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Hidegkút\2019\rendeletek 2019\"/>
    </mc:Choice>
  </mc:AlternateContent>
  <xr:revisionPtr revIDLastSave="0" documentId="8_{F088DE1D-D752-4038-98B4-DC2F4746FE06}" xr6:coauthVersionLast="45" xr6:coauthVersionMax="45" xr10:uidLastSave="{00000000-0000-0000-0000-000000000000}"/>
  <bookViews>
    <workbookView xWindow="-108" yWindow="-108" windowWidth="23256" windowHeight="12576" tabRatio="973" firstSheet="76" activeTab="132" xr2:uid="{00000000-000D-0000-FFFF-FFFF00000000}"/>
  </bookViews>
  <sheets>
    <sheet name="TARTALOMJEGYZÉK" sheetId="134" r:id="rId1"/>
    <sheet name="ALAPADATOK" sheetId="94" r:id="rId2"/>
    <sheet name="KV_ÖSSZEFÜGGÉSEK" sheetId="75" r:id="rId3"/>
    <sheet name="KV_1.1.sz.mell." sheetId="1" r:id="rId4"/>
    <sheet name="KV_1.2.sz.mell." sheetId="130" r:id="rId5"/>
    <sheet name="KV_1.3.sz.mell." sheetId="131" r:id="rId6"/>
    <sheet name="KV_1.4.sz.mell." sheetId="132" state="hidden" r:id="rId7"/>
    <sheet name="KV_2.1.sz.mell." sheetId="73" r:id="rId8"/>
    <sheet name="KV_2.2.sz.mell." sheetId="61" r:id="rId9"/>
    <sheet name="KV_ELLENŐRZÉS" sheetId="76" r:id="rId10"/>
    <sheet name="KV_3.sz.mell." sheetId="62" r:id="rId11"/>
    <sheet name="KV_4.sz.mell." sheetId="77" r:id="rId12"/>
    <sheet name="KV_5.sz.mell." sheetId="78" r:id="rId13"/>
    <sheet name="KV_6.sz.mell." sheetId="63" r:id="rId14"/>
    <sheet name="KV_7.sz.mell." sheetId="64" r:id="rId15"/>
    <sheet name="KV_8.sz.mell." sheetId="71" r:id="rId16"/>
    <sheet name="KV_9.1.sz.mell" sheetId="3" state="hidden" r:id="rId17"/>
    <sheet name="KV_9.1.1.sz.mell" sheetId="119" state="hidden" r:id="rId18"/>
    <sheet name="KV_9.1.2.sz.mell." sheetId="120" state="hidden" r:id="rId19"/>
    <sheet name="KV_9.1.3.sz.mell" sheetId="121" state="hidden" r:id="rId20"/>
    <sheet name="KV_9.2.sz.mell" sheetId="79" state="hidden" r:id="rId21"/>
    <sheet name="KV_9.2.1.sz.mell" sheetId="122" state="hidden" r:id="rId22"/>
    <sheet name="KV_9.2.2.sz.mell" sheetId="123" state="hidden" r:id="rId23"/>
    <sheet name="KV_9.2.3.sz.mell" sheetId="124" state="hidden" r:id="rId24"/>
    <sheet name="KV_9.3.sz.mell" sheetId="105" state="hidden" r:id="rId25"/>
    <sheet name="KV_9.3.1.sz.mell" sheetId="125" state="hidden" r:id="rId26"/>
    <sheet name="KV_9.3.2.sz.mell" sheetId="126" state="hidden" r:id="rId27"/>
    <sheet name="KV_9.3.3.sz.mell" sheetId="127" state="hidden" r:id="rId28"/>
    <sheet name="KV_9.4.sz.mell" sheetId="136" state="hidden" r:id="rId29"/>
    <sheet name="KV_9.4.1.sz.mell" sheetId="137" state="hidden" r:id="rId30"/>
    <sheet name="KV_9.4.2.sz.mell" sheetId="138" state="hidden" r:id="rId31"/>
    <sheet name="KV_9.4.3.sz.mell" sheetId="139" state="hidden" r:id="rId32"/>
    <sheet name="KV_9.5.sz.mell" sheetId="140" state="hidden" r:id="rId33"/>
    <sheet name="KV_9.5.1.sz.mell" sheetId="141" state="hidden" r:id="rId34"/>
    <sheet name="KV_9.5.2.sz.mell" sheetId="142" state="hidden" r:id="rId35"/>
    <sheet name="KV_9.5.3.sz.mell" sheetId="143" state="hidden" r:id="rId36"/>
    <sheet name="KV_9.6.sz.mell" sheetId="144" state="hidden" r:id="rId37"/>
    <sheet name="KV_9.6.1.sz.mell" sheetId="145" state="hidden" r:id="rId38"/>
    <sheet name="KV_9.6.2.sz.mell" sheetId="146" state="hidden" r:id="rId39"/>
    <sheet name="KV_9.6.3.sz.mell" sheetId="147" state="hidden" r:id="rId40"/>
    <sheet name="KV_9.7.sz.mell" sheetId="148" state="hidden" r:id="rId41"/>
    <sheet name="KV_9.7.1.sz.mell" sheetId="149" state="hidden" r:id="rId42"/>
    <sheet name="KV_9.7.2.sz.mell" sheetId="150" state="hidden" r:id="rId43"/>
    <sheet name="KV_9.7.3.sz.mell" sheetId="151" state="hidden" r:id="rId44"/>
    <sheet name="KV_9.8.sz.mell" sheetId="152" state="hidden" r:id="rId45"/>
    <sheet name="KV_9.8.1.sz.mell" sheetId="153" state="hidden" r:id="rId46"/>
    <sheet name="KV_9.8.2.sz.mell" sheetId="154" state="hidden" r:id="rId47"/>
    <sheet name="KV_9.8.3.sz.mell" sheetId="155" state="hidden" r:id="rId48"/>
    <sheet name="KV_9.9.sz.mell" sheetId="156" state="hidden" r:id="rId49"/>
    <sheet name="KV_9.9.1.sz.mell" sheetId="157" state="hidden" r:id="rId50"/>
    <sheet name="KV_9.9.2.sz.mell" sheetId="158" state="hidden" r:id="rId51"/>
    <sheet name="KV_9.9.3.sz.mell" sheetId="159" state="hidden" r:id="rId52"/>
    <sheet name="KV_9.10.sz.mell" sheetId="160" state="hidden" r:id="rId53"/>
    <sheet name="KV_9.10.1.sz.mell" sheetId="161" state="hidden" r:id="rId54"/>
    <sheet name="KV_9.10.2.sz.mell" sheetId="162" state="hidden" r:id="rId55"/>
    <sheet name="KV_9.10.3.sz.mell" sheetId="163" state="hidden" r:id="rId56"/>
    <sheet name="KV_9.11.sz.mell" sheetId="164" state="hidden" r:id="rId57"/>
    <sheet name="KV_9.11.1.sz.mell" sheetId="165" state="hidden" r:id="rId58"/>
    <sheet name="KV_9.11.2.sz.mell" sheetId="166" state="hidden" r:id="rId59"/>
    <sheet name="KV_9.11.3.sz.mell" sheetId="167" state="hidden" r:id="rId60"/>
    <sheet name="KV_9.12.sz.mell" sheetId="168" state="hidden" r:id="rId61"/>
    <sheet name="KV_9.12.1.sz.mell" sheetId="169" state="hidden" r:id="rId62"/>
    <sheet name="KV_9.12.2.sz.mell" sheetId="170" state="hidden" r:id="rId63"/>
    <sheet name="KV_9.12.3.sz.mell" sheetId="171" state="hidden" r:id="rId64"/>
    <sheet name="KV_10.sz.mell" sheetId="89" state="hidden" r:id="rId65"/>
    <sheet name="KV_1.sz.tájékoztató_t." sheetId="87" r:id="rId66"/>
    <sheet name="KV_2.sz.tájékoztató_t." sheetId="66" state="hidden" r:id="rId67"/>
    <sheet name="KV_3.sz.tájékoztató_t." sheetId="88" r:id="rId68"/>
    <sheet name="KV_4.sz.tájékoztató_t." sheetId="24" r:id="rId69"/>
    <sheet name="KV_5.sz.tájékoztató_t." sheetId="2" r:id="rId70"/>
    <sheet name="KV_6.sz.tájékoztató_t." sheetId="70" r:id="rId71"/>
    <sheet name="KV_7.sz.tájékoztató_t." sheetId="128" r:id="rId72"/>
    <sheet name="RM_TARTALOMJEGYZÉK" sheetId="172" r:id="rId73"/>
    <sheet name="RM_ALAPADATOK" sheetId="173" r:id="rId74"/>
    <sheet name="RM_ÖSSZEFÜGGÉSEK" sheetId="174" r:id="rId75"/>
    <sheet name="RM_1.1.sz.mell." sheetId="175" r:id="rId76"/>
    <sheet name="RM_1.2.sz.mell" sheetId="176" r:id="rId77"/>
    <sheet name="RM_1.3.sz.mell." sheetId="177" state="hidden" r:id="rId78"/>
    <sheet name="RM_1.4.sz.mell." sheetId="178" state="hidden" r:id="rId79"/>
    <sheet name="RM_2.1.sz.mell." sheetId="179" r:id="rId80"/>
    <sheet name="RM_2.2.sz.mell." sheetId="180" r:id="rId81"/>
    <sheet name="RM_ELLENŐRZÉS" sheetId="181" r:id="rId82"/>
    <sheet name="RM_3.sz.mell." sheetId="182" r:id="rId83"/>
    <sheet name="RM_4.sz.mell." sheetId="183" r:id="rId84"/>
    <sheet name="RM_5.1.sz.mell" sheetId="184" state="hidden" r:id="rId85"/>
    <sheet name="RM_5.1.1.sz.mell" sheetId="185" state="hidden" r:id="rId86"/>
    <sheet name="RM_5.1.2.sz.mell" sheetId="186" state="hidden" r:id="rId87"/>
    <sheet name="RM_5.1.3.sz.mell" sheetId="187" state="hidden" r:id="rId88"/>
    <sheet name="RM_5.2.sz.mell" sheetId="188" state="hidden" r:id="rId89"/>
    <sheet name="RM_5.2.1.sz.mell" sheetId="189" state="hidden" r:id="rId90"/>
    <sheet name="RM_5.2.2.sz.mell" sheetId="190" state="hidden" r:id="rId91"/>
    <sheet name="RM_5.2.3.sz.mell" sheetId="191" state="hidden" r:id="rId92"/>
    <sheet name="RM_5.3.sz.mell" sheetId="192" state="hidden" r:id="rId93"/>
    <sheet name="RM_5.3.1.sz.mell" sheetId="193" state="hidden" r:id="rId94"/>
    <sheet name="RM_5.3.2.sz.mell" sheetId="194" state="hidden" r:id="rId95"/>
    <sheet name="RM_5.3.3.sz.mell" sheetId="195" state="hidden" r:id="rId96"/>
    <sheet name="RM_5.4.sz.mell" sheetId="196" state="hidden" r:id="rId97"/>
    <sheet name="RM_5.4.1.sz.mell" sheetId="197" state="hidden" r:id="rId98"/>
    <sheet name="RM_5.4.2.sz.mell" sheetId="198" state="hidden" r:id="rId99"/>
    <sheet name="RM_5.4.3.sz.mell" sheetId="199" state="hidden" r:id="rId100"/>
    <sheet name="RM_5.5.sz.mell" sheetId="200" state="hidden" r:id="rId101"/>
    <sheet name="RM_5.5.1.sz.mell" sheetId="201" state="hidden" r:id="rId102"/>
    <sheet name="RM_5.5.2.sz.mell" sheetId="202" state="hidden" r:id="rId103"/>
    <sheet name="RM_5.5.3.sz.mell" sheetId="203" state="hidden" r:id="rId104"/>
    <sheet name="RM_5.6.sz.mell" sheetId="204" state="hidden" r:id="rId105"/>
    <sheet name="RM_5.6.1.sz.mell" sheetId="205" state="hidden" r:id="rId106"/>
    <sheet name="RM_5.6.2.sz.mell" sheetId="206" state="hidden" r:id="rId107"/>
    <sheet name="RM_5.6.3.sz.mell" sheetId="207" state="hidden" r:id="rId108"/>
    <sheet name="RM_5.7.sz.mell" sheetId="208" state="hidden" r:id="rId109"/>
    <sheet name="RM_5.7.1.sz.mell" sheetId="209" state="hidden" r:id="rId110"/>
    <sheet name="RM_5.7.2.sz.mell" sheetId="210" state="hidden" r:id="rId111"/>
    <sheet name="RM_5.7.3.sz.mell" sheetId="211" state="hidden" r:id="rId112"/>
    <sheet name="RM_5.8.sz.mell" sheetId="212" state="hidden" r:id="rId113"/>
    <sheet name="RM_5.8.1.sz.mell" sheetId="213" state="hidden" r:id="rId114"/>
    <sheet name="RM_5.8.2.sz.mell" sheetId="214" state="hidden" r:id="rId115"/>
    <sheet name="RM_5.8.3.sz.mell" sheetId="215" state="hidden" r:id="rId116"/>
    <sheet name="RM_5.9.sz.mell" sheetId="216" state="hidden" r:id="rId117"/>
    <sheet name="RM_5.9.1.sz.mell" sheetId="217" state="hidden" r:id="rId118"/>
    <sheet name="RM_5.9.2.sz.mell" sheetId="218" state="hidden" r:id="rId119"/>
    <sheet name="RM_5.9.3.sz.mell" sheetId="219" state="hidden" r:id="rId120"/>
    <sheet name="RM_5.10.sz.mell" sheetId="220" state="hidden" r:id="rId121"/>
    <sheet name="RM_5.10.1.sz.mell" sheetId="221" state="hidden" r:id="rId122"/>
    <sheet name="RM_5.10.2.sz.mell" sheetId="222" state="hidden" r:id="rId123"/>
    <sheet name="RM_5.10.3.sz.mell" sheetId="223" state="hidden" r:id="rId124"/>
    <sheet name="RM_5.11.sz.mell" sheetId="224" state="hidden" r:id="rId125"/>
    <sheet name="RM_5.11.1.sz.mell" sheetId="225" state="hidden" r:id="rId126"/>
    <sheet name="RM_5.11.2.sz.mell" sheetId="226" state="hidden" r:id="rId127"/>
    <sheet name="RM_5.11.3.sz.mell" sheetId="227" state="hidden" r:id="rId128"/>
    <sheet name="RM_5.12.sz.mell" sheetId="228" state="hidden" r:id="rId129"/>
    <sheet name="RM_5.12.1.sz.mell" sheetId="229" state="hidden" r:id="rId130"/>
    <sheet name="RM_5.12.2.sz.mell" sheetId="230" state="hidden" r:id="rId131"/>
    <sheet name="RM_5.12.3.sz.mell" sheetId="231" state="hidden" r:id="rId132"/>
    <sheet name="RM_6.sz.mell" sheetId="426" r:id="rId133"/>
    <sheet name="E_TARTALOMJEGYZÉK" sheetId="232" r:id="rId134"/>
    <sheet name="E_ALAPADATOK" sheetId="233" r:id="rId135"/>
    <sheet name="E_ÖSSZEFÜGGÉSEK" sheetId="234" r:id="rId136"/>
    <sheet name="E_1.1.sz.mell." sheetId="235" r:id="rId137"/>
    <sheet name="E_1.2.sz.mell" sheetId="236" r:id="rId138"/>
    <sheet name="E_1.3.sz.mell." sheetId="237" r:id="rId139"/>
    <sheet name="E_1.4.sz.mell." sheetId="238" r:id="rId140"/>
    <sheet name="E_2.1.sz.mell." sheetId="239" r:id="rId141"/>
    <sheet name="E_2.2.sz.mell." sheetId="240" r:id="rId142"/>
    <sheet name="E_ELLENŐRZÉS" sheetId="241" r:id="rId143"/>
    <sheet name="E_3.sz.mell." sheetId="242" r:id="rId144"/>
    <sheet name="E_4.sz.mell." sheetId="243" r:id="rId145"/>
    <sheet name="E_5.1.sz.mell" sheetId="244" r:id="rId146"/>
    <sheet name="E_5.1.1.sz.mell" sheetId="245" r:id="rId147"/>
    <sheet name="E_5.1.2.sz.mell" sheetId="246" r:id="rId148"/>
    <sheet name="E_5.1.3.sz.mell" sheetId="247" r:id="rId149"/>
    <sheet name="E_5.2.sz.mell" sheetId="248" r:id="rId150"/>
    <sheet name="E_5.2.1.sz.mell" sheetId="249" r:id="rId151"/>
    <sheet name="E_5.2.2.sz.mell" sheetId="250" r:id="rId152"/>
    <sheet name="E_5.2.3.sz.mell" sheetId="251" r:id="rId153"/>
    <sheet name="E_5.3.sz.mell" sheetId="252" r:id="rId154"/>
    <sheet name="E_5.3.1.sz.mell" sheetId="253" r:id="rId155"/>
    <sheet name="E_5.3.2.sz.mell" sheetId="254" r:id="rId156"/>
    <sheet name="E_5.3.3.sz.mell" sheetId="255" r:id="rId157"/>
    <sheet name="E_5.4.sz.mell" sheetId="256" r:id="rId158"/>
    <sheet name="E_5.4.1.sz.mell" sheetId="257" r:id="rId159"/>
    <sheet name="E_5.4.2.sz.mell" sheetId="258" r:id="rId160"/>
    <sheet name="E_5.4.3.sz.mell" sheetId="259" r:id="rId161"/>
    <sheet name="E_5.5.sz.mell" sheetId="260" r:id="rId162"/>
    <sheet name="E_5.5.1.sz.mell" sheetId="261" r:id="rId163"/>
    <sheet name="E_5.5.2.sz.mell" sheetId="262" r:id="rId164"/>
    <sheet name="E_5.5.3.sz.mell" sheetId="263" r:id="rId165"/>
    <sheet name="E_5.6.sz.mell" sheetId="264" r:id="rId166"/>
    <sheet name="E_5.6.1.sz.mell" sheetId="265" r:id="rId167"/>
    <sheet name="E_5.6.2.sz.mell" sheetId="266" r:id="rId168"/>
    <sheet name="E_5.6.3.sz.mell" sheetId="267" r:id="rId169"/>
    <sheet name="E_5.7.sz.mell" sheetId="268" r:id="rId170"/>
    <sheet name="E_5.7.1.sz.mell" sheetId="269" r:id="rId171"/>
    <sheet name="E_5.7.2.sz.mell" sheetId="270" r:id="rId172"/>
    <sheet name="E_5.7.3.sz.mell" sheetId="271" r:id="rId173"/>
    <sheet name="E_5.8.sz.mell" sheetId="272" r:id="rId174"/>
    <sheet name="E_5.8.1.sz.mell" sheetId="273" r:id="rId175"/>
    <sheet name="E_5.8.2.sz.mell" sheetId="274" r:id="rId176"/>
    <sheet name="E_5.8.3.sz.mell" sheetId="275" r:id="rId177"/>
    <sheet name="E_5.9.sz.mell" sheetId="276" r:id="rId178"/>
    <sheet name="E_5.9.1.sz.mell" sheetId="277" r:id="rId179"/>
    <sheet name="E_5.9.2.sz.mell" sheetId="278" r:id="rId180"/>
    <sheet name="E_5.9.3.sz.mell" sheetId="279" r:id="rId181"/>
    <sheet name="E_5.10.sz.mell" sheetId="280" r:id="rId182"/>
    <sheet name="E_5.10.1.sz.mell" sheetId="281" r:id="rId183"/>
    <sheet name="E_5.10.2.sz.mell" sheetId="282" r:id="rId184"/>
    <sheet name="E_5.10.3.sz.mell" sheetId="283" r:id="rId185"/>
    <sheet name="E_5.11.sz.mell" sheetId="284" r:id="rId186"/>
    <sheet name="E_5.11.1.sz.mell" sheetId="285" r:id="rId187"/>
    <sheet name="E_5.11.2.sz.mell" sheetId="286" r:id="rId188"/>
    <sheet name="E_5.11.3.sz.mell" sheetId="287" r:id="rId189"/>
    <sheet name="E_5.12.sz.mell" sheetId="288" r:id="rId190"/>
    <sheet name="E_5.12.1.sz.mell" sheetId="289" r:id="rId191"/>
    <sheet name="E_5.12.2.sz.mell" sheetId="290" r:id="rId192"/>
    <sheet name="E_5.12.3.sz.mell" sheetId="291" r:id="rId193"/>
    <sheet name="IB_TARTALOMJEGYZÉK" sheetId="292" r:id="rId194"/>
    <sheet name="IB_ALAPADATOK" sheetId="293" r:id="rId195"/>
    <sheet name="IB_ÖSSZEFÜGGÉSEK" sheetId="294" r:id="rId196"/>
    <sheet name="IB_1.1.sz.mell." sheetId="295" r:id="rId197"/>
    <sheet name="IB_1.2.sz.mell." sheetId="296" r:id="rId198"/>
    <sheet name="IB_1.3.sz.mell." sheetId="297" r:id="rId199"/>
    <sheet name="IB_1.4.sz.mell." sheetId="298" r:id="rId200"/>
    <sheet name="IB_2.1.sz.mell" sheetId="299" r:id="rId201"/>
    <sheet name="IB_2.2.sz.mell" sheetId="300" r:id="rId202"/>
    <sheet name="IB_ELLENŐRZÉS" sheetId="301" r:id="rId203"/>
    <sheet name="IB_3.sz.mell." sheetId="302" r:id="rId204"/>
    <sheet name="IB_4.sz.mell." sheetId="303" r:id="rId205"/>
    <sheet name="IB_5.sz.mell." sheetId="304" r:id="rId206"/>
    <sheet name="IB_6.1.sz.mell" sheetId="305" r:id="rId207"/>
    <sheet name="IB_6.1.1.sz.mell" sheetId="306" r:id="rId208"/>
    <sheet name="IB_6.1.2.sz.mell" sheetId="307" r:id="rId209"/>
    <sheet name="IB_6.1.3.sz.mell" sheetId="308" r:id="rId210"/>
    <sheet name="IB_6.2.sz.mell" sheetId="309" r:id="rId211"/>
    <sheet name="IB_6.2.1.sz.mell" sheetId="310" r:id="rId212"/>
    <sheet name="IB_6.2.2.sz.mell" sheetId="311" r:id="rId213"/>
    <sheet name="IB_6.2.3.sz.mell" sheetId="312" r:id="rId214"/>
    <sheet name="IB_6.3.sz.mell" sheetId="313" r:id="rId215"/>
    <sheet name="IB_6.3.1.sz.mell" sheetId="314" r:id="rId216"/>
    <sheet name="IB_6.3.2.sz.mell" sheetId="315" r:id="rId217"/>
    <sheet name="IB_6.3.3.sz.mell" sheetId="316" r:id="rId218"/>
    <sheet name="IB_6.4.sz.mell" sheetId="317" r:id="rId219"/>
    <sheet name="IB_6.4.1.sz.mell" sheetId="318" r:id="rId220"/>
    <sheet name="IB_6.4.2.sz.mell" sheetId="319" r:id="rId221"/>
    <sheet name="IB_6.4.3.sz.mell" sheetId="320" r:id="rId222"/>
    <sheet name="IB_6.5.sz.mell" sheetId="321" r:id="rId223"/>
    <sheet name="IB_6.5.1.sz.mell" sheetId="322" r:id="rId224"/>
    <sheet name="IB_6.5.2.sz.mell" sheetId="323" r:id="rId225"/>
    <sheet name="IB_6.5.3.sz.mell" sheetId="324" r:id="rId226"/>
    <sheet name="IB_6.6.sz.mell" sheetId="325" r:id="rId227"/>
    <sheet name="IB_6.6.1.sz.mell" sheetId="326" r:id="rId228"/>
    <sheet name="IB_6.6.2.sz.mell" sheetId="327" r:id="rId229"/>
    <sheet name="IB_6.6.3.sz.mell" sheetId="328" r:id="rId230"/>
    <sheet name="IB_6.7.sz.mell" sheetId="329" r:id="rId231"/>
    <sheet name="IB_6.7.1.sz.mell" sheetId="330" r:id="rId232"/>
    <sheet name="IB_6.7.2.sz.mell" sheetId="331" r:id="rId233"/>
    <sheet name="IB_6.7.3.sz.mell" sheetId="332" r:id="rId234"/>
    <sheet name="IB_6.8.sz.mell" sheetId="333" r:id="rId235"/>
    <sheet name="IB_6.8.1.sz.mell" sheetId="334" r:id="rId236"/>
    <sheet name="IB_6.8.2.sz.mell" sheetId="335" r:id="rId237"/>
    <sheet name="IB_6.8.3.sz.mell" sheetId="336" r:id="rId238"/>
    <sheet name="IB_6.9.sz.mell" sheetId="337" r:id="rId239"/>
    <sheet name="IB_6.9.1.sz.mell" sheetId="338" r:id="rId240"/>
    <sheet name="IB_6.9.2.sz.mell" sheetId="339" r:id="rId241"/>
    <sheet name="IB_6.9.3.sz.mell" sheetId="340" r:id="rId242"/>
    <sheet name="IB_6.10.sz.mell" sheetId="341" r:id="rId243"/>
    <sheet name="IB_6.10.1.sz.mell" sheetId="342" r:id="rId244"/>
    <sheet name="IB_6.10.2.sz.mell" sheetId="343" r:id="rId245"/>
    <sheet name="IB_6.10.3.sz.mell" sheetId="344" r:id="rId246"/>
    <sheet name="IB_6.11.sz.mell" sheetId="345" r:id="rId247"/>
    <sheet name="IB_6.11.1.sz.mell" sheetId="346" r:id="rId248"/>
    <sheet name="IB_6.11.2.sz.mell" sheetId="347" r:id="rId249"/>
    <sheet name="IB_6.11.3.sz.mell" sheetId="348" r:id="rId250"/>
    <sheet name="IB_6.12.sz.mell" sheetId="349" r:id="rId251"/>
    <sheet name="IB_6.12.1.sz.mell" sheetId="350" r:id="rId252"/>
    <sheet name="IB_6.12.2.sz.mell" sheetId="351" r:id="rId253"/>
    <sheet name="IB_6.12.3.sz.mell" sheetId="352" r:id="rId254"/>
    <sheet name="IB_7.sz.mell." sheetId="353" r:id="rId255"/>
    <sheet name="Z_TARTALOMJEGYZÉK" sheetId="354" r:id="rId256"/>
    <sheet name="Z_ALAPADATOK" sheetId="355" r:id="rId257"/>
    <sheet name="Z_ÖSSZEFÜGGÉSEK" sheetId="356" r:id="rId258"/>
    <sheet name="Z_1.1.sz.mell." sheetId="357" r:id="rId259"/>
    <sheet name="Z_1.2.sz.mell." sheetId="358" r:id="rId260"/>
    <sheet name="Z_1.3.sz.mell." sheetId="359" r:id="rId261"/>
    <sheet name="Z_1.4.sz.mell." sheetId="360" r:id="rId262"/>
    <sheet name="Z_2.1.sz.mell" sheetId="361" r:id="rId263"/>
    <sheet name="Z_2.2.sz.mell" sheetId="362" r:id="rId264"/>
    <sheet name="Z_ELLENŐRZÉS" sheetId="363" r:id="rId265"/>
    <sheet name="Z_3.sz.mell." sheetId="364" r:id="rId266"/>
    <sheet name="Z_4.sz.mell." sheetId="365" r:id="rId267"/>
    <sheet name="Z_5.sz.mell." sheetId="366" r:id="rId268"/>
    <sheet name="Z_6.1.sz.mell" sheetId="367" r:id="rId269"/>
    <sheet name="Z_6.1.1.sz.mell" sheetId="368" r:id="rId270"/>
    <sheet name="Z_6.1.2.sz.mell" sheetId="369" r:id="rId271"/>
    <sheet name="Z_6.1.3.sz.mell" sheetId="370" r:id="rId272"/>
    <sheet name="Z_6.2.sz.mell" sheetId="371" r:id="rId273"/>
    <sheet name="Z_6.2.1.sz.mell" sheetId="372" r:id="rId274"/>
    <sheet name="Z_6.2.2.sz.mell" sheetId="373" r:id="rId275"/>
    <sheet name="Z_6.2.3.sz.mell" sheetId="374" r:id="rId276"/>
    <sheet name="Z_6.3.sz.mell" sheetId="375" r:id="rId277"/>
    <sheet name="Z_6.3.1.sz.mell" sheetId="376" r:id="rId278"/>
    <sheet name="Z_6.3.2.sz.mell" sheetId="377" r:id="rId279"/>
    <sheet name="Z_6.3.3.sz.mell" sheetId="378" r:id="rId280"/>
    <sheet name="Z_6.4.sz.mell" sheetId="379" r:id="rId281"/>
    <sheet name="Z_6.4.1.sz.mell" sheetId="380" r:id="rId282"/>
    <sheet name="Z_6.4.2.sz.mell" sheetId="381" r:id="rId283"/>
    <sheet name="Z_6.4.3.sz.mell" sheetId="382" r:id="rId284"/>
    <sheet name="Z_6.5.sz.mell" sheetId="383" r:id="rId285"/>
    <sheet name="Z_6.5.1.sz.mell" sheetId="384" r:id="rId286"/>
    <sheet name="Z_6.5.2.sz.mell" sheetId="385" r:id="rId287"/>
    <sheet name="Z_6.5.3.sz.mell" sheetId="386" r:id="rId288"/>
    <sheet name="Z_6.6.sz.mell" sheetId="387" r:id="rId289"/>
    <sheet name="Z_6.6.1.sz.mell" sheetId="388" r:id="rId290"/>
    <sheet name="Z_6.6.2.sz.mell" sheetId="389" r:id="rId291"/>
    <sheet name="Z_6.6.3.sz.mell" sheetId="390" r:id="rId292"/>
    <sheet name="Z_6.7.sz.mell" sheetId="391" r:id="rId293"/>
    <sheet name="Z_6.7.1.sz.mell" sheetId="392" r:id="rId294"/>
    <sheet name="Z_6.7.2.sz.mell" sheetId="393" r:id="rId295"/>
    <sheet name="Z_6.7.3.sz.mell" sheetId="394" r:id="rId296"/>
    <sheet name="Z_6.8.sz.mell" sheetId="395" r:id="rId297"/>
    <sheet name="Z_6.8.1.sz.mell" sheetId="396" r:id="rId298"/>
    <sheet name="Z_6.8.2.sz.mell" sheetId="397" r:id="rId299"/>
    <sheet name="Z_6.8.3.sz.mell" sheetId="398" r:id="rId300"/>
    <sheet name="Z_6.9.sz.mell" sheetId="399" r:id="rId301"/>
    <sheet name="Z_6.9.1.sz.mell" sheetId="400" r:id="rId302"/>
    <sheet name="Z_6.9.2.sz.mell" sheetId="401" r:id="rId303"/>
    <sheet name="Z_6.9.3.sz.mell" sheetId="402" r:id="rId304"/>
    <sheet name="Z_6.10.sz.mell" sheetId="403" r:id="rId305"/>
    <sheet name="Z_6.10.1.sz.mell" sheetId="404" r:id="rId306"/>
    <sheet name="Z_6.10.2.sz.mell" sheetId="405" r:id="rId307"/>
    <sheet name="Z_6.10.3.sz.mell" sheetId="406" r:id="rId308"/>
    <sheet name="Z_6.11.sz.mell" sheetId="407" r:id="rId309"/>
    <sheet name="Z_6.11.1.sz.mell" sheetId="408" r:id="rId310"/>
    <sheet name="Z_6.11.2.sz.mell" sheetId="409" r:id="rId311"/>
    <sheet name="Z_6.11.3.sz.mell" sheetId="410" r:id="rId312"/>
    <sheet name="Z_6.12.sz.mell" sheetId="411" r:id="rId313"/>
    <sheet name="Z_6.12.1.sz.mell" sheetId="412" r:id="rId314"/>
    <sheet name="Z_6.12.2.sz.mell" sheetId="413" r:id="rId315"/>
    <sheet name="Z_6.12.3.sz.mell" sheetId="414" r:id="rId316"/>
    <sheet name="Z_7.sz.mell" sheetId="428" r:id="rId317"/>
    <sheet name="Z_8.sz.mell" sheetId="427" r:id="rId318"/>
    <sheet name="Z_1.tájékoztató_t." sheetId="415" r:id="rId319"/>
    <sheet name="Z_2.tájékoztató_t." sheetId="416" r:id="rId320"/>
    <sheet name="Z_3.tájékoztató_t." sheetId="417" r:id="rId321"/>
    <sheet name="Z_4.tájékoztató_t." sheetId="418" r:id="rId322"/>
    <sheet name="Z_5.tájékoztató_t." sheetId="419" r:id="rId323"/>
    <sheet name="Z_6.tájékoztató_t." sheetId="420" r:id="rId324"/>
    <sheet name="Z_7.1.tájékoztató_t." sheetId="421" r:id="rId325"/>
    <sheet name="Z_7.2.tájékoztató_t." sheetId="422" r:id="rId326"/>
    <sheet name="Z_7.3.tájékoztató_t." sheetId="423" r:id="rId327"/>
    <sheet name="Z_8.tájékoztató_t." sheetId="424" r:id="rId328"/>
    <sheet name="Z_9.tájékoztató_t." sheetId="425" r:id="rId329"/>
  </sheets>
  <definedNames>
    <definedName name="_ftn1" localSheetId="326">'Z_7.3.tájékoztató_t.'!$A$31</definedName>
    <definedName name="_ftnref1" localSheetId="326">'Z_7.3.tájékoztató_t.'!$A$22</definedName>
    <definedName name="_xlnm.Print_Titles" localSheetId="146">'E_5.1.1.sz.mell'!$1:$6</definedName>
    <definedName name="_xlnm.Print_Titles" localSheetId="147">'E_5.1.2.sz.mell'!$1:$6</definedName>
    <definedName name="_xlnm.Print_Titles" localSheetId="148">'E_5.1.3.sz.mell'!$1:$6</definedName>
    <definedName name="_xlnm.Print_Titles" localSheetId="145">'E_5.1.sz.mell'!$1:$6</definedName>
    <definedName name="_xlnm.Print_Titles" localSheetId="182">'E_5.10.1.sz.mell'!$1:$7</definedName>
    <definedName name="_xlnm.Print_Titles" localSheetId="183">'E_5.10.2.sz.mell'!$1:$7</definedName>
    <definedName name="_xlnm.Print_Titles" localSheetId="184">'E_5.10.3.sz.mell'!$1:$7</definedName>
    <definedName name="_xlnm.Print_Titles" localSheetId="181">'E_5.10.sz.mell'!$1:$7</definedName>
    <definedName name="_xlnm.Print_Titles" localSheetId="186">'E_5.11.1.sz.mell'!$1:$7</definedName>
    <definedName name="_xlnm.Print_Titles" localSheetId="187">'E_5.11.2.sz.mell'!$1:$7</definedName>
    <definedName name="_xlnm.Print_Titles" localSheetId="188">'E_5.11.3.sz.mell'!$1:$7</definedName>
    <definedName name="_xlnm.Print_Titles" localSheetId="185">'E_5.11.sz.mell'!$1:$7</definedName>
    <definedName name="_xlnm.Print_Titles" localSheetId="190">'E_5.12.1.sz.mell'!$1:$7</definedName>
    <definedName name="_xlnm.Print_Titles" localSheetId="191">'E_5.12.2.sz.mell'!$1:$7</definedName>
    <definedName name="_xlnm.Print_Titles" localSheetId="192">'E_5.12.3.sz.mell'!$1:$7</definedName>
    <definedName name="_xlnm.Print_Titles" localSheetId="189">'E_5.12.sz.mell'!$1:$7</definedName>
    <definedName name="_xlnm.Print_Titles" localSheetId="150">'E_5.2.1.sz.mell'!$1:$7</definedName>
    <definedName name="_xlnm.Print_Titles" localSheetId="151">'E_5.2.2.sz.mell'!$1:$7</definedName>
    <definedName name="_xlnm.Print_Titles" localSheetId="152">'E_5.2.3.sz.mell'!$1:$7</definedName>
    <definedName name="_xlnm.Print_Titles" localSheetId="149">'E_5.2.sz.mell'!$1:$7</definedName>
    <definedName name="_xlnm.Print_Titles" localSheetId="154">'E_5.3.1.sz.mell'!$1:$7</definedName>
    <definedName name="_xlnm.Print_Titles" localSheetId="155">'E_5.3.2.sz.mell'!$1:$7</definedName>
    <definedName name="_xlnm.Print_Titles" localSheetId="156">'E_5.3.3.sz.mell'!$1:$7</definedName>
    <definedName name="_xlnm.Print_Titles" localSheetId="153">'E_5.3.sz.mell'!$1:$7</definedName>
    <definedName name="_xlnm.Print_Titles" localSheetId="158">'E_5.4.1.sz.mell'!$1:$7</definedName>
    <definedName name="_xlnm.Print_Titles" localSheetId="159">'E_5.4.2.sz.mell'!$1:$7</definedName>
    <definedName name="_xlnm.Print_Titles" localSheetId="160">'E_5.4.3.sz.mell'!$1:$7</definedName>
    <definedName name="_xlnm.Print_Titles" localSheetId="157">'E_5.4.sz.mell'!$1:$7</definedName>
    <definedName name="_xlnm.Print_Titles" localSheetId="162">'E_5.5.1.sz.mell'!$1:$7</definedName>
    <definedName name="_xlnm.Print_Titles" localSheetId="163">'E_5.5.2.sz.mell'!$1:$7</definedName>
    <definedName name="_xlnm.Print_Titles" localSheetId="164">'E_5.5.3.sz.mell'!$1:$7</definedName>
    <definedName name="_xlnm.Print_Titles" localSheetId="161">'E_5.5.sz.mell'!$1:$7</definedName>
    <definedName name="_xlnm.Print_Titles" localSheetId="166">'E_5.6.1.sz.mell'!$1:$7</definedName>
    <definedName name="_xlnm.Print_Titles" localSheetId="167">'E_5.6.2.sz.mell'!$1:$7</definedName>
    <definedName name="_xlnm.Print_Titles" localSheetId="168">'E_5.6.3.sz.mell'!$1:$7</definedName>
    <definedName name="_xlnm.Print_Titles" localSheetId="165">'E_5.6.sz.mell'!$1:$7</definedName>
    <definedName name="_xlnm.Print_Titles" localSheetId="170">'E_5.7.1.sz.mell'!$1:$7</definedName>
    <definedName name="_xlnm.Print_Titles" localSheetId="171">'E_5.7.2.sz.mell'!$1:$7</definedName>
    <definedName name="_xlnm.Print_Titles" localSheetId="172">'E_5.7.3.sz.mell'!$1:$7</definedName>
    <definedName name="_xlnm.Print_Titles" localSheetId="169">'E_5.7.sz.mell'!$1:$7</definedName>
    <definedName name="_xlnm.Print_Titles" localSheetId="174">'E_5.8.1.sz.mell'!$1:$7</definedName>
    <definedName name="_xlnm.Print_Titles" localSheetId="175">'E_5.8.2.sz.mell'!$1:$7</definedName>
    <definedName name="_xlnm.Print_Titles" localSheetId="176">'E_5.8.3.sz.mell'!$1:$7</definedName>
    <definedName name="_xlnm.Print_Titles" localSheetId="173">'E_5.8.sz.mell'!$1:$7</definedName>
    <definedName name="_xlnm.Print_Titles" localSheetId="178">'E_5.9.1.sz.mell'!$1:$7</definedName>
    <definedName name="_xlnm.Print_Titles" localSheetId="179">'E_5.9.2.sz.mell'!$1:$7</definedName>
    <definedName name="_xlnm.Print_Titles" localSheetId="180">'E_5.9.3.sz.mell'!$1:$7</definedName>
    <definedName name="_xlnm.Print_Titles" localSheetId="177">'E_5.9.sz.mell'!$1:$7</definedName>
    <definedName name="_xlnm.Print_Titles" localSheetId="207">'IB_6.1.1.sz.mell'!$1:$6</definedName>
    <definedName name="_xlnm.Print_Titles" localSheetId="208">'IB_6.1.2.sz.mell'!$1:$6</definedName>
    <definedName name="_xlnm.Print_Titles" localSheetId="209">'IB_6.1.3.sz.mell'!$1:$6</definedName>
    <definedName name="_xlnm.Print_Titles" localSheetId="206">'IB_6.1.sz.mell'!$1:$6</definedName>
    <definedName name="_xlnm.Print_Titles" localSheetId="243">'IB_6.10.1.sz.mell'!$1:$6</definedName>
    <definedName name="_xlnm.Print_Titles" localSheetId="244">'IB_6.10.2.sz.mell'!$1:$6</definedName>
    <definedName name="_xlnm.Print_Titles" localSheetId="245">'IB_6.10.3.sz.mell'!$1:$6</definedName>
    <definedName name="_xlnm.Print_Titles" localSheetId="242">'IB_6.10.sz.mell'!$1:$6</definedName>
    <definedName name="_xlnm.Print_Titles" localSheetId="247">'IB_6.11.1.sz.mell'!$1:$6</definedName>
    <definedName name="_xlnm.Print_Titles" localSheetId="248">'IB_6.11.2.sz.mell'!$1:$6</definedName>
    <definedName name="_xlnm.Print_Titles" localSheetId="249">'IB_6.11.3.sz.mell'!$1:$6</definedName>
    <definedName name="_xlnm.Print_Titles" localSheetId="246">'IB_6.11.sz.mell'!$1:$6</definedName>
    <definedName name="_xlnm.Print_Titles" localSheetId="251">'IB_6.12.1.sz.mell'!$1:$6</definedName>
    <definedName name="_xlnm.Print_Titles" localSheetId="252">'IB_6.12.2.sz.mell'!$1:$6</definedName>
    <definedName name="_xlnm.Print_Titles" localSheetId="253">'IB_6.12.3.sz.mell'!$1:$6</definedName>
    <definedName name="_xlnm.Print_Titles" localSheetId="250">'IB_6.12.sz.mell'!$1:$6</definedName>
    <definedName name="_xlnm.Print_Titles" localSheetId="211">'IB_6.2.1.sz.mell'!$1:$6</definedName>
    <definedName name="_xlnm.Print_Titles" localSheetId="212">'IB_6.2.2.sz.mell'!$1:$6</definedName>
    <definedName name="_xlnm.Print_Titles" localSheetId="213">'IB_6.2.3.sz.mell'!$1:$6</definedName>
    <definedName name="_xlnm.Print_Titles" localSheetId="210">'IB_6.2.sz.mell'!$1:$6</definedName>
    <definedName name="_xlnm.Print_Titles" localSheetId="215">'IB_6.3.1.sz.mell'!$1:$6</definedName>
    <definedName name="_xlnm.Print_Titles" localSheetId="216">'IB_6.3.2.sz.mell'!$1:$6</definedName>
    <definedName name="_xlnm.Print_Titles" localSheetId="217">'IB_6.3.3.sz.mell'!$1:$6</definedName>
    <definedName name="_xlnm.Print_Titles" localSheetId="214">'IB_6.3.sz.mell'!$1:$6</definedName>
    <definedName name="_xlnm.Print_Titles" localSheetId="219">'IB_6.4.1.sz.mell'!$1:$6</definedName>
    <definedName name="_xlnm.Print_Titles" localSheetId="220">'IB_6.4.2.sz.mell'!$1:$6</definedName>
    <definedName name="_xlnm.Print_Titles" localSheetId="221">'IB_6.4.3.sz.mell'!$1:$6</definedName>
    <definedName name="_xlnm.Print_Titles" localSheetId="218">'IB_6.4.sz.mell'!$1:$6</definedName>
    <definedName name="_xlnm.Print_Titles" localSheetId="223">'IB_6.5.1.sz.mell'!$1:$6</definedName>
    <definedName name="_xlnm.Print_Titles" localSheetId="224">'IB_6.5.2.sz.mell'!$1:$6</definedName>
    <definedName name="_xlnm.Print_Titles" localSheetId="225">'IB_6.5.3.sz.mell'!$1:$6</definedName>
    <definedName name="_xlnm.Print_Titles" localSheetId="222">'IB_6.5.sz.mell'!$1:$6</definedName>
    <definedName name="_xlnm.Print_Titles" localSheetId="227">'IB_6.6.1.sz.mell'!$1:$6</definedName>
    <definedName name="_xlnm.Print_Titles" localSheetId="228">'IB_6.6.2.sz.mell'!$1:$6</definedName>
    <definedName name="_xlnm.Print_Titles" localSheetId="229">'IB_6.6.3.sz.mell'!$1:$6</definedName>
    <definedName name="_xlnm.Print_Titles" localSheetId="226">'IB_6.6.sz.mell'!$1:$6</definedName>
    <definedName name="_xlnm.Print_Titles" localSheetId="231">'IB_6.7.1.sz.mell'!$1:$6</definedName>
    <definedName name="_xlnm.Print_Titles" localSheetId="232">'IB_6.7.2.sz.mell'!$1:$6</definedName>
    <definedName name="_xlnm.Print_Titles" localSheetId="233">'IB_6.7.3.sz.mell'!$1:$6</definedName>
    <definedName name="_xlnm.Print_Titles" localSheetId="230">'IB_6.7.sz.mell'!$1:$6</definedName>
    <definedName name="_xlnm.Print_Titles" localSheetId="235">'IB_6.8.1.sz.mell'!$1:$6</definedName>
    <definedName name="_xlnm.Print_Titles" localSheetId="236">'IB_6.8.2.sz.mell'!$1:$6</definedName>
    <definedName name="_xlnm.Print_Titles" localSheetId="237">'IB_6.8.3.sz.mell'!$1:$6</definedName>
    <definedName name="_xlnm.Print_Titles" localSheetId="234">'IB_6.8.sz.mell'!$1:$6</definedName>
    <definedName name="_xlnm.Print_Titles" localSheetId="239">'IB_6.9.1.sz.mell'!$1:$6</definedName>
    <definedName name="_xlnm.Print_Titles" localSheetId="240">'IB_6.9.2.sz.mell'!$1:$6</definedName>
    <definedName name="_xlnm.Print_Titles" localSheetId="241">'IB_6.9.3.sz.mell'!$1:$6</definedName>
    <definedName name="_xlnm.Print_Titles" localSheetId="238">'IB_6.9.sz.mell'!$1:$6</definedName>
    <definedName name="_xlnm.Print_Titles" localSheetId="17">'KV_9.1.1.sz.mell'!$1:$6</definedName>
    <definedName name="_xlnm.Print_Titles" localSheetId="18">'KV_9.1.2.sz.mell.'!$1:$6</definedName>
    <definedName name="_xlnm.Print_Titles" localSheetId="19">'KV_9.1.3.sz.mell'!$1:$6</definedName>
    <definedName name="_xlnm.Print_Titles" localSheetId="16">'KV_9.1.sz.mell'!$1:$6</definedName>
    <definedName name="_xlnm.Print_Titles" localSheetId="53">'KV_9.10.1.sz.mell'!$1:$6</definedName>
    <definedName name="_xlnm.Print_Titles" localSheetId="54">'KV_9.10.2.sz.mell'!$1:$6</definedName>
    <definedName name="_xlnm.Print_Titles" localSheetId="55">'KV_9.10.3.sz.mell'!$1:$6</definedName>
    <definedName name="_xlnm.Print_Titles" localSheetId="52">'KV_9.10.sz.mell'!$1:$6</definedName>
    <definedName name="_xlnm.Print_Titles" localSheetId="57">'KV_9.11.1.sz.mell'!$1:$6</definedName>
    <definedName name="_xlnm.Print_Titles" localSheetId="58">'KV_9.11.2.sz.mell'!$1:$6</definedName>
    <definedName name="_xlnm.Print_Titles" localSheetId="59">'KV_9.11.3.sz.mell'!$1:$6</definedName>
    <definedName name="_xlnm.Print_Titles" localSheetId="56">'KV_9.11.sz.mell'!$1:$6</definedName>
    <definedName name="_xlnm.Print_Titles" localSheetId="61">'KV_9.12.1.sz.mell'!$1:$6</definedName>
    <definedName name="_xlnm.Print_Titles" localSheetId="62">'KV_9.12.2.sz.mell'!$1:$6</definedName>
    <definedName name="_xlnm.Print_Titles" localSheetId="63">'KV_9.12.3.sz.mell'!$1:$6</definedName>
    <definedName name="_xlnm.Print_Titles" localSheetId="60">'KV_9.12.sz.mell'!$1:$6</definedName>
    <definedName name="_xlnm.Print_Titles" localSheetId="21">'KV_9.2.1.sz.mell'!$1:$6</definedName>
    <definedName name="_xlnm.Print_Titles" localSheetId="22">'KV_9.2.2.sz.mell'!$1:$6</definedName>
    <definedName name="_xlnm.Print_Titles" localSheetId="23">'KV_9.2.3.sz.mell'!$1:$6</definedName>
    <definedName name="_xlnm.Print_Titles" localSheetId="20">'KV_9.2.sz.mell'!$1:$6</definedName>
    <definedName name="_xlnm.Print_Titles" localSheetId="25">'KV_9.3.1.sz.mell'!$1:$6</definedName>
    <definedName name="_xlnm.Print_Titles" localSheetId="26">'KV_9.3.2.sz.mell'!$1:$6</definedName>
    <definedName name="_xlnm.Print_Titles" localSheetId="27">'KV_9.3.3.sz.mell'!$1:$6</definedName>
    <definedName name="_xlnm.Print_Titles" localSheetId="24">'KV_9.3.sz.mell'!$1:$6</definedName>
    <definedName name="_xlnm.Print_Titles" localSheetId="29">'KV_9.4.1.sz.mell'!$1:$6</definedName>
    <definedName name="_xlnm.Print_Titles" localSheetId="30">'KV_9.4.2.sz.mell'!$1:$6</definedName>
    <definedName name="_xlnm.Print_Titles" localSheetId="31">'KV_9.4.3.sz.mell'!$1:$6</definedName>
    <definedName name="_xlnm.Print_Titles" localSheetId="28">'KV_9.4.sz.mell'!$1:$6</definedName>
    <definedName name="_xlnm.Print_Titles" localSheetId="33">'KV_9.5.1.sz.mell'!$1:$6</definedName>
    <definedName name="_xlnm.Print_Titles" localSheetId="34">'KV_9.5.2.sz.mell'!$1:$6</definedName>
    <definedName name="_xlnm.Print_Titles" localSheetId="35">'KV_9.5.3.sz.mell'!$1:$6</definedName>
    <definedName name="_xlnm.Print_Titles" localSheetId="32">'KV_9.5.sz.mell'!$1:$6</definedName>
    <definedName name="_xlnm.Print_Titles" localSheetId="37">'KV_9.6.1.sz.mell'!$1:$6</definedName>
    <definedName name="_xlnm.Print_Titles" localSheetId="38">'KV_9.6.2.sz.mell'!$1:$6</definedName>
    <definedName name="_xlnm.Print_Titles" localSheetId="39">'KV_9.6.3.sz.mell'!$1:$6</definedName>
    <definedName name="_xlnm.Print_Titles" localSheetId="36">'KV_9.6.sz.mell'!$1:$6</definedName>
    <definedName name="_xlnm.Print_Titles" localSheetId="41">'KV_9.7.1.sz.mell'!$1:$6</definedName>
    <definedName name="_xlnm.Print_Titles" localSheetId="42">'KV_9.7.2.sz.mell'!$1:$6</definedName>
    <definedName name="_xlnm.Print_Titles" localSheetId="43">'KV_9.7.3.sz.mell'!$1:$6</definedName>
    <definedName name="_xlnm.Print_Titles" localSheetId="40">'KV_9.7.sz.mell'!$1:$6</definedName>
    <definedName name="_xlnm.Print_Titles" localSheetId="45">'KV_9.8.1.sz.mell'!$1:$6</definedName>
    <definedName name="_xlnm.Print_Titles" localSheetId="46">'KV_9.8.2.sz.mell'!$1:$6</definedName>
    <definedName name="_xlnm.Print_Titles" localSheetId="47">'KV_9.8.3.sz.mell'!$1:$6</definedName>
    <definedName name="_xlnm.Print_Titles" localSheetId="44">'KV_9.8.sz.mell'!$1:$6</definedName>
    <definedName name="_xlnm.Print_Titles" localSheetId="49">'KV_9.9.1.sz.mell'!$1:$6</definedName>
    <definedName name="_xlnm.Print_Titles" localSheetId="50">'KV_9.9.2.sz.mell'!$1:$6</definedName>
    <definedName name="_xlnm.Print_Titles" localSheetId="51">'KV_9.9.3.sz.mell'!$1:$6</definedName>
    <definedName name="_xlnm.Print_Titles" localSheetId="48">'KV_9.9.sz.mell'!$1:$6</definedName>
    <definedName name="_xlnm.Print_Titles" localSheetId="85">'RM_5.1.1.sz.mell'!$1:$6</definedName>
    <definedName name="_xlnm.Print_Titles" localSheetId="86">'RM_5.1.2.sz.mell'!$1:$6</definedName>
    <definedName name="_xlnm.Print_Titles" localSheetId="87">'RM_5.1.3.sz.mell'!$1:$6</definedName>
    <definedName name="_xlnm.Print_Titles" localSheetId="84">'RM_5.1.sz.mell'!$1:$6</definedName>
    <definedName name="_xlnm.Print_Titles" localSheetId="121">'RM_5.10.1.sz.mell'!$1:$7</definedName>
    <definedName name="_xlnm.Print_Titles" localSheetId="122">'RM_5.10.2.sz.mell'!$1:$7</definedName>
    <definedName name="_xlnm.Print_Titles" localSheetId="123">'RM_5.10.3.sz.mell'!$1:$7</definedName>
    <definedName name="_xlnm.Print_Titles" localSheetId="120">'RM_5.10.sz.mell'!$1:$7</definedName>
    <definedName name="_xlnm.Print_Titles" localSheetId="125">'RM_5.11.1.sz.mell'!$1:$7</definedName>
    <definedName name="_xlnm.Print_Titles" localSheetId="126">'RM_5.11.2.sz.mell'!$1:$7</definedName>
    <definedName name="_xlnm.Print_Titles" localSheetId="127">'RM_5.11.3.sz.mell'!$1:$7</definedName>
    <definedName name="_xlnm.Print_Titles" localSheetId="124">'RM_5.11.sz.mell'!$1:$7</definedName>
    <definedName name="_xlnm.Print_Titles" localSheetId="129">'RM_5.12.1.sz.mell'!$1:$7</definedName>
    <definedName name="_xlnm.Print_Titles" localSheetId="130">'RM_5.12.2.sz.mell'!$1:$7</definedName>
    <definedName name="_xlnm.Print_Titles" localSheetId="131">'RM_5.12.3.sz.mell'!$1:$7</definedName>
    <definedName name="_xlnm.Print_Titles" localSheetId="128">'RM_5.12.sz.mell'!$1:$7</definedName>
    <definedName name="_xlnm.Print_Titles" localSheetId="89">'RM_5.2.1.sz.mell'!$1:$7</definedName>
    <definedName name="_xlnm.Print_Titles" localSheetId="90">'RM_5.2.2.sz.mell'!$1:$7</definedName>
    <definedName name="_xlnm.Print_Titles" localSheetId="91">'RM_5.2.3.sz.mell'!$1:$7</definedName>
    <definedName name="_xlnm.Print_Titles" localSheetId="88">'RM_5.2.sz.mell'!$1:$7</definedName>
    <definedName name="_xlnm.Print_Titles" localSheetId="93">'RM_5.3.1.sz.mell'!$1:$7</definedName>
    <definedName name="_xlnm.Print_Titles" localSheetId="94">'RM_5.3.2.sz.mell'!$1:$7</definedName>
    <definedName name="_xlnm.Print_Titles" localSheetId="95">'RM_5.3.3.sz.mell'!$1:$7</definedName>
    <definedName name="_xlnm.Print_Titles" localSheetId="92">'RM_5.3.sz.mell'!$1:$7</definedName>
    <definedName name="_xlnm.Print_Titles" localSheetId="97">'RM_5.4.1.sz.mell'!$1:$7</definedName>
    <definedName name="_xlnm.Print_Titles" localSheetId="98">'RM_5.4.2.sz.mell'!$1:$7</definedName>
    <definedName name="_xlnm.Print_Titles" localSheetId="99">'RM_5.4.3.sz.mell'!$1:$7</definedName>
    <definedName name="_xlnm.Print_Titles" localSheetId="96">'RM_5.4.sz.mell'!$1:$7</definedName>
    <definedName name="_xlnm.Print_Titles" localSheetId="101">'RM_5.5.1.sz.mell'!$1:$7</definedName>
    <definedName name="_xlnm.Print_Titles" localSheetId="102">'RM_5.5.2.sz.mell'!$1:$7</definedName>
    <definedName name="_xlnm.Print_Titles" localSheetId="103">'RM_5.5.3.sz.mell'!$1:$7</definedName>
    <definedName name="_xlnm.Print_Titles" localSheetId="100">'RM_5.5.sz.mell'!$1:$7</definedName>
    <definedName name="_xlnm.Print_Titles" localSheetId="105">'RM_5.6.1.sz.mell'!$1:$7</definedName>
    <definedName name="_xlnm.Print_Titles" localSheetId="106">'RM_5.6.2.sz.mell'!$1:$7</definedName>
    <definedName name="_xlnm.Print_Titles" localSheetId="107">'RM_5.6.3.sz.mell'!$1:$7</definedName>
    <definedName name="_xlnm.Print_Titles" localSheetId="104">'RM_5.6.sz.mell'!$1:$7</definedName>
    <definedName name="_xlnm.Print_Titles" localSheetId="109">'RM_5.7.1.sz.mell'!$1:$7</definedName>
    <definedName name="_xlnm.Print_Titles" localSheetId="110">'RM_5.7.2.sz.mell'!$1:$7</definedName>
    <definedName name="_xlnm.Print_Titles" localSheetId="111">'RM_5.7.3.sz.mell'!$1:$7</definedName>
    <definedName name="_xlnm.Print_Titles" localSheetId="108">'RM_5.7.sz.mell'!$1:$7</definedName>
    <definedName name="_xlnm.Print_Titles" localSheetId="113">'RM_5.8.1.sz.mell'!$1:$7</definedName>
    <definedName name="_xlnm.Print_Titles" localSheetId="114">'RM_5.8.2.sz.mell'!$1:$7</definedName>
    <definedName name="_xlnm.Print_Titles" localSheetId="115">'RM_5.8.3.sz.mell'!$1:$7</definedName>
    <definedName name="_xlnm.Print_Titles" localSheetId="112">'RM_5.8.sz.mell'!$1:$7</definedName>
    <definedName name="_xlnm.Print_Titles" localSheetId="117">'RM_5.9.1.sz.mell'!$1:$7</definedName>
    <definedName name="_xlnm.Print_Titles" localSheetId="118">'RM_5.9.2.sz.mell'!$1:$7</definedName>
    <definedName name="_xlnm.Print_Titles" localSheetId="119">'RM_5.9.3.sz.mell'!$1:$7</definedName>
    <definedName name="_xlnm.Print_Titles" localSheetId="116">'RM_5.9.sz.mell'!$1:$7</definedName>
    <definedName name="_xlnm.Print_Titles" localSheetId="269">'Z_6.1.1.sz.mell'!$1:$6</definedName>
    <definedName name="_xlnm.Print_Titles" localSheetId="270">'Z_6.1.2.sz.mell'!$1:$6</definedName>
    <definedName name="_xlnm.Print_Titles" localSheetId="271">'Z_6.1.3.sz.mell'!$1:$6</definedName>
    <definedName name="_xlnm.Print_Titles" localSheetId="268">'Z_6.1.sz.mell'!$1:$6</definedName>
    <definedName name="_xlnm.Print_Titles" localSheetId="305">'Z_6.10.1.sz.mell'!$1:$6</definedName>
    <definedName name="_xlnm.Print_Titles" localSheetId="306">'Z_6.10.2.sz.mell'!$1:$6</definedName>
    <definedName name="_xlnm.Print_Titles" localSheetId="307">'Z_6.10.3.sz.mell'!$1:$6</definedName>
    <definedName name="_xlnm.Print_Titles" localSheetId="304">'Z_6.10.sz.mell'!$1:$6</definedName>
    <definedName name="_xlnm.Print_Titles" localSheetId="309">'Z_6.11.1.sz.mell'!$1:$6</definedName>
    <definedName name="_xlnm.Print_Titles" localSheetId="310">'Z_6.11.2.sz.mell'!$1:$6</definedName>
    <definedName name="_xlnm.Print_Titles" localSheetId="311">'Z_6.11.3.sz.mell'!$1:$6</definedName>
    <definedName name="_xlnm.Print_Titles" localSheetId="308">'Z_6.11.sz.mell'!$1:$6</definedName>
    <definedName name="_xlnm.Print_Titles" localSheetId="313">'Z_6.12.1.sz.mell'!$1:$6</definedName>
    <definedName name="_xlnm.Print_Titles" localSheetId="314">'Z_6.12.2.sz.mell'!$1:$6</definedName>
    <definedName name="_xlnm.Print_Titles" localSheetId="315">'Z_6.12.3.sz.mell'!$1:$6</definedName>
    <definedName name="_xlnm.Print_Titles" localSheetId="312">'Z_6.12.sz.mell'!$1:$6</definedName>
    <definedName name="_xlnm.Print_Titles" localSheetId="273">'Z_6.2.1.sz.mell'!$1:$6</definedName>
    <definedName name="_xlnm.Print_Titles" localSheetId="274">'Z_6.2.2.sz.mell'!$1:$6</definedName>
    <definedName name="_xlnm.Print_Titles" localSheetId="275">'Z_6.2.3.sz.mell'!$1:$6</definedName>
    <definedName name="_xlnm.Print_Titles" localSheetId="272">'Z_6.2.sz.mell'!$1:$6</definedName>
    <definedName name="_xlnm.Print_Titles" localSheetId="277">'Z_6.3.1.sz.mell'!$1:$6</definedName>
    <definedName name="_xlnm.Print_Titles" localSheetId="278">'Z_6.3.2.sz.mell'!$1:$6</definedName>
    <definedName name="_xlnm.Print_Titles" localSheetId="279">'Z_6.3.3.sz.mell'!$1:$6</definedName>
    <definedName name="_xlnm.Print_Titles" localSheetId="276">'Z_6.3.sz.mell'!$1:$6</definedName>
    <definedName name="_xlnm.Print_Titles" localSheetId="281">'Z_6.4.1.sz.mell'!$1:$6</definedName>
    <definedName name="_xlnm.Print_Titles" localSheetId="282">'Z_6.4.2.sz.mell'!$1:$6</definedName>
    <definedName name="_xlnm.Print_Titles" localSheetId="283">'Z_6.4.3.sz.mell'!$1:$6</definedName>
    <definedName name="_xlnm.Print_Titles" localSheetId="280">'Z_6.4.sz.mell'!$1:$6</definedName>
    <definedName name="_xlnm.Print_Titles" localSheetId="285">'Z_6.5.1.sz.mell'!$1:$6</definedName>
    <definedName name="_xlnm.Print_Titles" localSheetId="286">'Z_6.5.2.sz.mell'!$1:$6</definedName>
    <definedName name="_xlnm.Print_Titles" localSheetId="287">'Z_6.5.3.sz.mell'!$1:$6</definedName>
    <definedName name="_xlnm.Print_Titles" localSheetId="284">'Z_6.5.sz.mell'!$1:$6</definedName>
    <definedName name="_xlnm.Print_Titles" localSheetId="289">'Z_6.6.1.sz.mell'!$1:$6</definedName>
    <definedName name="_xlnm.Print_Titles" localSheetId="290">'Z_6.6.2.sz.mell'!$1:$6</definedName>
    <definedName name="_xlnm.Print_Titles" localSheetId="291">'Z_6.6.3.sz.mell'!$1:$6</definedName>
    <definedName name="_xlnm.Print_Titles" localSheetId="288">'Z_6.6.sz.mell'!$1:$6</definedName>
    <definedName name="_xlnm.Print_Titles" localSheetId="293">'Z_6.7.1.sz.mell'!$1:$6</definedName>
    <definedName name="_xlnm.Print_Titles" localSheetId="294">'Z_6.7.2.sz.mell'!$1:$6</definedName>
    <definedName name="_xlnm.Print_Titles" localSheetId="295">'Z_6.7.3.sz.mell'!$1:$6</definedName>
    <definedName name="_xlnm.Print_Titles" localSheetId="292">'Z_6.7.sz.mell'!$1:$6</definedName>
    <definedName name="_xlnm.Print_Titles" localSheetId="297">'Z_6.8.1.sz.mell'!$1:$6</definedName>
    <definedName name="_xlnm.Print_Titles" localSheetId="298">'Z_6.8.2.sz.mell'!$1:$6</definedName>
    <definedName name="_xlnm.Print_Titles" localSheetId="299">'Z_6.8.3.sz.mell'!$1:$6</definedName>
    <definedName name="_xlnm.Print_Titles" localSheetId="296">'Z_6.8.sz.mell'!$1:$6</definedName>
    <definedName name="_xlnm.Print_Titles" localSheetId="301">'Z_6.9.1.sz.mell'!$1:$6</definedName>
    <definedName name="_xlnm.Print_Titles" localSheetId="302">'Z_6.9.2.sz.mell'!$1:$6</definedName>
    <definedName name="_xlnm.Print_Titles" localSheetId="303">'Z_6.9.3.sz.mell'!$1:$6</definedName>
    <definedName name="_xlnm.Print_Titles" localSheetId="300">'Z_6.9.sz.mell'!$1:$6</definedName>
    <definedName name="_xlnm.Print_Titles" localSheetId="324">'Z_7.1.tájékoztató_t.'!$5:$9</definedName>
    <definedName name="_xlnm.Print_Area" localSheetId="136">'E_1.1.sz.mell.'!$A$1:$K$166</definedName>
    <definedName name="_xlnm.Print_Area" localSheetId="137">'E_1.2.sz.mell'!$A$1:$K$166</definedName>
    <definedName name="_xlnm.Print_Area" localSheetId="138">'E_1.3.sz.mell.'!$A$1:$K$166</definedName>
    <definedName name="_xlnm.Print_Area" localSheetId="139">'E_1.4.sz.mell.'!$A$1:$K$166</definedName>
    <definedName name="_xlnm.Print_Area" localSheetId="196">'IB_1.1.sz.mell.'!$A$1:$E$166</definedName>
    <definedName name="_xlnm.Print_Area" localSheetId="197">'IB_1.2.sz.mell.'!$A$1:$E$166</definedName>
    <definedName name="_xlnm.Print_Area" localSheetId="198">'IB_1.3.sz.mell.'!$A$1:$E$166</definedName>
    <definedName name="_xlnm.Print_Area" localSheetId="199">'IB_1.4.sz.mell.'!$A$1:$E$166</definedName>
    <definedName name="_xlnm.Print_Area" localSheetId="3">'KV_1.1.sz.mell.'!$A$1:$C$164</definedName>
    <definedName name="_xlnm.Print_Area" localSheetId="4">'KV_1.2.sz.mell.'!$A$1:$C$164</definedName>
    <definedName name="_xlnm.Print_Area" localSheetId="5">'KV_1.3.sz.mell.'!$A$1:$C$164</definedName>
    <definedName name="_xlnm.Print_Area" localSheetId="6">'KV_1.4.sz.mell.'!$A$1:$C$164</definedName>
    <definedName name="_xlnm.Print_Area" localSheetId="65">'KV_1.sz.tájékoztató_t.'!$A$1:$E$150</definedName>
    <definedName name="_xlnm.Print_Area" localSheetId="71">'KV_7.sz.tájékoztató_t.'!$A$2:$E$40</definedName>
    <definedName name="_xlnm.Print_Area" localSheetId="75">'RM_1.1.sz.mell.'!$A$1:$K$166</definedName>
    <definedName name="_xlnm.Print_Area" localSheetId="76">'RM_1.2.sz.mell'!$A$1:$K$166</definedName>
    <definedName name="_xlnm.Print_Area" localSheetId="77">'RM_1.3.sz.mell.'!$A$1:$K$166</definedName>
    <definedName name="_xlnm.Print_Area" localSheetId="78">'RM_1.4.sz.mell.'!$A$1:$K$166</definedName>
    <definedName name="_xlnm.Print_Area" localSheetId="258">'Z_1.1.sz.mell.'!$A$1:$E$166</definedName>
    <definedName name="_xlnm.Print_Area" localSheetId="259">'Z_1.2.sz.mell.'!$A$1:$E$166</definedName>
    <definedName name="_xlnm.Print_Area" localSheetId="260">'Z_1.3.sz.mell.'!$A$1:$E$166</definedName>
    <definedName name="_xlnm.Print_Area" localSheetId="261">'Z_1.4.sz.mell.'!$A$1:$E$166</definedName>
    <definedName name="_xlnm.Print_Area" localSheetId="318">'Z_1.tájékoztató_t.'!$A$1:$E$148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1" i="183" l="1"/>
  <c r="E11" i="183"/>
  <c r="I11" i="183" s="1"/>
  <c r="D11" i="183"/>
  <c r="B11" i="183"/>
  <c r="J159" i="176"/>
  <c r="K159" i="176" s="1"/>
  <c r="D159" i="296" s="1"/>
  <c r="C159" i="176"/>
  <c r="J158" i="176"/>
  <c r="J158" i="236" s="1"/>
  <c r="C158" i="176"/>
  <c r="K158" i="176" s="1"/>
  <c r="D158" i="296" s="1"/>
  <c r="J157" i="176"/>
  <c r="C157" i="176"/>
  <c r="J156" i="176"/>
  <c r="C156" i="176"/>
  <c r="K156" i="176" s="1"/>
  <c r="D156" i="296"/>
  <c r="J155" i="176"/>
  <c r="C155" i="176"/>
  <c r="K155" i="176" s="1"/>
  <c r="D155" i="296" s="1"/>
  <c r="J154" i="176"/>
  <c r="J153" i="176"/>
  <c r="C153" i="176"/>
  <c r="K153" i="176"/>
  <c r="I152" i="176"/>
  <c r="H152" i="176"/>
  <c r="G152" i="176"/>
  <c r="G152" i="236"/>
  <c r="F152" i="176"/>
  <c r="E152" i="176"/>
  <c r="D152" i="176"/>
  <c r="J151" i="176"/>
  <c r="C151" i="176"/>
  <c r="K151" i="176" s="1"/>
  <c r="J150" i="176"/>
  <c r="K150" i="176" s="1"/>
  <c r="C150" i="176"/>
  <c r="J149" i="176"/>
  <c r="K149" i="176" s="1"/>
  <c r="C149" i="176"/>
  <c r="J148" i="176"/>
  <c r="C148" i="176"/>
  <c r="K148" i="176" s="1"/>
  <c r="I147" i="176"/>
  <c r="H147" i="176"/>
  <c r="H147" i="236"/>
  <c r="G147" i="176"/>
  <c r="F147" i="176"/>
  <c r="E147" i="176"/>
  <c r="D147" i="176"/>
  <c r="J146" i="176"/>
  <c r="C146" i="176"/>
  <c r="J145" i="176"/>
  <c r="K145" i="176" s="1"/>
  <c r="D145" i="296" s="1"/>
  <c r="C145" i="176"/>
  <c r="K144" i="176"/>
  <c r="J144" i="176"/>
  <c r="C144" i="176"/>
  <c r="J143" i="176"/>
  <c r="C143" i="176"/>
  <c r="J142" i="176"/>
  <c r="C142" i="176"/>
  <c r="K142" i="176" s="1"/>
  <c r="D142" i="296" s="1"/>
  <c r="D142" i="358" s="1"/>
  <c r="J141" i="176"/>
  <c r="C141" i="176"/>
  <c r="K141" i="176"/>
  <c r="D141" i="296" s="1"/>
  <c r="D141" i="358" s="1"/>
  <c r="I140" i="176"/>
  <c r="H140" i="176"/>
  <c r="G140" i="176"/>
  <c r="G140" i="236"/>
  <c r="F140" i="176"/>
  <c r="E140" i="176"/>
  <c r="D140" i="176"/>
  <c r="J139" i="176"/>
  <c r="C139" i="176"/>
  <c r="J138" i="176"/>
  <c r="C138" i="176"/>
  <c r="J137" i="176"/>
  <c r="J136" i="176" s="1"/>
  <c r="J136" i="236" s="1"/>
  <c r="C137" i="176"/>
  <c r="K137" i="176"/>
  <c r="I136" i="176"/>
  <c r="H136" i="176"/>
  <c r="G136" i="176"/>
  <c r="F136" i="176"/>
  <c r="F160" i="176" s="1"/>
  <c r="E136" i="176"/>
  <c r="D136" i="176"/>
  <c r="J134" i="176"/>
  <c r="K134" i="176" s="1"/>
  <c r="C134" i="176"/>
  <c r="J133" i="176"/>
  <c r="J133" i="236" s="1"/>
  <c r="C133" i="176"/>
  <c r="K133" i="176" s="1"/>
  <c r="J132" i="176"/>
  <c r="C132" i="176"/>
  <c r="J131" i="176"/>
  <c r="C131" i="176"/>
  <c r="K131" i="176" s="1"/>
  <c r="J130" i="176"/>
  <c r="C130" i="176"/>
  <c r="K130" i="176" s="1"/>
  <c r="J129" i="176"/>
  <c r="J129" i="236" s="1"/>
  <c r="C129" i="176"/>
  <c r="J128" i="176"/>
  <c r="K128" i="176" s="1"/>
  <c r="C128" i="176"/>
  <c r="J127" i="176"/>
  <c r="K127" i="176" s="1"/>
  <c r="C127" i="176"/>
  <c r="D126" i="358"/>
  <c r="J126" i="176"/>
  <c r="C126" i="176"/>
  <c r="K126" i="176" s="1"/>
  <c r="D126" i="296" s="1"/>
  <c r="J125" i="176"/>
  <c r="J125" i="236"/>
  <c r="C125" i="176"/>
  <c r="K125" i="176"/>
  <c r="D125" i="296" s="1"/>
  <c r="D125" i="358"/>
  <c r="J124" i="176"/>
  <c r="C124" i="176"/>
  <c r="J123" i="176"/>
  <c r="C123" i="176"/>
  <c r="K123" i="176" s="1"/>
  <c r="J122" i="176"/>
  <c r="C122" i="176"/>
  <c r="K122" i="176" s="1"/>
  <c r="J121" i="176"/>
  <c r="J121" i="236"/>
  <c r="I121" i="176"/>
  <c r="H121" i="176"/>
  <c r="G121" i="176"/>
  <c r="F121" i="176"/>
  <c r="E121" i="176"/>
  <c r="D121" i="176"/>
  <c r="J120" i="176"/>
  <c r="C120" i="176"/>
  <c r="K120" i="176" s="1"/>
  <c r="D120" i="296" s="1"/>
  <c r="D120" i="358" s="1"/>
  <c r="J119" i="176"/>
  <c r="J119" i="236" s="1"/>
  <c r="C119" i="176"/>
  <c r="J118" i="176"/>
  <c r="C118" i="176"/>
  <c r="K118" i="176"/>
  <c r="D118" i="296" s="1"/>
  <c r="D118" i="358" s="1"/>
  <c r="J117" i="176"/>
  <c r="C117" i="176"/>
  <c r="D116" i="358"/>
  <c r="J116" i="176"/>
  <c r="C116" i="176"/>
  <c r="K116" i="176" s="1"/>
  <c r="D116" i="296" s="1"/>
  <c r="J115" i="176"/>
  <c r="J115" i="236"/>
  <c r="C115" i="176"/>
  <c r="K115" i="176"/>
  <c r="D115" i="296" s="1"/>
  <c r="D115" i="358" s="1"/>
  <c r="J114" i="176"/>
  <c r="C114" i="176"/>
  <c r="J113" i="176"/>
  <c r="C113" i="176"/>
  <c r="D112" i="358"/>
  <c r="J112" i="176"/>
  <c r="C112" i="176"/>
  <c r="K112" i="176" s="1"/>
  <c r="D112" i="296" s="1"/>
  <c r="J111" i="176"/>
  <c r="J111" i="236"/>
  <c r="C111" i="176"/>
  <c r="K111" i="176"/>
  <c r="D111" i="296" s="1"/>
  <c r="D111" i="358" s="1"/>
  <c r="J110" i="176"/>
  <c r="C110" i="176"/>
  <c r="J109" i="176"/>
  <c r="C109" i="176"/>
  <c r="J108" i="176"/>
  <c r="K108" i="176" s="1"/>
  <c r="D108" i="296" s="1"/>
  <c r="C108" i="176"/>
  <c r="J107" i="176"/>
  <c r="C107" i="176"/>
  <c r="K107" i="176"/>
  <c r="J106" i="176"/>
  <c r="C106" i="176"/>
  <c r="E105" i="176"/>
  <c r="J105" i="176"/>
  <c r="K105" i="176" s="1"/>
  <c r="D105" i="296" s="1"/>
  <c r="D105" i="358" s="1"/>
  <c r="C105" i="176"/>
  <c r="J104" i="176"/>
  <c r="C104" i="176"/>
  <c r="K104" i="176" s="1"/>
  <c r="D104" i="296" s="1"/>
  <c r="D104" i="358" s="1"/>
  <c r="J103" i="176"/>
  <c r="K103" i="176" s="1"/>
  <c r="D103" i="296" s="1"/>
  <c r="C103" i="176"/>
  <c r="J102" i="176"/>
  <c r="J102" i="236" s="1"/>
  <c r="C102" i="176"/>
  <c r="J101" i="176"/>
  <c r="C101" i="176"/>
  <c r="I100" i="176"/>
  <c r="I135" i="176" s="1"/>
  <c r="I135" i="236" s="1"/>
  <c r="H100" i="176"/>
  <c r="G100" i="176"/>
  <c r="G135" i="176" s="1"/>
  <c r="F100" i="176"/>
  <c r="F135" i="176" s="1"/>
  <c r="E100" i="176"/>
  <c r="E135" i="176"/>
  <c r="D100" i="176"/>
  <c r="K98" i="176"/>
  <c r="J98" i="176"/>
  <c r="I98" i="176"/>
  <c r="I98" i="236" s="1"/>
  <c r="H98" i="176"/>
  <c r="G98" i="176"/>
  <c r="G98" i="236" s="1"/>
  <c r="F98" i="176"/>
  <c r="E98" i="176"/>
  <c r="D98" i="176"/>
  <c r="C97" i="176"/>
  <c r="J91" i="176"/>
  <c r="C91" i="176"/>
  <c r="J90" i="176"/>
  <c r="C90" i="176"/>
  <c r="J89" i="176"/>
  <c r="C89" i="176"/>
  <c r="K89" i="176" s="1"/>
  <c r="J88" i="176"/>
  <c r="C88" i="176"/>
  <c r="K88" i="176"/>
  <c r="D88" i="296" s="1"/>
  <c r="D88" i="358" s="1"/>
  <c r="J87" i="176"/>
  <c r="C87" i="176"/>
  <c r="J86" i="176"/>
  <c r="J85" i="176" s="1"/>
  <c r="C86" i="176"/>
  <c r="K86" i="176" s="1"/>
  <c r="I85" i="176"/>
  <c r="H85" i="176"/>
  <c r="G85" i="176"/>
  <c r="G85" i="236" s="1"/>
  <c r="F85" i="176"/>
  <c r="E85" i="176"/>
  <c r="D85" i="176"/>
  <c r="K84" i="176"/>
  <c r="J84" i="176"/>
  <c r="C84" i="176"/>
  <c r="D83" i="296"/>
  <c r="D83" i="358" s="1"/>
  <c r="J83" i="176"/>
  <c r="C83" i="176"/>
  <c r="K83" i="176" s="1"/>
  <c r="J82" i="176"/>
  <c r="J81" i="176" s="1"/>
  <c r="C82" i="176"/>
  <c r="I81" i="176"/>
  <c r="I81" i="236"/>
  <c r="H81" i="176"/>
  <c r="G81" i="176"/>
  <c r="F81" i="176"/>
  <c r="E81" i="176"/>
  <c r="D81" i="176"/>
  <c r="J80" i="176"/>
  <c r="K80" i="176" s="1"/>
  <c r="C80" i="176"/>
  <c r="J79" i="176"/>
  <c r="C79" i="176"/>
  <c r="I78" i="176"/>
  <c r="H78" i="176"/>
  <c r="H78" i="236"/>
  <c r="G78" i="176"/>
  <c r="F78" i="176"/>
  <c r="E78" i="176"/>
  <c r="D78" i="176"/>
  <c r="D78" i="236"/>
  <c r="J77" i="176"/>
  <c r="C77" i="176"/>
  <c r="J76" i="176"/>
  <c r="K76" i="176" s="1"/>
  <c r="C76" i="176"/>
  <c r="D75" i="296"/>
  <c r="D75" i="358" s="1"/>
  <c r="J75" i="176"/>
  <c r="C75" i="176"/>
  <c r="K75" i="176" s="1"/>
  <c r="J74" i="176"/>
  <c r="K74" i="176" s="1"/>
  <c r="C74" i="176"/>
  <c r="I73" i="176"/>
  <c r="H73" i="176"/>
  <c r="G73" i="176"/>
  <c r="F73" i="176"/>
  <c r="E73" i="176"/>
  <c r="E73" i="236"/>
  <c r="D73" i="176"/>
  <c r="J72" i="176"/>
  <c r="J72" i="236"/>
  <c r="C72" i="176"/>
  <c r="J71" i="176"/>
  <c r="C71" i="176"/>
  <c r="J70" i="176"/>
  <c r="C70" i="176"/>
  <c r="K70" i="176" s="1"/>
  <c r="I69" i="176"/>
  <c r="I92" i="176"/>
  <c r="H69" i="176"/>
  <c r="G69" i="176"/>
  <c r="F69" i="176"/>
  <c r="F92" i="176"/>
  <c r="F166" i="176" s="1"/>
  <c r="E69" i="176"/>
  <c r="D69" i="176"/>
  <c r="J67" i="176"/>
  <c r="C67" i="176"/>
  <c r="J66" i="176"/>
  <c r="K66" i="176" s="1"/>
  <c r="D66" i="296" s="1"/>
  <c r="C66" i="176"/>
  <c r="D66" i="358"/>
  <c r="J65" i="176"/>
  <c r="C65" i="176"/>
  <c r="K65" i="176" s="1"/>
  <c r="D65" i="296" s="1"/>
  <c r="D65" i="358" s="1"/>
  <c r="J64" i="176"/>
  <c r="C64" i="176"/>
  <c r="I63" i="176"/>
  <c r="H63" i="176"/>
  <c r="G63" i="176"/>
  <c r="F63" i="176"/>
  <c r="E63" i="176"/>
  <c r="D63" i="176"/>
  <c r="J62" i="176"/>
  <c r="C62" i="176"/>
  <c r="K62" i="176" s="1"/>
  <c r="J61" i="176"/>
  <c r="C61" i="176"/>
  <c r="K61" i="176" s="1"/>
  <c r="D61" i="296" s="1"/>
  <c r="D61" i="358" s="1"/>
  <c r="J60" i="176"/>
  <c r="K60" i="176" s="1"/>
  <c r="C60" i="176"/>
  <c r="J59" i="176"/>
  <c r="C59" i="176"/>
  <c r="I58" i="176"/>
  <c r="H58" i="176"/>
  <c r="G58" i="176"/>
  <c r="F58" i="176"/>
  <c r="F58" i="236"/>
  <c r="E58" i="176"/>
  <c r="D58" i="176"/>
  <c r="J57" i="176"/>
  <c r="K57" i="176" s="1"/>
  <c r="C57" i="176"/>
  <c r="J56" i="176"/>
  <c r="J56" i="236" s="1"/>
  <c r="C56" i="176"/>
  <c r="K56" i="176" s="1"/>
  <c r="J55" i="176"/>
  <c r="C55" i="176"/>
  <c r="K55" i="176"/>
  <c r="D55" i="296" s="1"/>
  <c r="J54" i="176"/>
  <c r="C54" i="176"/>
  <c r="K54" i="176"/>
  <c r="J53" i="176"/>
  <c r="C53" i="176"/>
  <c r="K53" i="176" s="1"/>
  <c r="J52" i="176"/>
  <c r="I52" i="176"/>
  <c r="H52" i="176"/>
  <c r="G52" i="176"/>
  <c r="F52" i="176"/>
  <c r="F52" i="236" s="1"/>
  <c r="E52" i="176"/>
  <c r="D52" i="176"/>
  <c r="J51" i="176"/>
  <c r="C51" i="176"/>
  <c r="K51" i="176" s="1"/>
  <c r="J50" i="176"/>
  <c r="K50" i="176" s="1"/>
  <c r="D50" i="296" s="1"/>
  <c r="D50" i="358" s="1"/>
  <c r="C50" i="176"/>
  <c r="J49" i="176"/>
  <c r="C49" i="176"/>
  <c r="J48" i="176"/>
  <c r="C48" i="176"/>
  <c r="K48" i="176" s="1"/>
  <c r="D48" i="296" s="1"/>
  <c r="D48" i="358" s="1"/>
  <c r="K47" i="176"/>
  <c r="D47" i="296" s="1"/>
  <c r="D47" i="358" s="1"/>
  <c r="J47" i="176"/>
  <c r="C47" i="176"/>
  <c r="J46" i="176"/>
  <c r="J46" i="236"/>
  <c r="C46" i="176"/>
  <c r="J45" i="176"/>
  <c r="C45" i="176"/>
  <c r="J44" i="176"/>
  <c r="C44" i="176"/>
  <c r="K44" i="176"/>
  <c r="D44" i="296" s="1"/>
  <c r="D44" i="358" s="1"/>
  <c r="J43" i="176"/>
  <c r="C43" i="176"/>
  <c r="K43" i="176" s="1"/>
  <c r="D43" i="296" s="1"/>
  <c r="D43" i="358" s="1"/>
  <c r="J42" i="176"/>
  <c r="K42" i="176" s="1"/>
  <c r="D42" i="296" s="1"/>
  <c r="C42" i="176"/>
  <c r="J41" i="176"/>
  <c r="C41" i="176"/>
  <c r="I40" i="176"/>
  <c r="H40" i="176"/>
  <c r="H40" i="236"/>
  <c r="G40" i="176"/>
  <c r="F40" i="176"/>
  <c r="E40" i="176"/>
  <c r="D40" i="176"/>
  <c r="D40" i="236" s="1"/>
  <c r="J39" i="176"/>
  <c r="C39" i="176"/>
  <c r="J38" i="176"/>
  <c r="C38" i="176"/>
  <c r="K38" i="176" s="1"/>
  <c r="K37" i="176"/>
  <c r="D37" i="296" s="1"/>
  <c r="D37" i="358" s="1"/>
  <c r="J37" i="176"/>
  <c r="C37" i="176"/>
  <c r="J36" i="176"/>
  <c r="J36" i="236"/>
  <c r="C36" i="176"/>
  <c r="K36" i="176"/>
  <c r="D36" i="296" s="1"/>
  <c r="J35" i="176"/>
  <c r="C35" i="176"/>
  <c r="J34" i="176"/>
  <c r="K34" i="176" s="1"/>
  <c r="C34" i="176"/>
  <c r="J33" i="176"/>
  <c r="J32" i="176" s="1"/>
  <c r="C33" i="176"/>
  <c r="K33" i="176" s="1"/>
  <c r="I32" i="176"/>
  <c r="H32" i="176"/>
  <c r="G32" i="176"/>
  <c r="F32" i="176"/>
  <c r="F32" i="236" s="1"/>
  <c r="E32" i="176"/>
  <c r="D32" i="176"/>
  <c r="J31" i="176"/>
  <c r="C31" i="176"/>
  <c r="K31" i="176" s="1"/>
  <c r="J30" i="176"/>
  <c r="C30" i="176"/>
  <c r="K30" i="176"/>
  <c r="J29" i="176"/>
  <c r="C29" i="176"/>
  <c r="J28" i="176"/>
  <c r="C28" i="176"/>
  <c r="K28" i="176" s="1"/>
  <c r="J27" i="176"/>
  <c r="C27" i="176"/>
  <c r="K27" i="176" s="1"/>
  <c r="J26" i="176"/>
  <c r="J25" i="176"/>
  <c r="C26" i="176"/>
  <c r="I25" i="176"/>
  <c r="I25" i="236" s="1"/>
  <c r="H25" i="176"/>
  <c r="G25" i="176"/>
  <c r="F25" i="176"/>
  <c r="E25" i="176"/>
  <c r="E25" i="236"/>
  <c r="D25" i="176"/>
  <c r="J24" i="176"/>
  <c r="J24" i="236"/>
  <c r="C24" i="176"/>
  <c r="K24" i="176"/>
  <c r="D24" i="296" s="1"/>
  <c r="D24" i="358" s="1"/>
  <c r="J23" i="176"/>
  <c r="C23" i="176"/>
  <c r="K23" i="176" s="1"/>
  <c r="J22" i="176"/>
  <c r="C22" i="176"/>
  <c r="K22" i="176"/>
  <c r="J21" i="176"/>
  <c r="C21" i="176"/>
  <c r="K21" i="176" s="1"/>
  <c r="J20" i="176"/>
  <c r="C20" i="176"/>
  <c r="J19" i="176"/>
  <c r="C19" i="176"/>
  <c r="I18" i="176"/>
  <c r="H18" i="176"/>
  <c r="H18" i="236"/>
  <c r="G18" i="176"/>
  <c r="F18" i="176"/>
  <c r="E18" i="176"/>
  <c r="D18" i="176"/>
  <c r="D18" i="236" s="1"/>
  <c r="J17" i="176"/>
  <c r="C17" i="176"/>
  <c r="K17" i="176" s="1"/>
  <c r="J16" i="176"/>
  <c r="K16" i="176" s="1"/>
  <c r="C16" i="176"/>
  <c r="J15" i="176"/>
  <c r="C15" i="176"/>
  <c r="J14" i="176"/>
  <c r="C14" i="176"/>
  <c r="J13" i="176"/>
  <c r="C13" i="176"/>
  <c r="J12" i="176"/>
  <c r="J11" i="176" s="1"/>
  <c r="C12" i="176"/>
  <c r="K12" i="176" s="1"/>
  <c r="I11" i="176"/>
  <c r="H11" i="176"/>
  <c r="G11" i="176"/>
  <c r="F11" i="176"/>
  <c r="E11" i="176"/>
  <c r="D11" i="176"/>
  <c r="C8" i="176"/>
  <c r="E105" i="175"/>
  <c r="D18" i="179"/>
  <c r="E8" i="87"/>
  <c r="B8" i="182"/>
  <c r="C155" i="178"/>
  <c r="C156" i="178"/>
  <c r="C155" i="177"/>
  <c r="D26" i="427"/>
  <c r="C26" i="427"/>
  <c r="D24" i="427"/>
  <c r="D23" i="427"/>
  <c r="D22" i="427"/>
  <c r="D21" i="427"/>
  <c r="D20" i="427"/>
  <c r="D19" i="427"/>
  <c r="A19" i="427"/>
  <c r="D18" i="427"/>
  <c r="D17" i="427"/>
  <c r="D16" i="427"/>
  <c r="D15" i="427"/>
  <c r="D14" i="427"/>
  <c r="D13" i="427"/>
  <c r="D12" i="427"/>
  <c r="D11" i="427"/>
  <c r="D10" i="427"/>
  <c r="D9" i="427"/>
  <c r="D8" i="427"/>
  <c r="D7" i="427"/>
  <c r="D6" i="427"/>
  <c r="D5" i="427"/>
  <c r="D4" i="427"/>
  <c r="D3" i="427"/>
  <c r="E25" i="427"/>
  <c r="B26" i="426"/>
  <c r="B26" i="427" s="1"/>
  <c r="A26" i="426"/>
  <c r="A26" i="427" s="1"/>
  <c r="B25" i="426"/>
  <c r="B25" i="427" s="1"/>
  <c r="A25" i="426"/>
  <c r="A25" i="427"/>
  <c r="C24" i="426"/>
  <c r="C24" i="427" s="1"/>
  <c r="B24" i="426"/>
  <c r="B24" i="427"/>
  <c r="A24" i="426"/>
  <c r="A24" i="427" s="1"/>
  <c r="C23" i="426"/>
  <c r="C23" i="427"/>
  <c r="B23" i="426"/>
  <c r="B23" i="427" s="1"/>
  <c r="A23" i="426"/>
  <c r="A23" i="427"/>
  <c r="C22" i="426"/>
  <c r="C22" i="427" s="1"/>
  <c r="B22" i="426"/>
  <c r="B22" i="427"/>
  <c r="A22" i="426"/>
  <c r="A22" i="427" s="1"/>
  <c r="C21" i="426"/>
  <c r="C21" i="427"/>
  <c r="B21" i="426"/>
  <c r="B21" i="427" s="1"/>
  <c r="A21" i="426"/>
  <c r="A21" i="427"/>
  <c r="C20" i="426"/>
  <c r="C20" i="427" s="1"/>
  <c r="B20" i="426"/>
  <c r="B20" i="427"/>
  <c r="A20" i="426"/>
  <c r="A20" i="427" s="1"/>
  <c r="C19" i="426"/>
  <c r="C19" i="427"/>
  <c r="B19" i="426"/>
  <c r="B19" i="427" s="1"/>
  <c r="A19" i="426"/>
  <c r="C18" i="426"/>
  <c r="C18" i="427" s="1"/>
  <c r="B18" i="426"/>
  <c r="B18" i="427"/>
  <c r="A18" i="426"/>
  <c r="A18" i="427" s="1"/>
  <c r="C17" i="426"/>
  <c r="C17" i="427"/>
  <c r="B17" i="426"/>
  <c r="B17" i="427" s="1"/>
  <c r="A17" i="426"/>
  <c r="A17" i="427"/>
  <c r="C16" i="426"/>
  <c r="C16" i="427" s="1"/>
  <c r="B16" i="426"/>
  <c r="B16" i="427"/>
  <c r="A16" i="426"/>
  <c r="A16" i="427" s="1"/>
  <c r="C15" i="426"/>
  <c r="C15" i="427"/>
  <c r="B15" i="426"/>
  <c r="B15" i="427" s="1"/>
  <c r="A15" i="426"/>
  <c r="A15" i="427"/>
  <c r="C14" i="426"/>
  <c r="C14" i="427" s="1"/>
  <c r="B14" i="426"/>
  <c r="B14" i="427" s="1"/>
  <c r="A14" i="426"/>
  <c r="A14" i="427" s="1"/>
  <c r="C13" i="426"/>
  <c r="C13" i="427" s="1"/>
  <c r="B13" i="426"/>
  <c r="B13" i="427" s="1"/>
  <c r="A13" i="426"/>
  <c r="A13" i="427" s="1"/>
  <c r="C12" i="426"/>
  <c r="C12" i="427" s="1"/>
  <c r="B12" i="426"/>
  <c r="B12" i="427" s="1"/>
  <c r="A12" i="426"/>
  <c r="A12" i="427" s="1"/>
  <c r="C11" i="426"/>
  <c r="C11" i="427" s="1"/>
  <c r="B11" i="426"/>
  <c r="B11" i="427" s="1"/>
  <c r="A11" i="426"/>
  <c r="A11" i="427" s="1"/>
  <c r="C10" i="426"/>
  <c r="C10" i="427" s="1"/>
  <c r="B10" i="426"/>
  <c r="B10" i="427" s="1"/>
  <c r="A10" i="426"/>
  <c r="A10" i="427" s="1"/>
  <c r="C9" i="426"/>
  <c r="C9" i="427" s="1"/>
  <c r="B9" i="426"/>
  <c r="B9" i="427" s="1"/>
  <c r="A9" i="426"/>
  <c r="A9" i="427" s="1"/>
  <c r="C8" i="426"/>
  <c r="C8" i="427" s="1"/>
  <c r="B8" i="426"/>
  <c r="B8" i="427" s="1"/>
  <c r="A8" i="426"/>
  <c r="A8" i="427" s="1"/>
  <c r="C7" i="426"/>
  <c r="C7" i="427" s="1"/>
  <c r="B7" i="426"/>
  <c r="B7" i="427" s="1"/>
  <c r="A7" i="426"/>
  <c r="A7" i="427" s="1"/>
  <c r="C6" i="426"/>
  <c r="C6" i="427" s="1"/>
  <c r="B6" i="426"/>
  <c r="B6" i="427" s="1"/>
  <c r="A6" i="426"/>
  <c r="A6" i="427" s="1"/>
  <c r="C5" i="426"/>
  <c r="C5" i="427" s="1"/>
  <c r="B5" i="426"/>
  <c r="B5" i="427" s="1"/>
  <c r="A5" i="426"/>
  <c r="A5" i="427" s="1"/>
  <c r="C4" i="426"/>
  <c r="C4" i="427" s="1"/>
  <c r="B4" i="426"/>
  <c r="B4" i="427" s="1"/>
  <c r="A4" i="426"/>
  <c r="A4" i="427" s="1"/>
  <c r="B3" i="426"/>
  <c r="B3" i="427" s="1"/>
  <c r="A3" i="426"/>
  <c r="A3" i="427" s="1"/>
  <c r="B136" i="134"/>
  <c r="B135" i="134"/>
  <c r="B134" i="134"/>
  <c r="E1" i="426"/>
  <c r="B158" i="134"/>
  <c r="B34" i="354"/>
  <c r="B12" i="354"/>
  <c r="B11" i="354"/>
  <c r="B10" i="354"/>
  <c r="F1" i="427"/>
  <c r="A1" i="428"/>
  <c r="G40" i="428"/>
  <c r="F40" i="428"/>
  <c r="D40" i="428"/>
  <c r="C40" i="428"/>
  <c r="E39" i="428"/>
  <c r="E38" i="428"/>
  <c r="E37" i="428"/>
  <c r="E36" i="428"/>
  <c r="E35" i="428"/>
  <c r="E33" i="428"/>
  <c r="E32" i="428"/>
  <c r="E31" i="428"/>
  <c r="E30" i="428"/>
  <c r="E29" i="428"/>
  <c r="E28" i="428"/>
  <c r="E27" i="428"/>
  <c r="E26" i="428"/>
  <c r="E25" i="428"/>
  <c r="E24" i="428"/>
  <c r="E23" i="428"/>
  <c r="E22" i="428"/>
  <c r="E21" i="428"/>
  <c r="E20" i="428"/>
  <c r="E19" i="428"/>
  <c r="E18" i="428"/>
  <c r="E17" i="428"/>
  <c r="E16" i="428"/>
  <c r="E15" i="428"/>
  <c r="E14" i="428"/>
  <c r="E13" i="428"/>
  <c r="E12" i="428"/>
  <c r="E11" i="428"/>
  <c r="E10" i="428"/>
  <c r="E9" i="428"/>
  <c r="C3" i="2"/>
  <c r="C3" i="426"/>
  <c r="C3" i="427" s="1"/>
  <c r="B1" i="427"/>
  <c r="D25" i="426"/>
  <c r="D25" i="427"/>
  <c r="B1" i="426"/>
  <c r="B73" i="134"/>
  <c r="B33" i="172"/>
  <c r="F5" i="242"/>
  <c r="C6" i="179"/>
  <c r="E6" i="179"/>
  <c r="C9" i="293"/>
  <c r="E5" i="346"/>
  <c r="C154" i="235"/>
  <c r="K5" i="187"/>
  <c r="K5" i="186"/>
  <c r="K5" i="246"/>
  <c r="K5" i="185"/>
  <c r="K5" i="245"/>
  <c r="K5" i="184"/>
  <c r="K5" i="225"/>
  <c r="I5" i="182"/>
  <c r="K9" i="178"/>
  <c r="K9" i="238" s="1"/>
  <c r="J9" i="178"/>
  <c r="I9" i="178"/>
  <c r="H9" i="178"/>
  <c r="H98" i="178" s="1"/>
  <c r="H98" i="238"/>
  <c r="G9" i="178"/>
  <c r="G9" i="238"/>
  <c r="G98" i="178"/>
  <c r="G98" i="238"/>
  <c r="F9" i="178"/>
  <c r="F98" i="178"/>
  <c r="F98" i="238" s="1"/>
  <c r="E9" i="178"/>
  <c r="E98" i="178" s="1"/>
  <c r="E98" i="238" s="1"/>
  <c r="D9" i="178"/>
  <c r="K9" i="177"/>
  <c r="K98" i="177" s="1"/>
  <c r="K98" i="237"/>
  <c r="J9" i="177"/>
  <c r="I9" i="177"/>
  <c r="I98" i="177" s="1"/>
  <c r="I98" i="237" s="1"/>
  <c r="H9" i="177"/>
  <c r="H98" i="177" s="1"/>
  <c r="H98" i="237" s="1"/>
  <c r="G9" i="177"/>
  <c r="F9" i="177"/>
  <c r="F98" i="177"/>
  <c r="F98" i="237" s="1"/>
  <c r="E9" i="177"/>
  <c r="D9" i="177"/>
  <c r="F98" i="236"/>
  <c r="E98" i="236"/>
  <c r="D98" i="236"/>
  <c r="K98" i="175"/>
  <c r="K98" i="235" s="1"/>
  <c r="J98" i="175"/>
  <c r="I98" i="175"/>
  <c r="I98" i="235"/>
  <c r="H98" i="175"/>
  <c r="H98" i="235"/>
  <c r="G98" i="175"/>
  <c r="G98" i="235"/>
  <c r="F98" i="175"/>
  <c r="F98" i="235"/>
  <c r="E98" i="175"/>
  <c r="E98" i="235"/>
  <c r="D98" i="175"/>
  <c r="D98" i="235"/>
  <c r="A4" i="78"/>
  <c r="A4" i="77"/>
  <c r="A4" i="62"/>
  <c r="B2" i="1"/>
  <c r="J30" i="185"/>
  <c r="J30" i="245"/>
  <c r="D11" i="128"/>
  <c r="C31" i="1"/>
  <c r="D30" i="415"/>
  <c r="E29" i="368"/>
  <c r="E18" i="361"/>
  <c r="E32" i="360"/>
  <c r="E29" i="305"/>
  <c r="E18" i="299"/>
  <c r="J27" i="231"/>
  <c r="J27" i="291" s="1"/>
  <c r="J27" i="230"/>
  <c r="J27" i="290" s="1"/>
  <c r="J27" i="229"/>
  <c r="J27" i="289" s="1"/>
  <c r="J27" i="228"/>
  <c r="J27" i="288" s="1"/>
  <c r="J27" i="227"/>
  <c r="J27" i="287" s="1"/>
  <c r="J27" i="226"/>
  <c r="J27" i="286" s="1"/>
  <c r="J27" i="225"/>
  <c r="J27" i="285" s="1"/>
  <c r="J27" i="224"/>
  <c r="J27" i="284" s="1"/>
  <c r="J27" i="223"/>
  <c r="J27" i="283" s="1"/>
  <c r="J27" i="222"/>
  <c r="J27" i="282" s="1"/>
  <c r="J27" i="221"/>
  <c r="J27" i="281" s="1"/>
  <c r="J27" i="220"/>
  <c r="J27" i="280" s="1"/>
  <c r="J27" i="219"/>
  <c r="J27" i="279" s="1"/>
  <c r="J27" i="218"/>
  <c r="J27" i="278" s="1"/>
  <c r="J27" i="217"/>
  <c r="J27" i="277" s="1"/>
  <c r="J27" i="216"/>
  <c r="J27" i="276" s="1"/>
  <c r="J27" i="215"/>
  <c r="J27" i="275" s="1"/>
  <c r="J27" i="214"/>
  <c r="J27" i="274" s="1"/>
  <c r="J27" i="213"/>
  <c r="J27" i="273" s="1"/>
  <c r="J27" i="212"/>
  <c r="J27" i="272" s="1"/>
  <c r="J27" i="211"/>
  <c r="J27" i="271" s="1"/>
  <c r="J27" i="210"/>
  <c r="J27" i="270" s="1"/>
  <c r="J27" i="209"/>
  <c r="J27" i="269" s="1"/>
  <c r="J27" i="208"/>
  <c r="J27" i="268" s="1"/>
  <c r="J27" i="207"/>
  <c r="J27" i="267" s="1"/>
  <c r="J27" i="206"/>
  <c r="J27" i="266" s="1"/>
  <c r="J27" i="205"/>
  <c r="J27" i="265" s="1"/>
  <c r="J27" i="204"/>
  <c r="J27" i="264" s="1"/>
  <c r="J27" i="203"/>
  <c r="J27" i="263" s="1"/>
  <c r="J27" i="202"/>
  <c r="J27" i="262" s="1"/>
  <c r="J27" i="201"/>
  <c r="J27" i="261" s="1"/>
  <c r="J27" i="200"/>
  <c r="J27" i="260" s="1"/>
  <c r="J27" i="199"/>
  <c r="J27" i="259" s="1"/>
  <c r="J27" i="198"/>
  <c r="J27" i="258"/>
  <c r="J27" i="197"/>
  <c r="J27" i="257"/>
  <c r="J27" i="196"/>
  <c r="J27" i="256"/>
  <c r="J27" i="195"/>
  <c r="J27" i="194"/>
  <c r="J27" i="254" s="1"/>
  <c r="J27" i="193"/>
  <c r="J27" i="253" s="1"/>
  <c r="J27" i="192"/>
  <c r="J27" i="252"/>
  <c r="J27" i="191"/>
  <c r="J27" i="251"/>
  <c r="J27" i="189"/>
  <c r="J27" i="249"/>
  <c r="J27" i="190"/>
  <c r="J27" i="250"/>
  <c r="J27" i="188"/>
  <c r="J27" i="248"/>
  <c r="C29" i="3"/>
  <c r="C29" i="184"/>
  <c r="C29" i="244" s="1"/>
  <c r="E17" i="61"/>
  <c r="C17" i="61"/>
  <c r="C18" i="73"/>
  <c r="D9" i="415"/>
  <c r="D16" i="415"/>
  <c r="D23" i="415"/>
  <c r="D37" i="415"/>
  <c r="D48" i="415"/>
  <c r="D54" i="415"/>
  <c r="D59" i="415"/>
  <c r="D65" i="415"/>
  <c r="D69" i="415"/>
  <c r="D74" i="415"/>
  <c r="D77" i="415"/>
  <c r="D81" i="415"/>
  <c r="D58" i="321"/>
  <c r="D58" i="383"/>
  <c r="B2" i="140"/>
  <c r="B2" i="141"/>
  <c r="B2" i="144"/>
  <c r="B2" i="145"/>
  <c r="B2" i="148"/>
  <c r="B2" i="149"/>
  <c r="B2" i="152"/>
  <c r="B2" i="153"/>
  <c r="B2" i="156"/>
  <c r="B2" i="157"/>
  <c r="B2" i="160"/>
  <c r="B2" i="164"/>
  <c r="B2" i="167" s="1"/>
  <c r="B2" i="165"/>
  <c r="B2" i="168"/>
  <c r="B2" i="169"/>
  <c r="B2" i="170" s="1"/>
  <c r="B2" i="171"/>
  <c r="I60" i="291"/>
  <c r="H60" i="291"/>
  <c r="G60" i="291"/>
  <c r="F60" i="291"/>
  <c r="E60" i="291"/>
  <c r="D60" i="291"/>
  <c r="I59" i="291"/>
  <c r="H59" i="291"/>
  <c r="G59" i="291"/>
  <c r="F59" i="291"/>
  <c r="E59" i="291"/>
  <c r="D59" i="291"/>
  <c r="J58" i="291"/>
  <c r="I58" i="291"/>
  <c r="H58" i="291"/>
  <c r="G58" i="291"/>
  <c r="F58" i="291"/>
  <c r="E58" i="291"/>
  <c r="D58" i="291"/>
  <c r="I56" i="291"/>
  <c r="H56" i="291"/>
  <c r="G56" i="291"/>
  <c r="F56" i="291"/>
  <c r="E56" i="291"/>
  <c r="D56" i="291"/>
  <c r="I55" i="291"/>
  <c r="H55" i="291"/>
  <c r="G55" i="291"/>
  <c r="F55" i="291"/>
  <c r="E55" i="291"/>
  <c r="D55" i="291"/>
  <c r="I54" i="291"/>
  <c r="H54" i="291"/>
  <c r="G54" i="291"/>
  <c r="F54" i="291"/>
  <c r="E54" i="291"/>
  <c r="D54" i="291"/>
  <c r="I53" i="291"/>
  <c r="H53" i="291"/>
  <c r="G53" i="291"/>
  <c r="F53" i="291"/>
  <c r="E53" i="291"/>
  <c r="D53" i="291"/>
  <c r="I52" i="291"/>
  <c r="H52" i="291"/>
  <c r="G52" i="291"/>
  <c r="F52" i="291"/>
  <c r="E52" i="291"/>
  <c r="D52" i="291"/>
  <c r="I50" i="291"/>
  <c r="H50" i="291"/>
  <c r="G50" i="291"/>
  <c r="F50" i="291"/>
  <c r="E50" i="291"/>
  <c r="D50" i="291"/>
  <c r="I49" i="291"/>
  <c r="H49" i="291"/>
  <c r="G49" i="291"/>
  <c r="F49" i="291"/>
  <c r="E49" i="291"/>
  <c r="D49" i="291"/>
  <c r="I48" i="291"/>
  <c r="H48" i="291"/>
  <c r="G48" i="291"/>
  <c r="F48" i="291"/>
  <c r="E48" i="291"/>
  <c r="D48" i="291"/>
  <c r="I47" i="291"/>
  <c r="H47" i="291"/>
  <c r="G47" i="291"/>
  <c r="F47" i="291"/>
  <c r="E47" i="291"/>
  <c r="D47" i="291"/>
  <c r="I46" i="291"/>
  <c r="H46" i="291"/>
  <c r="G46" i="291"/>
  <c r="F46" i="291"/>
  <c r="E46" i="291"/>
  <c r="D46" i="291"/>
  <c r="I42" i="291"/>
  <c r="H42" i="291"/>
  <c r="G42" i="291"/>
  <c r="F42" i="291"/>
  <c r="E42" i="291"/>
  <c r="D42" i="291"/>
  <c r="I41" i="291"/>
  <c r="H41" i="291"/>
  <c r="G41" i="291"/>
  <c r="F41" i="291"/>
  <c r="E41" i="291"/>
  <c r="D41" i="291"/>
  <c r="I40" i="291"/>
  <c r="H40" i="291"/>
  <c r="G40" i="291"/>
  <c r="F40" i="291"/>
  <c r="E40" i="291"/>
  <c r="D40" i="291"/>
  <c r="I37" i="291"/>
  <c r="H37" i="291"/>
  <c r="G37" i="291"/>
  <c r="F37" i="291"/>
  <c r="E37" i="291"/>
  <c r="D37" i="291"/>
  <c r="I36" i="291"/>
  <c r="H36" i="291"/>
  <c r="G36" i="291"/>
  <c r="F36" i="291"/>
  <c r="E36" i="291"/>
  <c r="D36" i="291"/>
  <c r="I35" i="291"/>
  <c r="H35" i="291"/>
  <c r="G35" i="291"/>
  <c r="F35" i="291"/>
  <c r="E35" i="291"/>
  <c r="D35" i="291"/>
  <c r="I34" i="291"/>
  <c r="H34" i="291"/>
  <c r="G34" i="291"/>
  <c r="F34" i="291"/>
  <c r="E34" i="291"/>
  <c r="D34" i="291"/>
  <c r="I33" i="291"/>
  <c r="H33" i="291"/>
  <c r="G33" i="291"/>
  <c r="F33" i="291"/>
  <c r="E33" i="291"/>
  <c r="D33" i="291"/>
  <c r="I31" i="291"/>
  <c r="H31" i="291"/>
  <c r="G31" i="291"/>
  <c r="F31" i="291"/>
  <c r="E31" i="291"/>
  <c r="D31" i="291"/>
  <c r="I30" i="291"/>
  <c r="H30" i="291"/>
  <c r="G30" i="291"/>
  <c r="F30" i="291"/>
  <c r="E30" i="291"/>
  <c r="D30" i="291"/>
  <c r="I29" i="291"/>
  <c r="H29" i="291"/>
  <c r="G29" i="291"/>
  <c r="F29" i="291"/>
  <c r="E29" i="291"/>
  <c r="D29" i="291"/>
  <c r="I27" i="291"/>
  <c r="H27" i="291"/>
  <c r="G27" i="291"/>
  <c r="F27" i="291"/>
  <c r="E27" i="291"/>
  <c r="D27" i="291"/>
  <c r="I26" i="291"/>
  <c r="H26" i="291"/>
  <c r="G26" i="291"/>
  <c r="F26" i="291"/>
  <c r="E26" i="291"/>
  <c r="D26" i="291"/>
  <c r="I25" i="291"/>
  <c r="H25" i="291"/>
  <c r="G25" i="291"/>
  <c r="F25" i="291"/>
  <c r="E25" i="291"/>
  <c r="D25" i="291"/>
  <c r="I24" i="291"/>
  <c r="H24" i="291"/>
  <c r="G24" i="291"/>
  <c r="F24" i="291"/>
  <c r="E24" i="291"/>
  <c r="D24" i="291"/>
  <c r="I23" i="291"/>
  <c r="H23" i="291"/>
  <c r="G23" i="291"/>
  <c r="F23" i="291"/>
  <c r="E23" i="291"/>
  <c r="D23" i="291"/>
  <c r="I21" i="291"/>
  <c r="H21" i="291"/>
  <c r="G21" i="291"/>
  <c r="F21" i="291"/>
  <c r="E21" i="291"/>
  <c r="D21" i="291"/>
  <c r="I20" i="291"/>
  <c r="H20" i="291"/>
  <c r="G20" i="291"/>
  <c r="F20" i="291"/>
  <c r="E20" i="291"/>
  <c r="D20" i="291"/>
  <c r="I19" i="291"/>
  <c r="H19" i="291"/>
  <c r="G19" i="291"/>
  <c r="F19" i="291"/>
  <c r="E19" i="291"/>
  <c r="D19" i="291"/>
  <c r="I18" i="291"/>
  <c r="H18" i="291"/>
  <c r="G18" i="291"/>
  <c r="F18" i="291"/>
  <c r="E18" i="291"/>
  <c r="D18" i="291"/>
  <c r="I17" i="291"/>
  <c r="H17" i="291"/>
  <c r="G17" i="291"/>
  <c r="F17" i="291"/>
  <c r="E17" i="291"/>
  <c r="D17" i="291"/>
  <c r="I16" i="291"/>
  <c r="H16" i="291"/>
  <c r="G16" i="291"/>
  <c r="F16" i="291"/>
  <c r="E16" i="291"/>
  <c r="D16" i="291"/>
  <c r="I15" i="291"/>
  <c r="H15" i="291"/>
  <c r="G15" i="291"/>
  <c r="F15" i="291"/>
  <c r="E15" i="291"/>
  <c r="D15" i="291"/>
  <c r="I14" i="291"/>
  <c r="H14" i="291"/>
  <c r="G14" i="291"/>
  <c r="F14" i="291"/>
  <c r="E14" i="291"/>
  <c r="D14" i="291"/>
  <c r="I13" i="291"/>
  <c r="H13" i="291"/>
  <c r="G13" i="291"/>
  <c r="F13" i="291"/>
  <c r="E13" i="291"/>
  <c r="D13" i="291"/>
  <c r="I12" i="291"/>
  <c r="H12" i="291"/>
  <c r="G12" i="291"/>
  <c r="F12" i="291"/>
  <c r="E12" i="291"/>
  <c r="D12" i="291"/>
  <c r="I11" i="291"/>
  <c r="H11" i="291"/>
  <c r="G11" i="291"/>
  <c r="F11" i="291"/>
  <c r="E11" i="291"/>
  <c r="D11" i="291"/>
  <c r="I60" i="290"/>
  <c r="H60" i="290"/>
  <c r="G60" i="290"/>
  <c r="F60" i="290"/>
  <c r="E60" i="290"/>
  <c r="D60" i="290"/>
  <c r="I59" i="290"/>
  <c r="H59" i="290"/>
  <c r="G59" i="290"/>
  <c r="F59" i="290"/>
  <c r="E59" i="290"/>
  <c r="D59" i="290"/>
  <c r="J58" i="290"/>
  <c r="I58" i="290"/>
  <c r="H58" i="290"/>
  <c r="G58" i="290"/>
  <c r="F58" i="290"/>
  <c r="E58" i="290"/>
  <c r="D58" i="290"/>
  <c r="I56" i="290"/>
  <c r="H56" i="290"/>
  <c r="G56" i="290"/>
  <c r="F56" i="290"/>
  <c r="E56" i="290"/>
  <c r="D56" i="290"/>
  <c r="I55" i="290"/>
  <c r="H55" i="290"/>
  <c r="G55" i="290"/>
  <c r="F55" i="290"/>
  <c r="E55" i="290"/>
  <c r="D55" i="290"/>
  <c r="I54" i="290"/>
  <c r="H54" i="290"/>
  <c r="G54" i="290"/>
  <c r="F54" i="290"/>
  <c r="E54" i="290"/>
  <c r="D54" i="290"/>
  <c r="I53" i="290"/>
  <c r="H53" i="290"/>
  <c r="G53" i="290"/>
  <c r="F53" i="290"/>
  <c r="E53" i="290"/>
  <c r="D53" i="290"/>
  <c r="I52" i="290"/>
  <c r="H52" i="290"/>
  <c r="G52" i="290"/>
  <c r="F52" i="290"/>
  <c r="E52" i="290"/>
  <c r="D52" i="290"/>
  <c r="I50" i="290"/>
  <c r="H50" i="290"/>
  <c r="G50" i="290"/>
  <c r="F50" i="290"/>
  <c r="E50" i="290"/>
  <c r="D50" i="290"/>
  <c r="I49" i="290"/>
  <c r="H49" i="290"/>
  <c r="G49" i="290"/>
  <c r="F49" i="290"/>
  <c r="E49" i="290"/>
  <c r="D49" i="290"/>
  <c r="I48" i="290"/>
  <c r="H48" i="290"/>
  <c r="G48" i="290"/>
  <c r="F48" i="290"/>
  <c r="E48" i="290"/>
  <c r="D48" i="290"/>
  <c r="I47" i="290"/>
  <c r="H47" i="290"/>
  <c r="G47" i="290"/>
  <c r="F47" i="290"/>
  <c r="E47" i="290"/>
  <c r="D47" i="290"/>
  <c r="I46" i="290"/>
  <c r="H46" i="290"/>
  <c r="G46" i="290"/>
  <c r="F46" i="290"/>
  <c r="E46" i="290"/>
  <c r="D46" i="290"/>
  <c r="I42" i="290"/>
  <c r="H42" i="290"/>
  <c r="G42" i="290"/>
  <c r="F42" i="290"/>
  <c r="E42" i="290"/>
  <c r="D42" i="290"/>
  <c r="I41" i="290"/>
  <c r="H41" i="290"/>
  <c r="G41" i="290"/>
  <c r="F41" i="290"/>
  <c r="E41" i="290"/>
  <c r="D41" i="290"/>
  <c r="I40" i="290"/>
  <c r="H40" i="290"/>
  <c r="G40" i="290"/>
  <c r="F40" i="290"/>
  <c r="E40" i="290"/>
  <c r="D40" i="290"/>
  <c r="I37" i="290"/>
  <c r="H37" i="290"/>
  <c r="G37" i="290"/>
  <c r="F37" i="290"/>
  <c r="E37" i="290"/>
  <c r="D37" i="290"/>
  <c r="I36" i="290"/>
  <c r="H36" i="290"/>
  <c r="G36" i="290"/>
  <c r="F36" i="290"/>
  <c r="E36" i="290"/>
  <c r="D36" i="290"/>
  <c r="I35" i="290"/>
  <c r="H35" i="290"/>
  <c r="G35" i="290"/>
  <c r="F35" i="290"/>
  <c r="E35" i="290"/>
  <c r="D35" i="290"/>
  <c r="I34" i="290"/>
  <c r="H34" i="290"/>
  <c r="G34" i="290"/>
  <c r="F34" i="290"/>
  <c r="E34" i="290"/>
  <c r="D34" i="290"/>
  <c r="I33" i="290"/>
  <c r="H33" i="290"/>
  <c r="G33" i="290"/>
  <c r="F33" i="290"/>
  <c r="E33" i="290"/>
  <c r="D33" i="290"/>
  <c r="I31" i="290"/>
  <c r="H31" i="290"/>
  <c r="G31" i="290"/>
  <c r="F31" i="290"/>
  <c r="E31" i="290"/>
  <c r="D31" i="290"/>
  <c r="I30" i="290"/>
  <c r="H30" i="290"/>
  <c r="G30" i="290"/>
  <c r="F30" i="290"/>
  <c r="E30" i="290"/>
  <c r="D30" i="290"/>
  <c r="I29" i="290"/>
  <c r="H29" i="290"/>
  <c r="G29" i="290"/>
  <c r="F29" i="290"/>
  <c r="E29" i="290"/>
  <c r="D29" i="290"/>
  <c r="I27" i="290"/>
  <c r="H27" i="290"/>
  <c r="G27" i="290"/>
  <c r="F27" i="290"/>
  <c r="E27" i="290"/>
  <c r="D27" i="290"/>
  <c r="I26" i="290"/>
  <c r="H26" i="290"/>
  <c r="G26" i="290"/>
  <c r="F26" i="290"/>
  <c r="E26" i="290"/>
  <c r="D26" i="290"/>
  <c r="I25" i="290"/>
  <c r="H25" i="290"/>
  <c r="G25" i="290"/>
  <c r="F25" i="290"/>
  <c r="E25" i="290"/>
  <c r="D25" i="290"/>
  <c r="I24" i="290"/>
  <c r="H24" i="290"/>
  <c r="G24" i="290"/>
  <c r="F24" i="290"/>
  <c r="E24" i="290"/>
  <c r="D24" i="290"/>
  <c r="I23" i="290"/>
  <c r="H23" i="290"/>
  <c r="G23" i="290"/>
  <c r="F23" i="290"/>
  <c r="E23" i="290"/>
  <c r="D23" i="290"/>
  <c r="I21" i="290"/>
  <c r="H21" i="290"/>
  <c r="G21" i="290"/>
  <c r="F21" i="290"/>
  <c r="E21" i="290"/>
  <c r="D21" i="290"/>
  <c r="I20" i="290"/>
  <c r="H20" i="290"/>
  <c r="G20" i="290"/>
  <c r="F20" i="290"/>
  <c r="E20" i="290"/>
  <c r="D20" i="290"/>
  <c r="I19" i="290"/>
  <c r="H19" i="290"/>
  <c r="G19" i="290"/>
  <c r="F19" i="290"/>
  <c r="E19" i="290"/>
  <c r="D19" i="290"/>
  <c r="I18" i="290"/>
  <c r="H18" i="290"/>
  <c r="G18" i="290"/>
  <c r="F18" i="290"/>
  <c r="E18" i="290"/>
  <c r="D18" i="290"/>
  <c r="I17" i="290"/>
  <c r="H17" i="290"/>
  <c r="G17" i="290"/>
  <c r="F17" i="290"/>
  <c r="E17" i="290"/>
  <c r="D17" i="290"/>
  <c r="I16" i="290"/>
  <c r="H16" i="290"/>
  <c r="G16" i="290"/>
  <c r="F16" i="290"/>
  <c r="E16" i="290"/>
  <c r="D16" i="290"/>
  <c r="I15" i="290"/>
  <c r="H15" i="290"/>
  <c r="G15" i="290"/>
  <c r="F15" i="290"/>
  <c r="E15" i="290"/>
  <c r="D15" i="290"/>
  <c r="I14" i="290"/>
  <c r="H14" i="290"/>
  <c r="G14" i="290"/>
  <c r="F14" i="290"/>
  <c r="E14" i="290"/>
  <c r="D14" i="290"/>
  <c r="I13" i="290"/>
  <c r="H13" i="290"/>
  <c r="G13" i="290"/>
  <c r="F13" i="290"/>
  <c r="E13" i="290"/>
  <c r="D13" i="290"/>
  <c r="I12" i="290"/>
  <c r="H12" i="290"/>
  <c r="G12" i="290"/>
  <c r="F12" i="290"/>
  <c r="E12" i="290"/>
  <c r="D12" i="290"/>
  <c r="I11" i="290"/>
  <c r="H11" i="290"/>
  <c r="G11" i="290"/>
  <c r="F11" i="290"/>
  <c r="E11" i="290"/>
  <c r="D11" i="290"/>
  <c r="I60" i="289"/>
  <c r="H60" i="289"/>
  <c r="G60" i="289"/>
  <c r="F60" i="289"/>
  <c r="E60" i="289"/>
  <c r="D60" i="289"/>
  <c r="I59" i="289"/>
  <c r="H59" i="289"/>
  <c r="G59" i="289"/>
  <c r="F59" i="289"/>
  <c r="E59" i="289"/>
  <c r="D59" i="289"/>
  <c r="J58" i="289"/>
  <c r="I58" i="289"/>
  <c r="H58" i="289"/>
  <c r="G58" i="289"/>
  <c r="F58" i="289"/>
  <c r="E58" i="289"/>
  <c r="D58" i="289"/>
  <c r="I56" i="289"/>
  <c r="H56" i="289"/>
  <c r="G56" i="289"/>
  <c r="F56" i="289"/>
  <c r="E56" i="289"/>
  <c r="D56" i="289"/>
  <c r="I55" i="289"/>
  <c r="H55" i="289"/>
  <c r="G55" i="289"/>
  <c r="F55" i="289"/>
  <c r="E55" i="289"/>
  <c r="D55" i="289"/>
  <c r="I54" i="289"/>
  <c r="H54" i="289"/>
  <c r="G54" i="289"/>
  <c r="F54" i="289"/>
  <c r="E54" i="289"/>
  <c r="D54" i="289"/>
  <c r="I53" i="289"/>
  <c r="H53" i="289"/>
  <c r="G53" i="289"/>
  <c r="F53" i="289"/>
  <c r="E53" i="289"/>
  <c r="D53" i="289"/>
  <c r="I52" i="289"/>
  <c r="H52" i="289"/>
  <c r="G52" i="289"/>
  <c r="F52" i="289"/>
  <c r="E52" i="289"/>
  <c r="D52" i="289"/>
  <c r="I50" i="289"/>
  <c r="H50" i="289"/>
  <c r="G50" i="289"/>
  <c r="F50" i="289"/>
  <c r="E50" i="289"/>
  <c r="D50" i="289"/>
  <c r="I49" i="289"/>
  <c r="H49" i="289"/>
  <c r="G49" i="289"/>
  <c r="F49" i="289"/>
  <c r="E49" i="289"/>
  <c r="D49" i="289"/>
  <c r="I48" i="289"/>
  <c r="H48" i="289"/>
  <c r="G48" i="289"/>
  <c r="F48" i="289"/>
  <c r="E48" i="289"/>
  <c r="D48" i="289"/>
  <c r="I47" i="289"/>
  <c r="H47" i="289"/>
  <c r="G47" i="289"/>
  <c r="F47" i="289"/>
  <c r="E47" i="289"/>
  <c r="D47" i="289"/>
  <c r="I46" i="289"/>
  <c r="H46" i="289"/>
  <c r="G46" i="289"/>
  <c r="F46" i="289"/>
  <c r="E46" i="289"/>
  <c r="D46" i="289"/>
  <c r="I42" i="289"/>
  <c r="H42" i="289"/>
  <c r="G42" i="289"/>
  <c r="F42" i="289"/>
  <c r="E42" i="289"/>
  <c r="D42" i="289"/>
  <c r="I41" i="289"/>
  <c r="H41" i="289"/>
  <c r="G41" i="289"/>
  <c r="F41" i="289"/>
  <c r="E41" i="289"/>
  <c r="D41" i="289"/>
  <c r="I40" i="289"/>
  <c r="H40" i="289"/>
  <c r="G40" i="289"/>
  <c r="F40" i="289"/>
  <c r="E40" i="289"/>
  <c r="D40" i="289"/>
  <c r="I37" i="289"/>
  <c r="H37" i="289"/>
  <c r="G37" i="289"/>
  <c r="F37" i="289"/>
  <c r="E37" i="289"/>
  <c r="D37" i="289"/>
  <c r="I36" i="289"/>
  <c r="H36" i="289"/>
  <c r="G36" i="289"/>
  <c r="F36" i="289"/>
  <c r="E36" i="289"/>
  <c r="D36" i="289"/>
  <c r="I35" i="289"/>
  <c r="H35" i="289"/>
  <c r="G35" i="289"/>
  <c r="F35" i="289"/>
  <c r="E35" i="289"/>
  <c r="D35" i="289"/>
  <c r="I34" i="289"/>
  <c r="H34" i="289"/>
  <c r="G34" i="289"/>
  <c r="F34" i="289"/>
  <c r="E34" i="289"/>
  <c r="D34" i="289"/>
  <c r="I33" i="289"/>
  <c r="H33" i="289"/>
  <c r="G33" i="289"/>
  <c r="F33" i="289"/>
  <c r="E33" i="289"/>
  <c r="D33" i="289"/>
  <c r="I31" i="289"/>
  <c r="H31" i="289"/>
  <c r="G31" i="289"/>
  <c r="F31" i="289"/>
  <c r="E31" i="289"/>
  <c r="D31" i="289"/>
  <c r="I30" i="289"/>
  <c r="H30" i="289"/>
  <c r="G30" i="289"/>
  <c r="F30" i="289"/>
  <c r="E30" i="289"/>
  <c r="D30" i="289"/>
  <c r="I29" i="289"/>
  <c r="H29" i="289"/>
  <c r="G29" i="289"/>
  <c r="F29" i="289"/>
  <c r="E29" i="289"/>
  <c r="D29" i="289"/>
  <c r="I27" i="289"/>
  <c r="H27" i="289"/>
  <c r="G27" i="289"/>
  <c r="F27" i="289"/>
  <c r="E27" i="289"/>
  <c r="D27" i="289"/>
  <c r="I26" i="289"/>
  <c r="H26" i="289"/>
  <c r="G26" i="289"/>
  <c r="F26" i="289"/>
  <c r="E26" i="289"/>
  <c r="D26" i="289"/>
  <c r="I25" i="289"/>
  <c r="H25" i="289"/>
  <c r="G25" i="289"/>
  <c r="F25" i="289"/>
  <c r="E25" i="289"/>
  <c r="D25" i="289"/>
  <c r="I24" i="289"/>
  <c r="H24" i="289"/>
  <c r="G24" i="289"/>
  <c r="F24" i="289"/>
  <c r="E24" i="289"/>
  <c r="D24" i="289"/>
  <c r="I23" i="289"/>
  <c r="H23" i="289"/>
  <c r="G23" i="289"/>
  <c r="F23" i="289"/>
  <c r="E23" i="289"/>
  <c r="D23" i="289"/>
  <c r="I21" i="289"/>
  <c r="H21" i="289"/>
  <c r="G21" i="289"/>
  <c r="F21" i="289"/>
  <c r="E21" i="289"/>
  <c r="D21" i="289"/>
  <c r="I20" i="289"/>
  <c r="H20" i="289"/>
  <c r="G20" i="289"/>
  <c r="F20" i="289"/>
  <c r="E20" i="289"/>
  <c r="D20" i="289"/>
  <c r="I19" i="289"/>
  <c r="H19" i="289"/>
  <c r="G19" i="289"/>
  <c r="F19" i="289"/>
  <c r="E19" i="289"/>
  <c r="D19" i="289"/>
  <c r="I18" i="289"/>
  <c r="H18" i="289"/>
  <c r="G18" i="289"/>
  <c r="F18" i="289"/>
  <c r="E18" i="289"/>
  <c r="D18" i="289"/>
  <c r="I17" i="289"/>
  <c r="H17" i="289"/>
  <c r="G17" i="289"/>
  <c r="F17" i="289"/>
  <c r="E17" i="289"/>
  <c r="D17" i="289"/>
  <c r="I16" i="289"/>
  <c r="H16" i="289"/>
  <c r="G16" i="289"/>
  <c r="F16" i="289"/>
  <c r="E16" i="289"/>
  <c r="D16" i="289"/>
  <c r="I15" i="289"/>
  <c r="H15" i="289"/>
  <c r="G15" i="289"/>
  <c r="F15" i="289"/>
  <c r="E15" i="289"/>
  <c r="D15" i="289"/>
  <c r="I14" i="289"/>
  <c r="H14" i="289"/>
  <c r="G14" i="289"/>
  <c r="F14" i="289"/>
  <c r="E14" i="289"/>
  <c r="D14" i="289"/>
  <c r="I13" i="289"/>
  <c r="H13" i="289"/>
  <c r="G13" i="289"/>
  <c r="F13" i="289"/>
  <c r="E13" i="289"/>
  <c r="D13" i="289"/>
  <c r="I12" i="289"/>
  <c r="H12" i="289"/>
  <c r="G12" i="289"/>
  <c r="F12" i="289"/>
  <c r="E12" i="289"/>
  <c r="D12" i="289"/>
  <c r="I11" i="289"/>
  <c r="H11" i="289"/>
  <c r="G11" i="289"/>
  <c r="F11" i="289"/>
  <c r="E11" i="289"/>
  <c r="D11" i="289"/>
  <c r="I60" i="288"/>
  <c r="H60" i="288"/>
  <c r="G60" i="288"/>
  <c r="F60" i="288"/>
  <c r="E60" i="288"/>
  <c r="D60" i="288"/>
  <c r="I59" i="288"/>
  <c r="H59" i="288"/>
  <c r="G59" i="288"/>
  <c r="F59" i="288"/>
  <c r="E59" i="288"/>
  <c r="D59" i="288"/>
  <c r="J58" i="288"/>
  <c r="I58" i="288"/>
  <c r="H58" i="288"/>
  <c r="G58" i="288"/>
  <c r="F58" i="288"/>
  <c r="E58" i="288"/>
  <c r="D58" i="288"/>
  <c r="I56" i="288"/>
  <c r="H56" i="288"/>
  <c r="G56" i="288"/>
  <c r="F56" i="288"/>
  <c r="E56" i="288"/>
  <c r="D56" i="288"/>
  <c r="I55" i="288"/>
  <c r="H55" i="288"/>
  <c r="G55" i="288"/>
  <c r="F55" i="288"/>
  <c r="E55" i="288"/>
  <c r="D55" i="288"/>
  <c r="I54" i="288"/>
  <c r="H54" i="288"/>
  <c r="G54" i="288"/>
  <c r="F54" i="288"/>
  <c r="E54" i="288"/>
  <c r="D54" i="288"/>
  <c r="I53" i="288"/>
  <c r="H53" i="288"/>
  <c r="G53" i="288"/>
  <c r="F53" i="288"/>
  <c r="E53" i="288"/>
  <c r="D53" i="288"/>
  <c r="I52" i="288"/>
  <c r="H52" i="288"/>
  <c r="G52" i="288"/>
  <c r="F52" i="288"/>
  <c r="E52" i="288"/>
  <c r="D52" i="288"/>
  <c r="I50" i="288"/>
  <c r="H50" i="288"/>
  <c r="G50" i="288"/>
  <c r="F50" i="288"/>
  <c r="E50" i="288"/>
  <c r="D50" i="288"/>
  <c r="I49" i="288"/>
  <c r="H49" i="288"/>
  <c r="G49" i="288"/>
  <c r="F49" i="288"/>
  <c r="E49" i="288"/>
  <c r="D49" i="288"/>
  <c r="I48" i="288"/>
  <c r="H48" i="288"/>
  <c r="G48" i="288"/>
  <c r="F48" i="288"/>
  <c r="E48" i="288"/>
  <c r="D48" i="288"/>
  <c r="I47" i="288"/>
  <c r="H47" i="288"/>
  <c r="G47" i="288"/>
  <c r="F47" i="288"/>
  <c r="E47" i="288"/>
  <c r="D47" i="288"/>
  <c r="I46" i="288"/>
  <c r="H46" i="288"/>
  <c r="G46" i="288"/>
  <c r="F46" i="288"/>
  <c r="E46" i="288"/>
  <c r="D46" i="288"/>
  <c r="I42" i="288"/>
  <c r="H42" i="288"/>
  <c r="G42" i="288"/>
  <c r="F42" i="288"/>
  <c r="E42" i="288"/>
  <c r="D42" i="288"/>
  <c r="I41" i="288"/>
  <c r="H41" i="288"/>
  <c r="G41" i="288"/>
  <c r="F41" i="288"/>
  <c r="E41" i="288"/>
  <c r="D41" i="288"/>
  <c r="I40" i="288"/>
  <c r="H40" i="288"/>
  <c r="G40" i="288"/>
  <c r="F40" i="288"/>
  <c r="E40" i="288"/>
  <c r="D40" i="288"/>
  <c r="I37" i="288"/>
  <c r="H37" i="288"/>
  <c r="G37" i="288"/>
  <c r="F37" i="288"/>
  <c r="E37" i="288"/>
  <c r="D37" i="288"/>
  <c r="I36" i="288"/>
  <c r="H36" i="288"/>
  <c r="G36" i="288"/>
  <c r="F36" i="288"/>
  <c r="E36" i="288"/>
  <c r="D36" i="288"/>
  <c r="I35" i="288"/>
  <c r="H35" i="288"/>
  <c r="G35" i="288"/>
  <c r="F35" i="288"/>
  <c r="E35" i="288"/>
  <c r="D35" i="288"/>
  <c r="I34" i="288"/>
  <c r="H34" i="288"/>
  <c r="G34" i="288"/>
  <c r="F34" i="288"/>
  <c r="E34" i="288"/>
  <c r="D34" i="288"/>
  <c r="I33" i="288"/>
  <c r="H33" i="288"/>
  <c r="G33" i="288"/>
  <c r="F33" i="288"/>
  <c r="E33" i="288"/>
  <c r="D33" i="288"/>
  <c r="I31" i="288"/>
  <c r="H31" i="288"/>
  <c r="G31" i="288"/>
  <c r="F31" i="288"/>
  <c r="E31" i="288"/>
  <c r="D31" i="288"/>
  <c r="I30" i="288"/>
  <c r="H30" i="288"/>
  <c r="G30" i="288"/>
  <c r="F30" i="288"/>
  <c r="E30" i="288"/>
  <c r="D30" i="288"/>
  <c r="I29" i="288"/>
  <c r="H29" i="288"/>
  <c r="G29" i="288"/>
  <c r="F29" i="288"/>
  <c r="E29" i="288"/>
  <c r="D29" i="288"/>
  <c r="I27" i="288"/>
  <c r="H27" i="288"/>
  <c r="G27" i="288"/>
  <c r="F27" i="288"/>
  <c r="E27" i="288"/>
  <c r="D27" i="288"/>
  <c r="I26" i="288"/>
  <c r="H26" i="288"/>
  <c r="G26" i="288"/>
  <c r="F26" i="288"/>
  <c r="E26" i="288"/>
  <c r="D26" i="288"/>
  <c r="I25" i="288"/>
  <c r="H25" i="288"/>
  <c r="G25" i="288"/>
  <c r="F25" i="288"/>
  <c r="E25" i="288"/>
  <c r="D25" i="288"/>
  <c r="I24" i="288"/>
  <c r="H24" i="288"/>
  <c r="G24" i="288"/>
  <c r="F24" i="288"/>
  <c r="E24" i="288"/>
  <c r="D24" i="288"/>
  <c r="I23" i="288"/>
  <c r="H23" i="288"/>
  <c r="G23" i="288"/>
  <c r="F23" i="288"/>
  <c r="E23" i="288"/>
  <c r="D23" i="288"/>
  <c r="I21" i="288"/>
  <c r="H21" i="288"/>
  <c r="G21" i="288"/>
  <c r="F21" i="288"/>
  <c r="E21" i="288"/>
  <c r="D21" i="288"/>
  <c r="I20" i="288"/>
  <c r="H20" i="288"/>
  <c r="G20" i="288"/>
  <c r="F20" i="288"/>
  <c r="E20" i="288"/>
  <c r="D20" i="288"/>
  <c r="I19" i="288"/>
  <c r="H19" i="288"/>
  <c r="G19" i="288"/>
  <c r="F19" i="288"/>
  <c r="E19" i="288"/>
  <c r="D19" i="288"/>
  <c r="I18" i="288"/>
  <c r="H18" i="288"/>
  <c r="G18" i="288"/>
  <c r="F18" i="288"/>
  <c r="E18" i="288"/>
  <c r="D18" i="288"/>
  <c r="I17" i="288"/>
  <c r="H17" i="288"/>
  <c r="G17" i="288"/>
  <c r="F17" i="288"/>
  <c r="E17" i="288"/>
  <c r="D17" i="288"/>
  <c r="I16" i="288"/>
  <c r="H16" i="288"/>
  <c r="G16" i="288"/>
  <c r="F16" i="288"/>
  <c r="E16" i="288"/>
  <c r="D16" i="288"/>
  <c r="I15" i="288"/>
  <c r="H15" i="288"/>
  <c r="G15" i="288"/>
  <c r="F15" i="288"/>
  <c r="E15" i="288"/>
  <c r="D15" i="288"/>
  <c r="I14" i="288"/>
  <c r="H14" i="288"/>
  <c r="G14" i="288"/>
  <c r="F14" i="288"/>
  <c r="E14" i="288"/>
  <c r="D14" i="288"/>
  <c r="I13" i="288"/>
  <c r="H13" i="288"/>
  <c r="G13" i="288"/>
  <c r="F13" i="288"/>
  <c r="E13" i="288"/>
  <c r="D13" i="288"/>
  <c r="I12" i="288"/>
  <c r="H12" i="288"/>
  <c r="G12" i="288"/>
  <c r="F12" i="288"/>
  <c r="E12" i="288"/>
  <c r="D12" i="288"/>
  <c r="I11" i="288"/>
  <c r="H11" i="288"/>
  <c r="G11" i="288"/>
  <c r="F11" i="288"/>
  <c r="E11" i="288"/>
  <c r="D11" i="288"/>
  <c r="I60" i="287"/>
  <c r="H60" i="287"/>
  <c r="G60" i="287"/>
  <c r="F60" i="287"/>
  <c r="E60" i="287"/>
  <c r="D60" i="287"/>
  <c r="I59" i="287"/>
  <c r="H59" i="287"/>
  <c r="G59" i="287"/>
  <c r="F59" i="287"/>
  <c r="E59" i="287"/>
  <c r="D59" i="287"/>
  <c r="J58" i="287"/>
  <c r="I58" i="287"/>
  <c r="H58" i="287"/>
  <c r="G58" i="287"/>
  <c r="F58" i="287"/>
  <c r="E58" i="287"/>
  <c r="D58" i="287"/>
  <c r="I56" i="287"/>
  <c r="H56" i="287"/>
  <c r="G56" i="287"/>
  <c r="F56" i="287"/>
  <c r="E56" i="287"/>
  <c r="D56" i="287"/>
  <c r="I55" i="287"/>
  <c r="H55" i="287"/>
  <c r="G55" i="287"/>
  <c r="F55" i="287"/>
  <c r="E55" i="287"/>
  <c r="D55" i="287"/>
  <c r="I54" i="287"/>
  <c r="H54" i="287"/>
  <c r="G54" i="287"/>
  <c r="F54" i="287"/>
  <c r="E54" i="287"/>
  <c r="D54" i="287"/>
  <c r="I53" i="287"/>
  <c r="H53" i="287"/>
  <c r="G53" i="287"/>
  <c r="F53" i="287"/>
  <c r="E53" i="287"/>
  <c r="D53" i="287"/>
  <c r="I52" i="287"/>
  <c r="H52" i="287"/>
  <c r="G52" i="287"/>
  <c r="F52" i="287"/>
  <c r="E52" i="287"/>
  <c r="D52" i="287"/>
  <c r="I50" i="287"/>
  <c r="H50" i="287"/>
  <c r="G50" i="287"/>
  <c r="F50" i="287"/>
  <c r="E50" i="287"/>
  <c r="D50" i="287"/>
  <c r="I49" i="287"/>
  <c r="H49" i="287"/>
  <c r="G49" i="287"/>
  <c r="F49" i="287"/>
  <c r="E49" i="287"/>
  <c r="D49" i="287"/>
  <c r="I48" i="287"/>
  <c r="H48" i="287"/>
  <c r="G48" i="287"/>
  <c r="F48" i="287"/>
  <c r="E48" i="287"/>
  <c r="D48" i="287"/>
  <c r="I47" i="287"/>
  <c r="H47" i="287"/>
  <c r="G47" i="287"/>
  <c r="F47" i="287"/>
  <c r="E47" i="287"/>
  <c r="D47" i="287"/>
  <c r="I46" i="287"/>
  <c r="H46" i="287"/>
  <c r="G46" i="287"/>
  <c r="F46" i="287"/>
  <c r="E46" i="287"/>
  <c r="D46" i="287"/>
  <c r="I42" i="287"/>
  <c r="H42" i="287"/>
  <c r="G42" i="287"/>
  <c r="F42" i="287"/>
  <c r="E42" i="287"/>
  <c r="D42" i="287"/>
  <c r="I41" i="287"/>
  <c r="H41" i="287"/>
  <c r="G41" i="287"/>
  <c r="F41" i="287"/>
  <c r="E41" i="287"/>
  <c r="D41" i="287"/>
  <c r="I40" i="287"/>
  <c r="H40" i="287"/>
  <c r="G40" i="287"/>
  <c r="F40" i="287"/>
  <c r="E40" i="287"/>
  <c r="D40" i="287"/>
  <c r="I37" i="287"/>
  <c r="H37" i="287"/>
  <c r="G37" i="287"/>
  <c r="F37" i="287"/>
  <c r="E37" i="287"/>
  <c r="D37" i="287"/>
  <c r="I36" i="287"/>
  <c r="H36" i="287"/>
  <c r="G36" i="287"/>
  <c r="F36" i="287"/>
  <c r="E36" i="287"/>
  <c r="D36" i="287"/>
  <c r="I35" i="287"/>
  <c r="H35" i="287"/>
  <c r="G35" i="287"/>
  <c r="F35" i="287"/>
  <c r="E35" i="287"/>
  <c r="D35" i="287"/>
  <c r="I34" i="287"/>
  <c r="H34" i="287"/>
  <c r="G34" i="287"/>
  <c r="F34" i="287"/>
  <c r="E34" i="287"/>
  <c r="D34" i="287"/>
  <c r="I33" i="287"/>
  <c r="H33" i="287"/>
  <c r="G33" i="287"/>
  <c r="F33" i="287"/>
  <c r="E33" i="287"/>
  <c r="D33" i="287"/>
  <c r="I31" i="287"/>
  <c r="H31" i="287"/>
  <c r="G31" i="287"/>
  <c r="F31" i="287"/>
  <c r="E31" i="287"/>
  <c r="D31" i="287"/>
  <c r="I30" i="287"/>
  <c r="H30" i="287"/>
  <c r="G30" i="287"/>
  <c r="F30" i="287"/>
  <c r="E30" i="287"/>
  <c r="D30" i="287"/>
  <c r="I29" i="287"/>
  <c r="H29" i="287"/>
  <c r="G29" i="287"/>
  <c r="F29" i="287"/>
  <c r="E29" i="287"/>
  <c r="D29" i="287"/>
  <c r="I27" i="287"/>
  <c r="H27" i="287"/>
  <c r="G27" i="287"/>
  <c r="F27" i="287"/>
  <c r="E27" i="287"/>
  <c r="D27" i="287"/>
  <c r="I26" i="287"/>
  <c r="H26" i="287"/>
  <c r="G26" i="287"/>
  <c r="F26" i="287"/>
  <c r="E26" i="287"/>
  <c r="D26" i="287"/>
  <c r="I25" i="287"/>
  <c r="H25" i="287"/>
  <c r="G25" i="287"/>
  <c r="F25" i="287"/>
  <c r="E25" i="287"/>
  <c r="D25" i="287"/>
  <c r="I24" i="287"/>
  <c r="H24" i="287"/>
  <c r="G24" i="287"/>
  <c r="F24" i="287"/>
  <c r="E24" i="287"/>
  <c r="D24" i="287"/>
  <c r="I23" i="287"/>
  <c r="H23" i="287"/>
  <c r="G23" i="287"/>
  <c r="F23" i="287"/>
  <c r="E23" i="287"/>
  <c r="D23" i="287"/>
  <c r="I21" i="287"/>
  <c r="H21" i="287"/>
  <c r="G21" i="287"/>
  <c r="F21" i="287"/>
  <c r="E21" i="287"/>
  <c r="D21" i="287"/>
  <c r="I20" i="287"/>
  <c r="H20" i="287"/>
  <c r="G20" i="287"/>
  <c r="F20" i="287"/>
  <c r="E20" i="287"/>
  <c r="D20" i="287"/>
  <c r="I19" i="287"/>
  <c r="H19" i="287"/>
  <c r="G19" i="287"/>
  <c r="F19" i="287"/>
  <c r="E19" i="287"/>
  <c r="D19" i="287"/>
  <c r="I18" i="287"/>
  <c r="H18" i="287"/>
  <c r="G18" i="287"/>
  <c r="F18" i="287"/>
  <c r="E18" i="287"/>
  <c r="D18" i="287"/>
  <c r="I17" i="287"/>
  <c r="H17" i="287"/>
  <c r="G17" i="287"/>
  <c r="F17" i="287"/>
  <c r="E17" i="287"/>
  <c r="D17" i="287"/>
  <c r="I16" i="287"/>
  <c r="H16" i="287"/>
  <c r="G16" i="287"/>
  <c r="F16" i="287"/>
  <c r="E16" i="287"/>
  <c r="D16" i="287"/>
  <c r="I15" i="287"/>
  <c r="H15" i="287"/>
  <c r="G15" i="287"/>
  <c r="F15" i="287"/>
  <c r="E15" i="287"/>
  <c r="D15" i="287"/>
  <c r="I14" i="287"/>
  <c r="H14" i="287"/>
  <c r="G14" i="287"/>
  <c r="F14" i="287"/>
  <c r="E14" i="287"/>
  <c r="D14" i="287"/>
  <c r="I13" i="287"/>
  <c r="H13" i="287"/>
  <c r="G13" i="287"/>
  <c r="F13" i="287"/>
  <c r="E13" i="287"/>
  <c r="D13" i="287"/>
  <c r="I12" i="287"/>
  <c r="H12" i="287"/>
  <c r="G12" i="287"/>
  <c r="F12" i="287"/>
  <c r="E12" i="287"/>
  <c r="D12" i="287"/>
  <c r="I11" i="287"/>
  <c r="H11" i="287"/>
  <c r="G11" i="287"/>
  <c r="F11" i="287"/>
  <c r="E11" i="287"/>
  <c r="D11" i="287"/>
  <c r="I60" i="286"/>
  <c r="H60" i="286"/>
  <c r="G60" i="286"/>
  <c r="F60" i="286"/>
  <c r="E60" i="286"/>
  <c r="D60" i="286"/>
  <c r="I59" i="286"/>
  <c r="H59" i="286"/>
  <c r="G59" i="286"/>
  <c r="F59" i="286"/>
  <c r="E59" i="286"/>
  <c r="D59" i="286"/>
  <c r="J58" i="286"/>
  <c r="I58" i="286"/>
  <c r="H58" i="286"/>
  <c r="G58" i="286"/>
  <c r="F58" i="286"/>
  <c r="E58" i="286"/>
  <c r="D58" i="286"/>
  <c r="I56" i="286"/>
  <c r="H56" i="286"/>
  <c r="G56" i="286"/>
  <c r="F56" i="286"/>
  <c r="E56" i="286"/>
  <c r="D56" i="286"/>
  <c r="I55" i="286"/>
  <c r="H55" i="286"/>
  <c r="G55" i="286"/>
  <c r="F55" i="286"/>
  <c r="E55" i="286"/>
  <c r="D55" i="286"/>
  <c r="I54" i="286"/>
  <c r="H54" i="286"/>
  <c r="G54" i="286"/>
  <c r="F54" i="286"/>
  <c r="E54" i="286"/>
  <c r="D54" i="286"/>
  <c r="I53" i="286"/>
  <c r="H53" i="286"/>
  <c r="G53" i="286"/>
  <c r="F53" i="286"/>
  <c r="E53" i="286"/>
  <c r="D53" i="286"/>
  <c r="I52" i="286"/>
  <c r="H52" i="286"/>
  <c r="G52" i="286"/>
  <c r="F52" i="286"/>
  <c r="E52" i="286"/>
  <c r="D52" i="286"/>
  <c r="I50" i="286"/>
  <c r="H50" i="286"/>
  <c r="G50" i="286"/>
  <c r="F50" i="286"/>
  <c r="E50" i="286"/>
  <c r="D50" i="286"/>
  <c r="I49" i="286"/>
  <c r="H49" i="286"/>
  <c r="G49" i="286"/>
  <c r="F49" i="286"/>
  <c r="E49" i="286"/>
  <c r="D49" i="286"/>
  <c r="I48" i="286"/>
  <c r="H48" i="286"/>
  <c r="G48" i="286"/>
  <c r="F48" i="286"/>
  <c r="E48" i="286"/>
  <c r="D48" i="286"/>
  <c r="I47" i="286"/>
  <c r="H47" i="286"/>
  <c r="G47" i="286"/>
  <c r="F47" i="286"/>
  <c r="E47" i="286"/>
  <c r="D47" i="286"/>
  <c r="I46" i="286"/>
  <c r="H46" i="286"/>
  <c r="G46" i="286"/>
  <c r="F46" i="286"/>
  <c r="E46" i="286"/>
  <c r="D46" i="286"/>
  <c r="I42" i="286"/>
  <c r="H42" i="286"/>
  <c r="G42" i="286"/>
  <c r="F42" i="286"/>
  <c r="E42" i="286"/>
  <c r="D42" i="286"/>
  <c r="I41" i="286"/>
  <c r="H41" i="286"/>
  <c r="G41" i="286"/>
  <c r="F41" i="286"/>
  <c r="E41" i="286"/>
  <c r="D41" i="286"/>
  <c r="I40" i="286"/>
  <c r="H40" i="286"/>
  <c r="G40" i="286"/>
  <c r="F40" i="286"/>
  <c r="E40" i="286"/>
  <c r="D40" i="286"/>
  <c r="I37" i="286"/>
  <c r="H37" i="286"/>
  <c r="G37" i="286"/>
  <c r="F37" i="286"/>
  <c r="E37" i="286"/>
  <c r="D37" i="286"/>
  <c r="I36" i="286"/>
  <c r="H36" i="286"/>
  <c r="G36" i="286"/>
  <c r="F36" i="286"/>
  <c r="E36" i="286"/>
  <c r="D36" i="286"/>
  <c r="I35" i="286"/>
  <c r="H35" i="286"/>
  <c r="G35" i="286"/>
  <c r="F35" i="286"/>
  <c r="E35" i="286"/>
  <c r="D35" i="286"/>
  <c r="I34" i="286"/>
  <c r="H34" i="286"/>
  <c r="G34" i="286"/>
  <c r="F34" i="286"/>
  <c r="E34" i="286"/>
  <c r="D34" i="286"/>
  <c r="I33" i="286"/>
  <c r="H33" i="286"/>
  <c r="G33" i="286"/>
  <c r="F33" i="286"/>
  <c r="E33" i="286"/>
  <c r="D33" i="286"/>
  <c r="I31" i="286"/>
  <c r="H31" i="286"/>
  <c r="G31" i="286"/>
  <c r="F31" i="286"/>
  <c r="E31" i="286"/>
  <c r="D31" i="286"/>
  <c r="I30" i="286"/>
  <c r="H30" i="286"/>
  <c r="G30" i="286"/>
  <c r="F30" i="286"/>
  <c r="E30" i="286"/>
  <c r="D30" i="286"/>
  <c r="I29" i="286"/>
  <c r="H29" i="286"/>
  <c r="G29" i="286"/>
  <c r="F29" i="286"/>
  <c r="E29" i="286"/>
  <c r="D29" i="286"/>
  <c r="I27" i="286"/>
  <c r="H27" i="286"/>
  <c r="G27" i="286"/>
  <c r="F27" i="286"/>
  <c r="E27" i="286"/>
  <c r="D27" i="286"/>
  <c r="I26" i="286"/>
  <c r="H26" i="286"/>
  <c r="G26" i="286"/>
  <c r="F26" i="286"/>
  <c r="E26" i="286"/>
  <c r="D26" i="286"/>
  <c r="I25" i="286"/>
  <c r="H25" i="286"/>
  <c r="G25" i="286"/>
  <c r="F25" i="286"/>
  <c r="E25" i="286"/>
  <c r="D25" i="286"/>
  <c r="I24" i="286"/>
  <c r="H24" i="286"/>
  <c r="G24" i="286"/>
  <c r="F24" i="286"/>
  <c r="E24" i="286"/>
  <c r="D24" i="286"/>
  <c r="I23" i="286"/>
  <c r="H23" i="286"/>
  <c r="G23" i="286"/>
  <c r="F23" i="286"/>
  <c r="E23" i="286"/>
  <c r="D23" i="286"/>
  <c r="I21" i="286"/>
  <c r="H21" i="286"/>
  <c r="G21" i="286"/>
  <c r="F21" i="286"/>
  <c r="E21" i="286"/>
  <c r="D21" i="286"/>
  <c r="I20" i="286"/>
  <c r="H20" i="286"/>
  <c r="G20" i="286"/>
  <c r="F20" i="286"/>
  <c r="E20" i="286"/>
  <c r="D20" i="286"/>
  <c r="I19" i="286"/>
  <c r="H19" i="286"/>
  <c r="G19" i="286"/>
  <c r="F19" i="286"/>
  <c r="E19" i="286"/>
  <c r="D19" i="286"/>
  <c r="I18" i="286"/>
  <c r="H18" i="286"/>
  <c r="G18" i="286"/>
  <c r="F18" i="286"/>
  <c r="E18" i="286"/>
  <c r="D18" i="286"/>
  <c r="I17" i="286"/>
  <c r="H17" i="286"/>
  <c r="G17" i="286"/>
  <c r="F17" i="286"/>
  <c r="E17" i="286"/>
  <c r="D17" i="286"/>
  <c r="I16" i="286"/>
  <c r="H16" i="286"/>
  <c r="G16" i="286"/>
  <c r="F16" i="286"/>
  <c r="E16" i="286"/>
  <c r="D16" i="286"/>
  <c r="I15" i="286"/>
  <c r="H15" i="286"/>
  <c r="G15" i="286"/>
  <c r="F15" i="286"/>
  <c r="E15" i="286"/>
  <c r="D15" i="286"/>
  <c r="I14" i="286"/>
  <c r="H14" i="286"/>
  <c r="G14" i="286"/>
  <c r="F14" i="286"/>
  <c r="E14" i="286"/>
  <c r="D14" i="286"/>
  <c r="I13" i="286"/>
  <c r="H13" i="286"/>
  <c r="G13" i="286"/>
  <c r="F13" i="286"/>
  <c r="E13" i="286"/>
  <c r="D13" i="286"/>
  <c r="I12" i="286"/>
  <c r="H12" i="286"/>
  <c r="G12" i="286"/>
  <c r="F12" i="286"/>
  <c r="E12" i="286"/>
  <c r="D12" i="286"/>
  <c r="I11" i="286"/>
  <c r="H11" i="286"/>
  <c r="G11" i="286"/>
  <c r="F11" i="286"/>
  <c r="E11" i="286"/>
  <c r="D11" i="286"/>
  <c r="I60" i="285"/>
  <c r="H60" i="285"/>
  <c r="G60" i="285"/>
  <c r="F60" i="285"/>
  <c r="E60" i="285"/>
  <c r="D60" i="285"/>
  <c r="I59" i="285"/>
  <c r="H59" i="285"/>
  <c r="G59" i="285"/>
  <c r="F59" i="285"/>
  <c r="E59" i="285"/>
  <c r="D59" i="285"/>
  <c r="J58" i="285"/>
  <c r="I58" i="285"/>
  <c r="H58" i="285"/>
  <c r="G58" i="285"/>
  <c r="F58" i="285"/>
  <c r="E58" i="285"/>
  <c r="D58" i="285"/>
  <c r="I56" i="285"/>
  <c r="H56" i="285"/>
  <c r="G56" i="285"/>
  <c r="F56" i="285"/>
  <c r="E56" i="285"/>
  <c r="D56" i="285"/>
  <c r="I55" i="285"/>
  <c r="H55" i="285"/>
  <c r="G55" i="285"/>
  <c r="F55" i="285"/>
  <c r="E55" i="285"/>
  <c r="D55" i="285"/>
  <c r="I54" i="285"/>
  <c r="H54" i="285"/>
  <c r="G54" i="285"/>
  <c r="F54" i="285"/>
  <c r="E54" i="285"/>
  <c r="D54" i="285"/>
  <c r="I53" i="285"/>
  <c r="H53" i="285"/>
  <c r="G53" i="285"/>
  <c r="F53" i="285"/>
  <c r="E53" i="285"/>
  <c r="D53" i="285"/>
  <c r="I52" i="285"/>
  <c r="H52" i="285"/>
  <c r="G52" i="285"/>
  <c r="F52" i="285"/>
  <c r="E52" i="285"/>
  <c r="D52" i="285"/>
  <c r="I50" i="285"/>
  <c r="H50" i="285"/>
  <c r="G50" i="285"/>
  <c r="F50" i="285"/>
  <c r="E50" i="285"/>
  <c r="D50" i="285"/>
  <c r="I49" i="285"/>
  <c r="H49" i="285"/>
  <c r="G49" i="285"/>
  <c r="F49" i="285"/>
  <c r="E49" i="285"/>
  <c r="D49" i="285"/>
  <c r="I48" i="285"/>
  <c r="H48" i="285"/>
  <c r="G48" i="285"/>
  <c r="F48" i="285"/>
  <c r="E48" i="285"/>
  <c r="D48" i="285"/>
  <c r="I47" i="285"/>
  <c r="H47" i="285"/>
  <c r="G47" i="285"/>
  <c r="F47" i="285"/>
  <c r="E47" i="285"/>
  <c r="D47" i="285"/>
  <c r="I46" i="285"/>
  <c r="H46" i="285"/>
  <c r="G46" i="285"/>
  <c r="F46" i="285"/>
  <c r="E46" i="285"/>
  <c r="D46" i="285"/>
  <c r="I42" i="285"/>
  <c r="H42" i="285"/>
  <c r="G42" i="285"/>
  <c r="F42" i="285"/>
  <c r="E42" i="285"/>
  <c r="D42" i="285"/>
  <c r="I41" i="285"/>
  <c r="H41" i="285"/>
  <c r="G41" i="285"/>
  <c r="F41" i="285"/>
  <c r="E41" i="285"/>
  <c r="D41" i="285"/>
  <c r="I40" i="285"/>
  <c r="H40" i="285"/>
  <c r="G40" i="285"/>
  <c r="F40" i="285"/>
  <c r="E40" i="285"/>
  <c r="D40" i="285"/>
  <c r="I37" i="285"/>
  <c r="H37" i="285"/>
  <c r="G37" i="285"/>
  <c r="F37" i="285"/>
  <c r="E37" i="285"/>
  <c r="D37" i="285"/>
  <c r="I36" i="285"/>
  <c r="H36" i="285"/>
  <c r="G36" i="285"/>
  <c r="F36" i="285"/>
  <c r="E36" i="285"/>
  <c r="D36" i="285"/>
  <c r="I35" i="285"/>
  <c r="H35" i="285"/>
  <c r="G35" i="285"/>
  <c r="F35" i="285"/>
  <c r="E35" i="285"/>
  <c r="D35" i="285"/>
  <c r="I34" i="285"/>
  <c r="H34" i="285"/>
  <c r="G34" i="285"/>
  <c r="F34" i="285"/>
  <c r="E34" i="285"/>
  <c r="D34" i="285"/>
  <c r="I33" i="285"/>
  <c r="H33" i="285"/>
  <c r="G33" i="285"/>
  <c r="F33" i="285"/>
  <c r="E33" i="285"/>
  <c r="D33" i="285"/>
  <c r="I31" i="285"/>
  <c r="H31" i="285"/>
  <c r="G31" i="285"/>
  <c r="F31" i="285"/>
  <c r="E31" i="285"/>
  <c r="D31" i="285"/>
  <c r="I30" i="285"/>
  <c r="H30" i="285"/>
  <c r="G30" i="285"/>
  <c r="F30" i="285"/>
  <c r="E30" i="285"/>
  <c r="D30" i="285"/>
  <c r="I29" i="285"/>
  <c r="H29" i="285"/>
  <c r="G29" i="285"/>
  <c r="F29" i="285"/>
  <c r="E29" i="285"/>
  <c r="D29" i="285"/>
  <c r="I27" i="285"/>
  <c r="H27" i="285"/>
  <c r="G27" i="285"/>
  <c r="F27" i="285"/>
  <c r="E27" i="285"/>
  <c r="D27" i="285"/>
  <c r="I26" i="285"/>
  <c r="H26" i="285"/>
  <c r="G26" i="285"/>
  <c r="F26" i="285"/>
  <c r="E26" i="285"/>
  <c r="D26" i="285"/>
  <c r="I25" i="285"/>
  <c r="H25" i="285"/>
  <c r="G25" i="285"/>
  <c r="F25" i="285"/>
  <c r="E25" i="285"/>
  <c r="D25" i="285"/>
  <c r="I24" i="285"/>
  <c r="H24" i="285"/>
  <c r="G24" i="285"/>
  <c r="F24" i="285"/>
  <c r="E24" i="285"/>
  <c r="D24" i="285"/>
  <c r="I23" i="285"/>
  <c r="H23" i="285"/>
  <c r="G23" i="285"/>
  <c r="F23" i="285"/>
  <c r="E23" i="285"/>
  <c r="D23" i="285"/>
  <c r="I21" i="285"/>
  <c r="H21" i="285"/>
  <c r="G21" i="285"/>
  <c r="F21" i="285"/>
  <c r="E21" i="285"/>
  <c r="D21" i="285"/>
  <c r="I20" i="285"/>
  <c r="H20" i="285"/>
  <c r="G20" i="285"/>
  <c r="F20" i="285"/>
  <c r="E20" i="285"/>
  <c r="D20" i="285"/>
  <c r="I19" i="285"/>
  <c r="H19" i="285"/>
  <c r="G19" i="285"/>
  <c r="F19" i="285"/>
  <c r="E19" i="285"/>
  <c r="D19" i="285"/>
  <c r="I18" i="285"/>
  <c r="H18" i="285"/>
  <c r="G18" i="285"/>
  <c r="F18" i="285"/>
  <c r="E18" i="285"/>
  <c r="D18" i="285"/>
  <c r="I17" i="285"/>
  <c r="H17" i="285"/>
  <c r="G17" i="285"/>
  <c r="F17" i="285"/>
  <c r="E17" i="285"/>
  <c r="D17" i="285"/>
  <c r="I16" i="285"/>
  <c r="H16" i="285"/>
  <c r="G16" i="285"/>
  <c r="F16" i="285"/>
  <c r="E16" i="285"/>
  <c r="D16" i="285"/>
  <c r="I15" i="285"/>
  <c r="H15" i="285"/>
  <c r="G15" i="285"/>
  <c r="F15" i="285"/>
  <c r="E15" i="285"/>
  <c r="D15" i="285"/>
  <c r="I14" i="285"/>
  <c r="H14" i="285"/>
  <c r="G14" i="285"/>
  <c r="F14" i="285"/>
  <c r="E14" i="285"/>
  <c r="D14" i="285"/>
  <c r="I13" i="285"/>
  <c r="H13" i="285"/>
  <c r="G13" i="285"/>
  <c r="F13" i="285"/>
  <c r="E13" i="285"/>
  <c r="D13" i="285"/>
  <c r="I12" i="285"/>
  <c r="H12" i="285"/>
  <c r="G12" i="285"/>
  <c r="F12" i="285"/>
  <c r="E12" i="285"/>
  <c r="D12" i="285"/>
  <c r="I11" i="285"/>
  <c r="H11" i="285"/>
  <c r="G11" i="285"/>
  <c r="F11" i="285"/>
  <c r="E11" i="285"/>
  <c r="D11" i="285"/>
  <c r="I60" i="284"/>
  <c r="H60" i="284"/>
  <c r="G60" i="284"/>
  <c r="F60" i="284"/>
  <c r="E60" i="284"/>
  <c r="D60" i="284"/>
  <c r="I59" i="284"/>
  <c r="H59" i="284"/>
  <c r="G59" i="284"/>
  <c r="F59" i="284"/>
  <c r="E59" i="284"/>
  <c r="D59" i="284"/>
  <c r="J58" i="284"/>
  <c r="I58" i="284"/>
  <c r="H58" i="284"/>
  <c r="G58" i="284"/>
  <c r="F58" i="284"/>
  <c r="E58" i="284"/>
  <c r="D58" i="284"/>
  <c r="I56" i="284"/>
  <c r="H56" i="284"/>
  <c r="G56" i="284"/>
  <c r="F56" i="284"/>
  <c r="E56" i="284"/>
  <c r="D56" i="284"/>
  <c r="I55" i="284"/>
  <c r="H55" i="284"/>
  <c r="G55" i="284"/>
  <c r="F55" i="284"/>
  <c r="E55" i="284"/>
  <c r="D55" i="284"/>
  <c r="I54" i="284"/>
  <c r="H54" i="284"/>
  <c r="G54" i="284"/>
  <c r="F54" i="284"/>
  <c r="E54" i="284"/>
  <c r="D54" i="284"/>
  <c r="I53" i="284"/>
  <c r="H53" i="284"/>
  <c r="G53" i="284"/>
  <c r="F53" i="284"/>
  <c r="E53" i="284"/>
  <c r="D53" i="284"/>
  <c r="I52" i="284"/>
  <c r="H52" i="284"/>
  <c r="G52" i="284"/>
  <c r="F52" i="284"/>
  <c r="E52" i="284"/>
  <c r="D52" i="284"/>
  <c r="I50" i="284"/>
  <c r="H50" i="284"/>
  <c r="G50" i="284"/>
  <c r="F50" i="284"/>
  <c r="E50" i="284"/>
  <c r="D50" i="284"/>
  <c r="I49" i="284"/>
  <c r="H49" i="284"/>
  <c r="G49" i="284"/>
  <c r="F49" i="284"/>
  <c r="E49" i="284"/>
  <c r="D49" i="284"/>
  <c r="I48" i="284"/>
  <c r="H48" i="284"/>
  <c r="G48" i="284"/>
  <c r="F48" i="284"/>
  <c r="E48" i="284"/>
  <c r="D48" i="284"/>
  <c r="I47" i="284"/>
  <c r="H47" i="284"/>
  <c r="G47" i="284"/>
  <c r="F47" i="284"/>
  <c r="E47" i="284"/>
  <c r="D47" i="284"/>
  <c r="I46" i="284"/>
  <c r="H46" i="284"/>
  <c r="G46" i="284"/>
  <c r="F46" i="284"/>
  <c r="E46" i="284"/>
  <c r="D46" i="284"/>
  <c r="I42" i="284"/>
  <c r="H42" i="284"/>
  <c r="G42" i="284"/>
  <c r="F42" i="284"/>
  <c r="E42" i="284"/>
  <c r="D42" i="284"/>
  <c r="I41" i="284"/>
  <c r="H41" i="284"/>
  <c r="G41" i="284"/>
  <c r="F41" i="284"/>
  <c r="E41" i="284"/>
  <c r="D41" i="284"/>
  <c r="I40" i="284"/>
  <c r="H40" i="284"/>
  <c r="G40" i="284"/>
  <c r="F40" i="284"/>
  <c r="E40" i="284"/>
  <c r="D40" i="284"/>
  <c r="I37" i="284"/>
  <c r="H37" i="284"/>
  <c r="G37" i="284"/>
  <c r="F37" i="284"/>
  <c r="E37" i="284"/>
  <c r="D37" i="284"/>
  <c r="I36" i="284"/>
  <c r="H36" i="284"/>
  <c r="G36" i="284"/>
  <c r="F36" i="284"/>
  <c r="E36" i="284"/>
  <c r="D36" i="284"/>
  <c r="I35" i="284"/>
  <c r="H35" i="284"/>
  <c r="G35" i="284"/>
  <c r="F35" i="284"/>
  <c r="E35" i="284"/>
  <c r="D35" i="284"/>
  <c r="I34" i="284"/>
  <c r="H34" i="284"/>
  <c r="G34" i="284"/>
  <c r="F34" i="284"/>
  <c r="E34" i="284"/>
  <c r="D34" i="284"/>
  <c r="I33" i="284"/>
  <c r="H33" i="284"/>
  <c r="G33" i="284"/>
  <c r="F33" i="284"/>
  <c r="E33" i="284"/>
  <c r="D33" i="284"/>
  <c r="I31" i="284"/>
  <c r="H31" i="284"/>
  <c r="G31" i="284"/>
  <c r="F31" i="284"/>
  <c r="E31" i="284"/>
  <c r="D31" i="284"/>
  <c r="I30" i="284"/>
  <c r="H30" i="284"/>
  <c r="G30" i="284"/>
  <c r="F30" i="284"/>
  <c r="E30" i="284"/>
  <c r="D30" i="284"/>
  <c r="I29" i="284"/>
  <c r="H29" i="284"/>
  <c r="G29" i="284"/>
  <c r="F29" i="284"/>
  <c r="E29" i="284"/>
  <c r="D29" i="284"/>
  <c r="I27" i="284"/>
  <c r="H27" i="284"/>
  <c r="G27" i="284"/>
  <c r="F27" i="284"/>
  <c r="E27" i="284"/>
  <c r="D27" i="284"/>
  <c r="I26" i="284"/>
  <c r="H26" i="284"/>
  <c r="G26" i="284"/>
  <c r="F26" i="284"/>
  <c r="E26" i="284"/>
  <c r="D26" i="284"/>
  <c r="I25" i="284"/>
  <c r="H25" i="284"/>
  <c r="G25" i="284"/>
  <c r="F25" i="284"/>
  <c r="E25" i="284"/>
  <c r="D25" i="284"/>
  <c r="I24" i="284"/>
  <c r="H24" i="284"/>
  <c r="G24" i="284"/>
  <c r="F24" i="284"/>
  <c r="E24" i="284"/>
  <c r="D24" i="284"/>
  <c r="I23" i="284"/>
  <c r="H23" i="284"/>
  <c r="G23" i="284"/>
  <c r="F23" i="284"/>
  <c r="E23" i="284"/>
  <c r="D23" i="284"/>
  <c r="I21" i="284"/>
  <c r="H21" i="284"/>
  <c r="G21" i="284"/>
  <c r="F21" i="284"/>
  <c r="E21" i="284"/>
  <c r="D21" i="284"/>
  <c r="I20" i="284"/>
  <c r="H20" i="284"/>
  <c r="G20" i="284"/>
  <c r="F20" i="284"/>
  <c r="E20" i="284"/>
  <c r="D20" i="284"/>
  <c r="I19" i="284"/>
  <c r="H19" i="284"/>
  <c r="G19" i="284"/>
  <c r="F19" i="284"/>
  <c r="E19" i="284"/>
  <c r="D19" i="284"/>
  <c r="I18" i="284"/>
  <c r="H18" i="284"/>
  <c r="G18" i="284"/>
  <c r="F18" i="284"/>
  <c r="E18" i="284"/>
  <c r="D18" i="284"/>
  <c r="I17" i="284"/>
  <c r="H17" i="284"/>
  <c r="G17" i="284"/>
  <c r="F17" i="284"/>
  <c r="E17" i="284"/>
  <c r="D17" i="284"/>
  <c r="I16" i="284"/>
  <c r="H16" i="284"/>
  <c r="G16" i="284"/>
  <c r="F16" i="284"/>
  <c r="E16" i="284"/>
  <c r="D16" i="284"/>
  <c r="I15" i="284"/>
  <c r="H15" i="284"/>
  <c r="G15" i="284"/>
  <c r="F15" i="284"/>
  <c r="E15" i="284"/>
  <c r="D15" i="284"/>
  <c r="I14" i="284"/>
  <c r="H14" i="284"/>
  <c r="G14" i="284"/>
  <c r="F14" i="284"/>
  <c r="E14" i="284"/>
  <c r="D14" i="284"/>
  <c r="I13" i="284"/>
  <c r="H13" i="284"/>
  <c r="G13" i="284"/>
  <c r="F13" i="284"/>
  <c r="E13" i="284"/>
  <c r="D13" i="284"/>
  <c r="I12" i="284"/>
  <c r="H12" i="284"/>
  <c r="G12" i="284"/>
  <c r="F12" i="284"/>
  <c r="E12" i="284"/>
  <c r="D12" i="284"/>
  <c r="I11" i="284"/>
  <c r="H11" i="284"/>
  <c r="G11" i="284"/>
  <c r="F11" i="284"/>
  <c r="E11" i="284"/>
  <c r="D11" i="284"/>
  <c r="I60" i="283"/>
  <c r="H60" i="283"/>
  <c r="G60" i="283"/>
  <c r="F60" i="283"/>
  <c r="E60" i="283"/>
  <c r="D60" i="283"/>
  <c r="I59" i="283"/>
  <c r="H59" i="283"/>
  <c r="G59" i="283"/>
  <c r="F59" i="283"/>
  <c r="E59" i="283"/>
  <c r="D59" i="283"/>
  <c r="J58" i="283"/>
  <c r="I58" i="283"/>
  <c r="H58" i="283"/>
  <c r="G58" i="283"/>
  <c r="F58" i="283"/>
  <c r="E58" i="283"/>
  <c r="D58" i="283"/>
  <c r="I56" i="283"/>
  <c r="H56" i="283"/>
  <c r="G56" i="283"/>
  <c r="F56" i="283"/>
  <c r="E56" i="283"/>
  <c r="D56" i="283"/>
  <c r="I55" i="283"/>
  <c r="H55" i="283"/>
  <c r="G55" i="283"/>
  <c r="F55" i="283"/>
  <c r="E55" i="283"/>
  <c r="D55" i="283"/>
  <c r="I54" i="283"/>
  <c r="H54" i="283"/>
  <c r="G54" i="283"/>
  <c r="F54" i="283"/>
  <c r="E54" i="283"/>
  <c r="D54" i="283"/>
  <c r="I53" i="283"/>
  <c r="H53" i="283"/>
  <c r="G53" i="283"/>
  <c r="F53" i="283"/>
  <c r="E53" i="283"/>
  <c r="D53" i="283"/>
  <c r="I52" i="283"/>
  <c r="H52" i="283"/>
  <c r="G52" i="283"/>
  <c r="F52" i="283"/>
  <c r="E52" i="283"/>
  <c r="D52" i="283"/>
  <c r="I50" i="283"/>
  <c r="H50" i="283"/>
  <c r="G50" i="283"/>
  <c r="F50" i="283"/>
  <c r="E50" i="283"/>
  <c r="D50" i="283"/>
  <c r="I49" i="283"/>
  <c r="H49" i="283"/>
  <c r="G49" i="283"/>
  <c r="F49" i="283"/>
  <c r="E49" i="283"/>
  <c r="D49" i="283"/>
  <c r="I48" i="283"/>
  <c r="H48" i="283"/>
  <c r="G48" i="283"/>
  <c r="F48" i="283"/>
  <c r="E48" i="283"/>
  <c r="D48" i="283"/>
  <c r="I47" i="283"/>
  <c r="H47" i="283"/>
  <c r="G47" i="283"/>
  <c r="F47" i="283"/>
  <c r="E47" i="283"/>
  <c r="D47" i="283"/>
  <c r="I46" i="283"/>
  <c r="H46" i="283"/>
  <c r="G46" i="283"/>
  <c r="F46" i="283"/>
  <c r="E46" i="283"/>
  <c r="D46" i="283"/>
  <c r="I42" i="283"/>
  <c r="H42" i="283"/>
  <c r="G42" i="283"/>
  <c r="F42" i="283"/>
  <c r="E42" i="283"/>
  <c r="D42" i="283"/>
  <c r="I41" i="283"/>
  <c r="H41" i="283"/>
  <c r="G41" i="283"/>
  <c r="F41" i="283"/>
  <c r="E41" i="283"/>
  <c r="D41" i="283"/>
  <c r="I40" i="283"/>
  <c r="H40" i="283"/>
  <c r="G40" i="283"/>
  <c r="F40" i="283"/>
  <c r="E40" i="283"/>
  <c r="D40" i="283"/>
  <c r="I37" i="283"/>
  <c r="H37" i="283"/>
  <c r="G37" i="283"/>
  <c r="F37" i="283"/>
  <c r="E37" i="283"/>
  <c r="D37" i="283"/>
  <c r="I36" i="283"/>
  <c r="H36" i="283"/>
  <c r="G36" i="283"/>
  <c r="F36" i="283"/>
  <c r="E36" i="283"/>
  <c r="D36" i="283"/>
  <c r="I35" i="283"/>
  <c r="H35" i="283"/>
  <c r="G35" i="283"/>
  <c r="F35" i="283"/>
  <c r="E35" i="283"/>
  <c r="D35" i="283"/>
  <c r="I34" i="283"/>
  <c r="H34" i="283"/>
  <c r="G34" i="283"/>
  <c r="F34" i="283"/>
  <c r="E34" i="283"/>
  <c r="D34" i="283"/>
  <c r="I33" i="283"/>
  <c r="H33" i="283"/>
  <c r="G33" i="283"/>
  <c r="F33" i="283"/>
  <c r="E33" i="283"/>
  <c r="D33" i="283"/>
  <c r="I31" i="283"/>
  <c r="H31" i="283"/>
  <c r="G31" i="283"/>
  <c r="F31" i="283"/>
  <c r="E31" i="283"/>
  <c r="D31" i="283"/>
  <c r="I30" i="283"/>
  <c r="H30" i="283"/>
  <c r="G30" i="283"/>
  <c r="F30" i="283"/>
  <c r="E30" i="283"/>
  <c r="D30" i="283"/>
  <c r="I29" i="283"/>
  <c r="H29" i="283"/>
  <c r="G29" i="283"/>
  <c r="F29" i="283"/>
  <c r="E29" i="283"/>
  <c r="D29" i="283"/>
  <c r="I27" i="283"/>
  <c r="H27" i="283"/>
  <c r="G27" i="283"/>
  <c r="F27" i="283"/>
  <c r="E27" i="283"/>
  <c r="D27" i="283"/>
  <c r="I26" i="283"/>
  <c r="H26" i="283"/>
  <c r="G26" i="283"/>
  <c r="F26" i="283"/>
  <c r="E26" i="283"/>
  <c r="D26" i="283"/>
  <c r="I25" i="283"/>
  <c r="H25" i="283"/>
  <c r="G25" i="283"/>
  <c r="F25" i="283"/>
  <c r="E25" i="283"/>
  <c r="D25" i="283"/>
  <c r="I24" i="283"/>
  <c r="H24" i="283"/>
  <c r="G24" i="283"/>
  <c r="F24" i="283"/>
  <c r="E24" i="283"/>
  <c r="D24" i="283"/>
  <c r="I23" i="283"/>
  <c r="H23" i="283"/>
  <c r="G23" i="283"/>
  <c r="F23" i="283"/>
  <c r="E23" i="283"/>
  <c r="D23" i="283"/>
  <c r="I21" i="283"/>
  <c r="H21" i="283"/>
  <c r="G21" i="283"/>
  <c r="F21" i="283"/>
  <c r="E21" i="283"/>
  <c r="D21" i="283"/>
  <c r="I20" i="283"/>
  <c r="H20" i="283"/>
  <c r="G20" i="283"/>
  <c r="F20" i="283"/>
  <c r="E20" i="283"/>
  <c r="D20" i="283"/>
  <c r="I19" i="283"/>
  <c r="H19" i="283"/>
  <c r="G19" i="283"/>
  <c r="F19" i="283"/>
  <c r="E19" i="283"/>
  <c r="D19" i="283"/>
  <c r="I18" i="283"/>
  <c r="H18" i="283"/>
  <c r="G18" i="283"/>
  <c r="F18" i="283"/>
  <c r="E18" i="283"/>
  <c r="D18" i="283"/>
  <c r="I17" i="283"/>
  <c r="H17" i="283"/>
  <c r="G17" i="283"/>
  <c r="F17" i="283"/>
  <c r="E17" i="283"/>
  <c r="D17" i="283"/>
  <c r="I16" i="283"/>
  <c r="H16" i="283"/>
  <c r="G16" i="283"/>
  <c r="F16" i="283"/>
  <c r="E16" i="283"/>
  <c r="D16" i="283"/>
  <c r="I15" i="283"/>
  <c r="H15" i="283"/>
  <c r="G15" i="283"/>
  <c r="F15" i="283"/>
  <c r="E15" i="283"/>
  <c r="D15" i="283"/>
  <c r="I14" i="283"/>
  <c r="H14" i="283"/>
  <c r="G14" i="283"/>
  <c r="F14" i="283"/>
  <c r="E14" i="283"/>
  <c r="D14" i="283"/>
  <c r="I13" i="283"/>
  <c r="H13" i="283"/>
  <c r="G13" i="283"/>
  <c r="F13" i="283"/>
  <c r="E13" i="283"/>
  <c r="D13" i="283"/>
  <c r="I12" i="283"/>
  <c r="H12" i="283"/>
  <c r="G12" i="283"/>
  <c r="F12" i="283"/>
  <c r="E12" i="283"/>
  <c r="D12" i="283"/>
  <c r="I11" i="283"/>
  <c r="H11" i="283"/>
  <c r="G11" i="283"/>
  <c r="F11" i="283"/>
  <c r="E11" i="283"/>
  <c r="D11" i="283"/>
  <c r="I60" i="282"/>
  <c r="H60" i="282"/>
  <c r="G60" i="282"/>
  <c r="F60" i="282"/>
  <c r="E60" i="282"/>
  <c r="D60" i="282"/>
  <c r="I59" i="282"/>
  <c r="H59" i="282"/>
  <c r="G59" i="282"/>
  <c r="F59" i="282"/>
  <c r="E59" i="282"/>
  <c r="D59" i="282"/>
  <c r="J58" i="282"/>
  <c r="I58" i="282"/>
  <c r="H58" i="282"/>
  <c r="G58" i="282"/>
  <c r="F58" i="282"/>
  <c r="E58" i="282"/>
  <c r="D58" i="282"/>
  <c r="I56" i="282"/>
  <c r="H56" i="282"/>
  <c r="G56" i="282"/>
  <c r="F56" i="282"/>
  <c r="E56" i="282"/>
  <c r="D56" i="282"/>
  <c r="I55" i="282"/>
  <c r="H55" i="282"/>
  <c r="G55" i="282"/>
  <c r="F55" i="282"/>
  <c r="E55" i="282"/>
  <c r="D55" i="282"/>
  <c r="I54" i="282"/>
  <c r="H54" i="282"/>
  <c r="G54" i="282"/>
  <c r="F54" i="282"/>
  <c r="E54" i="282"/>
  <c r="D54" i="282"/>
  <c r="I53" i="282"/>
  <c r="H53" i="282"/>
  <c r="G53" i="282"/>
  <c r="F53" i="282"/>
  <c r="E53" i="282"/>
  <c r="D53" i="282"/>
  <c r="I52" i="282"/>
  <c r="H52" i="282"/>
  <c r="G52" i="282"/>
  <c r="F52" i="282"/>
  <c r="E52" i="282"/>
  <c r="D52" i="282"/>
  <c r="I50" i="282"/>
  <c r="H50" i="282"/>
  <c r="G50" i="282"/>
  <c r="F50" i="282"/>
  <c r="E50" i="282"/>
  <c r="D50" i="282"/>
  <c r="I49" i="282"/>
  <c r="H49" i="282"/>
  <c r="G49" i="282"/>
  <c r="F49" i="282"/>
  <c r="E49" i="282"/>
  <c r="D49" i="282"/>
  <c r="I48" i="282"/>
  <c r="H48" i="282"/>
  <c r="G48" i="282"/>
  <c r="F48" i="282"/>
  <c r="E48" i="282"/>
  <c r="D48" i="282"/>
  <c r="I47" i="282"/>
  <c r="H47" i="282"/>
  <c r="G47" i="282"/>
  <c r="F47" i="282"/>
  <c r="E47" i="282"/>
  <c r="D47" i="282"/>
  <c r="I46" i="282"/>
  <c r="H46" i="282"/>
  <c r="G46" i="282"/>
  <c r="F46" i="282"/>
  <c r="E46" i="282"/>
  <c r="D46" i="282"/>
  <c r="I42" i="282"/>
  <c r="H42" i="282"/>
  <c r="G42" i="282"/>
  <c r="F42" i="282"/>
  <c r="E42" i="282"/>
  <c r="D42" i="282"/>
  <c r="I41" i="282"/>
  <c r="H41" i="282"/>
  <c r="G41" i="282"/>
  <c r="F41" i="282"/>
  <c r="E41" i="282"/>
  <c r="D41" i="282"/>
  <c r="I40" i="282"/>
  <c r="H40" i="282"/>
  <c r="G40" i="282"/>
  <c r="F40" i="282"/>
  <c r="E40" i="282"/>
  <c r="D40" i="282"/>
  <c r="I37" i="282"/>
  <c r="H37" i="282"/>
  <c r="G37" i="282"/>
  <c r="F37" i="282"/>
  <c r="E37" i="282"/>
  <c r="D37" i="282"/>
  <c r="I36" i="282"/>
  <c r="H36" i="282"/>
  <c r="G36" i="282"/>
  <c r="F36" i="282"/>
  <c r="E36" i="282"/>
  <c r="D36" i="282"/>
  <c r="I35" i="282"/>
  <c r="H35" i="282"/>
  <c r="G35" i="282"/>
  <c r="F35" i="282"/>
  <c r="E35" i="282"/>
  <c r="D35" i="282"/>
  <c r="I34" i="282"/>
  <c r="H34" i="282"/>
  <c r="G34" i="282"/>
  <c r="F34" i="282"/>
  <c r="E34" i="282"/>
  <c r="D34" i="282"/>
  <c r="I33" i="282"/>
  <c r="H33" i="282"/>
  <c r="G33" i="282"/>
  <c r="F33" i="282"/>
  <c r="E33" i="282"/>
  <c r="D33" i="282"/>
  <c r="I31" i="282"/>
  <c r="H31" i="282"/>
  <c r="G31" i="282"/>
  <c r="F31" i="282"/>
  <c r="E31" i="282"/>
  <c r="D31" i="282"/>
  <c r="I30" i="282"/>
  <c r="H30" i="282"/>
  <c r="G30" i="282"/>
  <c r="F30" i="282"/>
  <c r="E30" i="282"/>
  <c r="D30" i="282"/>
  <c r="I29" i="282"/>
  <c r="H29" i="282"/>
  <c r="G29" i="282"/>
  <c r="F29" i="282"/>
  <c r="E29" i="282"/>
  <c r="D29" i="282"/>
  <c r="I27" i="282"/>
  <c r="H27" i="282"/>
  <c r="G27" i="282"/>
  <c r="F27" i="282"/>
  <c r="E27" i="282"/>
  <c r="D27" i="282"/>
  <c r="I26" i="282"/>
  <c r="H26" i="282"/>
  <c r="G26" i="282"/>
  <c r="F26" i="282"/>
  <c r="E26" i="282"/>
  <c r="D26" i="282"/>
  <c r="I25" i="282"/>
  <c r="H25" i="282"/>
  <c r="G25" i="282"/>
  <c r="F25" i="282"/>
  <c r="E25" i="282"/>
  <c r="D25" i="282"/>
  <c r="I24" i="282"/>
  <c r="H24" i="282"/>
  <c r="G24" i="282"/>
  <c r="F24" i="282"/>
  <c r="E24" i="282"/>
  <c r="D24" i="282"/>
  <c r="I23" i="282"/>
  <c r="H23" i="282"/>
  <c r="G23" i="282"/>
  <c r="F23" i="282"/>
  <c r="E23" i="282"/>
  <c r="D23" i="282"/>
  <c r="I21" i="282"/>
  <c r="H21" i="282"/>
  <c r="G21" i="282"/>
  <c r="F21" i="282"/>
  <c r="E21" i="282"/>
  <c r="D21" i="282"/>
  <c r="I20" i="282"/>
  <c r="H20" i="282"/>
  <c r="G20" i="282"/>
  <c r="F20" i="282"/>
  <c r="E20" i="282"/>
  <c r="D20" i="282"/>
  <c r="I19" i="282"/>
  <c r="H19" i="282"/>
  <c r="G19" i="282"/>
  <c r="F19" i="282"/>
  <c r="E19" i="282"/>
  <c r="D19" i="282"/>
  <c r="I18" i="282"/>
  <c r="H18" i="282"/>
  <c r="G18" i="282"/>
  <c r="F18" i="282"/>
  <c r="E18" i="282"/>
  <c r="D18" i="282"/>
  <c r="I17" i="282"/>
  <c r="H17" i="282"/>
  <c r="G17" i="282"/>
  <c r="F17" i="282"/>
  <c r="E17" i="282"/>
  <c r="D17" i="282"/>
  <c r="I16" i="282"/>
  <c r="H16" i="282"/>
  <c r="G16" i="282"/>
  <c r="F16" i="282"/>
  <c r="E16" i="282"/>
  <c r="D16" i="282"/>
  <c r="I15" i="282"/>
  <c r="H15" i="282"/>
  <c r="G15" i="282"/>
  <c r="F15" i="282"/>
  <c r="E15" i="282"/>
  <c r="D15" i="282"/>
  <c r="I14" i="282"/>
  <c r="H14" i="282"/>
  <c r="G14" i="282"/>
  <c r="F14" i="282"/>
  <c r="E14" i="282"/>
  <c r="D14" i="282"/>
  <c r="I13" i="282"/>
  <c r="H13" i="282"/>
  <c r="G13" i="282"/>
  <c r="F13" i="282"/>
  <c r="E13" i="282"/>
  <c r="D13" i="282"/>
  <c r="I12" i="282"/>
  <c r="H12" i="282"/>
  <c r="G12" i="282"/>
  <c r="F12" i="282"/>
  <c r="E12" i="282"/>
  <c r="D12" i="282"/>
  <c r="I11" i="282"/>
  <c r="H11" i="282"/>
  <c r="G11" i="282"/>
  <c r="F11" i="282"/>
  <c r="E11" i="282"/>
  <c r="D11" i="282"/>
  <c r="I60" i="281"/>
  <c r="H60" i="281"/>
  <c r="G60" i="281"/>
  <c r="F60" i="281"/>
  <c r="E60" i="281"/>
  <c r="D60" i="281"/>
  <c r="I59" i="281"/>
  <c r="H59" i="281"/>
  <c r="G59" i="281"/>
  <c r="F59" i="281"/>
  <c r="E59" i="281"/>
  <c r="D59" i="281"/>
  <c r="J58" i="281"/>
  <c r="I58" i="281"/>
  <c r="H58" i="281"/>
  <c r="G58" i="281"/>
  <c r="F58" i="281"/>
  <c r="E58" i="281"/>
  <c r="D58" i="281"/>
  <c r="I56" i="281"/>
  <c r="H56" i="281"/>
  <c r="G56" i="281"/>
  <c r="F56" i="281"/>
  <c r="E56" i="281"/>
  <c r="D56" i="281"/>
  <c r="I55" i="281"/>
  <c r="H55" i="281"/>
  <c r="G55" i="281"/>
  <c r="F55" i="281"/>
  <c r="E55" i="281"/>
  <c r="D55" i="281"/>
  <c r="I54" i="281"/>
  <c r="H54" i="281"/>
  <c r="G54" i="281"/>
  <c r="F54" i="281"/>
  <c r="E54" i="281"/>
  <c r="D54" i="281"/>
  <c r="I53" i="281"/>
  <c r="H53" i="281"/>
  <c r="G53" i="281"/>
  <c r="F53" i="281"/>
  <c r="E53" i="281"/>
  <c r="D53" i="281"/>
  <c r="I52" i="281"/>
  <c r="H52" i="281"/>
  <c r="G52" i="281"/>
  <c r="F52" i="281"/>
  <c r="E52" i="281"/>
  <c r="D52" i="281"/>
  <c r="I50" i="281"/>
  <c r="H50" i="281"/>
  <c r="G50" i="281"/>
  <c r="F50" i="281"/>
  <c r="E50" i="281"/>
  <c r="D50" i="281"/>
  <c r="I49" i="281"/>
  <c r="H49" i="281"/>
  <c r="G49" i="281"/>
  <c r="F49" i="281"/>
  <c r="E49" i="281"/>
  <c r="D49" i="281"/>
  <c r="I48" i="281"/>
  <c r="H48" i="281"/>
  <c r="G48" i="281"/>
  <c r="F48" i="281"/>
  <c r="E48" i="281"/>
  <c r="D48" i="281"/>
  <c r="I47" i="281"/>
  <c r="H47" i="281"/>
  <c r="G47" i="281"/>
  <c r="F47" i="281"/>
  <c r="E47" i="281"/>
  <c r="D47" i="281"/>
  <c r="I46" i="281"/>
  <c r="H46" i="281"/>
  <c r="G46" i="281"/>
  <c r="F46" i="281"/>
  <c r="E46" i="281"/>
  <c r="D46" i="281"/>
  <c r="I42" i="281"/>
  <c r="H42" i="281"/>
  <c r="G42" i="281"/>
  <c r="F42" i="281"/>
  <c r="E42" i="281"/>
  <c r="D42" i="281"/>
  <c r="I41" i="281"/>
  <c r="H41" i="281"/>
  <c r="G41" i="281"/>
  <c r="F41" i="281"/>
  <c r="E41" i="281"/>
  <c r="D41" i="281"/>
  <c r="I40" i="281"/>
  <c r="H40" i="281"/>
  <c r="G40" i="281"/>
  <c r="F40" i="281"/>
  <c r="E40" i="281"/>
  <c r="D40" i="281"/>
  <c r="I37" i="281"/>
  <c r="H37" i="281"/>
  <c r="G37" i="281"/>
  <c r="F37" i="281"/>
  <c r="E37" i="281"/>
  <c r="D37" i="281"/>
  <c r="I36" i="281"/>
  <c r="H36" i="281"/>
  <c r="G36" i="281"/>
  <c r="F36" i="281"/>
  <c r="E36" i="281"/>
  <c r="D36" i="281"/>
  <c r="I35" i="281"/>
  <c r="H35" i="281"/>
  <c r="G35" i="281"/>
  <c r="F35" i="281"/>
  <c r="E35" i="281"/>
  <c r="D35" i="281"/>
  <c r="I34" i="281"/>
  <c r="H34" i="281"/>
  <c r="G34" i="281"/>
  <c r="F34" i="281"/>
  <c r="E34" i="281"/>
  <c r="D34" i="281"/>
  <c r="I33" i="281"/>
  <c r="H33" i="281"/>
  <c r="G33" i="281"/>
  <c r="F33" i="281"/>
  <c r="E33" i="281"/>
  <c r="D33" i="281"/>
  <c r="I31" i="281"/>
  <c r="H31" i="281"/>
  <c r="G31" i="281"/>
  <c r="F31" i="281"/>
  <c r="E31" i="281"/>
  <c r="D31" i="281"/>
  <c r="I30" i="281"/>
  <c r="H30" i="281"/>
  <c r="G30" i="281"/>
  <c r="F30" i="281"/>
  <c r="E30" i="281"/>
  <c r="D30" i="281"/>
  <c r="I29" i="281"/>
  <c r="H29" i="281"/>
  <c r="G29" i="281"/>
  <c r="F29" i="281"/>
  <c r="E29" i="281"/>
  <c r="D29" i="281"/>
  <c r="I27" i="281"/>
  <c r="H27" i="281"/>
  <c r="G27" i="281"/>
  <c r="F27" i="281"/>
  <c r="E27" i="281"/>
  <c r="D27" i="281"/>
  <c r="I26" i="281"/>
  <c r="H26" i="281"/>
  <c r="G26" i="281"/>
  <c r="F26" i="281"/>
  <c r="E26" i="281"/>
  <c r="D26" i="281"/>
  <c r="I25" i="281"/>
  <c r="H25" i="281"/>
  <c r="G25" i="281"/>
  <c r="F25" i="281"/>
  <c r="E25" i="281"/>
  <c r="D25" i="281"/>
  <c r="I24" i="281"/>
  <c r="H24" i="281"/>
  <c r="G24" i="281"/>
  <c r="F24" i="281"/>
  <c r="E24" i="281"/>
  <c r="D24" i="281"/>
  <c r="I23" i="281"/>
  <c r="H23" i="281"/>
  <c r="G23" i="281"/>
  <c r="F23" i="281"/>
  <c r="E23" i="281"/>
  <c r="D23" i="281"/>
  <c r="I21" i="281"/>
  <c r="H21" i="281"/>
  <c r="G21" i="281"/>
  <c r="F21" i="281"/>
  <c r="E21" i="281"/>
  <c r="D21" i="281"/>
  <c r="I20" i="281"/>
  <c r="H20" i="281"/>
  <c r="G20" i="281"/>
  <c r="F20" i="281"/>
  <c r="E20" i="281"/>
  <c r="D20" i="281"/>
  <c r="I19" i="281"/>
  <c r="H19" i="281"/>
  <c r="G19" i="281"/>
  <c r="F19" i="281"/>
  <c r="E19" i="281"/>
  <c r="D19" i="281"/>
  <c r="I18" i="281"/>
  <c r="H18" i="281"/>
  <c r="G18" i="281"/>
  <c r="F18" i="281"/>
  <c r="E18" i="281"/>
  <c r="D18" i="281"/>
  <c r="I17" i="281"/>
  <c r="H17" i="281"/>
  <c r="G17" i="281"/>
  <c r="F17" i="281"/>
  <c r="E17" i="281"/>
  <c r="D17" i="281"/>
  <c r="I16" i="281"/>
  <c r="H16" i="281"/>
  <c r="G16" i="281"/>
  <c r="F16" i="281"/>
  <c r="E16" i="281"/>
  <c r="D16" i="281"/>
  <c r="I15" i="281"/>
  <c r="H15" i="281"/>
  <c r="G15" i="281"/>
  <c r="F15" i="281"/>
  <c r="E15" i="281"/>
  <c r="D15" i="281"/>
  <c r="I14" i="281"/>
  <c r="H14" i="281"/>
  <c r="G14" i="281"/>
  <c r="F14" i="281"/>
  <c r="E14" i="281"/>
  <c r="D14" i="281"/>
  <c r="I13" i="281"/>
  <c r="H13" i="281"/>
  <c r="G13" i="281"/>
  <c r="F13" i="281"/>
  <c r="E13" i="281"/>
  <c r="D13" i="281"/>
  <c r="I12" i="281"/>
  <c r="H12" i="281"/>
  <c r="G12" i="281"/>
  <c r="F12" i="281"/>
  <c r="E12" i="281"/>
  <c r="D12" i="281"/>
  <c r="I11" i="281"/>
  <c r="H11" i="281"/>
  <c r="G11" i="281"/>
  <c r="F11" i="281"/>
  <c r="E11" i="281"/>
  <c r="D11" i="281"/>
  <c r="I60" i="280"/>
  <c r="H60" i="280"/>
  <c r="G60" i="280"/>
  <c r="F60" i="280"/>
  <c r="E60" i="280"/>
  <c r="D60" i="280"/>
  <c r="I59" i="280"/>
  <c r="H59" i="280"/>
  <c r="G59" i="280"/>
  <c r="F59" i="280"/>
  <c r="E59" i="280"/>
  <c r="D59" i="280"/>
  <c r="J58" i="280"/>
  <c r="I58" i="280"/>
  <c r="H58" i="280"/>
  <c r="G58" i="280"/>
  <c r="F58" i="280"/>
  <c r="E58" i="280"/>
  <c r="D58" i="280"/>
  <c r="I56" i="280"/>
  <c r="H56" i="280"/>
  <c r="G56" i="280"/>
  <c r="F56" i="280"/>
  <c r="E56" i="280"/>
  <c r="D56" i="280"/>
  <c r="I55" i="280"/>
  <c r="H55" i="280"/>
  <c r="G55" i="280"/>
  <c r="F55" i="280"/>
  <c r="E55" i="280"/>
  <c r="D55" i="280"/>
  <c r="I54" i="280"/>
  <c r="H54" i="280"/>
  <c r="G54" i="280"/>
  <c r="F54" i="280"/>
  <c r="E54" i="280"/>
  <c r="D54" i="280"/>
  <c r="I53" i="280"/>
  <c r="H53" i="280"/>
  <c r="G53" i="280"/>
  <c r="F53" i="280"/>
  <c r="E53" i="280"/>
  <c r="D53" i="280"/>
  <c r="I52" i="280"/>
  <c r="H52" i="280"/>
  <c r="G52" i="280"/>
  <c r="F52" i="280"/>
  <c r="E52" i="280"/>
  <c r="D52" i="280"/>
  <c r="I50" i="280"/>
  <c r="H50" i="280"/>
  <c r="G50" i="280"/>
  <c r="F50" i="280"/>
  <c r="E50" i="280"/>
  <c r="D50" i="280"/>
  <c r="I49" i="280"/>
  <c r="H49" i="280"/>
  <c r="G49" i="280"/>
  <c r="F49" i="280"/>
  <c r="E49" i="280"/>
  <c r="D49" i="280"/>
  <c r="I48" i="280"/>
  <c r="H48" i="280"/>
  <c r="G48" i="280"/>
  <c r="F48" i="280"/>
  <c r="E48" i="280"/>
  <c r="D48" i="280"/>
  <c r="I47" i="280"/>
  <c r="H47" i="280"/>
  <c r="G47" i="280"/>
  <c r="F47" i="280"/>
  <c r="E47" i="280"/>
  <c r="D47" i="280"/>
  <c r="I46" i="280"/>
  <c r="H46" i="280"/>
  <c r="G46" i="280"/>
  <c r="F46" i="280"/>
  <c r="E46" i="280"/>
  <c r="D46" i="280"/>
  <c r="I42" i="280"/>
  <c r="H42" i="280"/>
  <c r="G42" i="280"/>
  <c r="F42" i="280"/>
  <c r="E42" i="280"/>
  <c r="D42" i="280"/>
  <c r="I41" i="280"/>
  <c r="H41" i="280"/>
  <c r="G41" i="280"/>
  <c r="F41" i="280"/>
  <c r="E41" i="280"/>
  <c r="D41" i="280"/>
  <c r="I40" i="280"/>
  <c r="H40" i="280"/>
  <c r="G40" i="280"/>
  <c r="F40" i="280"/>
  <c r="E40" i="280"/>
  <c r="D40" i="280"/>
  <c r="I37" i="280"/>
  <c r="H37" i="280"/>
  <c r="G37" i="280"/>
  <c r="F37" i="280"/>
  <c r="E37" i="280"/>
  <c r="D37" i="280"/>
  <c r="I36" i="280"/>
  <c r="H36" i="280"/>
  <c r="G36" i="280"/>
  <c r="F36" i="280"/>
  <c r="E36" i="280"/>
  <c r="D36" i="280"/>
  <c r="I35" i="280"/>
  <c r="H35" i="280"/>
  <c r="G35" i="280"/>
  <c r="F35" i="280"/>
  <c r="E35" i="280"/>
  <c r="D35" i="280"/>
  <c r="I34" i="280"/>
  <c r="H34" i="280"/>
  <c r="G34" i="280"/>
  <c r="F34" i="280"/>
  <c r="E34" i="280"/>
  <c r="D34" i="280"/>
  <c r="I33" i="280"/>
  <c r="H33" i="280"/>
  <c r="G33" i="280"/>
  <c r="F33" i="280"/>
  <c r="E33" i="280"/>
  <c r="D33" i="280"/>
  <c r="I31" i="280"/>
  <c r="H31" i="280"/>
  <c r="G31" i="280"/>
  <c r="F31" i="280"/>
  <c r="E31" i="280"/>
  <c r="D31" i="280"/>
  <c r="I30" i="280"/>
  <c r="H30" i="280"/>
  <c r="G30" i="280"/>
  <c r="F30" i="280"/>
  <c r="E30" i="280"/>
  <c r="D30" i="280"/>
  <c r="I29" i="280"/>
  <c r="H29" i="280"/>
  <c r="G29" i="280"/>
  <c r="F29" i="280"/>
  <c r="E29" i="280"/>
  <c r="D29" i="280"/>
  <c r="I27" i="280"/>
  <c r="H27" i="280"/>
  <c r="G27" i="280"/>
  <c r="F27" i="280"/>
  <c r="E27" i="280"/>
  <c r="D27" i="280"/>
  <c r="I26" i="280"/>
  <c r="H26" i="280"/>
  <c r="G26" i="280"/>
  <c r="F26" i="280"/>
  <c r="E26" i="280"/>
  <c r="D26" i="280"/>
  <c r="I25" i="280"/>
  <c r="H25" i="280"/>
  <c r="G25" i="280"/>
  <c r="F25" i="280"/>
  <c r="E25" i="280"/>
  <c r="D25" i="280"/>
  <c r="I24" i="280"/>
  <c r="H24" i="280"/>
  <c r="G24" i="280"/>
  <c r="F24" i="280"/>
  <c r="E24" i="280"/>
  <c r="D24" i="280"/>
  <c r="I23" i="280"/>
  <c r="H23" i="280"/>
  <c r="G23" i="280"/>
  <c r="F23" i="280"/>
  <c r="E23" i="280"/>
  <c r="D23" i="280"/>
  <c r="I21" i="280"/>
  <c r="H21" i="280"/>
  <c r="G21" i="280"/>
  <c r="F21" i="280"/>
  <c r="E21" i="280"/>
  <c r="D21" i="280"/>
  <c r="I20" i="280"/>
  <c r="H20" i="280"/>
  <c r="G20" i="280"/>
  <c r="F20" i="280"/>
  <c r="E20" i="280"/>
  <c r="D20" i="280"/>
  <c r="I19" i="280"/>
  <c r="H19" i="280"/>
  <c r="G19" i="280"/>
  <c r="F19" i="280"/>
  <c r="E19" i="280"/>
  <c r="D19" i="280"/>
  <c r="I18" i="280"/>
  <c r="H18" i="280"/>
  <c r="G18" i="280"/>
  <c r="F18" i="280"/>
  <c r="E18" i="280"/>
  <c r="D18" i="280"/>
  <c r="I17" i="280"/>
  <c r="H17" i="280"/>
  <c r="G17" i="280"/>
  <c r="F17" i="280"/>
  <c r="E17" i="280"/>
  <c r="D17" i="280"/>
  <c r="I16" i="280"/>
  <c r="H16" i="280"/>
  <c r="G16" i="280"/>
  <c r="F16" i="280"/>
  <c r="E16" i="280"/>
  <c r="D16" i="280"/>
  <c r="I15" i="280"/>
  <c r="H15" i="280"/>
  <c r="G15" i="280"/>
  <c r="F15" i="280"/>
  <c r="E15" i="280"/>
  <c r="D15" i="280"/>
  <c r="I14" i="280"/>
  <c r="H14" i="280"/>
  <c r="G14" i="280"/>
  <c r="F14" i="280"/>
  <c r="E14" i="280"/>
  <c r="D14" i="280"/>
  <c r="I13" i="280"/>
  <c r="H13" i="280"/>
  <c r="G13" i="280"/>
  <c r="F13" i="280"/>
  <c r="E13" i="280"/>
  <c r="D13" i="280"/>
  <c r="I12" i="280"/>
  <c r="H12" i="280"/>
  <c r="G12" i="280"/>
  <c r="F12" i="280"/>
  <c r="E12" i="280"/>
  <c r="D12" i="280"/>
  <c r="I11" i="280"/>
  <c r="H11" i="280"/>
  <c r="G11" i="280"/>
  <c r="F11" i="280"/>
  <c r="E11" i="280"/>
  <c r="D11" i="280"/>
  <c r="I60" i="279"/>
  <c r="H60" i="279"/>
  <c r="G60" i="279"/>
  <c r="F60" i="279"/>
  <c r="E60" i="279"/>
  <c r="D60" i="279"/>
  <c r="I59" i="279"/>
  <c r="H59" i="279"/>
  <c r="G59" i="279"/>
  <c r="F59" i="279"/>
  <c r="E59" i="279"/>
  <c r="D59" i="279"/>
  <c r="J58" i="279"/>
  <c r="I58" i="279"/>
  <c r="H58" i="279"/>
  <c r="G58" i="279"/>
  <c r="F58" i="279"/>
  <c r="E58" i="279"/>
  <c r="D58" i="279"/>
  <c r="I56" i="279"/>
  <c r="H56" i="279"/>
  <c r="G56" i="279"/>
  <c r="F56" i="279"/>
  <c r="E56" i="279"/>
  <c r="D56" i="279"/>
  <c r="I55" i="279"/>
  <c r="H55" i="279"/>
  <c r="G55" i="279"/>
  <c r="F55" i="279"/>
  <c r="E55" i="279"/>
  <c r="D55" i="279"/>
  <c r="I54" i="279"/>
  <c r="H54" i="279"/>
  <c r="G54" i="279"/>
  <c r="F54" i="279"/>
  <c r="E54" i="279"/>
  <c r="D54" i="279"/>
  <c r="I53" i="279"/>
  <c r="H53" i="279"/>
  <c r="G53" i="279"/>
  <c r="F53" i="279"/>
  <c r="E53" i="279"/>
  <c r="D53" i="279"/>
  <c r="I52" i="279"/>
  <c r="H52" i="279"/>
  <c r="G52" i="279"/>
  <c r="F52" i="279"/>
  <c r="E52" i="279"/>
  <c r="D52" i="279"/>
  <c r="I50" i="279"/>
  <c r="H50" i="279"/>
  <c r="G50" i="279"/>
  <c r="F50" i="279"/>
  <c r="E50" i="279"/>
  <c r="D50" i="279"/>
  <c r="I49" i="279"/>
  <c r="H49" i="279"/>
  <c r="G49" i="279"/>
  <c r="F49" i="279"/>
  <c r="E49" i="279"/>
  <c r="D49" i="279"/>
  <c r="I48" i="279"/>
  <c r="H48" i="279"/>
  <c r="G48" i="279"/>
  <c r="F48" i="279"/>
  <c r="E48" i="279"/>
  <c r="D48" i="279"/>
  <c r="I47" i="279"/>
  <c r="H47" i="279"/>
  <c r="G47" i="279"/>
  <c r="F47" i="279"/>
  <c r="E47" i="279"/>
  <c r="D47" i="279"/>
  <c r="I46" i="279"/>
  <c r="H46" i="279"/>
  <c r="G46" i="279"/>
  <c r="F46" i="279"/>
  <c r="E46" i="279"/>
  <c r="D46" i="279"/>
  <c r="I42" i="279"/>
  <c r="H42" i="279"/>
  <c r="G42" i="279"/>
  <c r="F42" i="279"/>
  <c r="E42" i="279"/>
  <c r="D42" i="279"/>
  <c r="I41" i="279"/>
  <c r="H41" i="279"/>
  <c r="G41" i="279"/>
  <c r="F41" i="279"/>
  <c r="E41" i="279"/>
  <c r="D41" i="279"/>
  <c r="I40" i="279"/>
  <c r="H40" i="279"/>
  <c r="G40" i="279"/>
  <c r="F40" i="279"/>
  <c r="E40" i="279"/>
  <c r="D40" i="279"/>
  <c r="I37" i="279"/>
  <c r="H37" i="279"/>
  <c r="G37" i="279"/>
  <c r="F37" i="279"/>
  <c r="E37" i="279"/>
  <c r="D37" i="279"/>
  <c r="I36" i="279"/>
  <c r="H36" i="279"/>
  <c r="G36" i="279"/>
  <c r="F36" i="279"/>
  <c r="E36" i="279"/>
  <c r="D36" i="279"/>
  <c r="I35" i="279"/>
  <c r="H35" i="279"/>
  <c r="G35" i="279"/>
  <c r="F35" i="279"/>
  <c r="E35" i="279"/>
  <c r="D35" i="279"/>
  <c r="I34" i="279"/>
  <c r="H34" i="279"/>
  <c r="G34" i="279"/>
  <c r="F34" i="279"/>
  <c r="E34" i="279"/>
  <c r="D34" i="279"/>
  <c r="I33" i="279"/>
  <c r="H33" i="279"/>
  <c r="G33" i="279"/>
  <c r="F33" i="279"/>
  <c r="E33" i="279"/>
  <c r="D33" i="279"/>
  <c r="I31" i="279"/>
  <c r="H31" i="279"/>
  <c r="G31" i="279"/>
  <c r="F31" i="279"/>
  <c r="E31" i="279"/>
  <c r="D31" i="279"/>
  <c r="I30" i="279"/>
  <c r="H30" i="279"/>
  <c r="G30" i="279"/>
  <c r="F30" i="279"/>
  <c r="E30" i="279"/>
  <c r="D30" i="279"/>
  <c r="I29" i="279"/>
  <c r="H29" i="279"/>
  <c r="G29" i="279"/>
  <c r="F29" i="279"/>
  <c r="E29" i="279"/>
  <c r="D29" i="279"/>
  <c r="I27" i="279"/>
  <c r="H27" i="279"/>
  <c r="G27" i="279"/>
  <c r="F27" i="279"/>
  <c r="E27" i="279"/>
  <c r="D27" i="279"/>
  <c r="I26" i="279"/>
  <c r="H26" i="279"/>
  <c r="G26" i="279"/>
  <c r="F26" i="279"/>
  <c r="E26" i="279"/>
  <c r="D26" i="279"/>
  <c r="I25" i="279"/>
  <c r="H25" i="279"/>
  <c r="G25" i="279"/>
  <c r="F25" i="279"/>
  <c r="E25" i="279"/>
  <c r="D25" i="279"/>
  <c r="I24" i="279"/>
  <c r="H24" i="279"/>
  <c r="G24" i="279"/>
  <c r="F24" i="279"/>
  <c r="E24" i="279"/>
  <c r="D24" i="279"/>
  <c r="I23" i="279"/>
  <c r="H23" i="279"/>
  <c r="G23" i="279"/>
  <c r="F23" i="279"/>
  <c r="E23" i="279"/>
  <c r="D23" i="279"/>
  <c r="I21" i="279"/>
  <c r="H21" i="279"/>
  <c r="G21" i="279"/>
  <c r="F21" i="279"/>
  <c r="E21" i="279"/>
  <c r="D21" i="279"/>
  <c r="I20" i="279"/>
  <c r="H20" i="279"/>
  <c r="G20" i="279"/>
  <c r="F20" i="279"/>
  <c r="E20" i="279"/>
  <c r="D20" i="279"/>
  <c r="I19" i="279"/>
  <c r="H19" i="279"/>
  <c r="G19" i="279"/>
  <c r="F19" i="279"/>
  <c r="E19" i="279"/>
  <c r="D19" i="279"/>
  <c r="I18" i="279"/>
  <c r="H18" i="279"/>
  <c r="G18" i="279"/>
  <c r="F18" i="279"/>
  <c r="E18" i="279"/>
  <c r="D18" i="279"/>
  <c r="I17" i="279"/>
  <c r="H17" i="279"/>
  <c r="G17" i="279"/>
  <c r="F17" i="279"/>
  <c r="E17" i="279"/>
  <c r="D17" i="279"/>
  <c r="I16" i="279"/>
  <c r="H16" i="279"/>
  <c r="G16" i="279"/>
  <c r="F16" i="279"/>
  <c r="E16" i="279"/>
  <c r="D16" i="279"/>
  <c r="I15" i="279"/>
  <c r="H15" i="279"/>
  <c r="G15" i="279"/>
  <c r="F15" i="279"/>
  <c r="E15" i="279"/>
  <c r="D15" i="279"/>
  <c r="I14" i="279"/>
  <c r="H14" i="279"/>
  <c r="G14" i="279"/>
  <c r="F14" i="279"/>
  <c r="E14" i="279"/>
  <c r="D14" i="279"/>
  <c r="I13" i="279"/>
  <c r="H13" i="279"/>
  <c r="G13" i="279"/>
  <c r="F13" i="279"/>
  <c r="E13" i="279"/>
  <c r="D13" i="279"/>
  <c r="I12" i="279"/>
  <c r="H12" i="279"/>
  <c r="G12" i="279"/>
  <c r="F12" i="279"/>
  <c r="E12" i="279"/>
  <c r="D12" i="279"/>
  <c r="I11" i="279"/>
  <c r="H11" i="279"/>
  <c r="G11" i="279"/>
  <c r="F11" i="279"/>
  <c r="E11" i="279"/>
  <c r="D11" i="279"/>
  <c r="I60" i="278"/>
  <c r="H60" i="278"/>
  <c r="G60" i="278"/>
  <c r="F60" i="278"/>
  <c r="E60" i="278"/>
  <c r="D60" i="278"/>
  <c r="I59" i="278"/>
  <c r="H59" i="278"/>
  <c r="G59" i="278"/>
  <c r="F59" i="278"/>
  <c r="E59" i="278"/>
  <c r="D59" i="278"/>
  <c r="J58" i="278"/>
  <c r="I58" i="278"/>
  <c r="H58" i="278"/>
  <c r="G58" i="278"/>
  <c r="F58" i="278"/>
  <c r="E58" i="278"/>
  <c r="D58" i="278"/>
  <c r="I56" i="278"/>
  <c r="H56" i="278"/>
  <c r="G56" i="278"/>
  <c r="F56" i="278"/>
  <c r="E56" i="278"/>
  <c r="D56" i="278"/>
  <c r="I55" i="278"/>
  <c r="H55" i="278"/>
  <c r="G55" i="278"/>
  <c r="F55" i="278"/>
  <c r="E55" i="278"/>
  <c r="D55" i="278"/>
  <c r="I54" i="278"/>
  <c r="H54" i="278"/>
  <c r="G54" i="278"/>
  <c r="F54" i="278"/>
  <c r="E54" i="278"/>
  <c r="D54" i="278"/>
  <c r="I53" i="278"/>
  <c r="H53" i="278"/>
  <c r="G53" i="278"/>
  <c r="F53" i="278"/>
  <c r="E53" i="278"/>
  <c r="D53" i="278"/>
  <c r="I52" i="278"/>
  <c r="H52" i="278"/>
  <c r="G52" i="278"/>
  <c r="F52" i="278"/>
  <c r="E52" i="278"/>
  <c r="D52" i="278"/>
  <c r="I50" i="278"/>
  <c r="H50" i="278"/>
  <c r="G50" i="278"/>
  <c r="F50" i="278"/>
  <c r="E50" i="278"/>
  <c r="D50" i="278"/>
  <c r="I49" i="278"/>
  <c r="H49" i="278"/>
  <c r="G49" i="278"/>
  <c r="F49" i="278"/>
  <c r="E49" i="278"/>
  <c r="D49" i="278"/>
  <c r="I48" i="278"/>
  <c r="H48" i="278"/>
  <c r="G48" i="278"/>
  <c r="F48" i="278"/>
  <c r="E48" i="278"/>
  <c r="D48" i="278"/>
  <c r="I47" i="278"/>
  <c r="H47" i="278"/>
  <c r="G47" i="278"/>
  <c r="F47" i="278"/>
  <c r="E47" i="278"/>
  <c r="D47" i="278"/>
  <c r="I46" i="278"/>
  <c r="H46" i="278"/>
  <c r="G46" i="278"/>
  <c r="F46" i="278"/>
  <c r="E46" i="278"/>
  <c r="D46" i="278"/>
  <c r="I42" i="278"/>
  <c r="H42" i="278"/>
  <c r="G42" i="278"/>
  <c r="F42" i="278"/>
  <c r="E42" i="278"/>
  <c r="D42" i="278"/>
  <c r="I41" i="278"/>
  <c r="H41" i="278"/>
  <c r="G41" i="278"/>
  <c r="F41" i="278"/>
  <c r="E41" i="278"/>
  <c r="D41" i="278"/>
  <c r="I40" i="278"/>
  <c r="H40" i="278"/>
  <c r="G40" i="278"/>
  <c r="F40" i="278"/>
  <c r="E40" i="278"/>
  <c r="D40" i="278"/>
  <c r="I37" i="278"/>
  <c r="H37" i="278"/>
  <c r="G37" i="278"/>
  <c r="F37" i="278"/>
  <c r="E37" i="278"/>
  <c r="D37" i="278"/>
  <c r="I36" i="278"/>
  <c r="H36" i="278"/>
  <c r="G36" i="278"/>
  <c r="F36" i="278"/>
  <c r="E36" i="278"/>
  <c r="D36" i="278"/>
  <c r="I35" i="278"/>
  <c r="H35" i="278"/>
  <c r="G35" i="278"/>
  <c r="F35" i="278"/>
  <c r="E35" i="278"/>
  <c r="D35" i="278"/>
  <c r="I34" i="278"/>
  <c r="H34" i="278"/>
  <c r="G34" i="278"/>
  <c r="F34" i="278"/>
  <c r="E34" i="278"/>
  <c r="D34" i="278"/>
  <c r="I33" i="278"/>
  <c r="H33" i="278"/>
  <c r="G33" i="278"/>
  <c r="F33" i="278"/>
  <c r="E33" i="278"/>
  <c r="D33" i="278"/>
  <c r="I31" i="278"/>
  <c r="H31" i="278"/>
  <c r="G31" i="278"/>
  <c r="F31" i="278"/>
  <c r="E31" i="278"/>
  <c r="D31" i="278"/>
  <c r="I30" i="278"/>
  <c r="H30" i="278"/>
  <c r="G30" i="278"/>
  <c r="F30" i="278"/>
  <c r="E30" i="278"/>
  <c r="D30" i="278"/>
  <c r="I29" i="278"/>
  <c r="H29" i="278"/>
  <c r="G29" i="278"/>
  <c r="F29" i="278"/>
  <c r="E29" i="278"/>
  <c r="D29" i="278"/>
  <c r="I27" i="278"/>
  <c r="H27" i="278"/>
  <c r="G27" i="278"/>
  <c r="F27" i="278"/>
  <c r="E27" i="278"/>
  <c r="D27" i="278"/>
  <c r="I26" i="278"/>
  <c r="H26" i="278"/>
  <c r="G26" i="278"/>
  <c r="F26" i="278"/>
  <c r="E26" i="278"/>
  <c r="D26" i="278"/>
  <c r="I25" i="278"/>
  <c r="H25" i="278"/>
  <c r="G25" i="278"/>
  <c r="F25" i="278"/>
  <c r="E25" i="278"/>
  <c r="D25" i="278"/>
  <c r="I24" i="278"/>
  <c r="H24" i="278"/>
  <c r="G24" i="278"/>
  <c r="F24" i="278"/>
  <c r="E24" i="278"/>
  <c r="D24" i="278"/>
  <c r="I23" i="278"/>
  <c r="H23" i="278"/>
  <c r="G23" i="278"/>
  <c r="F23" i="278"/>
  <c r="E23" i="278"/>
  <c r="D23" i="278"/>
  <c r="I21" i="278"/>
  <c r="H21" i="278"/>
  <c r="G21" i="278"/>
  <c r="F21" i="278"/>
  <c r="E21" i="278"/>
  <c r="D21" i="278"/>
  <c r="I20" i="278"/>
  <c r="H20" i="278"/>
  <c r="G20" i="278"/>
  <c r="F20" i="278"/>
  <c r="E20" i="278"/>
  <c r="D20" i="278"/>
  <c r="I19" i="278"/>
  <c r="H19" i="278"/>
  <c r="G19" i="278"/>
  <c r="F19" i="278"/>
  <c r="E19" i="278"/>
  <c r="D19" i="278"/>
  <c r="I18" i="278"/>
  <c r="H18" i="278"/>
  <c r="G18" i="278"/>
  <c r="F18" i="278"/>
  <c r="E18" i="278"/>
  <c r="D18" i="278"/>
  <c r="I17" i="278"/>
  <c r="H17" i="278"/>
  <c r="G17" i="278"/>
  <c r="F17" i="278"/>
  <c r="E17" i="278"/>
  <c r="D17" i="278"/>
  <c r="I16" i="278"/>
  <c r="H16" i="278"/>
  <c r="G16" i="278"/>
  <c r="F16" i="278"/>
  <c r="E16" i="278"/>
  <c r="D16" i="278"/>
  <c r="I15" i="278"/>
  <c r="H15" i="278"/>
  <c r="G15" i="278"/>
  <c r="F15" i="278"/>
  <c r="E15" i="278"/>
  <c r="D15" i="278"/>
  <c r="I14" i="278"/>
  <c r="H14" i="278"/>
  <c r="G14" i="278"/>
  <c r="F14" i="278"/>
  <c r="E14" i="278"/>
  <c r="D14" i="278"/>
  <c r="I13" i="278"/>
  <c r="H13" i="278"/>
  <c r="G13" i="278"/>
  <c r="F13" i="278"/>
  <c r="E13" i="278"/>
  <c r="D13" i="278"/>
  <c r="I12" i="278"/>
  <c r="H12" i="278"/>
  <c r="G12" i="278"/>
  <c r="F12" i="278"/>
  <c r="E12" i="278"/>
  <c r="D12" i="278"/>
  <c r="I11" i="278"/>
  <c r="H11" i="278"/>
  <c r="G11" i="278"/>
  <c r="F11" i="278"/>
  <c r="E11" i="278"/>
  <c r="D11" i="278"/>
  <c r="I60" i="277"/>
  <c r="H60" i="277"/>
  <c r="G60" i="277"/>
  <c r="F60" i="277"/>
  <c r="E60" i="277"/>
  <c r="D60" i="277"/>
  <c r="I59" i="277"/>
  <c r="H59" i="277"/>
  <c r="G59" i="277"/>
  <c r="F59" i="277"/>
  <c r="E59" i="277"/>
  <c r="D59" i="277"/>
  <c r="J58" i="277"/>
  <c r="I58" i="277"/>
  <c r="H58" i="277"/>
  <c r="G58" i="277"/>
  <c r="F58" i="277"/>
  <c r="E58" i="277"/>
  <c r="D58" i="277"/>
  <c r="I56" i="277"/>
  <c r="H56" i="277"/>
  <c r="G56" i="277"/>
  <c r="F56" i="277"/>
  <c r="E56" i="277"/>
  <c r="D56" i="277"/>
  <c r="I55" i="277"/>
  <c r="H55" i="277"/>
  <c r="G55" i="277"/>
  <c r="F55" i="277"/>
  <c r="E55" i="277"/>
  <c r="D55" i="277"/>
  <c r="I54" i="277"/>
  <c r="H54" i="277"/>
  <c r="G54" i="277"/>
  <c r="F54" i="277"/>
  <c r="E54" i="277"/>
  <c r="D54" i="277"/>
  <c r="I53" i="277"/>
  <c r="H53" i="277"/>
  <c r="G53" i="277"/>
  <c r="F53" i="277"/>
  <c r="E53" i="277"/>
  <c r="D53" i="277"/>
  <c r="I52" i="277"/>
  <c r="H52" i="277"/>
  <c r="G52" i="277"/>
  <c r="F52" i="277"/>
  <c r="E52" i="277"/>
  <c r="D52" i="277"/>
  <c r="I50" i="277"/>
  <c r="H50" i="277"/>
  <c r="G50" i="277"/>
  <c r="F50" i="277"/>
  <c r="E50" i="277"/>
  <c r="D50" i="277"/>
  <c r="I49" i="277"/>
  <c r="H49" i="277"/>
  <c r="G49" i="277"/>
  <c r="F49" i="277"/>
  <c r="E49" i="277"/>
  <c r="D49" i="277"/>
  <c r="I48" i="277"/>
  <c r="H48" i="277"/>
  <c r="G48" i="277"/>
  <c r="F48" i="277"/>
  <c r="E48" i="277"/>
  <c r="D48" i="277"/>
  <c r="I47" i="277"/>
  <c r="H47" i="277"/>
  <c r="G47" i="277"/>
  <c r="F47" i="277"/>
  <c r="E47" i="277"/>
  <c r="D47" i="277"/>
  <c r="I46" i="277"/>
  <c r="H46" i="277"/>
  <c r="G46" i="277"/>
  <c r="F46" i="277"/>
  <c r="E46" i="277"/>
  <c r="D46" i="277"/>
  <c r="I42" i="277"/>
  <c r="H42" i="277"/>
  <c r="G42" i="277"/>
  <c r="F42" i="277"/>
  <c r="E42" i="277"/>
  <c r="D42" i="277"/>
  <c r="I41" i="277"/>
  <c r="H41" i="277"/>
  <c r="G41" i="277"/>
  <c r="F41" i="277"/>
  <c r="E41" i="277"/>
  <c r="D41" i="277"/>
  <c r="I40" i="277"/>
  <c r="H40" i="277"/>
  <c r="G40" i="277"/>
  <c r="F40" i="277"/>
  <c r="E40" i="277"/>
  <c r="D40" i="277"/>
  <c r="I37" i="277"/>
  <c r="H37" i="277"/>
  <c r="G37" i="277"/>
  <c r="F37" i="277"/>
  <c r="E37" i="277"/>
  <c r="D37" i="277"/>
  <c r="I36" i="277"/>
  <c r="H36" i="277"/>
  <c r="G36" i="277"/>
  <c r="F36" i="277"/>
  <c r="E36" i="277"/>
  <c r="D36" i="277"/>
  <c r="I35" i="277"/>
  <c r="H35" i="277"/>
  <c r="G35" i="277"/>
  <c r="F35" i="277"/>
  <c r="E35" i="277"/>
  <c r="D35" i="277"/>
  <c r="I34" i="277"/>
  <c r="H34" i="277"/>
  <c r="G34" i="277"/>
  <c r="F34" i="277"/>
  <c r="E34" i="277"/>
  <c r="D34" i="277"/>
  <c r="I33" i="277"/>
  <c r="H33" i="277"/>
  <c r="G33" i="277"/>
  <c r="F33" i="277"/>
  <c r="E33" i="277"/>
  <c r="D33" i="277"/>
  <c r="I31" i="277"/>
  <c r="H31" i="277"/>
  <c r="G31" i="277"/>
  <c r="F31" i="277"/>
  <c r="E31" i="277"/>
  <c r="D31" i="277"/>
  <c r="I30" i="277"/>
  <c r="H30" i="277"/>
  <c r="G30" i="277"/>
  <c r="F30" i="277"/>
  <c r="E30" i="277"/>
  <c r="D30" i="277"/>
  <c r="I29" i="277"/>
  <c r="H29" i="277"/>
  <c r="G29" i="277"/>
  <c r="F29" i="277"/>
  <c r="E29" i="277"/>
  <c r="D29" i="277"/>
  <c r="I27" i="277"/>
  <c r="H27" i="277"/>
  <c r="G27" i="277"/>
  <c r="F27" i="277"/>
  <c r="E27" i="277"/>
  <c r="D27" i="277"/>
  <c r="I26" i="277"/>
  <c r="H26" i="277"/>
  <c r="G26" i="277"/>
  <c r="F26" i="277"/>
  <c r="E26" i="277"/>
  <c r="D26" i="277"/>
  <c r="I25" i="277"/>
  <c r="H25" i="277"/>
  <c r="G25" i="277"/>
  <c r="F25" i="277"/>
  <c r="E25" i="277"/>
  <c r="D25" i="277"/>
  <c r="I24" i="277"/>
  <c r="H24" i="277"/>
  <c r="G24" i="277"/>
  <c r="F24" i="277"/>
  <c r="E24" i="277"/>
  <c r="D24" i="277"/>
  <c r="I23" i="277"/>
  <c r="H23" i="277"/>
  <c r="G23" i="277"/>
  <c r="F23" i="277"/>
  <c r="E23" i="277"/>
  <c r="D23" i="277"/>
  <c r="I21" i="277"/>
  <c r="H21" i="277"/>
  <c r="G21" i="277"/>
  <c r="F21" i="277"/>
  <c r="E21" i="277"/>
  <c r="D21" i="277"/>
  <c r="I20" i="277"/>
  <c r="H20" i="277"/>
  <c r="G20" i="277"/>
  <c r="F20" i="277"/>
  <c r="E20" i="277"/>
  <c r="D20" i="277"/>
  <c r="I19" i="277"/>
  <c r="H19" i="277"/>
  <c r="G19" i="277"/>
  <c r="F19" i="277"/>
  <c r="E19" i="277"/>
  <c r="D19" i="277"/>
  <c r="I18" i="277"/>
  <c r="H18" i="277"/>
  <c r="G18" i="277"/>
  <c r="F18" i="277"/>
  <c r="E18" i="277"/>
  <c r="D18" i="277"/>
  <c r="I17" i="277"/>
  <c r="H17" i="277"/>
  <c r="G17" i="277"/>
  <c r="F17" i="277"/>
  <c r="E17" i="277"/>
  <c r="D17" i="277"/>
  <c r="I16" i="277"/>
  <c r="H16" i="277"/>
  <c r="G16" i="277"/>
  <c r="F16" i="277"/>
  <c r="E16" i="277"/>
  <c r="D16" i="277"/>
  <c r="I15" i="277"/>
  <c r="H15" i="277"/>
  <c r="G15" i="277"/>
  <c r="F15" i="277"/>
  <c r="E15" i="277"/>
  <c r="D15" i="277"/>
  <c r="I14" i="277"/>
  <c r="H14" i="277"/>
  <c r="G14" i="277"/>
  <c r="F14" i="277"/>
  <c r="E14" i="277"/>
  <c r="D14" i="277"/>
  <c r="I13" i="277"/>
  <c r="H13" i="277"/>
  <c r="G13" i="277"/>
  <c r="F13" i="277"/>
  <c r="E13" i="277"/>
  <c r="D13" i="277"/>
  <c r="I12" i="277"/>
  <c r="H12" i="277"/>
  <c r="G12" i="277"/>
  <c r="F12" i="277"/>
  <c r="E12" i="277"/>
  <c r="D12" i="277"/>
  <c r="I11" i="277"/>
  <c r="H11" i="277"/>
  <c r="G11" i="277"/>
  <c r="F11" i="277"/>
  <c r="E11" i="277"/>
  <c r="D11" i="277"/>
  <c r="I60" i="276"/>
  <c r="H60" i="276"/>
  <c r="G60" i="276"/>
  <c r="F60" i="276"/>
  <c r="E60" i="276"/>
  <c r="D60" i="276"/>
  <c r="I59" i="276"/>
  <c r="H59" i="276"/>
  <c r="G59" i="276"/>
  <c r="F59" i="276"/>
  <c r="E59" i="276"/>
  <c r="D59" i="276"/>
  <c r="J58" i="276"/>
  <c r="I58" i="276"/>
  <c r="H58" i="276"/>
  <c r="G58" i="276"/>
  <c r="F58" i="276"/>
  <c r="E58" i="276"/>
  <c r="D58" i="276"/>
  <c r="I56" i="276"/>
  <c r="H56" i="276"/>
  <c r="G56" i="276"/>
  <c r="F56" i="276"/>
  <c r="E56" i="276"/>
  <c r="D56" i="276"/>
  <c r="I55" i="276"/>
  <c r="H55" i="276"/>
  <c r="G55" i="276"/>
  <c r="F55" i="276"/>
  <c r="E55" i="276"/>
  <c r="D55" i="276"/>
  <c r="I54" i="276"/>
  <c r="H54" i="276"/>
  <c r="G54" i="276"/>
  <c r="F54" i="276"/>
  <c r="E54" i="276"/>
  <c r="D54" i="276"/>
  <c r="I53" i="276"/>
  <c r="H53" i="276"/>
  <c r="G53" i="276"/>
  <c r="F53" i="276"/>
  <c r="E53" i="276"/>
  <c r="D53" i="276"/>
  <c r="I52" i="276"/>
  <c r="H52" i="276"/>
  <c r="G52" i="276"/>
  <c r="F52" i="276"/>
  <c r="E52" i="276"/>
  <c r="D52" i="276"/>
  <c r="I50" i="276"/>
  <c r="H50" i="276"/>
  <c r="G50" i="276"/>
  <c r="F50" i="276"/>
  <c r="E50" i="276"/>
  <c r="D50" i="276"/>
  <c r="I49" i="276"/>
  <c r="H49" i="276"/>
  <c r="G49" i="276"/>
  <c r="F49" i="276"/>
  <c r="E49" i="276"/>
  <c r="D49" i="276"/>
  <c r="I48" i="276"/>
  <c r="H48" i="276"/>
  <c r="G48" i="276"/>
  <c r="F48" i="276"/>
  <c r="E48" i="276"/>
  <c r="D48" i="276"/>
  <c r="I47" i="276"/>
  <c r="H47" i="276"/>
  <c r="G47" i="276"/>
  <c r="F47" i="276"/>
  <c r="E47" i="276"/>
  <c r="D47" i="276"/>
  <c r="I46" i="276"/>
  <c r="H46" i="276"/>
  <c r="G46" i="276"/>
  <c r="F46" i="276"/>
  <c r="E46" i="276"/>
  <c r="D46" i="276"/>
  <c r="I42" i="276"/>
  <c r="H42" i="276"/>
  <c r="G42" i="276"/>
  <c r="F42" i="276"/>
  <c r="E42" i="276"/>
  <c r="D42" i="276"/>
  <c r="I41" i="276"/>
  <c r="H41" i="276"/>
  <c r="G41" i="276"/>
  <c r="F41" i="276"/>
  <c r="E41" i="276"/>
  <c r="D41" i="276"/>
  <c r="I40" i="276"/>
  <c r="H40" i="276"/>
  <c r="G40" i="276"/>
  <c r="F40" i="276"/>
  <c r="E40" i="276"/>
  <c r="D40" i="276"/>
  <c r="I37" i="276"/>
  <c r="H37" i="276"/>
  <c r="G37" i="276"/>
  <c r="F37" i="276"/>
  <c r="E37" i="276"/>
  <c r="D37" i="276"/>
  <c r="I36" i="276"/>
  <c r="H36" i="276"/>
  <c r="G36" i="276"/>
  <c r="F36" i="276"/>
  <c r="E36" i="276"/>
  <c r="D36" i="276"/>
  <c r="I35" i="276"/>
  <c r="H35" i="276"/>
  <c r="G35" i="276"/>
  <c r="F35" i="276"/>
  <c r="E35" i="276"/>
  <c r="D35" i="276"/>
  <c r="I34" i="276"/>
  <c r="H34" i="276"/>
  <c r="G34" i="276"/>
  <c r="F34" i="276"/>
  <c r="E34" i="276"/>
  <c r="D34" i="276"/>
  <c r="I33" i="276"/>
  <c r="H33" i="276"/>
  <c r="G33" i="276"/>
  <c r="F33" i="276"/>
  <c r="E33" i="276"/>
  <c r="D33" i="276"/>
  <c r="I31" i="276"/>
  <c r="H31" i="276"/>
  <c r="G31" i="276"/>
  <c r="F31" i="276"/>
  <c r="E31" i="276"/>
  <c r="D31" i="276"/>
  <c r="I30" i="276"/>
  <c r="H30" i="276"/>
  <c r="G30" i="276"/>
  <c r="F30" i="276"/>
  <c r="E30" i="276"/>
  <c r="D30" i="276"/>
  <c r="I29" i="276"/>
  <c r="H29" i="276"/>
  <c r="G29" i="276"/>
  <c r="F29" i="276"/>
  <c r="E29" i="276"/>
  <c r="D29" i="276"/>
  <c r="I27" i="276"/>
  <c r="H27" i="276"/>
  <c r="G27" i="276"/>
  <c r="F27" i="276"/>
  <c r="E27" i="276"/>
  <c r="D27" i="276"/>
  <c r="I26" i="276"/>
  <c r="H26" i="276"/>
  <c r="G26" i="276"/>
  <c r="F26" i="276"/>
  <c r="E26" i="276"/>
  <c r="D26" i="276"/>
  <c r="I25" i="276"/>
  <c r="H25" i="276"/>
  <c r="G25" i="276"/>
  <c r="F25" i="276"/>
  <c r="E25" i="276"/>
  <c r="D25" i="276"/>
  <c r="I24" i="276"/>
  <c r="H24" i="276"/>
  <c r="G24" i="276"/>
  <c r="F24" i="276"/>
  <c r="E24" i="276"/>
  <c r="D24" i="276"/>
  <c r="I23" i="276"/>
  <c r="H23" i="276"/>
  <c r="G23" i="276"/>
  <c r="F23" i="276"/>
  <c r="E23" i="276"/>
  <c r="D23" i="276"/>
  <c r="I21" i="276"/>
  <c r="H21" i="276"/>
  <c r="G21" i="276"/>
  <c r="F21" i="276"/>
  <c r="E21" i="276"/>
  <c r="D21" i="276"/>
  <c r="I20" i="276"/>
  <c r="H20" i="276"/>
  <c r="G20" i="276"/>
  <c r="F20" i="276"/>
  <c r="E20" i="276"/>
  <c r="D20" i="276"/>
  <c r="I19" i="276"/>
  <c r="H19" i="276"/>
  <c r="G19" i="276"/>
  <c r="F19" i="276"/>
  <c r="E19" i="276"/>
  <c r="D19" i="276"/>
  <c r="I18" i="276"/>
  <c r="H18" i="276"/>
  <c r="G18" i="276"/>
  <c r="F18" i="276"/>
  <c r="E18" i="276"/>
  <c r="D18" i="276"/>
  <c r="I17" i="276"/>
  <c r="H17" i="276"/>
  <c r="G17" i="276"/>
  <c r="F17" i="276"/>
  <c r="E17" i="276"/>
  <c r="D17" i="276"/>
  <c r="I16" i="276"/>
  <c r="H16" i="276"/>
  <c r="G16" i="276"/>
  <c r="F16" i="276"/>
  <c r="E16" i="276"/>
  <c r="D16" i="276"/>
  <c r="I15" i="276"/>
  <c r="H15" i="276"/>
  <c r="G15" i="276"/>
  <c r="F15" i="276"/>
  <c r="E15" i="276"/>
  <c r="D15" i="276"/>
  <c r="I14" i="276"/>
  <c r="H14" i="276"/>
  <c r="G14" i="276"/>
  <c r="F14" i="276"/>
  <c r="E14" i="276"/>
  <c r="D14" i="276"/>
  <c r="I13" i="276"/>
  <c r="H13" i="276"/>
  <c r="G13" i="276"/>
  <c r="F13" i="276"/>
  <c r="E13" i="276"/>
  <c r="D13" i="276"/>
  <c r="I12" i="276"/>
  <c r="H12" i="276"/>
  <c r="G12" i="276"/>
  <c r="F12" i="276"/>
  <c r="E12" i="276"/>
  <c r="D12" i="276"/>
  <c r="I11" i="276"/>
  <c r="H11" i="276"/>
  <c r="G11" i="276"/>
  <c r="F11" i="276"/>
  <c r="E11" i="276"/>
  <c r="D11" i="276"/>
  <c r="I60" i="275"/>
  <c r="H60" i="275"/>
  <c r="G60" i="275"/>
  <c r="F60" i="275"/>
  <c r="E60" i="275"/>
  <c r="D60" i="275"/>
  <c r="I59" i="275"/>
  <c r="H59" i="275"/>
  <c r="G59" i="275"/>
  <c r="F59" i="275"/>
  <c r="E59" i="275"/>
  <c r="D59" i="275"/>
  <c r="J58" i="275"/>
  <c r="I58" i="275"/>
  <c r="H58" i="275"/>
  <c r="G58" i="275"/>
  <c r="F58" i="275"/>
  <c r="E58" i="275"/>
  <c r="D58" i="275"/>
  <c r="I56" i="275"/>
  <c r="H56" i="275"/>
  <c r="G56" i="275"/>
  <c r="F56" i="275"/>
  <c r="E56" i="275"/>
  <c r="D56" i="275"/>
  <c r="I55" i="275"/>
  <c r="H55" i="275"/>
  <c r="G55" i="275"/>
  <c r="F55" i="275"/>
  <c r="E55" i="275"/>
  <c r="D55" i="275"/>
  <c r="I54" i="275"/>
  <c r="H54" i="275"/>
  <c r="G54" i="275"/>
  <c r="F54" i="275"/>
  <c r="E54" i="275"/>
  <c r="D54" i="275"/>
  <c r="I53" i="275"/>
  <c r="H53" i="275"/>
  <c r="G53" i="275"/>
  <c r="F53" i="275"/>
  <c r="E53" i="275"/>
  <c r="D53" i="275"/>
  <c r="I52" i="275"/>
  <c r="H52" i="275"/>
  <c r="G52" i="275"/>
  <c r="F52" i="275"/>
  <c r="E52" i="275"/>
  <c r="D52" i="275"/>
  <c r="I50" i="275"/>
  <c r="H50" i="275"/>
  <c r="G50" i="275"/>
  <c r="F50" i="275"/>
  <c r="E50" i="275"/>
  <c r="D50" i="275"/>
  <c r="I49" i="275"/>
  <c r="H49" i="275"/>
  <c r="G49" i="275"/>
  <c r="F49" i="275"/>
  <c r="E49" i="275"/>
  <c r="D49" i="275"/>
  <c r="I48" i="275"/>
  <c r="H48" i="275"/>
  <c r="G48" i="275"/>
  <c r="F48" i="275"/>
  <c r="E48" i="275"/>
  <c r="D48" i="275"/>
  <c r="I47" i="275"/>
  <c r="H47" i="275"/>
  <c r="G47" i="275"/>
  <c r="F47" i="275"/>
  <c r="E47" i="275"/>
  <c r="D47" i="275"/>
  <c r="I46" i="275"/>
  <c r="H46" i="275"/>
  <c r="G46" i="275"/>
  <c r="F46" i="275"/>
  <c r="E46" i="275"/>
  <c r="D46" i="275"/>
  <c r="I42" i="275"/>
  <c r="H42" i="275"/>
  <c r="G42" i="275"/>
  <c r="F42" i="275"/>
  <c r="E42" i="275"/>
  <c r="D42" i="275"/>
  <c r="I41" i="275"/>
  <c r="H41" i="275"/>
  <c r="G41" i="275"/>
  <c r="F41" i="275"/>
  <c r="E41" i="275"/>
  <c r="D41" i="275"/>
  <c r="I40" i="275"/>
  <c r="H40" i="275"/>
  <c r="G40" i="275"/>
  <c r="F40" i="275"/>
  <c r="E40" i="275"/>
  <c r="D40" i="275"/>
  <c r="I37" i="275"/>
  <c r="H37" i="275"/>
  <c r="G37" i="275"/>
  <c r="F37" i="275"/>
  <c r="E37" i="275"/>
  <c r="D37" i="275"/>
  <c r="I36" i="275"/>
  <c r="H36" i="275"/>
  <c r="G36" i="275"/>
  <c r="F36" i="275"/>
  <c r="E36" i="275"/>
  <c r="D36" i="275"/>
  <c r="I35" i="275"/>
  <c r="H35" i="275"/>
  <c r="G35" i="275"/>
  <c r="F35" i="275"/>
  <c r="E35" i="275"/>
  <c r="D35" i="275"/>
  <c r="I34" i="275"/>
  <c r="H34" i="275"/>
  <c r="G34" i="275"/>
  <c r="F34" i="275"/>
  <c r="E34" i="275"/>
  <c r="D34" i="275"/>
  <c r="I33" i="275"/>
  <c r="H33" i="275"/>
  <c r="G33" i="275"/>
  <c r="F33" i="275"/>
  <c r="E33" i="275"/>
  <c r="D33" i="275"/>
  <c r="I31" i="275"/>
  <c r="H31" i="275"/>
  <c r="G31" i="275"/>
  <c r="F31" i="275"/>
  <c r="E31" i="275"/>
  <c r="D31" i="275"/>
  <c r="I30" i="275"/>
  <c r="H30" i="275"/>
  <c r="G30" i="275"/>
  <c r="F30" i="275"/>
  <c r="E30" i="275"/>
  <c r="D30" i="275"/>
  <c r="I29" i="275"/>
  <c r="H29" i="275"/>
  <c r="G29" i="275"/>
  <c r="F29" i="275"/>
  <c r="E29" i="275"/>
  <c r="D29" i="275"/>
  <c r="I27" i="275"/>
  <c r="H27" i="275"/>
  <c r="G27" i="275"/>
  <c r="F27" i="275"/>
  <c r="E27" i="275"/>
  <c r="D27" i="275"/>
  <c r="I26" i="275"/>
  <c r="H26" i="275"/>
  <c r="G26" i="275"/>
  <c r="F26" i="275"/>
  <c r="E26" i="275"/>
  <c r="D26" i="275"/>
  <c r="I25" i="275"/>
  <c r="H25" i="275"/>
  <c r="G25" i="275"/>
  <c r="F25" i="275"/>
  <c r="E25" i="275"/>
  <c r="D25" i="275"/>
  <c r="I24" i="275"/>
  <c r="H24" i="275"/>
  <c r="G24" i="275"/>
  <c r="F24" i="275"/>
  <c r="E24" i="275"/>
  <c r="D24" i="275"/>
  <c r="I23" i="275"/>
  <c r="H23" i="275"/>
  <c r="G23" i="275"/>
  <c r="F23" i="275"/>
  <c r="E23" i="275"/>
  <c r="D23" i="275"/>
  <c r="I21" i="275"/>
  <c r="H21" i="275"/>
  <c r="G21" i="275"/>
  <c r="F21" i="275"/>
  <c r="E21" i="275"/>
  <c r="D21" i="275"/>
  <c r="I20" i="275"/>
  <c r="H20" i="275"/>
  <c r="G20" i="275"/>
  <c r="F20" i="275"/>
  <c r="E20" i="275"/>
  <c r="D20" i="275"/>
  <c r="I19" i="275"/>
  <c r="H19" i="275"/>
  <c r="G19" i="275"/>
  <c r="F19" i="275"/>
  <c r="E19" i="275"/>
  <c r="D19" i="275"/>
  <c r="I18" i="275"/>
  <c r="H18" i="275"/>
  <c r="G18" i="275"/>
  <c r="F18" i="275"/>
  <c r="E18" i="275"/>
  <c r="D18" i="275"/>
  <c r="I17" i="275"/>
  <c r="H17" i="275"/>
  <c r="G17" i="275"/>
  <c r="F17" i="275"/>
  <c r="E17" i="275"/>
  <c r="D17" i="275"/>
  <c r="I16" i="275"/>
  <c r="H16" i="275"/>
  <c r="G16" i="275"/>
  <c r="F16" i="275"/>
  <c r="E16" i="275"/>
  <c r="D16" i="275"/>
  <c r="I15" i="275"/>
  <c r="H15" i="275"/>
  <c r="G15" i="275"/>
  <c r="F15" i="275"/>
  <c r="E15" i="275"/>
  <c r="D15" i="275"/>
  <c r="I14" i="275"/>
  <c r="H14" i="275"/>
  <c r="G14" i="275"/>
  <c r="F14" i="275"/>
  <c r="E14" i="275"/>
  <c r="D14" i="275"/>
  <c r="I13" i="275"/>
  <c r="H13" i="275"/>
  <c r="G13" i="275"/>
  <c r="F13" i="275"/>
  <c r="E13" i="275"/>
  <c r="D13" i="275"/>
  <c r="I12" i="275"/>
  <c r="H12" i="275"/>
  <c r="G12" i="275"/>
  <c r="F12" i="275"/>
  <c r="E12" i="275"/>
  <c r="D12" i="275"/>
  <c r="I11" i="275"/>
  <c r="H11" i="275"/>
  <c r="G11" i="275"/>
  <c r="F11" i="275"/>
  <c r="E11" i="275"/>
  <c r="D11" i="275"/>
  <c r="I60" i="274"/>
  <c r="H60" i="274"/>
  <c r="G60" i="274"/>
  <c r="F60" i="274"/>
  <c r="E60" i="274"/>
  <c r="D60" i="274"/>
  <c r="I59" i="274"/>
  <c r="H59" i="274"/>
  <c r="G59" i="274"/>
  <c r="F59" i="274"/>
  <c r="E59" i="274"/>
  <c r="D59" i="274"/>
  <c r="J58" i="274"/>
  <c r="I58" i="274"/>
  <c r="H58" i="274"/>
  <c r="G58" i="274"/>
  <c r="F58" i="274"/>
  <c r="E58" i="274"/>
  <c r="D58" i="274"/>
  <c r="I56" i="274"/>
  <c r="H56" i="274"/>
  <c r="G56" i="274"/>
  <c r="F56" i="274"/>
  <c r="E56" i="274"/>
  <c r="D56" i="274"/>
  <c r="I55" i="274"/>
  <c r="H55" i="274"/>
  <c r="G55" i="274"/>
  <c r="F55" i="274"/>
  <c r="E55" i="274"/>
  <c r="D55" i="274"/>
  <c r="I54" i="274"/>
  <c r="H54" i="274"/>
  <c r="G54" i="274"/>
  <c r="F54" i="274"/>
  <c r="E54" i="274"/>
  <c r="D54" i="274"/>
  <c r="I53" i="274"/>
  <c r="H53" i="274"/>
  <c r="G53" i="274"/>
  <c r="F53" i="274"/>
  <c r="E53" i="274"/>
  <c r="D53" i="274"/>
  <c r="I52" i="274"/>
  <c r="H52" i="274"/>
  <c r="G52" i="274"/>
  <c r="F52" i="274"/>
  <c r="E52" i="274"/>
  <c r="D52" i="274"/>
  <c r="I50" i="274"/>
  <c r="H50" i="274"/>
  <c r="G50" i="274"/>
  <c r="F50" i="274"/>
  <c r="E50" i="274"/>
  <c r="D50" i="274"/>
  <c r="I49" i="274"/>
  <c r="H49" i="274"/>
  <c r="G49" i="274"/>
  <c r="F49" i="274"/>
  <c r="E49" i="274"/>
  <c r="D49" i="274"/>
  <c r="I48" i="274"/>
  <c r="H48" i="274"/>
  <c r="G48" i="274"/>
  <c r="F48" i="274"/>
  <c r="E48" i="274"/>
  <c r="D48" i="274"/>
  <c r="I47" i="274"/>
  <c r="H47" i="274"/>
  <c r="G47" i="274"/>
  <c r="F47" i="274"/>
  <c r="E47" i="274"/>
  <c r="D47" i="274"/>
  <c r="I46" i="274"/>
  <c r="H46" i="274"/>
  <c r="G46" i="274"/>
  <c r="F46" i="274"/>
  <c r="E46" i="274"/>
  <c r="D46" i="274"/>
  <c r="I42" i="274"/>
  <c r="H42" i="274"/>
  <c r="G42" i="274"/>
  <c r="F42" i="274"/>
  <c r="E42" i="274"/>
  <c r="D42" i="274"/>
  <c r="I41" i="274"/>
  <c r="H41" i="274"/>
  <c r="G41" i="274"/>
  <c r="F41" i="274"/>
  <c r="E41" i="274"/>
  <c r="D41" i="274"/>
  <c r="I40" i="274"/>
  <c r="H40" i="274"/>
  <c r="G40" i="274"/>
  <c r="F40" i="274"/>
  <c r="E40" i="274"/>
  <c r="D40" i="274"/>
  <c r="I37" i="274"/>
  <c r="H37" i="274"/>
  <c r="G37" i="274"/>
  <c r="F37" i="274"/>
  <c r="E37" i="274"/>
  <c r="D37" i="274"/>
  <c r="I36" i="274"/>
  <c r="H36" i="274"/>
  <c r="G36" i="274"/>
  <c r="F36" i="274"/>
  <c r="E36" i="274"/>
  <c r="D36" i="274"/>
  <c r="I35" i="274"/>
  <c r="H35" i="274"/>
  <c r="G35" i="274"/>
  <c r="F35" i="274"/>
  <c r="E35" i="274"/>
  <c r="D35" i="274"/>
  <c r="I34" i="274"/>
  <c r="H34" i="274"/>
  <c r="G34" i="274"/>
  <c r="F34" i="274"/>
  <c r="E34" i="274"/>
  <c r="D34" i="274"/>
  <c r="I33" i="274"/>
  <c r="H33" i="274"/>
  <c r="G33" i="274"/>
  <c r="F33" i="274"/>
  <c r="E33" i="274"/>
  <c r="D33" i="274"/>
  <c r="I31" i="274"/>
  <c r="H31" i="274"/>
  <c r="G31" i="274"/>
  <c r="F31" i="274"/>
  <c r="E31" i="274"/>
  <c r="D31" i="274"/>
  <c r="I30" i="274"/>
  <c r="H30" i="274"/>
  <c r="G30" i="274"/>
  <c r="F30" i="274"/>
  <c r="E30" i="274"/>
  <c r="D30" i="274"/>
  <c r="I29" i="274"/>
  <c r="H29" i="274"/>
  <c r="G29" i="274"/>
  <c r="F29" i="274"/>
  <c r="E29" i="274"/>
  <c r="D29" i="274"/>
  <c r="I27" i="274"/>
  <c r="H27" i="274"/>
  <c r="G27" i="274"/>
  <c r="F27" i="274"/>
  <c r="E27" i="274"/>
  <c r="D27" i="274"/>
  <c r="I26" i="274"/>
  <c r="H26" i="274"/>
  <c r="G26" i="274"/>
  <c r="F26" i="274"/>
  <c r="E26" i="274"/>
  <c r="D26" i="274"/>
  <c r="I25" i="274"/>
  <c r="H25" i="274"/>
  <c r="G25" i="274"/>
  <c r="F25" i="274"/>
  <c r="E25" i="274"/>
  <c r="D25" i="274"/>
  <c r="I24" i="274"/>
  <c r="H24" i="274"/>
  <c r="G24" i="274"/>
  <c r="F24" i="274"/>
  <c r="E24" i="274"/>
  <c r="D24" i="274"/>
  <c r="I23" i="274"/>
  <c r="H23" i="274"/>
  <c r="G23" i="274"/>
  <c r="F23" i="274"/>
  <c r="E23" i="274"/>
  <c r="D23" i="274"/>
  <c r="I21" i="274"/>
  <c r="H21" i="274"/>
  <c r="G21" i="274"/>
  <c r="F21" i="274"/>
  <c r="E21" i="274"/>
  <c r="D21" i="274"/>
  <c r="I20" i="274"/>
  <c r="H20" i="274"/>
  <c r="G20" i="274"/>
  <c r="F20" i="274"/>
  <c r="E20" i="274"/>
  <c r="D20" i="274"/>
  <c r="I19" i="274"/>
  <c r="H19" i="274"/>
  <c r="G19" i="274"/>
  <c r="F19" i="274"/>
  <c r="E19" i="274"/>
  <c r="D19" i="274"/>
  <c r="I18" i="274"/>
  <c r="H18" i="274"/>
  <c r="G18" i="274"/>
  <c r="F18" i="274"/>
  <c r="E18" i="274"/>
  <c r="D18" i="274"/>
  <c r="I17" i="274"/>
  <c r="H17" i="274"/>
  <c r="G17" i="274"/>
  <c r="F17" i="274"/>
  <c r="E17" i="274"/>
  <c r="D17" i="274"/>
  <c r="I16" i="274"/>
  <c r="H16" i="274"/>
  <c r="G16" i="274"/>
  <c r="F16" i="274"/>
  <c r="E16" i="274"/>
  <c r="D16" i="274"/>
  <c r="I15" i="274"/>
  <c r="H15" i="274"/>
  <c r="G15" i="274"/>
  <c r="F15" i="274"/>
  <c r="E15" i="274"/>
  <c r="D15" i="274"/>
  <c r="I14" i="274"/>
  <c r="H14" i="274"/>
  <c r="G14" i="274"/>
  <c r="F14" i="274"/>
  <c r="E14" i="274"/>
  <c r="D14" i="274"/>
  <c r="I13" i="274"/>
  <c r="H13" i="274"/>
  <c r="G13" i="274"/>
  <c r="F13" i="274"/>
  <c r="E13" i="274"/>
  <c r="D13" i="274"/>
  <c r="I12" i="274"/>
  <c r="H12" i="274"/>
  <c r="G12" i="274"/>
  <c r="F12" i="274"/>
  <c r="E12" i="274"/>
  <c r="D12" i="274"/>
  <c r="I11" i="274"/>
  <c r="H11" i="274"/>
  <c r="G11" i="274"/>
  <c r="F11" i="274"/>
  <c r="E11" i="274"/>
  <c r="D11" i="274"/>
  <c r="I60" i="273"/>
  <c r="H60" i="273"/>
  <c r="G60" i="273"/>
  <c r="F60" i="273"/>
  <c r="E60" i="273"/>
  <c r="D60" i="273"/>
  <c r="I59" i="273"/>
  <c r="H59" i="273"/>
  <c r="G59" i="273"/>
  <c r="F59" i="273"/>
  <c r="E59" i="273"/>
  <c r="D59" i="273"/>
  <c r="J58" i="273"/>
  <c r="I58" i="273"/>
  <c r="H58" i="273"/>
  <c r="G58" i="273"/>
  <c r="F58" i="273"/>
  <c r="E58" i="273"/>
  <c r="D58" i="273"/>
  <c r="I56" i="273"/>
  <c r="H56" i="273"/>
  <c r="G56" i="273"/>
  <c r="F56" i="273"/>
  <c r="E56" i="273"/>
  <c r="D56" i="273"/>
  <c r="I55" i="273"/>
  <c r="H55" i="273"/>
  <c r="G55" i="273"/>
  <c r="F55" i="273"/>
  <c r="E55" i="273"/>
  <c r="D55" i="273"/>
  <c r="I54" i="273"/>
  <c r="H54" i="273"/>
  <c r="G54" i="273"/>
  <c r="F54" i="273"/>
  <c r="E54" i="273"/>
  <c r="D54" i="273"/>
  <c r="I53" i="273"/>
  <c r="H53" i="273"/>
  <c r="G53" i="273"/>
  <c r="F53" i="273"/>
  <c r="E53" i="273"/>
  <c r="D53" i="273"/>
  <c r="I52" i="273"/>
  <c r="H52" i="273"/>
  <c r="G52" i="273"/>
  <c r="F52" i="273"/>
  <c r="E52" i="273"/>
  <c r="D52" i="273"/>
  <c r="I50" i="273"/>
  <c r="H50" i="273"/>
  <c r="G50" i="273"/>
  <c r="F50" i="273"/>
  <c r="E50" i="273"/>
  <c r="D50" i="273"/>
  <c r="I49" i="273"/>
  <c r="H49" i="273"/>
  <c r="G49" i="273"/>
  <c r="F49" i="273"/>
  <c r="E49" i="273"/>
  <c r="D49" i="273"/>
  <c r="I48" i="273"/>
  <c r="H48" i="273"/>
  <c r="G48" i="273"/>
  <c r="F48" i="273"/>
  <c r="E48" i="273"/>
  <c r="D48" i="273"/>
  <c r="I47" i="273"/>
  <c r="H47" i="273"/>
  <c r="G47" i="273"/>
  <c r="F47" i="273"/>
  <c r="E47" i="273"/>
  <c r="D47" i="273"/>
  <c r="I46" i="273"/>
  <c r="H46" i="273"/>
  <c r="G46" i="273"/>
  <c r="F46" i="273"/>
  <c r="E46" i="273"/>
  <c r="D46" i="273"/>
  <c r="I42" i="273"/>
  <c r="H42" i="273"/>
  <c r="G42" i="273"/>
  <c r="F42" i="273"/>
  <c r="E42" i="273"/>
  <c r="D42" i="273"/>
  <c r="I41" i="273"/>
  <c r="H41" i="273"/>
  <c r="G41" i="273"/>
  <c r="F41" i="273"/>
  <c r="E41" i="273"/>
  <c r="D41" i="273"/>
  <c r="I40" i="273"/>
  <c r="H40" i="273"/>
  <c r="G40" i="273"/>
  <c r="F40" i="273"/>
  <c r="E40" i="273"/>
  <c r="D40" i="273"/>
  <c r="I37" i="273"/>
  <c r="H37" i="273"/>
  <c r="G37" i="273"/>
  <c r="F37" i="273"/>
  <c r="E37" i="273"/>
  <c r="D37" i="273"/>
  <c r="I36" i="273"/>
  <c r="H36" i="273"/>
  <c r="G36" i="273"/>
  <c r="F36" i="273"/>
  <c r="E36" i="273"/>
  <c r="D36" i="273"/>
  <c r="I35" i="273"/>
  <c r="H35" i="273"/>
  <c r="G35" i="273"/>
  <c r="F35" i="273"/>
  <c r="E35" i="273"/>
  <c r="D35" i="273"/>
  <c r="I34" i="273"/>
  <c r="H34" i="273"/>
  <c r="G34" i="273"/>
  <c r="F34" i="273"/>
  <c r="E34" i="273"/>
  <c r="D34" i="273"/>
  <c r="I33" i="273"/>
  <c r="H33" i="273"/>
  <c r="G33" i="273"/>
  <c r="F33" i="273"/>
  <c r="E33" i="273"/>
  <c r="D33" i="273"/>
  <c r="I31" i="273"/>
  <c r="H31" i="273"/>
  <c r="G31" i="273"/>
  <c r="F31" i="273"/>
  <c r="E31" i="273"/>
  <c r="D31" i="273"/>
  <c r="I30" i="273"/>
  <c r="H30" i="273"/>
  <c r="G30" i="273"/>
  <c r="F30" i="273"/>
  <c r="E30" i="273"/>
  <c r="D30" i="273"/>
  <c r="I29" i="273"/>
  <c r="H29" i="273"/>
  <c r="G29" i="273"/>
  <c r="F29" i="273"/>
  <c r="E29" i="273"/>
  <c r="D29" i="273"/>
  <c r="I27" i="273"/>
  <c r="H27" i="273"/>
  <c r="G27" i="273"/>
  <c r="F27" i="273"/>
  <c r="E27" i="273"/>
  <c r="D27" i="273"/>
  <c r="I26" i="273"/>
  <c r="H26" i="273"/>
  <c r="G26" i="273"/>
  <c r="F26" i="273"/>
  <c r="E26" i="273"/>
  <c r="D26" i="273"/>
  <c r="I25" i="273"/>
  <c r="H25" i="273"/>
  <c r="G25" i="273"/>
  <c r="F25" i="273"/>
  <c r="E25" i="273"/>
  <c r="D25" i="273"/>
  <c r="I24" i="273"/>
  <c r="H24" i="273"/>
  <c r="G24" i="273"/>
  <c r="F24" i="273"/>
  <c r="E24" i="273"/>
  <c r="D24" i="273"/>
  <c r="I23" i="273"/>
  <c r="H23" i="273"/>
  <c r="G23" i="273"/>
  <c r="F23" i="273"/>
  <c r="E23" i="273"/>
  <c r="D23" i="273"/>
  <c r="I21" i="273"/>
  <c r="H21" i="273"/>
  <c r="G21" i="273"/>
  <c r="F21" i="273"/>
  <c r="E21" i="273"/>
  <c r="D21" i="273"/>
  <c r="I20" i="273"/>
  <c r="H20" i="273"/>
  <c r="G20" i="273"/>
  <c r="F20" i="273"/>
  <c r="E20" i="273"/>
  <c r="D20" i="273"/>
  <c r="I19" i="273"/>
  <c r="H19" i="273"/>
  <c r="G19" i="273"/>
  <c r="F19" i="273"/>
  <c r="E19" i="273"/>
  <c r="D19" i="273"/>
  <c r="I18" i="273"/>
  <c r="H18" i="273"/>
  <c r="G18" i="273"/>
  <c r="F18" i="273"/>
  <c r="E18" i="273"/>
  <c r="D18" i="273"/>
  <c r="I17" i="273"/>
  <c r="H17" i="273"/>
  <c r="G17" i="273"/>
  <c r="F17" i="273"/>
  <c r="E17" i="273"/>
  <c r="D17" i="273"/>
  <c r="I16" i="273"/>
  <c r="H16" i="273"/>
  <c r="G16" i="273"/>
  <c r="F16" i="273"/>
  <c r="E16" i="273"/>
  <c r="D16" i="273"/>
  <c r="I15" i="273"/>
  <c r="H15" i="273"/>
  <c r="G15" i="273"/>
  <c r="F15" i="273"/>
  <c r="E15" i="273"/>
  <c r="D15" i="273"/>
  <c r="I14" i="273"/>
  <c r="H14" i="273"/>
  <c r="G14" i="273"/>
  <c r="F14" i="273"/>
  <c r="E14" i="273"/>
  <c r="D14" i="273"/>
  <c r="I13" i="273"/>
  <c r="H13" i="273"/>
  <c r="G13" i="273"/>
  <c r="F13" i="273"/>
  <c r="E13" i="273"/>
  <c r="D13" i="273"/>
  <c r="I12" i="273"/>
  <c r="H12" i="273"/>
  <c r="G12" i="273"/>
  <c r="F12" i="273"/>
  <c r="E12" i="273"/>
  <c r="D12" i="273"/>
  <c r="I11" i="273"/>
  <c r="H11" i="273"/>
  <c r="G11" i="273"/>
  <c r="F11" i="273"/>
  <c r="E11" i="273"/>
  <c r="D11" i="273"/>
  <c r="I60" i="272"/>
  <c r="H60" i="272"/>
  <c r="G60" i="272"/>
  <c r="F60" i="272"/>
  <c r="E60" i="272"/>
  <c r="D60" i="272"/>
  <c r="I59" i="272"/>
  <c r="H59" i="272"/>
  <c r="G59" i="272"/>
  <c r="F59" i="272"/>
  <c r="E59" i="272"/>
  <c r="D59" i="272"/>
  <c r="J58" i="272"/>
  <c r="I58" i="272"/>
  <c r="H58" i="272"/>
  <c r="G58" i="272"/>
  <c r="F58" i="272"/>
  <c r="E58" i="272"/>
  <c r="D58" i="272"/>
  <c r="I56" i="272"/>
  <c r="H56" i="272"/>
  <c r="G56" i="272"/>
  <c r="F56" i="272"/>
  <c r="E56" i="272"/>
  <c r="D56" i="272"/>
  <c r="I55" i="272"/>
  <c r="H55" i="272"/>
  <c r="G55" i="272"/>
  <c r="F55" i="272"/>
  <c r="E55" i="272"/>
  <c r="D55" i="272"/>
  <c r="I54" i="272"/>
  <c r="H54" i="272"/>
  <c r="G54" i="272"/>
  <c r="F54" i="272"/>
  <c r="E54" i="272"/>
  <c r="D54" i="272"/>
  <c r="I53" i="272"/>
  <c r="H53" i="272"/>
  <c r="G53" i="272"/>
  <c r="F53" i="272"/>
  <c r="E53" i="272"/>
  <c r="D53" i="272"/>
  <c r="I52" i="272"/>
  <c r="H52" i="272"/>
  <c r="G52" i="272"/>
  <c r="F52" i="272"/>
  <c r="E52" i="272"/>
  <c r="D52" i="272"/>
  <c r="I50" i="272"/>
  <c r="H50" i="272"/>
  <c r="G50" i="272"/>
  <c r="F50" i="272"/>
  <c r="E50" i="272"/>
  <c r="D50" i="272"/>
  <c r="I49" i="272"/>
  <c r="H49" i="272"/>
  <c r="G49" i="272"/>
  <c r="F49" i="272"/>
  <c r="E49" i="272"/>
  <c r="D49" i="272"/>
  <c r="I48" i="272"/>
  <c r="H48" i="272"/>
  <c r="G48" i="272"/>
  <c r="F48" i="272"/>
  <c r="E48" i="272"/>
  <c r="D48" i="272"/>
  <c r="I47" i="272"/>
  <c r="H47" i="272"/>
  <c r="G47" i="272"/>
  <c r="F47" i="272"/>
  <c r="E47" i="272"/>
  <c r="D47" i="272"/>
  <c r="I46" i="272"/>
  <c r="H46" i="272"/>
  <c r="G46" i="272"/>
  <c r="F46" i="272"/>
  <c r="E46" i="272"/>
  <c r="D46" i="272"/>
  <c r="I42" i="272"/>
  <c r="H42" i="272"/>
  <c r="G42" i="272"/>
  <c r="F42" i="272"/>
  <c r="E42" i="272"/>
  <c r="D42" i="272"/>
  <c r="I41" i="272"/>
  <c r="H41" i="272"/>
  <c r="G41" i="272"/>
  <c r="F41" i="272"/>
  <c r="E41" i="272"/>
  <c r="D41" i="272"/>
  <c r="I40" i="272"/>
  <c r="H40" i="272"/>
  <c r="G40" i="272"/>
  <c r="F40" i="272"/>
  <c r="E40" i="272"/>
  <c r="D40" i="272"/>
  <c r="I37" i="272"/>
  <c r="H37" i="272"/>
  <c r="G37" i="272"/>
  <c r="F37" i="272"/>
  <c r="E37" i="272"/>
  <c r="D37" i="272"/>
  <c r="I36" i="272"/>
  <c r="H36" i="272"/>
  <c r="G36" i="272"/>
  <c r="F36" i="272"/>
  <c r="E36" i="272"/>
  <c r="D36" i="272"/>
  <c r="I35" i="272"/>
  <c r="H35" i="272"/>
  <c r="G35" i="272"/>
  <c r="F35" i="272"/>
  <c r="E35" i="272"/>
  <c r="D35" i="272"/>
  <c r="I34" i="272"/>
  <c r="H34" i="272"/>
  <c r="G34" i="272"/>
  <c r="F34" i="272"/>
  <c r="E34" i="272"/>
  <c r="D34" i="272"/>
  <c r="I33" i="272"/>
  <c r="H33" i="272"/>
  <c r="G33" i="272"/>
  <c r="F33" i="272"/>
  <c r="E33" i="272"/>
  <c r="D33" i="272"/>
  <c r="I31" i="272"/>
  <c r="H31" i="272"/>
  <c r="G31" i="272"/>
  <c r="F31" i="272"/>
  <c r="E31" i="272"/>
  <c r="D31" i="272"/>
  <c r="I30" i="272"/>
  <c r="H30" i="272"/>
  <c r="G30" i="272"/>
  <c r="F30" i="272"/>
  <c r="E30" i="272"/>
  <c r="D30" i="272"/>
  <c r="I29" i="272"/>
  <c r="H29" i="272"/>
  <c r="G29" i="272"/>
  <c r="F29" i="272"/>
  <c r="E29" i="272"/>
  <c r="D29" i="272"/>
  <c r="I27" i="272"/>
  <c r="H27" i="272"/>
  <c r="G27" i="272"/>
  <c r="F27" i="272"/>
  <c r="E27" i="272"/>
  <c r="D27" i="272"/>
  <c r="I26" i="272"/>
  <c r="H26" i="272"/>
  <c r="G26" i="272"/>
  <c r="F26" i="272"/>
  <c r="E26" i="272"/>
  <c r="D26" i="272"/>
  <c r="I25" i="272"/>
  <c r="H25" i="272"/>
  <c r="G25" i="272"/>
  <c r="F25" i="272"/>
  <c r="E25" i="272"/>
  <c r="D25" i="272"/>
  <c r="I24" i="272"/>
  <c r="H24" i="272"/>
  <c r="G24" i="272"/>
  <c r="F24" i="272"/>
  <c r="E24" i="272"/>
  <c r="D24" i="272"/>
  <c r="I23" i="272"/>
  <c r="H23" i="272"/>
  <c r="G23" i="272"/>
  <c r="F23" i="272"/>
  <c r="E23" i="272"/>
  <c r="D23" i="272"/>
  <c r="I21" i="272"/>
  <c r="H21" i="272"/>
  <c r="G21" i="272"/>
  <c r="F21" i="272"/>
  <c r="E21" i="272"/>
  <c r="D21" i="272"/>
  <c r="I20" i="272"/>
  <c r="H20" i="272"/>
  <c r="G20" i="272"/>
  <c r="F20" i="272"/>
  <c r="E20" i="272"/>
  <c r="D20" i="272"/>
  <c r="I19" i="272"/>
  <c r="H19" i="272"/>
  <c r="G19" i="272"/>
  <c r="F19" i="272"/>
  <c r="E19" i="272"/>
  <c r="D19" i="272"/>
  <c r="I18" i="272"/>
  <c r="H18" i="272"/>
  <c r="G18" i="272"/>
  <c r="F18" i="272"/>
  <c r="E18" i="272"/>
  <c r="D18" i="272"/>
  <c r="I17" i="272"/>
  <c r="H17" i="272"/>
  <c r="G17" i="272"/>
  <c r="F17" i="272"/>
  <c r="E17" i="272"/>
  <c r="D17" i="272"/>
  <c r="I16" i="272"/>
  <c r="H16" i="272"/>
  <c r="G16" i="272"/>
  <c r="F16" i="272"/>
  <c r="E16" i="272"/>
  <c r="D16" i="272"/>
  <c r="I15" i="272"/>
  <c r="H15" i="272"/>
  <c r="G15" i="272"/>
  <c r="F15" i="272"/>
  <c r="E15" i="272"/>
  <c r="D15" i="272"/>
  <c r="I14" i="272"/>
  <c r="H14" i="272"/>
  <c r="G14" i="272"/>
  <c r="F14" i="272"/>
  <c r="E14" i="272"/>
  <c r="D14" i="272"/>
  <c r="I13" i="272"/>
  <c r="H13" i="272"/>
  <c r="G13" i="272"/>
  <c r="F13" i="272"/>
  <c r="E13" i="272"/>
  <c r="D13" i="272"/>
  <c r="I12" i="272"/>
  <c r="H12" i="272"/>
  <c r="G12" i="272"/>
  <c r="F12" i="272"/>
  <c r="E12" i="272"/>
  <c r="D12" i="272"/>
  <c r="I11" i="272"/>
  <c r="H11" i="272"/>
  <c r="G11" i="272"/>
  <c r="F11" i="272"/>
  <c r="E11" i="272"/>
  <c r="D11" i="272"/>
  <c r="I60" i="271"/>
  <c r="H60" i="271"/>
  <c r="G60" i="271"/>
  <c r="F60" i="271"/>
  <c r="E60" i="271"/>
  <c r="D60" i="271"/>
  <c r="I59" i="271"/>
  <c r="H59" i="271"/>
  <c r="G59" i="271"/>
  <c r="F59" i="271"/>
  <c r="E59" i="271"/>
  <c r="D59" i="271"/>
  <c r="J58" i="271"/>
  <c r="I58" i="271"/>
  <c r="H58" i="271"/>
  <c r="G58" i="271"/>
  <c r="F58" i="271"/>
  <c r="E58" i="271"/>
  <c r="D58" i="271"/>
  <c r="I56" i="271"/>
  <c r="H56" i="271"/>
  <c r="G56" i="271"/>
  <c r="F56" i="271"/>
  <c r="E56" i="271"/>
  <c r="D56" i="271"/>
  <c r="I55" i="271"/>
  <c r="H55" i="271"/>
  <c r="G55" i="271"/>
  <c r="F55" i="271"/>
  <c r="E55" i="271"/>
  <c r="D55" i="271"/>
  <c r="I54" i="271"/>
  <c r="H54" i="271"/>
  <c r="G54" i="271"/>
  <c r="F54" i="271"/>
  <c r="E54" i="271"/>
  <c r="D54" i="271"/>
  <c r="I53" i="271"/>
  <c r="H53" i="271"/>
  <c r="G53" i="271"/>
  <c r="F53" i="271"/>
  <c r="E53" i="271"/>
  <c r="D53" i="271"/>
  <c r="I52" i="271"/>
  <c r="H52" i="271"/>
  <c r="G52" i="271"/>
  <c r="F52" i="271"/>
  <c r="E52" i="271"/>
  <c r="D52" i="271"/>
  <c r="I50" i="271"/>
  <c r="H50" i="271"/>
  <c r="G50" i="271"/>
  <c r="F50" i="271"/>
  <c r="E50" i="271"/>
  <c r="D50" i="271"/>
  <c r="I49" i="271"/>
  <c r="H49" i="271"/>
  <c r="G49" i="271"/>
  <c r="F49" i="271"/>
  <c r="E49" i="271"/>
  <c r="D49" i="271"/>
  <c r="I48" i="271"/>
  <c r="H48" i="271"/>
  <c r="G48" i="271"/>
  <c r="F48" i="271"/>
  <c r="E48" i="271"/>
  <c r="D48" i="271"/>
  <c r="I47" i="271"/>
  <c r="H47" i="271"/>
  <c r="G47" i="271"/>
  <c r="F47" i="271"/>
  <c r="E47" i="271"/>
  <c r="D47" i="271"/>
  <c r="I46" i="271"/>
  <c r="H46" i="271"/>
  <c r="G46" i="271"/>
  <c r="F46" i="271"/>
  <c r="E46" i="271"/>
  <c r="D46" i="271"/>
  <c r="I42" i="271"/>
  <c r="H42" i="271"/>
  <c r="G42" i="271"/>
  <c r="F42" i="271"/>
  <c r="E42" i="271"/>
  <c r="D42" i="271"/>
  <c r="I41" i="271"/>
  <c r="H41" i="271"/>
  <c r="G41" i="271"/>
  <c r="F41" i="271"/>
  <c r="E41" i="271"/>
  <c r="D41" i="271"/>
  <c r="I40" i="271"/>
  <c r="H40" i="271"/>
  <c r="G40" i="271"/>
  <c r="F40" i="271"/>
  <c r="E40" i="271"/>
  <c r="D40" i="271"/>
  <c r="I37" i="271"/>
  <c r="H37" i="271"/>
  <c r="G37" i="271"/>
  <c r="F37" i="271"/>
  <c r="E37" i="271"/>
  <c r="D37" i="271"/>
  <c r="I36" i="271"/>
  <c r="H36" i="271"/>
  <c r="G36" i="271"/>
  <c r="F36" i="271"/>
  <c r="E36" i="271"/>
  <c r="D36" i="271"/>
  <c r="I35" i="271"/>
  <c r="H35" i="271"/>
  <c r="G35" i="271"/>
  <c r="F35" i="271"/>
  <c r="E35" i="271"/>
  <c r="D35" i="271"/>
  <c r="I34" i="271"/>
  <c r="H34" i="271"/>
  <c r="G34" i="271"/>
  <c r="F34" i="271"/>
  <c r="E34" i="271"/>
  <c r="D34" i="271"/>
  <c r="I33" i="271"/>
  <c r="H33" i="271"/>
  <c r="G33" i="271"/>
  <c r="F33" i="271"/>
  <c r="E33" i="271"/>
  <c r="D33" i="271"/>
  <c r="I31" i="271"/>
  <c r="H31" i="271"/>
  <c r="G31" i="271"/>
  <c r="F31" i="271"/>
  <c r="E31" i="271"/>
  <c r="D31" i="271"/>
  <c r="I30" i="271"/>
  <c r="H30" i="271"/>
  <c r="G30" i="271"/>
  <c r="F30" i="271"/>
  <c r="E30" i="271"/>
  <c r="D30" i="271"/>
  <c r="I29" i="271"/>
  <c r="H29" i="271"/>
  <c r="G29" i="271"/>
  <c r="F29" i="271"/>
  <c r="E29" i="271"/>
  <c r="D29" i="271"/>
  <c r="I27" i="271"/>
  <c r="H27" i="271"/>
  <c r="G27" i="271"/>
  <c r="F27" i="271"/>
  <c r="E27" i="271"/>
  <c r="D27" i="271"/>
  <c r="I26" i="271"/>
  <c r="H26" i="271"/>
  <c r="G26" i="271"/>
  <c r="F26" i="271"/>
  <c r="E26" i="271"/>
  <c r="D26" i="271"/>
  <c r="I25" i="271"/>
  <c r="H25" i="271"/>
  <c r="G25" i="271"/>
  <c r="F25" i="271"/>
  <c r="E25" i="271"/>
  <c r="D25" i="271"/>
  <c r="I24" i="271"/>
  <c r="H24" i="271"/>
  <c r="G24" i="271"/>
  <c r="F24" i="271"/>
  <c r="E24" i="271"/>
  <c r="D24" i="271"/>
  <c r="I23" i="271"/>
  <c r="H23" i="271"/>
  <c r="G23" i="271"/>
  <c r="F23" i="271"/>
  <c r="E23" i="271"/>
  <c r="D23" i="271"/>
  <c r="I21" i="271"/>
  <c r="H21" i="271"/>
  <c r="G21" i="271"/>
  <c r="F21" i="271"/>
  <c r="E21" i="271"/>
  <c r="D21" i="271"/>
  <c r="I20" i="271"/>
  <c r="H20" i="271"/>
  <c r="G20" i="271"/>
  <c r="F20" i="271"/>
  <c r="E20" i="271"/>
  <c r="D20" i="271"/>
  <c r="I19" i="271"/>
  <c r="H19" i="271"/>
  <c r="G19" i="271"/>
  <c r="F19" i="271"/>
  <c r="E19" i="271"/>
  <c r="D19" i="271"/>
  <c r="I18" i="271"/>
  <c r="H18" i="271"/>
  <c r="G18" i="271"/>
  <c r="F18" i="271"/>
  <c r="E18" i="271"/>
  <c r="D18" i="271"/>
  <c r="I17" i="271"/>
  <c r="H17" i="271"/>
  <c r="G17" i="271"/>
  <c r="F17" i="271"/>
  <c r="E17" i="271"/>
  <c r="D17" i="271"/>
  <c r="I16" i="271"/>
  <c r="H16" i="271"/>
  <c r="G16" i="271"/>
  <c r="F16" i="271"/>
  <c r="E16" i="271"/>
  <c r="D16" i="271"/>
  <c r="I15" i="271"/>
  <c r="H15" i="271"/>
  <c r="G15" i="271"/>
  <c r="F15" i="271"/>
  <c r="E15" i="271"/>
  <c r="D15" i="271"/>
  <c r="I14" i="271"/>
  <c r="H14" i="271"/>
  <c r="G14" i="271"/>
  <c r="F14" i="271"/>
  <c r="E14" i="271"/>
  <c r="D14" i="271"/>
  <c r="I13" i="271"/>
  <c r="H13" i="271"/>
  <c r="G13" i="271"/>
  <c r="F13" i="271"/>
  <c r="E13" i="271"/>
  <c r="D13" i="271"/>
  <c r="I12" i="271"/>
  <c r="H12" i="271"/>
  <c r="G12" i="271"/>
  <c r="F12" i="271"/>
  <c r="E12" i="271"/>
  <c r="D12" i="271"/>
  <c r="I11" i="271"/>
  <c r="H11" i="271"/>
  <c r="G11" i="271"/>
  <c r="F11" i="271"/>
  <c r="E11" i="271"/>
  <c r="D11" i="271"/>
  <c r="I60" i="270"/>
  <c r="H60" i="270"/>
  <c r="G60" i="270"/>
  <c r="F60" i="270"/>
  <c r="E60" i="270"/>
  <c r="D60" i="270"/>
  <c r="I59" i="270"/>
  <c r="H59" i="270"/>
  <c r="G59" i="270"/>
  <c r="F59" i="270"/>
  <c r="E59" i="270"/>
  <c r="D59" i="270"/>
  <c r="J58" i="270"/>
  <c r="I58" i="270"/>
  <c r="H58" i="270"/>
  <c r="G58" i="270"/>
  <c r="F58" i="270"/>
  <c r="E58" i="270"/>
  <c r="D58" i="270"/>
  <c r="I56" i="270"/>
  <c r="H56" i="270"/>
  <c r="G56" i="270"/>
  <c r="F56" i="270"/>
  <c r="E56" i="270"/>
  <c r="D56" i="270"/>
  <c r="I55" i="270"/>
  <c r="H55" i="270"/>
  <c r="G55" i="270"/>
  <c r="F55" i="270"/>
  <c r="E55" i="270"/>
  <c r="D55" i="270"/>
  <c r="I54" i="270"/>
  <c r="H54" i="270"/>
  <c r="G54" i="270"/>
  <c r="F54" i="270"/>
  <c r="E54" i="270"/>
  <c r="D54" i="270"/>
  <c r="I53" i="270"/>
  <c r="H53" i="270"/>
  <c r="G53" i="270"/>
  <c r="F53" i="270"/>
  <c r="E53" i="270"/>
  <c r="D53" i="270"/>
  <c r="I52" i="270"/>
  <c r="H52" i="270"/>
  <c r="G52" i="270"/>
  <c r="F52" i="270"/>
  <c r="E52" i="270"/>
  <c r="D52" i="270"/>
  <c r="I50" i="270"/>
  <c r="H50" i="270"/>
  <c r="G50" i="270"/>
  <c r="F50" i="270"/>
  <c r="E50" i="270"/>
  <c r="D50" i="270"/>
  <c r="I49" i="270"/>
  <c r="H49" i="270"/>
  <c r="G49" i="270"/>
  <c r="F49" i="270"/>
  <c r="E49" i="270"/>
  <c r="D49" i="270"/>
  <c r="I48" i="270"/>
  <c r="H48" i="270"/>
  <c r="G48" i="270"/>
  <c r="F48" i="270"/>
  <c r="E48" i="270"/>
  <c r="D48" i="270"/>
  <c r="I47" i="270"/>
  <c r="H47" i="270"/>
  <c r="G47" i="270"/>
  <c r="F47" i="270"/>
  <c r="E47" i="270"/>
  <c r="D47" i="270"/>
  <c r="I46" i="270"/>
  <c r="H46" i="270"/>
  <c r="G46" i="270"/>
  <c r="F46" i="270"/>
  <c r="E46" i="270"/>
  <c r="D46" i="270"/>
  <c r="I42" i="270"/>
  <c r="H42" i="270"/>
  <c r="G42" i="270"/>
  <c r="F42" i="270"/>
  <c r="E42" i="270"/>
  <c r="D42" i="270"/>
  <c r="I41" i="270"/>
  <c r="H41" i="270"/>
  <c r="G41" i="270"/>
  <c r="F41" i="270"/>
  <c r="E41" i="270"/>
  <c r="D41" i="270"/>
  <c r="I40" i="270"/>
  <c r="H40" i="270"/>
  <c r="G40" i="270"/>
  <c r="F40" i="270"/>
  <c r="E40" i="270"/>
  <c r="D40" i="270"/>
  <c r="I37" i="270"/>
  <c r="H37" i="270"/>
  <c r="G37" i="270"/>
  <c r="F37" i="270"/>
  <c r="E37" i="270"/>
  <c r="D37" i="270"/>
  <c r="I36" i="270"/>
  <c r="H36" i="270"/>
  <c r="G36" i="270"/>
  <c r="F36" i="270"/>
  <c r="E36" i="270"/>
  <c r="D36" i="270"/>
  <c r="I35" i="270"/>
  <c r="H35" i="270"/>
  <c r="G35" i="270"/>
  <c r="F35" i="270"/>
  <c r="E35" i="270"/>
  <c r="D35" i="270"/>
  <c r="I34" i="270"/>
  <c r="H34" i="270"/>
  <c r="G34" i="270"/>
  <c r="F34" i="270"/>
  <c r="E34" i="270"/>
  <c r="D34" i="270"/>
  <c r="I33" i="270"/>
  <c r="H33" i="270"/>
  <c r="G33" i="270"/>
  <c r="F33" i="270"/>
  <c r="E33" i="270"/>
  <c r="D33" i="270"/>
  <c r="I31" i="270"/>
  <c r="H31" i="270"/>
  <c r="G31" i="270"/>
  <c r="F31" i="270"/>
  <c r="E31" i="270"/>
  <c r="D31" i="270"/>
  <c r="I30" i="270"/>
  <c r="H30" i="270"/>
  <c r="G30" i="270"/>
  <c r="F30" i="270"/>
  <c r="E30" i="270"/>
  <c r="D30" i="270"/>
  <c r="I29" i="270"/>
  <c r="H29" i="270"/>
  <c r="G29" i="270"/>
  <c r="F29" i="270"/>
  <c r="E29" i="270"/>
  <c r="D29" i="270"/>
  <c r="I27" i="270"/>
  <c r="H27" i="270"/>
  <c r="G27" i="270"/>
  <c r="F27" i="270"/>
  <c r="E27" i="270"/>
  <c r="D27" i="270"/>
  <c r="I26" i="270"/>
  <c r="H26" i="270"/>
  <c r="G26" i="270"/>
  <c r="F26" i="270"/>
  <c r="E26" i="270"/>
  <c r="D26" i="270"/>
  <c r="I25" i="270"/>
  <c r="H25" i="270"/>
  <c r="G25" i="270"/>
  <c r="F25" i="270"/>
  <c r="E25" i="270"/>
  <c r="D25" i="270"/>
  <c r="I24" i="270"/>
  <c r="H24" i="270"/>
  <c r="G24" i="270"/>
  <c r="F24" i="270"/>
  <c r="E24" i="270"/>
  <c r="D24" i="270"/>
  <c r="I23" i="270"/>
  <c r="H23" i="270"/>
  <c r="G23" i="270"/>
  <c r="F23" i="270"/>
  <c r="E23" i="270"/>
  <c r="D23" i="270"/>
  <c r="I21" i="270"/>
  <c r="H21" i="270"/>
  <c r="G21" i="270"/>
  <c r="F21" i="270"/>
  <c r="E21" i="270"/>
  <c r="D21" i="270"/>
  <c r="I20" i="270"/>
  <c r="H20" i="270"/>
  <c r="G20" i="270"/>
  <c r="F20" i="270"/>
  <c r="E20" i="270"/>
  <c r="D20" i="270"/>
  <c r="I19" i="270"/>
  <c r="H19" i="270"/>
  <c r="G19" i="270"/>
  <c r="F19" i="270"/>
  <c r="E19" i="270"/>
  <c r="D19" i="270"/>
  <c r="I18" i="270"/>
  <c r="H18" i="270"/>
  <c r="G18" i="270"/>
  <c r="F18" i="270"/>
  <c r="E18" i="270"/>
  <c r="D18" i="270"/>
  <c r="I17" i="270"/>
  <c r="H17" i="270"/>
  <c r="G17" i="270"/>
  <c r="F17" i="270"/>
  <c r="E17" i="270"/>
  <c r="D17" i="270"/>
  <c r="I16" i="270"/>
  <c r="H16" i="270"/>
  <c r="G16" i="270"/>
  <c r="F16" i="270"/>
  <c r="E16" i="270"/>
  <c r="D16" i="270"/>
  <c r="I15" i="270"/>
  <c r="H15" i="270"/>
  <c r="G15" i="270"/>
  <c r="F15" i="270"/>
  <c r="E15" i="270"/>
  <c r="D15" i="270"/>
  <c r="I14" i="270"/>
  <c r="H14" i="270"/>
  <c r="G14" i="270"/>
  <c r="F14" i="270"/>
  <c r="E14" i="270"/>
  <c r="D14" i="270"/>
  <c r="I13" i="270"/>
  <c r="H13" i="270"/>
  <c r="G13" i="270"/>
  <c r="F13" i="270"/>
  <c r="E13" i="270"/>
  <c r="D13" i="270"/>
  <c r="I12" i="270"/>
  <c r="H12" i="270"/>
  <c r="G12" i="270"/>
  <c r="F12" i="270"/>
  <c r="E12" i="270"/>
  <c r="D12" i="270"/>
  <c r="I11" i="270"/>
  <c r="H11" i="270"/>
  <c r="G11" i="270"/>
  <c r="F11" i="270"/>
  <c r="E11" i="270"/>
  <c r="D11" i="270"/>
  <c r="I60" i="269"/>
  <c r="H60" i="269"/>
  <c r="G60" i="269"/>
  <c r="F60" i="269"/>
  <c r="E60" i="269"/>
  <c r="D60" i="269"/>
  <c r="I59" i="269"/>
  <c r="H59" i="269"/>
  <c r="G59" i="269"/>
  <c r="F59" i="269"/>
  <c r="E59" i="269"/>
  <c r="D59" i="269"/>
  <c r="J58" i="269"/>
  <c r="I58" i="269"/>
  <c r="H58" i="269"/>
  <c r="G58" i="269"/>
  <c r="F58" i="269"/>
  <c r="E58" i="269"/>
  <c r="D58" i="269"/>
  <c r="I56" i="269"/>
  <c r="H56" i="269"/>
  <c r="G56" i="269"/>
  <c r="F56" i="269"/>
  <c r="E56" i="269"/>
  <c r="D56" i="269"/>
  <c r="I55" i="269"/>
  <c r="H55" i="269"/>
  <c r="G55" i="269"/>
  <c r="F55" i="269"/>
  <c r="E55" i="269"/>
  <c r="D55" i="269"/>
  <c r="I54" i="269"/>
  <c r="H54" i="269"/>
  <c r="G54" i="269"/>
  <c r="F54" i="269"/>
  <c r="E54" i="269"/>
  <c r="D54" i="269"/>
  <c r="I53" i="269"/>
  <c r="H53" i="269"/>
  <c r="G53" i="269"/>
  <c r="F53" i="269"/>
  <c r="E53" i="269"/>
  <c r="D53" i="269"/>
  <c r="I52" i="269"/>
  <c r="H52" i="269"/>
  <c r="G52" i="269"/>
  <c r="F52" i="269"/>
  <c r="E52" i="269"/>
  <c r="D52" i="269"/>
  <c r="I50" i="269"/>
  <c r="H50" i="269"/>
  <c r="G50" i="269"/>
  <c r="F50" i="269"/>
  <c r="E50" i="269"/>
  <c r="D50" i="269"/>
  <c r="I49" i="269"/>
  <c r="H49" i="269"/>
  <c r="G49" i="269"/>
  <c r="F49" i="269"/>
  <c r="E49" i="269"/>
  <c r="D49" i="269"/>
  <c r="I48" i="269"/>
  <c r="H48" i="269"/>
  <c r="G48" i="269"/>
  <c r="F48" i="269"/>
  <c r="E48" i="269"/>
  <c r="D48" i="269"/>
  <c r="I47" i="269"/>
  <c r="H47" i="269"/>
  <c r="G47" i="269"/>
  <c r="F47" i="269"/>
  <c r="E47" i="269"/>
  <c r="D47" i="269"/>
  <c r="I46" i="269"/>
  <c r="H46" i="269"/>
  <c r="G46" i="269"/>
  <c r="F46" i="269"/>
  <c r="E46" i="269"/>
  <c r="D46" i="269"/>
  <c r="I42" i="269"/>
  <c r="H42" i="269"/>
  <c r="G42" i="269"/>
  <c r="F42" i="269"/>
  <c r="E42" i="269"/>
  <c r="D42" i="269"/>
  <c r="I41" i="269"/>
  <c r="H41" i="269"/>
  <c r="G41" i="269"/>
  <c r="F41" i="269"/>
  <c r="E41" i="269"/>
  <c r="D41" i="269"/>
  <c r="I40" i="269"/>
  <c r="H40" i="269"/>
  <c r="G40" i="269"/>
  <c r="F40" i="269"/>
  <c r="E40" i="269"/>
  <c r="D40" i="269"/>
  <c r="I37" i="269"/>
  <c r="H37" i="269"/>
  <c r="G37" i="269"/>
  <c r="F37" i="269"/>
  <c r="E37" i="269"/>
  <c r="D37" i="269"/>
  <c r="I36" i="269"/>
  <c r="H36" i="269"/>
  <c r="G36" i="269"/>
  <c r="F36" i="269"/>
  <c r="E36" i="269"/>
  <c r="D36" i="269"/>
  <c r="I35" i="269"/>
  <c r="H35" i="269"/>
  <c r="G35" i="269"/>
  <c r="F35" i="269"/>
  <c r="E35" i="269"/>
  <c r="D35" i="269"/>
  <c r="I34" i="269"/>
  <c r="H34" i="269"/>
  <c r="G34" i="269"/>
  <c r="F34" i="269"/>
  <c r="E34" i="269"/>
  <c r="D34" i="269"/>
  <c r="I33" i="269"/>
  <c r="H33" i="269"/>
  <c r="G33" i="269"/>
  <c r="F33" i="269"/>
  <c r="E33" i="269"/>
  <c r="D33" i="269"/>
  <c r="I31" i="269"/>
  <c r="H31" i="269"/>
  <c r="G31" i="269"/>
  <c r="F31" i="269"/>
  <c r="E31" i="269"/>
  <c r="D31" i="269"/>
  <c r="I30" i="269"/>
  <c r="H30" i="269"/>
  <c r="G30" i="269"/>
  <c r="F30" i="269"/>
  <c r="E30" i="269"/>
  <c r="D30" i="269"/>
  <c r="I29" i="269"/>
  <c r="H29" i="269"/>
  <c r="G29" i="269"/>
  <c r="F29" i="269"/>
  <c r="E29" i="269"/>
  <c r="D29" i="269"/>
  <c r="I27" i="269"/>
  <c r="H27" i="269"/>
  <c r="G27" i="269"/>
  <c r="F27" i="269"/>
  <c r="E27" i="269"/>
  <c r="D27" i="269"/>
  <c r="I26" i="269"/>
  <c r="H26" i="269"/>
  <c r="G26" i="269"/>
  <c r="F26" i="269"/>
  <c r="E26" i="269"/>
  <c r="D26" i="269"/>
  <c r="I25" i="269"/>
  <c r="H25" i="269"/>
  <c r="G25" i="269"/>
  <c r="F25" i="269"/>
  <c r="E25" i="269"/>
  <c r="D25" i="269"/>
  <c r="I24" i="269"/>
  <c r="H24" i="269"/>
  <c r="G24" i="269"/>
  <c r="F24" i="269"/>
  <c r="E24" i="269"/>
  <c r="D24" i="269"/>
  <c r="I23" i="269"/>
  <c r="H23" i="269"/>
  <c r="G23" i="269"/>
  <c r="F23" i="269"/>
  <c r="E23" i="269"/>
  <c r="D23" i="269"/>
  <c r="I21" i="269"/>
  <c r="H21" i="269"/>
  <c r="G21" i="269"/>
  <c r="F21" i="269"/>
  <c r="E21" i="269"/>
  <c r="D21" i="269"/>
  <c r="I20" i="269"/>
  <c r="H20" i="269"/>
  <c r="G20" i="269"/>
  <c r="F20" i="269"/>
  <c r="E20" i="269"/>
  <c r="D20" i="269"/>
  <c r="I19" i="269"/>
  <c r="H19" i="269"/>
  <c r="G19" i="269"/>
  <c r="F19" i="269"/>
  <c r="E19" i="269"/>
  <c r="D19" i="269"/>
  <c r="I18" i="269"/>
  <c r="H18" i="269"/>
  <c r="G18" i="269"/>
  <c r="F18" i="269"/>
  <c r="E18" i="269"/>
  <c r="D18" i="269"/>
  <c r="I17" i="269"/>
  <c r="H17" i="269"/>
  <c r="G17" i="269"/>
  <c r="F17" i="269"/>
  <c r="E17" i="269"/>
  <c r="D17" i="269"/>
  <c r="I16" i="269"/>
  <c r="H16" i="269"/>
  <c r="G16" i="269"/>
  <c r="F16" i="269"/>
  <c r="E16" i="269"/>
  <c r="D16" i="269"/>
  <c r="I15" i="269"/>
  <c r="H15" i="269"/>
  <c r="G15" i="269"/>
  <c r="F15" i="269"/>
  <c r="E15" i="269"/>
  <c r="D15" i="269"/>
  <c r="I14" i="269"/>
  <c r="H14" i="269"/>
  <c r="G14" i="269"/>
  <c r="F14" i="269"/>
  <c r="E14" i="269"/>
  <c r="D14" i="269"/>
  <c r="I13" i="269"/>
  <c r="H13" i="269"/>
  <c r="G13" i="269"/>
  <c r="F13" i="269"/>
  <c r="E13" i="269"/>
  <c r="D13" i="269"/>
  <c r="I12" i="269"/>
  <c r="H12" i="269"/>
  <c r="G12" i="269"/>
  <c r="F12" i="269"/>
  <c r="E12" i="269"/>
  <c r="D12" i="269"/>
  <c r="I11" i="269"/>
  <c r="H11" i="269"/>
  <c r="G11" i="269"/>
  <c r="F11" i="269"/>
  <c r="E11" i="269"/>
  <c r="D11" i="269"/>
  <c r="I60" i="268"/>
  <c r="H60" i="268"/>
  <c r="G60" i="268"/>
  <c r="F60" i="268"/>
  <c r="E60" i="268"/>
  <c r="D60" i="268"/>
  <c r="I59" i="268"/>
  <c r="H59" i="268"/>
  <c r="G59" i="268"/>
  <c r="F59" i="268"/>
  <c r="E59" i="268"/>
  <c r="D59" i="268"/>
  <c r="J58" i="268"/>
  <c r="I58" i="268"/>
  <c r="H58" i="268"/>
  <c r="G58" i="268"/>
  <c r="F58" i="268"/>
  <c r="E58" i="268"/>
  <c r="D58" i="268"/>
  <c r="I56" i="268"/>
  <c r="H56" i="268"/>
  <c r="G56" i="268"/>
  <c r="F56" i="268"/>
  <c r="E56" i="268"/>
  <c r="D56" i="268"/>
  <c r="I55" i="268"/>
  <c r="H55" i="268"/>
  <c r="G55" i="268"/>
  <c r="F55" i="268"/>
  <c r="E55" i="268"/>
  <c r="D55" i="268"/>
  <c r="I54" i="268"/>
  <c r="H54" i="268"/>
  <c r="G54" i="268"/>
  <c r="F54" i="268"/>
  <c r="E54" i="268"/>
  <c r="D54" i="268"/>
  <c r="I53" i="268"/>
  <c r="H53" i="268"/>
  <c r="G53" i="268"/>
  <c r="F53" i="268"/>
  <c r="E53" i="268"/>
  <c r="D53" i="268"/>
  <c r="I52" i="268"/>
  <c r="H52" i="268"/>
  <c r="G52" i="268"/>
  <c r="F52" i="268"/>
  <c r="E52" i="268"/>
  <c r="D52" i="268"/>
  <c r="I50" i="268"/>
  <c r="H50" i="268"/>
  <c r="G50" i="268"/>
  <c r="F50" i="268"/>
  <c r="E50" i="268"/>
  <c r="D50" i="268"/>
  <c r="I49" i="268"/>
  <c r="H49" i="268"/>
  <c r="G49" i="268"/>
  <c r="F49" i="268"/>
  <c r="E49" i="268"/>
  <c r="D49" i="268"/>
  <c r="I48" i="268"/>
  <c r="H48" i="268"/>
  <c r="G48" i="268"/>
  <c r="F48" i="268"/>
  <c r="E48" i="268"/>
  <c r="D48" i="268"/>
  <c r="I47" i="268"/>
  <c r="H47" i="268"/>
  <c r="G47" i="268"/>
  <c r="F47" i="268"/>
  <c r="E47" i="268"/>
  <c r="D47" i="268"/>
  <c r="I46" i="268"/>
  <c r="H46" i="268"/>
  <c r="G46" i="268"/>
  <c r="F46" i="268"/>
  <c r="E46" i="268"/>
  <c r="D46" i="268"/>
  <c r="I42" i="268"/>
  <c r="H42" i="268"/>
  <c r="G42" i="268"/>
  <c r="F42" i="268"/>
  <c r="E42" i="268"/>
  <c r="D42" i="268"/>
  <c r="I41" i="268"/>
  <c r="H41" i="268"/>
  <c r="G41" i="268"/>
  <c r="F41" i="268"/>
  <c r="E41" i="268"/>
  <c r="D41" i="268"/>
  <c r="I40" i="268"/>
  <c r="H40" i="268"/>
  <c r="G40" i="268"/>
  <c r="F40" i="268"/>
  <c r="E40" i="268"/>
  <c r="D40" i="268"/>
  <c r="I37" i="268"/>
  <c r="H37" i="268"/>
  <c r="G37" i="268"/>
  <c r="F37" i="268"/>
  <c r="E37" i="268"/>
  <c r="D37" i="268"/>
  <c r="I36" i="268"/>
  <c r="H36" i="268"/>
  <c r="G36" i="268"/>
  <c r="F36" i="268"/>
  <c r="E36" i="268"/>
  <c r="D36" i="268"/>
  <c r="I35" i="268"/>
  <c r="H35" i="268"/>
  <c r="G35" i="268"/>
  <c r="F35" i="268"/>
  <c r="E35" i="268"/>
  <c r="D35" i="268"/>
  <c r="I34" i="268"/>
  <c r="H34" i="268"/>
  <c r="G34" i="268"/>
  <c r="F34" i="268"/>
  <c r="E34" i="268"/>
  <c r="D34" i="268"/>
  <c r="I33" i="268"/>
  <c r="H33" i="268"/>
  <c r="G33" i="268"/>
  <c r="F33" i="268"/>
  <c r="E33" i="268"/>
  <c r="D33" i="268"/>
  <c r="I31" i="268"/>
  <c r="H31" i="268"/>
  <c r="G31" i="268"/>
  <c r="F31" i="268"/>
  <c r="E31" i="268"/>
  <c r="D31" i="268"/>
  <c r="I30" i="268"/>
  <c r="H30" i="268"/>
  <c r="G30" i="268"/>
  <c r="F30" i="268"/>
  <c r="E30" i="268"/>
  <c r="D30" i="268"/>
  <c r="I29" i="268"/>
  <c r="H29" i="268"/>
  <c r="G29" i="268"/>
  <c r="F29" i="268"/>
  <c r="E29" i="268"/>
  <c r="D29" i="268"/>
  <c r="I27" i="268"/>
  <c r="H27" i="268"/>
  <c r="G27" i="268"/>
  <c r="F27" i="268"/>
  <c r="E27" i="268"/>
  <c r="D27" i="268"/>
  <c r="I26" i="268"/>
  <c r="H26" i="268"/>
  <c r="G26" i="268"/>
  <c r="F26" i="268"/>
  <c r="E26" i="268"/>
  <c r="D26" i="268"/>
  <c r="I25" i="268"/>
  <c r="H25" i="268"/>
  <c r="G25" i="268"/>
  <c r="F25" i="268"/>
  <c r="E25" i="268"/>
  <c r="D25" i="268"/>
  <c r="I24" i="268"/>
  <c r="H24" i="268"/>
  <c r="G24" i="268"/>
  <c r="F24" i="268"/>
  <c r="E24" i="268"/>
  <c r="D24" i="268"/>
  <c r="I23" i="268"/>
  <c r="H23" i="268"/>
  <c r="G23" i="268"/>
  <c r="F23" i="268"/>
  <c r="E23" i="268"/>
  <c r="D23" i="268"/>
  <c r="I21" i="268"/>
  <c r="H21" i="268"/>
  <c r="G21" i="268"/>
  <c r="F21" i="268"/>
  <c r="E21" i="268"/>
  <c r="D21" i="268"/>
  <c r="I20" i="268"/>
  <c r="H20" i="268"/>
  <c r="G20" i="268"/>
  <c r="F20" i="268"/>
  <c r="E20" i="268"/>
  <c r="D20" i="268"/>
  <c r="I19" i="268"/>
  <c r="H19" i="268"/>
  <c r="G19" i="268"/>
  <c r="F19" i="268"/>
  <c r="E19" i="268"/>
  <c r="D19" i="268"/>
  <c r="I18" i="268"/>
  <c r="H18" i="268"/>
  <c r="G18" i="268"/>
  <c r="F18" i="268"/>
  <c r="E18" i="268"/>
  <c r="D18" i="268"/>
  <c r="I17" i="268"/>
  <c r="H17" i="268"/>
  <c r="G17" i="268"/>
  <c r="F17" i="268"/>
  <c r="E17" i="268"/>
  <c r="D17" i="268"/>
  <c r="I16" i="268"/>
  <c r="H16" i="268"/>
  <c r="G16" i="268"/>
  <c r="F16" i="268"/>
  <c r="E16" i="268"/>
  <c r="D16" i="268"/>
  <c r="I15" i="268"/>
  <c r="H15" i="268"/>
  <c r="G15" i="268"/>
  <c r="F15" i="268"/>
  <c r="E15" i="268"/>
  <c r="D15" i="268"/>
  <c r="I14" i="268"/>
  <c r="H14" i="268"/>
  <c r="G14" i="268"/>
  <c r="F14" i="268"/>
  <c r="E14" i="268"/>
  <c r="D14" i="268"/>
  <c r="I13" i="268"/>
  <c r="H13" i="268"/>
  <c r="G13" i="268"/>
  <c r="F13" i="268"/>
  <c r="E13" i="268"/>
  <c r="D13" i="268"/>
  <c r="I12" i="268"/>
  <c r="H12" i="268"/>
  <c r="G12" i="268"/>
  <c r="F12" i="268"/>
  <c r="E12" i="268"/>
  <c r="D12" i="268"/>
  <c r="I11" i="268"/>
  <c r="H11" i="268"/>
  <c r="G11" i="268"/>
  <c r="F11" i="268"/>
  <c r="E11" i="268"/>
  <c r="D11" i="268"/>
  <c r="I60" i="267"/>
  <c r="H60" i="267"/>
  <c r="G60" i="267"/>
  <c r="F60" i="267"/>
  <c r="E60" i="267"/>
  <c r="D60" i="267"/>
  <c r="I59" i="267"/>
  <c r="H59" i="267"/>
  <c r="G59" i="267"/>
  <c r="F59" i="267"/>
  <c r="E59" i="267"/>
  <c r="D59" i="267"/>
  <c r="J58" i="267"/>
  <c r="I58" i="267"/>
  <c r="H58" i="267"/>
  <c r="G58" i="267"/>
  <c r="F58" i="267"/>
  <c r="E58" i="267"/>
  <c r="D58" i="267"/>
  <c r="I56" i="267"/>
  <c r="H56" i="267"/>
  <c r="G56" i="267"/>
  <c r="F56" i="267"/>
  <c r="E56" i="267"/>
  <c r="D56" i="267"/>
  <c r="I55" i="267"/>
  <c r="H55" i="267"/>
  <c r="G55" i="267"/>
  <c r="F55" i="267"/>
  <c r="E55" i="267"/>
  <c r="D55" i="267"/>
  <c r="I54" i="267"/>
  <c r="H54" i="267"/>
  <c r="G54" i="267"/>
  <c r="F54" i="267"/>
  <c r="E54" i="267"/>
  <c r="D54" i="267"/>
  <c r="I53" i="267"/>
  <c r="H53" i="267"/>
  <c r="G53" i="267"/>
  <c r="F53" i="267"/>
  <c r="E53" i="267"/>
  <c r="D53" i="267"/>
  <c r="I52" i="267"/>
  <c r="H52" i="267"/>
  <c r="G52" i="267"/>
  <c r="F52" i="267"/>
  <c r="E52" i="267"/>
  <c r="D52" i="267"/>
  <c r="I50" i="267"/>
  <c r="H50" i="267"/>
  <c r="G50" i="267"/>
  <c r="F50" i="267"/>
  <c r="E50" i="267"/>
  <c r="D50" i="267"/>
  <c r="I49" i="267"/>
  <c r="H49" i="267"/>
  <c r="G49" i="267"/>
  <c r="F49" i="267"/>
  <c r="E49" i="267"/>
  <c r="D49" i="267"/>
  <c r="I48" i="267"/>
  <c r="H48" i="267"/>
  <c r="G48" i="267"/>
  <c r="F48" i="267"/>
  <c r="E48" i="267"/>
  <c r="D48" i="267"/>
  <c r="I47" i="267"/>
  <c r="H47" i="267"/>
  <c r="G47" i="267"/>
  <c r="F47" i="267"/>
  <c r="E47" i="267"/>
  <c r="D47" i="267"/>
  <c r="I46" i="267"/>
  <c r="H46" i="267"/>
  <c r="G46" i="267"/>
  <c r="F46" i="267"/>
  <c r="E46" i="267"/>
  <c r="D46" i="267"/>
  <c r="I42" i="267"/>
  <c r="H42" i="267"/>
  <c r="G42" i="267"/>
  <c r="F42" i="267"/>
  <c r="E42" i="267"/>
  <c r="D42" i="267"/>
  <c r="I41" i="267"/>
  <c r="H41" i="267"/>
  <c r="G41" i="267"/>
  <c r="F41" i="267"/>
  <c r="E41" i="267"/>
  <c r="D41" i="267"/>
  <c r="I40" i="267"/>
  <c r="H40" i="267"/>
  <c r="G40" i="267"/>
  <c r="F40" i="267"/>
  <c r="E40" i="267"/>
  <c r="D40" i="267"/>
  <c r="I37" i="267"/>
  <c r="H37" i="267"/>
  <c r="G37" i="267"/>
  <c r="F37" i="267"/>
  <c r="E37" i="267"/>
  <c r="D37" i="267"/>
  <c r="I36" i="267"/>
  <c r="H36" i="267"/>
  <c r="G36" i="267"/>
  <c r="F36" i="267"/>
  <c r="E36" i="267"/>
  <c r="D36" i="267"/>
  <c r="I35" i="267"/>
  <c r="H35" i="267"/>
  <c r="G35" i="267"/>
  <c r="F35" i="267"/>
  <c r="E35" i="267"/>
  <c r="D35" i="267"/>
  <c r="I34" i="267"/>
  <c r="H34" i="267"/>
  <c r="G34" i="267"/>
  <c r="F34" i="267"/>
  <c r="E34" i="267"/>
  <c r="D34" i="267"/>
  <c r="I33" i="267"/>
  <c r="H33" i="267"/>
  <c r="G33" i="267"/>
  <c r="F33" i="267"/>
  <c r="E33" i="267"/>
  <c r="D33" i="267"/>
  <c r="I31" i="267"/>
  <c r="H31" i="267"/>
  <c r="G31" i="267"/>
  <c r="F31" i="267"/>
  <c r="E31" i="267"/>
  <c r="D31" i="267"/>
  <c r="I30" i="267"/>
  <c r="H30" i="267"/>
  <c r="G30" i="267"/>
  <c r="F30" i="267"/>
  <c r="E30" i="267"/>
  <c r="D30" i="267"/>
  <c r="I29" i="267"/>
  <c r="H29" i="267"/>
  <c r="G29" i="267"/>
  <c r="F29" i="267"/>
  <c r="E29" i="267"/>
  <c r="D29" i="267"/>
  <c r="I27" i="267"/>
  <c r="H27" i="267"/>
  <c r="G27" i="267"/>
  <c r="F27" i="267"/>
  <c r="E27" i="267"/>
  <c r="D27" i="267"/>
  <c r="I26" i="267"/>
  <c r="H26" i="267"/>
  <c r="G26" i="267"/>
  <c r="F26" i="267"/>
  <c r="E26" i="267"/>
  <c r="D26" i="267"/>
  <c r="I25" i="267"/>
  <c r="H25" i="267"/>
  <c r="G25" i="267"/>
  <c r="F25" i="267"/>
  <c r="E25" i="267"/>
  <c r="D25" i="267"/>
  <c r="I24" i="267"/>
  <c r="H24" i="267"/>
  <c r="G24" i="267"/>
  <c r="F24" i="267"/>
  <c r="E24" i="267"/>
  <c r="D24" i="267"/>
  <c r="I23" i="267"/>
  <c r="H23" i="267"/>
  <c r="G23" i="267"/>
  <c r="F23" i="267"/>
  <c r="E23" i="267"/>
  <c r="D23" i="267"/>
  <c r="I21" i="267"/>
  <c r="H21" i="267"/>
  <c r="G21" i="267"/>
  <c r="F21" i="267"/>
  <c r="E21" i="267"/>
  <c r="D21" i="267"/>
  <c r="I20" i="267"/>
  <c r="H20" i="267"/>
  <c r="G20" i="267"/>
  <c r="F20" i="267"/>
  <c r="E20" i="267"/>
  <c r="D20" i="267"/>
  <c r="I19" i="267"/>
  <c r="H19" i="267"/>
  <c r="G19" i="267"/>
  <c r="F19" i="267"/>
  <c r="E19" i="267"/>
  <c r="D19" i="267"/>
  <c r="I18" i="267"/>
  <c r="H18" i="267"/>
  <c r="G18" i="267"/>
  <c r="F18" i="267"/>
  <c r="E18" i="267"/>
  <c r="D18" i="267"/>
  <c r="I17" i="267"/>
  <c r="H17" i="267"/>
  <c r="G17" i="267"/>
  <c r="F17" i="267"/>
  <c r="E17" i="267"/>
  <c r="D17" i="267"/>
  <c r="I16" i="267"/>
  <c r="H16" i="267"/>
  <c r="G16" i="267"/>
  <c r="F16" i="267"/>
  <c r="E16" i="267"/>
  <c r="D16" i="267"/>
  <c r="I15" i="267"/>
  <c r="H15" i="267"/>
  <c r="G15" i="267"/>
  <c r="F15" i="267"/>
  <c r="E15" i="267"/>
  <c r="D15" i="267"/>
  <c r="I14" i="267"/>
  <c r="H14" i="267"/>
  <c r="G14" i="267"/>
  <c r="F14" i="267"/>
  <c r="E14" i="267"/>
  <c r="D14" i="267"/>
  <c r="I13" i="267"/>
  <c r="H13" i="267"/>
  <c r="G13" i="267"/>
  <c r="F13" i="267"/>
  <c r="E13" i="267"/>
  <c r="D13" i="267"/>
  <c r="I12" i="267"/>
  <c r="H12" i="267"/>
  <c r="G12" i="267"/>
  <c r="F12" i="267"/>
  <c r="E12" i="267"/>
  <c r="D12" i="267"/>
  <c r="I11" i="267"/>
  <c r="H11" i="267"/>
  <c r="G11" i="267"/>
  <c r="F11" i="267"/>
  <c r="E11" i="267"/>
  <c r="D11" i="267"/>
  <c r="I60" i="266"/>
  <c r="H60" i="266"/>
  <c r="G60" i="266"/>
  <c r="F60" i="266"/>
  <c r="E60" i="266"/>
  <c r="D60" i="266"/>
  <c r="I59" i="266"/>
  <c r="H59" i="266"/>
  <c r="G59" i="266"/>
  <c r="F59" i="266"/>
  <c r="E59" i="266"/>
  <c r="D59" i="266"/>
  <c r="J58" i="266"/>
  <c r="I58" i="266"/>
  <c r="H58" i="266"/>
  <c r="G58" i="266"/>
  <c r="F58" i="266"/>
  <c r="E58" i="266"/>
  <c r="D58" i="266"/>
  <c r="I56" i="266"/>
  <c r="H56" i="266"/>
  <c r="G56" i="266"/>
  <c r="F56" i="266"/>
  <c r="E56" i="266"/>
  <c r="D56" i="266"/>
  <c r="I55" i="266"/>
  <c r="H55" i="266"/>
  <c r="G55" i="266"/>
  <c r="F55" i="266"/>
  <c r="E55" i="266"/>
  <c r="D55" i="266"/>
  <c r="I54" i="266"/>
  <c r="H54" i="266"/>
  <c r="G54" i="266"/>
  <c r="F54" i="266"/>
  <c r="E54" i="266"/>
  <c r="D54" i="266"/>
  <c r="I53" i="266"/>
  <c r="H53" i="266"/>
  <c r="G53" i="266"/>
  <c r="F53" i="266"/>
  <c r="E53" i="266"/>
  <c r="D53" i="266"/>
  <c r="I52" i="266"/>
  <c r="H52" i="266"/>
  <c r="G52" i="266"/>
  <c r="F52" i="266"/>
  <c r="E52" i="266"/>
  <c r="D52" i="266"/>
  <c r="I50" i="266"/>
  <c r="H50" i="266"/>
  <c r="G50" i="266"/>
  <c r="F50" i="266"/>
  <c r="E50" i="266"/>
  <c r="D50" i="266"/>
  <c r="I49" i="266"/>
  <c r="H49" i="266"/>
  <c r="G49" i="266"/>
  <c r="F49" i="266"/>
  <c r="E49" i="266"/>
  <c r="D49" i="266"/>
  <c r="I48" i="266"/>
  <c r="H48" i="266"/>
  <c r="G48" i="266"/>
  <c r="F48" i="266"/>
  <c r="E48" i="266"/>
  <c r="D48" i="266"/>
  <c r="I47" i="266"/>
  <c r="H47" i="266"/>
  <c r="G47" i="266"/>
  <c r="F47" i="266"/>
  <c r="E47" i="266"/>
  <c r="D47" i="266"/>
  <c r="I46" i="266"/>
  <c r="H46" i="266"/>
  <c r="G46" i="266"/>
  <c r="F46" i="266"/>
  <c r="E46" i="266"/>
  <c r="D46" i="266"/>
  <c r="I42" i="266"/>
  <c r="H42" i="266"/>
  <c r="G42" i="266"/>
  <c r="F42" i="266"/>
  <c r="E42" i="266"/>
  <c r="D42" i="266"/>
  <c r="I41" i="266"/>
  <c r="H41" i="266"/>
  <c r="G41" i="266"/>
  <c r="F41" i="266"/>
  <c r="E41" i="266"/>
  <c r="D41" i="266"/>
  <c r="I40" i="266"/>
  <c r="H40" i="266"/>
  <c r="G40" i="266"/>
  <c r="F40" i="266"/>
  <c r="E40" i="266"/>
  <c r="D40" i="266"/>
  <c r="I37" i="266"/>
  <c r="H37" i="266"/>
  <c r="G37" i="266"/>
  <c r="F37" i="266"/>
  <c r="E37" i="266"/>
  <c r="D37" i="266"/>
  <c r="I36" i="266"/>
  <c r="H36" i="266"/>
  <c r="G36" i="266"/>
  <c r="F36" i="266"/>
  <c r="E36" i="266"/>
  <c r="D36" i="266"/>
  <c r="I35" i="266"/>
  <c r="H35" i="266"/>
  <c r="G35" i="266"/>
  <c r="F35" i="266"/>
  <c r="E35" i="266"/>
  <c r="D35" i="266"/>
  <c r="I34" i="266"/>
  <c r="H34" i="266"/>
  <c r="G34" i="266"/>
  <c r="F34" i="266"/>
  <c r="E34" i="266"/>
  <c r="D34" i="266"/>
  <c r="I33" i="266"/>
  <c r="H33" i="266"/>
  <c r="G33" i="266"/>
  <c r="F33" i="266"/>
  <c r="E33" i="266"/>
  <c r="D33" i="266"/>
  <c r="I31" i="266"/>
  <c r="H31" i="266"/>
  <c r="G31" i="266"/>
  <c r="F31" i="266"/>
  <c r="E31" i="266"/>
  <c r="D31" i="266"/>
  <c r="I30" i="266"/>
  <c r="H30" i="266"/>
  <c r="G30" i="266"/>
  <c r="F30" i="266"/>
  <c r="E30" i="266"/>
  <c r="D30" i="266"/>
  <c r="I29" i="266"/>
  <c r="H29" i="266"/>
  <c r="G29" i="266"/>
  <c r="F29" i="266"/>
  <c r="E29" i="266"/>
  <c r="D29" i="266"/>
  <c r="I27" i="266"/>
  <c r="H27" i="266"/>
  <c r="G27" i="266"/>
  <c r="F27" i="266"/>
  <c r="E27" i="266"/>
  <c r="D27" i="266"/>
  <c r="I26" i="266"/>
  <c r="H26" i="266"/>
  <c r="G26" i="266"/>
  <c r="F26" i="266"/>
  <c r="E26" i="266"/>
  <c r="D26" i="266"/>
  <c r="I25" i="266"/>
  <c r="H25" i="266"/>
  <c r="G25" i="266"/>
  <c r="F25" i="266"/>
  <c r="E25" i="266"/>
  <c r="D25" i="266"/>
  <c r="I24" i="266"/>
  <c r="H24" i="266"/>
  <c r="G24" i="266"/>
  <c r="F24" i="266"/>
  <c r="E24" i="266"/>
  <c r="D24" i="266"/>
  <c r="I23" i="266"/>
  <c r="H23" i="266"/>
  <c r="G23" i="266"/>
  <c r="F23" i="266"/>
  <c r="E23" i="266"/>
  <c r="D23" i="266"/>
  <c r="I21" i="266"/>
  <c r="H21" i="266"/>
  <c r="G21" i="266"/>
  <c r="F21" i="266"/>
  <c r="E21" i="266"/>
  <c r="D21" i="266"/>
  <c r="I20" i="266"/>
  <c r="H20" i="266"/>
  <c r="G20" i="266"/>
  <c r="F20" i="266"/>
  <c r="E20" i="266"/>
  <c r="D20" i="266"/>
  <c r="I19" i="266"/>
  <c r="H19" i="266"/>
  <c r="G19" i="266"/>
  <c r="F19" i="266"/>
  <c r="E19" i="266"/>
  <c r="D19" i="266"/>
  <c r="I18" i="266"/>
  <c r="H18" i="266"/>
  <c r="G18" i="266"/>
  <c r="F18" i="266"/>
  <c r="E18" i="266"/>
  <c r="D18" i="266"/>
  <c r="I17" i="266"/>
  <c r="H17" i="266"/>
  <c r="G17" i="266"/>
  <c r="F17" i="266"/>
  <c r="E17" i="266"/>
  <c r="D17" i="266"/>
  <c r="I16" i="266"/>
  <c r="H16" i="266"/>
  <c r="G16" i="266"/>
  <c r="F16" i="266"/>
  <c r="E16" i="266"/>
  <c r="D16" i="266"/>
  <c r="I15" i="266"/>
  <c r="H15" i="266"/>
  <c r="G15" i="266"/>
  <c r="F15" i="266"/>
  <c r="E15" i="266"/>
  <c r="D15" i="266"/>
  <c r="I14" i="266"/>
  <c r="H14" i="266"/>
  <c r="G14" i="266"/>
  <c r="F14" i="266"/>
  <c r="E14" i="266"/>
  <c r="D14" i="266"/>
  <c r="I13" i="266"/>
  <c r="H13" i="266"/>
  <c r="G13" i="266"/>
  <c r="F13" i="266"/>
  <c r="E13" i="266"/>
  <c r="D13" i="266"/>
  <c r="I12" i="266"/>
  <c r="H12" i="266"/>
  <c r="G12" i="266"/>
  <c r="F12" i="266"/>
  <c r="E12" i="266"/>
  <c r="D12" i="266"/>
  <c r="I11" i="266"/>
  <c r="H11" i="266"/>
  <c r="G11" i="266"/>
  <c r="F11" i="266"/>
  <c r="E11" i="266"/>
  <c r="D11" i="266"/>
  <c r="I60" i="265"/>
  <c r="H60" i="265"/>
  <c r="G60" i="265"/>
  <c r="F60" i="265"/>
  <c r="E60" i="265"/>
  <c r="D60" i="265"/>
  <c r="I59" i="265"/>
  <c r="H59" i="265"/>
  <c r="G59" i="265"/>
  <c r="F59" i="265"/>
  <c r="E59" i="265"/>
  <c r="D59" i="265"/>
  <c r="J58" i="265"/>
  <c r="I58" i="265"/>
  <c r="H58" i="265"/>
  <c r="G58" i="265"/>
  <c r="F58" i="265"/>
  <c r="E58" i="265"/>
  <c r="D58" i="265"/>
  <c r="I56" i="265"/>
  <c r="H56" i="265"/>
  <c r="G56" i="265"/>
  <c r="F56" i="265"/>
  <c r="E56" i="265"/>
  <c r="D56" i="265"/>
  <c r="I55" i="265"/>
  <c r="H55" i="265"/>
  <c r="G55" i="265"/>
  <c r="F55" i="265"/>
  <c r="E55" i="265"/>
  <c r="D55" i="265"/>
  <c r="I54" i="265"/>
  <c r="H54" i="265"/>
  <c r="G54" i="265"/>
  <c r="F54" i="265"/>
  <c r="E54" i="265"/>
  <c r="D54" i="265"/>
  <c r="I53" i="265"/>
  <c r="H53" i="265"/>
  <c r="G53" i="265"/>
  <c r="F53" i="265"/>
  <c r="E53" i="265"/>
  <c r="D53" i="265"/>
  <c r="I52" i="265"/>
  <c r="H52" i="265"/>
  <c r="G52" i="265"/>
  <c r="F52" i="265"/>
  <c r="E52" i="265"/>
  <c r="D52" i="265"/>
  <c r="I50" i="265"/>
  <c r="H50" i="265"/>
  <c r="G50" i="265"/>
  <c r="F50" i="265"/>
  <c r="E50" i="265"/>
  <c r="D50" i="265"/>
  <c r="I49" i="265"/>
  <c r="H49" i="265"/>
  <c r="G49" i="265"/>
  <c r="F49" i="265"/>
  <c r="E49" i="265"/>
  <c r="D49" i="265"/>
  <c r="I48" i="265"/>
  <c r="H48" i="265"/>
  <c r="G48" i="265"/>
  <c r="F48" i="265"/>
  <c r="E48" i="265"/>
  <c r="D48" i="265"/>
  <c r="I47" i="265"/>
  <c r="H47" i="265"/>
  <c r="G47" i="265"/>
  <c r="F47" i="265"/>
  <c r="E47" i="265"/>
  <c r="D47" i="265"/>
  <c r="I46" i="265"/>
  <c r="H46" i="265"/>
  <c r="G46" i="265"/>
  <c r="F46" i="265"/>
  <c r="E46" i="265"/>
  <c r="D46" i="265"/>
  <c r="I42" i="265"/>
  <c r="H42" i="265"/>
  <c r="G42" i="265"/>
  <c r="F42" i="265"/>
  <c r="E42" i="265"/>
  <c r="D42" i="265"/>
  <c r="I41" i="265"/>
  <c r="H41" i="265"/>
  <c r="G41" i="265"/>
  <c r="F41" i="265"/>
  <c r="E41" i="265"/>
  <c r="D41" i="265"/>
  <c r="I40" i="265"/>
  <c r="H40" i="265"/>
  <c r="G40" i="265"/>
  <c r="F40" i="265"/>
  <c r="E40" i="265"/>
  <c r="D40" i="265"/>
  <c r="I37" i="265"/>
  <c r="H37" i="265"/>
  <c r="G37" i="265"/>
  <c r="F37" i="265"/>
  <c r="E37" i="265"/>
  <c r="D37" i="265"/>
  <c r="I36" i="265"/>
  <c r="H36" i="265"/>
  <c r="G36" i="265"/>
  <c r="F36" i="265"/>
  <c r="E36" i="265"/>
  <c r="D36" i="265"/>
  <c r="I35" i="265"/>
  <c r="H35" i="265"/>
  <c r="G35" i="265"/>
  <c r="F35" i="265"/>
  <c r="E35" i="265"/>
  <c r="D35" i="265"/>
  <c r="I34" i="265"/>
  <c r="H34" i="265"/>
  <c r="G34" i="265"/>
  <c r="F34" i="265"/>
  <c r="E34" i="265"/>
  <c r="D34" i="265"/>
  <c r="I33" i="265"/>
  <c r="H33" i="265"/>
  <c r="G33" i="265"/>
  <c r="F33" i="265"/>
  <c r="E33" i="265"/>
  <c r="D33" i="265"/>
  <c r="I31" i="265"/>
  <c r="H31" i="265"/>
  <c r="G31" i="265"/>
  <c r="F31" i="265"/>
  <c r="E31" i="265"/>
  <c r="D31" i="265"/>
  <c r="I30" i="265"/>
  <c r="H30" i="265"/>
  <c r="G30" i="265"/>
  <c r="F30" i="265"/>
  <c r="E30" i="265"/>
  <c r="D30" i="265"/>
  <c r="I29" i="265"/>
  <c r="H29" i="265"/>
  <c r="G29" i="265"/>
  <c r="F29" i="265"/>
  <c r="E29" i="265"/>
  <c r="D29" i="265"/>
  <c r="I27" i="265"/>
  <c r="H27" i="265"/>
  <c r="G27" i="265"/>
  <c r="F27" i="265"/>
  <c r="E27" i="265"/>
  <c r="D27" i="265"/>
  <c r="I26" i="265"/>
  <c r="H26" i="265"/>
  <c r="G26" i="265"/>
  <c r="F26" i="265"/>
  <c r="E26" i="265"/>
  <c r="D26" i="265"/>
  <c r="I25" i="265"/>
  <c r="H25" i="265"/>
  <c r="G25" i="265"/>
  <c r="F25" i="265"/>
  <c r="E25" i="265"/>
  <c r="D25" i="265"/>
  <c r="I24" i="265"/>
  <c r="H24" i="265"/>
  <c r="G24" i="265"/>
  <c r="F24" i="265"/>
  <c r="E24" i="265"/>
  <c r="D24" i="265"/>
  <c r="I23" i="265"/>
  <c r="H23" i="265"/>
  <c r="G23" i="265"/>
  <c r="F23" i="265"/>
  <c r="E23" i="265"/>
  <c r="D23" i="265"/>
  <c r="I21" i="265"/>
  <c r="H21" i="265"/>
  <c r="G21" i="265"/>
  <c r="F21" i="265"/>
  <c r="E21" i="265"/>
  <c r="D21" i="265"/>
  <c r="I20" i="265"/>
  <c r="H20" i="265"/>
  <c r="G20" i="265"/>
  <c r="F20" i="265"/>
  <c r="E20" i="265"/>
  <c r="D20" i="265"/>
  <c r="I19" i="265"/>
  <c r="H19" i="265"/>
  <c r="G19" i="265"/>
  <c r="F19" i="265"/>
  <c r="E19" i="265"/>
  <c r="D19" i="265"/>
  <c r="I18" i="265"/>
  <c r="H18" i="265"/>
  <c r="G18" i="265"/>
  <c r="F18" i="265"/>
  <c r="E18" i="265"/>
  <c r="D18" i="265"/>
  <c r="I17" i="265"/>
  <c r="H17" i="265"/>
  <c r="G17" i="265"/>
  <c r="F17" i="265"/>
  <c r="E17" i="265"/>
  <c r="D17" i="265"/>
  <c r="I16" i="265"/>
  <c r="H16" i="265"/>
  <c r="G16" i="265"/>
  <c r="F16" i="265"/>
  <c r="E16" i="265"/>
  <c r="D16" i="265"/>
  <c r="I15" i="265"/>
  <c r="H15" i="265"/>
  <c r="G15" i="265"/>
  <c r="F15" i="265"/>
  <c r="E15" i="265"/>
  <c r="D15" i="265"/>
  <c r="I14" i="265"/>
  <c r="H14" i="265"/>
  <c r="G14" i="265"/>
  <c r="F14" i="265"/>
  <c r="E14" i="265"/>
  <c r="D14" i="265"/>
  <c r="I13" i="265"/>
  <c r="H13" i="265"/>
  <c r="G13" i="265"/>
  <c r="F13" i="265"/>
  <c r="E13" i="265"/>
  <c r="D13" i="265"/>
  <c r="I12" i="265"/>
  <c r="H12" i="265"/>
  <c r="G12" i="265"/>
  <c r="F12" i="265"/>
  <c r="E12" i="265"/>
  <c r="D12" i="265"/>
  <c r="I11" i="265"/>
  <c r="H11" i="265"/>
  <c r="G11" i="265"/>
  <c r="F11" i="265"/>
  <c r="E11" i="265"/>
  <c r="D11" i="265"/>
  <c r="I60" i="264"/>
  <c r="H60" i="264"/>
  <c r="G60" i="264"/>
  <c r="F60" i="264"/>
  <c r="E60" i="264"/>
  <c r="D60" i="264"/>
  <c r="I59" i="264"/>
  <c r="H59" i="264"/>
  <c r="G59" i="264"/>
  <c r="F59" i="264"/>
  <c r="E59" i="264"/>
  <c r="D59" i="264"/>
  <c r="J58" i="264"/>
  <c r="I58" i="264"/>
  <c r="H58" i="264"/>
  <c r="G58" i="264"/>
  <c r="F58" i="264"/>
  <c r="E58" i="264"/>
  <c r="D58" i="264"/>
  <c r="I56" i="264"/>
  <c r="H56" i="264"/>
  <c r="G56" i="264"/>
  <c r="F56" i="264"/>
  <c r="E56" i="264"/>
  <c r="D56" i="264"/>
  <c r="I55" i="264"/>
  <c r="H55" i="264"/>
  <c r="G55" i="264"/>
  <c r="F55" i="264"/>
  <c r="E55" i="264"/>
  <c r="D55" i="264"/>
  <c r="I54" i="264"/>
  <c r="H54" i="264"/>
  <c r="G54" i="264"/>
  <c r="F54" i="264"/>
  <c r="E54" i="264"/>
  <c r="D54" i="264"/>
  <c r="I53" i="264"/>
  <c r="H53" i="264"/>
  <c r="G53" i="264"/>
  <c r="F53" i="264"/>
  <c r="E53" i="264"/>
  <c r="D53" i="264"/>
  <c r="I52" i="264"/>
  <c r="H52" i="264"/>
  <c r="G52" i="264"/>
  <c r="F52" i="264"/>
  <c r="E52" i="264"/>
  <c r="D52" i="264"/>
  <c r="I50" i="264"/>
  <c r="H50" i="264"/>
  <c r="G50" i="264"/>
  <c r="F50" i="264"/>
  <c r="E50" i="264"/>
  <c r="D50" i="264"/>
  <c r="I49" i="264"/>
  <c r="H49" i="264"/>
  <c r="G49" i="264"/>
  <c r="F49" i="264"/>
  <c r="E49" i="264"/>
  <c r="D49" i="264"/>
  <c r="I48" i="264"/>
  <c r="H48" i="264"/>
  <c r="G48" i="264"/>
  <c r="F48" i="264"/>
  <c r="E48" i="264"/>
  <c r="D48" i="264"/>
  <c r="I47" i="264"/>
  <c r="H47" i="264"/>
  <c r="G47" i="264"/>
  <c r="F47" i="264"/>
  <c r="E47" i="264"/>
  <c r="D47" i="264"/>
  <c r="I46" i="264"/>
  <c r="H46" i="264"/>
  <c r="G46" i="264"/>
  <c r="F46" i="264"/>
  <c r="E46" i="264"/>
  <c r="D46" i="264"/>
  <c r="I42" i="264"/>
  <c r="H42" i="264"/>
  <c r="G42" i="264"/>
  <c r="F42" i="264"/>
  <c r="E42" i="264"/>
  <c r="D42" i="264"/>
  <c r="I41" i="264"/>
  <c r="H41" i="264"/>
  <c r="G41" i="264"/>
  <c r="F41" i="264"/>
  <c r="E41" i="264"/>
  <c r="D41" i="264"/>
  <c r="I40" i="264"/>
  <c r="H40" i="264"/>
  <c r="G40" i="264"/>
  <c r="F40" i="264"/>
  <c r="E40" i="264"/>
  <c r="D40" i="264"/>
  <c r="I37" i="264"/>
  <c r="H37" i="264"/>
  <c r="G37" i="264"/>
  <c r="F37" i="264"/>
  <c r="E37" i="264"/>
  <c r="D37" i="264"/>
  <c r="I36" i="264"/>
  <c r="H36" i="264"/>
  <c r="G36" i="264"/>
  <c r="F36" i="264"/>
  <c r="E36" i="264"/>
  <c r="D36" i="264"/>
  <c r="I35" i="264"/>
  <c r="H35" i="264"/>
  <c r="G35" i="264"/>
  <c r="F35" i="264"/>
  <c r="E35" i="264"/>
  <c r="D35" i="264"/>
  <c r="I34" i="264"/>
  <c r="H34" i="264"/>
  <c r="G34" i="264"/>
  <c r="F34" i="264"/>
  <c r="E34" i="264"/>
  <c r="D34" i="264"/>
  <c r="I33" i="264"/>
  <c r="H33" i="264"/>
  <c r="G33" i="264"/>
  <c r="F33" i="264"/>
  <c r="E33" i="264"/>
  <c r="D33" i="264"/>
  <c r="I31" i="264"/>
  <c r="H31" i="264"/>
  <c r="G31" i="264"/>
  <c r="F31" i="264"/>
  <c r="E31" i="264"/>
  <c r="D31" i="264"/>
  <c r="I30" i="264"/>
  <c r="H30" i="264"/>
  <c r="G30" i="264"/>
  <c r="F30" i="264"/>
  <c r="E30" i="264"/>
  <c r="D30" i="264"/>
  <c r="I29" i="264"/>
  <c r="H29" i="264"/>
  <c r="G29" i="264"/>
  <c r="F29" i="264"/>
  <c r="E29" i="264"/>
  <c r="D29" i="264"/>
  <c r="I27" i="264"/>
  <c r="H27" i="264"/>
  <c r="G27" i="264"/>
  <c r="F27" i="264"/>
  <c r="E27" i="264"/>
  <c r="D27" i="264"/>
  <c r="I26" i="264"/>
  <c r="H26" i="264"/>
  <c r="G26" i="264"/>
  <c r="F26" i="264"/>
  <c r="E26" i="264"/>
  <c r="D26" i="264"/>
  <c r="I25" i="264"/>
  <c r="H25" i="264"/>
  <c r="G25" i="264"/>
  <c r="F25" i="264"/>
  <c r="E25" i="264"/>
  <c r="D25" i="264"/>
  <c r="I24" i="264"/>
  <c r="H24" i="264"/>
  <c r="G24" i="264"/>
  <c r="F24" i="264"/>
  <c r="E24" i="264"/>
  <c r="D24" i="264"/>
  <c r="I23" i="264"/>
  <c r="H23" i="264"/>
  <c r="G23" i="264"/>
  <c r="F23" i="264"/>
  <c r="E23" i="264"/>
  <c r="D23" i="264"/>
  <c r="I21" i="264"/>
  <c r="H21" i="264"/>
  <c r="G21" i="264"/>
  <c r="F21" i="264"/>
  <c r="E21" i="264"/>
  <c r="D21" i="264"/>
  <c r="I20" i="264"/>
  <c r="H20" i="264"/>
  <c r="G20" i="264"/>
  <c r="F20" i="264"/>
  <c r="E20" i="264"/>
  <c r="D20" i="264"/>
  <c r="I19" i="264"/>
  <c r="H19" i="264"/>
  <c r="G19" i="264"/>
  <c r="F19" i="264"/>
  <c r="E19" i="264"/>
  <c r="D19" i="264"/>
  <c r="I18" i="264"/>
  <c r="H18" i="264"/>
  <c r="G18" i="264"/>
  <c r="F18" i="264"/>
  <c r="E18" i="264"/>
  <c r="D18" i="264"/>
  <c r="I17" i="264"/>
  <c r="H17" i="264"/>
  <c r="G17" i="264"/>
  <c r="F17" i="264"/>
  <c r="E17" i="264"/>
  <c r="D17" i="264"/>
  <c r="I16" i="264"/>
  <c r="H16" i="264"/>
  <c r="G16" i="264"/>
  <c r="F16" i="264"/>
  <c r="E16" i="264"/>
  <c r="D16" i="264"/>
  <c r="I15" i="264"/>
  <c r="H15" i="264"/>
  <c r="G15" i="264"/>
  <c r="F15" i="264"/>
  <c r="E15" i="264"/>
  <c r="D15" i="264"/>
  <c r="I14" i="264"/>
  <c r="H14" i="264"/>
  <c r="G14" i="264"/>
  <c r="F14" i="264"/>
  <c r="E14" i="264"/>
  <c r="D14" i="264"/>
  <c r="I13" i="264"/>
  <c r="H13" i="264"/>
  <c r="G13" i="264"/>
  <c r="F13" i="264"/>
  <c r="E13" i="264"/>
  <c r="D13" i="264"/>
  <c r="I12" i="264"/>
  <c r="H12" i="264"/>
  <c r="G12" i="264"/>
  <c r="F12" i="264"/>
  <c r="E12" i="264"/>
  <c r="D12" i="264"/>
  <c r="I11" i="264"/>
  <c r="H11" i="264"/>
  <c r="G11" i="264"/>
  <c r="F11" i="264"/>
  <c r="E11" i="264"/>
  <c r="D11" i="264"/>
  <c r="I60" i="263"/>
  <c r="H60" i="263"/>
  <c r="G60" i="263"/>
  <c r="F60" i="263"/>
  <c r="E60" i="263"/>
  <c r="D60" i="263"/>
  <c r="I59" i="263"/>
  <c r="H59" i="263"/>
  <c r="G59" i="263"/>
  <c r="F59" i="263"/>
  <c r="E59" i="263"/>
  <c r="D59" i="263"/>
  <c r="J58" i="263"/>
  <c r="I58" i="263"/>
  <c r="H58" i="263"/>
  <c r="G58" i="263"/>
  <c r="F58" i="263"/>
  <c r="E58" i="263"/>
  <c r="D58" i="263"/>
  <c r="I56" i="263"/>
  <c r="H56" i="263"/>
  <c r="G56" i="263"/>
  <c r="F56" i="263"/>
  <c r="E56" i="263"/>
  <c r="D56" i="263"/>
  <c r="I55" i="263"/>
  <c r="H55" i="263"/>
  <c r="G55" i="263"/>
  <c r="F55" i="263"/>
  <c r="E55" i="263"/>
  <c r="D55" i="263"/>
  <c r="I54" i="263"/>
  <c r="H54" i="263"/>
  <c r="G54" i="263"/>
  <c r="F54" i="263"/>
  <c r="E54" i="263"/>
  <c r="D54" i="263"/>
  <c r="I53" i="263"/>
  <c r="H53" i="263"/>
  <c r="G53" i="263"/>
  <c r="F53" i="263"/>
  <c r="E53" i="263"/>
  <c r="D53" i="263"/>
  <c r="I52" i="263"/>
  <c r="H52" i="263"/>
  <c r="G52" i="263"/>
  <c r="F52" i="263"/>
  <c r="E52" i="263"/>
  <c r="D52" i="263"/>
  <c r="I50" i="263"/>
  <c r="H50" i="263"/>
  <c r="G50" i="263"/>
  <c r="F50" i="263"/>
  <c r="E50" i="263"/>
  <c r="D50" i="263"/>
  <c r="I49" i="263"/>
  <c r="H49" i="263"/>
  <c r="G49" i="263"/>
  <c r="F49" i="263"/>
  <c r="E49" i="263"/>
  <c r="D49" i="263"/>
  <c r="I48" i="263"/>
  <c r="H48" i="263"/>
  <c r="G48" i="263"/>
  <c r="F48" i="263"/>
  <c r="E48" i="263"/>
  <c r="D48" i="263"/>
  <c r="I47" i="263"/>
  <c r="H47" i="263"/>
  <c r="G47" i="263"/>
  <c r="F47" i="263"/>
  <c r="E47" i="263"/>
  <c r="D47" i="263"/>
  <c r="I46" i="263"/>
  <c r="H46" i="263"/>
  <c r="G46" i="263"/>
  <c r="F46" i="263"/>
  <c r="E46" i="263"/>
  <c r="D46" i="263"/>
  <c r="I42" i="263"/>
  <c r="H42" i="263"/>
  <c r="G42" i="263"/>
  <c r="F42" i="263"/>
  <c r="E42" i="263"/>
  <c r="D42" i="263"/>
  <c r="I41" i="263"/>
  <c r="H41" i="263"/>
  <c r="G41" i="263"/>
  <c r="F41" i="263"/>
  <c r="E41" i="263"/>
  <c r="D41" i="263"/>
  <c r="I40" i="263"/>
  <c r="H40" i="263"/>
  <c r="G40" i="263"/>
  <c r="F40" i="263"/>
  <c r="E40" i="263"/>
  <c r="D40" i="263"/>
  <c r="I37" i="263"/>
  <c r="H37" i="263"/>
  <c r="G37" i="263"/>
  <c r="F37" i="263"/>
  <c r="E37" i="263"/>
  <c r="D37" i="263"/>
  <c r="I36" i="263"/>
  <c r="H36" i="263"/>
  <c r="G36" i="263"/>
  <c r="F36" i="263"/>
  <c r="E36" i="263"/>
  <c r="D36" i="263"/>
  <c r="I35" i="263"/>
  <c r="H35" i="263"/>
  <c r="G35" i="263"/>
  <c r="F35" i="263"/>
  <c r="E35" i="263"/>
  <c r="D35" i="263"/>
  <c r="I34" i="263"/>
  <c r="H34" i="263"/>
  <c r="G34" i="263"/>
  <c r="F34" i="263"/>
  <c r="E34" i="263"/>
  <c r="D34" i="263"/>
  <c r="I33" i="263"/>
  <c r="H33" i="263"/>
  <c r="G33" i="263"/>
  <c r="F33" i="263"/>
  <c r="E33" i="263"/>
  <c r="D33" i="263"/>
  <c r="I31" i="263"/>
  <c r="H31" i="263"/>
  <c r="G31" i="263"/>
  <c r="F31" i="263"/>
  <c r="E31" i="263"/>
  <c r="D31" i="263"/>
  <c r="I30" i="263"/>
  <c r="H30" i="263"/>
  <c r="G30" i="263"/>
  <c r="F30" i="263"/>
  <c r="E30" i="263"/>
  <c r="D30" i="263"/>
  <c r="I29" i="263"/>
  <c r="H29" i="263"/>
  <c r="G29" i="263"/>
  <c r="F29" i="263"/>
  <c r="E29" i="263"/>
  <c r="D29" i="263"/>
  <c r="I27" i="263"/>
  <c r="H27" i="263"/>
  <c r="G27" i="263"/>
  <c r="F27" i="263"/>
  <c r="E27" i="263"/>
  <c r="D27" i="263"/>
  <c r="I26" i="263"/>
  <c r="H26" i="263"/>
  <c r="G26" i="263"/>
  <c r="F26" i="263"/>
  <c r="E26" i="263"/>
  <c r="D26" i="263"/>
  <c r="I25" i="263"/>
  <c r="H25" i="263"/>
  <c r="G25" i="263"/>
  <c r="F25" i="263"/>
  <c r="E25" i="263"/>
  <c r="D25" i="263"/>
  <c r="I24" i="263"/>
  <c r="H24" i="263"/>
  <c r="G24" i="263"/>
  <c r="F24" i="263"/>
  <c r="E24" i="263"/>
  <c r="D24" i="263"/>
  <c r="I23" i="263"/>
  <c r="H23" i="263"/>
  <c r="G23" i="263"/>
  <c r="F23" i="263"/>
  <c r="E23" i="263"/>
  <c r="D23" i="263"/>
  <c r="I21" i="263"/>
  <c r="H21" i="263"/>
  <c r="G21" i="263"/>
  <c r="F21" i="263"/>
  <c r="E21" i="263"/>
  <c r="D21" i="263"/>
  <c r="I20" i="263"/>
  <c r="H20" i="263"/>
  <c r="G20" i="263"/>
  <c r="F20" i="263"/>
  <c r="E20" i="263"/>
  <c r="D20" i="263"/>
  <c r="I19" i="263"/>
  <c r="H19" i="263"/>
  <c r="G19" i="263"/>
  <c r="F19" i="263"/>
  <c r="E19" i="263"/>
  <c r="D19" i="263"/>
  <c r="I18" i="263"/>
  <c r="H18" i="263"/>
  <c r="G18" i="263"/>
  <c r="F18" i="263"/>
  <c r="E18" i="263"/>
  <c r="D18" i="263"/>
  <c r="I17" i="263"/>
  <c r="H17" i="263"/>
  <c r="G17" i="263"/>
  <c r="F17" i="263"/>
  <c r="E17" i="263"/>
  <c r="D17" i="263"/>
  <c r="I16" i="263"/>
  <c r="H16" i="263"/>
  <c r="G16" i="263"/>
  <c r="F16" i="263"/>
  <c r="E16" i="263"/>
  <c r="D16" i="263"/>
  <c r="I15" i="263"/>
  <c r="H15" i="263"/>
  <c r="G15" i="263"/>
  <c r="F15" i="263"/>
  <c r="E15" i="263"/>
  <c r="D15" i="263"/>
  <c r="I14" i="263"/>
  <c r="H14" i="263"/>
  <c r="G14" i="263"/>
  <c r="F14" i="263"/>
  <c r="E14" i="263"/>
  <c r="D14" i="263"/>
  <c r="I13" i="263"/>
  <c r="H13" i="263"/>
  <c r="G13" i="263"/>
  <c r="F13" i="263"/>
  <c r="E13" i="263"/>
  <c r="D13" i="263"/>
  <c r="I12" i="263"/>
  <c r="H12" i="263"/>
  <c r="G12" i="263"/>
  <c r="F12" i="263"/>
  <c r="E12" i="263"/>
  <c r="D12" i="263"/>
  <c r="I11" i="263"/>
  <c r="H11" i="263"/>
  <c r="G11" i="263"/>
  <c r="F11" i="263"/>
  <c r="E11" i="263"/>
  <c r="D11" i="263"/>
  <c r="I60" i="262"/>
  <c r="H60" i="262"/>
  <c r="G60" i="262"/>
  <c r="F60" i="262"/>
  <c r="E60" i="262"/>
  <c r="D60" i="262"/>
  <c r="I59" i="262"/>
  <c r="H59" i="262"/>
  <c r="G59" i="262"/>
  <c r="F59" i="262"/>
  <c r="E59" i="262"/>
  <c r="D59" i="262"/>
  <c r="J58" i="262"/>
  <c r="I58" i="262"/>
  <c r="H58" i="262"/>
  <c r="G58" i="262"/>
  <c r="F58" i="262"/>
  <c r="E58" i="262"/>
  <c r="D58" i="262"/>
  <c r="I56" i="262"/>
  <c r="H56" i="262"/>
  <c r="G56" i="262"/>
  <c r="F56" i="262"/>
  <c r="E56" i="262"/>
  <c r="D56" i="262"/>
  <c r="I55" i="262"/>
  <c r="H55" i="262"/>
  <c r="G55" i="262"/>
  <c r="F55" i="262"/>
  <c r="E55" i="262"/>
  <c r="D55" i="262"/>
  <c r="I54" i="262"/>
  <c r="H54" i="262"/>
  <c r="G54" i="262"/>
  <c r="F54" i="262"/>
  <c r="E54" i="262"/>
  <c r="D54" i="262"/>
  <c r="I53" i="262"/>
  <c r="H53" i="262"/>
  <c r="G53" i="262"/>
  <c r="F53" i="262"/>
  <c r="E53" i="262"/>
  <c r="D53" i="262"/>
  <c r="I52" i="262"/>
  <c r="H52" i="262"/>
  <c r="G52" i="262"/>
  <c r="F52" i="262"/>
  <c r="E52" i="262"/>
  <c r="D52" i="262"/>
  <c r="I50" i="262"/>
  <c r="H50" i="262"/>
  <c r="G50" i="262"/>
  <c r="F50" i="262"/>
  <c r="E50" i="262"/>
  <c r="D50" i="262"/>
  <c r="I49" i="262"/>
  <c r="H49" i="262"/>
  <c r="G49" i="262"/>
  <c r="F49" i="262"/>
  <c r="E49" i="262"/>
  <c r="D49" i="262"/>
  <c r="I48" i="262"/>
  <c r="H48" i="262"/>
  <c r="G48" i="262"/>
  <c r="F48" i="262"/>
  <c r="E48" i="262"/>
  <c r="D48" i="262"/>
  <c r="I47" i="262"/>
  <c r="H47" i="262"/>
  <c r="G47" i="262"/>
  <c r="F47" i="262"/>
  <c r="E47" i="262"/>
  <c r="D47" i="262"/>
  <c r="I46" i="262"/>
  <c r="H46" i="262"/>
  <c r="G46" i="262"/>
  <c r="F46" i="262"/>
  <c r="E46" i="262"/>
  <c r="D46" i="262"/>
  <c r="I42" i="262"/>
  <c r="H42" i="262"/>
  <c r="G42" i="262"/>
  <c r="F42" i="262"/>
  <c r="E42" i="262"/>
  <c r="D42" i="262"/>
  <c r="I41" i="262"/>
  <c r="H41" i="262"/>
  <c r="G41" i="262"/>
  <c r="F41" i="262"/>
  <c r="E41" i="262"/>
  <c r="D41" i="262"/>
  <c r="I40" i="262"/>
  <c r="H40" i="262"/>
  <c r="G40" i="262"/>
  <c r="F40" i="262"/>
  <c r="E40" i="262"/>
  <c r="D40" i="262"/>
  <c r="I37" i="262"/>
  <c r="H37" i="262"/>
  <c r="G37" i="262"/>
  <c r="F37" i="262"/>
  <c r="E37" i="262"/>
  <c r="D37" i="262"/>
  <c r="I36" i="262"/>
  <c r="H36" i="262"/>
  <c r="G36" i="262"/>
  <c r="F36" i="262"/>
  <c r="E36" i="262"/>
  <c r="D36" i="262"/>
  <c r="I35" i="262"/>
  <c r="H35" i="262"/>
  <c r="G35" i="262"/>
  <c r="F35" i="262"/>
  <c r="E35" i="262"/>
  <c r="D35" i="262"/>
  <c r="I34" i="262"/>
  <c r="H34" i="262"/>
  <c r="G34" i="262"/>
  <c r="F34" i="262"/>
  <c r="E34" i="262"/>
  <c r="D34" i="262"/>
  <c r="I33" i="262"/>
  <c r="H33" i="262"/>
  <c r="G33" i="262"/>
  <c r="F33" i="262"/>
  <c r="E33" i="262"/>
  <c r="D33" i="262"/>
  <c r="I31" i="262"/>
  <c r="H31" i="262"/>
  <c r="G31" i="262"/>
  <c r="F31" i="262"/>
  <c r="E31" i="262"/>
  <c r="D31" i="262"/>
  <c r="I30" i="262"/>
  <c r="H30" i="262"/>
  <c r="G30" i="262"/>
  <c r="F30" i="262"/>
  <c r="E30" i="262"/>
  <c r="D30" i="262"/>
  <c r="I29" i="262"/>
  <c r="H29" i="262"/>
  <c r="G29" i="262"/>
  <c r="F29" i="262"/>
  <c r="E29" i="262"/>
  <c r="D29" i="262"/>
  <c r="I27" i="262"/>
  <c r="H27" i="262"/>
  <c r="G27" i="262"/>
  <c r="F27" i="262"/>
  <c r="E27" i="262"/>
  <c r="D27" i="262"/>
  <c r="I26" i="262"/>
  <c r="H26" i="262"/>
  <c r="G26" i="262"/>
  <c r="F26" i="262"/>
  <c r="E26" i="262"/>
  <c r="D26" i="262"/>
  <c r="I25" i="262"/>
  <c r="H25" i="262"/>
  <c r="G25" i="262"/>
  <c r="F25" i="262"/>
  <c r="E25" i="262"/>
  <c r="D25" i="262"/>
  <c r="I24" i="262"/>
  <c r="H24" i="262"/>
  <c r="G24" i="262"/>
  <c r="F24" i="262"/>
  <c r="E24" i="262"/>
  <c r="D24" i="262"/>
  <c r="I23" i="262"/>
  <c r="H23" i="262"/>
  <c r="G23" i="262"/>
  <c r="F23" i="262"/>
  <c r="E23" i="262"/>
  <c r="D23" i="262"/>
  <c r="I21" i="262"/>
  <c r="H21" i="262"/>
  <c r="G21" i="262"/>
  <c r="F21" i="262"/>
  <c r="E21" i="262"/>
  <c r="D21" i="262"/>
  <c r="I20" i="262"/>
  <c r="H20" i="262"/>
  <c r="G20" i="262"/>
  <c r="F20" i="262"/>
  <c r="E20" i="262"/>
  <c r="D20" i="262"/>
  <c r="I19" i="262"/>
  <c r="H19" i="262"/>
  <c r="G19" i="262"/>
  <c r="F19" i="262"/>
  <c r="E19" i="262"/>
  <c r="D19" i="262"/>
  <c r="I18" i="262"/>
  <c r="H18" i="262"/>
  <c r="G18" i="262"/>
  <c r="F18" i="262"/>
  <c r="E18" i="262"/>
  <c r="D18" i="262"/>
  <c r="I17" i="262"/>
  <c r="H17" i="262"/>
  <c r="G17" i="262"/>
  <c r="F17" i="262"/>
  <c r="E17" i="262"/>
  <c r="D17" i="262"/>
  <c r="I16" i="262"/>
  <c r="H16" i="262"/>
  <c r="G16" i="262"/>
  <c r="F16" i="262"/>
  <c r="E16" i="262"/>
  <c r="D16" i="262"/>
  <c r="I15" i="262"/>
  <c r="H15" i="262"/>
  <c r="G15" i="262"/>
  <c r="F15" i="262"/>
  <c r="E15" i="262"/>
  <c r="D15" i="262"/>
  <c r="I14" i="262"/>
  <c r="H14" i="262"/>
  <c r="G14" i="262"/>
  <c r="F14" i="262"/>
  <c r="E14" i="262"/>
  <c r="D14" i="262"/>
  <c r="I13" i="262"/>
  <c r="H13" i="262"/>
  <c r="G13" i="262"/>
  <c r="F13" i="262"/>
  <c r="E13" i="262"/>
  <c r="D13" i="262"/>
  <c r="I12" i="262"/>
  <c r="H12" i="262"/>
  <c r="G12" i="262"/>
  <c r="F12" i="262"/>
  <c r="E12" i="262"/>
  <c r="D12" i="262"/>
  <c r="I11" i="262"/>
  <c r="H11" i="262"/>
  <c r="G11" i="262"/>
  <c r="F11" i="262"/>
  <c r="E11" i="262"/>
  <c r="D11" i="262"/>
  <c r="I60" i="261"/>
  <c r="H60" i="261"/>
  <c r="G60" i="261"/>
  <c r="F60" i="261"/>
  <c r="E60" i="261"/>
  <c r="D60" i="261"/>
  <c r="I59" i="261"/>
  <c r="H59" i="261"/>
  <c r="G59" i="261"/>
  <c r="F59" i="261"/>
  <c r="E59" i="261"/>
  <c r="D59" i="261"/>
  <c r="J58" i="261"/>
  <c r="I58" i="261"/>
  <c r="H58" i="261"/>
  <c r="G58" i="261"/>
  <c r="F58" i="261"/>
  <c r="E58" i="261"/>
  <c r="D58" i="261"/>
  <c r="I56" i="261"/>
  <c r="H56" i="261"/>
  <c r="G56" i="261"/>
  <c r="F56" i="261"/>
  <c r="E56" i="261"/>
  <c r="D56" i="261"/>
  <c r="I55" i="261"/>
  <c r="H55" i="261"/>
  <c r="G55" i="261"/>
  <c r="F55" i="261"/>
  <c r="E55" i="261"/>
  <c r="D55" i="261"/>
  <c r="I54" i="261"/>
  <c r="H54" i="261"/>
  <c r="G54" i="261"/>
  <c r="F54" i="261"/>
  <c r="E54" i="261"/>
  <c r="D54" i="261"/>
  <c r="I53" i="261"/>
  <c r="H53" i="261"/>
  <c r="G53" i="261"/>
  <c r="F53" i="261"/>
  <c r="E53" i="261"/>
  <c r="D53" i="261"/>
  <c r="I52" i="261"/>
  <c r="H52" i="261"/>
  <c r="G52" i="261"/>
  <c r="F52" i="261"/>
  <c r="E52" i="261"/>
  <c r="D52" i="261"/>
  <c r="I50" i="261"/>
  <c r="H50" i="261"/>
  <c r="G50" i="261"/>
  <c r="F50" i="261"/>
  <c r="E50" i="261"/>
  <c r="D50" i="261"/>
  <c r="I49" i="261"/>
  <c r="H49" i="261"/>
  <c r="G49" i="261"/>
  <c r="F49" i="261"/>
  <c r="E49" i="261"/>
  <c r="D49" i="261"/>
  <c r="I48" i="261"/>
  <c r="H48" i="261"/>
  <c r="G48" i="261"/>
  <c r="F48" i="261"/>
  <c r="E48" i="261"/>
  <c r="D48" i="261"/>
  <c r="I47" i="261"/>
  <c r="H47" i="261"/>
  <c r="G47" i="261"/>
  <c r="F47" i="261"/>
  <c r="E47" i="261"/>
  <c r="D47" i="261"/>
  <c r="I46" i="261"/>
  <c r="H46" i="261"/>
  <c r="G46" i="261"/>
  <c r="F46" i="261"/>
  <c r="E46" i="261"/>
  <c r="D46" i="261"/>
  <c r="I42" i="261"/>
  <c r="H42" i="261"/>
  <c r="G42" i="261"/>
  <c r="F42" i="261"/>
  <c r="E42" i="261"/>
  <c r="D42" i="261"/>
  <c r="I41" i="261"/>
  <c r="H41" i="261"/>
  <c r="G41" i="261"/>
  <c r="F41" i="261"/>
  <c r="E41" i="261"/>
  <c r="D41" i="261"/>
  <c r="I40" i="261"/>
  <c r="H40" i="261"/>
  <c r="G40" i="261"/>
  <c r="F40" i="261"/>
  <c r="E40" i="261"/>
  <c r="D40" i="261"/>
  <c r="I37" i="261"/>
  <c r="H37" i="261"/>
  <c r="G37" i="261"/>
  <c r="F37" i="261"/>
  <c r="E37" i="261"/>
  <c r="D37" i="261"/>
  <c r="I36" i="261"/>
  <c r="H36" i="261"/>
  <c r="G36" i="261"/>
  <c r="F36" i="261"/>
  <c r="E36" i="261"/>
  <c r="D36" i="261"/>
  <c r="I35" i="261"/>
  <c r="H35" i="261"/>
  <c r="G35" i="261"/>
  <c r="F35" i="261"/>
  <c r="E35" i="261"/>
  <c r="D35" i="261"/>
  <c r="I34" i="261"/>
  <c r="H34" i="261"/>
  <c r="G34" i="261"/>
  <c r="F34" i="261"/>
  <c r="E34" i="261"/>
  <c r="D34" i="261"/>
  <c r="I33" i="261"/>
  <c r="H33" i="261"/>
  <c r="G33" i="261"/>
  <c r="F33" i="261"/>
  <c r="E33" i="261"/>
  <c r="D33" i="261"/>
  <c r="I31" i="261"/>
  <c r="H31" i="261"/>
  <c r="G31" i="261"/>
  <c r="F31" i="261"/>
  <c r="E31" i="261"/>
  <c r="D31" i="261"/>
  <c r="I30" i="261"/>
  <c r="H30" i="261"/>
  <c r="G30" i="261"/>
  <c r="F30" i="261"/>
  <c r="E30" i="261"/>
  <c r="D30" i="261"/>
  <c r="I29" i="261"/>
  <c r="H29" i="261"/>
  <c r="G29" i="261"/>
  <c r="F29" i="261"/>
  <c r="E29" i="261"/>
  <c r="D29" i="261"/>
  <c r="I27" i="261"/>
  <c r="H27" i="261"/>
  <c r="G27" i="261"/>
  <c r="F27" i="261"/>
  <c r="E27" i="261"/>
  <c r="D27" i="261"/>
  <c r="I26" i="261"/>
  <c r="H26" i="261"/>
  <c r="G26" i="261"/>
  <c r="F26" i="261"/>
  <c r="E26" i="261"/>
  <c r="D26" i="261"/>
  <c r="I25" i="261"/>
  <c r="H25" i="261"/>
  <c r="G25" i="261"/>
  <c r="F25" i="261"/>
  <c r="E25" i="261"/>
  <c r="D25" i="261"/>
  <c r="I24" i="261"/>
  <c r="H24" i="261"/>
  <c r="G24" i="261"/>
  <c r="F24" i="261"/>
  <c r="E24" i="261"/>
  <c r="D24" i="261"/>
  <c r="I23" i="261"/>
  <c r="H23" i="261"/>
  <c r="G23" i="261"/>
  <c r="F23" i="261"/>
  <c r="E23" i="261"/>
  <c r="D23" i="261"/>
  <c r="I21" i="261"/>
  <c r="H21" i="261"/>
  <c r="G21" i="261"/>
  <c r="F21" i="261"/>
  <c r="E21" i="261"/>
  <c r="D21" i="261"/>
  <c r="I20" i="261"/>
  <c r="H20" i="261"/>
  <c r="G20" i="261"/>
  <c r="F20" i="261"/>
  <c r="E20" i="261"/>
  <c r="D20" i="261"/>
  <c r="I19" i="261"/>
  <c r="H19" i="261"/>
  <c r="G19" i="261"/>
  <c r="F19" i="261"/>
  <c r="E19" i="261"/>
  <c r="D19" i="261"/>
  <c r="I18" i="261"/>
  <c r="H18" i="261"/>
  <c r="G18" i="261"/>
  <c r="F18" i="261"/>
  <c r="E18" i="261"/>
  <c r="D18" i="261"/>
  <c r="I17" i="261"/>
  <c r="H17" i="261"/>
  <c r="G17" i="261"/>
  <c r="F17" i="261"/>
  <c r="E17" i="261"/>
  <c r="D17" i="261"/>
  <c r="I16" i="261"/>
  <c r="H16" i="261"/>
  <c r="G16" i="261"/>
  <c r="F16" i="261"/>
  <c r="E16" i="261"/>
  <c r="D16" i="261"/>
  <c r="I15" i="261"/>
  <c r="H15" i="261"/>
  <c r="G15" i="261"/>
  <c r="F15" i="261"/>
  <c r="E15" i="261"/>
  <c r="D15" i="261"/>
  <c r="I14" i="261"/>
  <c r="H14" i="261"/>
  <c r="G14" i="261"/>
  <c r="F14" i="261"/>
  <c r="E14" i="261"/>
  <c r="D14" i="261"/>
  <c r="I13" i="261"/>
  <c r="H13" i="261"/>
  <c r="G13" i="261"/>
  <c r="F13" i="261"/>
  <c r="E13" i="261"/>
  <c r="D13" i="261"/>
  <c r="I12" i="261"/>
  <c r="H12" i="261"/>
  <c r="G12" i="261"/>
  <c r="F12" i="261"/>
  <c r="E12" i="261"/>
  <c r="D12" i="261"/>
  <c r="I11" i="261"/>
  <c r="H11" i="261"/>
  <c r="G11" i="261"/>
  <c r="F11" i="261"/>
  <c r="E11" i="261"/>
  <c r="D11" i="261"/>
  <c r="I60" i="260"/>
  <c r="H60" i="260"/>
  <c r="G60" i="260"/>
  <c r="F60" i="260"/>
  <c r="E60" i="260"/>
  <c r="D60" i="260"/>
  <c r="I59" i="260"/>
  <c r="H59" i="260"/>
  <c r="G59" i="260"/>
  <c r="F59" i="260"/>
  <c r="E59" i="260"/>
  <c r="D59" i="260"/>
  <c r="K58" i="260"/>
  <c r="J58" i="260"/>
  <c r="I58" i="260"/>
  <c r="H58" i="260"/>
  <c r="G58" i="260"/>
  <c r="F58" i="260"/>
  <c r="E58" i="260"/>
  <c r="D58" i="260"/>
  <c r="I56" i="260"/>
  <c r="H56" i="260"/>
  <c r="G56" i="260"/>
  <c r="F56" i="260"/>
  <c r="E56" i="260"/>
  <c r="D56" i="260"/>
  <c r="I55" i="260"/>
  <c r="H55" i="260"/>
  <c r="G55" i="260"/>
  <c r="F55" i="260"/>
  <c r="E55" i="260"/>
  <c r="D55" i="260"/>
  <c r="I54" i="260"/>
  <c r="H54" i="260"/>
  <c r="G54" i="260"/>
  <c r="F54" i="260"/>
  <c r="E54" i="260"/>
  <c r="D54" i="260"/>
  <c r="I53" i="260"/>
  <c r="H53" i="260"/>
  <c r="G53" i="260"/>
  <c r="F53" i="260"/>
  <c r="E53" i="260"/>
  <c r="D53" i="260"/>
  <c r="I52" i="260"/>
  <c r="H52" i="260"/>
  <c r="G52" i="260"/>
  <c r="F52" i="260"/>
  <c r="E52" i="260"/>
  <c r="D52" i="260"/>
  <c r="I50" i="260"/>
  <c r="H50" i="260"/>
  <c r="G50" i="260"/>
  <c r="F50" i="260"/>
  <c r="E50" i="260"/>
  <c r="D50" i="260"/>
  <c r="I49" i="260"/>
  <c r="H49" i="260"/>
  <c r="G49" i="260"/>
  <c r="F49" i="260"/>
  <c r="E49" i="260"/>
  <c r="D49" i="260"/>
  <c r="I48" i="260"/>
  <c r="H48" i="260"/>
  <c r="G48" i="260"/>
  <c r="F48" i="260"/>
  <c r="E48" i="260"/>
  <c r="D48" i="260"/>
  <c r="I47" i="260"/>
  <c r="H47" i="260"/>
  <c r="G47" i="260"/>
  <c r="F47" i="260"/>
  <c r="E47" i="260"/>
  <c r="D47" i="260"/>
  <c r="I46" i="260"/>
  <c r="H46" i="260"/>
  <c r="G46" i="260"/>
  <c r="F46" i="260"/>
  <c r="E46" i="260"/>
  <c r="D46" i="260"/>
  <c r="I42" i="260"/>
  <c r="H42" i="260"/>
  <c r="G42" i="260"/>
  <c r="F42" i="260"/>
  <c r="E42" i="260"/>
  <c r="D42" i="260"/>
  <c r="I41" i="260"/>
  <c r="H41" i="260"/>
  <c r="G41" i="260"/>
  <c r="F41" i="260"/>
  <c r="E41" i="260"/>
  <c r="D41" i="260"/>
  <c r="I40" i="260"/>
  <c r="H40" i="260"/>
  <c r="G40" i="260"/>
  <c r="F40" i="260"/>
  <c r="E40" i="260"/>
  <c r="D40" i="260"/>
  <c r="I37" i="260"/>
  <c r="H37" i="260"/>
  <c r="G37" i="260"/>
  <c r="F37" i="260"/>
  <c r="E37" i="260"/>
  <c r="D37" i="260"/>
  <c r="I36" i="260"/>
  <c r="H36" i="260"/>
  <c r="G36" i="260"/>
  <c r="F36" i="260"/>
  <c r="E36" i="260"/>
  <c r="D36" i="260"/>
  <c r="I35" i="260"/>
  <c r="H35" i="260"/>
  <c r="G35" i="260"/>
  <c r="F35" i="260"/>
  <c r="E35" i="260"/>
  <c r="D35" i="260"/>
  <c r="I34" i="260"/>
  <c r="H34" i="260"/>
  <c r="G34" i="260"/>
  <c r="F34" i="260"/>
  <c r="E34" i="260"/>
  <c r="D34" i="260"/>
  <c r="I33" i="260"/>
  <c r="H33" i="260"/>
  <c r="G33" i="260"/>
  <c r="F33" i="260"/>
  <c r="E33" i="260"/>
  <c r="D33" i="260"/>
  <c r="I31" i="260"/>
  <c r="H31" i="260"/>
  <c r="G31" i="260"/>
  <c r="F31" i="260"/>
  <c r="E31" i="260"/>
  <c r="D31" i="260"/>
  <c r="I30" i="260"/>
  <c r="H30" i="260"/>
  <c r="G30" i="260"/>
  <c r="F30" i="260"/>
  <c r="E30" i="260"/>
  <c r="D30" i="260"/>
  <c r="I29" i="260"/>
  <c r="H29" i="260"/>
  <c r="G29" i="260"/>
  <c r="F29" i="260"/>
  <c r="E29" i="260"/>
  <c r="D29" i="260"/>
  <c r="I27" i="260"/>
  <c r="H27" i="260"/>
  <c r="G27" i="260"/>
  <c r="F27" i="260"/>
  <c r="E27" i="260"/>
  <c r="D27" i="260"/>
  <c r="I26" i="260"/>
  <c r="H26" i="260"/>
  <c r="G26" i="260"/>
  <c r="F26" i="260"/>
  <c r="E26" i="260"/>
  <c r="D26" i="260"/>
  <c r="I25" i="260"/>
  <c r="H25" i="260"/>
  <c r="G25" i="260"/>
  <c r="F25" i="260"/>
  <c r="E25" i="260"/>
  <c r="D25" i="260"/>
  <c r="I24" i="260"/>
  <c r="H24" i="260"/>
  <c r="G24" i="260"/>
  <c r="F24" i="260"/>
  <c r="E24" i="260"/>
  <c r="D24" i="260"/>
  <c r="I23" i="260"/>
  <c r="H23" i="260"/>
  <c r="G23" i="260"/>
  <c r="F23" i="260"/>
  <c r="E23" i="260"/>
  <c r="D23" i="260"/>
  <c r="I21" i="260"/>
  <c r="H21" i="260"/>
  <c r="G21" i="260"/>
  <c r="F21" i="260"/>
  <c r="E21" i="260"/>
  <c r="D21" i="260"/>
  <c r="I20" i="260"/>
  <c r="H20" i="260"/>
  <c r="G20" i="260"/>
  <c r="F20" i="260"/>
  <c r="E20" i="260"/>
  <c r="D20" i="260"/>
  <c r="I19" i="260"/>
  <c r="H19" i="260"/>
  <c r="G19" i="260"/>
  <c r="F19" i="260"/>
  <c r="E19" i="260"/>
  <c r="D19" i="260"/>
  <c r="I18" i="260"/>
  <c r="H18" i="260"/>
  <c r="G18" i="260"/>
  <c r="F18" i="260"/>
  <c r="E18" i="260"/>
  <c r="D18" i="260"/>
  <c r="I17" i="260"/>
  <c r="H17" i="260"/>
  <c r="G17" i="260"/>
  <c r="F17" i="260"/>
  <c r="E17" i="260"/>
  <c r="D17" i="260"/>
  <c r="I16" i="260"/>
  <c r="H16" i="260"/>
  <c r="G16" i="260"/>
  <c r="F16" i="260"/>
  <c r="E16" i="260"/>
  <c r="D16" i="260"/>
  <c r="I15" i="260"/>
  <c r="H15" i="260"/>
  <c r="G15" i="260"/>
  <c r="F15" i="260"/>
  <c r="E15" i="260"/>
  <c r="D15" i="260"/>
  <c r="I14" i="260"/>
  <c r="H14" i="260"/>
  <c r="G14" i="260"/>
  <c r="F14" i="260"/>
  <c r="E14" i="260"/>
  <c r="D14" i="260"/>
  <c r="I13" i="260"/>
  <c r="H13" i="260"/>
  <c r="G13" i="260"/>
  <c r="F13" i="260"/>
  <c r="E13" i="260"/>
  <c r="D13" i="260"/>
  <c r="I12" i="260"/>
  <c r="H12" i="260"/>
  <c r="G12" i="260"/>
  <c r="F12" i="260"/>
  <c r="E12" i="260"/>
  <c r="D12" i="260"/>
  <c r="I11" i="260"/>
  <c r="H11" i="260"/>
  <c r="G11" i="260"/>
  <c r="F11" i="260"/>
  <c r="E11" i="260"/>
  <c r="D11" i="260"/>
  <c r="I60" i="259"/>
  <c r="H60" i="259"/>
  <c r="G60" i="259"/>
  <c r="F60" i="259"/>
  <c r="E60" i="259"/>
  <c r="D60" i="259"/>
  <c r="I59" i="259"/>
  <c r="H59" i="259"/>
  <c r="G59" i="259"/>
  <c r="F59" i="259"/>
  <c r="E59" i="259"/>
  <c r="D59" i="259"/>
  <c r="J58" i="259"/>
  <c r="I58" i="259"/>
  <c r="H58" i="259"/>
  <c r="G58" i="259"/>
  <c r="F58" i="259"/>
  <c r="E58" i="259"/>
  <c r="D58" i="259"/>
  <c r="I56" i="259"/>
  <c r="H56" i="259"/>
  <c r="G56" i="259"/>
  <c r="F56" i="259"/>
  <c r="E56" i="259"/>
  <c r="D56" i="259"/>
  <c r="I55" i="259"/>
  <c r="H55" i="259"/>
  <c r="G55" i="259"/>
  <c r="F55" i="259"/>
  <c r="E55" i="259"/>
  <c r="D55" i="259"/>
  <c r="I54" i="259"/>
  <c r="H54" i="259"/>
  <c r="G54" i="259"/>
  <c r="F54" i="259"/>
  <c r="E54" i="259"/>
  <c r="D54" i="259"/>
  <c r="I53" i="259"/>
  <c r="H53" i="259"/>
  <c r="G53" i="259"/>
  <c r="F53" i="259"/>
  <c r="E53" i="259"/>
  <c r="D53" i="259"/>
  <c r="I52" i="259"/>
  <c r="H52" i="259"/>
  <c r="G52" i="259"/>
  <c r="F52" i="259"/>
  <c r="E52" i="259"/>
  <c r="D52" i="259"/>
  <c r="I50" i="259"/>
  <c r="H50" i="259"/>
  <c r="G50" i="259"/>
  <c r="F50" i="259"/>
  <c r="E50" i="259"/>
  <c r="D50" i="259"/>
  <c r="I49" i="259"/>
  <c r="H49" i="259"/>
  <c r="G49" i="259"/>
  <c r="F49" i="259"/>
  <c r="E49" i="259"/>
  <c r="D49" i="259"/>
  <c r="I48" i="259"/>
  <c r="H48" i="259"/>
  <c r="G48" i="259"/>
  <c r="F48" i="259"/>
  <c r="E48" i="259"/>
  <c r="D48" i="259"/>
  <c r="I47" i="259"/>
  <c r="H47" i="259"/>
  <c r="G47" i="259"/>
  <c r="F47" i="259"/>
  <c r="E47" i="259"/>
  <c r="D47" i="259"/>
  <c r="I46" i="259"/>
  <c r="H46" i="259"/>
  <c r="G46" i="259"/>
  <c r="F46" i="259"/>
  <c r="E46" i="259"/>
  <c r="D46" i="259"/>
  <c r="I42" i="259"/>
  <c r="H42" i="259"/>
  <c r="G42" i="259"/>
  <c r="F42" i="259"/>
  <c r="E42" i="259"/>
  <c r="D42" i="259"/>
  <c r="I41" i="259"/>
  <c r="H41" i="259"/>
  <c r="G41" i="259"/>
  <c r="F41" i="259"/>
  <c r="E41" i="259"/>
  <c r="D41" i="259"/>
  <c r="I40" i="259"/>
  <c r="H40" i="259"/>
  <c r="G40" i="259"/>
  <c r="F40" i="259"/>
  <c r="E40" i="259"/>
  <c r="D40" i="259"/>
  <c r="I37" i="259"/>
  <c r="H37" i="259"/>
  <c r="G37" i="259"/>
  <c r="F37" i="259"/>
  <c r="E37" i="259"/>
  <c r="D37" i="259"/>
  <c r="I36" i="259"/>
  <c r="H36" i="259"/>
  <c r="G36" i="259"/>
  <c r="F36" i="259"/>
  <c r="E36" i="259"/>
  <c r="D36" i="259"/>
  <c r="I35" i="259"/>
  <c r="H35" i="259"/>
  <c r="G35" i="259"/>
  <c r="F35" i="259"/>
  <c r="E35" i="259"/>
  <c r="D35" i="259"/>
  <c r="I34" i="259"/>
  <c r="H34" i="259"/>
  <c r="G34" i="259"/>
  <c r="F34" i="259"/>
  <c r="E34" i="259"/>
  <c r="D34" i="259"/>
  <c r="I33" i="259"/>
  <c r="H33" i="259"/>
  <c r="G33" i="259"/>
  <c r="F33" i="259"/>
  <c r="E33" i="259"/>
  <c r="D33" i="259"/>
  <c r="I31" i="259"/>
  <c r="H31" i="259"/>
  <c r="G31" i="259"/>
  <c r="F31" i="259"/>
  <c r="E31" i="259"/>
  <c r="D31" i="259"/>
  <c r="I30" i="259"/>
  <c r="H30" i="259"/>
  <c r="G30" i="259"/>
  <c r="F30" i="259"/>
  <c r="E30" i="259"/>
  <c r="D30" i="259"/>
  <c r="I29" i="259"/>
  <c r="H29" i="259"/>
  <c r="G29" i="259"/>
  <c r="F29" i="259"/>
  <c r="E29" i="259"/>
  <c r="D29" i="259"/>
  <c r="I27" i="259"/>
  <c r="H27" i="259"/>
  <c r="G27" i="259"/>
  <c r="F27" i="259"/>
  <c r="E27" i="259"/>
  <c r="D27" i="259"/>
  <c r="I26" i="259"/>
  <c r="H26" i="259"/>
  <c r="G26" i="259"/>
  <c r="F26" i="259"/>
  <c r="E26" i="259"/>
  <c r="D26" i="259"/>
  <c r="I25" i="259"/>
  <c r="H25" i="259"/>
  <c r="G25" i="259"/>
  <c r="F25" i="259"/>
  <c r="E25" i="259"/>
  <c r="D25" i="259"/>
  <c r="I24" i="259"/>
  <c r="H24" i="259"/>
  <c r="G24" i="259"/>
  <c r="F24" i="259"/>
  <c r="E24" i="259"/>
  <c r="D24" i="259"/>
  <c r="I23" i="259"/>
  <c r="H23" i="259"/>
  <c r="G23" i="259"/>
  <c r="F23" i="259"/>
  <c r="E23" i="259"/>
  <c r="D23" i="259"/>
  <c r="I21" i="259"/>
  <c r="H21" i="259"/>
  <c r="G21" i="259"/>
  <c r="F21" i="259"/>
  <c r="E21" i="259"/>
  <c r="D21" i="259"/>
  <c r="I20" i="259"/>
  <c r="H20" i="259"/>
  <c r="G20" i="259"/>
  <c r="F20" i="259"/>
  <c r="E20" i="259"/>
  <c r="D20" i="259"/>
  <c r="I19" i="259"/>
  <c r="H19" i="259"/>
  <c r="G19" i="259"/>
  <c r="F19" i="259"/>
  <c r="E19" i="259"/>
  <c r="D19" i="259"/>
  <c r="I18" i="259"/>
  <c r="H18" i="259"/>
  <c r="G18" i="259"/>
  <c r="F18" i="259"/>
  <c r="E18" i="259"/>
  <c r="D18" i="259"/>
  <c r="I17" i="259"/>
  <c r="H17" i="259"/>
  <c r="G17" i="259"/>
  <c r="F17" i="259"/>
  <c r="E17" i="259"/>
  <c r="D17" i="259"/>
  <c r="I16" i="259"/>
  <c r="H16" i="259"/>
  <c r="G16" i="259"/>
  <c r="F16" i="259"/>
  <c r="E16" i="259"/>
  <c r="D16" i="259"/>
  <c r="I15" i="259"/>
  <c r="H15" i="259"/>
  <c r="G15" i="259"/>
  <c r="F15" i="259"/>
  <c r="E15" i="259"/>
  <c r="D15" i="259"/>
  <c r="I14" i="259"/>
  <c r="H14" i="259"/>
  <c r="G14" i="259"/>
  <c r="F14" i="259"/>
  <c r="E14" i="259"/>
  <c r="D14" i="259"/>
  <c r="I13" i="259"/>
  <c r="H13" i="259"/>
  <c r="G13" i="259"/>
  <c r="F13" i="259"/>
  <c r="E13" i="259"/>
  <c r="D13" i="259"/>
  <c r="I12" i="259"/>
  <c r="H12" i="259"/>
  <c r="G12" i="259"/>
  <c r="F12" i="259"/>
  <c r="E12" i="259"/>
  <c r="D12" i="259"/>
  <c r="I11" i="259"/>
  <c r="H11" i="259"/>
  <c r="G11" i="259"/>
  <c r="F11" i="259"/>
  <c r="E11" i="259"/>
  <c r="D11" i="259"/>
  <c r="I60" i="258"/>
  <c r="H60" i="258"/>
  <c r="G60" i="258"/>
  <c r="F60" i="258"/>
  <c r="E60" i="258"/>
  <c r="D60" i="258"/>
  <c r="I59" i="258"/>
  <c r="H59" i="258"/>
  <c r="G59" i="258"/>
  <c r="F59" i="258"/>
  <c r="E59" i="258"/>
  <c r="D59" i="258"/>
  <c r="J58" i="258"/>
  <c r="I58" i="258"/>
  <c r="H58" i="258"/>
  <c r="G58" i="258"/>
  <c r="F58" i="258"/>
  <c r="E58" i="258"/>
  <c r="D58" i="258"/>
  <c r="I56" i="258"/>
  <c r="H56" i="258"/>
  <c r="G56" i="258"/>
  <c r="F56" i="258"/>
  <c r="E56" i="258"/>
  <c r="D56" i="258"/>
  <c r="I55" i="258"/>
  <c r="H55" i="258"/>
  <c r="G55" i="258"/>
  <c r="F55" i="258"/>
  <c r="E55" i="258"/>
  <c r="D55" i="258"/>
  <c r="I54" i="258"/>
  <c r="H54" i="258"/>
  <c r="G54" i="258"/>
  <c r="F54" i="258"/>
  <c r="E54" i="258"/>
  <c r="D54" i="258"/>
  <c r="I53" i="258"/>
  <c r="H53" i="258"/>
  <c r="G53" i="258"/>
  <c r="F53" i="258"/>
  <c r="E53" i="258"/>
  <c r="D53" i="258"/>
  <c r="I52" i="258"/>
  <c r="H52" i="258"/>
  <c r="G52" i="258"/>
  <c r="F52" i="258"/>
  <c r="E52" i="258"/>
  <c r="D52" i="258"/>
  <c r="I50" i="258"/>
  <c r="H50" i="258"/>
  <c r="G50" i="258"/>
  <c r="F50" i="258"/>
  <c r="E50" i="258"/>
  <c r="D50" i="258"/>
  <c r="I49" i="258"/>
  <c r="H49" i="258"/>
  <c r="G49" i="258"/>
  <c r="F49" i="258"/>
  <c r="E49" i="258"/>
  <c r="D49" i="258"/>
  <c r="I48" i="258"/>
  <c r="H48" i="258"/>
  <c r="G48" i="258"/>
  <c r="F48" i="258"/>
  <c r="E48" i="258"/>
  <c r="D48" i="258"/>
  <c r="I47" i="258"/>
  <c r="H47" i="258"/>
  <c r="G47" i="258"/>
  <c r="F47" i="258"/>
  <c r="E47" i="258"/>
  <c r="D47" i="258"/>
  <c r="I46" i="258"/>
  <c r="H46" i="258"/>
  <c r="G46" i="258"/>
  <c r="F46" i="258"/>
  <c r="E46" i="258"/>
  <c r="D46" i="258"/>
  <c r="I42" i="258"/>
  <c r="H42" i="258"/>
  <c r="G42" i="258"/>
  <c r="F42" i="258"/>
  <c r="E42" i="258"/>
  <c r="D42" i="258"/>
  <c r="I41" i="258"/>
  <c r="H41" i="258"/>
  <c r="G41" i="258"/>
  <c r="F41" i="258"/>
  <c r="E41" i="258"/>
  <c r="D41" i="258"/>
  <c r="I40" i="258"/>
  <c r="H40" i="258"/>
  <c r="G40" i="258"/>
  <c r="F40" i="258"/>
  <c r="E40" i="258"/>
  <c r="D40" i="258"/>
  <c r="I37" i="258"/>
  <c r="H37" i="258"/>
  <c r="G37" i="258"/>
  <c r="F37" i="258"/>
  <c r="E37" i="258"/>
  <c r="D37" i="258"/>
  <c r="I36" i="258"/>
  <c r="H36" i="258"/>
  <c r="G36" i="258"/>
  <c r="F36" i="258"/>
  <c r="E36" i="258"/>
  <c r="D36" i="258"/>
  <c r="I35" i="258"/>
  <c r="H35" i="258"/>
  <c r="G35" i="258"/>
  <c r="F35" i="258"/>
  <c r="E35" i="258"/>
  <c r="D35" i="258"/>
  <c r="I34" i="258"/>
  <c r="H34" i="258"/>
  <c r="G34" i="258"/>
  <c r="F34" i="258"/>
  <c r="E34" i="258"/>
  <c r="D34" i="258"/>
  <c r="I33" i="258"/>
  <c r="H33" i="258"/>
  <c r="G33" i="258"/>
  <c r="F33" i="258"/>
  <c r="E33" i="258"/>
  <c r="D33" i="258"/>
  <c r="I31" i="258"/>
  <c r="H31" i="258"/>
  <c r="G31" i="258"/>
  <c r="F31" i="258"/>
  <c r="E31" i="258"/>
  <c r="D31" i="258"/>
  <c r="I30" i="258"/>
  <c r="H30" i="258"/>
  <c r="G30" i="258"/>
  <c r="F30" i="258"/>
  <c r="E30" i="258"/>
  <c r="D30" i="258"/>
  <c r="I29" i="258"/>
  <c r="H29" i="258"/>
  <c r="G29" i="258"/>
  <c r="F29" i="258"/>
  <c r="E29" i="258"/>
  <c r="D29" i="258"/>
  <c r="I27" i="258"/>
  <c r="H27" i="258"/>
  <c r="G27" i="258"/>
  <c r="F27" i="258"/>
  <c r="E27" i="258"/>
  <c r="D27" i="258"/>
  <c r="I26" i="258"/>
  <c r="H26" i="258"/>
  <c r="G26" i="258"/>
  <c r="F26" i="258"/>
  <c r="E26" i="258"/>
  <c r="D26" i="258"/>
  <c r="I25" i="258"/>
  <c r="H25" i="258"/>
  <c r="G25" i="258"/>
  <c r="F25" i="258"/>
  <c r="E25" i="258"/>
  <c r="D25" i="258"/>
  <c r="I24" i="258"/>
  <c r="H24" i="258"/>
  <c r="G24" i="258"/>
  <c r="F24" i="258"/>
  <c r="E24" i="258"/>
  <c r="D24" i="258"/>
  <c r="I23" i="258"/>
  <c r="H23" i="258"/>
  <c r="G23" i="258"/>
  <c r="F23" i="258"/>
  <c r="E23" i="258"/>
  <c r="D23" i="258"/>
  <c r="I21" i="258"/>
  <c r="H21" i="258"/>
  <c r="G21" i="258"/>
  <c r="F21" i="258"/>
  <c r="E21" i="258"/>
  <c r="D21" i="258"/>
  <c r="I20" i="258"/>
  <c r="H20" i="258"/>
  <c r="G20" i="258"/>
  <c r="F20" i="258"/>
  <c r="E20" i="258"/>
  <c r="D20" i="258"/>
  <c r="I19" i="258"/>
  <c r="H19" i="258"/>
  <c r="G19" i="258"/>
  <c r="F19" i="258"/>
  <c r="E19" i="258"/>
  <c r="D19" i="258"/>
  <c r="I18" i="258"/>
  <c r="H18" i="258"/>
  <c r="G18" i="258"/>
  <c r="F18" i="258"/>
  <c r="E18" i="258"/>
  <c r="D18" i="258"/>
  <c r="I17" i="258"/>
  <c r="H17" i="258"/>
  <c r="G17" i="258"/>
  <c r="F17" i="258"/>
  <c r="E17" i="258"/>
  <c r="D17" i="258"/>
  <c r="I16" i="258"/>
  <c r="H16" i="258"/>
  <c r="G16" i="258"/>
  <c r="F16" i="258"/>
  <c r="E16" i="258"/>
  <c r="D16" i="258"/>
  <c r="I15" i="258"/>
  <c r="H15" i="258"/>
  <c r="G15" i="258"/>
  <c r="F15" i="258"/>
  <c r="E15" i="258"/>
  <c r="D15" i="258"/>
  <c r="I14" i="258"/>
  <c r="H14" i="258"/>
  <c r="G14" i="258"/>
  <c r="F14" i="258"/>
  <c r="E14" i="258"/>
  <c r="D14" i="258"/>
  <c r="I13" i="258"/>
  <c r="H13" i="258"/>
  <c r="G13" i="258"/>
  <c r="F13" i="258"/>
  <c r="E13" i="258"/>
  <c r="D13" i="258"/>
  <c r="I12" i="258"/>
  <c r="H12" i="258"/>
  <c r="G12" i="258"/>
  <c r="F12" i="258"/>
  <c r="E12" i="258"/>
  <c r="D12" i="258"/>
  <c r="I11" i="258"/>
  <c r="H11" i="258"/>
  <c r="G11" i="258"/>
  <c r="F11" i="258"/>
  <c r="E11" i="258"/>
  <c r="D11" i="258"/>
  <c r="I60" i="257"/>
  <c r="H60" i="257"/>
  <c r="G60" i="257"/>
  <c r="F60" i="257"/>
  <c r="E60" i="257"/>
  <c r="D60" i="257"/>
  <c r="I59" i="257"/>
  <c r="H59" i="257"/>
  <c r="G59" i="257"/>
  <c r="F59" i="257"/>
  <c r="E59" i="257"/>
  <c r="D59" i="257"/>
  <c r="J58" i="257"/>
  <c r="I58" i="257"/>
  <c r="H58" i="257"/>
  <c r="G58" i="257"/>
  <c r="F58" i="257"/>
  <c r="E58" i="257"/>
  <c r="D58" i="257"/>
  <c r="I56" i="257"/>
  <c r="H56" i="257"/>
  <c r="G56" i="257"/>
  <c r="F56" i="257"/>
  <c r="E56" i="257"/>
  <c r="D56" i="257"/>
  <c r="I55" i="257"/>
  <c r="H55" i="257"/>
  <c r="G55" i="257"/>
  <c r="F55" i="257"/>
  <c r="E55" i="257"/>
  <c r="D55" i="257"/>
  <c r="I54" i="257"/>
  <c r="H54" i="257"/>
  <c r="G54" i="257"/>
  <c r="F54" i="257"/>
  <c r="E54" i="257"/>
  <c r="D54" i="257"/>
  <c r="I53" i="257"/>
  <c r="H53" i="257"/>
  <c r="G53" i="257"/>
  <c r="F53" i="257"/>
  <c r="E53" i="257"/>
  <c r="D53" i="257"/>
  <c r="I52" i="257"/>
  <c r="H52" i="257"/>
  <c r="G52" i="257"/>
  <c r="F52" i="257"/>
  <c r="E52" i="257"/>
  <c r="D52" i="257"/>
  <c r="I50" i="257"/>
  <c r="H50" i="257"/>
  <c r="G50" i="257"/>
  <c r="F50" i="257"/>
  <c r="E50" i="257"/>
  <c r="D50" i="257"/>
  <c r="I49" i="257"/>
  <c r="H49" i="257"/>
  <c r="G49" i="257"/>
  <c r="F49" i="257"/>
  <c r="E49" i="257"/>
  <c r="D49" i="257"/>
  <c r="I48" i="257"/>
  <c r="H48" i="257"/>
  <c r="G48" i="257"/>
  <c r="F48" i="257"/>
  <c r="E48" i="257"/>
  <c r="D48" i="257"/>
  <c r="I47" i="257"/>
  <c r="H47" i="257"/>
  <c r="G47" i="257"/>
  <c r="F47" i="257"/>
  <c r="E47" i="257"/>
  <c r="D47" i="257"/>
  <c r="I46" i="257"/>
  <c r="H46" i="257"/>
  <c r="G46" i="257"/>
  <c r="F46" i="257"/>
  <c r="E46" i="257"/>
  <c r="D46" i="257"/>
  <c r="I42" i="257"/>
  <c r="H42" i="257"/>
  <c r="G42" i="257"/>
  <c r="F42" i="257"/>
  <c r="E42" i="257"/>
  <c r="D42" i="257"/>
  <c r="I41" i="257"/>
  <c r="H41" i="257"/>
  <c r="G41" i="257"/>
  <c r="F41" i="257"/>
  <c r="E41" i="257"/>
  <c r="D41" i="257"/>
  <c r="I40" i="257"/>
  <c r="H40" i="257"/>
  <c r="G40" i="257"/>
  <c r="F40" i="257"/>
  <c r="E40" i="257"/>
  <c r="D40" i="257"/>
  <c r="I37" i="257"/>
  <c r="H37" i="257"/>
  <c r="G37" i="257"/>
  <c r="F37" i="257"/>
  <c r="E37" i="257"/>
  <c r="D37" i="257"/>
  <c r="I36" i="257"/>
  <c r="H36" i="257"/>
  <c r="G36" i="257"/>
  <c r="F36" i="257"/>
  <c r="E36" i="257"/>
  <c r="D36" i="257"/>
  <c r="I35" i="257"/>
  <c r="H35" i="257"/>
  <c r="G35" i="257"/>
  <c r="F35" i="257"/>
  <c r="E35" i="257"/>
  <c r="D35" i="257"/>
  <c r="I34" i="257"/>
  <c r="H34" i="257"/>
  <c r="G34" i="257"/>
  <c r="F34" i="257"/>
  <c r="E34" i="257"/>
  <c r="D34" i="257"/>
  <c r="I33" i="257"/>
  <c r="H33" i="257"/>
  <c r="G33" i="257"/>
  <c r="F33" i="257"/>
  <c r="E33" i="257"/>
  <c r="D33" i="257"/>
  <c r="I31" i="257"/>
  <c r="H31" i="257"/>
  <c r="G31" i="257"/>
  <c r="F31" i="257"/>
  <c r="E31" i="257"/>
  <c r="D31" i="257"/>
  <c r="I30" i="257"/>
  <c r="H30" i="257"/>
  <c r="G30" i="257"/>
  <c r="F30" i="257"/>
  <c r="E30" i="257"/>
  <c r="D30" i="257"/>
  <c r="I29" i="257"/>
  <c r="H29" i="257"/>
  <c r="G29" i="257"/>
  <c r="F29" i="257"/>
  <c r="E29" i="257"/>
  <c r="D29" i="257"/>
  <c r="I27" i="257"/>
  <c r="H27" i="257"/>
  <c r="G27" i="257"/>
  <c r="F27" i="257"/>
  <c r="E27" i="257"/>
  <c r="D27" i="257"/>
  <c r="I26" i="257"/>
  <c r="H26" i="257"/>
  <c r="G26" i="257"/>
  <c r="F26" i="257"/>
  <c r="E26" i="257"/>
  <c r="D26" i="257"/>
  <c r="I25" i="257"/>
  <c r="H25" i="257"/>
  <c r="G25" i="257"/>
  <c r="F25" i="257"/>
  <c r="E25" i="257"/>
  <c r="D25" i="257"/>
  <c r="I24" i="257"/>
  <c r="H24" i="257"/>
  <c r="G24" i="257"/>
  <c r="F24" i="257"/>
  <c r="E24" i="257"/>
  <c r="D24" i="257"/>
  <c r="I23" i="257"/>
  <c r="H23" i="257"/>
  <c r="G23" i="257"/>
  <c r="F23" i="257"/>
  <c r="E23" i="257"/>
  <c r="D23" i="257"/>
  <c r="I21" i="257"/>
  <c r="H21" i="257"/>
  <c r="G21" i="257"/>
  <c r="F21" i="257"/>
  <c r="E21" i="257"/>
  <c r="D21" i="257"/>
  <c r="I20" i="257"/>
  <c r="H20" i="257"/>
  <c r="G20" i="257"/>
  <c r="F20" i="257"/>
  <c r="E20" i="257"/>
  <c r="D20" i="257"/>
  <c r="I19" i="257"/>
  <c r="H19" i="257"/>
  <c r="G19" i="257"/>
  <c r="F19" i="257"/>
  <c r="E19" i="257"/>
  <c r="D19" i="257"/>
  <c r="I18" i="257"/>
  <c r="H18" i="257"/>
  <c r="G18" i="257"/>
  <c r="F18" i="257"/>
  <c r="E18" i="257"/>
  <c r="D18" i="257"/>
  <c r="I17" i="257"/>
  <c r="H17" i="257"/>
  <c r="G17" i="257"/>
  <c r="F17" i="257"/>
  <c r="E17" i="257"/>
  <c r="D17" i="257"/>
  <c r="I16" i="257"/>
  <c r="H16" i="257"/>
  <c r="G16" i="257"/>
  <c r="F16" i="257"/>
  <c r="E16" i="257"/>
  <c r="D16" i="257"/>
  <c r="I15" i="257"/>
  <c r="H15" i="257"/>
  <c r="G15" i="257"/>
  <c r="F15" i="257"/>
  <c r="E15" i="257"/>
  <c r="D15" i="257"/>
  <c r="I14" i="257"/>
  <c r="H14" i="257"/>
  <c r="G14" i="257"/>
  <c r="F14" i="257"/>
  <c r="E14" i="257"/>
  <c r="D14" i="257"/>
  <c r="I13" i="257"/>
  <c r="H13" i="257"/>
  <c r="G13" i="257"/>
  <c r="F13" i="257"/>
  <c r="E13" i="257"/>
  <c r="D13" i="257"/>
  <c r="I12" i="257"/>
  <c r="H12" i="257"/>
  <c r="G12" i="257"/>
  <c r="F12" i="257"/>
  <c r="E12" i="257"/>
  <c r="D12" i="257"/>
  <c r="I11" i="257"/>
  <c r="H11" i="257"/>
  <c r="G11" i="257"/>
  <c r="F11" i="257"/>
  <c r="E11" i="257"/>
  <c r="D11" i="257"/>
  <c r="I60" i="256"/>
  <c r="H60" i="256"/>
  <c r="G60" i="256"/>
  <c r="F60" i="256"/>
  <c r="E60" i="256"/>
  <c r="D60" i="256"/>
  <c r="I59" i="256"/>
  <c r="H59" i="256"/>
  <c r="G59" i="256"/>
  <c r="F59" i="256"/>
  <c r="E59" i="256"/>
  <c r="D59" i="256"/>
  <c r="J58" i="256"/>
  <c r="I58" i="256"/>
  <c r="H58" i="256"/>
  <c r="G58" i="256"/>
  <c r="F58" i="256"/>
  <c r="E58" i="256"/>
  <c r="D58" i="256"/>
  <c r="I56" i="256"/>
  <c r="H56" i="256"/>
  <c r="G56" i="256"/>
  <c r="F56" i="256"/>
  <c r="E56" i="256"/>
  <c r="D56" i="256"/>
  <c r="I55" i="256"/>
  <c r="H55" i="256"/>
  <c r="G55" i="256"/>
  <c r="F55" i="256"/>
  <c r="E55" i="256"/>
  <c r="D55" i="256"/>
  <c r="I54" i="256"/>
  <c r="H54" i="256"/>
  <c r="G54" i="256"/>
  <c r="F54" i="256"/>
  <c r="E54" i="256"/>
  <c r="D54" i="256"/>
  <c r="I53" i="256"/>
  <c r="H53" i="256"/>
  <c r="G53" i="256"/>
  <c r="F53" i="256"/>
  <c r="E53" i="256"/>
  <c r="D53" i="256"/>
  <c r="I52" i="256"/>
  <c r="H52" i="256"/>
  <c r="G52" i="256"/>
  <c r="F52" i="256"/>
  <c r="E52" i="256"/>
  <c r="D52" i="256"/>
  <c r="I50" i="256"/>
  <c r="H50" i="256"/>
  <c r="G50" i="256"/>
  <c r="F50" i="256"/>
  <c r="E50" i="256"/>
  <c r="D50" i="256"/>
  <c r="I49" i="256"/>
  <c r="H49" i="256"/>
  <c r="G49" i="256"/>
  <c r="F49" i="256"/>
  <c r="E49" i="256"/>
  <c r="D49" i="256"/>
  <c r="I48" i="256"/>
  <c r="H48" i="256"/>
  <c r="G48" i="256"/>
  <c r="F48" i="256"/>
  <c r="E48" i="256"/>
  <c r="D48" i="256"/>
  <c r="I47" i="256"/>
  <c r="H47" i="256"/>
  <c r="G47" i="256"/>
  <c r="F47" i="256"/>
  <c r="E47" i="256"/>
  <c r="D47" i="256"/>
  <c r="I46" i="256"/>
  <c r="H46" i="256"/>
  <c r="G46" i="256"/>
  <c r="F46" i="256"/>
  <c r="E46" i="256"/>
  <c r="D46" i="256"/>
  <c r="I42" i="256"/>
  <c r="H42" i="256"/>
  <c r="G42" i="256"/>
  <c r="F42" i="256"/>
  <c r="E42" i="256"/>
  <c r="D42" i="256"/>
  <c r="I41" i="256"/>
  <c r="H41" i="256"/>
  <c r="G41" i="256"/>
  <c r="F41" i="256"/>
  <c r="E41" i="256"/>
  <c r="D41" i="256"/>
  <c r="I40" i="256"/>
  <c r="H40" i="256"/>
  <c r="G40" i="256"/>
  <c r="F40" i="256"/>
  <c r="E40" i="256"/>
  <c r="D40" i="256"/>
  <c r="I37" i="256"/>
  <c r="H37" i="256"/>
  <c r="G37" i="256"/>
  <c r="F37" i="256"/>
  <c r="E37" i="256"/>
  <c r="D37" i="256"/>
  <c r="I36" i="256"/>
  <c r="H36" i="256"/>
  <c r="G36" i="256"/>
  <c r="F36" i="256"/>
  <c r="E36" i="256"/>
  <c r="D36" i="256"/>
  <c r="I35" i="256"/>
  <c r="H35" i="256"/>
  <c r="G35" i="256"/>
  <c r="F35" i="256"/>
  <c r="E35" i="256"/>
  <c r="D35" i="256"/>
  <c r="I34" i="256"/>
  <c r="H34" i="256"/>
  <c r="G34" i="256"/>
  <c r="F34" i="256"/>
  <c r="E34" i="256"/>
  <c r="D34" i="256"/>
  <c r="I33" i="256"/>
  <c r="H33" i="256"/>
  <c r="G33" i="256"/>
  <c r="F33" i="256"/>
  <c r="E33" i="256"/>
  <c r="D33" i="256"/>
  <c r="I31" i="256"/>
  <c r="H31" i="256"/>
  <c r="G31" i="256"/>
  <c r="F31" i="256"/>
  <c r="E31" i="256"/>
  <c r="D31" i="256"/>
  <c r="I30" i="256"/>
  <c r="H30" i="256"/>
  <c r="G30" i="256"/>
  <c r="F30" i="256"/>
  <c r="E30" i="256"/>
  <c r="D30" i="256"/>
  <c r="I29" i="256"/>
  <c r="H29" i="256"/>
  <c r="G29" i="256"/>
  <c r="F29" i="256"/>
  <c r="E29" i="256"/>
  <c r="D29" i="256"/>
  <c r="I27" i="256"/>
  <c r="H27" i="256"/>
  <c r="G27" i="256"/>
  <c r="F27" i="256"/>
  <c r="E27" i="256"/>
  <c r="D27" i="256"/>
  <c r="I26" i="256"/>
  <c r="H26" i="256"/>
  <c r="G26" i="256"/>
  <c r="F26" i="256"/>
  <c r="E26" i="256"/>
  <c r="D26" i="256"/>
  <c r="I25" i="256"/>
  <c r="H25" i="256"/>
  <c r="G25" i="256"/>
  <c r="F25" i="256"/>
  <c r="E25" i="256"/>
  <c r="D25" i="256"/>
  <c r="I24" i="256"/>
  <c r="H24" i="256"/>
  <c r="G24" i="256"/>
  <c r="F24" i="256"/>
  <c r="E24" i="256"/>
  <c r="D24" i="256"/>
  <c r="I23" i="256"/>
  <c r="H23" i="256"/>
  <c r="G23" i="256"/>
  <c r="F23" i="256"/>
  <c r="E23" i="256"/>
  <c r="D23" i="256"/>
  <c r="I21" i="256"/>
  <c r="H21" i="256"/>
  <c r="G21" i="256"/>
  <c r="F21" i="256"/>
  <c r="E21" i="256"/>
  <c r="D21" i="256"/>
  <c r="I20" i="256"/>
  <c r="H20" i="256"/>
  <c r="G20" i="256"/>
  <c r="F20" i="256"/>
  <c r="E20" i="256"/>
  <c r="D20" i="256"/>
  <c r="I19" i="256"/>
  <c r="H19" i="256"/>
  <c r="G19" i="256"/>
  <c r="F19" i="256"/>
  <c r="E19" i="256"/>
  <c r="D19" i="256"/>
  <c r="I18" i="256"/>
  <c r="H18" i="256"/>
  <c r="G18" i="256"/>
  <c r="F18" i="256"/>
  <c r="E18" i="256"/>
  <c r="D18" i="256"/>
  <c r="I17" i="256"/>
  <c r="H17" i="256"/>
  <c r="G17" i="256"/>
  <c r="F17" i="256"/>
  <c r="E17" i="256"/>
  <c r="D17" i="256"/>
  <c r="I16" i="256"/>
  <c r="H16" i="256"/>
  <c r="G16" i="256"/>
  <c r="F16" i="256"/>
  <c r="E16" i="256"/>
  <c r="D16" i="256"/>
  <c r="I15" i="256"/>
  <c r="H15" i="256"/>
  <c r="G15" i="256"/>
  <c r="F15" i="256"/>
  <c r="E15" i="256"/>
  <c r="D15" i="256"/>
  <c r="I14" i="256"/>
  <c r="H14" i="256"/>
  <c r="G14" i="256"/>
  <c r="F14" i="256"/>
  <c r="E14" i="256"/>
  <c r="D14" i="256"/>
  <c r="I13" i="256"/>
  <c r="H13" i="256"/>
  <c r="G13" i="256"/>
  <c r="F13" i="256"/>
  <c r="E13" i="256"/>
  <c r="D13" i="256"/>
  <c r="I12" i="256"/>
  <c r="H12" i="256"/>
  <c r="G12" i="256"/>
  <c r="F12" i="256"/>
  <c r="E12" i="256"/>
  <c r="D12" i="256"/>
  <c r="I11" i="256"/>
  <c r="H11" i="256"/>
  <c r="G11" i="256"/>
  <c r="F11" i="256"/>
  <c r="E11" i="256"/>
  <c r="D11" i="256"/>
  <c r="I60" i="255"/>
  <c r="H60" i="255"/>
  <c r="G60" i="255"/>
  <c r="F60" i="255"/>
  <c r="E60" i="255"/>
  <c r="D60" i="255"/>
  <c r="I59" i="255"/>
  <c r="H59" i="255"/>
  <c r="G59" i="255"/>
  <c r="F59" i="255"/>
  <c r="E59" i="255"/>
  <c r="D59" i="255"/>
  <c r="J58" i="255"/>
  <c r="I58" i="255"/>
  <c r="H58" i="255"/>
  <c r="G58" i="255"/>
  <c r="F58" i="255"/>
  <c r="E58" i="255"/>
  <c r="D58" i="255"/>
  <c r="I56" i="255"/>
  <c r="H56" i="255"/>
  <c r="G56" i="255"/>
  <c r="F56" i="255"/>
  <c r="E56" i="255"/>
  <c r="D56" i="255"/>
  <c r="I55" i="255"/>
  <c r="H55" i="255"/>
  <c r="G55" i="255"/>
  <c r="F55" i="255"/>
  <c r="E55" i="255"/>
  <c r="D55" i="255"/>
  <c r="I54" i="255"/>
  <c r="H54" i="255"/>
  <c r="G54" i="255"/>
  <c r="F54" i="255"/>
  <c r="E54" i="255"/>
  <c r="D54" i="255"/>
  <c r="I53" i="255"/>
  <c r="H53" i="255"/>
  <c r="G53" i="255"/>
  <c r="F53" i="255"/>
  <c r="E53" i="255"/>
  <c r="D53" i="255"/>
  <c r="I52" i="255"/>
  <c r="H52" i="255"/>
  <c r="G52" i="255"/>
  <c r="F52" i="255"/>
  <c r="E52" i="255"/>
  <c r="D52" i="255"/>
  <c r="I50" i="255"/>
  <c r="H50" i="255"/>
  <c r="G50" i="255"/>
  <c r="F50" i="255"/>
  <c r="E50" i="255"/>
  <c r="D50" i="255"/>
  <c r="I49" i="255"/>
  <c r="H49" i="255"/>
  <c r="G49" i="255"/>
  <c r="F49" i="255"/>
  <c r="E49" i="255"/>
  <c r="D49" i="255"/>
  <c r="I48" i="255"/>
  <c r="H48" i="255"/>
  <c r="G48" i="255"/>
  <c r="F48" i="255"/>
  <c r="E48" i="255"/>
  <c r="D48" i="255"/>
  <c r="I47" i="255"/>
  <c r="H47" i="255"/>
  <c r="G47" i="255"/>
  <c r="F47" i="255"/>
  <c r="E47" i="255"/>
  <c r="D47" i="255"/>
  <c r="I46" i="255"/>
  <c r="H46" i="255"/>
  <c r="G46" i="255"/>
  <c r="F46" i="255"/>
  <c r="E46" i="255"/>
  <c r="D46" i="255"/>
  <c r="I42" i="255"/>
  <c r="H42" i="255"/>
  <c r="G42" i="255"/>
  <c r="F42" i="255"/>
  <c r="E42" i="255"/>
  <c r="D42" i="255"/>
  <c r="I41" i="255"/>
  <c r="H41" i="255"/>
  <c r="G41" i="255"/>
  <c r="F41" i="255"/>
  <c r="E41" i="255"/>
  <c r="D41" i="255"/>
  <c r="I40" i="255"/>
  <c r="H40" i="255"/>
  <c r="G40" i="255"/>
  <c r="F40" i="255"/>
  <c r="E40" i="255"/>
  <c r="D40" i="255"/>
  <c r="I37" i="255"/>
  <c r="H37" i="255"/>
  <c r="G37" i="255"/>
  <c r="F37" i="255"/>
  <c r="E37" i="255"/>
  <c r="D37" i="255"/>
  <c r="I36" i="255"/>
  <c r="H36" i="255"/>
  <c r="G36" i="255"/>
  <c r="F36" i="255"/>
  <c r="E36" i="255"/>
  <c r="D36" i="255"/>
  <c r="I35" i="255"/>
  <c r="H35" i="255"/>
  <c r="G35" i="255"/>
  <c r="F35" i="255"/>
  <c r="E35" i="255"/>
  <c r="D35" i="255"/>
  <c r="I34" i="255"/>
  <c r="H34" i="255"/>
  <c r="G34" i="255"/>
  <c r="F34" i="255"/>
  <c r="E34" i="255"/>
  <c r="D34" i="255"/>
  <c r="I33" i="255"/>
  <c r="H33" i="255"/>
  <c r="G33" i="255"/>
  <c r="F33" i="255"/>
  <c r="E33" i="255"/>
  <c r="D33" i="255"/>
  <c r="I31" i="255"/>
  <c r="H31" i="255"/>
  <c r="G31" i="255"/>
  <c r="F31" i="255"/>
  <c r="E31" i="255"/>
  <c r="D31" i="255"/>
  <c r="I30" i="255"/>
  <c r="H30" i="255"/>
  <c r="G30" i="255"/>
  <c r="F30" i="255"/>
  <c r="E30" i="255"/>
  <c r="D30" i="255"/>
  <c r="I29" i="255"/>
  <c r="H29" i="255"/>
  <c r="G29" i="255"/>
  <c r="F29" i="255"/>
  <c r="E29" i="255"/>
  <c r="D29" i="255"/>
  <c r="J27" i="255"/>
  <c r="I27" i="255"/>
  <c r="H27" i="255"/>
  <c r="G27" i="255"/>
  <c r="F27" i="255"/>
  <c r="E27" i="255"/>
  <c r="D27" i="255"/>
  <c r="I26" i="255"/>
  <c r="H26" i="255"/>
  <c r="G26" i="255"/>
  <c r="F26" i="255"/>
  <c r="E26" i="255"/>
  <c r="D26" i="255"/>
  <c r="I25" i="255"/>
  <c r="H25" i="255"/>
  <c r="G25" i="255"/>
  <c r="F25" i="255"/>
  <c r="E25" i="255"/>
  <c r="D25" i="255"/>
  <c r="I24" i="255"/>
  <c r="H24" i="255"/>
  <c r="G24" i="255"/>
  <c r="F24" i="255"/>
  <c r="E24" i="255"/>
  <c r="D24" i="255"/>
  <c r="I23" i="255"/>
  <c r="H23" i="255"/>
  <c r="G23" i="255"/>
  <c r="F23" i="255"/>
  <c r="E23" i="255"/>
  <c r="D23" i="255"/>
  <c r="I21" i="255"/>
  <c r="H21" i="255"/>
  <c r="G21" i="255"/>
  <c r="F21" i="255"/>
  <c r="E21" i="255"/>
  <c r="D21" i="255"/>
  <c r="I20" i="255"/>
  <c r="H20" i="255"/>
  <c r="G20" i="255"/>
  <c r="F20" i="255"/>
  <c r="E20" i="255"/>
  <c r="D20" i="255"/>
  <c r="I19" i="255"/>
  <c r="H19" i="255"/>
  <c r="G19" i="255"/>
  <c r="F19" i="255"/>
  <c r="E19" i="255"/>
  <c r="D19" i="255"/>
  <c r="I18" i="255"/>
  <c r="H18" i="255"/>
  <c r="G18" i="255"/>
  <c r="F18" i="255"/>
  <c r="E18" i="255"/>
  <c r="D18" i="255"/>
  <c r="I17" i="255"/>
  <c r="H17" i="255"/>
  <c r="G17" i="255"/>
  <c r="F17" i="255"/>
  <c r="E17" i="255"/>
  <c r="D17" i="255"/>
  <c r="I16" i="255"/>
  <c r="H16" i="255"/>
  <c r="G16" i="255"/>
  <c r="F16" i="255"/>
  <c r="E16" i="255"/>
  <c r="D16" i="255"/>
  <c r="I15" i="255"/>
  <c r="H15" i="255"/>
  <c r="G15" i="255"/>
  <c r="F15" i="255"/>
  <c r="E15" i="255"/>
  <c r="D15" i="255"/>
  <c r="I14" i="255"/>
  <c r="H14" i="255"/>
  <c r="G14" i="255"/>
  <c r="F14" i="255"/>
  <c r="E14" i="255"/>
  <c r="D14" i="255"/>
  <c r="I13" i="255"/>
  <c r="H13" i="255"/>
  <c r="G13" i="255"/>
  <c r="F13" i="255"/>
  <c r="E13" i="255"/>
  <c r="D13" i="255"/>
  <c r="I12" i="255"/>
  <c r="H12" i="255"/>
  <c r="G12" i="255"/>
  <c r="F12" i="255"/>
  <c r="E12" i="255"/>
  <c r="D12" i="255"/>
  <c r="I11" i="255"/>
  <c r="H11" i="255"/>
  <c r="G11" i="255"/>
  <c r="F11" i="255"/>
  <c r="E11" i="255"/>
  <c r="D11" i="255"/>
  <c r="I60" i="254"/>
  <c r="H60" i="254"/>
  <c r="G60" i="254"/>
  <c r="F60" i="254"/>
  <c r="E60" i="254"/>
  <c r="D60" i="254"/>
  <c r="I59" i="254"/>
  <c r="H59" i="254"/>
  <c r="G59" i="254"/>
  <c r="F59" i="254"/>
  <c r="E59" i="254"/>
  <c r="D59" i="254"/>
  <c r="J58" i="254"/>
  <c r="I58" i="254"/>
  <c r="H58" i="254"/>
  <c r="G58" i="254"/>
  <c r="F58" i="254"/>
  <c r="E58" i="254"/>
  <c r="D58" i="254"/>
  <c r="I56" i="254"/>
  <c r="H56" i="254"/>
  <c r="G56" i="254"/>
  <c r="F56" i="254"/>
  <c r="E56" i="254"/>
  <c r="D56" i="254"/>
  <c r="I55" i="254"/>
  <c r="H55" i="254"/>
  <c r="G55" i="254"/>
  <c r="F55" i="254"/>
  <c r="E55" i="254"/>
  <c r="D55" i="254"/>
  <c r="I54" i="254"/>
  <c r="H54" i="254"/>
  <c r="G54" i="254"/>
  <c r="F54" i="254"/>
  <c r="E54" i="254"/>
  <c r="D54" i="254"/>
  <c r="I53" i="254"/>
  <c r="H53" i="254"/>
  <c r="G53" i="254"/>
  <c r="F53" i="254"/>
  <c r="E53" i="254"/>
  <c r="D53" i="254"/>
  <c r="I52" i="254"/>
  <c r="H52" i="254"/>
  <c r="G52" i="254"/>
  <c r="F52" i="254"/>
  <c r="E52" i="254"/>
  <c r="D52" i="254"/>
  <c r="I50" i="254"/>
  <c r="H50" i="254"/>
  <c r="G50" i="254"/>
  <c r="F50" i="254"/>
  <c r="E50" i="254"/>
  <c r="D50" i="254"/>
  <c r="I49" i="254"/>
  <c r="H49" i="254"/>
  <c r="G49" i="254"/>
  <c r="F49" i="254"/>
  <c r="E49" i="254"/>
  <c r="D49" i="254"/>
  <c r="I48" i="254"/>
  <c r="H48" i="254"/>
  <c r="G48" i="254"/>
  <c r="F48" i="254"/>
  <c r="E48" i="254"/>
  <c r="D48" i="254"/>
  <c r="I47" i="254"/>
  <c r="H47" i="254"/>
  <c r="G47" i="254"/>
  <c r="F47" i="254"/>
  <c r="E47" i="254"/>
  <c r="D47" i="254"/>
  <c r="I46" i="254"/>
  <c r="H46" i="254"/>
  <c r="G46" i="254"/>
  <c r="F46" i="254"/>
  <c r="E46" i="254"/>
  <c r="D46" i="254"/>
  <c r="I42" i="254"/>
  <c r="H42" i="254"/>
  <c r="G42" i="254"/>
  <c r="F42" i="254"/>
  <c r="E42" i="254"/>
  <c r="D42" i="254"/>
  <c r="I41" i="254"/>
  <c r="H41" i="254"/>
  <c r="G41" i="254"/>
  <c r="F41" i="254"/>
  <c r="E41" i="254"/>
  <c r="D41" i="254"/>
  <c r="I40" i="254"/>
  <c r="H40" i="254"/>
  <c r="G40" i="254"/>
  <c r="F40" i="254"/>
  <c r="E40" i="254"/>
  <c r="D40" i="254"/>
  <c r="I37" i="254"/>
  <c r="H37" i="254"/>
  <c r="G37" i="254"/>
  <c r="F37" i="254"/>
  <c r="E37" i="254"/>
  <c r="D37" i="254"/>
  <c r="I36" i="254"/>
  <c r="H36" i="254"/>
  <c r="G36" i="254"/>
  <c r="F36" i="254"/>
  <c r="E36" i="254"/>
  <c r="D36" i="254"/>
  <c r="I35" i="254"/>
  <c r="H35" i="254"/>
  <c r="G35" i="254"/>
  <c r="F35" i="254"/>
  <c r="E35" i="254"/>
  <c r="D35" i="254"/>
  <c r="I34" i="254"/>
  <c r="H34" i="254"/>
  <c r="G34" i="254"/>
  <c r="F34" i="254"/>
  <c r="E34" i="254"/>
  <c r="D34" i="254"/>
  <c r="I33" i="254"/>
  <c r="H33" i="254"/>
  <c r="G33" i="254"/>
  <c r="F33" i="254"/>
  <c r="E33" i="254"/>
  <c r="D33" i="254"/>
  <c r="I31" i="254"/>
  <c r="H31" i="254"/>
  <c r="G31" i="254"/>
  <c r="F31" i="254"/>
  <c r="E31" i="254"/>
  <c r="D31" i="254"/>
  <c r="I30" i="254"/>
  <c r="H30" i="254"/>
  <c r="G30" i="254"/>
  <c r="F30" i="254"/>
  <c r="E30" i="254"/>
  <c r="D30" i="254"/>
  <c r="I29" i="254"/>
  <c r="H29" i="254"/>
  <c r="G29" i="254"/>
  <c r="F29" i="254"/>
  <c r="E29" i="254"/>
  <c r="D29" i="254"/>
  <c r="I27" i="254"/>
  <c r="H27" i="254"/>
  <c r="G27" i="254"/>
  <c r="F27" i="254"/>
  <c r="E27" i="254"/>
  <c r="D27" i="254"/>
  <c r="I26" i="254"/>
  <c r="H26" i="254"/>
  <c r="G26" i="254"/>
  <c r="F26" i="254"/>
  <c r="E26" i="254"/>
  <c r="D26" i="254"/>
  <c r="I25" i="254"/>
  <c r="H25" i="254"/>
  <c r="G25" i="254"/>
  <c r="F25" i="254"/>
  <c r="E25" i="254"/>
  <c r="D25" i="254"/>
  <c r="I24" i="254"/>
  <c r="H24" i="254"/>
  <c r="G24" i="254"/>
  <c r="F24" i="254"/>
  <c r="E24" i="254"/>
  <c r="D24" i="254"/>
  <c r="I23" i="254"/>
  <c r="H23" i="254"/>
  <c r="G23" i="254"/>
  <c r="F23" i="254"/>
  <c r="E23" i="254"/>
  <c r="D23" i="254"/>
  <c r="I21" i="254"/>
  <c r="H21" i="254"/>
  <c r="G21" i="254"/>
  <c r="F21" i="254"/>
  <c r="E21" i="254"/>
  <c r="D21" i="254"/>
  <c r="I20" i="254"/>
  <c r="H20" i="254"/>
  <c r="G20" i="254"/>
  <c r="F20" i="254"/>
  <c r="E20" i="254"/>
  <c r="D20" i="254"/>
  <c r="I19" i="254"/>
  <c r="H19" i="254"/>
  <c r="G19" i="254"/>
  <c r="F19" i="254"/>
  <c r="E19" i="254"/>
  <c r="D19" i="254"/>
  <c r="I18" i="254"/>
  <c r="H18" i="254"/>
  <c r="G18" i="254"/>
  <c r="F18" i="254"/>
  <c r="E18" i="254"/>
  <c r="D18" i="254"/>
  <c r="I17" i="254"/>
  <c r="H17" i="254"/>
  <c r="G17" i="254"/>
  <c r="F17" i="254"/>
  <c r="E17" i="254"/>
  <c r="D17" i="254"/>
  <c r="I16" i="254"/>
  <c r="H16" i="254"/>
  <c r="G16" i="254"/>
  <c r="F16" i="254"/>
  <c r="E16" i="254"/>
  <c r="D16" i="254"/>
  <c r="I15" i="254"/>
  <c r="H15" i="254"/>
  <c r="G15" i="254"/>
  <c r="F15" i="254"/>
  <c r="E15" i="254"/>
  <c r="D15" i="254"/>
  <c r="I14" i="254"/>
  <c r="H14" i="254"/>
  <c r="G14" i="254"/>
  <c r="F14" i="254"/>
  <c r="E14" i="254"/>
  <c r="D14" i="254"/>
  <c r="I13" i="254"/>
  <c r="H13" i="254"/>
  <c r="G13" i="254"/>
  <c r="F13" i="254"/>
  <c r="E13" i="254"/>
  <c r="D13" i="254"/>
  <c r="I12" i="254"/>
  <c r="H12" i="254"/>
  <c r="G12" i="254"/>
  <c r="F12" i="254"/>
  <c r="E12" i="254"/>
  <c r="D12" i="254"/>
  <c r="I11" i="254"/>
  <c r="H11" i="254"/>
  <c r="G11" i="254"/>
  <c r="F11" i="254"/>
  <c r="E11" i="254"/>
  <c r="D11" i="254"/>
  <c r="I60" i="253"/>
  <c r="H60" i="253"/>
  <c r="G60" i="253"/>
  <c r="F60" i="253"/>
  <c r="E60" i="253"/>
  <c r="D60" i="253"/>
  <c r="I59" i="253"/>
  <c r="H59" i="253"/>
  <c r="G59" i="253"/>
  <c r="F59" i="253"/>
  <c r="E59" i="253"/>
  <c r="D59" i="253"/>
  <c r="J58" i="253"/>
  <c r="I58" i="253"/>
  <c r="H58" i="253"/>
  <c r="G58" i="253"/>
  <c r="F58" i="253"/>
  <c r="E58" i="253"/>
  <c r="D58" i="253"/>
  <c r="I56" i="253"/>
  <c r="H56" i="253"/>
  <c r="G56" i="253"/>
  <c r="F56" i="253"/>
  <c r="E56" i="253"/>
  <c r="D56" i="253"/>
  <c r="I55" i="253"/>
  <c r="H55" i="253"/>
  <c r="G55" i="253"/>
  <c r="F55" i="253"/>
  <c r="E55" i="253"/>
  <c r="D55" i="253"/>
  <c r="I54" i="253"/>
  <c r="H54" i="253"/>
  <c r="G54" i="253"/>
  <c r="F54" i="253"/>
  <c r="E54" i="253"/>
  <c r="D54" i="253"/>
  <c r="I53" i="253"/>
  <c r="H53" i="253"/>
  <c r="G53" i="253"/>
  <c r="F53" i="253"/>
  <c r="E53" i="253"/>
  <c r="D53" i="253"/>
  <c r="I52" i="253"/>
  <c r="H52" i="253"/>
  <c r="G52" i="253"/>
  <c r="F52" i="253"/>
  <c r="E52" i="253"/>
  <c r="D52" i="253"/>
  <c r="I50" i="253"/>
  <c r="H50" i="253"/>
  <c r="G50" i="253"/>
  <c r="F50" i="253"/>
  <c r="E50" i="253"/>
  <c r="D50" i="253"/>
  <c r="I49" i="253"/>
  <c r="H49" i="253"/>
  <c r="G49" i="253"/>
  <c r="F49" i="253"/>
  <c r="E49" i="253"/>
  <c r="D49" i="253"/>
  <c r="I48" i="253"/>
  <c r="H48" i="253"/>
  <c r="G48" i="253"/>
  <c r="F48" i="253"/>
  <c r="E48" i="253"/>
  <c r="D48" i="253"/>
  <c r="I47" i="253"/>
  <c r="H47" i="253"/>
  <c r="G47" i="253"/>
  <c r="F47" i="253"/>
  <c r="E47" i="253"/>
  <c r="D47" i="253"/>
  <c r="I46" i="253"/>
  <c r="H46" i="253"/>
  <c r="G46" i="253"/>
  <c r="F46" i="253"/>
  <c r="E46" i="253"/>
  <c r="D46" i="253"/>
  <c r="I42" i="253"/>
  <c r="H42" i="253"/>
  <c r="G42" i="253"/>
  <c r="F42" i="253"/>
  <c r="E42" i="253"/>
  <c r="D42" i="253"/>
  <c r="I41" i="253"/>
  <c r="H41" i="253"/>
  <c r="G41" i="253"/>
  <c r="F41" i="253"/>
  <c r="E41" i="253"/>
  <c r="D41" i="253"/>
  <c r="I40" i="253"/>
  <c r="H40" i="253"/>
  <c r="G40" i="253"/>
  <c r="F40" i="253"/>
  <c r="E40" i="253"/>
  <c r="D40" i="253"/>
  <c r="I37" i="253"/>
  <c r="H37" i="253"/>
  <c r="G37" i="253"/>
  <c r="F37" i="253"/>
  <c r="E37" i="253"/>
  <c r="D37" i="253"/>
  <c r="I36" i="253"/>
  <c r="H36" i="253"/>
  <c r="G36" i="253"/>
  <c r="F36" i="253"/>
  <c r="E36" i="253"/>
  <c r="D36" i="253"/>
  <c r="I35" i="253"/>
  <c r="H35" i="253"/>
  <c r="G35" i="253"/>
  <c r="F35" i="253"/>
  <c r="E35" i="253"/>
  <c r="D35" i="253"/>
  <c r="I34" i="253"/>
  <c r="H34" i="253"/>
  <c r="G34" i="253"/>
  <c r="F34" i="253"/>
  <c r="E34" i="253"/>
  <c r="D34" i="253"/>
  <c r="I33" i="253"/>
  <c r="H33" i="253"/>
  <c r="G33" i="253"/>
  <c r="F33" i="253"/>
  <c r="E33" i="253"/>
  <c r="D33" i="253"/>
  <c r="I31" i="253"/>
  <c r="H31" i="253"/>
  <c r="G31" i="253"/>
  <c r="F31" i="253"/>
  <c r="E31" i="253"/>
  <c r="D31" i="253"/>
  <c r="I30" i="253"/>
  <c r="H30" i="253"/>
  <c r="G30" i="253"/>
  <c r="F30" i="253"/>
  <c r="E30" i="253"/>
  <c r="D30" i="253"/>
  <c r="I29" i="253"/>
  <c r="H29" i="253"/>
  <c r="G29" i="253"/>
  <c r="F29" i="253"/>
  <c r="E29" i="253"/>
  <c r="D29" i="253"/>
  <c r="I27" i="253"/>
  <c r="H27" i="253"/>
  <c r="G27" i="253"/>
  <c r="F27" i="253"/>
  <c r="E27" i="253"/>
  <c r="D27" i="253"/>
  <c r="I26" i="253"/>
  <c r="H26" i="253"/>
  <c r="G26" i="253"/>
  <c r="F26" i="253"/>
  <c r="E26" i="253"/>
  <c r="D26" i="253"/>
  <c r="I25" i="253"/>
  <c r="H25" i="253"/>
  <c r="G25" i="253"/>
  <c r="F25" i="253"/>
  <c r="E25" i="253"/>
  <c r="D25" i="253"/>
  <c r="I24" i="253"/>
  <c r="H24" i="253"/>
  <c r="G24" i="253"/>
  <c r="F24" i="253"/>
  <c r="E24" i="253"/>
  <c r="D24" i="253"/>
  <c r="I23" i="253"/>
  <c r="H23" i="253"/>
  <c r="G23" i="253"/>
  <c r="F23" i="253"/>
  <c r="E23" i="253"/>
  <c r="D23" i="253"/>
  <c r="I21" i="253"/>
  <c r="H21" i="253"/>
  <c r="G21" i="253"/>
  <c r="F21" i="253"/>
  <c r="E21" i="253"/>
  <c r="D21" i="253"/>
  <c r="I20" i="253"/>
  <c r="H20" i="253"/>
  <c r="G20" i="253"/>
  <c r="F20" i="253"/>
  <c r="E20" i="253"/>
  <c r="D20" i="253"/>
  <c r="I19" i="253"/>
  <c r="H19" i="253"/>
  <c r="G19" i="253"/>
  <c r="F19" i="253"/>
  <c r="E19" i="253"/>
  <c r="D19" i="253"/>
  <c r="I18" i="253"/>
  <c r="H18" i="253"/>
  <c r="G18" i="253"/>
  <c r="F18" i="253"/>
  <c r="E18" i="253"/>
  <c r="D18" i="253"/>
  <c r="I17" i="253"/>
  <c r="H17" i="253"/>
  <c r="G17" i="253"/>
  <c r="F17" i="253"/>
  <c r="E17" i="253"/>
  <c r="D17" i="253"/>
  <c r="I16" i="253"/>
  <c r="H16" i="253"/>
  <c r="G16" i="253"/>
  <c r="F16" i="253"/>
  <c r="E16" i="253"/>
  <c r="D16" i="253"/>
  <c r="I15" i="253"/>
  <c r="H15" i="253"/>
  <c r="G15" i="253"/>
  <c r="F15" i="253"/>
  <c r="E15" i="253"/>
  <c r="D15" i="253"/>
  <c r="I14" i="253"/>
  <c r="H14" i="253"/>
  <c r="G14" i="253"/>
  <c r="F14" i="253"/>
  <c r="E14" i="253"/>
  <c r="D14" i="253"/>
  <c r="I13" i="253"/>
  <c r="H13" i="253"/>
  <c r="G13" i="253"/>
  <c r="F13" i="253"/>
  <c r="E13" i="253"/>
  <c r="D13" i="253"/>
  <c r="I12" i="253"/>
  <c r="H12" i="253"/>
  <c r="G12" i="253"/>
  <c r="F12" i="253"/>
  <c r="E12" i="253"/>
  <c r="D12" i="253"/>
  <c r="I11" i="253"/>
  <c r="H11" i="253"/>
  <c r="G11" i="253"/>
  <c r="F11" i="253"/>
  <c r="E11" i="253"/>
  <c r="D11" i="253"/>
  <c r="I60" i="252"/>
  <c r="H60" i="252"/>
  <c r="G60" i="252"/>
  <c r="F60" i="252"/>
  <c r="E60" i="252"/>
  <c r="D60" i="252"/>
  <c r="I59" i="252"/>
  <c r="H59" i="252"/>
  <c r="G59" i="252"/>
  <c r="F59" i="252"/>
  <c r="E59" i="252"/>
  <c r="D59" i="252"/>
  <c r="J58" i="252"/>
  <c r="I58" i="252"/>
  <c r="H58" i="252"/>
  <c r="G58" i="252"/>
  <c r="F58" i="252"/>
  <c r="E58" i="252"/>
  <c r="D58" i="252"/>
  <c r="I56" i="252"/>
  <c r="H56" i="252"/>
  <c r="G56" i="252"/>
  <c r="F56" i="252"/>
  <c r="E56" i="252"/>
  <c r="D56" i="252"/>
  <c r="I55" i="252"/>
  <c r="H55" i="252"/>
  <c r="G55" i="252"/>
  <c r="F55" i="252"/>
  <c r="E55" i="252"/>
  <c r="D55" i="252"/>
  <c r="I54" i="252"/>
  <c r="H54" i="252"/>
  <c r="G54" i="252"/>
  <c r="F54" i="252"/>
  <c r="E54" i="252"/>
  <c r="D54" i="252"/>
  <c r="I53" i="252"/>
  <c r="H53" i="252"/>
  <c r="G53" i="252"/>
  <c r="F53" i="252"/>
  <c r="E53" i="252"/>
  <c r="D53" i="252"/>
  <c r="I52" i="252"/>
  <c r="H52" i="252"/>
  <c r="G52" i="252"/>
  <c r="F52" i="252"/>
  <c r="E52" i="252"/>
  <c r="D52" i="252"/>
  <c r="I50" i="252"/>
  <c r="H50" i="252"/>
  <c r="G50" i="252"/>
  <c r="F50" i="252"/>
  <c r="E50" i="252"/>
  <c r="D50" i="252"/>
  <c r="I49" i="252"/>
  <c r="H49" i="252"/>
  <c r="G49" i="252"/>
  <c r="F49" i="252"/>
  <c r="E49" i="252"/>
  <c r="D49" i="252"/>
  <c r="I48" i="252"/>
  <c r="H48" i="252"/>
  <c r="G48" i="252"/>
  <c r="F48" i="252"/>
  <c r="E48" i="252"/>
  <c r="D48" i="252"/>
  <c r="I47" i="252"/>
  <c r="H47" i="252"/>
  <c r="G47" i="252"/>
  <c r="F47" i="252"/>
  <c r="E47" i="252"/>
  <c r="D47" i="252"/>
  <c r="I46" i="252"/>
  <c r="H46" i="252"/>
  <c r="G46" i="252"/>
  <c r="F46" i="252"/>
  <c r="E46" i="252"/>
  <c r="D46" i="252"/>
  <c r="I42" i="252"/>
  <c r="H42" i="252"/>
  <c r="G42" i="252"/>
  <c r="F42" i="252"/>
  <c r="E42" i="252"/>
  <c r="D42" i="252"/>
  <c r="I41" i="252"/>
  <c r="H41" i="252"/>
  <c r="G41" i="252"/>
  <c r="F41" i="252"/>
  <c r="E41" i="252"/>
  <c r="D41" i="252"/>
  <c r="I40" i="252"/>
  <c r="H40" i="252"/>
  <c r="G40" i="252"/>
  <c r="F40" i="252"/>
  <c r="E40" i="252"/>
  <c r="D40" i="252"/>
  <c r="I37" i="252"/>
  <c r="H37" i="252"/>
  <c r="G37" i="252"/>
  <c r="F37" i="252"/>
  <c r="E37" i="252"/>
  <c r="D37" i="252"/>
  <c r="I36" i="252"/>
  <c r="H36" i="252"/>
  <c r="G36" i="252"/>
  <c r="F36" i="252"/>
  <c r="E36" i="252"/>
  <c r="D36" i="252"/>
  <c r="I35" i="252"/>
  <c r="H35" i="252"/>
  <c r="G35" i="252"/>
  <c r="F35" i="252"/>
  <c r="E35" i="252"/>
  <c r="D35" i="252"/>
  <c r="I34" i="252"/>
  <c r="H34" i="252"/>
  <c r="G34" i="252"/>
  <c r="F34" i="252"/>
  <c r="E34" i="252"/>
  <c r="D34" i="252"/>
  <c r="I33" i="252"/>
  <c r="H33" i="252"/>
  <c r="G33" i="252"/>
  <c r="F33" i="252"/>
  <c r="E33" i="252"/>
  <c r="D33" i="252"/>
  <c r="I31" i="252"/>
  <c r="H31" i="252"/>
  <c r="G31" i="252"/>
  <c r="F31" i="252"/>
  <c r="E31" i="252"/>
  <c r="D31" i="252"/>
  <c r="I30" i="252"/>
  <c r="H30" i="252"/>
  <c r="G30" i="252"/>
  <c r="F30" i="252"/>
  <c r="E30" i="252"/>
  <c r="D30" i="252"/>
  <c r="I29" i="252"/>
  <c r="H29" i="252"/>
  <c r="G29" i="252"/>
  <c r="F29" i="252"/>
  <c r="E29" i="252"/>
  <c r="D29" i="252"/>
  <c r="I27" i="252"/>
  <c r="H27" i="252"/>
  <c r="G27" i="252"/>
  <c r="F27" i="252"/>
  <c r="E27" i="252"/>
  <c r="D27" i="252"/>
  <c r="I26" i="252"/>
  <c r="H26" i="252"/>
  <c r="G26" i="252"/>
  <c r="F26" i="252"/>
  <c r="E26" i="252"/>
  <c r="D26" i="252"/>
  <c r="I25" i="252"/>
  <c r="H25" i="252"/>
  <c r="G25" i="252"/>
  <c r="F25" i="252"/>
  <c r="E25" i="252"/>
  <c r="D25" i="252"/>
  <c r="I24" i="252"/>
  <c r="H24" i="252"/>
  <c r="G24" i="252"/>
  <c r="F24" i="252"/>
  <c r="E24" i="252"/>
  <c r="D24" i="252"/>
  <c r="I23" i="252"/>
  <c r="H23" i="252"/>
  <c r="G23" i="252"/>
  <c r="F23" i="252"/>
  <c r="E23" i="252"/>
  <c r="D23" i="252"/>
  <c r="I21" i="252"/>
  <c r="H21" i="252"/>
  <c r="G21" i="252"/>
  <c r="F21" i="252"/>
  <c r="E21" i="252"/>
  <c r="D21" i="252"/>
  <c r="I20" i="252"/>
  <c r="H20" i="252"/>
  <c r="G20" i="252"/>
  <c r="F20" i="252"/>
  <c r="E20" i="252"/>
  <c r="D20" i="252"/>
  <c r="I19" i="252"/>
  <c r="H19" i="252"/>
  <c r="G19" i="252"/>
  <c r="F19" i="252"/>
  <c r="E19" i="252"/>
  <c r="D19" i="252"/>
  <c r="I18" i="252"/>
  <c r="H18" i="252"/>
  <c r="G18" i="252"/>
  <c r="F18" i="252"/>
  <c r="E18" i="252"/>
  <c r="D18" i="252"/>
  <c r="I17" i="252"/>
  <c r="H17" i="252"/>
  <c r="G17" i="252"/>
  <c r="F17" i="252"/>
  <c r="E17" i="252"/>
  <c r="D17" i="252"/>
  <c r="I16" i="252"/>
  <c r="H16" i="252"/>
  <c r="G16" i="252"/>
  <c r="F16" i="252"/>
  <c r="E16" i="252"/>
  <c r="D16" i="252"/>
  <c r="I15" i="252"/>
  <c r="H15" i="252"/>
  <c r="G15" i="252"/>
  <c r="F15" i="252"/>
  <c r="E15" i="252"/>
  <c r="D15" i="252"/>
  <c r="I14" i="252"/>
  <c r="H14" i="252"/>
  <c r="G14" i="252"/>
  <c r="F14" i="252"/>
  <c r="E14" i="252"/>
  <c r="D14" i="252"/>
  <c r="I13" i="252"/>
  <c r="H13" i="252"/>
  <c r="G13" i="252"/>
  <c r="F13" i="252"/>
  <c r="E13" i="252"/>
  <c r="D13" i="252"/>
  <c r="I12" i="252"/>
  <c r="H12" i="252"/>
  <c r="G12" i="252"/>
  <c r="F12" i="252"/>
  <c r="E12" i="252"/>
  <c r="D12" i="252"/>
  <c r="I11" i="252"/>
  <c r="H11" i="252"/>
  <c r="G11" i="252"/>
  <c r="F11" i="252"/>
  <c r="E11" i="252"/>
  <c r="D11" i="252"/>
  <c r="I61" i="251"/>
  <c r="H61" i="251"/>
  <c r="G61" i="251"/>
  <c r="F61" i="251"/>
  <c r="E61" i="251"/>
  <c r="D61" i="251"/>
  <c r="I60" i="251"/>
  <c r="H60" i="251"/>
  <c r="G60" i="251"/>
  <c r="F60" i="251"/>
  <c r="E60" i="251"/>
  <c r="D60" i="251"/>
  <c r="J59" i="251"/>
  <c r="I59" i="251"/>
  <c r="H59" i="251"/>
  <c r="G59" i="251"/>
  <c r="F59" i="251"/>
  <c r="E59" i="251"/>
  <c r="D59" i="251"/>
  <c r="I57" i="251"/>
  <c r="H57" i="251"/>
  <c r="G57" i="251"/>
  <c r="F57" i="251"/>
  <c r="E57" i="251"/>
  <c r="D57" i="251"/>
  <c r="I56" i="251"/>
  <c r="H56" i="251"/>
  <c r="G56" i="251"/>
  <c r="F56" i="251"/>
  <c r="E56" i="251"/>
  <c r="D56" i="251"/>
  <c r="I55" i="251"/>
  <c r="H55" i="251"/>
  <c r="G55" i="251"/>
  <c r="F55" i="251"/>
  <c r="E55" i="251"/>
  <c r="D55" i="251"/>
  <c r="I54" i="251"/>
  <c r="H54" i="251"/>
  <c r="G54" i="251"/>
  <c r="F54" i="251"/>
  <c r="E54" i="251"/>
  <c r="D54" i="251"/>
  <c r="I53" i="251"/>
  <c r="H53" i="251"/>
  <c r="G53" i="251"/>
  <c r="F53" i="251"/>
  <c r="E53" i="251"/>
  <c r="D53" i="251"/>
  <c r="I51" i="251"/>
  <c r="H51" i="251"/>
  <c r="G51" i="251"/>
  <c r="F51" i="251"/>
  <c r="E51" i="251"/>
  <c r="D51" i="251"/>
  <c r="I50" i="251"/>
  <c r="H50" i="251"/>
  <c r="G50" i="251"/>
  <c r="F50" i="251"/>
  <c r="E50" i="251"/>
  <c r="D50" i="251"/>
  <c r="I49" i="251"/>
  <c r="H49" i="251"/>
  <c r="G49" i="251"/>
  <c r="F49" i="251"/>
  <c r="E49" i="251"/>
  <c r="D49" i="251"/>
  <c r="I48" i="251"/>
  <c r="H48" i="251"/>
  <c r="G48" i="251"/>
  <c r="F48" i="251"/>
  <c r="E48" i="251"/>
  <c r="D48" i="251"/>
  <c r="I47" i="251"/>
  <c r="H47" i="251"/>
  <c r="G47" i="251"/>
  <c r="F47" i="251"/>
  <c r="E47" i="251"/>
  <c r="D47" i="251"/>
  <c r="I43" i="251"/>
  <c r="H43" i="251"/>
  <c r="G43" i="251"/>
  <c r="F43" i="251"/>
  <c r="E43" i="251"/>
  <c r="D43" i="251"/>
  <c r="I42" i="251"/>
  <c r="H42" i="251"/>
  <c r="G42" i="251"/>
  <c r="F42" i="251"/>
  <c r="E42" i="251"/>
  <c r="D42" i="251"/>
  <c r="I41" i="251"/>
  <c r="H41" i="251"/>
  <c r="G41" i="251"/>
  <c r="F41" i="251"/>
  <c r="E41" i="251"/>
  <c r="D41" i="251"/>
  <c r="I38" i="251"/>
  <c r="H38" i="251"/>
  <c r="G38" i="251"/>
  <c r="F38" i="251"/>
  <c r="E38" i="251"/>
  <c r="D38" i="251"/>
  <c r="I37" i="251"/>
  <c r="H37" i="251"/>
  <c r="G37" i="251"/>
  <c r="F37" i="251"/>
  <c r="E37" i="251"/>
  <c r="D37" i="251"/>
  <c r="I36" i="251"/>
  <c r="H36" i="251"/>
  <c r="G36" i="251"/>
  <c r="F36" i="251"/>
  <c r="E36" i="251"/>
  <c r="D36" i="251"/>
  <c r="I35" i="251"/>
  <c r="H35" i="251"/>
  <c r="G35" i="251"/>
  <c r="F35" i="251"/>
  <c r="E35" i="251"/>
  <c r="D35" i="251"/>
  <c r="I34" i="251"/>
  <c r="H34" i="251"/>
  <c r="G34" i="251"/>
  <c r="F34" i="251"/>
  <c r="E34" i="251"/>
  <c r="D34" i="251"/>
  <c r="I32" i="251"/>
  <c r="H32" i="251"/>
  <c r="G32" i="251"/>
  <c r="F32" i="251"/>
  <c r="E32" i="251"/>
  <c r="D32" i="251"/>
  <c r="I31" i="251"/>
  <c r="H31" i="251"/>
  <c r="G31" i="251"/>
  <c r="F31" i="251"/>
  <c r="E31" i="251"/>
  <c r="D31" i="251"/>
  <c r="I30" i="251"/>
  <c r="H30" i="251"/>
  <c r="G30" i="251"/>
  <c r="F30" i="251"/>
  <c r="E30" i="251"/>
  <c r="D30" i="251"/>
  <c r="I29" i="251"/>
  <c r="H29" i="251"/>
  <c r="G29" i="251"/>
  <c r="F29" i="251"/>
  <c r="E29" i="251"/>
  <c r="D29" i="251"/>
  <c r="I27" i="251"/>
  <c r="H27" i="251"/>
  <c r="G27" i="251"/>
  <c r="F27" i="251"/>
  <c r="E27" i="251"/>
  <c r="D27" i="251"/>
  <c r="I26" i="251"/>
  <c r="H26" i="251"/>
  <c r="G26" i="251"/>
  <c r="F26" i="251"/>
  <c r="E26" i="251"/>
  <c r="D26" i="251"/>
  <c r="I25" i="251"/>
  <c r="H25" i="251"/>
  <c r="G25" i="251"/>
  <c r="F25" i="251"/>
  <c r="E25" i="251"/>
  <c r="D25" i="251"/>
  <c r="I24" i="251"/>
  <c r="H24" i="251"/>
  <c r="G24" i="251"/>
  <c r="F24" i="251"/>
  <c r="E24" i="251"/>
  <c r="D24" i="251"/>
  <c r="I23" i="251"/>
  <c r="H23" i="251"/>
  <c r="G23" i="251"/>
  <c r="F23" i="251"/>
  <c r="E23" i="251"/>
  <c r="D23" i="251"/>
  <c r="I21" i="251"/>
  <c r="H21" i="251"/>
  <c r="G21" i="251"/>
  <c r="F21" i="251"/>
  <c r="E21" i="251"/>
  <c r="D21" i="251"/>
  <c r="I20" i="251"/>
  <c r="H20" i="251"/>
  <c r="G20" i="251"/>
  <c r="F20" i="251"/>
  <c r="E20" i="251"/>
  <c r="D20" i="251"/>
  <c r="I19" i="251"/>
  <c r="H19" i="251"/>
  <c r="G19" i="251"/>
  <c r="F19" i="251"/>
  <c r="E19" i="251"/>
  <c r="D19" i="251"/>
  <c r="I18" i="251"/>
  <c r="H18" i="251"/>
  <c r="G18" i="251"/>
  <c r="F18" i="251"/>
  <c r="E18" i="251"/>
  <c r="D18" i="251"/>
  <c r="I17" i="251"/>
  <c r="H17" i="251"/>
  <c r="G17" i="251"/>
  <c r="F17" i="251"/>
  <c r="E17" i="251"/>
  <c r="D17" i="251"/>
  <c r="I16" i="251"/>
  <c r="H16" i="251"/>
  <c r="G16" i="251"/>
  <c r="F16" i="251"/>
  <c r="E16" i="251"/>
  <c r="D16" i="251"/>
  <c r="I15" i="251"/>
  <c r="H15" i="251"/>
  <c r="G15" i="251"/>
  <c r="F15" i="251"/>
  <c r="E15" i="251"/>
  <c r="D15" i="251"/>
  <c r="I14" i="251"/>
  <c r="H14" i="251"/>
  <c r="G14" i="251"/>
  <c r="F14" i="251"/>
  <c r="E14" i="251"/>
  <c r="D14" i="251"/>
  <c r="I13" i="251"/>
  <c r="H13" i="251"/>
  <c r="G13" i="251"/>
  <c r="F13" i="251"/>
  <c r="E13" i="251"/>
  <c r="D13" i="251"/>
  <c r="I12" i="251"/>
  <c r="H12" i="251"/>
  <c r="G12" i="251"/>
  <c r="F12" i="251"/>
  <c r="E12" i="251"/>
  <c r="D12" i="251"/>
  <c r="I11" i="251"/>
  <c r="H11" i="251"/>
  <c r="G11" i="251"/>
  <c r="F11" i="251"/>
  <c r="E11" i="251"/>
  <c r="D11" i="251"/>
  <c r="I61" i="250"/>
  <c r="H61" i="250"/>
  <c r="G61" i="250"/>
  <c r="F61" i="250"/>
  <c r="E61" i="250"/>
  <c r="D61" i="250"/>
  <c r="I60" i="250"/>
  <c r="H60" i="250"/>
  <c r="G60" i="250"/>
  <c r="F60" i="250"/>
  <c r="E60" i="250"/>
  <c r="D60" i="250"/>
  <c r="J59" i="250"/>
  <c r="I59" i="250"/>
  <c r="H59" i="250"/>
  <c r="G59" i="250"/>
  <c r="F59" i="250"/>
  <c r="E59" i="250"/>
  <c r="D59" i="250"/>
  <c r="I57" i="250"/>
  <c r="H57" i="250"/>
  <c r="G57" i="250"/>
  <c r="F57" i="250"/>
  <c r="E57" i="250"/>
  <c r="D57" i="250"/>
  <c r="I56" i="250"/>
  <c r="H56" i="250"/>
  <c r="G56" i="250"/>
  <c r="F56" i="250"/>
  <c r="E56" i="250"/>
  <c r="D56" i="250"/>
  <c r="I55" i="250"/>
  <c r="H55" i="250"/>
  <c r="G55" i="250"/>
  <c r="F55" i="250"/>
  <c r="E55" i="250"/>
  <c r="D55" i="250"/>
  <c r="I54" i="250"/>
  <c r="H54" i="250"/>
  <c r="G54" i="250"/>
  <c r="F54" i="250"/>
  <c r="E54" i="250"/>
  <c r="D54" i="250"/>
  <c r="I53" i="250"/>
  <c r="H53" i="250"/>
  <c r="G53" i="250"/>
  <c r="F53" i="250"/>
  <c r="E53" i="250"/>
  <c r="D53" i="250"/>
  <c r="I51" i="250"/>
  <c r="H51" i="250"/>
  <c r="G51" i="250"/>
  <c r="F51" i="250"/>
  <c r="E51" i="250"/>
  <c r="D51" i="250"/>
  <c r="I50" i="250"/>
  <c r="H50" i="250"/>
  <c r="G50" i="250"/>
  <c r="F50" i="250"/>
  <c r="E50" i="250"/>
  <c r="D50" i="250"/>
  <c r="I49" i="250"/>
  <c r="H49" i="250"/>
  <c r="G49" i="250"/>
  <c r="F49" i="250"/>
  <c r="E49" i="250"/>
  <c r="D49" i="250"/>
  <c r="I48" i="250"/>
  <c r="H48" i="250"/>
  <c r="G48" i="250"/>
  <c r="F48" i="250"/>
  <c r="E48" i="250"/>
  <c r="D48" i="250"/>
  <c r="I47" i="250"/>
  <c r="H47" i="250"/>
  <c r="G47" i="250"/>
  <c r="F47" i="250"/>
  <c r="E47" i="250"/>
  <c r="D47" i="250"/>
  <c r="I43" i="250"/>
  <c r="H43" i="250"/>
  <c r="G43" i="250"/>
  <c r="F43" i="250"/>
  <c r="E43" i="250"/>
  <c r="D43" i="250"/>
  <c r="I42" i="250"/>
  <c r="H42" i="250"/>
  <c r="G42" i="250"/>
  <c r="F42" i="250"/>
  <c r="E42" i="250"/>
  <c r="D42" i="250"/>
  <c r="I41" i="250"/>
  <c r="H41" i="250"/>
  <c r="G41" i="250"/>
  <c r="F41" i="250"/>
  <c r="E41" i="250"/>
  <c r="D41" i="250"/>
  <c r="I38" i="250"/>
  <c r="H38" i="250"/>
  <c r="G38" i="250"/>
  <c r="F38" i="250"/>
  <c r="E38" i="250"/>
  <c r="D38" i="250"/>
  <c r="I37" i="250"/>
  <c r="H37" i="250"/>
  <c r="G37" i="250"/>
  <c r="F37" i="250"/>
  <c r="E37" i="250"/>
  <c r="D37" i="250"/>
  <c r="I36" i="250"/>
  <c r="H36" i="250"/>
  <c r="G36" i="250"/>
  <c r="F36" i="250"/>
  <c r="E36" i="250"/>
  <c r="D36" i="250"/>
  <c r="I35" i="250"/>
  <c r="H35" i="250"/>
  <c r="G35" i="250"/>
  <c r="F35" i="250"/>
  <c r="E35" i="250"/>
  <c r="D35" i="250"/>
  <c r="I34" i="250"/>
  <c r="H34" i="250"/>
  <c r="G34" i="250"/>
  <c r="F34" i="250"/>
  <c r="E34" i="250"/>
  <c r="D34" i="250"/>
  <c r="I32" i="250"/>
  <c r="H32" i="250"/>
  <c r="G32" i="250"/>
  <c r="F32" i="250"/>
  <c r="E32" i="250"/>
  <c r="D32" i="250"/>
  <c r="I31" i="250"/>
  <c r="H31" i="250"/>
  <c r="G31" i="250"/>
  <c r="F31" i="250"/>
  <c r="E31" i="250"/>
  <c r="D31" i="250"/>
  <c r="I30" i="250"/>
  <c r="H30" i="250"/>
  <c r="G30" i="250"/>
  <c r="F30" i="250"/>
  <c r="E30" i="250"/>
  <c r="D30" i="250"/>
  <c r="I29" i="250"/>
  <c r="H29" i="250"/>
  <c r="G29" i="250"/>
  <c r="F29" i="250"/>
  <c r="E29" i="250"/>
  <c r="D29" i="250"/>
  <c r="I27" i="250"/>
  <c r="H27" i="250"/>
  <c r="G27" i="250"/>
  <c r="F27" i="250"/>
  <c r="E27" i="250"/>
  <c r="D27" i="250"/>
  <c r="I26" i="250"/>
  <c r="H26" i="250"/>
  <c r="G26" i="250"/>
  <c r="F26" i="250"/>
  <c r="E26" i="250"/>
  <c r="D26" i="250"/>
  <c r="I25" i="250"/>
  <c r="H25" i="250"/>
  <c r="G25" i="250"/>
  <c r="F25" i="250"/>
  <c r="E25" i="250"/>
  <c r="D25" i="250"/>
  <c r="I24" i="250"/>
  <c r="H24" i="250"/>
  <c r="G24" i="250"/>
  <c r="F24" i="250"/>
  <c r="E24" i="250"/>
  <c r="D24" i="250"/>
  <c r="I23" i="250"/>
  <c r="H23" i="250"/>
  <c r="G23" i="250"/>
  <c r="F23" i="250"/>
  <c r="E23" i="250"/>
  <c r="D23" i="250"/>
  <c r="I21" i="250"/>
  <c r="H21" i="250"/>
  <c r="G21" i="250"/>
  <c r="F21" i="250"/>
  <c r="E21" i="250"/>
  <c r="D21" i="250"/>
  <c r="I20" i="250"/>
  <c r="H20" i="250"/>
  <c r="G20" i="250"/>
  <c r="F20" i="250"/>
  <c r="E20" i="250"/>
  <c r="D20" i="250"/>
  <c r="I19" i="250"/>
  <c r="H19" i="250"/>
  <c r="G19" i="250"/>
  <c r="F19" i="250"/>
  <c r="E19" i="250"/>
  <c r="D19" i="250"/>
  <c r="I18" i="250"/>
  <c r="H18" i="250"/>
  <c r="G18" i="250"/>
  <c r="F18" i="250"/>
  <c r="E18" i="250"/>
  <c r="D18" i="250"/>
  <c r="I17" i="250"/>
  <c r="H17" i="250"/>
  <c r="G17" i="250"/>
  <c r="F17" i="250"/>
  <c r="E17" i="250"/>
  <c r="D17" i="250"/>
  <c r="I16" i="250"/>
  <c r="H16" i="250"/>
  <c r="G16" i="250"/>
  <c r="F16" i="250"/>
  <c r="E16" i="250"/>
  <c r="D16" i="250"/>
  <c r="I15" i="250"/>
  <c r="H15" i="250"/>
  <c r="G15" i="250"/>
  <c r="F15" i="250"/>
  <c r="E15" i="250"/>
  <c r="D15" i="250"/>
  <c r="I14" i="250"/>
  <c r="H14" i="250"/>
  <c r="G14" i="250"/>
  <c r="F14" i="250"/>
  <c r="E14" i="250"/>
  <c r="D14" i="250"/>
  <c r="I13" i="250"/>
  <c r="H13" i="250"/>
  <c r="G13" i="250"/>
  <c r="F13" i="250"/>
  <c r="E13" i="250"/>
  <c r="D13" i="250"/>
  <c r="I12" i="250"/>
  <c r="H12" i="250"/>
  <c r="G12" i="250"/>
  <c r="F12" i="250"/>
  <c r="E12" i="250"/>
  <c r="D12" i="250"/>
  <c r="I11" i="250"/>
  <c r="H11" i="250"/>
  <c r="G11" i="250"/>
  <c r="F11" i="250"/>
  <c r="E11" i="250"/>
  <c r="D11" i="250"/>
  <c r="I61" i="249"/>
  <c r="H61" i="249"/>
  <c r="G61" i="249"/>
  <c r="F61" i="249"/>
  <c r="E61" i="249"/>
  <c r="D61" i="249"/>
  <c r="I60" i="249"/>
  <c r="H60" i="249"/>
  <c r="G60" i="249"/>
  <c r="F60" i="249"/>
  <c r="E60" i="249"/>
  <c r="D60" i="249"/>
  <c r="J59" i="249"/>
  <c r="I59" i="249"/>
  <c r="H59" i="249"/>
  <c r="G59" i="249"/>
  <c r="F59" i="249"/>
  <c r="E59" i="249"/>
  <c r="D59" i="249"/>
  <c r="I57" i="249"/>
  <c r="H57" i="249"/>
  <c r="G57" i="249"/>
  <c r="F57" i="249"/>
  <c r="E57" i="249"/>
  <c r="D57" i="249"/>
  <c r="I56" i="249"/>
  <c r="H56" i="249"/>
  <c r="G56" i="249"/>
  <c r="F56" i="249"/>
  <c r="E56" i="249"/>
  <c r="D56" i="249"/>
  <c r="I55" i="249"/>
  <c r="H55" i="249"/>
  <c r="G55" i="249"/>
  <c r="F55" i="249"/>
  <c r="E55" i="249"/>
  <c r="D55" i="249"/>
  <c r="I54" i="249"/>
  <c r="H54" i="249"/>
  <c r="G54" i="249"/>
  <c r="F54" i="249"/>
  <c r="E54" i="249"/>
  <c r="D54" i="249"/>
  <c r="I53" i="249"/>
  <c r="H53" i="249"/>
  <c r="G53" i="249"/>
  <c r="F53" i="249"/>
  <c r="E53" i="249"/>
  <c r="D53" i="249"/>
  <c r="I51" i="249"/>
  <c r="H51" i="249"/>
  <c r="G51" i="249"/>
  <c r="F51" i="249"/>
  <c r="E51" i="249"/>
  <c r="D51" i="249"/>
  <c r="I50" i="249"/>
  <c r="H50" i="249"/>
  <c r="G50" i="249"/>
  <c r="F50" i="249"/>
  <c r="E50" i="249"/>
  <c r="D50" i="249"/>
  <c r="I49" i="249"/>
  <c r="H49" i="249"/>
  <c r="G49" i="249"/>
  <c r="F49" i="249"/>
  <c r="E49" i="249"/>
  <c r="D49" i="249"/>
  <c r="I48" i="249"/>
  <c r="H48" i="249"/>
  <c r="G48" i="249"/>
  <c r="F48" i="249"/>
  <c r="E48" i="249"/>
  <c r="D48" i="249"/>
  <c r="I47" i="249"/>
  <c r="H47" i="249"/>
  <c r="G47" i="249"/>
  <c r="F47" i="249"/>
  <c r="E47" i="249"/>
  <c r="D47" i="249"/>
  <c r="I43" i="249"/>
  <c r="H43" i="249"/>
  <c r="G43" i="249"/>
  <c r="F43" i="249"/>
  <c r="E43" i="249"/>
  <c r="D43" i="249"/>
  <c r="I42" i="249"/>
  <c r="H42" i="249"/>
  <c r="G42" i="249"/>
  <c r="F42" i="249"/>
  <c r="E42" i="249"/>
  <c r="D42" i="249"/>
  <c r="I41" i="249"/>
  <c r="H41" i="249"/>
  <c r="G41" i="249"/>
  <c r="F41" i="249"/>
  <c r="E41" i="249"/>
  <c r="D41" i="249"/>
  <c r="I38" i="249"/>
  <c r="H38" i="249"/>
  <c r="G38" i="249"/>
  <c r="F38" i="249"/>
  <c r="E38" i="249"/>
  <c r="D38" i="249"/>
  <c r="I37" i="249"/>
  <c r="H37" i="249"/>
  <c r="G37" i="249"/>
  <c r="F37" i="249"/>
  <c r="E37" i="249"/>
  <c r="D37" i="249"/>
  <c r="I36" i="249"/>
  <c r="H36" i="249"/>
  <c r="G36" i="249"/>
  <c r="F36" i="249"/>
  <c r="E36" i="249"/>
  <c r="D36" i="249"/>
  <c r="I35" i="249"/>
  <c r="H35" i="249"/>
  <c r="G35" i="249"/>
  <c r="F35" i="249"/>
  <c r="E35" i="249"/>
  <c r="D35" i="249"/>
  <c r="I34" i="249"/>
  <c r="H34" i="249"/>
  <c r="G34" i="249"/>
  <c r="F34" i="249"/>
  <c r="E34" i="249"/>
  <c r="D34" i="249"/>
  <c r="I32" i="249"/>
  <c r="H32" i="249"/>
  <c r="G32" i="249"/>
  <c r="F32" i="249"/>
  <c r="E32" i="249"/>
  <c r="D32" i="249"/>
  <c r="I31" i="249"/>
  <c r="H31" i="249"/>
  <c r="G31" i="249"/>
  <c r="F31" i="249"/>
  <c r="E31" i="249"/>
  <c r="D31" i="249"/>
  <c r="I30" i="249"/>
  <c r="H30" i="249"/>
  <c r="G30" i="249"/>
  <c r="F30" i="249"/>
  <c r="E30" i="249"/>
  <c r="D30" i="249"/>
  <c r="I29" i="249"/>
  <c r="H29" i="249"/>
  <c r="G29" i="249"/>
  <c r="F29" i="249"/>
  <c r="E29" i="249"/>
  <c r="D29" i="249"/>
  <c r="I27" i="249"/>
  <c r="H27" i="249"/>
  <c r="G27" i="249"/>
  <c r="F27" i="249"/>
  <c r="E27" i="249"/>
  <c r="D27" i="249"/>
  <c r="I26" i="249"/>
  <c r="H26" i="249"/>
  <c r="G26" i="249"/>
  <c r="F26" i="249"/>
  <c r="E26" i="249"/>
  <c r="D26" i="249"/>
  <c r="I25" i="249"/>
  <c r="H25" i="249"/>
  <c r="G25" i="249"/>
  <c r="F25" i="249"/>
  <c r="E25" i="249"/>
  <c r="D25" i="249"/>
  <c r="I24" i="249"/>
  <c r="H24" i="249"/>
  <c r="G24" i="249"/>
  <c r="F24" i="249"/>
  <c r="E24" i="249"/>
  <c r="D24" i="249"/>
  <c r="I23" i="249"/>
  <c r="H23" i="249"/>
  <c r="G23" i="249"/>
  <c r="F23" i="249"/>
  <c r="E23" i="249"/>
  <c r="D23" i="249"/>
  <c r="I21" i="249"/>
  <c r="H21" i="249"/>
  <c r="G21" i="249"/>
  <c r="F21" i="249"/>
  <c r="E21" i="249"/>
  <c r="D21" i="249"/>
  <c r="I20" i="249"/>
  <c r="H20" i="249"/>
  <c r="G20" i="249"/>
  <c r="F20" i="249"/>
  <c r="E20" i="249"/>
  <c r="D20" i="249"/>
  <c r="I19" i="249"/>
  <c r="H19" i="249"/>
  <c r="G19" i="249"/>
  <c r="F19" i="249"/>
  <c r="E19" i="249"/>
  <c r="D19" i="249"/>
  <c r="I18" i="249"/>
  <c r="H18" i="249"/>
  <c r="G18" i="249"/>
  <c r="F18" i="249"/>
  <c r="E18" i="249"/>
  <c r="D18" i="249"/>
  <c r="I17" i="249"/>
  <c r="H17" i="249"/>
  <c r="G17" i="249"/>
  <c r="F17" i="249"/>
  <c r="E17" i="249"/>
  <c r="D17" i="249"/>
  <c r="I16" i="249"/>
  <c r="H16" i="249"/>
  <c r="G16" i="249"/>
  <c r="F16" i="249"/>
  <c r="E16" i="249"/>
  <c r="D16" i="249"/>
  <c r="I15" i="249"/>
  <c r="H15" i="249"/>
  <c r="G15" i="249"/>
  <c r="F15" i="249"/>
  <c r="E15" i="249"/>
  <c r="D15" i="249"/>
  <c r="I14" i="249"/>
  <c r="H14" i="249"/>
  <c r="G14" i="249"/>
  <c r="F14" i="249"/>
  <c r="E14" i="249"/>
  <c r="D14" i="249"/>
  <c r="I13" i="249"/>
  <c r="H13" i="249"/>
  <c r="G13" i="249"/>
  <c r="F13" i="249"/>
  <c r="E13" i="249"/>
  <c r="D13" i="249"/>
  <c r="I12" i="249"/>
  <c r="H12" i="249"/>
  <c r="G12" i="249"/>
  <c r="F12" i="249"/>
  <c r="E12" i="249"/>
  <c r="D12" i="249"/>
  <c r="I11" i="249"/>
  <c r="H11" i="249"/>
  <c r="G11" i="249"/>
  <c r="F11" i="249"/>
  <c r="E11" i="249"/>
  <c r="D11" i="249"/>
  <c r="I61" i="248"/>
  <c r="H61" i="248"/>
  <c r="G61" i="248"/>
  <c r="F61" i="248"/>
  <c r="E61" i="248"/>
  <c r="D61" i="248"/>
  <c r="I60" i="248"/>
  <c r="H60" i="248"/>
  <c r="G60" i="248"/>
  <c r="F60" i="248"/>
  <c r="E60" i="248"/>
  <c r="D60" i="248"/>
  <c r="J59" i="248"/>
  <c r="I59" i="248"/>
  <c r="H59" i="248"/>
  <c r="G59" i="248"/>
  <c r="F59" i="248"/>
  <c r="E59" i="248"/>
  <c r="D59" i="248"/>
  <c r="I57" i="248"/>
  <c r="H57" i="248"/>
  <c r="G57" i="248"/>
  <c r="F57" i="248"/>
  <c r="E57" i="248"/>
  <c r="D57" i="248"/>
  <c r="I56" i="248"/>
  <c r="H56" i="248"/>
  <c r="G56" i="248"/>
  <c r="F56" i="248"/>
  <c r="E56" i="248"/>
  <c r="D56" i="248"/>
  <c r="I55" i="248"/>
  <c r="H55" i="248"/>
  <c r="G55" i="248"/>
  <c r="F55" i="248"/>
  <c r="E55" i="248"/>
  <c r="D55" i="248"/>
  <c r="I54" i="248"/>
  <c r="H54" i="248"/>
  <c r="G54" i="248"/>
  <c r="F54" i="248"/>
  <c r="E54" i="248"/>
  <c r="D54" i="248"/>
  <c r="I53" i="248"/>
  <c r="H53" i="248"/>
  <c r="G53" i="248"/>
  <c r="F53" i="248"/>
  <c r="E53" i="248"/>
  <c r="D53" i="248"/>
  <c r="I51" i="248"/>
  <c r="H51" i="248"/>
  <c r="G51" i="248"/>
  <c r="F51" i="248"/>
  <c r="E51" i="248"/>
  <c r="D51" i="248"/>
  <c r="I50" i="248"/>
  <c r="H50" i="248"/>
  <c r="G50" i="248"/>
  <c r="F50" i="248"/>
  <c r="E50" i="248"/>
  <c r="D50" i="248"/>
  <c r="I49" i="248"/>
  <c r="H49" i="248"/>
  <c r="G49" i="248"/>
  <c r="F49" i="248"/>
  <c r="E49" i="248"/>
  <c r="D49" i="248"/>
  <c r="I48" i="248"/>
  <c r="H48" i="248"/>
  <c r="G48" i="248"/>
  <c r="F48" i="248"/>
  <c r="E48" i="248"/>
  <c r="D48" i="248"/>
  <c r="I47" i="248"/>
  <c r="H47" i="248"/>
  <c r="G47" i="248"/>
  <c r="F47" i="248"/>
  <c r="E47" i="248"/>
  <c r="D47" i="248"/>
  <c r="I43" i="248"/>
  <c r="H43" i="248"/>
  <c r="G43" i="248"/>
  <c r="F43" i="248"/>
  <c r="E43" i="248"/>
  <c r="D43" i="248"/>
  <c r="I42" i="248"/>
  <c r="H42" i="248"/>
  <c r="G42" i="248"/>
  <c r="F42" i="248"/>
  <c r="E42" i="248"/>
  <c r="D42" i="248"/>
  <c r="I41" i="248"/>
  <c r="H41" i="248"/>
  <c r="G41" i="248"/>
  <c r="F41" i="248"/>
  <c r="E41" i="248"/>
  <c r="D41" i="248"/>
  <c r="I38" i="248"/>
  <c r="H38" i="248"/>
  <c r="G38" i="248"/>
  <c r="F38" i="248"/>
  <c r="E38" i="248"/>
  <c r="D38" i="248"/>
  <c r="I37" i="248"/>
  <c r="H37" i="248"/>
  <c r="G37" i="248"/>
  <c r="F37" i="248"/>
  <c r="E37" i="248"/>
  <c r="D37" i="248"/>
  <c r="I36" i="248"/>
  <c r="H36" i="248"/>
  <c r="G36" i="248"/>
  <c r="F36" i="248"/>
  <c r="E36" i="248"/>
  <c r="D36" i="248"/>
  <c r="I35" i="248"/>
  <c r="H35" i="248"/>
  <c r="G35" i="248"/>
  <c r="F35" i="248"/>
  <c r="E35" i="248"/>
  <c r="D35" i="248"/>
  <c r="I34" i="248"/>
  <c r="H34" i="248"/>
  <c r="G34" i="248"/>
  <c r="F34" i="248"/>
  <c r="E34" i="248"/>
  <c r="D34" i="248"/>
  <c r="I32" i="248"/>
  <c r="H32" i="248"/>
  <c r="G32" i="248"/>
  <c r="F32" i="248"/>
  <c r="E32" i="248"/>
  <c r="D32" i="248"/>
  <c r="I31" i="248"/>
  <c r="H31" i="248"/>
  <c r="G31" i="248"/>
  <c r="F31" i="248"/>
  <c r="E31" i="248"/>
  <c r="D31" i="248"/>
  <c r="I30" i="248"/>
  <c r="H30" i="248"/>
  <c r="G30" i="248"/>
  <c r="F30" i="248"/>
  <c r="E30" i="248"/>
  <c r="D30" i="248"/>
  <c r="I29" i="248"/>
  <c r="H29" i="248"/>
  <c r="G29" i="248"/>
  <c r="F29" i="248"/>
  <c r="E29" i="248"/>
  <c r="D29" i="248"/>
  <c r="I27" i="248"/>
  <c r="H27" i="248"/>
  <c r="G27" i="248"/>
  <c r="F27" i="248"/>
  <c r="E27" i="248"/>
  <c r="D27" i="248"/>
  <c r="I26" i="248"/>
  <c r="H26" i="248"/>
  <c r="G26" i="248"/>
  <c r="F26" i="248"/>
  <c r="E26" i="248"/>
  <c r="D26" i="248"/>
  <c r="I25" i="248"/>
  <c r="H25" i="248"/>
  <c r="G25" i="248"/>
  <c r="F25" i="248"/>
  <c r="E25" i="248"/>
  <c r="D25" i="248"/>
  <c r="I24" i="248"/>
  <c r="H24" i="248"/>
  <c r="G24" i="248"/>
  <c r="F24" i="248"/>
  <c r="E24" i="248"/>
  <c r="D24" i="248"/>
  <c r="I23" i="248"/>
  <c r="H23" i="248"/>
  <c r="G23" i="248"/>
  <c r="F23" i="248"/>
  <c r="E23" i="248"/>
  <c r="D23" i="248"/>
  <c r="I21" i="248"/>
  <c r="H21" i="248"/>
  <c r="G21" i="248"/>
  <c r="F21" i="248"/>
  <c r="E21" i="248"/>
  <c r="D21" i="248"/>
  <c r="I20" i="248"/>
  <c r="H20" i="248"/>
  <c r="G20" i="248"/>
  <c r="F20" i="248"/>
  <c r="E20" i="248"/>
  <c r="D20" i="248"/>
  <c r="I19" i="248"/>
  <c r="H19" i="248"/>
  <c r="G19" i="248"/>
  <c r="F19" i="248"/>
  <c r="E19" i="248"/>
  <c r="D19" i="248"/>
  <c r="I18" i="248"/>
  <c r="H18" i="248"/>
  <c r="G18" i="248"/>
  <c r="F18" i="248"/>
  <c r="E18" i="248"/>
  <c r="D18" i="248"/>
  <c r="I17" i="248"/>
  <c r="H17" i="248"/>
  <c r="G17" i="248"/>
  <c r="F17" i="248"/>
  <c r="E17" i="248"/>
  <c r="D17" i="248"/>
  <c r="I16" i="248"/>
  <c r="H16" i="248"/>
  <c r="G16" i="248"/>
  <c r="F16" i="248"/>
  <c r="E16" i="248"/>
  <c r="D16" i="248"/>
  <c r="I15" i="248"/>
  <c r="H15" i="248"/>
  <c r="G15" i="248"/>
  <c r="F15" i="248"/>
  <c r="E15" i="248"/>
  <c r="D15" i="248"/>
  <c r="I14" i="248"/>
  <c r="H14" i="248"/>
  <c r="G14" i="248"/>
  <c r="F14" i="248"/>
  <c r="E14" i="248"/>
  <c r="D14" i="248"/>
  <c r="I13" i="248"/>
  <c r="H13" i="248"/>
  <c r="G13" i="248"/>
  <c r="F13" i="248"/>
  <c r="E13" i="248"/>
  <c r="D13" i="248"/>
  <c r="I12" i="248"/>
  <c r="H12" i="248"/>
  <c r="G12" i="248"/>
  <c r="F12" i="248"/>
  <c r="E12" i="248"/>
  <c r="D12" i="248"/>
  <c r="I11" i="248"/>
  <c r="H11" i="248"/>
  <c r="G11" i="248"/>
  <c r="F11" i="248"/>
  <c r="E11" i="248"/>
  <c r="D11" i="248"/>
  <c r="I158" i="247"/>
  <c r="H158" i="247"/>
  <c r="G158" i="247"/>
  <c r="F158" i="247"/>
  <c r="E158" i="247"/>
  <c r="D158" i="247"/>
  <c r="I157" i="247"/>
  <c r="H157" i="247"/>
  <c r="G157" i="247"/>
  <c r="F157" i="247"/>
  <c r="E157" i="247"/>
  <c r="D157" i="247"/>
  <c r="J156" i="247"/>
  <c r="I156" i="247"/>
  <c r="H156" i="247"/>
  <c r="G156" i="247"/>
  <c r="F156" i="247"/>
  <c r="E156" i="247"/>
  <c r="D156" i="247"/>
  <c r="I153" i="247"/>
  <c r="H153" i="247"/>
  <c r="G153" i="247"/>
  <c r="F153" i="247"/>
  <c r="E153" i="247"/>
  <c r="D153" i="247"/>
  <c r="I152" i="247"/>
  <c r="H152" i="247"/>
  <c r="G152" i="247"/>
  <c r="F152" i="247"/>
  <c r="E152" i="247"/>
  <c r="D152" i="247"/>
  <c r="I151" i="247"/>
  <c r="H151" i="247"/>
  <c r="G151" i="247"/>
  <c r="F151" i="247"/>
  <c r="E151" i="247"/>
  <c r="D151" i="247"/>
  <c r="I150" i="247"/>
  <c r="H150" i="247"/>
  <c r="G150" i="247"/>
  <c r="F150" i="247"/>
  <c r="E150" i="247"/>
  <c r="D150" i="247"/>
  <c r="I149" i="247"/>
  <c r="H149" i="247"/>
  <c r="G149" i="247"/>
  <c r="F149" i="247"/>
  <c r="E149" i="247"/>
  <c r="D149" i="247"/>
  <c r="I148" i="247"/>
  <c r="H148" i="247"/>
  <c r="G148" i="247"/>
  <c r="F148" i="247"/>
  <c r="E148" i="247"/>
  <c r="D148" i="247"/>
  <c r="I147" i="247"/>
  <c r="H147" i="247"/>
  <c r="G147" i="247"/>
  <c r="F147" i="247"/>
  <c r="E147" i="247"/>
  <c r="D147" i="247"/>
  <c r="I145" i="247"/>
  <c r="H145" i="247"/>
  <c r="G145" i="247"/>
  <c r="F145" i="247"/>
  <c r="E145" i="247"/>
  <c r="D145" i="247"/>
  <c r="I144" i="247"/>
  <c r="H144" i="247"/>
  <c r="G144" i="247"/>
  <c r="F144" i="247"/>
  <c r="E144" i="247"/>
  <c r="D144" i="247"/>
  <c r="I143" i="247"/>
  <c r="H143" i="247"/>
  <c r="G143" i="247"/>
  <c r="F143" i="247"/>
  <c r="E143" i="247"/>
  <c r="D143" i="247"/>
  <c r="I142" i="247"/>
  <c r="H142" i="247"/>
  <c r="G142" i="247"/>
  <c r="F142" i="247"/>
  <c r="E142" i="247"/>
  <c r="D142" i="247"/>
  <c r="I141" i="247"/>
  <c r="H141" i="247"/>
  <c r="G141" i="247"/>
  <c r="F141" i="247"/>
  <c r="E141" i="247"/>
  <c r="D141" i="247"/>
  <c r="I139" i="247"/>
  <c r="H139" i="247"/>
  <c r="G139" i="247"/>
  <c r="F139" i="247"/>
  <c r="E139" i="247"/>
  <c r="D139" i="247"/>
  <c r="I138" i="247"/>
  <c r="H138" i="247"/>
  <c r="G138" i="247"/>
  <c r="F138" i="247"/>
  <c r="E138" i="247"/>
  <c r="D138" i="247"/>
  <c r="I137" i="247"/>
  <c r="H137" i="247"/>
  <c r="G137" i="247"/>
  <c r="F137" i="247"/>
  <c r="E137" i="247"/>
  <c r="D137" i="247"/>
  <c r="I136" i="247"/>
  <c r="H136" i="247"/>
  <c r="G136" i="247"/>
  <c r="F136" i="247"/>
  <c r="E136" i="247"/>
  <c r="D136" i="247"/>
  <c r="I135" i="247"/>
  <c r="H135" i="247"/>
  <c r="G135" i="247"/>
  <c r="F135" i="247"/>
  <c r="E135" i="247"/>
  <c r="D135" i="247"/>
  <c r="I134" i="247"/>
  <c r="H134" i="247"/>
  <c r="G134" i="247"/>
  <c r="F134" i="247"/>
  <c r="E134" i="247"/>
  <c r="D134" i="247"/>
  <c r="I132" i="247"/>
  <c r="H132" i="247"/>
  <c r="G132" i="247"/>
  <c r="F132" i="247"/>
  <c r="E132" i="247"/>
  <c r="D132" i="247"/>
  <c r="I131" i="247"/>
  <c r="H131" i="247"/>
  <c r="G131" i="247"/>
  <c r="F131" i="247"/>
  <c r="E131" i="247"/>
  <c r="D131" i="247"/>
  <c r="I130" i="247"/>
  <c r="H130" i="247"/>
  <c r="G130" i="247"/>
  <c r="F130" i="247"/>
  <c r="E130" i="247"/>
  <c r="D130" i="247"/>
  <c r="I127" i="247"/>
  <c r="H127" i="247"/>
  <c r="G127" i="247"/>
  <c r="F127" i="247"/>
  <c r="E127" i="247"/>
  <c r="D127" i="247"/>
  <c r="I126" i="247"/>
  <c r="H126" i="247"/>
  <c r="G126" i="247"/>
  <c r="F126" i="247"/>
  <c r="E126" i="247"/>
  <c r="D126" i="247"/>
  <c r="I125" i="247"/>
  <c r="H125" i="247"/>
  <c r="G125" i="247"/>
  <c r="F125" i="247"/>
  <c r="E125" i="247"/>
  <c r="D125" i="247"/>
  <c r="I124" i="247"/>
  <c r="H124" i="247"/>
  <c r="G124" i="247"/>
  <c r="F124" i="247"/>
  <c r="E124" i="247"/>
  <c r="D124" i="247"/>
  <c r="I123" i="247"/>
  <c r="H123" i="247"/>
  <c r="G123" i="247"/>
  <c r="F123" i="247"/>
  <c r="E123" i="247"/>
  <c r="D123" i="247"/>
  <c r="I122" i="247"/>
  <c r="H122" i="247"/>
  <c r="G122" i="247"/>
  <c r="F122" i="247"/>
  <c r="E122" i="247"/>
  <c r="D122" i="247"/>
  <c r="I121" i="247"/>
  <c r="H121" i="247"/>
  <c r="G121" i="247"/>
  <c r="F121" i="247"/>
  <c r="E121" i="247"/>
  <c r="D121" i="247"/>
  <c r="I120" i="247"/>
  <c r="H120" i="247"/>
  <c r="G120" i="247"/>
  <c r="F120" i="247"/>
  <c r="E120" i="247"/>
  <c r="D120" i="247"/>
  <c r="I119" i="247"/>
  <c r="H119" i="247"/>
  <c r="G119" i="247"/>
  <c r="F119" i="247"/>
  <c r="E119" i="247"/>
  <c r="D119" i="247"/>
  <c r="I118" i="247"/>
  <c r="H118" i="247"/>
  <c r="G118" i="247"/>
  <c r="F118" i="247"/>
  <c r="E118" i="247"/>
  <c r="D118" i="247"/>
  <c r="I117" i="247"/>
  <c r="H117" i="247"/>
  <c r="G117" i="247"/>
  <c r="F117" i="247"/>
  <c r="E117" i="247"/>
  <c r="D117" i="247"/>
  <c r="I116" i="247"/>
  <c r="H116" i="247"/>
  <c r="G116" i="247"/>
  <c r="F116" i="247"/>
  <c r="E116" i="247"/>
  <c r="D116" i="247"/>
  <c r="I115" i="247"/>
  <c r="H115" i="247"/>
  <c r="G115" i="247"/>
  <c r="F115" i="247"/>
  <c r="E115" i="247"/>
  <c r="D115" i="247"/>
  <c r="I113" i="247"/>
  <c r="H113" i="247"/>
  <c r="G113" i="247"/>
  <c r="F113" i="247"/>
  <c r="E113" i="247"/>
  <c r="D113" i="247"/>
  <c r="I112" i="247"/>
  <c r="H112" i="247"/>
  <c r="G112" i="247"/>
  <c r="F112" i="247"/>
  <c r="E112" i="247"/>
  <c r="D112" i="247"/>
  <c r="I111" i="247"/>
  <c r="H111" i="247"/>
  <c r="G111" i="247"/>
  <c r="F111" i="247"/>
  <c r="E111" i="247"/>
  <c r="D111" i="247"/>
  <c r="I110" i="247"/>
  <c r="H110" i="247"/>
  <c r="G110" i="247"/>
  <c r="F110" i="247"/>
  <c r="E110" i="247"/>
  <c r="D110" i="247"/>
  <c r="I109" i="247"/>
  <c r="H109" i="247"/>
  <c r="G109" i="247"/>
  <c r="F109" i="247"/>
  <c r="E109" i="247"/>
  <c r="D109" i="247"/>
  <c r="I108" i="247"/>
  <c r="H108" i="247"/>
  <c r="G108" i="247"/>
  <c r="F108" i="247"/>
  <c r="E108" i="247"/>
  <c r="D108" i="247"/>
  <c r="I107" i="247"/>
  <c r="H107" i="247"/>
  <c r="G107" i="247"/>
  <c r="F107" i="247"/>
  <c r="E107" i="247"/>
  <c r="D107" i="247"/>
  <c r="I106" i="247"/>
  <c r="H106" i="247"/>
  <c r="G106" i="247"/>
  <c r="F106" i="247"/>
  <c r="E106" i="247"/>
  <c r="D106" i="247"/>
  <c r="I105" i="247"/>
  <c r="H105" i="247"/>
  <c r="G105" i="247"/>
  <c r="F105" i="247"/>
  <c r="E105" i="247"/>
  <c r="D105" i="247"/>
  <c r="I104" i="247"/>
  <c r="H104" i="247"/>
  <c r="G104" i="247"/>
  <c r="F104" i="247"/>
  <c r="E104" i="247"/>
  <c r="D104" i="247"/>
  <c r="I103" i="247"/>
  <c r="H103" i="247"/>
  <c r="G103" i="247"/>
  <c r="F103" i="247"/>
  <c r="E103" i="247"/>
  <c r="D103" i="247"/>
  <c r="I102" i="247"/>
  <c r="H102" i="247"/>
  <c r="G102" i="247"/>
  <c r="F102" i="247"/>
  <c r="E102" i="247"/>
  <c r="D102" i="247"/>
  <c r="I101" i="247"/>
  <c r="H101" i="247"/>
  <c r="G101" i="247"/>
  <c r="F101" i="247"/>
  <c r="E101" i="247"/>
  <c r="D101" i="247"/>
  <c r="I100" i="247"/>
  <c r="H100" i="247"/>
  <c r="G100" i="247"/>
  <c r="F100" i="247"/>
  <c r="E100" i="247"/>
  <c r="D100" i="247"/>
  <c r="I99" i="247"/>
  <c r="H99" i="247"/>
  <c r="G99" i="247"/>
  <c r="F99" i="247"/>
  <c r="E99" i="247"/>
  <c r="D99" i="247"/>
  <c r="I98" i="247"/>
  <c r="H98" i="247"/>
  <c r="G98" i="247"/>
  <c r="F98" i="247"/>
  <c r="E98" i="247"/>
  <c r="D98" i="247"/>
  <c r="I97" i="247"/>
  <c r="H97" i="247"/>
  <c r="G97" i="247"/>
  <c r="F97" i="247"/>
  <c r="E97" i="247"/>
  <c r="D97" i="247"/>
  <c r="I96" i="247"/>
  <c r="H96" i="247"/>
  <c r="G96" i="247"/>
  <c r="F96" i="247"/>
  <c r="E96" i="247"/>
  <c r="D96" i="247"/>
  <c r="I95" i="247"/>
  <c r="H95" i="247"/>
  <c r="G95" i="247"/>
  <c r="F95" i="247"/>
  <c r="E95" i="247"/>
  <c r="D95" i="247"/>
  <c r="I94" i="247"/>
  <c r="H94" i="247"/>
  <c r="G94" i="247"/>
  <c r="F94" i="247"/>
  <c r="E94" i="247"/>
  <c r="D94" i="247"/>
  <c r="I88" i="247"/>
  <c r="H88" i="247"/>
  <c r="G88" i="247"/>
  <c r="F88" i="247"/>
  <c r="E88" i="247"/>
  <c r="D88" i="247"/>
  <c r="I87" i="247"/>
  <c r="H87" i="247"/>
  <c r="G87" i="247"/>
  <c r="F87" i="247"/>
  <c r="E87" i="247"/>
  <c r="D87" i="247"/>
  <c r="I86" i="247"/>
  <c r="H86" i="247"/>
  <c r="G86" i="247"/>
  <c r="F86" i="247"/>
  <c r="E86" i="247"/>
  <c r="D86" i="247"/>
  <c r="I85" i="247"/>
  <c r="H85" i="247"/>
  <c r="G85" i="247"/>
  <c r="F85" i="247"/>
  <c r="E85" i="247"/>
  <c r="D85" i="247"/>
  <c r="I84" i="247"/>
  <c r="H84" i="247"/>
  <c r="G84" i="247"/>
  <c r="F84" i="247"/>
  <c r="E84" i="247"/>
  <c r="D84" i="247"/>
  <c r="I83" i="247"/>
  <c r="H83" i="247"/>
  <c r="G83" i="247"/>
  <c r="F83" i="247"/>
  <c r="E83" i="247"/>
  <c r="D83" i="247"/>
  <c r="I81" i="247"/>
  <c r="H81" i="247"/>
  <c r="G81" i="247"/>
  <c r="F81" i="247"/>
  <c r="E81" i="247"/>
  <c r="D81" i="247"/>
  <c r="I80" i="247"/>
  <c r="H80" i="247"/>
  <c r="G80" i="247"/>
  <c r="F80" i="247"/>
  <c r="E80" i="247"/>
  <c r="D80" i="247"/>
  <c r="I79" i="247"/>
  <c r="H79" i="247"/>
  <c r="G79" i="247"/>
  <c r="F79" i="247"/>
  <c r="E79" i="247"/>
  <c r="D79" i="247"/>
  <c r="I77" i="247"/>
  <c r="H77" i="247"/>
  <c r="G77" i="247"/>
  <c r="F77" i="247"/>
  <c r="E77" i="247"/>
  <c r="D77" i="247"/>
  <c r="I76" i="247"/>
  <c r="H76" i="247"/>
  <c r="G76" i="247"/>
  <c r="F76" i="247"/>
  <c r="E76" i="247"/>
  <c r="D76" i="247"/>
  <c r="I74" i="247"/>
  <c r="H74" i="247"/>
  <c r="G74" i="247"/>
  <c r="F74" i="247"/>
  <c r="E74" i="247"/>
  <c r="D74" i="247"/>
  <c r="I73" i="247"/>
  <c r="H73" i="247"/>
  <c r="G73" i="247"/>
  <c r="F73" i="247"/>
  <c r="E73" i="247"/>
  <c r="D73" i="247"/>
  <c r="I72" i="247"/>
  <c r="H72" i="247"/>
  <c r="G72" i="247"/>
  <c r="F72" i="247"/>
  <c r="E72" i="247"/>
  <c r="D72" i="247"/>
  <c r="I71" i="247"/>
  <c r="H71" i="247"/>
  <c r="G71" i="247"/>
  <c r="F71" i="247"/>
  <c r="E71" i="247"/>
  <c r="D71" i="247"/>
  <c r="I69" i="247"/>
  <c r="H69" i="247"/>
  <c r="G69" i="247"/>
  <c r="F69" i="247"/>
  <c r="E69" i="247"/>
  <c r="D69" i="247"/>
  <c r="I68" i="247"/>
  <c r="H68" i="247"/>
  <c r="G68" i="247"/>
  <c r="F68" i="247"/>
  <c r="E68" i="247"/>
  <c r="D68" i="247"/>
  <c r="I67" i="247"/>
  <c r="H67" i="247"/>
  <c r="G67" i="247"/>
  <c r="F67" i="247"/>
  <c r="E67" i="247"/>
  <c r="D67" i="247"/>
  <c r="I64" i="247"/>
  <c r="H64" i="247"/>
  <c r="G64" i="247"/>
  <c r="F64" i="247"/>
  <c r="E64" i="247"/>
  <c r="D64" i="247"/>
  <c r="I63" i="247"/>
  <c r="H63" i="247"/>
  <c r="G63" i="247"/>
  <c r="F63" i="247"/>
  <c r="E63" i="247"/>
  <c r="D63" i="247"/>
  <c r="I62" i="247"/>
  <c r="H62" i="247"/>
  <c r="G62" i="247"/>
  <c r="F62" i="247"/>
  <c r="E62" i="247"/>
  <c r="D62" i="247"/>
  <c r="I61" i="247"/>
  <c r="H61" i="247"/>
  <c r="G61" i="247"/>
  <c r="F61" i="247"/>
  <c r="E61" i="247"/>
  <c r="D61" i="247"/>
  <c r="I59" i="247"/>
  <c r="H59" i="247"/>
  <c r="G59" i="247"/>
  <c r="F59" i="247"/>
  <c r="E59" i="247"/>
  <c r="D59" i="247"/>
  <c r="I58" i="247"/>
  <c r="H58" i="247"/>
  <c r="G58" i="247"/>
  <c r="F58" i="247"/>
  <c r="E58" i="247"/>
  <c r="D58" i="247"/>
  <c r="I57" i="247"/>
  <c r="H57" i="247"/>
  <c r="G57" i="247"/>
  <c r="F57" i="247"/>
  <c r="E57" i="247"/>
  <c r="D57" i="247"/>
  <c r="I56" i="247"/>
  <c r="H56" i="247"/>
  <c r="G56" i="247"/>
  <c r="F56" i="247"/>
  <c r="E56" i="247"/>
  <c r="D56" i="247"/>
  <c r="I54" i="247"/>
  <c r="H54" i="247"/>
  <c r="G54" i="247"/>
  <c r="F54" i="247"/>
  <c r="E54" i="247"/>
  <c r="D54" i="247"/>
  <c r="I53" i="247"/>
  <c r="H53" i="247"/>
  <c r="G53" i="247"/>
  <c r="F53" i="247"/>
  <c r="E53" i="247"/>
  <c r="D53" i="247"/>
  <c r="I52" i="247"/>
  <c r="H52" i="247"/>
  <c r="G52" i="247"/>
  <c r="F52" i="247"/>
  <c r="E52" i="247"/>
  <c r="D52" i="247"/>
  <c r="I51" i="247"/>
  <c r="H51" i="247"/>
  <c r="G51" i="247"/>
  <c r="F51" i="247"/>
  <c r="E51" i="247"/>
  <c r="D51" i="247"/>
  <c r="I50" i="247"/>
  <c r="H50" i="247"/>
  <c r="G50" i="247"/>
  <c r="F50" i="247"/>
  <c r="E50" i="247"/>
  <c r="D50" i="247"/>
  <c r="I48" i="247"/>
  <c r="H48" i="247"/>
  <c r="G48" i="247"/>
  <c r="F48" i="247"/>
  <c r="E48" i="247"/>
  <c r="D48" i="247"/>
  <c r="I47" i="247"/>
  <c r="H47" i="247"/>
  <c r="G47" i="247"/>
  <c r="F47" i="247"/>
  <c r="E47" i="247"/>
  <c r="D47" i="247"/>
  <c r="I46" i="247"/>
  <c r="H46" i="247"/>
  <c r="G46" i="247"/>
  <c r="F46" i="247"/>
  <c r="E46" i="247"/>
  <c r="D46" i="247"/>
  <c r="I45" i="247"/>
  <c r="H45" i="247"/>
  <c r="G45" i="247"/>
  <c r="F45" i="247"/>
  <c r="E45" i="247"/>
  <c r="D45" i="247"/>
  <c r="I44" i="247"/>
  <c r="H44" i="247"/>
  <c r="G44" i="247"/>
  <c r="F44" i="247"/>
  <c r="E44" i="247"/>
  <c r="D44" i="247"/>
  <c r="I43" i="247"/>
  <c r="H43" i="247"/>
  <c r="G43" i="247"/>
  <c r="F43" i="247"/>
  <c r="E43" i="247"/>
  <c r="D43" i="247"/>
  <c r="I42" i="247"/>
  <c r="H42" i="247"/>
  <c r="G42" i="247"/>
  <c r="F42" i="247"/>
  <c r="E42" i="247"/>
  <c r="D42" i="247"/>
  <c r="I41" i="247"/>
  <c r="H41" i="247"/>
  <c r="G41" i="247"/>
  <c r="F41" i="247"/>
  <c r="E41" i="247"/>
  <c r="D41" i="247"/>
  <c r="I40" i="247"/>
  <c r="H40" i="247"/>
  <c r="G40" i="247"/>
  <c r="F40" i="247"/>
  <c r="E40" i="247"/>
  <c r="D40" i="247"/>
  <c r="I39" i="247"/>
  <c r="H39" i="247"/>
  <c r="G39" i="247"/>
  <c r="F39" i="247"/>
  <c r="E39" i="247"/>
  <c r="D39" i="247"/>
  <c r="I38" i="247"/>
  <c r="H38" i="247"/>
  <c r="G38" i="247"/>
  <c r="F38" i="247"/>
  <c r="E38" i="247"/>
  <c r="D38" i="247"/>
  <c r="I36" i="247"/>
  <c r="H36" i="247"/>
  <c r="G36" i="247"/>
  <c r="F36" i="247"/>
  <c r="E36" i="247"/>
  <c r="D36" i="247"/>
  <c r="I35" i="247"/>
  <c r="H35" i="247"/>
  <c r="G35" i="247"/>
  <c r="F35" i="247"/>
  <c r="E35" i="247"/>
  <c r="D35" i="247"/>
  <c r="I34" i="247"/>
  <c r="H34" i="247"/>
  <c r="G34" i="247"/>
  <c r="F34" i="247"/>
  <c r="E34" i="247"/>
  <c r="D34" i="247"/>
  <c r="I33" i="247"/>
  <c r="H33" i="247"/>
  <c r="G33" i="247"/>
  <c r="F33" i="247"/>
  <c r="E33" i="247"/>
  <c r="D33" i="247"/>
  <c r="I32" i="247"/>
  <c r="H32" i="247"/>
  <c r="G32" i="247"/>
  <c r="F32" i="247"/>
  <c r="E32" i="247"/>
  <c r="D32" i="247"/>
  <c r="I31" i="247"/>
  <c r="H31" i="247"/>
  <c r="G31" i="247"/>
  <c r="F31" i="247"/>
  <c r="E31" i="247"/>
  <c r="D31" i="247"/>
  <c r="I30" i="247"/>
  <c r="H30" i="247"/>
  <c r="G30" i="247"/>
  <c r="F30" i="247"/>
  <c r="E30" i="247"/>
  <c r="D30" i="247"/>
  <c r="I28" i="247"/>
  <c r="H28" i="247"/>
  <c r="G28" i="247"/>
  <c r="F28" i="247"/>
  <c r="E28" i="247"/>
  <c r="D28" i="247"/>
  <c r="I27" i="247"/>
  <c r="H27" i="247"/>
  <c r="G27" i="247"/>
  <c r="F27" i="247"/>
  <c r="E27" i="247"/>
  <c r="D27" i="247"/>
  <c r="I26" i="247"/>
  <c r="H26" i="247"/>
  <c r="G26" i="247"/>
  <c r="F26" i="247"/>
  <c r="E26" i="247"/>
  <c r="D26" i="247"/>
  <c r="I25" i="247"/>
  <c r="H25" i="247"/>
  <c r="G25" i="247"/>
  <c r="F25" i="247"/>
  <c r="E25" i="247"/>
  <c r="D25" i="247"/>
  <c r="I24" i="247"/>
  <c r="H24" i="247"/>
  <c r="G24" i="247"/>
  <c r="F24" i="247"/>
  <c r="E24" i="247"/>
  <c r="D24" i="247"/>
  <c r="I23" i="247"/>
  <c r="H23" i="247"/>
  <c r="G23" i="247"/>
  <c r="F23" i="247"/>
  <c r="E23" i="247"/>
  <c r="D23" i="247"/>
  <c r="I21" i="247"/>
  <c r="H21" i="247"/>
  <c r="G21" i="247"/>
  <c r="F21" i="247"/>
  <c r="E21" i="247"/>
  <c r="D21" i="247"/>
  <c r="I20" i="247"/>
  <c r="H20" i="247"/>
  <c r="G20" i="247"/>
  <c r="F20" i="247"/>
  <c r="E20" i="247"/>
  <c r="D20" i="247"/>
  <c r="I19" i="247"/>
  <c r="H19" i="247"/>
  <c r="G19" i="247"/>
  <c r="F19" i="247"/>
  <c r="E19" i="247"/>
  <c r="D19" i="247"/>
  <c r="I18" i="247"/>
  <c r="H18" i="247"/>
  <c r="G18" i="247"/>
  <c r="F18" i="247"/>
  <c r="E18" i="247"/>
  <c r="D18" i="247"/>
  <c r="I17" i="247"/>
  <c r="H17" i="247"/>
  <c r="G17" i="247"/>
  <c r="F17" i="247"/>
  <c r="E17" i="247"/>
  <c r="D17" i="247"/>
  <c r="I16" i="247"/>
  <c r="H16" i="247"/>
  <c r="G16" i="247"/>
  <c r="F16" i="247"/>
  <c r="E16" i="247"/>
  <c r="D16" i="247"/>
  <c r="I14" i="247"/>
  <c r="H14" i="247"/>
  <c r="G14" i="247"/>
  <c r="F14" i="247"/>
  <c r="E14" i="247"/>
  <c r="D14" i="247"/>
  <c r="I13" i="247"/>
  <c r="H13" i="247"/>
  <c r="G13" i="247"/>
  <c r="F13" i="247"/>
  <c r="E13" i="247"/>
  <c r="D13" i="247"/>
  <c r="I12" i="247"/>
  <c r="H12" i="247"/>
  <c r="G12" i="247"/>
  <c r="F12" i="247"/>
  <c r="E12" i="247"/>
  <c r="D12" i="247"/>
  <c r="I11" i="247"/>
  <c r="H11" i="247"/>
  <c r="G11" i="247"/>
  <c r="F11" i="247"/>
  <c r="E11" i="247"/>
  <c r="D11" i="247"/>
  <c r="I10" i="247"/>
  <c r="H10" i="247"/>
  <c r="G10" i="247"/>
  <c r="F10" i="247"/>
  <c r="E10" i="247"/>
  <c r="D10" i="247"/>
  <c r="I9" i="247"/>
  <c r="H9" i="247"/>
  <c r="G9" i="247"/>
  <c r="F9" i="247"/>
  <c r="E9" i="247"/>
  <c r="D9" i="247"/>
  <c r="K5" i="247"/>
  <c r="J5" i="247"/>
  <c r="I158" i="246"/>
  <c r="H158" i="246"/>
  <c r="G158" i="246"/>
  <c r="F158" i="246"/>
  <c r="E158" i="246"/>
  <c r="D158" i="246"/>
  <c r="I157" i="246"/>
  <c r="H157" i="246"/>
  <c r="G157" i="246"/>
  <c r="F157" i="246"/>
  <c r="E157" i="246"/>
  <c r="D157" i="246"/>
  <c r="J156" i="246"/>
  <c r="I156" i="246"/>
  <c r="H156" i="246"/>
  <c r="G156" i="246"/>
  <c r="F156" i="246"/>
  <c r="E156" i="246"/>
  <c r="D156" i="246"/>
  <c r="I153" i="246"/>
  <c r="H153" i="246"/>
  <c r="G153" i="246"/>
  <c r="F153" i="246"/>
  <c r="E153" i="246"/>
  <c r="D153" i="246"/>
  <c r="I152" i="246"/>
  <c r="H152" i="246"/>
  <c r="G152" i="246"/>
  <c r="F152" i="246"/>
  <c r="E152" i="246"/>
  <c r="D152" i="246"/>
  <c r="I151" i="246"/>
  <c r="H151" i="246"/>
  <c r="G151" i="246"/>
  <c r="F151" i="246"/>
  <c r="E151" i="246"/>
  <c r="D151" i="246"/>
  <c r="I150" i="246"/>
  <c r="H150" i="246"/>
  <c r="G150" i="246"/>
  <c r="F150" i="246"/>
  <c r="E150" i="246"/>
  <c r="D150" i="246"/>
  <c r="I149" i="246"/>
  <c r="H149" i="246"/>
  <c r="G149" i="246"/>
  <c r="F149" i="246"/>
  <c r="E149" i="246"/>
  <c r="D149" i="246"/>
  <c r="I148" i="246"/>
  <c r="H148" i="246"/>
  <c r="G148" i="246"/>
  <c r="F148" i="246"/>
  <c r="E148" i="246"/>
  <c r="D148" i="246"/>
  <c r="I147" i="246"/>
  <c r="H147" i="246"/>
  <c r="G147" i="246"/>
  <c r="F147" i="246"/>
  <c r="E147" i="246"/>
  <c r="D147" i="246"/>
  <c r="I145" i="246"/>
  <c r="H145" i="246"/>
  <c r="G145" i="246"/>
  <c r="F145" i="246"/>
  <c r="E145" i="246"/>
  <c r="D145" i="246"/>
  <c r="I144" i="246"/>
  <c r="H144" i="246"/>
  <c r="G144" i="246"/>
  <c r="F144" i="246"/>
  <c r="E144" i="246"/>
  <c r="D144" i="246"/>
  <c r="I143" i="246"/>
  <c r="H143" i="246"/>
  <c r="G143" i="246"/>
  <c r="F143" i="246"/>
  <c r="E143" i="246"/>
  <c r="D143" i="246"/>
  <c r="I142" i="246"/>
  <c r="H142" i="246"/>
  <c r="G142" i="246"/>
  <c r="F142" i="246"/>
  <c r="E142" i="246"/>
  <c r="D142" i="246"/>
  <c r="I141" i="246"/>
  <c r="H141" i="246"/>
  <c r="G141" i="246"/>
  <c r="F141" i="246"/>
  <c r="E141" i="246"/>
  <c r="D141" i="246"/>
  <c r="I139" i="246"/>
  <c r="H139" i="246"/>
  <c r="G139" i="246"/>
  <c r="F139" i="246"/>
  <c r="E139" i="246"/>
  <c r="D139" i="246"/>
  <c r="I138" i="246"/>
  <c r="H138" i="246"/>
  <c r="G138" i="246"/>
  <c r="F138" i="246"/>
  <c r="E138" i="246"/>
  <c r="D138" i="246"/>
  <c r="I137" i="246"/>
  <c r="H137" i="246"/>
  <c r="G137" i="246"/>
  <c r="F137" i="246"/>
  <c r="E137" i="246"/>
  <c r="D137" i="246"/>
  <c r="I136" i="246"/>
  <c r="H136" i="246"/>
  <c r="G136" i="246"/>
  <c r="F136" i="246"/>
  <c r="E136" i="246"/>
  <c r="D136" i="246"/>
  <c r="I135" i="246"/>
  <c r="H135" i="246"/>
  <c r="G135" i="246"/>
  <c r="F135" i="246"/>
  <c r="E135" i="246"/>
  <c r="D135" i="246"/>
  <c r="I134" i="246"/>
  <c r="H134" i="246"/>
  <c r="G134" i="246"/>
  <c r="F134" i="246"/>
  <c r="E134" i="246"/>
  <c r="D134" i="246"/>
  <c r="I132" i="246"/>
  <c r="H132" i="246"/>
  <c r="G132" i="246"/>
  <c r="F132" i="246"/>
  <c r="E132" i="246"/>
  <c r="D132" i="246"/>
  <c r="I131" i="246"/>
  <c r="H131" i="246"/>
  <c r="G131" i="246"/>
  <c r="F131" i="246"/>
  <c r="E131" i="246"/>
  <c r="D131" i="246"/>
  <c r="I130" i="246"/>
  <c r="H130" i="246"/>
  <c r="G130" i="246"/>
  <c r="F130" i="246"/>
  <c r="E130" i="246"/>
  <c r="D130" i="246"/>
  <c r="I127" i="246"/>
  <c r="H127" i="246"/>
  <c r="G127" i="246"/>
  <c r="F127" i="246"/>
  <c r="E127" i="246"/>
  <c r="D127" i="246"/>
  <c r="I126" i="246"/>
  <c r="H126" i="246"/>
  <c r="G126" i="246"/>
  <c r="F126" i="246"/>
  <c r="E126" i="246"/>
  <c r="D126" i="246"/>
  <c r="I125" i="246"/>
  <c r="H125" i="246"/>
  <c r="G125" i="246"/>
  <c r="F125" i="246"/>
  <c r="E125" i="246"/>
  <c r="D125" i="246"/>
  <c r="I124" i="246"/>
  <c r="H124" i="246"/>
  <c r="G124" i="246"/>
  <c r="F124" i="246"/>
  <c r="E124" i="246"/>
  <c r="D124" i="246"/>
  <c r="I123" i="246"/>
  <c r="H123" i="246"/>
  <c r="G123" i="246"/>
  <c r="F123" i="246"/>
  <c r="E123" i="246"/>
  <c r="D123" i="246"/>
  <c r="I122" i="246"/>
  <c r="H122" i="246"/>
  <c r="G122" i="246"/>
  <c r="F122" i="246"/>
  <c r="E122" i="246"/>
  <c r="D122" i="246"/>
  <c r="I121" i="246"/>
  <c r="H121" i="246"/>
  <c r="G121" i="246"/>
  <c r="F121" i="246"/>
  <c r="E121" i="246"/>
  <c r="D121" i="246"/>
  <c r="I120" i="246"/>
  <c r="H120" i="246"/>
  <c r="G120" i="246"/>
  <c r="F120" i="246"/>
  <c r="E120" i="246"/>
  <c r="D120" i="246"/>
  <c r="I119" i="246"/>
  <c r="H119" i="246"/>
  <c r="G119" i="246"/>
  <c r="F119" i="246"/>
  <c r="E119" i="246"/>
  <c r="D119" i="246"/>
  <c r="I118" i="246"/>
  <c r="H118" i="246"/>
  <c r="G118" i="246"/>
  <c r="F118" i="246"/>
  <c r="E118" i="246"/>
  <c r="D118" i="246"/>
  <c r="I117" i="246"/>
  <c r="H117" i="246"/>
  <c r="G117" i="246"/>
  <c r="F117" i="246"/>
  <c r="E117" i="246"/>
  <c r="D117" i="246"/>
  <c r="I116" i="246"/>
  <c r="H116" i="246"/>
  <c r="G116" i="246"/>
  <c r="F116" i="246"/>
  <c r="E116" i="246"/>
  <c r="D116" i="246"/>
  <c r="I115" i="246"/>
  <c r="H115" i="246"/>
  <c r="G115" i="246"/>
  <c r="F115" i="246"/>
  <c r="E115" i="246"/>
  <c r="D115" i="246"/>
  <c r="I113" i="246"/>
  <c r="H113" i="246"/>
  <c r="G113" i="246"/>
  <c r="F113" i="246"/>
  <c r="E113" i="246"/>
  <c r="D113" i="246"/>
  <c r="I112" i="246"/>
  <c r="H112" i="246"/>
  <c r="G112" i="246"/>
  <c r="F112" i="246"/>
  <c r="E112" i="246"/>
  <c r="D112" i="246"/>
  <c r="I111" i="246"/>
  <c r="H111" i="246"/>
  <c r="G111" i="246"/>
  <c r="F111" i="246"/>
  <c r="E111" i="246"/>
  <c r="D111" i="246"/>
  <c r="I110" i="246"/>
  <c r="H110" i="246"/>
  <c r="G110" i="246"/>
  <c r="F110" i="246"/>
  <c r="E110" i="246"/>
  <c r="D110" i="246"/>
  <c r="I109" i="246"/>
  <c r="H109" i="246"/>
  <c r="G109" i="246"/>
  <c r="F109" i="246"/>
  <c r="E109" i="246"/>
  <c r="D109" i="246"/>
  <c r="I108" i="246"/>
  <c r="H108" i="246"/>
  <c r="G108" i="246"/>
  <c r="F108" i="246"/>
  <c r="E108" i="246"/>
  <c r="D108" i="246"/>
  <c r="I107" i="246"/>
  <c r="H107" i="246"/>
  <c r="G107" i="246"/>
  <c r="F107" i="246"/>
  <c r="E107" i="246"/>
  <c r="D107" i="246"/>
  <c r="I106" i="246"/>
  <c r="H106" i="246"/>
  <c r="G106" i="246"/>
  <c r="F106" i="246"/>
  <c r="E106" i="246"/>
  <c r="D106" i="246"/>
  <c r="I105" i="246"/>
  <c r="H105" i="246"/>
  <c r="G105" i="246"/>
  <c r="F105" i="246"/>
  <c r="E105" i="246"/>
  <c r="D105" i="246"/>
  <c r="I104" i="246"/>
  <c r="H104" i="246"/>
  <c r="G104" i="246"/>
  <c r="F104" i="246"/>
  <c r="E104" i="246"/>
  <c r="D104" i="246"/>
  <c r="I103" i="246"/>
  <c r="H103" i="246"/>
  <c r="G103" i="246"/>
  <c r="F103" i="246"/>
  <c r="E103" i="246"/>
  <c r="D103" i="246"/>
  <c r="I102" i="246"/>
  <c r="H102" i="246"/>
  <c r="G102" i="246"/>
  <c r="F102" i="246"/>
  <c r="E102" i="246"/>
  <c r="D102" i="246"/>
  <c r="I101" i="246"/>
  <c r="H101" i="246"/>
  <c r="G101" i="246"/>
  <c r="F101" i="246"/>
  <c r="E101" i="246"/>
  <c r="D101" i="246"/>
  <c r="I100" i="246"/>
  <c r="H100" i="246"/>
  <c r="G100" i="246"/>
  <c r="F100" i="246"/>
  <c r="E100" i="246"/>
  <c r="D100" i="246"/>
  <c r="I99" i="246"/>
  <c r="H99" i="246"/>
  <c r="G99" i="246"/>
  <c r="F99" i="246"/>
  <c r="E99" i="246"/>
  <c r="D99" i="246"/>
  <c r="I98" i="246"/>
  <c r="H98" i="246"/>
  <c r="G98" i="246"/>
  <c r="F98" i="246"/>
  <c r="E98" i="246"/>
  <c r="D98" i="246"/>
  <c r="I97" i="246"/>
  <c r="H97" i="246"/>
  <c r="G97" i="246"/>
  <c r="F97" i="246"/>
  <c r="E97" i="246"/>
  <c r="D97" i="246"/>
  <c r="I96" i="246"/>
  <c r="H96" i="246"/>
  <c r="G96" i="246"/>
  <c r="F96" i="246"/>
  <c r="E96" i="246"/>
  <c r="D96" i="246"/>
  <c r="I95" i="246"/>
  <c r="H95" i="246"/>
  <c r="G95" i="246"/>
  <c r="F95" i="246"/>
  <c r="E95" i="246"/>
  <c r="D95" i="246"/>
  <c r="I94" i="246"/>
  <c r="H94" i="246"/>
  <c r="G94" i="246"/>
  <c r="F94" i="246"/>
  <c r="E94" i="246"/>
  <c r="D94" i="246"/>
  <c r="I88" i="246"/>
  <c r="H88" i="246"/>
  <c r="G88" i="246"/>
  <c r="F88" i="246"/>
  <c r="E88" i="246"/>
  <c r="D88" i="246"/>
  <c r="I87" i="246"/>
  <c r="H87" i="246"/>
  <c r="G87" i="246"/>
  <c r="F87" i="246"/>
  <c r="E87" i="246"/>
  <c r="D87" i="246"/>
  <c r="I86" i="246"/>
  <c r="H86" i="246"/>
  <c r="G86" i="246"/>
  <c r="F86" i="246"/>
  <c r="E86" i="246"/>
  <c r="D86" i="246"/>
  <c r="I85" i="246"/>
  <c r="H85" i="246"/>
  <c r="G85" i="246"/>
  <c r="F85" i="246"/>
  <c r="E85" i="246"/>
  <c r="D85" i="246"/>
  <c r="I84" i="246"/>
  <c r="H84" i="246"/>
  <c r="G84" i="246"/>
  <c r="F84" i="246"/>
  <c r="E84" i="246"/>
  <c r="D84" i="246"/>
  <c r="I83" i="246"/>
  <c r="H83" i="246"/>
  <c r="G83" i="246"/>
  <c r="F83" i="246"/>
  <c r="E83" i="246"/>
  <c r="D83" i="246"/>
  <c r="I81" i="246"/>
  <c r="H81" i="246"/>
  <c r="G81" i="246"/>
  <c r="F81" i="246"/>
  <c r="E81" i="246"/>
  <c r="D81" i="246"/>
  <c r="I80" i="246"/>
  <c r="H80" i="246"/>
  <c r="G80" i="246"/>
  <c r="F80" i="246"/>
  <c r="E80" i="246"/>
  <c r="D80" i="246"/>
  <c r="I79" i="246"/>
  <c r="H79" i="246"/>
  <c r="G79" i="246"/>
  <c r="F79" i="246"/>
  <c r="E79" i="246"/>
  <c r="D79" i="246"/>
  <c r="I77" i="246"/>
  <c r="H77" i="246"/>
  <c r="G77" i="246"/>
  <c r="F77" i="246"/>
  <c r="E77" i="246"/>
  <c r="D77" i="246"/>
  <c r="I76" i="246"/>
  <c r="H76" i="246"/>
  <c r="G76" i="246"/>
  <c r="F76" i="246"/>
  <c r="E76" i="246"/>
  <c r="D76" i="246"/>
  <c r="I74" i="246"/>
  <c r="H74" i="246"/>
  <c r="G74" i="246"/>
  <c r="F74" i="246"/>
  <c r="E74" i="246"/>
  <c r="D74" i="246"/>
  <c r="I73" i="246"/>
  <c r="H73" i="246"/>
  <c r="G73" i="246"/>
  <c r="F73" i="246"/>
  <c r="E73" i="246"/>
  <c r="D73" i="246"/>
  <c r="I72" i="246"/>
  <c r="H72" i="246"/>
  <c r="G72" i="246"/>
  <c r="F72" i="246"/>
  <c r="E72" i="246"/>
  <c r="D72" i="246"/>
  <c r="I71" i="246"/>
  <c r="H71" i="246"/>
  <c r="G71" i="246"/>
  <c r="F71" i="246"/>
  <c r="E71" i="246"/>
  <c r="D71" i="246"/>
  <c r="I69" i="246"/>
  <c r="H69" i="246"/>
  <c r="G69" i="246"/>
  <c r="F69" i="246"/>
  <c r="E69" i="246"/>
  <c r="D69" i="246"/>
  <c r="I68" i="246"/>
  <c r="H68" i="246"/>
  <c r="G68" i="246"/>
  <c r="F68" i="246"/>
  <c r="E68" i="246"/>
  <c r="D68" i="246"/>
  <c r="I67" i="246"/>
  <c r="H67" i="246"/>
  <c r="G67" i="246"/>
  <c r="F67" i="246"/>
  <c r="E67" i="246"/>
  <c r="D67" i="246"/>
  <c r="I64" i="246"/>
  <c r="H64" i="246"/>
  <c r="G64" i="246"/>
  <c r="F64" i="246"/>
  <c r="E64" i="246"/>
  <c r="D64" i="246"/>
  <c r="I63" i="246"/>
  <c r="H63" i="246"/>
  <c r="G63" i="246"/>
  <c r="F63" i="246"/>
  <c r="E63" i="246"/>
  <c r="D63" i="246"/>
  <c r="I62" i="246"/>
  <c r="H62" i="246"/>
  <c r="G62" i="246"/>
  <c r="F62" i="246"/>
  <c r="E62" i="246"/>
  <c r="D62" i="246"/>
  <c r="I61" i="246"/>
  <c r="H61" i="246"/>
  <c r="G61" i="246"/>
  <c r="F61" i="246"/>
  <c r="E61" i="246"/>
  <c r="D61" i="246"/>
  <c r="I59" i="246"/>
  <c r="H59" i="246"/>
  <c r="G59" i="246"/>
  <c r="F59" i="246"/>
  <c r="E59" i="246"/>
  <c r="D59" i="246"/>
  <c r="I58" i="246"/>
  <c r="H58" i="246"/>
  <c r="G58" i="246"/>
  <c r="F58" i="246"/>
  <c r="E58" i="246"/>
  <c r="D58" i="246"/>
  <c r="I57" i="246"/>
  <c r="H57" i="246"/>
  <c r="G57" i="246"/>
  <c r="F57" i="246"/>
  <c r="E57" i="246"/>
  <c r="D57" i="246"/>
  <c r="I56" i="246"/>
  <c r="H56" i="246"/>
  <c r="G56" i="246"/>
  <c r="F56" i="246"/>
  <c r="E56" i="246"/>
  <c r="D56" i="246"/>
  <c r="I54" i="246"/>
  <c r="H54" i="246"/>
  <c r="G54" i="246"/>
  <c r="F54" i="246"/>
  <c r="E54" i="246"/>
  <c r="D54" i="246"/>
  <c r="I53" i="246"/>
  <c r="H53" i="246"/>
  <c r="G53" i="246"/>
  <c r="F53" i="246"/>
  <c r="E53" i="246"/>
  <c r="D53" i="246"/>
  <c r="I52" i="246"/>
  <c r="H52" i="246"/>
  <c r="G52" i="246"/>
  <c r="F52" i="246"/>
  <c r="E52" i="246"/>
  <c r="D52" i="246"/>
  <c r="I51" i="246"/>
  <c r="H51" i="246"/>
  <c r="G51" i="246"/>
  <c r="F51" i="246"/>
  <c r="E51" i="246"/>
  <c r="D51" i="246"/>
  <c r="I50" i="246"/>
  <c r="H50" i="246"/>
  <c r="G50" i="246"/>
  <c r="F50" i="246"/>
  <c r="E50" i="246"/>
  <c r="D50" i="246"/>
  <c r="I48" i="246"/>
  <c r="H48" i="246"/>
  <c r="G48" i="246"/>
  <c r="F48" i="246"/>
  <c r="E48" i="246"/>
  <c r="D48" i="246"/>
  <c r="I47" i="246"/>
  <c r="H47" i="246"/>
  <c r="G47" i="246"/>
  <c r="F47" i="246"/>
  <c r="E47" i="246"/>
  <c r="D47" i="246"/>
  <c r="I46" i="246"/>
  <c r="H46" i="246"/>
  <c r="G46" i="246"/>
  <c r="F46" i="246"/>
  <c r="E46" i="246"/>
  <c r="D46" i="246"/>
  <c r="I45" i="246"/>
  <c r="H45" i="246"/>
  <c r="G45" i="246"/>
  <c r="F45" i="246"/>
  <c r="E45" i="246"/>
  <c r="D45" i="246"/>
  <c r="I44" i="246"/>
  <c r="H44" i="246"/>
  <c r="G44" i="246"/>
  <c r="F44" i="246"/>
  <c r="E44" i="246"/>
  <c r="D44" i="246"/>
  <c r="I43" i="246"/>
  <c r="H43" i="246"/>
  <c r="G43" i="246"/>
  <c r="F43" i="246"/>
  <c r="E43" i="246"/>
  <c r="D43" i="246"/>
  <c r="I42" i="246"/>
  <c r="H42" i="246"/>
  <c r="G42" i="246"/>
  <c r="F42" i="246"/>
  <c r="E42" i="246"/>
  <c r="D42" i="246"/>
  <c r="I41" i="246"/>
  <c r="H41" i="246"/>
  <c r="G41" i="246"/>
  <c r="F41" i="246"/>
  <c r="E41" i="246"/>
  <c r="D41" i="246"/>
  <c r="I40" i="246"/>
  <c r="H40" i="246"/>
  <c r="G40" i="246"/>
  <c r="F40" i="246"/>
  <c r="E40" i="246"/>
  <c r="D40" i="246"/>
  <c r="I39" i="246"/>
  <c r="H39" i="246"/>
  <c r="G39" i="246"/>
  <c r="F39" i="246"/>
  <c r="E39" i="246"/>
  <c r="D39" i="246"/>
  <c r="I38" i="246"/>
  <c r="H38" i="246"/>
  <c r="G38" i="246"/>
  <c r="F38" i="246"/>
  <c r="E38" i="246"/>
  <c r="D38" i="246"/>
  <c r="I36" i="246"/>
  <c r="H36" i="246"/>
  <c r="G36" i="246"/>
  <c r="F36" i="246"/>
  <c r="E36" i="246"/>
  <c r="D36" i="246"/>
  <c r="I35" i="246"/>
  <c r="H35" i="246"/>
  <c r="G35" i="246"/>
  <c r="F35" i="246"/>
  <c r="E35" i="246"/>
  <c r="D35" i="246"/>
  <c r="I34" i="246"/>
  <c r="H34" i="246"/>
  <c r="G34" i="246"/>
  <c r="F34" i="246"/>
  <c r="E34" i="246"/>
  <c r="D34" i="246"/>
  <c r="I33" i="246"/>
  <c r="H33" i="246"/>
  <c r="G33" i="246"/>
  <c r="F33" i="246"/>
  <c r="E33" i="246"/>
  <c r="D33" i="246"/>
  <c r="I32" i="246"/>
  <c r="H32" i="246"/>
  <c r="G32" i="246"/>
  <c r="F32" i="246"/>
  <c r="E32" i="246"/>
  <c r="D32" i="246"/>
  <c r="I31" i="246"/>
  <c r="H31" i="246"/>
  <c r="G31" i="246"/>
  <c r="F31" i="246"/>
  <c r="E31" i="246"/>
  <c r="D31" i="246"/>
  <c r="I30" i="246"/>
  <c r="H30" i="246"/>
  <c r="G30" i="246"/>
  <c r="F30" i="246"/>
  <c r="E30" i="246"/>
  <c r="D30" i="246"/>
  <c r="I28" i="246"/>
  <c r="H28" i="246"/>
  <c r="G28" i="246"/>
  <c r="F28" i="246"/>
  <c r="E28" i="246"/>
  <c r="D28" i="246"/>
  <c r="I27" i="246"/>
  <c r="H27" i="246"/>
  <c r="G27" i="246"/>
  <c r="F27" i="246"/>
  <c r="E27" i="246"/>
  <c r="D27" i="246"/>
  <c r="I26" i="246"/>
  <c r="H26" i="246"/>
  <c r="G26" i="246"/>
  <c r="F26" i="246"/>
  <c r="E26" i="246"/>
  <c r="D26" i="246"/>
  <c r="I25" i="246"/>
  <c r="H25" i="246"/>
  <c r="G25" i="246"/>
  <c r="F25" i="246"/>
  <c r="E25" i="246"/>
  <c r="D25" i="246"/>
  <c r="I24" i="246"/>
  <c r="H24" i="246"/>
  <c r="G24" i="246"/>
  <c r="F24" i="246"/>
  <c r="E24" i="246"/>
  <c r="D24" i="246"/>
  <c r="I23" i="246"/>
  <c r="H23" i="246"/>
  <c r="G23" i="246"/>
  <c r="F23" i="246"/>
  <c r="E23" i="246"/>
  <c r="D23" i="246"/>
  <c r="I21" i="246"/>
  <c r="H21" i="246"/>
  <c r="G21" i="246"/>
  <c r="F21" i="246"/>
  <c r="E21" i="246"/>
  <c r="D21" i="246"/>
  <c r="I20" i="246"/>
  <c r="H20" i="246"/>
  <c r="G20" i="246"/>
  <c r="F20" i="246"/>
  <c r="E20" i="246"/>
  <c r="D20" i="246"/>
  <c r="I19" i="246"/>
  <c r="H19" i="246"/>
  <c r="G19" i="246"/>
  <c r="F19" i="246"/>
  <c r="E19" i="246"/>
  <c r="D19" i="246"/>
  <c r="I18" i="246"/>
  <c r="H18" i="246"/>
  <c r="G18" i="246"/>
  <c r="F18" i="246"/>
  <c r="E18" i="246"/>
  <c r="D18" i="246"/>
  <c r="I17" i="246"/>
  <c r="H17" i="246"/>
  <c r="G17" i="246"/>
  <c r="F17" i="246"/>
  <c r="E17" i="246"/>
  <c r="D17" i="246"/>
  <c r="I16" i="246"/>
  <c r="H16" i="246"/>
  <c r="G16" i="246"/>
  <c r="F16" i="246"/>
  <c r="E16" i="246"/>
  <c r="D16" i="246"/>
  <c r="I14" i="246"/>
  <c r="H14" i="246"/>
  <c r="G14" i="246"/>
  <c r="F14" i="246"/>
  <c r="E14" i="246"/>
  <c r="D14" i="246"/>
  <c r="I13" i="246"/>
  <c r="H13" i="246"/>
  <c r="G13" i="246"/>
  <c r="F13" i="246"/>
  <c r="E13" i="246"/>
  <c r="D13" i="246"/>
  <c r="I12" i="246"/>
  <c r="H12" i="246"/>
  <c r="G12" i="246"/>
  <c r="F12" i="246"/>
  <c r="E12" i="246"/>
  <c r="D12" i="246"/>
  <c r="I11" i="246"/>
  <c r="H11" i="246"/>
  <c r="G11" i="246"/>
  <c r="F11" i="246"/>
  <c r="E11" i="246"/>
  <c r="D11" i="246"/>
  <c r="I10" i="246"/>
  <c r="H10" i="246"/>
  <c r="G10" i="246"/>
  <c r="F10" i="246"/>
  <c r="E10" i="246"/>
  <c r="D10" i="246"/>
  <c r="I9" i="246"/>
  <c r="H9" i="246"/>
  <c r="G9" i="246"/>
  <c r="F9" i="246"/>
  <c r="E9" i="246"/>
  <c r="D9" i="246"/>
  <c r="J5" i="246"/>
  <c r="I158" i="245"/>
  <c r="H158" i="245"/>
  <c r="G158" i="245"/>
  <c r="F158" i="245"/>
  <c r="E158" i="245"/>
  <c r="D158" i="245"/>
  <c r="I157" i="245"/>
  <c r="H157" i="245"/>
  <c r="G157" i="245"/>
  <c r="F157" i="245"/>
  <c r="E157" i="245"/>
  <c r="D157" i="245"/>
  <c r="J156" i="245"/>
  <c r="I156" i="245"/>
  <c r="H156" i="245"/>
  <c r="G156" i="245"/>
  <c r="F156" i="245"/>
  <c r="E156" i="245"/>
  <c r="D156" i="245"/>
  <c r="I153" i="245"/>
  <c r="H153" i="245"/>
  <c r="G153" i="245"/>
  <c r="F153" i="245"/>
  <c r="E153" i="245"/>
  <c r="D153" i="245"/>
  <c r="I152" i="245"/>
  <c r="H152" i="245"/>
  <c r="G152" i="245"/>
  <c r="F152" i="245"/>
  <c r="E152" i="245"/>
  <c r="D152" i="245"/>
  <c r="I151" i="245"/>
  <c r="H151" i="245"/>
  <c r="G151" i="245"/>
  <c r="F151" i="245"/>
  <c r="E151" i="245"/>
  <c r="D151" i="245"/>
  <c r="I150" i="245"/>
  <c r="H150" i="245"/>
  <c r="G150" i="245"/>
  <c r="F150" i="245"/>
  <c r="E150" i="245"/>
  <c r="D150" i="245"/>
  <c r="I149" i="245"/>
  <c r="H149" i="245"/>
  <c r="G149" i="245"/>
  <c r="F149" i="245"/>
  <c r="E149" i="245"/>
  <c r="D149" i="245"/>
  <c r="I148" i="245"/>
  <c r="H148" i="245"/>
  <c r="G148" i="245"/>
  <c r="F148" i="245"/>
  <c r="E148" i="245"/>
  <c r="D148" i="245"/>
  <c r="I147" i="245"/>
  <c r="H147" i="245"/>
  <c r="G147" i="245"/>
  <c r="F147" i="245"/>
  <c r="E147" i="245"/>
  <c r="D147" i="245"/>
  <c r="I145" i="245"/>
  <c r="H145" i="245"/>
  <c r="G145" i="245"/>
  <c r="F145" i="245"/>
  <c r="E145" i="245"/>
  <c r="D145" i="245"/>
  <c r="I144" i="245"/>
  <c r="H144" i="245"/>
  <c r="G144" i="245"/>
  <c r="F144" i="245"/>
  <c r="E144" i="245"/>
  <c r="D144" i="245"/>
  <c r="I143" i="245"/>
  <c r="H143" i="245"/>
  <c r="G143" i="245"/>
  <c r="F143" i="245"/>
  <c r="E143" i="245"/>
  <c r="D143" i="245"/>
  <c r="I142" i="245"/>
  <c r="H142" i="245"/>
  <c r="G142" i="245"/>
  <c r="F142" i="245"/>
  <c r="E142" i="245"/>
  <c r="D142" i="245"/>
  <c r="I141" i="245"/>
  <c r="H141" i="245"/>
  <c r="G141" i="245"/>
  <c r="F141" i="245"/>
  <c r="E141" i="245"/>
  <c r="D141" i="245"/>
  <c r="I139" i="245"/>
  <c r="H139" i="245"/>
  <c r="G139" i="245"/>
  <c r="F139" i="245"/>
  <c r="E139" i="245"/>
  <c r="D139" i="245"/>
  <c r="I138" i="245"/>
  <c r="H138" i="245"/>
  <c r="G138" i="245"/>
  <c r="F138" i="245"/>
  <c r="E138" i="245"/>
  <c r="D138" i="245"/>
  <c r="I137" i="245"/>
  <c r="H137" i="245"/>
  <c r="G137" i="245"/>
  <c r="F137" i="245"/>
  <c r="E137" i="245"/>
  <c r="D137" i="245"/>
  <c r="I136" i="245"/>
  <c r="H136" i="245"/>
  <c r="G136" i="245"/>
  <c r="F136" i="245"/>
  <c r="E136" i="245"/>
  <c r="D136" i="245"/>
  <c r="I135" i="245"/>
  <c r="H135" i="245"/>
  <c r="G135" i="245"/>
  <c r="F135" i="245"/>
  <c r="E135" i="245"/>
  <c r="D135" i="245"/>
  <c r="I134" i="245"/>
  <c r="H134" i="245"/>
  <c r="G134" i="245"/>
  <c r="F134" i="245"/>
  <c r="E134" i="245"/>
  <c r="D134" i="245"/>
  <c r="I132" i="245"/>
  <c r="H132" i="245"/>
  <c r="G132" i="245"/>
  <c r="F132" i="245"/>
  <c r="E132" i="245"/>
  <c r="D132" i="245"/>
  <c r="I131" i="245"/>
  <c r="H131" i="245"/>
  <c r="G131" i="245"/>
  <c r="F131" i="245"/>
  <c r="E131" i="245"/>
  <c r="D131" i="245"/>
  <c r="I130" i="245"/>
  <c r="H130" i="245"/>
  <c r="G130" i="245"/>
  <c r="F130" i="245"/>
  <c r="E130" i="245"/>
  <c r="D130" i="245"/>
  <c r="I127" i="245"/>
  <c r="H127" i="245"/>
  <c r="G127" i="245"/>
  <c r="F127" i="245"/>
  <c r="E127" i="245"/>
  <c r="D127" i="245"/>
  <c r="I126" i="245"/>
  <c r="H126" i="245"/>
  <c r="G126" i="245"/>
  <c r="F126" i="245"/>
  <c r="E126" i="245"/>
  <c r="D126" i="245"/>
  <c r="I125" i="245"/>
  <c r="H125" i="245"/>
  <c r="G125" i="245"/>
  <c r="F125" i="245"/>
  <c r="E125" i="245"/>
  <c r="D125" i="245"/>
  <c r="I124" i="245"/>
  <c r="H124" i="245"/>
  <c r="G124" i="245"/>
  <c r="F124" i="245"/>
  <c r="E124" i="245"/>
  <c r="D124" i="245"/>
  <c r="I123" i="245"/>
  <c r="H123" i="245"/>
  <c r="G123" i="245"/>
  <c r="F123" i="245"/>
  <c r="E123" i="245"/>
  <c r="D123" i="245"/>
  <c r="I122" i="245"/>
  <c r="H122" i="245"/>
  <c r="G122" i="245"/>
  <c r="F122" i="245"/>
  <c r="E122" i="245"/>
  <c r="D122" i="245"/>
  <c r="I121" i="245"/>
  <c r="H121" i="245"/>
  <c r="G121" i="245"/>
  <c r="F121" i="245"/>
  <c r="E121" i="245"/>
  <c r="D121" i="245"/>
  <c r="I120" i="245"/>
  <c r="H120" i="245"/>
  <c r="G120" i="245"/>
  <c r="F120" i="245"/>
  <c r="E120" i="245"/>
  <c r="D120" i="245"/>
  <c r="I119" i="245"/>
  <c r="H119" i="245"/>
  <c r="G119" i="245"/>
  <c r="F119" i="245"/>
  <c r="E119" i="245"/>
  <c r="D119" i="245"/>
  <c r="I118" i="245"/>
  <c r="H118" i="245"/>
  <c r="G118" i="245"/>
  <c r="F118" i="245"/>
  <c r="E118" i="245"/>
  <c r="D118" i="245"/>
  <c r="I117" i="245"/>
  <c r="H117" i="245"/>
  <c r="G117" i="245"/>
  <c r="F117" i="245"/>
  <c r="E117" i="245"/>
  <c r="D117" i="245"/>
  <c r="I116" i="245"/>
  <c r="H116" i="245"/>
  <c r="G116" i="245"/>
  <c r="F116" i="245"/>
  <c r="E116" i="245"/>
  <c r="D116" i="245"/>
  <c r="I115" i="245"/>
  <c r="H115" i="245"/>
  <c r="G115" i="245"/>
  <c r="F115" i="245"/>
  <c r="E115" i="245"/>
  <c r="D115" i="245"/>
  <c r="I113" i="245"/>
  <c r="H113" i="245"/>
  <c r="G113" i="245"/>
  <c r="F113" i="245"/>
  <c r="E113" i="245"/>
  <c r="D113" i="245"/>
  <c r="I112" i="245"/>
  <c r="H112" i="245"/>
  <c r="G112" i="245"/>
  <c r="F112" i="245"/>
  <c r="E112" i="245"/>
  <c r="D112" i="245"/>
  <c r="I111" i="245"/>
  <c r="H111" i="245"/>
  <c r="G111" i="245"/>
  <c r="F111" i="245"/>
  <c r="E111" i="245"/>
  <c r="D111" i="245"/>
  <c r="I110" i="245"/>
  <c r="H110" i="245"/>
  <c r="G110" i="245"/>
  <c r="F110" i="245"/>
  <c r="E110" i="245"/>
  <c r="D110" i="245"/>
  <c r="I109" i="245"/>
  <c r="H109" i="245"/>
  <c r="G109" i="245"/>
  <c r="F109" i="245"/>
  <c r="E109" i="245"/>
  <c r="D109" i="245"/>
  <c r="I108" i="245"/>
  <c r="H108" i="245"/>
  <c r="G108" i="245"/>
  <c r="F108" i="245"/>
  <c r="E108" i="245"/>
  <c r="D108" i="245"/>
  <c r="I107" i="245"/>
  <c r="H107" i="245"/>
  <c r="G107" i="245"/>
  <c r="F107" i="245"/>
  <c r="E107" i="245"/>
  <c r="D107" i="245"/>
  <c r="I106" i="245"/>
  <c r="H106" i="245"/>
  <c r="G106" i="245"/>
  <c r="F106" i="245"/>
  <c r="E106" i="245"/>
  <c r="D106" i="245"/>
  <c r="I105" i="245"/>
  <c r="H105" i="245"/>
  <c r="G105" i="245"/>
  <c r="F105" i="245"/>
  <c r="E105" i="245"/>
  <c r="D105" i="245"/>
  <c r="I104" i="245"/>
  <c r="H104" i="245"/>
  <c r="G104" i="245"/>
  <c r="F104" i="245"/>
  <c r="E104" i="245"/>
  <c r="D104" i="245"/>
  <c r="I103" i="245"/>
  <c r="H103" i="245"/>
  <c r="G103" i="245"/>
  <c r="F103" i="245"/>
  <c r="E103" i="245"/>
  <c r="D103" i="245"/>
  <c r="I102" i="245"/>
  <c r="H102" i="245"/>
  <c r="G102" i="245"/>
  <c r="F102" i="245"/>
  <c r="E102" i="245"/>
  <c r="D102" i="245"/>
  <c r="I101" i="245"/>
  <c r="H101" i="245"/>
  <c r="G101" i="245"/>
  <c r="F101" i="245"/>
  <c r="E101" i="245"/>
  <c r="D101" i="245"/>
  <c r="I100" i="245"/>
  <c r="H100" i="245"/>
  <c r="G100" i="245"/>
  <c r="F100" i="245"/>
  <c r="E100" i="245"/>
  <c r="D100" i="245"/>
  <c r="I99" i="245"/>
  <c r="H99" i="245"/>
  <c r="G99" i="245"/>
  <c r="F99" i="245"/>
  <c r="E99" i="245"/>
  <c r="D99" i="245"/>
  <c r="I98" i="245"/>
  <c r="H98" i="245"/>
  <c r="G98" i="245"/>
  <c r="F98" i="245"/>
  <c r="E98" i="245"/>
  <c r="D98" i="245"/>
  <c r="I97" i="245"/>
  <c r="H97" i="245"/>
  <c r="G97" i="245"/>
  <c r="F97" i="245"/>
  <c r="E97" i="245"/>
  <c r="D97" i="245"/>
  <c r="I96" i="245"/>
  <c r="H96" i="245"/>
  <c r="G96" i="245"/>
  <c r="F96" i="245"/>
  <c r="E96" i="245"/>
  <c r="D96" i="245"/>
  <c r="I95" i="245"/>
  <c r="H95" i="245"/>
  <c r="G95" i="245"/>
  <c r="F95" i="245"/>
  <c r="E95" i="245"/>
  <c r="D95" i="245"/>
  <c r="I94" i="245"/>
  <c r="H94" i="245"/>
  <c r="G94" i="245"/>
  <c r="F94" i="245"/>
  <c r="E94" i="245"/>
  <c r="D94" i="245"/>
  <c r="I88" i="245"/>
  <c r="H88" i="245"/>
  <c r="G88" i="245"/>
  <c r="F88" i="245"/>
  <c r="E88" i="245"/>
  <c r="D88" i="245"/>
  <c r="I87" i="245"/>
  <c r="H87" i="245"/>
  <c r="G87" i="245"/>
  <c r="F87" i="245"/>
  <c r="E87" i="245"/>
  <c r="D87" i="245"/>
  <c r="I86" i="245"/>
  <c r="H86" i="245"/>
  <c r="G86" i="245"/>
  <c r="F86" i="245"/>
  <c r="E86" i="245"/>
  <c r="D86" i="245"/>
  <c r="I85" i="245"/>
  <c r="H85" i="245"/>
  <c r="G85" i="245"/>
  <c r="F85" i="245"/>
  <c r="E85" i="245"/>
  <c r="D85" i="245"/>
  <c r="I84" i="245"/>
  <c r="H84" i="245"/>
  <c r="G84" i="245"/>
  <c r="F84" i="245"/>
  <c r="E84" i="245"/>
  <c r="D84" i="245"/>
  <c r="I83" i="245"/>
  <c r="H83" i="245"/>
  <c r="G83" i="245"/>
  <c r="F83" i="245"/>
  <c r="E83" i="245"/>
  <c r="D83" i="245"/>
  <c r="I81" i="245"/>
  <c r="H81" i="245"/>
  <c r="G81" i="245"/>
  <c r="F81" i="245"/>
  <c r="E81" i="245"/>
  <c r="D81" i="245"/>
  <c r="I80" i="245"/>
  <c r="H80" i="245"/>
  <c r="G80" i="245"/>
  <c r="F80" i="245"/>
  <c r="E80" i="245"/>
  <c r="D80" i="245"/>
  <c r="I79" i="245"/>
  <c r="H79" i="245"/>
  <c r="G79" i="245"/>
  <c r="F79" i="245"/>
  <c r="E79" i="245"/>
  <c r="D79" i="245"/>
  <c r="I77" i="245"/>
  <c r="H77" i="245"/>
  <c r="G77" i="245"/>
  <c r="F77" i="245"/>
  <c r="E77" i="245"/>
  <c r="D77" i="245"/>
  <c r="I76" i="245"/>
  <c r="H76" i="245"/>
  <c r="G76" i="245"/>
  <c r="F76" i="245"/>
  <c r="E76" i="245"/>
  <c r="D76" i="245"/>
  <c r="I74" i="245"/>
  <c r="H74" i="245"/>
  <c r="G74" i="245"/>
  <c r="F74" i="245"/>
  <c r="E74" i="245"/>
  <c r="D74" i="245"/>
  <c r="I73" i="245"/>
  <c r="H73" i="245"/>
  <c r="G73" i="245"/>
  <c r="F73" i="245"/>
  <c r="E73" i="245"/>
  <c r="D73" i="245"/>
  <c r="I72" i="245"/>
  <c r="H72" i="245"/>
  <c r="G72" i="245"/>
  <c r="F72" i="245"/>
  <c r="E72" i="245"/>
  <c r="D72" i="245"/>
  <c r="I71" i="245"/>
  <c r="H71" i="245"/>
  <c r="G71" i="245"/>
  <c r="F71" i="245"/>
  <c r="E71" i="245"/>
  <c r="D71" i="245"/>
  <c r="I69" i="245"/>
  <c r="H69" i="245"/>
  <c r="G69" i="245"/>
  <c r="F69" i="245"/>
  <c r="E69" i="245"/>
  <c r="D69" i="245"/>
  <c r="I68" i="245"/>
  <c r="H68" i="245"/>
  <c r="G68" i="245"/>
  <c r="F68" i="245"/>
  <c r="E68" i="245"/>
  <c r="D68" i="245"/>
  <c r="I67" i="245"/>
  <c r="H67" i="245"/>
  <c r="G67" i="245"/>
  <c r="F67" i="245"/>
  <c r="E67" i="245"/>
  <c r="D67" i="245"/>
  <c r="I64" i="245"/>
  <c r="H64" i="245"/>
  <c r="G64" i="245"/>
  <c r="F64" i="245"/>
  <c r="E64" i="245"/>
  <c r="D64" i="245"/>
  <c r="I63" i="245"/>
  <c r="H63" i="245"/>
  <c r="G63" i="245"/>
  <c r="F63" i="245"/>
  <c r="E63" i="245"/>
  <c r="D63" i="245"/>
  <c r="I62" i="245"/>
  <c r="H62" i="245"/>
  <c r="G62" i="245"/>
  <c r="F62" i="245"/>
  <c r="E62" i="245"/>
  <c r="D62" i="245"/>
  <c r="I61" i="245"/>
  <c r="H61" i="245"/>
  <c r="G61" i="245"/>
  <c r="F61" i="245"/>
  <c r="E61" i="245"/>
  <c r="D61" i="245"/>
  <c r="I59" i="245"/>
  <c r="H59" i="245"/>
  <c r="G59" i="245"/>
  <c r="F59" i="245"/>
  <c r="E59" i="245"/>
  <c r="D59" i="245"/>
  <c r="I58" i="245"/>
  <c r="H58" i="245"/>
  <c r="G58" i="245"/>
  <c r="F58" i="245"/>
  <c r="E58" i="245"/>
  <c r="D58" i="245"/>
  <c r="I57" i="245"/>
  <c r="H57" i="245"/>
  <c r="G57" i="245"/>
  <c r="F57" i="245"/>
  <c r="E57" i="245"/>
  <c r="D57" i="245"/>
  <c r="I56" i="245"/>
  <c r="H56" i="245"/>
  <c r="G56" i="245"/>
  <c r="F56" i="245"/>
  <c r="E56" i="245"/>
  <c r="D56" i="245"/>
  <c r="I54" i="245"/>
  <c r="H54" i="245"/>
  <c r="G54" i="245"/>
  <c r="F54" i="245"/>
  <c r="E54" i="245"/>
  <c r="D54" i="245"/>
  <c r="I53" i="245"/>
  <c r="H53" i="245"/>
  <c r="G53" i="245"/>
  <c r="F53" i="245"/>
  <c r="E53" i="245"/>
  <c r="D53" i="245"/>
  <c r="I52" i="245"/>
  <c r="H52" i="245"/>
  <c r="G52" i="245"/>
  <c r="F52" i="245"/>
  <c r="E52" i="245"/>
  <c r="D52" i="245"/>
  <c r="I51" i="245"/>
  <c r="H51" i="245"/>
  <c r="G51" i="245"/>
  <c r="F51" i="245"/>
  <c r="E51" i="245"/>
  <c r="D51" i="245"/>
  <c r="I50" i="245"/>
  <c r="H50" i="245"/>
  <c r="G50" i="245"/>
  <c r="F50" i="245"/>
  <c r="E50" i="245"/>
  <c r="D50" i="245"/>
  <c r="I48" i="245"/>
  <c r="H48" i="245"/>
  <c r="G48" i="245"/>
  <c r="F48" i="245"/>
  <c r="E48" i="245"/>
  <c r="D48" i="245"/>
  <c r="I47" i="245"/>
  <c r="H47" i="245"/>
  <c r="G47" i="245"/>
  <c r="F47" i="245"/>
  <c r="E47" i="245"/>
  <c r="D47" i="245"/>
  <c r="I46" i="245"/>
  <c r="H46" i="245"/>
  <c r="G46" i="245"/>
  <c r="F46" i="245"/>
  <c r="E46" i="245"/>
  <c r="D46" i="245"/>
  <c r="I45" i="245"/>
  <c r="H45" i="245"/>
  <c r="G45" i="245"/>
  <c r="F45" i="245"/>
  <c r="E45" i="245"/>
  <c r="D45" i="245"/>
  <c r="I44" i="245"/>
  <c r="H44" i="245"/>
  <c r="G44" i="245"/>
  <c r="F44" i="245"/>
  <c r="E44" i="245"/>
  <c r="D44" i="245"/>
  <c r="I43" i="245"/>
  <c r="H43" i="245"/>
  <c r="G43" i="245"/>
  <c r="F43" i="245"/>
  <c r="E43" i="245"/>
  <c r="D43" i="245"/>
  <c r="I42" i="245"/>
  <c r="H42" i="245"/>
  <c r="G42" i="245"/>
  <c r="F42" i="245"/>
  <c r="E42" i="245"/>
  <c r="D42" i="245"/>
  <c r="I41" i="245"/>
  <c r="H41" i="245"/>
  <c r="G41" i="245"/>
  <c r="F41" i="245"/>
  <c r="E41" i="245"/>
  <c r="D41" i="245"/>
  <c r="I40" i="245"/>
  <c r="H40" i="245"/>
  <c r="G40" i="245"/>
  <c r="F40" i="245"/>
  <c r="E40" i="245"/>
  <c r="D40" i="245"/>
  <c r="I39" i="245"/>
  <c r="H39" i="245"/>
  <c r="G39" i="245"/>
  <c r="F39" i="245"/>
  <c r="E39" i="245"/>
  <c r="D39" i="245"/>
  <c r="I38" i="245"/>
  <c r="H38" i="245"/>
  <c r="G38" i="245"/>
  <c r="F38" i="245"/>
  <c r="E38" i="245"/>
  <c r="D38" i="245"/>
  <c r="I36" i="245"/>
  <c r="H36" i="245"/>
  <c r="G36" i="245"/>
  <c r="F36" i="245"/>
  <c r="E36" i="245"/>
  <c r="D36" i="245"/>
  <c r="I35" i="245"/>
  <c r="H35" i="245"/>
  <c r="G35" i="245"/>
  <c r="F35" i="245"/>
  <c r="E35" i="245"/>
  <c r="D35" i="245"/>
  <c r="I34" i="245"/>
  <c r="H34" i="245"/>
  <c r="G34" i="245"/>
  <c r="F34" i="245"/>
  <c r="E34" i="245"/>
  <c r="D34" i="245"/>
  <c r="I33" i="245"/>
  <c r="H33" i="245"/>
  <c r="G33" i="245"/>
  <c r="F33" i="245"/>
  <c r="E33" i="245"/>
  <c r="D33" i="245"/>
  <c r="I32" i="245"/>
  <c r="H32" i="245"/>
  <c r="G32" i="245"/>
  <c r="F32" i="245"/>
  <c r="E32" i="245"/>
  <c r="D32" i="245"/>
  <c r="I31" i="245"/>
  <c r="H31" i="245"/>
  <c r="G31" i="245"/>
  <c r="F31" i="245"/>
  <c r="E31" i="245"/>
  <c r="D31" i="245"/>
  <c r="I30" i="245"/>
  <c r="H30" i="245"/>
  <c r="G30" i="245"/>
  <c r="F30" i="245"/>
  <c r="E30" i="245"/>
  <c r="D30" i="245"/>
  <c r="I28" i="245"/>
  <c r="H28" i="245"/>
  <c r="G28" i="245"/>
  <c r="F28" i="245"/>
  <c r="E28" i="245"/>
  <c r="D28" i="245"/>
  <c r="I27" i="245"/>
  <c r="H27" i="245"/>
  <c r="G27" i="245"/>
  <c r="F27" i="245"/>
  <c r="E27" i="245"/>
  <c r="D27" i="245"/>
  <c r="I26" i="245"/>
  <c r="H26" i="245"/>
  <c r="G26" i="245"/>
  <c r="F26" i="245"/>
  <c r="E26" i="245"/>
  <c r="D26" i="245"/>
  <c r="I25" i="245"/>
  <c r="H25" i="245"/>
  <c r="G25" i="245"/>
  <c r="F25" i="245"/>
  <c r="E25" i="245"/>
  <c r="D25" i="245"/>
  <c r="I24" i="245"/>
  <c r="H24" i="245"/>
  <c r="G24" i="245"/>
  <c r="F24" i="245"/>
  <c r="E24" i="245"/>
  <c r="D24" i="245"/>
  <c r="I23" i="245"/>
  <c r="H23" i="245"/>
  <c r="G23" i="245"/>
  <c r="F23" i="245"/>
  <c r="E23" i="245"/>
  <c r="D23" i="245"/>
  <c r="I21" i="245"/>
  <c r="H21" i="245"/>
  <c r="G21" i="245"/>
  <c r="F21" i="245"/>
  <c r="E21" i="245"/>
  <c r="D21" i="245"/>
  <c r="I20" i="245"/>
  <c r="H20" i="245"/>
  <c r="G20" i="245"/>
  <c r="F20" i="245"/>
  <c r="E20" i="245"/>
  <c r="D20" i="245"/>
  <c r="I19" i="245"/>
  <c r="H19" i="245"/>
  <c r="G19" i="245"/>
  <c r="F19" i="245"/>
  <c r="E19" i="245"/>
  <c r="D19" i="245"/>
  <c r="I18" i="245"/>
  <c r="H18" i="245"/>
  <c r="G18" i="245"/>
  <c r="F18" i="245"/>
  <c r="E18" i="245"/>
  <c r="D18" i="245"/>
  <c r="I17" i="245"/>
  <c r="H17" i="245"/>
  <c r="G17" i="245"/>
  <c r="F17" i="245"/>
  <c r="E17" i="245"/>
  <c r="D17" i="245"/>
  <c r="I16" i="245"/>
  <c r="H16" i="245"/>
  <c r="G16" i="245"/>
  <c r="F16" i="245"/>
  <c r="E16" i="245"/>
  <c r="D16" i="245"/>
  <c r="I14" i="245"/>
  <c r="H14" i="245"/>
  <c r="G14" i="245"/>
  <c r="F14" i="245"/>
  <c r="E14" i="245"/>
  <c r="D14" i="245"/>
  <c r="I13" i="245"/>
  <c r="H13" i="245"/>
  <c r="G13" i="245"/>
  <c r="F13" i="245"/>
  <c r="E13" i="245"/>
  <c r="D13" i="245"/>
  <c r="I12" i="245"/>
  <c r="H12" i="245"/>
  <c r="G12" i="245"/>
  <c r="F12" i="245"/>
  <c r="E12" i="245"/>
  <c r="D12" i="245"/>
  <c r="I11" i="245"/>
  <c r="H11" i="245"/>
  <c r="G11" i="245"/>
  <c r="F11" i="245"/>
  <c r="E11" i="245"/>
  <c r="D11" i="245"/>
  <c r="I10" i="245"/>
  <c r="H10" i="245"/>
  <c r="G10" i="245"/>
  <c r="F10" i="245"/>
  <c r="E10" i="245"/>
  <c r="D10" i="245"/>
  <c r="I9" i="245"/>
  <c r="H9" i="245"/>
  <c r="G9" i="245"/>
  <c r="F9" i="245"/>
  <c r="E9" i="245"/>
  <c r="D9" i="245"/>
  <c r="J5" i="245"/>
  <c r="I158" i="244"/>
  <c r="H158" i="244"/>
  <c r="G158" i="244"/>
  <c r="F158" i="244"/>
  <c r="E158" i="244"/>
  <c r="D158" i="244"/>
  <c r="I157" i="244"/>
  <c r="H157" i="244"/>
  <c r="G157" i="244"/>
  <c r="F157" i="244"/>
  <c r="E157" i="244"/>
  <c r="D157" i="244"/>
  <c r="J156" i="244"/>
  <c r="I156" i="244"/>
  <c r="H156" i="244"/>
  <c r="G156" i="244"/>
  <c r="F156" i="244"/>
  <c r="E156" i="244"/>
  <c r="D156" i="244"/>
  <c r="I153" i="244"/>
  <c r="H153" i="244"/>
  <c r="G153" i="244"/>
  <c r="F153" i="244"/>
  <c r="E153" i="244"/>
  <c r="D153" i="244"/>
  <c r="I152" i="244"/>
  <c r="H152" i="244"/>
  <c r="G152" i="244"/>
  <c r="F152" i="244"/>
  <c r="E152" i="244"/>
  <c r="D152" i="244"/>
  <c r="I151" i="244"/>
  <c r="H151" i="244"/>
  <c r="G151" i="244"/>
  <c r="F151" i="244"/>
  <c r="E151" i="244"/>
  <c r="D151" i="244"/>
  <c r="I150" i="244"/>
  <c r="H150" i="244"/>
  <c r="G150" i="244"/>
  <c r="F150" i="244"/>
  <c r="E150" i="244"/>
  <c r="D150" i="244"/>
  <c r="I149" i="244"/>
  <c r="H149" i="244"/>
  <c r="G149" i="244"/>
  <c r="F149" i="244"/>
  <c r="E149" i="244"/>
  <c r="D149" i="244"/>
  <c r="I148" i="244"/>
  <c r="H148" i="244"/>
  <c r="G148" i="244"/>
  <c r="F148" i="244"/>
  <c r="E148" i="244"/>
  <c r="D148" i="244"/>
  <c r="I147" i="244"/>
  <c r="H147" i="244"/>
  <c r="G147" i="244"/>
  <c r="F147" i="244"/>
  <c r="E147" i="244"/>
  <c r="D147" i="244"/>
  <c r="I145" i="244"/>
  <c r="H145" i="244"/>
  <c r="G145" i="244"/>
  <c r="F145" i="244"/>
  <c r="E145" i="244"/>
  <c r="D145" i="244"/>
  <c r="I144" i="244"/>
  <c r="H144" i="244"/>
  <c r="G144" i="244"/>
  <c r="F144" i="244"/>
  <c r="E144" i="244"/>
  <c r="D144" i="244"/>
  <c r="I143" i="244"/>
  <c r="H143" i="244"/>
  <c r="G143" i="244"/>
  <c r="F143" i="244"/>
  <c r="E143" i="244"/>
  <c r="D143" i="244"/>
  <c r="I142" i="244"/>
  <c r="H142" i="244"/>
  <c r="G142" i="244"/>
  <c r="F142" i="244"/>
  <c r="E142" i="244"/>
  <c r="D142" i="244"/>
  <c r="I141" i="244"/>
  <c r="H141" i="244"/>
  <c r="G141" i="244"/>
  <c r="F141" i="244"/>
  <c r="E141" i="244"/>
  <c r="D141" i="244"/>
  <c r="I139" i="244"/>
  <c r="H139" i="244"/>
  <c r="G139" i="244"/>
  <c r="F139" i="244"/>
  <c r="E139" i="244"/>
  <c r="D139" i="244"/>
  <c r="I138" i="244"/>
  <c r="H138" i="244"/>
  <c r="G138" i="244"/>
  <c r="F138" i="244"/>
  <c r="E138" i="244"/>
  <c r="D138" i="244"/>
  <c r="I137" i="244"/>
  <c r="H137" i="244"/>
  <c r="G137" i="244"/>
  <c r="F137" i="244"/>
  <c r="E137" i="244"/>
  <c r="D137" i="244"/>
  <c r="I136" i="244"/>
  <c r="H136" i="244"/>
  <c r="G136" i="244"/>
  <c r="F136" i="244"/>
  <c r="E136" i="244"/>
  <c r="D136" i="244"/>
  <c r="I135" i="244"/>
  <c r="H135" i="244"/>
  <c r="G135" i="244"/>
  <c r="F135" i="244"/>
  <c r="E135" i="244"/>
  <c r="D135" i="244"/>
  <c r="I134" i="244"/>
  <c r="H134" i="244"/>
  <c r="G134" i="244"/>
  <c r="F134" i="244"/>
  <c r="E134" i="244"/>
  <c r="D134" i="244"/>
  <c r="I132" i="244"/>
  <c r="H132" i="244"/>
  <c r="G132" i="244"/>
  <c r="F132" i="244"/>
  <c r="E132" i="244"/>
  <c r="D132" i="244"/>
  <c r="I131" i="244"/>
  <c r="H131" i="244"/>
  <c r="G131" i="244"/>
  <c r="F131" i="244"/>
  <c r="E131" i="244"/>
  <c r="D131" i="244"/>
  <c r="I130" i="244"/>
  <c r="H130" i="244"/>
  <c r="G130" i="244"/>
  <c r="F130" i="244"/>
  <c r="E130" i="244"/>
  <c r="D130" i="244"/>
  <c r="I127" i="244"/>
  <c r="H127" i="244"/>
  <c r="G127" i="244"/>
  <c r="F127" i="244"/>
  <c r="E127" i="244"/>
  <c r="D127" i="244"/>
  <c r="I126" i="244"/>
  <c r="H126" i="244"/>
  <c r="G126" i="244"/>
  <c r="F126" i="244"/>
  <c r="E126" i="244"/>
  <c r="D126" i="244"/>
  <c r="I125" i="244"/>
  <c r="H125" i="244"/>
  <c r="G125" i="244"/>
  <c r="F125" i="244"/>
  <c r="E125" i="244"/>
  <c r="D125" i="244"/>
  <c r="I124" i="244"/>
  <c r="H124" i="244"/>
  <c r="G124" i="244"/>
  <c r="F124" i="244"/>
  <c r="E124" i="244"/>
  <c r="D124" i="244"/>
  <c r="I123" i="244"/>
  <c r="H123" i="244"/>
  <c r="G123" i="244"/>
  <c r="F123" i="244"/>
  <c r="E123" i="244"/>
  <c r="D123" i="244"/>
  <c r="I122" i="244"/>
  <c r="H122" i="244"/>
  <c r="G122" i="244"/>
  <c r="F122" i="244"/>
  <c r="E122" i="244"/>
  <c r="D122" i="244"/>
  <c r="I121" i="244"/>
  <c r="H121" i="244"/>
  <c r="G121" i="244"/>
  <c r="F121" i="244"/>
  <c r="E121" i="244"/>
  <c r="D121" i="244"/>
  <c r="I120" i="244"/>
  <c r="H120" i="244"/>
  <c r="G120" i="244"/>
  <c r="F120" i="244"/>
  <c r="E120" i="244"/>
  <c r="D120" i="244"/>
  <c r="I119" i="244"/>
  <c r="H119" i="244"/>
  <c r="G119" i="244"/>
  <c r="F119" i="244"/>
  <c r="E119" i="244"/>
  <c r="D119" i="244"/>
  <c r="I118" i="244"/>
  <c r="H118" i="244"/>
  <c r="G118" i="244"/>
  <c r="F118" i="244"/>
  <c r="E118" i="244"/>
  <c r="D118" i="244"/>
  <c r="I117" i="244"/>
  <c r="H117" i="244"/>
  <c r="G117" i="244"/>
  <c r="F117" i="244"/>
  <c r="E117" i="244"/>
  <c r="D117" i="244"/>
  <c r="I116" i="244"/>
  <c r="H116" i="244"/>
  <c r="G116" i="244"/>
  <c r="F116" i="244"/>
  <c r="E116" i="244"/>
  <c r="D116" i="244"/>
  <c r="I115" i="244"/>
  <c r="H115" i="244"/>
  <c r="G115" i="244"/>
  <c r="F115" i="244"/>
  <c r="E115" i="244"/>
  <c r="D115" i="244"/>
  <c r="I113" i="244"/>
  <c r="H113" i="244"/>
  <c r="G113" i="244"/>
  <c r="F113" i="244"/>
  <c r="E113" i="244"/>
  <c r="D113" i="244"/>
  <c r="I112" i="244"/>
  <c r="H112" i="244"/>
  <c r="G112" i="244"/>
  <c r="F112" i="244"/>
  <c r="E112" i="244"/>
  <c r="D112" i="244"/>
  <c r="I111" i="244"/>
  <c r="H111" i="244"/>
  <c r="G111" i="244"/>
  <c r="F111" i="244"/>
  <c r="E111" i="244"/>
  <c r="D111" i="244"/>
  <c r="I110" i="244"/>
  <c r="H110" i="244"/>
  <c r="G110" i="244"/>
  <c r="F110" i="244"/>
  <c r="E110" i="244"/>
  <c r="D110" i="244"/>
  <c r="I109" i="244"/>
  <c r="H109" i="244"/>
  <c r="G109" i="244"/>
  <c r="F109" i="244"/>
  <c r="E109" i="244"/>
  <c r="D109" i="244"/>
  <c r="I108" i="244"/>
  <c r="H108" i="244"/>
  <c r="G108" i="244"/>
  <c r="F108" i="244"/>
  <c r="E108" i="244"/>
  <c r="D108" i="244"/>
  <c r="I107" i="244"/>
  <c r="H107" i="244"/>
  <c r="G107" i="244"/>
  <c r="F107" i="244"/>
  <c r="E107" i="244"/>
  <c r="D107" i="244"/>
  <c r="I106" i="244"/>
  <c r="H106" i="244"/>
  <c r="G106" i="244"/>
  <c r="F106" i="244"/>
  <c r="E106" i="244"/>
  <c r="D106" i="244"/>
  <c r="I105" i="244"/>
  <c r="H105" i="244"/>
  <c r="G105" i="244"/>
  <c r="F105" i="244"/>
  <c r="E105" i="244"/>
  <c r="D105" i="244"/>
  <c r="I104" i="244"/>
  <c r="H104" i="244"/>
  <c r="G104" i="244"/>
  <c r="F104" i="244"/>
  <c r="E104" i="244"/>
  <c r="D104" i="244"/>
  <c r="I103" i="244"/>
  <c r="H103" i="244"/>
  <c r="G103" i="244"/>
  <c r="F103" i="244"/>
  <c r="E103" i="244"/>
  <c r="D103" i="244"/>
  <c r="I102" i="244"/>
  <c r="H102" i="244"/>
  <c r="G102" i="244"/>
  <c r="F102" i="244"/>
  <c r="E102" i="244"/>
  <c r="D102" i="244"/>
  <c r="I101" i="244"/>
  <c r="H101" i="244"/>
  <c r="G101" i="244"/>
  <c r="F101" i="244"/>
  <c r="E101" i="244"/>
  <c r="D101" i="244"/>
  <c r="I100" i="244"/>
  <c r="H100" i="244"/>
  <c r="G100" i="244"/>
  <c r="F100" i="244"/>
  <c r="E100" i="244"/>
  <c r="D100" i="244"/>
  <c r="I99" i="244"/>
  <c r="H99" i="244"/>
  <c r="G99" i="244"/>
  <c r="F99" i="244"/>
  <c r="E99" i="244"/>
  <c r="D99" i="244"/>
  <c r="I98" i="244"/>
  <c r="H98" i="244"/>
  <c r="G98" i="244"/>
  <c r="F98" i="244"/>
  <c r="E98" i="244"/>
  <c r="D98" i="244"/>
  <c r="I97" i="244"/>
  <c r="H97" i="244"/>
  <c r="G97" i="244"/>
  <c r="F97" i="244"/>
  <c r="E97" i="244"/>
  <c r="D97" i="244"/>
  <c r="I96" i="244"/>
  <c r="H96" i="244"/>
  <c r="G96" i="244"/>
  <c r="F96" i="244"/>
  <c r="E96" i="244"/>
  <c r="D96" i="244"/>
  <c r="I95" i="244"/>
  <c r="H95" i="244"/>
  <c r="G95" i="244"/>
  <c r="F95" i="244"/>
  <c r="E95" i="244"/>
  <c r="D95" i="244"/>
  <c r="I94" i="244"/>
  <c r="H94" i="244"/>
  <c r="G94" i="244"/>
  <c r="F94" i="244"/>
  <c r="E94" i="244"/>
  <c r="D94" i="244"/>
  <c r="I88" i="244"/>
  <c r="H88" i="244"/>
  <c r="G88" i="244"/>
  <c r="F88" i="244"/>
  <c r="E88" i="244"/>
  <c r="D88" i="244"/>
  <c r="I87" i="244"/>
  <c r="H87" i="244"/>
  <c r="G87" i="244"/>
  <c r="F87" i="244"/>
  <c r="E87" i="244"/>
  <c r="D87" i="244"/>
  <c r="I86" i="244"/>
  <c r="H86" i="244"/>
  <c r="G86" i="244"/>
  <c r="F86" i="244"/>
  <c r="E86" i="244"/>
  <c r="D86" i="244"/>
  <c r="I85" i="244"/>
  <c r="H85" i="244"/>
  <c r="G85" i="244"/>
  <c r="F85" i="244"/>
  <c r="E85" i="244"/>
  <c r="D85" i="244"/>
  <c r="I84" i="244"/>
  <c r="H84" i="244"/>
  <c r="G84" i="244"/>
  <c r="F84" i="244"/>
  <c r="E84" i="244"/>
  <c r="D84" i="244"/>
  <c r="I83" i="244"/>
  <c r="H83" i="244"/>
  <c r="G83" i="244"/>
  <c r="F83" i="244"/>
  <c r="E83" i="244"/>
  <c r="D83" i="244"/>
  <c r="I81" i="244"/>
  <c r="H81" i="244"/>
  <c r="G81" i="244"/>
  <c r="F81" i="244"/>
  <c r="E81" i="244"/>
  <c r="D81" i="244"/>
  <c r="I80" i="244"/>
  <c r="H80" i="244"/>
  <c r="G80" i="244"/>
  <c r="F80" i="244"/>
  <c r="E80" i="244"/>
  <c r="D80" i="244"/>
  <c r="I79" i="244"/>
  <c r="H79" i="244"/>
  <c r="G79" i="244"/>
  <c r="F79" i="244"/>
  <c r="E79" i="244"/>
  <c r="D79" i="244"/>
  <c r="I77" i="244"/>
  <c r="H77" i="244"/>
  <c r="G77" i="244"/>
  <c r="F77" i="244"/>
  <c r="E77" i="244"/>
  <c r="D77" i="244"/>
  <c r="I76" i="244"/>
  <c r="H76" i="244"/>
  <c r="G76" i="244"/>
  <c r="F76" i="244"/>
  <c r="E76" i="244"/>
  <c r="D76" i="244"/>
  <c r="I74" i="244"/>
  <c r="H74" i="244"/>
  <c r="G74" i="244"/>
  <c r="F74" i="244"/>
  <c r="E74" i="244"/>
  <c r="D74" i="244"/>
  <c r="I73" i="244"/>
  <c r="H73" i="244"/>
  <c r="G73" i="244"/>
  <c r="F73" i="244"/>
  <c r="E73" i="244"/>
  <c r="D73" i="244"/>
  <c r="I72" i="244"/>
  <c r="H72" i="244"/>
  <c r="G72" i="244"/>
  <c r="F72" i="244"/>
  <c r="E72" i="244"/>
  <c r="D72" i="244"/>
  <c r="I71" i="244"/>
  <c r="H71" i="244"/>
  <c r="G71" i="244"/>
  <c r="F71" i="244"/>
  <c r="E71" i="244"/>
  <c r="D71" i="244"/>
  <c r="I69" i="244"/>
  <c r="H69" i="244"/>
  <c r="G69" i="244"/>
  <c r="F69" i="244"/>
  <c r="E69" i="244"/>
  <c r="D69" i="244"/>
  <c r="I68" i="244"/>
  <c r="H68" i="244"/>
  <c r="G68" i="244"/>
  <c r="F68" i="244"/>
  <c r="E68" i="244"/>
  <c r="D68" i="244"/>
  <c r="I67" i="244"/>
  <c r="H67" i="244"/>
  <c r="G67" i="244"/>
  <c r="F67" i="244"/>
  <c r="E67" i="244"/>
  <c r="D67" i="244"/>
  <c r="I64" i="244"/>
  <c r="H64" i="244"/>
  <c r="G64" i="244"/>
  <c r="F64" i="244"/>
  <c r="E64" i="244"/>
  <c r="D64" i="244"/>
  <c r="I63" i="244"/>
  <c r="H63" i="244"/>
  <c r="G63" i="244"/>
  <c r="F63" i="244"/>
  <c r="E63" i="244"/>
  <c r="D63" i="244"/>
  <c r="I62" i="244"/>
  <c r="H62" i="244"/>
  <c r="G62" i="244"/>
  <c r="F62" i="244"/>
  <c r="E62" i="244"/>
  <c r="D62" i="244"/>
  <c r="I61" i="244"/>
  <c r="H61" i="244"/>
  <c r="G61" i="244"/>
  <c r="F61" i="244"/>
  <c r="E61" i="244"/>
  <c r="D61" i="244"/>
  <c r="I59" i="244"/>
  <c r="H59" i="244"/>
  <c r="G59" i="244"/>
  <c r="F59" i="244"/>
  <c r="E59" i="244"/>
  <c r="D59" i="244"/>
  <c r="I58" i="244"/>
  <c r="H58" i="244"/>
  <c r="G58" i="244"/>
  <c r="F58" i="244"/>
  <c r="E58" i="244"/>
  <c r="D58" i="244"/>
  <c r="I57" i="244"/>
  <c r="H57" i="244"/>
  <c r="G57" i="244"/>
  <c r="F57" i="244"/>
  <c r="E57" i="244"/>
  <c r="D57" i="244"/>
  <c r="I56" i="244"/>
  <c r="H56" i="244"/>
  <c r="G56" i="244"/>
  <c r="F56" i="244"/>
  <c r="E56" i="244"/>
  <c r="D56" i="244"/>
  <c r="I54" i="244"/>
  <c r="H54" i="244"/>
  <c r="G54" i="244"/>
  <c r="F54" i="244"/>
  <c r="E54" i="244"/>
  <c r="D54" i="244"/>
  <c r="I53" i="244"/>
  <c r="H53" i="244"/>
  <c r="G53" i="244"/>
  <c r="F53" i="244"/>
  <c r="E53" i="244"/>
  <c r="D53" i="244"/>
  <c r="I52" i="244"/>
  <c r="H52" i="244"/>
  <c r="G52" i="244"/>
  <c r="F52" i="244"/>
  <c r="E52" i="244"/>
  <c r="D52" i="244"/>
  <c r="I51" i="244"/>
  <c r="H51" i="244"/>
  <c r="G51" i="244"/>
  <c r="F51" i="244"/>
  <c r="E51" i="244"/>
  <c r="D51" i="244"/>
  <c r="I50" i="244"/>
  <c r="H50" i="244"/>
  <c r="G50" i="244"/>
  <c r="F50" i="244"/>
  <c r="E50" i="244"/>
  <c r="D50" i="244"/>
  <c r="I48" i="244"/>
  <c r="H48" i="244"/>
  <c r="G48" i="244"/>
  <c r="F48" i="244"/>
  <c r="E48" i="244"/>
  <c r="D48" i="244"/>
  <c r="I47" i="244"/>
  <c r="H47" i="244"/>
  <c r="G47" i="244"/>
  <c r="F47" i="244"/>
  <c r="E47" i="244"/>
  <c r="D47" i="244"/>
  <c r="I46" i="244"/>
  <c r="H46" i="244"/>
  <c r="G46" i="244"/>
  <c r="F46" i="244"/>
  <c r="E46" i="244"/>
  <c r="D46" i="244"/>
  <c r="I45" i="244"/>
  <c r="H45" i="244"/>
  <c r="G45" i="244"/>
  <c r="F45" i="244"/>
  <c r="E45" i="244"/>
  <c r="D45" i="244"/>
  <c r="I44" i="244"/>
  <c r="H44" i="244"/>
  <c r="G44" i="244"/>
  <c r="F44" i="244"/>
  <c r="E44" i="244"/>
  <c r="D44" i="244"/>
  <c r="I43" i="244"/>
  <c r="H43" i="244"/>
  <c r="G43" i="244"/>
  <c r="F43" i="244"/>
  <c r="E43" i="244"/>
  <c r="D43" i="244"/>
  <c r="I42" i="244"/>
  <c r="H42" i="244"/>
  <c r="G42" i="244"/>
  <c r="F42" i="244"/>
  <c r="E42" i="244"/>
  <c r="D42" i="244"/>
  <c r="I41" i="244"/>
  <c r="H41" i="244"/>
  <c r="G41" i="244"/>
  <c r="F41" i="244"/>
  <c r="E41" i="244"/>
  <c r="D41" i="244"/>
  <c r="I40" i="244"/>
  <c r="H40" i="244"/>
  <c r="G40" i="244"/>
  <c r="F40" i="244"/>
  <c r="E40" i="244"/>
  <c r="D40" i="244"/>
  <c r="I39" i="244"/>
  <c r="H39" i="244"/>
  <c r="G39" i="244"/>
  <c r="F39" i="244"/>
  <c r="E39" i="244"/>
  <c r="D39" i="244"/>
  <c r="I38" i="244"/>
  <c r="H38" i="244"/>
  <c r="G38" i="244"/>
  <c r="F38" i="244"/>
  <c r="E38" i="244"/>
  <c r="D38" i="244"/>
  <c r="I36" i="244"/>
  <c r="H36" i="244"/>
  <c r="G36" i="244"/>
  <c r="F36" i="244"/>
  <c r="E36" i="244"/>
  <c r="D36" i="244"/>
  <c r="I35" i="244"/>
  <c r="H35" i="244"/>
  <c r="G35" i="244"/>
  <c r="F35" i="244"/>
  <c r="E35" i="244"/>
  <c r="D35" i="244"/>
  <c r="I34" i="244"/>
  <c r="H34" i="244"/>
  <c r="G34" i="244"/>
  <c r="F34" i="244"/>
  <c r="E34" i="244"/>
  <c r="D34" i="244"/>
  <c r="I33" i="244"/>
  <c r="H33" i="244"/>
  <c r="G33" i="244"/>
  <c r="F33" i="244"/>
  <c r="E33" i="244"/>
  <c r="D33" i="244"/>
  <c r="I32" i="244"/>
  <c r="H32" i="244"/>
  <c r="G32" i="244"/>
  <c r="F32" i="244"/>
  <c r="E32" i="244"/>
  <c r="D32" i="244"/>
  <c r="I31" i="244"/>
  <c r="H31" i="244"/>
  <c r="G31" i="244"/>
  <c r="F31" i="244"/>
  <c r="E31" i="244"/>
  <c r="D31" i="244"/>
  <c r="I30" i="244"/>
  <c r="H30" i="244"/>
  <c r="G30" i="244"/>
  <c r="F30" i="244"/>
  <c r="E30" i="244"/>
  <c r="D30" i="244"/>
  <c r="I28" i="244"/>
  <c r="H28" i="244"/>
  <c r="G28" i="244"/>
  <c r="F28" i="244"/>
  <c r="E28" i="244"/>
  <c r="D28" i="244"/>
  <c r="I27" i="244"/>
  <c r="H27" i="244"/>
  <c r="G27" i="244"/>
  <c r="F27" i="244"/>
  <c r="E27" i="244"/>
  <c r="D27" i="244"/>
  <c r="I26" i="244"/>
  <c r="H26" i="244"/>
  <c r="G26" i="244"/>
  <c r="F26" i="244"/>
  <c r="E26" i="244"/>
  <c r="D26" i="244"/>
  <c r="I25" i="244"/>
  <c r="H25" i="244"/>
  <c r="G25" i="244"/>
  <c r="F25" i="244"/>
  <c r="E25" i="244"/>
  <c r="D25" i="244"/>
  <c r="I24" i="244"/>
  <c r="H24" i="244"/>
  <c r="G24" i="244"/>
  <c r="F24" i="244"/>
  <c r="E24" i="244"/>
  <c r="D24" i="244"/>
  <c r="I23" i="244"/>
  <c r="H23" i="244"/>
  <c r="G23" i="244"/>
  <c r="F23" i="244"/>
  <c r="E23" i="244"/>
  <c r="D23" i="244"/>
  <c r="I21" i="244"/>
  <c r="H21" i="244"/>
  <c r="G21" i="244"/>
  <c r="F21" i="244"/>
  <c r="E21" i="244"/>
  <c r="D21" i="244"/>
  <c r="I20" i="244"/>
  <c r="H20" i="244"/>
  <c r="G20" i="244"/>
  <c r="F20" i="244"/>
  <c r="E20" i="244"/>
  <c r="D20" i="244"/>
  <c r="I19" i="244"/>
  <c r="H19" i="244"/>
  <c r="G19" i="244"/>
  <c r="F19" i="244"/>
  <c r="E19" i="244"/>
  <c r="D19" i="244"/>
  <c r="I18" i="244"/>
  <c r="H18" i="244"/>
  <c r="G18" i="244"/>
  <c r="F18" i="244"/>
  <c r="E18" i="244"/>
  <c r="D18" i="244"/>
  <c r="I17" i="244"/>
  <c r="H17" i="244"/>
  <c r="G17" i="244"/>
  <c r="F17" i="244"/>
  <c r="E17" i="244"/>
  <c r="D17" i="244"/>
  <c r="I16" i="244"/>
  <c r="H16" i="244"/>
  <c r="G16" i="244"/>
  <c r="F16" i="244"/>
  <c r="E16" i="244"/>
  <c r="D16" i="244"/>
  <c r="I14" i="244"/>
  <c r="H14" i="244"/>
  <c r="G14" i="244"/>
  <c r="F14" i="244"/>
  <c r="E14" i="244"/>
  <c r="D14" i="244"/>
  <c r="I13" i="244"/>
  <c r="H13" i="244"/>
  <c r="G13" i="244"/>
  <c r="F13" i="244"/>
  <c r="E13" i="244"/>
  <c r="D13" i="244"/>
  <c r="I12" i="244"/>
  <c r="H12" i="244"/>
  <c r="G12" i="244"/>
  <c r="F12" i="244"/>
  <c r="E12" i="244"/>
  <c r="D12" i="244"/>
  <c r="I11" i="244"/>
  <c r="H11" i="244"/>
  <c r="G11" i="244"/>
  <c r="F11" i="244"/>
  <c r="E11" i="244"/>
  <c r="D11" i="244"/>
  <c r="I10" i="244"/>
  <c r="H10" i="244"/>
  <c r="G10" i="244"/>
  <c r="F10" i="244"/>
  <c r="E10" i="244"/>
  <c r="D10" i="244"/>
  <c r="I9" i="244"/>
  <c r="H9" i="244"/>
  <c r="G9" i="244"/>
  <c r="F9" i="244"/>
  <c r="E9" i="244"/>
  <c r="D9" i="244"/>
  <c r="J5" i="244"/>
  <c r="C25" i="303"/>
  <c r="C25" i="365" s="1"/>
  <c r="A25" i="303"/>
  <c r="A25" i="365" s="1"/>
  <c r="E24" i="303"/>
  <c r="E24" i="365" s="1"/>
  <c r="D24" i="303"/>
  <c r="D24" i="365" s="1"/>
  <c r="C24" i="303"/>
  <c r="C24" i="365" s="1"/>
  <c r="B24" i="303"/>
  <c r="B24" i="365" s="1"/>
  <c r="A24" i="303"/>
  <c r="A24" i="365" s="1"/>
  <c r="C25" i="302"/>
  <c r="C25" i="364" s="1"/>
  <c r="A25" i="302"/>
  <c r="A25" i="364" s="1"/>
  <c r="E24" i="302"/>
  <c r="E24" i="364" s="1"/>
  <c r="D24" i="302"/>
  <c r="C24" i="302"/>
  <c r="C24" i="364"/>
  <c r="B24" i="302"/>
  <c r="A24" i="302"/>
  <c r="A24" i="364" s="1"/>
  <c r="E23" i="302"/>
  <c r="E23" i="364" s="1"/>
  <c r="D23" i="302"/>
  <c r="C23" i="302"/>
  <c r="C23" i="364"/>
  <c r="B23" i="302"/>
  <c r="B23" i="364"/>
  <c r="A23" i="302"/>
  <c r="A23" i="364"/>
  <c r="G5" i="300"/>
  <c r="H4" i="300"/>
  <c r="C5" i="300"/>
  <c r="D17" i="299"/>
  <c r="D17" i="361" s="1"/>
  <c r="C5" i="299"/>
  <c r="A6" i="243"/>
  <c r="B6" i="243"/>
  <c r="C6" i="243"/>
  <c r="D6" i="243"/>
  <c r="E6" i="243"/>
  <c r="F6" i="243"/>
  <c r="G6" i="243"/>
  <c r="H6" i="243"/>
  <c r="F7" i="243"/>
  <c r="G7" i="243"/>
  <c r="F8" i="243"/>
  <c r="G8" i="243"/>
  <c r="F9" i="243"/>
  <c r="G9" i="243"/>
  <c r="F10" i="243"/>
  <c r="G10" i="243"/>
  <c r="F11" i="243"/>
  <c r="G11" i="243"/>
  <c r="F12" i="243"/>
  <c r="G12" i="243"/>
  <c r="F13" i="243"/>
  <c r="G13" i="243"/>
  <c r="F14" i="243"/>
  <c r="G14" i="243"/>
  <c r="F15" i="243"/>
  <c r="G15" i="243"/>
  <c r="F16" i="243"/>
  <c r="G16" i="243"/>
  <c r="F17" i="243"/>
  <c r="G17" i="243"/>
  <c r="F18" i="243"/>
  <c r="G18" i="243"/>
  <c r="F19" i="243"/>
  <c r="G19" i="243"/>
  <c r="F20" i="243"/>
  <c r="G20" i="243"/>
  <c r="F21" i="243"/>
  <c r="G21" i="243"/>
  <c r="F22" i="243"/>
  <c r="G22" i="243"/>
  <c r="F23" i="243"/>
  <c r="G23" i="243"/>
  <c r="A24" i="243"/>
  <c r="B24" i="243"/>
  <c r="C24" i="243"/>
  <c r="D24" i="243"/>
  <c r="E24" i="243"/>
  <c r="F24" i="243"/>
  <c r="G24" i="243"/>
  <c r="B5" i="243"/>
  <c r="C5" i="243"/>
  <c r="F5" i="243"/>
  <c r="G5" i="243"/>
  <c r="H5" i="243"/>
  <c r="A5" i="243"/>
  <c r="A6" i="242"/>
  <c r="B6" i="242"/>
  <c r="C6" i="242"/>
  <c r="D6" i="242"/>
  <c r="E6" i="242"/>
  <c r="F6" i="242"/>
  <c r="G6" i="242"/>
  <c r="H6" i="242"/>
  <c r="F7" i="242"/>
  <c r="G7" i="242"/>
  <c r="F8" i="242"/>
  <c r="G8" i="242"/>
  <c r="F9" i="242"/>
  <c r="G9" i="242"/>
  <c r="F10" i="242"/>
  <c r="G10" i="242"/>
  <c r="F11" i="242"/>
  <c r="G11" i="242"/>
  <c r="F12" i="242"/>
  <c r="G12" i="242"/>
  <c r="F13" i="242"/>
  <c r="G13" i="242"/>
  <c r="F14" i="242"/>
  <c r="G14" i="242"/>
  <c r="F15" i="242"/>
  <c r="G15" i="242"/>
  <c r="F16" i="242"/>
  <c r="G16" i="242"/>
  <c r="F17" i="242"/>
  <c r="G17" i="242"/>
  <c r="F18" i="242"/>
  <c r="G18" i="242"/>
  <c r="F19" i="242"/>
  <c r="G19" i="242"/>
  <c r="F20" i="242"/>
  <c r="G20" i="242"/>
  <c r="F21" i="242"/>
  <c r="G21" i="242"/>
  <c r="F22" i="242"/>
  <c r="G22" i="242"/>
  <c r="A23" i="242"/>
  <c r="B23" i="242"/>
  <c r="C23" i="242"/>
  <c r="D23" i="242"/>
  <c r="E23" i="242"/>
  <c r="F23" i="242"/>
  <c r="G23" i="242"/>
  <c r="A24" i="242"/>
  <c r="B24" i="242"/>
  <c r="C24" i="242"/>
  <c r="D24" i="242"/>
  <c r="E24" i="242"/>
  <c r="F24" i="242"/>
  <c r="G24" i="242"/>
  <c r="B5" i="242"/>
  <c r="C5" i="242"/>
  <c r="G5" i="242"/>
  <c r="H5" i="242"/>
  <c r="A5" i="242"/>
  <c r="H29" i="240"/>
  <c r="H28" i="240"/>
  <c r="H27" i="240"/>
  <c r="H26" i="240"/>
  <c r="H25" i="240"/>
  <c r="H24" i="240"/>
  <c r="H23" i="240"/>
  <c r="H22" i="240"/>
  <c r="H21" i="240"/>
  <c r="H20" i="240"/>
  <c r="H19" i="240"/>
  <c r="H18" i="240"/>
  <c r="H16" i="240"/>
  <c r="H15" i="240"/>
  <c r="H14" i="240"/>
  <c r="H13" i="240"/>
  <c r="H12" i="240"/>
  <c r="H11" i="240"/>
  <c r="H10" i="240"/>
  <c r="H9" i="240"/>
  <c r="H8" i="240"/>
  <c r="H7" i="240"/>
  <c r="H6" i="240"/>
  <c r="H5" i="240"/>
  <c r="G5" i="240"/>
  <c r="C5" i="240"/>
  <c r="D5" i="240"/>
  <c r="D6" i="240"/>
  <c r="D7" i="240"/>
  <c r="D8" i="240"/>
  <c r="D9" i="240"/>
  <c r="D10" i="240"/>
  <c r="D11" i="240"/>
  <c r="D12" i="240"/>
  <c r="D13" i="240"/>
  <c r="D14" i="240"/>
  <c r="D15" i="240"/>
  <c r="D16" i="240"/>
  <c r="D19" i="240"/>
  <c r="D20" i="240"/>
  <c r="D21" i="240"/>
  <c r="D22" i="240"/>
  <c r="D23" i="240"/>
  <c r="D25" i="240"/>
  <c r="D26" i="240"/>
  <c r="D27" i="240"/>
  <c r="D28" i="240"/>
  <c r="D29" i="240"/>
  <c r="D4" i="240"/>
  <c r="H28" i="239"/>
  <c r="H27" i="239"/>
  <c r="H26" i="239"/>
  <c r="H25" i="239"/>
  <c r="H24" i="239"/>
  <c r="H23" i="239"/>
  <c r="H22" i="239"/>
  <c r="H21" i="239"/>
  <c r="H20" i="239"/>
  <c r="H19" i="239"/>
  <c r="H17" i="239"/>
  <c r="H16" i="239"/>
  <c r="H15" i="239"/>
  <c r="H14" i="239"/>
  <c r="H13" i="239"/>
  <c r="H12" i="239"/>
  <c r="H11" i="239"/>
  <c r="H10" i="239"/>
  <c r="H9" i="239"/>
  <c r="H8" i="239"/>
  <c r="H7" i="239"/>
  <c r="H6" i="239"/>
  <c r="H5" i="239"/>
  <c r="G5" i="239"/>
  <c r="C5" i="239"/>
  <c r="D5" i="239"/>
  <c r="D6" i="239"/>
  <c r="D7" i="239"/>
  <c r="D8" i="239"/>
  <c r="D9" i="239"/>
  <c r="D10" i="239"/>
  <c r="D11" i="239"/>
  <c r="D12" i="239"/>
  <c r="D13" i="239"/>
  <c r="D14" i="239"/>
  <c r="D15" i="239"/>
  <c r="D16" i="239"/>
  <c r="D17" i="239"/>
  <c r="D20" i="239"/>
  <c r="D21" i="239"/>
  <c r="D22" i="239"/>
  <c r="D23" i="239"/>
  <c r="D25" i="239"/>
  <c r="D26" i="239"/>
  <c r="D27" i="239"/>
  <c r="D28" i="239"/>
  <c r="D4" i="239"/>
  <c r="D162" i="238"/>
  <c r="E162" i="238"/>
  <c r="F162" i="238"/>
  <c r="G162" i="238"/>
  <c r="H162" i="238"/>
  <c r="I162" i="238"/>
  <c r="J162" i="238"/>
  <c r="C99" i="238"/>
  <c r="D99" i="238"/>
  <c r="E99" i="238"/>
  <c r="F99" i="238"/>
  <c r="G99" i="238"/>
  <c r="H99" i="238"/>
  <c r="I99" i="238"/>
  <c r="J99" i="238"/>
  <c r="D101" i="238"/>
  <c r="E101" i="238"/>
  <c r="F101" i="238"/>
  <c r="G101" i="238"/>
  <c r="H101" i="238"/>
  <c r="I101" i="238"/>
  <c r="D102" i="238"/>
  <c r="E102" i="238"/>
  <c r="F102" i="238"/>
  <c r="G102" i="238"/>
  <c r="H102" i="238"/>
  <c r="I102" i="238"/>
  <c r="D103" i="238"/>
  <c r="E103" i="238"/>
  <c r="F103" i="238"/>
  <c r="G103" i="238"/>
  <c r="H103" i="238"/>
  <c r="I103" i="238"/>
  <c r="D104" i="238"/>
  <c r="E104" i="238"/>
  <c r="F104" i="238"/>
  <c r="G104" i="238"/>
  <c r="H104" i="238"/>
  <c r="I104" i="238"/>
  <c r="D105" i="238"/>
  <c r="E105" i="238"/>
  <c r="F105" i="238"/>
  <c r="G105" i="238"/>
  <c r="H105" i="238"/>
  <c r="I105" i="238"/>
  <c r="D106" i="238"/>
  <c r="E106" i="238"/>
  <c r="F106" i="238"/>
  <c r="G106" i="238"/>
  <c r="H106" i="238"/>
  <c r="I106" i="238"/>
  <c r="D107" i="238"/>
  <c r="E107" i="238"/>
  <c r="F107" i="238"/>
  <c r="G107" i="238"/>
  <c r="H107" i="238"/>
  <c r="I107" i="238"/>
  <c r="D108" i="238"/>
  <c r="E108" i="238"/>
  <c r="F108" i="238"/>
  <c r="G108" i="238"/>
  <c r="H108" i="238"/>
  <c r="I108" i="238"/>
  <c r="D109" i="238"/>
  <c r="E109" i="238"/>
  <c r="F109" i="238"/>
  <c r="G109" i="238"/>
  <c r="H109" i="238"/>
  <c r="I109" i="238"/>
  <c r="D110" i="238"/>
  <c r="E110" i="238"/>
  <c r="F110" i="238"/>
  <c r="G110" i="238"/>
  <c r="H110" i="238"/>
  <c r="I110" i="238"/>
  <c r="D111" i="238"/>
  <c r="E111" i="238"/>
  <c r="F111" i="238"/>
  <c r="G111" i="238"/>
  <c r="H111" i="238"/>
  <c r="I111" i="238"/>
  <c r="D112" i="238"/>
  <c r="E112" i="238"/>
  <c r="F112" i="238"/>
  <c r="G112" i="238"/>
  <c r="H112" i="238"/>
  <c r="I112" i="238"/>
  <c r="D113" i="238"/>
  <c r="E113" i="238"/>
  <c r="F113" i="238"/>
  <c r="G113" i="238"/>
  <c r="H113" i="238"/>
  <c r="I113" i="238"/>
  <c r="D114" i="238"/>
  <c r="E114" i="238"/>
  <c r="F114" i="238"/>
  <c r="G114" i="238"/>
  <c r="H114" i="238"/>
  <c r="I114" i="238"/>
  <c r="D115" i="238"/>
  <c r="E115" i="238"/>
  <c r="F115" i="238"/>
  <c r="G115" i="238"/>
  <c r="H115" i="238"/>
  <c r="I115" i="238"/>
  <c r="D116" i="238"/>
  <c r="E116" i="238"/>
  <c r="F116" i="238"/>
  <c r="G116" i="238"/>
  <c r="H116" i="238"/>
  <c r="I116" i="238"/>
  <c r="D117" i="238"/>
  <c r="E117" i="238"/>
  <c r="F117" i="238"/>
  <c r="G117" i="238"/>
  <c r="H117" i="238"/>
  <c r="I117" i="238"/>
  <c r="D118" i="238"/>
  <c r="E118" i="238"/>
  <c r="F118" i="238"/>
  <c r="G118" i="238"/>
  <c r="H118" i="238"/>
  <c r="I118" i="238"/>
  <c r="D119" i="238"/>
  <c r="E119" i="238"/>
  <c r="F119" i="238"/>
  <c r="G119" i="238"/>
  <c r="H119" i="238"/>
  <c r="I119" i="238"/>
  <c r="D120" i="238"/>
  <c r="E120" i="238"/>
  <c r="F120" i="238"/>
  <c r="G120" i="238"/>
  <c r="H120" i="238"/>
  <c r="I120" i="238"/>
  <c r="D122" i="238"/>
  <c r="E122" i="238"/>
  <c r="F122" i="238"/>
  <c r="G122" i="238"/>
  <c r="H122" i="238"/>
  <c r="I122" i="238"/>
  <c r="D123" i="238"/>
  <c r="E123" i="238"/>
  <c r="F123" i="238"/>
  <c r="G123" i="238"/>
  <c r="H123" i="238"/>
  <c r="I123" i="238"/>
  <c r="D124" i="238"/>
  <c r="E124" i="238"/>
  <c r="F124" i="238"/>
  <c r="G124" i="238"/>
  <c r="H124" i="238"/>
  <c r="I124" i="238"/>
  <c r="D125" i="238"/>
  <c r="E125" i="238"/>
  <c r="F125" i="238"/>
  <c r="G125" i="238"/>
  <c r="H125" i="238"/>
  <c r="I125" i="238"/>
  <c r="D126" i="238"/>
  <c r="E126" i="238"/>
  <c r="F126" i="238"/>
  <c r="G126" i="238"/>
  <c r="H126" i="238"/>
  <c r="I126" i="238"/>
  <c r="D127" i="238"/>
  <c r="E127" i="238"/>
  <c r="F127" i="238"/>
  <c r="G127" i="238"/>
  <c r="H127" i="238"/>
  <c r="I127" i="238"/>
  <c r="D128" i="238"/>
  <c r="E128" i="238"/>
  <c r="F128" i="238"/>
  <c r="G128" i="238"/>
  <c r="H128" i="238"/>
  <c r="I128" i="238"/>
  <c r="D129" i="238"/>
  <c r="E129" i="238"/>
  <c r="F129" i="238"/>
  <c r="G129" i="238"/>
  <c r="H129" i="238"/>
  <c r="I129" i="238"/>
  <c r="D130" i="238"/>
  <c r="E130" i="238"/>
  <c r="F130" i="238"/>
  <c r="G130" i="238"/>
  <c r="H130" i="238"/>
  <c r="I130" i="238"/>
  <c r="D131" i="238"/>
  <c r="E131" i="238"/>
  <c r="F131" i="238"/>
  <c r="G131" i="238"/>
  <c r="H131" i="238"/>
  <c r="I131" i="238"/>
  <c r="D132" i="238"/>
  <c r="E132" i="238"/>
  <c r="F132" i="238"/>
  <c r="G132" i="238"/>
  <c r="H132" i="238"/>
  <c r="I132" i="238"/>
  <c r="D133" i="238"/>
  <c r="E133" i="238"/>
  <c r="F133" i="238"/>
  <c r="G133" i="238"/>
  <c r="H133" i="238"/>
  <c r="I133" i="238"/>
  <c r="D134" i="238"/>
  <c r="E134" i="238"/>
  <c r="F134" i="238"/>
  <c r="G134" i="238"/>
  <c r="H134" i="238"/>
  <c r="I134" i="238"/>
  <c r="D137" i="238"/>
  <c r="E137" i="238"/>
  <c r="F137" i="238"/>
  <c r="G137" i="238"/>
  <c r="H137" i="238"/>
  <c r="I137" i="238"/>
  <c r="D138" i="238"/>
  <c r="E138" i="238"/>
  <c r="F138" i="238"/>
  <c r="G138" i="238"/>
  <c r="H138" i="238"/>
  <c r="I138" i="238"/>
  <c r="D139" i="238"/>
  <c r="E139" i="238"/>
  <c r="F139" i="238"/>
  <c r="G139" i="238"/>
  <c r="H139" i="238"/>
  <c r="I139" i="238"/>
  <c r="D141" i="238"/>
  <c r="E141" i="238"/>
  <c r="F141" i="238"/>
  <c r="G141" i="238"/>
  <c r="H141" i="238"/>
  <c r="I141" i="238"/>
  <c r="D142" i="238"/>
  <c r="E142" i="238"/>
  <c r="F142" i="238"/>
  <c r="G142" i="238"/>
  <c r="H142" i="238"/>
  <c r="I142" i="238"/>
  <c r="D143" i="238"/>
  <c r="E143" i="238"/>
  <c r="F143" i="238"/>
  <c r="G143" i="238"/>
  <c r="H143" i="238"/>
  <c r="I143" i="238"/>
  <c r="D144" i="238"/>
  <c r="E144" i="238"/>
  <c r="F144" i="238"/>
  <c r="G144" i="238"/>
  <c r="H144" i="238"/>
  <c r="I144" i="238"/>
  <c r="D145" i="238"/>
  <c r="E145" i="238"/>
  <c r="F145" i="238"/>
  <c r="G145" i="238"/>
  <c r="H145" i="238"/>
  <c r="I145" i="238"/>
  <c r="D146" i="238"/>
  <c r="E146" i="238"/>
  <c r="F146" i="238"/>
  <c r="G146" i="238"/>
  <c r="H146" i="238"/>
  <c r="I146" i="238"/>
  <c r="D148" i="238"/>
  <c r="E148" i="238"/>
  <c r="F148" i="238"/>
  <c r="G148" i="238"/>
  <c r="H148" i="238"/>
  <c r="I148" i="238"/>
  <c r="D149" i="238"/>
  <c r="E149" i="238"/>
  <c r="F149" i="238"/>
  <c r="G149" i="238"/>
  <c r="H149" i="238"/>
  <c r="I149" i="238"/>
  <c r="D150" i="238"/>
  <c r="E150" i="238"/>
  <c r="F150" i="238"/>
  <c r="G150" i="238"/>
  <c r="H150" i="238"/>
  <c r="I150" i="238"/>
  <c r="D151" i="238"/>
  <c r="E151" i="238"/>
  <c r="F151" i="238"/>
  <c r="G151" i="238"/>
  <c r="H151" i="238"/>
  <c r="I151" i="238"/>
  <c r="D153" i="238"/>
  <c r="E153" i="238"/>
  <c r="F153" i="238"/>
  <c r="G153" i="238"/>
  <c r="H153" i="238"/>
  <c r="I153" i="238"/>
  <c r="D154" i="238"/>
  <c r="E154" i="238"/>
  <c r="F154" i="238"/>
  <c r="G154" i="238"/>
  <c r="H154" i="238"/>
  <c r="I154" i="238"/>
  <c r="D155" i="238"/>
  <c r="E155" i="238"/>
  <c r="F155" i="238"/>
  <c r="G155" i="238"/>
  <c r="H155" i="238"/>
  <c r="I155" i="238"/>
  <c r="D156" i="238"/>
  <c r="E156" i="238"/>
  <c r="F156" i="238"/>
  <c r="G156" i="238"/>
  <c r="H156" i="238"/>
  <c r="I156" i="238"/>
  <c r="D157" i="238"/>
  <c r="E157" i="238"/>
  <c r="F157" i="238"/>
  <c r="G157" i="238"/>
  <c r="H157" i="238"/>
  <c r="I157" i="238"/>
  <c r="D158" i="238"/>
  <c r="E158" i="238"/>
  <c r="F158" i="238"/>
  <c r="G158" i="238"/>
  <c r="H158" i="238"/>
  <c r="I158" i="238"/>
  <c r="D159" i="238"/>
  <c r="E159" i="238"/>
  <c r="F159" i="238"/>
  <c r="G159" i="238"/>
  <c r="H159" i="238"/>
  <c r="I159" i="238"/>
  <c r="C98" i="238"/>
  <c r="C10" i="238"/>
  <c r="D10" i="238"/>
  <c r="E10" i="238"/>
  <c r="F10" i="238"/>
  <c r="G10" i="238"/>
  <c r="H10" i="238"/>
  <c r="I10" i="238"/>
  <c r="J10" i="238"/>
  <c r="D12" i="238"/>
  <c r="E12" i="238"/>
  <c r="F12" i="238"/>
  <c r="G12" i="238"/>
  <c r="H12" i="238"/>
  <c r="I12" i="238"/>
  <c r="D13" i="238"/>
  <c r="E13" i="238"/>
  <c r="F13" i="238"/>
  <c r="G13" i="238"/>
  <c r="H13" i="238"/>
  <c r="I13" i="238"/>
  <c r="D14" i="238"/>
  <c r="E14" i="238"/>
  <c r="F14" i="238"/>
  <c r="G14" i="238"/>
  <c r="H14" i="238"/>
  <c r="I14" i="238"/>
  <c r="D15" i="238"/>
  <c r="E15" i="238"/>
  <c r="F15" i="238"/>
  <c r="G15" i="238"/>
  <c r="H15" i="238"/>
  <c r="I15" i="238"/>
  <c r="D16" i="238"/>
  <c r="E16" i="238"/>
  <c r="F16" i="238"/>
  <c r="G16" i="238"/>
  <c r="H16" i="238"/>
  <c r="I16" i="238"/>
  <c r="D17" i="238"/>
  <c r="E17" i="238"/>
  <c r="F17" i="238"/>
  <c r="G17" i="238"/>
  <c r="H17" i="238"/>
  <c r="I17" i="238"/>
  <c r="D19" i="238"/>
  <c r="E19" i="238"/>
  <c r="F19" i="238"/>
  <c r="G19" i="238"/>
  <c r="H19" i="238"/>
  <c r="I19" i="238"/>
  <c r="D20" i="238"/>
  <c r="E20" i="238"/>
  <c r="F20" i="238"/>
  <c r="G20" i="238"/>
  <c r="H20" i="238"/>
  <c r="I20" i="238"/>
  <c r="D21" i="238"/>
  <c r="E21" i="238"/>
  <c r="F21" i="238"/>
  <c r="G21" i="238"/>
  <c r="H21" i="238"/>
  <c r="I21" i="238"/>
  <c r="D22" i="238"/>
  <c r="E22" i="238"/>
  <c r="F22" i="238"/>
  <c r="G22" i="238"/>
  <c r="H22" i="238"/>
  <c r="I22" i="238"/>
  <c r="D23" i="238"/>
  <c r="E23" i="238"/>
  <c r="F23" i="238"/>
  <c r="G23" i="238"/>
  <c r="H23" i="238"/>
  <c r="I23" i="238"/>
  <c r="D24" i="238"/>
  <c r="E24" i="238"/>
  <c r="F24" i="238"/>
  <c r="G24" i="238"/>
  <c r="H24" i="238"/>
  <c r="I24" i="238"/>
  <c r="D26" i="238"/>
  <c r="E26" i="238"/>
  <c r="F26" i="238"/>
  <c r="G26" i="238"/>
  <c r="H26" i="238"/>
  <c r="I26" i="238"/>
  <c r="D27" i="238"/>
  <c r="E27" i="238"/>
  <c r="F27" i="238"/>
  <c r="G27" i="238"/>
  <c r="H27" i="238"/>
  <c r="I27" i="238"/>
  <c r="D28" i="238"/>
  <c r="E28" i="238"/>
  <c r="F28" i="238"/>
  <c r="G28" i="238"/>
  <c r="H28" i="238"/>
  <c r="I28" i="238"/>
  <c r="D29" i="238"/>
  <c r="E29" i="238"/>
  <c r="F29" i="238"/>
  <c r="G29" i="238"/>
  <c r="H29" i="238"/>
  <c r="I29" i="238"/>
  <c r="D30" i="238"/>
  <c r="E30" i="238"/>
  <c r="F30" i="238"/>
  <c r="G30" i="238"/>
  <c r="H30" i="238"/>
  <c r="I30" i="238"/>
  <c r="D31" i="238"/>
  <c r="E31" i="238"/>
  <c r="F31" i="238"/>
  <c r="G31" i="238"/>
  <c r="H31" i="238"/>
  <c r="I31" i="238"/>
  <c r="D33" i="238"/>
  <c r="E33" i="238"/>
  <c r="F33" i="238"/>
  <c r="G33" i="238"/>
  <c r="H33" i="238"/>
  <c r="I33" i="238"/>
  <c r="D34" i="238"/>
  <c r="E34" i="238"/>
  <c r="F34" i="238"/>
  <c r="G34" i="238"/>
  <c r="H34" i="238"/>
  <c r="I34" i="238"/>
  <c r="D35" i="238"/>
  <c r="E35" i="238"/>
  <c r="F35" i="238"/>
  <c r="G35" i="238"/>
  <c r="H35" i="238"/>
  <c r="I35" i="238"/>
  <c r="D36" i="238"/>
  <c r="E36" i="238"/>
  <c r="F36" i="238"/>
  <c r="G36" i="238"/>
  <c r="H36" i="238"/>
  <c r="I36" i="238"/>
  <c r="D37" i="238"/>
  <c r="E37" i="238"/>
  <c r="F37" i="238"/>
  <c r="G37" i="238"/>
  <c r="H37" i="238"/>
  <c r="I37" i="238"/>
  <c r="D38" i="238"/>
  <c r="E38" i="238"/>
  <c r="F38" i="238"/>
  <c r="G38" i="238"/>
  <c r="H38" i="238"/>
  <c r="I38" i="238"/>
  <c r="D39" i="238"/>
  <c r="E39" i="238"/>
  <c r="F39" i="238"/>
  <c r="G39" i="238"/>
  <c r="H39" i="238"/>
  <c r="I39" i="238"/>
  <c r="D41" i="238"/>
  <c r="E41" i="238"/>
  <c r="F41" i="238"/>
  <c r="G41" i="238"/>
  <c r="H41" i="238"/>
  <c r="I41" i="238"/>
  <c r="D42" i="238"/>
  <c r="E42" i="238"/>
  <c r="F42" i="238"/>
  <c r="G42" i="238"/>
  <c r="H42" i="238"/>
  <c r="I42" i="238"/>
  <c r="D43" i="238"/>
  <c r="E43" i="238"/>
  <c r="F43" i="238"/>
  <c r="G43" i="238"/>
  <c r="H43" i="238"/>
  <c r="I43" i="238"/>
  <c r="D44" i="238"/>
  <c r="E44" i="238"/>
  <c r="F44" i="238"/>
  <c r="G44" i="238"/>
  <c r="H44" i="238"/>
  <c r="I44" i="238"/>
  <c r="D45" i="238"/>
  <c r="E45" i="238"/>
  <c r="F45" i="238"/>
  <c r="G45" i="238"/>
  <c r="H45" i="238"/>
  <c r="I45" i="238"/>
  <c r="D46" i="238"/>
  <c r="E46" i="238"/>
  <c r="F46" i="238"/>
  <c r="G46" i="238"/>
  <c r="H46" i="238"/>
  <c r="I46" i="238"/>
  <c r="D47" i="238"/>
  <c r="E47" i="238"/>
  <c r="F47" i="238"/>
  <c r="G47" i="238"/>
  <c r="H47" i="238"/>
  <c r="I47" i="238"/>
  <c r="D48" i="238"/>
  <c r="E48" i="238"/>
  <c r="F48" i="238"/>
  <c r="G48" i="238"/>
  <c r="H48" i="238"/>
  <c r="I48" i="238"/>
  <c r="D49" i="238"/>
  <c r="E49" i="238"/>
  <c r="F49" i="238"/>
  <c r="G49" i="238"/>
  <c r="H49" i="238"/>
  <c r="I49" i="238"/>
  <c r="D50" i="238"/>
  <c r="E50" i="238"/>
  <c r="F50" i="238"/>
  <c r="G50" i="238"/>
  <c r="H50" i="238"/>
  <c r="I50" i="238"/>
  <c r="D51" i="238"/>
  <c r="E51" i="238"/>
  <c r="F51" i="238"/>
  <c r="G51" i="238"/>
  <c r="H51" i="238"/>
  <c r="I51" i="238"/>
  <c r="D53" i="238"/>
  <c r="E53" i="238"/>
  <c r="F53" i="238"/>
  <c r="G53" i="238"/>
  <c r="H53" i="238"/>
  <c r="I53" i="238"/>
  <c r="D54" i="238"/>
  <c r="E54" i="238"/>
  <c r="F54" i="238"/>
  <c r="G54" i="238"/>
  <c r="H54" i="238"/>
  <c r="I54" i="238"/>
  <c r="D55" i="238"/>
  <c r="E55" i="238"/>
  <c r="F55" i="238"/>
  <c r="G55" i="238"/>
  <c r="H55" i="238"/>
  <c r="I55" i="238"/>
  <c r="D56" i="238"/>
  <c r="E56" i="238"/>
  <c r="F56" i="238"/>
  <c r="G56" i="238"/>
  <c r="H56" i="238"/>
  <c r="I56" i="238"/>
  <c r="D57" i="238"/>
  <c r="E57" i="238"/>
  <c r="F57" i="238"/>
  <c r="G57" i="238"/>
  <c r="H57" i="238"/>
  <c r="I57" i="238"/>
  <c r="D59" i="238"/>
  <c r="E59" i="238"/>
  <c r="F59" i="238"/>
  <c r="G59" i="238"/>
  <c r="H59" i="238"/>
  <c r="I59" i="238"/>
  <c r="D60" i="238"/>
  <c r="E60" i="238"/>
  <c r="F60" i="238"/>
  <c r="G60" i="238"/>
  <c r="H60" i="238"/>
  <c r="I60" i="238"/>
  <c r="D61" i="238"/>
  <c r="E61" i="238"/>
  <c r="F61" i="238"/>
  <c r="G61" i="238"/>
  <c r="H61" i="238"/>
  <c r="I61" i="238"/>
  <c r="D62" i="238"/>
  <c r="E62" i="238"/>
  <c r="F62" i="238"/>
  <c r="G62" i="238"/>
  <c r="H62" i="238"/>
  <c r="I62" i="238"/>
  <c r="D64" i="238"/>
  <c r="E64" i="238"/>
  <c r="F64" i="238"/>
  <c r="G64" i="238"/>
  <c r="H64" i="238"/>
  <c r="I64" i="238"/>
  <c r="D65" i="238"/>
  <c r="E65" i="238"/>
  <c r="F65" i="238"/>
  <c r="G65" i="238"/>
  <c r="H65" i="238"/>
  <c r="I65" i="238"/>
  <c r="D66" i="238"/>
  <c r="E66" i="238"/>
  <c r="F66" i="238"/>
  <c r="G66" i="238"/>
  <c r="H66" i="238"/>
  <c r="I66" i="238"/>
  <c r="D67" i="238"/>
  <c r="E67" i="238"/>
  <c r="F67" i="238"/>
  <c r="G67" i="238"/>
  <c r="H67" i="238"/>
  <c r="I67" i="238"/>
  <c r="D70" i="238"/>
  <c r="E70" i="238"/>
  <c r="F70" i="238"/>
  <c r="G70" i="238"/>
  <c r="H70" i="238"/>
  <c r="I70" i="238"/>
  <c r="D71" i="238"/>
  <c r="E71" i="238"/>
  <c r="F71" i="238"/>
  <c r="G71" i="238"/>
  <c r="H71" i="238"/>
  <c r="I71" i="238"/>
  <c r="D72" i="238"/>
  <c r="E72" i="238"/>
  <c r="F72" i="238"/>
  <c r="G72" i="238"/>
  <c r="H72" i="238"/>
  <c r="I72" i="238"/>
  <c r="D74" i="238"/>
  <c r="E74" i="238"/>
  <c r="F74" i="238"/>
  <c r="G74" i="238"/>
  <c r="H74" i="238"/>
  <c r="I74" i="238"/>
  <c r="D75" i="238"/>
  <c r="E75" i="238"/>
  <c r="F75" i="238"/>
  <c r="G75" i="238"/>
  <c r="H75" i="238"/>
  <c r="I75" i="238"/>
  <c r="D76" i="238"/>
  <c r="E76" i="238"/>
  <c r="F76" i="238"/>
  <c r="G76" i="238"/>
  <c r="H76" i="238"/>
  <c r="I76" i="238"/>
  <c r="D77" i="238"/>
  <c r="E77" i="238"/>
  <c r="F77" i="238"/>
  <c r="G77" i="238"/>
  <c r="H77" i="238"/>
  <c r="I77" i="238"/>
  <c r="D79" i="238"/>
  <c r="E79" i="238"/>
  <c r="F79" i="238"/>
  <c r="G79" i="238"/>
  <c r="H79" i="238"/>
  <c r="I79" i="238"/>
  <c r="D80" i="238"/>
  <c r="E80" i="238"/>
  <c r="F80" i="238"/>
  <c r="G80" i="238"/>
  <c r="H80" i="238"/>
  <c r="I80" i="238"/>
  <c r="D82" i="238"/>
  <c r="E82" i="238"/>
  <c r="F82" i="238"/>
  <c r="G82" i="238"/>
  <c r="H82" i="238"/>
  <c r="I82" i="238"/>
  <c r="D83" i="238"/>
  <c r="E83" i="238"/>
  <c r="F83" i="238"/>
  <c r="G83" i="238"/>
  <c r="H83" i="238"/>
  <c r="I83" i="238"/>
  <c r="D84" i="238"/>
  <c r="E84" i="238"/>
  <c r="F84" i="238"/>
  <c r="G84" i="238"/>
  <c r="H84" i="238"/>
  <c r="I84" i="238"/>
  <c r="D86" i="238"/>
  <c r="E86" i="238"/>
  <c r="F86" i="238"/>
  <c r="G86" i="238"/>
  <c r="H86" i="238"/>
  <c r="I86" i="238"/>
  <c r="D87" i="238"/>
  <c r="E87" i="238"/>
  <c r="F87" i="238"/>
  <c r="G87" i="238"/>
  <c r="H87" i="238"/>
  <c r="I87" i="238"/>
  <c r="D88" i="238"/>
  <c r="E88" i="238"/>
  <c r="F88" i="238"/>
  <c r="G88" i="238"/>
  <c r="H88" i="238"/>
  <c r="I88" i="238"/>
  <c r="D89" i="238"/>
  <c r="E89" i="238"/>
  <c r="F89" i="238"/>
  <c r="G89" i="238"/>
  <c r="H89" i="238"/>
  <c r="I89" i="238"/>
  <c r="D90" i="238"/>
  <c r="E90" i="238"/>
  <c r="F90" i="238"/>
  <c r="G90" i="238"/>
  <c r="H90" i="238"/>
  <c r="I90" i="238"/>
  <c r="D91" i="238"/>
  <c r="E91" i="238"/>
  <c r="F91" i="238"/>
  <c r="G91" i="238"/>
  <c r="H91" i="238"/>
  <c r="I91" i="238"/>
  <c r="F9" i="238"/>
  <c r="C9" i="238"/>
  <c r="J162" i="237"/>
  <c r="I162" i="237"/>
  <c r="H162" i="237"/>
  <c r="G162" i="237"/>
  <c r="F162" i="237"/>
  <c r="E162" i="237"/>
  <c r="D162" i="237"/>
  <c r="I159" i="237"/>
  <c r="H159" i="237"/>
  <c r="G159" i="237"/>
  <c r="F159" i="237"/>
  <c r="E159" i="237"/>
  <c r="D159" i="237"/>
  <c r="I158" i="237"/>
  <c r="H158" i="237"/>
  <c r="G158" i="237"/>
  <c r="F158" i="237"/>
  <c r="E158" i="237"/>
  <c r="D158" i="237"/>
  <c r="I157" i="237"/>
  <c r="H157" i="237"/>
  <c r="G157" i="237"/>
  <c r="F157" i="237"/>
  <c r="E157" i="237"/>
  <c r="D157" i="237"/>
  <c r="I156" i="237"/>
  <c r="H156" i="237"/>
  <c r="G156" i="237"/>
  <c r="F156" i="237"/>
  <c r="E156" i="237"/>
  <c r="D156" i="237"/>
  <c r="I155" i="237"/>
  <c r="H155" i="237"/>
  <c r="G155" i="237"/>
  <c r="F155" i="237"/>
  <c r="E155" i="237"/>
  <c r="D155" i="237"/>
  <c r="I154" i="237"/>
  <c r="H154" i="237"/>
  <c r="G154" i="237"/>
  <c r="F154" i="237"/>
  <c r="E154" i="237"/>
  <c r="D154" i="237"/>
  <c r="I153" i="237"/>
  <c r="H153" i="237"/>
  <c r="G153" i="237"/>
  <c r="F153" i="237"/>
  <c r="E153" i="237"/>
  <c r="D153" i="237"/>
  <c r="I151" i="237"/>
  <c r="H151" i="237"/>
  <c r="G151" i="237"/>
  <c r="F151" i="237"/>
  <c r="E151" i="237"/>
  <c r="D151" i="237"/>
  <c r="I150" i="237"/>
  <c r="H150" i="237"/>
  <c r="G150" i="237"/>
  <c r="F150" i="237"/>
  <c r="E150" i="237"/>
  <c r="D150" i="237"/>
  <c r="I149" i="237"/>
  <c r="H149" i="237"/>
  <c r="G149" i="237"/>
  <c r="F149" i="237"/>
  <c r="E149" i="237"/>
  <c r="D149" i="237"/>
  <c r="I148" i="237"/>
  <c r="H148" i="237"/>
  <c r="G148" i="237"/>
  <c r="F148" i="237"/>
  <c r="E148" i="237"/>
  <c r="D148" i="237"/>
  <c r="I146" i="237"/>
  <c r="H146" i="237"/>
  <c r="G146" i="237"/>
  <c r="F146" i="237"/>
  <c r="E146" i="237"/>
  <c r="D146" i="237"/>
  <c r="I145" i="237"/>
  <c r="H145" i="237"/>
  <c r="G145" i="237"/>
  <c r="F145" i="237"/>
  <c r="E145" i="237"/>
  <c r="D145" i="237"/>
  <c r="I144" i="237"/>
  <c r="H144" i="237"/>
  <c r="G144" i="237"/>
  <c r="F144" i="237"/>
  <c r="E144" i="237"/>
  <c r="D144" i="237"/>
  <c r="I143" i="237"/>
  <c r="H143" i="237"/>
  <c r="G143" i="237"/>
  <c r="F143" i="237"/>
  <c r="E143" i="237"/>
  <c r="D143" i="237"/>
  <c r="I142" i="237"/>
  <c r="H142" i="237"/>
  <c r="G142" i="237"/>
  <c r="F142" i="237"/>
  <c r="E142" i="237"/>
  <c r="D142" i="237"/>
  <c r="I141" i="237"/>
  <c r="H141" i="237"/>
  <c r="G141" i="237"/>
  <c r="F141" i="237"/>
  <c r="E141" i="237"/>
  <c r="D141" i="237"/>
  <c r="I139" i="237"/>
  <c r="H139" i="237"/>
  <c r="G139" i="237"/>
  <c r="F139" i="237"/>
  <c r="E139" i="237"/>
  <c r="D139" i="237"/>
  <c r="I138" i="237"/>
  <c r="H138" i="237"/>
  <c r="G138" i="237"/>
  <c r="F138" i="237"/>
  <c r="E138" i="237"/>
  <c r="D138" i="237"/>
  <c r="I137" i="237"/>
  <c r="H137" i="237"/>
  <c r="G137" i="237"/>
  <c r="F137" i="237"/>
  <c r="E137" i="237"/>
  <c r="D137" i="237"/>
  <c r="I134" i="237"/>
  <c r="H134" i="237"/>
  <c r="G134" i="237"/>
  <c r="F134" i="237"/>
  <c r="E134" i="237"/>
  <c r="D134" i="237"/>
  <c r="I133" i="237"/>
  <c r="H133" i="237"/>
  <c r="G133" i="237"/>
  <c r="F133" i="237"/>
  <c r="E133" i="237"/>
  <c r="D133" i="237"/>
  <c r="I132" i="237"/>
  <c r="H132" i="237"/>
  <c r="G132" i="237"/>
  <c r="F132" i="237"/>
  <c r="E132" i="237"/>
  <c r="D132" i="237"/>
  <c r="I131" i="237"/>
  <c r="H131" i="237"/>
  <c r="G131" i="237"/>
  <c r="F131" i="237"/>
  <c r="E131" i="237"/>
  <c r="D131" i="237"/>
  <c r="I130" i="237"/>
  <c r="H130" i="237"/>
  <c r="G130" i="237"/>
  <c r="F130" i="237"/>
  <c r="E130" i="237"/>
  <c r="D130" i="237"/>
  <c r="I129" i="237"/>
  <c r="H129" i="237"/>
  <c r="G129" i="237"/>
  <c r="F129" i="237"/>
  <c r="E129" i="237"/>
  <c r="D129" i="237"/>
  <c r="I128" i="237"/>
  <c r="H128" i="237"/>
  <c r="G128" i="237"/>
  <c r="F128" i="237"/>
  <c r="E128" i="237"/>
  <c r="D128" i="237"/>
  <c r="I127" i="237"/>
  <c r="H127" i="237"/>
  <c r="G127" i="237"/>
  <c r="F127" i="237"/>
  <c r="E127" i="237"/>
  <c r="D127" i="237"/>
  <c r="I126" i="237"/>
  <c r="H126" i="237"/>
  <c r="G126" i="237"/>
  <c r="F126" i="237"/>
  <c r="E126" i="237"/>
  <c r="D126" i="237"/>
  <c r="I125" i="237"/>
  <c r="H125" i="237"/>
  <c r="G125" i="237"/>
  <c r="F125" i="237"/>
  <c r="E125" i="237"/>
  <c r="D125" i="237"/>
  <c r="I124" i="237"/>
  <c r="H124" i="237"/>
  <c r="G124" i="237"/>
  <c r="F124" i="237"/>
  <c r="E124" i="237"/>
  <c r="D124" i="237"/>
  <c r="I123" i="237"/>
  <c r="H123" i="237"/>
  <c r="G123" i="237"/>
  <c r="F123" i="237"/>
  <c r="E123" i="237"/>
  <c r="D123" i="237"/>
  <c r="I122" i="237"/>
  <c r="H122" i="237"/>
  <c r="G122" i="237"/>
  <c r="F122" i="237"/>
  <c r="E122" i="237"/>
  <c r="D122" i="237"/>
  <c r="I120" i="237"/>
  <c r="H120" i="237"/>
  <c r="G120" i="237"/>
  <c r="F120" i="237"/>
  <c r="E120" i="237"/>
  <c r="D120" i="237"/>
  <c r="I119" i="237"/>
  <c r="H119" i="237"/>
  <c r="G119" i="237"/>
  <c r="F119" i="237"/>
  <c r="E119" i="237"/>
  <c r="D119" i="237"/>
  <c r="I118" i="237"/>
  <c r="H118" i="237"/>
  <c r="G118" i="237"/>
  <c r="F118" i="237"/>
  <c r="E118" i="237"/>
  <c r="D118" i="237"/>
  <c r="I117" i="237"/>
  <c r="H117" i="237"/>
  <c r="G117" i="237"/>
  <c r="F117" i="237"/>
  <c r="E117" i="237"/>
  <c r="D117" i="237"/>
  <c r="I116" i="237"/>
  <c r="H116" i="237"/>
  <c r="G116" i="237"/>
  <c r="F116" i="237"/>
  <c r="E116" i="237"/>
  <c r="D116" i="237"/>
  <c r="I115" i="237"/>
  <c r="H115" i="237"/>
  <c r="G115" i="237"/>
  <c r="F115" i="237"/>
  <c r="E115" i="237"/>
  <c r="D115" i="237"/>
  <c r="I114" i="237"/>
  <c r="H114" i="237"/>
  <c r="G114" i="237"/>
  <c r="F114" i="237"/>
  <c r="E114" i="237"/>
  <c r="D114" i="237"/>
  <c r="I113" i="237"/>
  <c r="H113" i="237"/>
  <c r="G113" i="237"/>
  <c r="F113" i="237"/>
  <c r="E113" i="237"/>
  <c r="D113" i="237"/>
  <c r="I112" i="237"/>
  <c r="H112" i="237"/>
  <c r="G112" i="237"/>
  <c r="F112" i="237"/>
  <c r="E112" i="237"/>
  <c r="D112" i="237"/>
  <c r="I111" i="237"/>
  <c r="H111" i="237"/>
  <c r="G111" i="237"/>
  <c r="F111" i="237"/>
  <c r="E111" i="237"/>
  <c r="D111" i="237"/>
  <c r="I110" i="237"/>
  <c r="H110" i="237"/>
  <c r="G110" i="237"/>
  <c r="F110" i="237"/>
  <c r="E110" i="237"/>
  <c r="D110" i="237"/>
  <c r="I109" i="237"/>
  <c r="H109" i="237"/>
  <c r="G109" i="237"/>
  <c r="F109" i="237"/>
  <c r="E109" i="237"/>
  <c r="D109" i="237"/>
  <c r="I108" i="237"/>
  <c r="H108" i="237"/>
  <c r="G108" i="237"/>
  <c r="F108" i="237"/>
  <c r="E108" i="237"/>
  <c r="D108" i="237"/>
  <c r="I107" i="237"/>
  <c r="H107" i="237"/>
  <c r="G107" i="237"/>
  <c r="F107" i="237"/>
  <c r="E107" i="237"/>
  <c r="D107" i="237"/>
  <c r="I106" i="237"/>
  <c r="H106" i="237"/>
  <c r="G106" i="237"/>
  <c r="F106" i="237"/>
  <c r="E106" i="237"/>
  <c r="D106" i="237"/>
  <c r="I105" i="237"/>
  <c r="H105" i="237"/>
  <c r="G105" i="237"/>
  <c r="F105" i="237"/>
  <c r="E105" i="237"/>
  <c r="D105" i="237"/>
  <c r="I104" i="237"/>
  <c r="H104" i="237"/>
  <c r="G104" i="237"/>
  <c r="F104" i="237"/>
  <c r="E104" i="237"/>
  <c r="D104" i="237"/>
  <c r="I103" i="237"/>
  <c r="H103" i="237"/>
  <c r="G103" i="237"/>
  <c r="F103" i="237"/>
  <c r="E103" i="237"/>
  <c r="D103" i="237"/>
  <c r="I102" i="237"/>
  <c r="H102" i="237"/>
  <c r="G102" i="237"/>
  <c r="F102" i="237"/>
  <c r="E102" i="237"/>
  <c r="D102" i="237"/>
  <c r="I101" i="237"/>
  <c r="H101" i="237"/>
  <c r="G101" i="237"/>
  <c r="F101" i="237"/>
  <c r="E101" i="237"/>
  <c r="D101" i="237"/>
  <c r="J99" i="237"/>
  <c r="I99" i="237"/>
  <c r="H99" i="237"/>
  <c r="G99" i="237"/>
  <c r="F99" i="237"/>
  <c r="E99" i="237"/>
  <c r="D99" i="237"/>
  <c r="C99" i="237"/>
  <c r="C98" i="237"/>
  <c r="C10" i="237"/>
  <c r="D10" i="237"/>
  <c r="E10" i="237"/>
  <c r="F10" i="237"/>
  <c r="G10" i="237"/>
  <c r="H10" i="237"/>
  <c r="I10" i="237"/>
  <c r="J10" i="237"/>
  <c r="D12" i="237"/>
  <c r="E12" i="237"/>
  <c r="F12" i="237"/>
  <c r="G12" i="237"/>
  <c r="H12" i="237"/>
  <c r="I12" i="237"/>
  <c r="D13" i="237"/>
  <c r="E13" i="237"/>
  <c r="F13" i="237"/>
  <c r="G13" i="237"/>
  <c r="H13" i="237"/>
  <c r="I13" i="237"/>
  <c r="D14" i="237"/>
  <c r="E14" i="237"/>
  <c r="F14" i="237"/>
  <c r="G14" i="237"/>
  <c r="H14" i="237"/>
  <c r="I14" i="237"/>
  <c r="D15" i="237"/>
  <c r="E15" i="237"/>
  <c r="F15" i="237"/>
  <c r="G15" i="237"/>
  <c r="H15" i="237"/>
  <c r="I15" i="237"/>
  <c r="D16" i="237"/>
  <c r="E16" i="237"/>
  <c r="F16" i="237"/>
  <c r="G16" i="237"/>
  <c r="H16" i="237"/>
  <c r="I16" i="237"/>
  <c r="D17" i="237"/>
  <c r="E17" i="237"/>
  <c r="F17" i="237"/>
  <c r="G17" i="237"/>
  <c r="H17" i="237"/>
  <c r="I17" i="237"/>
  <c r="D19" i="237"/>
  <c r="E19" i="237"/>
  <c r="F19" i="237"/>
  <c r="G19" i="237"/>
  <c r="H19" i="237"/>
  <c r="I19" i="237"/>
  <c r="D20" i="237"/>
  <c r="E20" i="237"/>
  <c r="F20" i="237"/>
  <c r="G20" i="237"/>
  <c r="H20" i="237"/>
  <c r="I20" i="237"/>
  <c r="D21" i="237"/>
  <c r="E21" i="237"/>
  <c r="F21" i="237"/>
  <c r="G21" i="237"/>
  <c r="H21" i="237"/>
  <c r="I21" i="237"/>
  <c r="D22" i="237"/>
  <c r="E22" i="237"/>
  <c r="F22" i="237"/>
  <c r="G22" i="237"/>
  <c r="H22" i="237"/>
  <c r="I22" i="237"/>
  <c r="D23" i="237"/>
  <c r="E23" i="237"/>
  <c r="F23" i="237"/>
  <c r="G23" i="237"/>
  <c r="H23" i="237"/>
  <c r="I23" i="237"/>
  <c r="D24" i="237"/>
  <c r="E24" i="237"/>
  <c r="F24" i="237"/>
  <c r="G24" i="237"/>
  <c r="H24" i="237"/>
  <c r="I24" i="237"/>
  <c r="D26" i="237"/>
  <c r="E26" i="237"/>
  <c r="F26" i="237"/>
  <c r="G26" i="237"/>
  <c r="H26" i="237"/>
  <c r="I26" i="237"/>
  <c r="D27" i="237"/>
  <c r="E27" i="237"/>
  <c r="F27" i="237"/>
  <c r="G27" i="237"/>
  <c r="H27" i="237"/>
  <c r="I27" i="237"/>
  <c r="D28" i="237"/>
  <c r="E28" i="237"/>
  <c r="F28" i="237"/>
  <c r="G28" i="237"/>
  <c r="H28" i="237"/>
  <c r="I28" i="237"/>
  <c r="D29" i="237"/>
  <c r="E29" i="237"/>
  <c r="F29" i="237"/>
  <c r="G29" i="237"/>
  <c r="H29" i="237"/>
  <c r="I29" i="237"/>
  <c r="D30" i="237"/>
  <c r="E30" i="237"/>
  <c r="F30" i="237"/>
  <c r="G30" i="237"/>
  <c r="H30" i="237"/>
  <c r="I30" i="237"/>
  <c r="D31" i="237"/>
  <c r="E31" i="237"/>
  <c r="F31" i="237"/>
  <c r="G31" i="237"/>
  <c r="H31" i="237"/>
  <c r="I31" i="237"/>
  <c r="D33" i="237"/>
  <c r="E33" i="237"/>
  <c r="F33" i="237"/>
  <c r="G33" i="237"/>
  <c r="H33" i="237"/>
  <c r="I33" i="237"/>
  <c r="D34" i="237"/>
  <c r="E34" i="237"/>
  <c r="F34" i="237"/>
  <c r="G34" i="237"/>
  <c r="H34" i="237"/>
  <c r="I34" i="237"/>
  <c r="D35" i="237"/>
  <c r="E35" i="237"/>
  <c r="F35" i="237"/>
  <c r="G35" i="237"/>
  <c r="H35" i="237"/>
  <c r="I35" i="237"/>
  <c r="D36" i="237"/>
  <c r="E36" i="237"/>
  <c r="F36" i="237"/>
  <c r="G36" i="237"/>
  <c r="H36" i="237"/>
  <c r="I36" i="237"/>
  <c r="D37" i="237"/>
  <c r="E37" i="237"/>
  <c r="F37" i="237"/>
  <c r="G37" i="237"/>
  <c r="H37" i="237"/>
  <c r="I37" i="237"/>
  <c r="D38" i="237"/>
  <c r="E38" i="237"/>
  <c r="F38" i="237"/>
  <c r="G38" i="237"/>
  <c r="H38" i="237"/>
  <c r="I38" i="237"/>
  <c r="D39" i="237"/>
  <c r="E39" i="237"/>
  <c r="F39" i="237"/>
  <c r="G39" i="237"/>
  <c r="H39" i="237"/>
  <c r="I39" i="237"/>
  <c r="D41" i="237"/>
  <c r="E41" i="237"/>
  <c r="F41" i="237"/>
  <c r="G41" i="237"/>
  <c r="H41" i="237"/>
  <c r="I41" i="237"/>
  <c r="D42" i="237"/>
  <c r="E42" i="237"/>
  <c r="F42" i="237"/>
  <c r="G42" i="237"/>
  <c r="H42" i="237"/>
  <c r="I42" i="237"/>
  <c r="D43" i="237"/>
  <c r="E43" i="237"/>
  <c r="F43" i="237"/>
  <c r="G43" i="237"/>
  <c r="H43" i="237"/>
  <c r="I43" i="237"/>
  <c r="D44" i="237"/>
  <c r="E44" i="237"/>
  <c r="F44" i="237"/>
  <c r="G44" i="237"/>
  <c r="H44" i="237"/>
  <c r="I44" i="237"/>
  <c r="D45" i="237"/>
  <c r="E45" i="237"/>
  <c r="F45" i="237"/>
  <c r="G45" i="237"/>
  <c r="H45" i="237"/>
  <c r="I45" i="237"/>
  <c r="D46" i="237"/>
  <c r="E46" i="237"/>
  <c r="F46" i="237"/>
  <c r="G46" i="237"/>
  <c r="H46" i="237"/>
  <c r="I46" i="237"/>
  <c r="D47" i="237"/>
  <c r="E47" i="237"/>
  <c r="F47" i="237"/>
  <c r="G47" i="237"/>
  <c r="H47" i="237"/>
  <c r="I47" i="237"/>
  <c r="D48" i="237"/>
  <c r="E48" i="237"/>
  <c r="F48" i="237"/>
  <c r="G48" i="237"/>
  <c r="H48" i="237"/>
  <c r="I48" i="237"/>
  <c r="D49" i="237"/>
  <c r="E49" i="237"/>
  <c r="F49" i="237"/>
  <c r="G49" i="237"/>
  <c r="H49" i="237"/>
  <c r="I49" i="237"/>
  <c r="D50" i="237"/>
  <c r="E50" i="237"/>
  <c r="F50" i="237"/>
  <c r="G50" i="237"/>
  <c r="H50" i="237"/>
  <c r="I50" i="237"/>
  <c r="D51" i="237"/>
  <c r="E51" i="237"/>
  <c r="F51" i="237"/>
  <c r="G51" i="237"/>
  <c r="H51" i="237"/>
  <c r="I51" i="237"/>
  <c r="D53" i="237"/>
  <c r="E53" i="237"/>
  <c r="F53" i="237"/>
  <c r="G53" i="237"/>
  <c r="H53" i="237"/>
  <c r="I53" i="237"/>
  <c r="D54" i="237"/>
  <c r="E54" i="237"/>
  <c r="F54" i="237"/>
  <c r="G54" i="237"/>
  <c r="H54" i="237"/>
  <c r="I54" i="237"/>
  <c r="D55" i="237"/>
  <c r="E55" i="237"/>
  <c r="F55" i="237"/>
  <c r="G55" i="237"/>
  <c r="H55" i="237"/>
  <c r="I55" i="237"/>
  <c r="D56" i="237"/>
  <c r="E56" i="237"/>
  <c r="F56" i="237"/>
  <c r="G56" i="237"/>
  <c r="H56" i="237"/>
  <c r="I56" i="237"/>
  <c r="D57" i="237"/>
  <c r="E57" i="237"/>
  <c r="F57" i="237"/>
  <c r="G57" i="237"/>
  <c r="H57" i="237"/>
  <c r="I57" i="237"/>
  <c r="D59" i="237"/>
  <c r="E59" i="237"/>
  <c r="F59" i="237"/>
  <c r="G59" i="237"/>
  <c r="H59" i="237"/>
  <c r="I59" i="237"/>
  <c r="D60" i="237"/>
  <c r="E60" i="237"/>
  <c r="F60" i="237"/>
  <c r="G60" i="237"/>
  <c r="H60" i="237"/>
  <c r="I60" i="237"/>
  <c r="D61" i="237"/>
  <c r="E61" i="237"/>
  <c r="F61" i="237"/>
  <c r="G61" i="237"/>
  <c r="H61" i="237"/>
  <c r="I61" i="237"/>
  <c r="D62" i="237"/>
  <c r="E62" i="237"/>
  <c r="F62" i="237"/>
  <c r="G62" i="237"/>
  <c r="H62" i="237"/>
  <c r="I62" i="237"/>
  <c r="D64" i="237"/>
  <c r="E64" i="237"/>
  <c r="F64" i="237"/>
  <c r="G64" i="237"/>
  <c r="H64" i="237"/>
  <c r="I64" i="237"/>
  <c r="D65" i="237"/>
  <c r="E65" i="237"/>
  <c r="F65" i="237"/>
  <c r="G65" i="237"/>
  <c r="H65" i="237"/>
  <c r="I65" i="237"/>
  <c r="D66" i="237"/>
  <c r="E66" i="237"/>
  <c r="F66" i="237"/>
  <c r="G66" i="237"/>
  <c r="H66" i="237"/>
  <c r="I66" i="237"/>
  <c r="D67" i="237"/>
  <c r="E67" i="237"/>
  <c r="F67" i="237"/>
  <c r="G67" i="237"/>
  <c r="H67" i="237"/>
  <c r="I67" i="237"/>
  <c r="D70" i="237"/>
  <c r="E70" i="237"/>
  <c r="F70" i="237"/>
  <c r="G70" i="237"/>
  <c r="H70" i="237"/>
  <c r="I70" i="237"/>
  <c r="D71" i="237"/>
  <c r="E71" i="237"/>
  <c r="F71" i="237"/>
  <c r="G71" i="237"/>
  <c r="H71" i="237"/>
  <c r="I71" i="237"/>
  <c r="D72" i="237"/>
  <c r="E72" i="237"/>
  <c r="F72" i="237"/>
  <c r="G72" i="237"/>
  <c r="H72" i="237"/>
  <c r="I72" i="237"/>
  <c r="D74" i="237"/>
  <c r="E74" i="237"/>
  <c r="F74" i="237"/>
  <c r="G74" i="237"/>
  <c r="H74" i="237"/>
  <c r="I74" i="237"/>
  <c r="D75" i="237"/>
  <c r="E75" i="237"/>
  <c r="F75" i="237"/>
  <c r="G75" i="237"/>
  <c r="H75" i="237"/>
  <c r="I75" i="237"/>
  <c r="D76" i="237"/>
  <c r="E76" i="237"/>
  <c r="F76" i="237"/>
  <c r="G76" i="237"/>
  <c r="H76" i="237"/>
  <c r="I76" i="237"/>
  <c r="D77" i="237"/>
  <c r="E77" i="237"/>
  <c r="F77" i="237"/>
  <c r="G77" i="237"/>
  <c r="H77" i="237"/>
  <c r="I77" i="237"/>
  <c r="D79" i="237"/>
  <c r="E79" i="237"/>
  <c r="F79" i="237"/>
  <c r="G79" i="237"/>
  <c r="H79" i="237"/>
  <c r="I79" i="237"/>
  <c r="D80" i="237"/>
  <c r="E80" i="237"/>
  <c r="F80" i="237"/>
  <c r="G80" i="237"/>
  <c r="H80" i="237"/>
  <c r="I80" i="237"/>
  <c r="D82" i="237"/>
  <c r="E82" i="237"/>
  <c r="F82" i="237"/>
  <c r="G82" i="237"/>
  <c r="H82" i="237"/>
  <c r="I82" i="237"/>
  <c r="D83" i="237"/>
  <c r="E83" i="237"/>
  <c r="F83" i="237"/>
  <c r="G83" i="237"/>
  <c r="H83" i="237"/>
  <c r="I83" i="237"/>
  <c r="D84" i="237"/>
  <c r="E84" i="237"/>
  <c r="F84" i="237"/>
  <c r="G84" i="237"/>
  <c r="H84" i="237"/>
  <c r="I84" i="237"/>
  <c r="D86" i="237"/>
  <c r="E86" i="237"/>
  <c r="F86" i="237"/>
  <c r="G86" i="237"/>
  <c r="H86" i="237"/>
  <c r="I86" i="237"/>
  <c r="D87" i="237"/>
  <c r="E87" i="237"/>
  <c r="F87" i="237"/>
  <c r="G87" i="237"/>
  <c r="H87" i="237"/>
  <c r="I87" i="237"/>
  <c r="D88" i="237"/>
  <c r="E88" i="237"/>
  <c r="F88" i="237"/>
  <c r="G88" i="237"/>
  <c r="H88" i="237"/>
  <c r="I88" i="237"/>
  <c r="D89" i="237"/>
  <c r="E89" i="237"/>
  <c r="F89" i="237"/>
  <c r="G89" i="237"/>
  <c r="H89" i="237"/>
  <c r="I89" i="237"/>
  <c r="D90" i="237"/>
  <c r="E90" i="237"/>
  <c r="F90" i="237"/>
  <c r="G90" i="237"/>
  <c r="H90" i="237"/>
  <c r="I90" i="237"/>
  <c r="D91" i="237"/>
  <c r="E91" i="237"/>
  <c r="F91" i="237"/>
  <c r="G91" i="237"/>
  <c r="H91" i="237"/>
  <c r="I91" i="237"/>
  <c r="F9" i="237"/>
  <c r="I9" i="237"/>
  <c r="C9" i="237"/>
  <c r="D162" i="236"/>
  <c r="E162" i="236"/>
  <c r="F162" i="236"/>
  <c r="G162" i="236"/>
  <c r="H162" i="236"/>
  <c r="I162" i="236"/>
  <c r="J162" i="236"/>
  <c r="C99" i="236"/>
  <c r="D99" i="236"/>
  <c r="E99" i="236"/>
  <c r="F99" i="236"/>
  <c r="G99" i="236"/>
  <c r="H99" i="236"/>
  <c r="I99" i="236"/>
  <c r="J99" i="236"/>
  <c r="D101" i="236"/>
  <c r="E101" i="236"/>
  <c r="F101" i="236"/>
  <c r="G101" i="236"/>
  <c r="H101" i="236"/>
  <c r="I101" i="236"/>
  <c r="D102" i="236"/>
  <c r="E102" i="236"/>
  <c r="F102" i="236"/>
  <c r="G102" i="236"/>
  <c r="H102" i="236"/>
  <c r="I102" i="236"/>
  <c r="D103" i="236"/>
  <c r="E103" i="236"/>
  <c r="F103" i="236"/>
  <c r="G103" i="236"/>
  <c r="H103" i="236"/>
  <c r="I103" i="236"/>
  <c r="D104" i="236"/>
  <c r="E104" i="236"/>
  <c r="F104" i="236"/>
  <c r="G104" i="236"/>
  <c r="H104" i="236"/>
  <c r="I104" i="236"/>
  <c r="D105" i="236"/>
  <c r="E105" i="236"/>
  <c r="F105" i="236"/>
  <c r="G105" i="236"/>
  <c r="H105" i="236"/>
  <c r="I105" i="236"/>
  <c r="D106" i="236"/>
  <c r="E106" i="236"/>
  <c r="F106" i="236"/>
  <c r="G106" i="236"/>
  <c r="H106" i="236"/>
  <c r="I106" i="236"/>
  <c r="D107" i="236"/>
  <c r="E107" i="236"/>
  <c r="F107" i="236"/>
  <c r="G107" i="236"/>
  <c r="H107" i="236"/>
  <c r="I107" i="236"/>
  <c r="D108" i="236"/>
  <c r="E108" i="236"/>
  <c r="F108" i="236"/>
  <c r="G108" i="236"/>
  <c r="H108" i="236"/>
  <c r="I108" i="236"/>
  <c r="D109" i="236"/>
  <c r="E109" i="236"/>
  <c r="F109" i="236"/>
  <c r="G109" i="236"/>
  <c r="H109" i="236"/>
  <c r="I109" i="236"/>
  <c r="D110" i="236"/>
  <c r="E110" i="236"/>
  <c r="F110" i="236"/>
  <c r="G110" i="236"/>
  <c r="H110" i="236"/>
  <c r="I110" i="236"/>
  <c r="D111" i="236"/>
  <c r="E111" i="236"/>
  <c r="F111" i="236"/>
  <c r="G111" i="236"/>
  <c r="H111" i="236"/>
  <c r="I111" i="236"/>
  <c r="D112" i="236"/>
  <c r="E112" i="236"/>
  <c r="F112" i="236"/>
  <c r="G112" i="236"/>
  <c r="H112" i="236"/>
  <c r="I112" i="236"/>
  <c r="D113" i="236"/>
  <c r="E113" i="236"/>
  <c r="F113" i="236"/>
  <c r="G113" i="236"/>
  <c r="H113" i="236"/>
  <c r="I113" i="236"/>
  <c r="D114" i="236"/>
  <c r="E114" i="236"/>
  <c r="F114" i="236"/>
  <c r="G114" i="236"/>
  <c r="H114" i="236"/>
  <c r="I114" i="236"/>
  <c r="D115" i="236"/>
  <c r="E115" i="236"/>
  <c r="F115" i="236"/>
  <c r="G115" i="236"/>
  <c r="H115" i="236"/>
  <c r="I115" i="236"/>
  <c r="D116" i="236"/>
  <c r="E116" i="236"/>
  <c r="F116" i="236"/>
  <c r="G116" i="236"/>
  <c r="H116" i="236"/>
  <c r="I116" i="236"/>
  <c r="D117" i="236"/>
  <c r="E117" i="236"/>
  <c r="F117" i="236"/>
  <c r="G117" i="236"/>
  <c r="H117" i="236"/>
  <c r="I117" i="236"/>
  <c r="D118" i="236"/>
  <c r="E118" i="236"/>
  <c r="F118" i="236"/>
  <c r="G118" i="236"/>
  <c r="H118" i="236"/>
  <c r="I118" i="236"/>
  <c r="D119" i="236"/>
  <c r="E119" i="236"/>
  <c r="F119" i="236"/>
  <c r="G119" i="236"/>
  <c r="H119" i="236"/>
  <c r="I119" i="236"/>
  <c r="D120" i="236"/>
  <c r="E120" i="236"/>
  <c r="F120" i="236"/>
  <c r="G120" i="236"/>
  <c r="H120" i="236"/>
  <c r="I120" i="236"/>
  <c r="D122" i="236"/>
  <c r="E122" i="236"/>
  <c r="F122" i="236"/>
  <c r="G122" i="236"/>
  <c r="H122" i="236"/>
  <c r="I122" i="236"/>
  <c r="D123" i="236"/>
  <c r="E123" i="236"/>
  <c r="F123" i="236"/>
  <c r="G123" i="236"/>
  <c r="H123" i="236"/>
  <c r="I123" i="236"/>
  <c r="D124" i="236"/>
  <c r="E124" i="236"/>
  <c r="F124" i="236"/>
  <c r="G124" i="236"/>
  <c r="H124" i="236"/>
  <c r="I124" i="236"/>
  <c r="D125" i="236"/>
  <c r="E125" i="236"/>
  <c r="F125" i="236"/>
  <c r="G125" i="236"/>
  <c r="H125" i="236"/>
  <c r="I125" i="236"/>
  <c r="D126" i="236"/>
  <c r="E126" i="236"/>
  <c r="F126" i="236"/>
  <c r="G126" i="236"/>
  <c r="H126" i="236"/>
  <c r="I126" i="236"/>
  <c r="D127" i="236"/>
  <c r="E127" i="236"/>
  <c r="F127" i="236"/>
  <c r="G127" i="236"/>
  <c r="H127" i="236"/>
  <c r="I127" i="236"/>
  <c r="D128" i="236"/>
  <c r="E128" i="236"/>
  <c r="F128" i="236"/>
  <c r="G128" i="236"/>
  <c r="H128" i="236"/>
  <c r="I128" i="236"/>
  <c r="D129" i="236"/>
  <c r="E129" i="236"/>
  <c r="F129" i="236"/>
  <c r="G129" i="236"/>
  <c r="H129" i="236"/>
  <c r="I129" i="236"/>
  <c r="D130" i="236"/>
  <c r="E130" i="236"/>
  <c r="F130" i="236"/>
  <c r="G130" i="236"/>
  <c r="H130" i="236"/>
  <c r="I130" i="236"/>
  <c r="D131" i="236"/>
  <c r="E131" i="236"/>
  <c r="F131" i="236"/>
  <c r="G131" i="236"/>
  <c r="H131" i="236"/>
  <c r="I131" i="236"/>
  <c r="D132" i="236"/>
  <c r="E132" i="236"/>
  <c r="F132" i="236"/>
  <c r="G132" i="236"/>
  <c r="H132" i="236"/>
  <c r="I132" i="236"/>
  <c r="D133" i="236"/>
  <c r="E133" i="236"/>
  <c r="F133" i="236"/>
  <c r="G133" i="236"/>
  <c r="H133" i="236"/>
  <c r="I133" i="236"/>
  <c r="D134" i="236"/>
  <c r="E134" i="236"/>
  <c r="F134" i="236"/>
  <c r="G134" i="236"/>
  <c r="H134" i="236"/>
  <c r="I134" i="236"/>
  <c r="D137" i="236"/>
  <c r="E137" i="236"/>
  <c r="F137" i="236"/>
  <c r="G137" i="236"/>
  <c r="H137" i="236"/>
  <c r="I137" i="236"/>
  <c r="D138" i="236"/>
  <c r="E138" i="236"/>
  <c r="F138" i="236"/>
  <c r="G138" i="236"/>
  <c r="H138" i="236"/>
  <c r="I138" i="236"/>
  <c r="D139" i="236"/>
  <c r="E139" i="236"/>
  <c r="F139" i="236"/>
  <c r="G139" i="236"/>
  <c r="H139" i="236"/>
  <c r="I139" i="236"/>
  <c r="D141" i="236"/>
  <c r="E141" i="236"/>
  <c r="F141" i="236"/>
  <c r="G141" i="236"/>
  <c r="H141" i="236"/>
  <c r="I141" i="236"/>
  <c r="D142" i="236"/>
  <c r="E142" i="236"/>
  <c r="F142" i="236"/>
  <c r="G142" i="236"/>
  <c r="H142" i="236"/>
  <c r="I142" i="236"/>
  <c r="D143" i="236"/>
  <c r="E143" i="236"/>
  <c r="F143" i="236"/>
  <c r="G143" i="236"/>
  <c r="H143" i="236"/>
  <c r="I143" i="236"/>
  <c r="D144" i="236"/>
  <c r="E144" i="236"/>
  <c r="F144" i="236"/>
  <c r="G144" i="236"/>
  <c r="H144" i="236"/>
  <c r="I144" i="236"/>
  <c r="D145" i="236"/>
  <c r="E145" i="236"/>
  <c r="F145" i="236"/>
  <c r="G145" i="236"/>
  <c r="H145" i="236"/>
  <c r="I145" i="236"/>
  <c r="D146" i="236"/>
  <c r="E146" i="236"/>
  <c r="F146" i="236"/>
  <c r="G146" i="236"/>
  <c r="H146" i="236"/>
  <c r="I146" i="236"/>
  <c r="D148" i="236"/>
  <c r="E148" i="236"/>
  <c r="F148" i="236"/>
  <c r="G148" i="236"/>
  <c r="H148" i="236"/>
  <c r="I148" i="236"/>
  <c r="D149" i="236"/>
  <c r="E149" i="236"/>
  <c r="F149" i="236"/>
  <c r="G149" i="236"/>
  <c r="H149" i="236"/>
  <c r="I149" i="236"/>
  <c r="D150" i="236"/>
  <c r="E150" i="236"/>
  <c r="F150" i="236"/>
  <c r="G150" i="236"/>
  <c r="H150" i="236"/>
  <c r="I150" i="236"/>
  <c r="D151" i="236"/>
  <c r="E151" i="236"/>
  <c r="F151" i="236"/>
  <c r="G151" i="236"/>
  <c r="H151" i="236"/>
  <c r="I151" i="236"/>
  <c r="D153" i="236"/>
  <c r="E153" i="236"/>
  <c r="F153" i="236"/>
  <c r="G153" i="236"/>
  <c r="H153" i="236"/>
  <c r="I153" i="236"/>
  <c r="D154" i="236"/>
  <c r="E154" i="236"/>
  <c r="F154" i="236"/>
  <c r="G154" i="236"/>
  <c r="H154" i="236"/>
  <c r="I154" i="236"/>
  <c r="C155" i="236"/>
  <c r="D155" i="236"/>
  <c r="E155" i="236"/>
  <c r="F155" i="236"/>
  <c r="G155" i="236"/>
  <c r="H155" i="236"/>
  <c r="I155" i="236"/>
  <c r="D156" i="236"/>
  <c r="E156" i="236"/>
  <c r="F156" i="236"/>
  <c r="G156" i="236"/>
  <c r="H156" i="236"/>
  <c r="I156" i="236"/>
  <c r="D157" i="236"/>
  <c r="E157" i="236"/>
  <c r="F157" i="236"/>
  <c r="G157" i="236"/>
  <c r="H157" i="236"/>
  <c r="I157" i="236"/>
  <c r="D158" i="236"/>
  <c r="E158" i="236"/>
  <c r="F158" i="236"/>
  <c r="G158" i="236"/>
  <c r="H158" i="236"/>
  <c r="I158" i="236"/>
  <c r="D159" i="236"/>
  <c r="E159" i="236"/>
  <c r="F159" i="236"/>
  <c r="G159" i="236"/>
  <c r="H159" i="236"/>
  <c r="I159" i="236"/>
  <c r="C98" i="236"/>
  <c r="C10" i="236"/>
  <c r="D10" i="236"/>
  <c r="E10" i="236"/>
  <c r="F10" i="236"/>
  <c r="G10" i="236"/>
  <c r="H10" i="236"/>
  <c r="I10" i="236"/>
  <c r="J10" i="236"/>
  <c r="D12" i="236"/>
  <c r="E12" i="236"/>
  <c r="F12" i="236"/>
  <c r="G12" i="236"/>
  <c r="H12" i="236"/>
  <c r="I12" i="236"/>
  <c r="D13" i="236"/>
  <c r="E13" i="236"/>
  <c r="F13" i="236"/>
  <c r="G13" i="236"/>
  <c r="H13" i="236"/>
  <c r="I13" i="236"/>
  <c r="D14" i="236"/>
  <c r="E14" i="236"/>
  <c r="F14" i="236"/>
  <c r="G14" i="236"/>
  <c r="H14" i="236"/>
  <c r="I14" i="236"/>
  <c r="D15" i="236"/>
  <c r="E15" i="236"/>
  <c r="F15" i="236"/>
  <c r="G15" i="236"/>
  <c r="H15" i="236"/>
  <c r="I15" i="236"/>
  <c r="D16" i="236"/>
  <c r="E16" i="236"/>
  <c r="F16" i="236"/>
  <c r="G16" i="236"/>
  <c r="H16" i="236"/>
  <c r="I16" i="236"/>
  <c r="D17" i="236"/>
  <c r="E17" i="236"/>
  <c r="F17" i="236"/>
  <c r="G17" i="236"/>
  <c r="H17" i="236"/>
  <c r="I17" i="236"/>
  <c r="D19" i="236"/>
  <c r="E19" i="236"/>
  <c r="F19" i="236"/>
  <c r="G19" i="236"/>
  <c r="H19" i="236"/>
  <c r="I19" i="236"/>
  <c r="D20" i="236"/>
  <c r="E20" i="236"/>
  <c r="F20" i="236"/>
  <c r="G20" i="236"/>
  <c r="H20" i="236"/>
  <c r="I20" i="236"/>
  <c r="D21" i="236"/>
  <c r="E21" i="236"/>
  <c r="F21" i="236"/>
  <c r="G21" i="236"/>
  <c r="H21" i="236"/>
  <c r="I21" i="236"/>
  <c r="D22" i="236"/>
  <c r="E22" i="236"/>
  <c r="F22" i="236"/>
  <c r="G22" i="236"/>
  <c r="H22" i="236"/>
  <c r="I22" i="236"/>
  <c r="D23" i="236"/>
  <c r="E23" i="236"/>
  <c r="F23" i="236"/>
  <c r="G23" i="236"/>
  <c r="H23" i="236"/>
  <c r="I23" i="236"/>
  <c r="D24" i="236"/>
  <c r="E24" i="236"/>
  <c r="F24" i="236"/>
  <c r="G24" i="236"/>
  <c r="H24" i="236"/>
  <c r="I24" i="236"/>
  <c r="D26" i="236"/>
  <c r="E26" i="236"/>
  <c r="F26" i="236"/>
  <c r="G26" i="236"/>
  <c r="H26" i="236"/>
  <c r="I26" i="236"/>
  <c r="D27" i="236"/>
  <c r="E27" i="236"/>
  <c r="F27" i="236"/>
  <c r="G27" i="236"/>
  <c r="H27" i="236"/>
  <c r="I27" i="236"/>
  <c r="D28" i="236"/>
  <c r="E28" i="236"/>
  <c r="F28" i="236"/>
  <c r="G28" i="236"/>
  <c r="H28" i="236"/>
  <c r="I28" i="236"/>
  <c r="D29" i="236"/>
  <c r="E29" i="236"/>
  <c r="F29" i="236"/>
  <c r="G29" i="236"/>
  <c r="H29" i="236"/>
  <c r="I29" i="236"/>
  <c r="D30" i="236"/>
  <c r="E30" i="236"/>
  <c r="F30" i="236"/>
  <c r="G30" i="236"/>
  <c r="H30" i="236"/>
  <c r="I30" i="236"/>
  <c r="D31" i="236"/>
  <c r="E31" i="236"/>
  <c r="F31" i="236"/>
  <c r="G31" i="236"/>
  <c r="H31" i="236"/>
  <c r="I31" i="236"/>
  <c r="D33" i="236"/>
  <c r="E33" i="236"/>
  <c r="F33" i="236"/>
  <c r="G33" i="236"/>
  <c r="H33" i="236"/>
  <c r="I33" i="236"/>
  <c r="D34" i="236"/>
  <c r="E34" i="236"/>
  <c r="F34" i="236"/>
  <c r="G34" i="236"/>
  <c r="H34" i="236"/>
  <c r="I34" i="236"/>
  <c r="D35" i="236"/>
  <c r="E35" i="236"/>
  <c r="F35" i="236"/>
  <c r="G35" i="236"/>
  <c r="H35" i="236"/>
  <c r="I35" i="236"/>
  <c r="D36" i="236"/>
  <c r="E36" i="236"/>
  <c r="F36" i="236"/>
  <c r="G36" i="236"/>
  <c r="H36" i="236"/>
  <c r="I36" i="236"/>
  <c r="D37" i="236"/>
  <c r="E37" i="236"/>
  <c r="F37" i="236"/>
  <c r="G37" i="236"/>
  <c r="H37" i="236"/>
  <c r="I37" i="236"/>
  <c r="D38" i="236"/>
  <c r="E38" i="236"/>
  <c r="F38" i="236"/>
  <c r="G38" i="236"/>
  <c r="H38" i="236"/>
  <c r="I38" i="236"/>
  <c r="D39" i="236"/>
  <c r="E39" i="236"/>
  <c r="F39" i="236"/>
  <c r="G39" i="236"/>
  <c r="H39" i="236"/>
  <c r="I39" i="236"/>
  <c r="D41" i="236"/>
  <c r="E41" i="236"/>
  <c r="F41" i="236"/>
  <c r="G41" i="236"/>
  <c r="H41" i="236"/>
  <c r="I41" i="236"/>
  <c r="D42" i="236"/>
  <c r="E42" i="236"/>
  <c r="F42" i="236"/>
  <c r="G42" i="236"/>
  <c r="H42" i="236"/>
  <c r="I42" i="236"/>
  <c r="D43" i="236"/>
  <c r="E43" i="236"/>
  <c r="F43" i="236"/>
  <c r="G43" i="236"/>
  <c r="H43" i="236"/>
  <c r="I43" i="236"/>
  <c r="D44" i="236"/>
  <c r="E44" i="236"/>
  <c r="F44" i="236"/>
  <c r="G44" i="236"/>
  <c r="H44" i="236"/>
  <c r="I44" i="236"/>
  <c r="D45" i="236"/>
  <c r="E45" i="236"/>
  <c r="F45" i="236"/>
  <c r="G45" i="236"/>
  <c r="H45" i="236"/>
  <c r="I45" i="236"/>
  <c r="D46" i="236"/>
  <c r="E46" i="236"/>
  <c r="F46" i="236"/>
  <c r="G46" i="236"/>
  <c r="H46" i="236"/>
  <c r="I46" i="236"/>
  <c r="D47" i="236"/>
  <c r="E47" i="236"/>
  <c r="F47" i="236"/>
  <c r="G47" i="236"/>
  <c r="H47" i="236"/>
  <c r="I47" i="236"/>
  <c r="D48" i="236"/>
  <c r="E48" i="236"/>
  <c r="F48" i="236"/>
  <c r="G48" i="236"/>
  <c r="H48" i="236"/>
  <c r="I48" i="236"/>
  <c r="D49" i="236"/>
  <c r="E49" i="236"/>
  <c r="F49" i="236"/>
  <c r="G49" i="236"/>
  <c r="H49" i="236"/>
  <c r="I49" i="236"/>
  <c r="D50" i="236"/>
  <c r="E50" i="236"/>
  <c r="F50" i="236"/>
  <c r="G50" i="236"/>
  <c r="H50" i="236"/>
  <c r="I50" i="236"/>
  <c r="D51" i="236"/>
  <c r="E51" i="236"/>
  <c r="F51" i="236"/>
  <c r="G51" i="236"/>
  <c r="H51" i="236"/>
  <c r="I51" i="236"/>
  <c r="D53" i="236"/>
  <c r="E53" i="236"/>
  <c r="F53" i="236"/>
  <c r="G53" i="236"/>
  <c r="H53" i="236"/>
  <c r="I53" i="236"/>
  <c r="D54" i="236"/>
  <c r="E54" i="236"/>
  <c r="F54" i="236"/>
  <c r="G54" i="236"/>
  <c r="H54" i="236"/>
  <c r="I54" i="236"/>
  <c r="D55" i="236"/>
  <c r="E55" i="236"/>
  <c r="F55" i="236"/>
  <c r="G55" i="236"/>
  <c r="H55" i="236"/>
  <c r="I55" i="236"/>
  <c r="D56" i="236"/>
  <c r="E56" i="236"/>
  <c r="F56" i="236"/>
  <c r="G56" i="236"/>
  <c r="H56" i="236"/>
  <c r="I56" i="236"/>
  <c r="D57" i="236"/>
  <c r="E57" i="236"/>
  <c r="F57" i="236"/>
  <c r="G57" i="236"/>
  <c r="H57" i="236"/>
  <c r="I57" i="236"/>
  <c r="D59" i="236"/>
  <c r="E59" i="236"/>
  <c r="F59" i="236"/>
  <c r="G59" i="236"/>
  <c r="H59" i="236"/>
  <c r="I59" i="236"/>
  <c r="D60" i="236"/>
  <c r="E60" i="236"/>
  <c r="F60" i="236"/>
  <c r="G60" i="236"/>
  <c r="H60" i="236"/>
  <c r="I60" i="236"/>
  <c r="D61" i="236"/>
  <c r="E61" i="236"/>
  <c r="F61" i="236"/>
  <c r="G61" i="236"/>
  <c r="H61" i="236"/>
  <c r="I61" i="236"/>
  <c r="D62" i="236"/>
  <c r="E62" i="236"/>
  <c r="F62" i="236"/>
  <c r="G62" i="236"/>
  <c r="H62" i="236"/>
  <c r="I62" i="236"/>
  <c r="D64" i="236"/>
  <c r="E64" i="236"/>
  <c r="F64" i="236"/>
  <c r="G64" i="236"/>
  <c r="H64" i="236"/>
  <c r="I64" i="236"/>
  <c r="D65" i="236"/>
  <c r="E65" i="236"/>
  <c r="F65" i="236"/>
  <c r="G65" i="236"/>
  <c r="H65" i="236"/>
  <c r="I65" i="236"/>
  <c r="D66" i="236"/>
  <c r="E66" i="236"/>
  <c r="F66" i="236"/>
  <c r="G66" i="236"/>
  <c r="H66" i="236"/>
  <c r="I66" i="236"/>
  <c r="D67" i="236"/>
  <c r="E67" i="236"/>
  <c r="F67" i="236"/>
  <c r="G67" i="236"/>
  <c r="H67" i="236"/>
  <c r="I67" i="236"/>
  <c r="D70" i="236"/>
  <c r="E70" i="236"/>
  <c r="F70" i="236"/>
  <c r="G70" i="236"/>
  <c r="H70" i="236"/>
  <c r="I70" i="236"/>
  <c r="D71" i="236"/>
  <c r="E71" i="236"/>
  <c r="F71" i="236"/>
  <c r="G71" i="236"/>
  <c r="H71" i="236"/>
  <c r="I71" i="236"/>
  <c r="D72" i="236"/>
  <c r="E72" i="236"/>
  <c r="F72" i="236"/>
  <c r="G72" i="236"/>
  <c r="H72" i="236"/>
  <c r="I72" i="236"/>
  <c r="D74" i="236"/>
  <c r="E74" i="236"/>
  <c r="F74" i="236"/>
  <c r="G74" i="236"/>
  <c r="H74" i="236"/>
  <c r="I74" i="236"/>
  <c r="D75" i="236"/>
  <c r="E75" i="236"/>
  <c r="F75" i="236"/>
  <c r="G75" i="236"/>
  <c r="H75" i="236"/>
  <c r="I75" i="236"/>
  <c r="D76" i="236"/>
  <c r="E76" i="236"/>
  <c r="F76" i="236"/>
  <c r="G76" i="236"/>
  <c r="H76" i="236"/>
  <c r="I76" i="236"/>
  <c r="D77" i="236"/>
  <c r="E77" i="236"/>
  <c r="F77" i="236"/>
  <c r="G77" i="236"/>
  <c r="H77" i="236"/>
  <c r="I77" i="236"/>
  <c r="D79" i="236"/>
  <c r="E79" i="236"/>
  <c r="F79" i="236"/>
  <c r="G79" i="236"/>
  <c r="H79" i="236"/>
  <c r="I79" i="236"/>
  <c r="D80" i="236"/>
  <c r="E80" i="236"/>
  <c r="F80" i="236"/>
  <c r="G80" i="236"/>
  <c r="H80" i="236"/>
  <c r="I80" i="236"/>
  <c r="D82" i="236"/>
  <c r="E82" i="236"/>
  <c r="F82" i="236"/>
  <c r="G82" i="236"/>
  <c r="H82" i="236"/>
  <c r="I82" i="236"/>
  <c r="D83" i="236"/>
  <c r="E83" i="236"/>
  <c r="F83" i="236"/>
  <c r="G83" i="236"/>
  <c r="H83" i="236"/>
  <c r="I83" i="236"/>
  <c r="D84" i="236"/>
  <c r="E84" i="236"/>
  <c r="F84" i="236"/>
  <c r="G84" i="236"/>
  <c r="H84" i="236"/>
  <c r="I84" i="236"/>
  <c r="D86" i="236"/>
  <c r="E86" i="236"/>
  <c r="F86" i="236"/>
  <c r="G86" i="236"/>
  <c r="H86" i="236"/>
  <c r="I86" i="236"/>
  <c r="D87" i="236"/>
  <c r="E87" i="236"/>
  <c r="F87" i="236"/>
  <c r="G87" i="236"/>
  <c r="H87" i="236"/>
  <c r="I87" i="236"/>
  <c r="D88" i="236"/>
  <c r="E88" i="236"/>
  <c r="F88" i="236"/>
  <c r="G88" i="236"/>
  <c r="H88" i="236"/>
  <c r="I88" i="236"/>
  <c r="D89" i="236"/>
  <c r="E89" i="236"/>
  <c r="F89" i="236"/>
  <c r="G89" i="236"/>
  <c r="H89" i="236"/>
  <c r="I89" i="236"/>
  <c r="D90" i="236"/>
  <c r="E90" i="236"/>
  <c r="F90" i="236"/>
  <c r="G90" i="236"/>
  <c r="H90" i="236"/>
  <c r="I90" i="236"/>
  <c r="D91" i="236"/>
  <c r="E91" i="236"/>
  <c r="F91" i="236"/>
  <c r="G91" i="236"/>
  <c r="H91" i="236"/>
  <c r="I91" i="236"/>
  <c r="E9" i="236"/>
  <c r="F9" i="236"/>
  <c r="G9" i="236"/>
  <c r="C9" i="236"/>
  <c r="K9" i="235"/>
  <c r="D162" i="235"/>
  <c r="E162" i="235"/>
  <c r="F162" i="235"/>
  <c r="G162" i="235"/>
  <c r="H162" i="235"/>
  <c r="I162" i="235"/>
  <c r="J162" i="235"/>
  <c r="K99" i="235"/>
  <c r="C99" i="235"/>
  <c r="D99" i="235"/>
  <c r="E99" i="235"/>
  <c r="F99" i="235"/>
  <c r="G99" i="235"/>
  <c r="H99" i="235"/>
  <c r="I99" i="235"/>
  <c r="J99" i="235"/>
  <c r="D101" i="235"/>
  <c r="E101" i="235"/>
  <c r="F101" i="235"/>
  <c r="G101" i="235"/>
  <c r="H101" i="235"/>
  <c r="I101" i="235"/>
  <c r="D102" i="235"/>
  <c r="E102" i="235"/>
  <c r="F102" i="235"/>
  <c r="G102" i="235"/>
  <c r="H102" i="235"/>
  <c r="I102" i="235"/>
  <c r="D103" i="235"/>
  <c r="E103" i="235"/>
  <c r="F103" i="235"/>
  <c r="G103" i="235"/>
  <c r="H103" i="235"/>
  <c r="I103" i="235"/>
  <c r="D104" i="235"/>
  <c r="E104" i="235"/>
  <c r="F104" i="235"/>
  <c r="G104" i="235"/>
  <c r="H104" i="235"/>
  <c r="I104" i="235"/>
  <c r="D105" i="235"/>
  <c r="E105" i="235"/>
  <c r="F105" i="235"/>
  <c r="G105" i="235"/>
  <c r="H105" i="235"/>
  <c r="I105" i="235"/>
  <c r="D106" i="235"/>
  <c r="E106" i="235"/>
  <c r="F106" i="235"/>
  <c r="G106" i="235"/>
  <c r="H106" i="235"/>
  <c r="I106" i="235"/>
  <c r="D107" i="235"/>
  <c r="E107" i="235"/>
  <c r="F107" i="235"/>
  <c r="G107" i="235"/>
  <c r="H107" i="235"/>
  <c r="I107" i="235"/>
  <c r="D108" i="235"/>
  <c r="E108" i="235"/>
  <c r="F108" i="235"/>
  <c r="G108" i="235"/>
  <c r="H108" i="235"/>
  <c r="I108" i="235"/>
  <c r="D109" i="235"/>
  <c r="E109" i="235"/>
  <c r="F109" i="235"/>
  <c r="G109" i="235"/>
  <c r="H109" i="235"/>
  <c r="I109" i="235"/>
  <c r="D110" i="235"/>
  <c r="E110" i="235"/>
  <c r="F110" i="235"/>
  <c r="G110" i="235"/>
  <c r="H110" i="235"/>
  <c r="I110" i="235"/>
  <c r="D111" i="235"/>
  <c r="E111" i="235"/>
  <c r="F111" i="235"/>
  <c r="G111" i="235"/>
  <c r="H111" i="235"/>
  <c r="I111" i="235"/>
  <c r="D112" i="235"/>
  <c r="E112" i="235"/>
  <c r="F112" i="235"/>
  <c r="G112" i="235"/>
  <c r="H112" i="235"/>
  <c r="I112" i="235"/>
  <c r="D113" i="235"/>
  <c r="E113" i="235"/>
  <c r="F113" i="235"/>
  <c r="G113" i="235"/>
  <c r="H113" i="235"/>
  <c r="I113" i="235"/>
  <c r="D114" i="235"/>
  <c r="E114" i="235"/>
  <c r="F114" i="235"/>
  <c r="G114" i="235"/>
  <c r="H114" i="235"/>
  <c r="I114" i="235"/>
  <c r="D115" i="235"/>
  <c r="E115" i="235"/>
  <c r="F115" i="235"/>
  <c r="G115" i="235"/>
  <c r="H115" i="235"/>
  <c r="I115" i="235"/>
  <c r="D116" i="235"/>
  <c r="E116" i="235"/>
  <c r="F116" i="235"/>
  <c r="G116" i="235"/>
  <c r="H116" i="235"/>
  <c r="I116" i="235"/>
  <c r="D117" i="235"/>
  <c r="E117" i="235"/>
  <c r="F117" i="235"/>
  <c r="G117" i="235"/>
  <c r="H117" i="235"/>
  <c r="I117" i="235"/>
  <c r="D118" i="235"/>
  <c r="E118" i="235"/>
  <c r="F118" i="235"/>
  <c r="G118" i="235"/>
  <c r="H118" i="235"/>
  <c r="I118" i="235"/>
  <c r="D119" i="235"/>
  <c r="E119" i="235"/>
  <c r="F119" i="235"/>
  <c r="G119" i="235"/>
  <c r="H119" i="235"/>
  <c r="I119" i="235"/>
  <c r="D120" i="235"/>
  <c r="E120" i="235"/>
  <c r="F120" i="235"/>
  <c r="G120" i="235"/>
  <c r="H120" i="235"/>
  <c r="I120" i="235"/>
  <c r="D122" i="235"/>
  <c r="E122" i="235"/>
  <c r="F122" i="235"/>
  <c r="G122" i="235"/>
  <c r="H122" i="235"/>
  <c r="I122" i="235"/>
  <c r="D123" i="235"/>
  <c r="E123" i="235"/>
  <c r="F123" i="235"/>
  <c r="G123" i="235"/>
  <c r="H123" i="235"/>
  <c r="I123" i="235"/>
  <c r="D124" i="235"/>
  <c r="E124" i="235"/>
  <c r="F124" i="235"/>
  <c r="G124" i="235"/>
  <c r="H124" i="235"/>
  <c r="I124" i="235"/>
  <c r="D125" i="235"/>
  <c r="E125" i="235"/>
  <c r="F125" i="235"/>
  <c r="G125" i="235"/>
  <c r="H125" i="235"/>
  <c r="I125" i="235"/>
  <c r="D126" i="235"/>
  <c r="E126" i="235"/>
  <c r="F126" i="235"/>
  <c r="G126" i="235"/>
  <c r="H126" i="235"/>
  <c r="I126" i="235"/>
  <c r="D127" i="235"/>
  <c r="E127" i="235"/>
  <c r="F127" i="235"/>
  <c r="G127" i="235"/>
  <c r="H127" i="235"/>
  <c r="I127" i="235"/>
  <c r="D128" i="235"/>
  <c r="E128" i="235"/>
  <c r="F128" i="235"/>
  <c r="G128" i="235"/>
  <c r="H128" i="235"/>
  <c r="I128" i="235"/>
  <c r="D129" i="235"/>
  <c r="E129" i="235"/>
  <c r="F129" i="235"/>
  <c r="G129" i="235"/>
  <c r="H129" i="235"/>
  <c r="I129" i="235"/>
  <c r="D130" i="235"/>
  <c r="E130" i="235"/>
  <c r="F130" i="235"/>
  <c r="G130" i="235"/>
  <c r="H130" i="235"/>
  <c r="I130" i="235"/>
  <c r="D131" i="235"/>
  <c r="E131" i="235"/>
  <c r="F131" i="235"/>
  <c r="G131" i="235"/>
  <c r="H131" i="235"/>
  <c r="I131" i="235"/>
  <c r="D132" i="235"/>
  <c r="E132" i="235"/>
  <c r="F132" i="235"/>
  <c r="G132" i="235"/>
  <c r="H132" i="235"/>
  <c r="I132" i="235"/>
  <c r="D133" i="235"/>
  <c r="E133" i="235"/>
  <c r="F133" i="235"/>
  <c r="G133" i="235"/>
  <c r="H133" i="235"/>
  <c r="I133" i="235"/>
  <c r="D134" i="235"/>
  <c r="E134" i="235"/>
  <c r="F134" i="235"/>
  <c r="G134" i="235"/>
  <c r="H134" i="235"/>
  <c r="I134" i="235"/>
  <c r="D137" i="235"/>
  <c r="E137" i="235"/>
  <c r="F137" i="235"/>
  <c r="G137" i="235"/>
  <c r="H137" i="235"/>
  <c r="I137" i="235"/>
  <c r="D138" i="235"/>
  <c r="E138" i="235"/>
  <c r="F138" i="235"/>
  <c r="G138" i="235"/>
  <c r="H138" i="235"/>
  <c r="I138" i="235"/>
  <c r="D139" i="235"/>
  <c r="E139" i="235"/>
  <c r="F139" i="235"/>
  <c r="G139" i="235"/>
  <c r="H139" i="235"/>
  <c r="I139" i="235"/>
  <c r="D141" i="235"/>
  <c r="E141" i="235"/>
  <c r="F141" i="235"/>
  <c r="G141" i="235"/>
  <c r="H141" i="235"/>
  <c r="I141" i="235"/>
  <c r="D142" i="235"/>
  <c r="E142" i="235"/>
  <c r="F142" i="235"/>
  <c r="G142" i="235"/>
  <c r="H142" i="235"/>
  <c r="I142" i="235"/>
  <c r="D143" i="235"/>
  <c r="E143" i="235"/>
  <c r="F143" i="235"/>
  <c r="G143" i="235"/>
  <c r="H143" i="235"/>
  <c r="I143" i="235"/>
  <c r="D144" i="235"/>
  <c r="E144" i="235"/>
  <c r="F144" i="235"/>
  <c r="G144" i="235"/>
  <c r="H144" i="235"/>
  <c r="I144" i="235"/>
  <c r="D145" i="235"/>
  <c r="E145" i="235"/>
  <c r="F145" i="235"/>
  <c r="G145" i="235"/>
  <c r="H145" i="235"/>
  <c r="I145" i="235"/>
  <c r="D146" i="235"/>
  <c r="E146" i="235"/>
  <c r="F146" i="235"/>
  <c r="G146" i="235"/>
  <c r="H146" i="235"/>
  <c r="I146" i="235"/>
  <c r="D148" i="235"/>
  <c r="E148" i="235"/>
  <c r="F148" i="235"/>
  <c r="G148" i="235"/>
  <c r="H148" i="235"/>
  <c r="I148" i="235"/>
  <c r="D149" i="235"/>
  <c r="E149" i="235"/>
  <c r="F149" i="235"/>
  <c r="G149" i="235"/>
  <c r="H149" i="235"/>
  <c r="I149" i="235"/>
  <c r="D150" i="235"/>
  <c r="E150" i="235"/>
  <c r="F150" i="235"/>
  <c r="G150" i="235"/>
  <c r="H150" i="235"/>
  <c r="I150" i="235"/>
  <c r="D151" i="235"/>
  <c r="E151" i="235"/>
  <c r="F151" i="235"/>
  <c r="G151" i="235"/>
  <c r="H151" i="235"/>
  <c r="I151" i="235"/>
  <c r="D153" i="235"/>
  <c r="E153" i="235"/>
  <c r="F153" i="235"/>
  <c r="G153" i="235"/>
  <c r="H153" i="235"/>
  <c r="I153" i="235"/>
  <c r="D154" i="235"/>
  <c r="E154" i="235"/>
  <c r="F154" i="235"/>
  <c r="G154" i="235"/>
  <c r="H154" i="235"/>
  <c r="I154" i="235"/>
  <c r="D155" i="235"/>
  <c r="E155" i="235"/>
  <c r="F155" i="235"/>
  <c r="G155" i="235"/>
  <c r="H155" i="235"/>
  <c r="I155" i="235"/>
  <c r="D156" i="235"/>
  <c r="E156" i="235"/>
  <c r="F156" i="235"/>
  <c r="G156" i="235"/>
  <c r="H156" i="235"/>
  <c r="I156" i="235"/>
  <c r="D157" i="235"/>
  <c r="E157" i="235"/>
  <c r="F157" i="235"/>
  <c r="G157" i="235"/>
  <c r="H157" i="235"/>
  <c r="I157" i="235"/>
  <c r="D158" i="235"/>
  <c r="E158" i="235"/>
  <c r="F158" i="235"/>
  <c r="G158" i="235"/>
  <c r="H158" i="235"/>
  <c r="I158" i="235"/>
  <c r="D159" i="235"/>
  <c r="E159" i="235"/>
  <c r="F159" i="235"/>
  <c r="G159" i="235"/>
  <c r="H159" i="235"/>
  <c r="I159" i="235"/>
  <c r="J98" i="235"/>
  <c r="C98" i="235"/>
  <c r="C10" i="235"/>
  <c r="D10" i="235"/>
  <c r="E10" i="235"/>
  <c r="F10" i="235"/>
  <c r="G10" i="235"/>
  <c r="H10" i="235"/>
  <c r="I10" i="235"/>
  <c r="J10" i="235"/>
  <c r="D12" i="235"/>
  <c r="E12" i="235"/>
  <c r="F12" i="235"/>
  <c r="G12" i="235"/>
  <c r="H12" i="235"/>
  <c r="I12" i="235"/>
  <c r="D13" i="235"/>
  <c r="E13" i="235"/>
  <c r="F13" i="235"/>
  <c r="G13" i="235"/>
  <c r="H13" i="235"/>
  <c r="I13" i="235"/>
  <c r="D14" i="235"/>
  <c r="E14" i="235"/>
  <c r="F14" i="235"/>
  <c r="G14" i="235"/>
  <c r="H14" i="235"/>
  <c r="I14" i="235"/>
  <c r="D15" i="235"/>
  <c r="E15" i="235"/>
  <c r="F15" i="235"/>
  <c r="G15" i="235"/>
  <c r="H15" i="235"/>
  <c r="I15" i="235"/>
  <c r="D16" i="235"/>
  <c r="E16" i="235"/>
  <c r="F16" i="235"/>
  <c r="G16" i="235"/>
  <c r="H16" i="235"/>
  <c r="I16" i="235"/>
  <c r="D17" i="235"/>
  <c r="E17" i="235"/>
  <c r="F17" i="235"/>
  <c r="G17" i="235"/>
  <c r="H17" i="235"/>
  <c r="I17" i="235"/>
  <c r="D19" i="235"/>
  <c r="E19" i="235"/>
  <c r="F19" i="235"/>
  <c r="G19" i="235"/>
  <c r="H19" i="235"/>
  <c r="I19" i="235"/>
  <c r="D20" i="235"/>
  <c r="E20" i="235"/>
  <c r="F20" i="235"/>
  <c r="G20" i="235"/>
  <c r="H20" i="235"/>
  <c r="I20" i="235"/>
  <c r="D21" i="235"/>
  <c r="E21" i="235"/>
  <c r="F21" i="235"/>
  <c r="G21" i="235"/>
  <c r="H21" i="235"/>
  <c r="I21" i="235"/>
  <c r="D22" i="235"/>
  <c r="E22" i="235"/>
  <c r="F22" i="235"/>
  <c r="G22" i="235"/>
  <c r="H22" i="235"/>
  <c r="I22" i="235"/>
  <c r="D23" i="235"/>
  <c r="E23" i="235"/>
  <c r="F23" i="235"/>
  <c r="G23" i="235"/>
  <c r="H23" i="235"/>
  <c r="I23" i="235"/>
  <c r="D24" i="235"/>
  <c r="E24" i="235"/>
  <c r="F24" i="235"/>
  <c r="G24" i="235"/>
  <c r="H24" i="235"/>
  <c r="I24" i="235"/>
  <c r="D26" i="235"/>
  <c r="E26" i="235"/>
  <c r="F26" i="235"/>
  <c r="G26" i="235"/>
  <c r="H26" i="235"/>
  <c r="I26" i="235"/>
  <c r="D27" i="235"/>
  <c r="E27" i="235"/>
  <c r="F27" i="235"/>
  <c r="G27" i="235"/>
  <c r="H27" i="235"/>
  <c r="I27" i="235"/>
  <c r="D28" i="235"/>
  <c r="E28" i="235"/>
  <c r="F28" i="235"/>
  <c r="G28" i="235"/>
  <c r="H28" i="235"/>
  <c r="I28" i="235"/>
  <c r="D29" i="235"/>
  <c r="E29" i="235"/>
  <c r="F29" i="235"/>
  <c r="G29" i="235"/>
  <c r="H29" i="235"/>
  <c r="I29" i="235"/>
  <c r="D30" i="235"/>
  <c r="E30" i="235"/>
  <c r="F30" i="235"/>
  <c r="G30" i="235"/>
  <c r="H30" i="235"/>
  <c r="I30" i="235"/>
  <c r="D31" i="235"/>
  <c r="E31" i="235"/>
  <c r="F31" i="235"/>
  <c r="G31" i="235"/>
  <c r="H31" i="235"/>
  <c r="I31" i="235"/>
  <c r="D33" i="235"/>
  <c r="E33" i="235"/>
  <c r="F33" i="235"/>
  <c r="G33" i="235"/>
  <c r="H33" i="235"/>
  <c r="I33" i="235"/>
  <c r="D34" i="235"/>
  <c r="E34" i="235"/>
  <c r="F34" i="235"/>
  <c r="G34" i="235"/>
  <c r="H34" i="235"/>
  <c r="I34" i="235"/>
  <c r="D35" i="235"/>
  <c r="E35" i="235"/>
  <c r="F35" i="235"/>
  <c r="G35" i="235"/>
  <c r="H35" i="235"/>
  <c r="I35" i="235"/>
  <c r="D36" i="235"/>
  <c r="E36" i="235"/>
  <c r="F36" i="235"/>
  <c r="G36" i="235"/>
  <c r="H36" i="235"/>
  <c r="I36" i="235"/>
  <c r="D37" i="235"/>
  <c r="E37" i="235"/>
  <c r="F37" i="235"/>
  <c r="G37" i="235"/>
  <c r="H37" i="235"/>
  <c r="I37" i="235"/>
  <c r="D38" i="235"/>
  <c r="E38" i="235"/>
  <c r="F38" i="235"/>
  <c r="G38" i="235"/>
  <c r="H38" i="235"/>
  <c r="I38" i="235"/>
  <c r="D39" i="235"/>
  <c r="E39" i="235"/>
  <c r="F39" i="235"/>
  <c r="G39" i="235"/>
  <c r="H39" i="235"/>
  <c r="I39" i="235"/>
  <c r="D41" i="235"/>
  <c r="E41" i="235"/>
  <c r="F41" i="235"/>
  <c r="G41" i="235"/>
  <c r="H41" i="235"/>
  <c r="I41" i="235"/>
  <c r="D42" i="235"/>
  <c r="E42" i="235"/>
  <c r="F42" i="235"/>
  <c r="G42" i="235"/>
  <c r="H42" i="235"/>
  <c r="I42" i="235"/>
  <c r="D43" i="235"/>
  <c r="E43" i="235"/>
  <c r="F43" i="235"/>
  <c r="G43" i="235"/>
  <c r="H43" i="235"/>
  <c r="I43" i="235"/>
  <c r="D44" i="235"/>
  <c r="E44" i="235"/>
  <c r="F44" i="235"/>
  <c r="G44" i="235"/>
  <c r="H44" i="235"/>
  <c r="I44" i="235"/>
  <c r="D45" i="235"/>
  <c r="E45" i="235"/>
  <c r="F45" i="235"/>
  <c r="G45" i="235"/>
  <c r="H45" i="235"/>
  <c r="I45" i="235"/>
  <c r="D46" i="235"/>
  <c r="E46" i="235"/>
  <c r="F46" i="235"/>
  <c r="G46" i="235"/>
  <c r="H46" i="235"/>
  <c r="I46" i="235"/>
  <c r="D47" i="235"/>
  <c r="E47" i="235"/>
  <c r="F47" i="235"/>
  <c r="G47" i="235"/>
  <c r="H47" i="235"/>
  <c r="I47" i="235"/>
  <c r="D48" i="235"/>
  <c r="E48" i="235"/>
  <c r="F48" i="235"/>
  <c r="G48" i="235"/>
  <c r="H48" i="235"/>
  <c r="I48" i="235"/>
  <c r="D49" i="235"/>
  <c r="E49" i="235"/>
  <c r="F49" i="235"/>
  <c r="G49" i="235"/>
  <c r="H49" i="235"/>
  <c r="I49" i="235"/>
  <c r="D50" i="235"/>
  <c r="E50" i="235"/>
  <c r="F50" i="235"/>
  <c r="G50" i="235"/>
  <c r="H50" i="235"/>
  <c r="I50" i="235"/>
  <c r="D51" i="235"/>
  <c r="E51" i="235"/>
  <c r="F51" i="235"/>
  <c r="G51" i="235"/>
  <c r="H51" i="235"/>
  <c r="I51" i="235"/>
  <c r="D53" i="235"/>
  <c r="E53" i="235"/>
  <c r="F53" i="235"/>
  <c r="G53" i="235"/>
  <c r="H53" i="235"/>
  <c r="I53" i="235"/>
  <c r="D54" i="235"/>
  <c r="E54" i="235"/>
  <c r="F54" i="235"/>
  <c r="G54" i="235"/>
  <c r="H54" i="235"/>
  <c r="I54" i="235"/>
  <c r="D55" i="235"/>
  <c r="E55" i="235"/>
  <c r="F55" i="235"/>
  <c r="G55" i="235"/>
  <c r="H55" i="235"/>
  <c r="I55" i="235"/>
  <c r="D56" i="235"/>
  <c r="E56" i="235"/>
  <c r="F56" i="235"/>
  <c r="G56" i="235"/>
  <c r="H56" i="235"/>
  <c r="I56" i="235"/>
  <c r="D57" i="235"/>
  <c r="E57" i="235"/>
  <c r="F57" i="235"/>
  <c r="G57" i="235"/>
  <c r="H57" i="235"/>
  <c r="I57" i="235"/>
  <c r="D59" i="235"/>
  <c r="E59" i="235"/>
  <c r="F59" i="235"/>
  <c r="G59" i="235"/>
  <c r="H59" i="235"/>
  <c r="I59" i="235"/>
  <c r="D60" i="235"/>
  <c r="E60" i="235"/>
  <c r="F60" i="235"/>
  <c r="G60" i="235"/>
  <c r="H60" i="235"/>
  <c r="I60" i="235"/>
  <c r="D61" i="235"/>
  <c r="E61" i="235"/>
  <c r="F61" i="235"/>
  <c r="G61" i="235"/>
  <c r="H61" i="235"/>
  <c r="I61" i="235"/>
  <c r="D62" i="235"/>
  <c r="E62" i="235"/>
  <c r="F62" i="235"/>
  <c r="G62" i="235"/>
  <c r="H62" i="235"/>
  <c r="I62" i="235"/>
  <c r="D64" i="235"/>
  <c r="E64" i="235"/>
  <c r="F64" i="235"/>
  <c r="G64" i="235"/>
  <c r="H64" i="235"/>
  <c r="I64" i="235"/>
  <c r="D65" i="235"/>
  <c r="E65" i="235"/>
  <c r="F65" i="235"/>
  <c r="G65" i="235"/>
  <c r="H65" i="235"/>
  <c r="I65" i="235"/>
  <c r="D66" i="235"/>
  <c r="E66" i="235"/>
  <c r="F66" i="235"/>
  <c r="G66" i="235"/>
  <c r="H66" i="235"/>
  <c r="I66" i="235"/>
  <c r="D67" i="235"/>
  <c r="E67" i="235"/>
  <c r="F67" i="235"/>
  <c r="G67" i="235"/>
  <c r="H67" i="235"/>
  <c r="I67" i="235"/>
  <c r="D70" i="235"/>
  <c r="E70" i="235"/>
  <c r="F70" i="235"/>
  <c r="G70" i="235"/>
  <c r="H70" i="235"/>
  <c r="I70" i="235"/>
  <c r="D71" i="235"/>
  <c r="E71" i="235"/>
  <c r="F71" i="235"/>
  <c r="G71" i="235"/>
  <c r="H71" i="235"/>
  <c r="I71" i="235"/>
  <c r="D72" i="235"/>
  <c r="E72" i="235"/>
  <c r="F72" i="235"/>
  <c r="G72" i="235"/>
  <c r="H72" i="235"/>
  <c r="I72" i="235"/>
  <c r="D74" i="235"/>
  <c r="E74" i="235"/>
  <c r="F74" i="235"/>
  <c r="G74" i="235"/>
  <c r="H74" i="235"/>
  <c r="I74" i="235"/>
  <c r="D75" i="235"/>
  <c r="E75" i="235"/>
  <c r="F75" i="235"/>
  <c r="G75" i="235"/>
  <c r="H75" i="235"/>
  <c r="I75" i="235"/>
  <c r="D76" i="235"/>
  <c r="E76" i="235"/>
  <c r="F76" i="235"/>
  <c r="G76" i="235"/>
  <c r="H76" i="235"/>
  <c r="I76" i="235"/>
  <c r="D77" i="235"/>
  <c r="E77" i="235"/>
  <c r="F77" i="235"/>
  <c r="G77" i="235"/>
  <c r="H77" i="235"/>
  <c r="I77" i="235"/>
  <c r="D79" i="235"/>
  <c r="E79" i="235"/>
  <c r="F79" i="235"/>
  <c r="G79" i="235"/>
  <c r="H79" i="235"/>
  <c r="I79" i="235"/>
  <c r="D80" i="235"/>
  <c r="E80" i="235"/>
  <c r="F80" i="235"/>
  <c r="G80" i="235"/>
  <c r="H80" i="235"/>
  <c r="I80" i="235"/>
  <c r="D82" i="235"/>
  <c r="E82" i="235"/>
  <c r="F82" i="235"/>
  <c r="G82" i="235"/>
  <c r="H82" i="235"/>
  <c r="I82" i="235"/>
  <c r="D83" i="235"/>
  <c r="E83" i="235"/>
  <c r="F83" i="235"/>
  <c r="G83" i="235"/>
  <c r="H83" i="235"/>
  <c r="I83" i="235"/>
  <c r="D84" i="235"/>
  <c r="E84" i="235"/>
  <c r="F84" i="235"/>
  <c r="G84" i="235"/>
  <c r="H84" i="235"/>
  <c r="I84" i="235"/>
  <c r="D86" i="235"/>
  <c r="E86" i="235"/>
  <c r="F86" i="235"/>
  <c r="G86" i="235"/>
  <c r="H86" i="235"/>
  <c r="I86" i="235"/>
  <c r="D87" i="235"/>
  <c r="E87" i="235"/>
  <c r="F87" i="235"/>
  <c r="G87" i="235"/>
  <c r="H87" i="235"/>
  <c r="I87" i="235"/>
  <c r="D88" i="235"/>
  <c r="E88" i="235"/>
  <c r="F88" i="235"/>
  <c r="G88" i="235"/>
  <c r="H88" i="235"/>
  <c r="I88" i="235"/>
  <c r="D89" i="235"/>
  <c r="E89" i="235"/>
  <c r="F89" i="235"/>
  <c r="G89" i="235"/>
  <c r="H89" i="235"/>
  <c r="I89" i="235"/>
  <c r="D90" i="235"/>
  <c r="E90" i="235"/>
  <c r="F90" i="235"/>
  <c r="G90" i="235"/>
  <c r="H90" i="235"/>
  <c r="I90" i="235"/>
  <c r="D91" i="235"/>
  <c r="E91" i="235"/>
  <c r="F91" i="235"/>
  <c r="G91" i="235"/>
  <c r="H91" i="235"/>
  <c r="I91" i="235"/>
  <c r="D9" i="235"/>
  <c r="E9" i="235"/>
  <c r="F9" i="235"/>
  <c r="G9" i="235"/>
  <c r="H9" i="235"/>
  <c r="I9" i="235"/>
  <c r="J9" i="235"/>
  <c r="C9" i="235"/>
  <c r="I11" i="177"/>
  <c r="I11" i="237" s="1"/>
  <c r="J101" i="177"/>
  <c r="C46" i="231"/>
  <c r="C46" i="352"/>
  <c r="C46" i="414" s="1"/>
  <c r="C47" i="231"/>
  <c r="C48" i="231"/>
  <c r="C49" i="231"/>
  <c r="C50" i="231"/>
  <c r="C52" i="231"/>
  <c r="C53" i="231"/>
  <c r="C54" i="231"/>
  <c r="C55" i="231"/>
  <c r="C56" i="231"/>
  <c r="C59" i="231"/>
  <c r="C60" i="231"/>
  <c r="C11" i="231"/>
  <c r="C9" i="352"/>
  <c r="C9" i="414" s="1"/>
  <c r="C12" i="231"/>
  <c r="C13" i="231"/>
  <c r="C14" i="231"/>
  <c r="C15" i="231"/>
  <c r="C16" i="231"/>
  <c r="C17" i="231"/>
  <c r="C18" i="231"/>
  <c r="C19" i="231"/>
  <c r="C20" i="231"/>
  <c r="C21" i="231"/>
  <c r="C23" i="231"/>
  <c r="C24" i="231"/>
  <c r="C25" i="231"/>
  <c r="C26" i="231"/>
  <c r="C27" i="231"/>
  <c r="C29" i="231"/>
  <c r="C30" i="231"/>
  <c r="C31" i="231"/>
  <c r="C33" i="231"/>
  <c r="C34" i="231"/>
  <c r="C35" i="231"/>
  <c r="C36" i="231"/>
  <c r="C37" i="231"/>
  <c r="C40" i="231"/>
  <c r="C41" i="231"/>
  <c r="C42" i="231"/>
  <c r="C46" i="230"/>
  <c r="C47" i="230"/>
  <c r="C48" i="230"/>
  <c r="C49" i="230"/>
  <c r="C50" i="230"/>
  <c r="C52" i="230"/>
  <c r="C53" i="230"/>
  <c r="C54" i="230"/>
  <c r="C55" i="230"/>
  <c r="C56" i="230"/>
  <c r="C59" i="230"/>
  <c r="C60" i="230"/>
  <c r="C11" i="230"/>
  <c r="C12" i="230"/>
  <c r="C13" i="230"/>
  <c r="C14" i="230"/>
  <c r="C15" i="230"/>
  <c r="C16" i="230"/>
  <c r="C17" i="230"/>
  <c r="C18" i="230"/>
  <c r="C19" i="230"/>
  <c r="C20" i="230"/>
  <c r="C21" i="230"/>
  <c r="C23" i="230"/>
  <c r="C24" i="230"/>
  <c r="C25" i="230"/>
  <c r="C26" i="230"/>
  <c r="C27" i="230"/>
  <c r="C29" i="230"/>
  <c r="C30" i="230"/>
  <c r="C31" i="230"/>
  <c r="C33" i="230"/>
  <c r="C34" i="230"/>
  <c r="C35" i="230"/>
  <c r="C36" i="230"/>
  <c r="C37" i="230"/>
  <c r="C40" i="230"/>
  <c r="C41" i="230"/>
  <c r="C42" i="230"/>
  <c r="C46" i="229"/>
  <c r="C47" i="229"/>
  <c r="C48" i="229"/>
  <c r="C49" i="229"/>
  <c r="C50" i="229"/>
  <c r="C52" i="229"/>
  <c r="C53" i="229"/>
  <c r="C54" i="229"/>
  <c r="C55" i="229"/>
  <c r="C56" i="229"/>
  <c r="C59" i="229"/>
  <c r="C60" i="229"/>
  <c r="C11" i="229"/>
  <c r="C12" i="229"/>
  <c r="C13" i="229"/>
  <c r="C14" i="229"/>
  <c r="C15" i="229"/>
  <c r="C16" i="229"/>
  <c r="C17" i="229"/>
  <c r="C18" i="229"/>
  <c r="C19" i="229"/>
  <c r="C20" i="229"/>
  <c r="C21" i="229"/>
  <c r="C23" i="229"/>
  <c r="C24" i="229"/>
  <c r="C25" i="229"/>
  <c r="C26" i="229"/>
  <c r="C27" i="229"/>
  <c r="C29" i="229"/>
  <c r="C30" i="229"/>
  <c r="C31" i="229"/>
  <c r="C33" i="229"/>
  <c r="C34" i="229"/>
  <c r="C35" i="229"/>
  <c r="C36" i="229"/>
  <c r="C37" i="229"/>
  <c r="C40" i="229"/>
  <c r="C41" i="229"/>
  <c r="C42" i="229"/>
  <c r="C46" i="228"/>
  <c r="C47" i="228"/>
  <c r="C48" i="228"/>
  <c r="C49" i="228"/>
  <c r="C50" i="228"/>
  <c r="C52" i="228"/>
  <c r="C53" i="228"/>
  <c r="C54" i="228"/>
  <c r="C55" i="228"/>
  <c r="C56" i="228"/>
  <c r="C59" i="228"/>
  <c r="C60" i="228"/>
  <c r="C11" i="228"/>
  <c r="C12" i="228"/>
  <c r="C13" i="228"/>
  <c r="C14" i="228"/>
  <c r="C15" i="228"/>
  <c r="C16" i="228"/>
  <c r="C17" i="228"/>
  <c r="C18" i="228"/>
  <c r="C19" i="228"/>
  <c r="C20" i="228"/>
  <c r="C21" i="228"/>
  <c r="C23" i="228"/>
  <c r="C24" i="228"/>
  <c r="C25" i="228"/>
  <c r="C26" i="228"/>
  <c r="C27" i="228"/>
  <c r="C29" i="228"/>
  <c r="C30" i="228"/>
  <c r="C31" i="228"/>
  <c r="C33" i="228"/>
  <c r="C34" i="228"/>
  <c r="C35" i="228"/>
  <c r="C36" i="228"/>
  <c r="C37" i="228"/>
  <c r="C40" i="228"/>
  <c r="C41" i="228"/>
  <c r="C42" i="228"/>
  <c r="C46" i="227"/>
  <c r="C47" i="227"/>
  <c r="K47" i="227"/>
  <c r="C48" i="227"/>
  <c r="C49" i="227"/>
  <c r="C50" i="227"/>
  <c r="C52" i="227"/>
  <c r="C53" i="227"/>
  <c r="C54" i="227"/>
  <c r="C55" i="227"/>
  <c r="C56" i="227"/>
  <c r="C59" i="227"/>
  <c r="C60" i="227"/>
  <c r="C11" i="227"/>
  <c r="C12" i="227"/>
  <c r="C13" i="227"/>
  <c r="C14" i="227"/>
  <c r="C15" i="227"/>
  <c r="C16" i="227"/>
  <c r="C17" i="227"/>
  <c r="C18" i="227"/>
  <c r="C19" i="227"/>
  <c r="C20" i="227"/>
  <c r="C21" i="227"/>
  <c r="C23" i="227"/>
  <c r="C24" i="227"/>
  <c r="C25" i="227"/>
  <c r="C26" i="227"/>
  <c r="C27" i="227"/>
  <c r="C29" i="227"/>
  <c r="C30" i="227"/>
  <c r="C31" i="227"/>
  <c r="C33" i="227"/>
  <c r="C34" i="227"/>
  <c r="C35" i="227"/>
  <c r="C36" i="227"/>
  <c r="C37" i="227"/>
  <c r="C40" i="227"/>
  <c r="C41" i="227"/>
  <c r="C42" i="227"/>
  <c r="C46" i="226"/>
  <c r="C47" i="226"/>
  <c r="C48" i="226"/>
  <c r="C49" i="226"/>
  <c r="C50" i="226"/>
  <c r="C52" i="226"/>
  <c r="C53" i="226"/>
  <c r="C54" i="226"/>
  <c r="C55" i="226"/>
  <c r="C56" i="226"/>
  <c r="C59" i="226"/>
  <c r="C60" i="226"/>
  <c r="C11" i="226"/>
  <c r="C12" i="226"/>
  <c r="C13" i="226"/>
  <c r="C14" i="226"/>
  <c r="C15" i="226"/>
  <c r="C16" i="226"/>
  <c r="C17" i="226"/>
  <c r="C18" i="226"/>
  <c r="C19" i="226"/>
  <c r="C20" i="226"/>
  <c r="C21" i="226"/>
  <c r="C23" i="226"/>
  <c r="C24" i="226"/>
  <c r="C25" i="226"/>
  <c r="C26" i="226"/>
  <c r="C27" i="226"/>
  <c r="C29" i="226"/>
  <c r="C30" i="226"/>
  <c r="C31" i="226"/>
  <c r="C33" i="226"/>
  <c r="C34" i="226"/>
  <c r="C35" i="226"/>
  <c r="C36" i="226"/>
  <c r="C37" i="226"/>
  <c r="C40" i="226"/>
  <c r="C41" i="226"/>
  <c r="C42" i="226"/>
  <c r="C46" i="225"/>
  <c r="C47" i="225"/>
  <c r="C48" i="225"/>
  <c r="C49" i="225"/>
  <c r="C50" i="225"/>
  <c r="C52" i="225"/>
  <c r="C53" i="225"/>
  <c r="C54" i="225"/>
  <c r="C55" i="225"/>
  <c r="C56" i="225"/>
  <c r="C59" i="225"/>
  <c r="C60" i="225"/>
  <c r="C11" i="225"/>
  <c r="C12" i="225"/>
  <c r="C13" i="225"/>
  <c r="C14" i="225"/>
  <c r="K14" i="225" s="1"/>
  <c r="C15" i="225"/>
  <c r="C16" i="225"/>
  <c r="C17" i="225"/>
  <c r="C18" i="225"/>
  <c r="C19" i="225"/>
  <c r="C20" i="225"/>
  <c r="C21" i="225"/>
  <c r="C23" i="225"/>
  <c r="C24" i="225"/>
  <c r="C25" i="225"/>
  <c r="C26" i="225"/>
  <c r="C27" i="225"/>
  <c r="C29" i="225"/>
  <c r="C30" i="225"/>
  <c r="C31" i="225"/>
  <c r="C33" i="225"/>
  <c r="C34" i="225"/>
  <c r="C35" i="225"/>
  <c r="C36" i="225"/>
  <c r="C37" i="225"/>
  <c r="C40" i="225"/>
  <c r="C41" i="225"/>
  <c r="C42" i="225"/>
  <c r="C46" i="224"/>
  <c r="C47" i="224"/>
  <c r="C48" i="224"/>
  <c r="C49" i="224"/>
  <c r="C50" i="224"/>
  <c r="C52" i="224"/>
  <c r="C53" i="224"/>
  <c r="C54" i="224"/>
  <c r="C55" i="224"/>
  <c r="K55" i="224" s="1"/>
  <c r="C56" i="224"/>
  <c r="C59" i="224"/>
  <c r="C60" i="224"/>
  <c r="C11" i="224"/>
  <c r="C12" i="224"/>
  <c r="C13" i="224"/>
  <c r="C14" i="224"/>
  <c r="C15" i="224"/>
  <c r="C16" i="224"/>
  <c r="C17" i="224"/>
  <c r="C18" i="224"/>
  <c r="C19" i="224"/>
  <c r="C20" i="224"/>
  <c r="C21" i="224"/>
  <c r="C23" i="224"/>
  <c r="C24" i="224"/>
  <c r="C25" i="224"/>
  <c r="C26" i="224"/>
  <c r="C27" i="224"/>
  <c r="C29" i="224"/>
  <c r="C30" i="224"/>
  <c r="C31" i="224"/>
  <c r="C33" i="224"/>
  <c r="C34" i="224"/>
  <c r="C35" i="224"/>
  <c r="C36" i="224"/>
  <c r="C37" i="224"/>
  <c r="C40" i="224"/>
  <c r="C38" i="345" s="1"/>
  <c r="C38" i="407" s="1"/>
  <c r="C41" i="224"/>
  <c r="C42" i="224"/>
  <c r="C46" i="223"/>
  <c r="C47" i="223"/>
  <c r="C48" i="223"/>
  <c r="C49" i="223"/>
  <c r="C50" i="223"/>
  <c r="C52" i="223"/>
  <c r="C53" i="223"/>
  <c r="C54" i="223"/>
  <c r="C55" i="223"/>
  <c r="C56" i="223"/>
  <c r="C59" i="223"/>
  <c r="C60" i="223"/>
  <c r="C11" i="223"/>
  <c r="C12" i="223"/>
  <c r="C13" i="223"/>
  <c r="C14" i="223"/>
  <c r="C15" i="223"/>
  <c r="C16" i="223"/>
  <c r="C17" i="223"/>
  <c r="C18" i="223"/>
  <c r="C19" i="223"/>
  <c r="C20" i="223"/>
  <c r="C21" i="223"/>
  <c r="C23" i="223"/>
  <c r="C24" i="223"/>
  <c r="C25" i="223"/>
  <c r="C26" i="223"/>
  <c r="C27" i="223"/>
  <c r="C29" i="223"/>
  <c r="C30" i="223"/>
  <c r="C31" i="223"/>
  <c r="C33" i="223"/>
  <c r="C34" i="223"/>
  <c r="C35" i="223"/>
  <c r="C36" i="223"/>
  <c r="C37" i="223"/>
  <c r="C40" i="223"/>
  <c r="C41" i="223"/>
  <c r="C42" i="223"/>
  <c r="C46" i="222"/>
  <c r="C47" i="222"/>
  <c r="C48" i="222"/>
  <c r="C49" i="222"/>
  <c r="C50" i="222"/>
  <c r="C52" i="222"/>
  <c r="C53" i="222"/>
  <c r="C54" i="222"/>
  <c r="C55" i="222"/>
  <c r="C56" i="222"/>
  <c r="C59" i="222"/>
  <c r="C60" i="222"/>
  <c r="C11" i="222"/>
  <c r="C12" i="222"/>
  <c r="C13" i="222"/>
  <c r="C14" i="222"/>
  <c r="C15" i="222"/>
  <c r="C16" i="222"/>
  <c r="C17" i="222"/>
  <c r="C18" i="222"/>
  <c r="C19" i="222"/>
  <c r="C20" i="222"/>
  <c r="C21" i="222"/>
  <c r="C23" i="222"/>
  <c r="C24" i="222"/>
  <c r="C25" i="222"/>
  <c r="C26" i="222"/>
  <c r="C27" i="222"/>
  <c r="C29" i="222"/>
  <c r="C30" i="222"/>
  <c r="C31" i="222"/>
  <c r="C33" i="222"/>
  <c r="C34" i="222"/>
  <c r="C35" i="222"/>
  <c r="C36" i="222"/>
  <c r="C37" i="222"/>
  <c r="C40" i="222"/>
  <c r="C41" i="222"/>
  <c r="C42" i="222"/>
  <c r="C46" i="221"/>
  <c r="C47" i="221"/>
  <c r="C48" i="221"/>
  <c r="C49" i="221"/>
  <c r="C50" i="221"/>
  <c r="C52" i="221"/>
  <c r="C53" i="221"/>
  <c r="C54" i="221"/>
  <c r="C55" i="221"/>
  <c r="C56" i="221"/>
  <c r="C59" i="221"/>
  <c r="C60" i="221"/>
  <c r="C11" i="221"/>
  <c r="C12" i="221"/>
  <c r="C13" i="221"/>
  <c r="C14" i="221"/>
  <c r="C15" i="221"/>
  <c r="C16" i="221"/>
  <c r="C17" i="221"/>
  <c r="C18" i="221"/>
  <c r="C19" i="221"/>
  <c r="C20" i="221"/>
  <c r="C21" i="221"/>
  <c r="C23" i="221"/>
  <c r="C24" i="221"/>
  <c r="C25" i="221"/>
  <c r="C26" i="221"/>
  <c r="C27" i="221"/>
  <c r="C29" i="221"/>
  <c r="C30" i="221"/>
  <c r="C31" i="221"/>
  <c r="C33" i="221"/>
  <c r="C34" i="221"/>
  <c r="C35" i="221"/>
  <c r="C36" i="221"/>
  <c r="C37" i="221"/>
  <c r="C40" i="221"/>
  <c r="C41" i="221"/>
  <c r="C42" i="221"/>
  <c r="C46" i="220"/>
  <c r="C47" i="220"/>
  <c r="C48" i="220"/>
  <c r="C49" i="220"/>
  <c r="C50" i="220"/>
  <c r="C52" i="220"/>
  <c r="C53" i="220"/>
  <c r="C54" i="220"/>
  <c r="C55" i="220"/>
  <c r="C56" i="220"/>
  <c r="C59" i="220"/>
  <c r="C60" i="220"/>
  <c r="C11" i="220"/>
  <c r="C12" i="220"/>
  <c r="C13" i="220"/>
  <c r="C14" i="220"/>
  <c r="C15" i="220"/>
  <c r="C16" i="220"/>
  <c r="C17" i="220"/>
  <c r="C18" i="220"/>
  <c r="C19" i="220"/>
  <c r="C20" i="220"/>
  <c r="C21" i="220"/>
  <c r="C23" i="220"/>
  <c r="C24" i="220"/>
  <c r="C25" i="220"/>
  <c r="C26" i="220"/>
  <c r="C27" i="220"/>
  <c r="C29" i="220"/>
  <c r="C30" i="220"/>
  <c r="C31" i="220"/>
  <c r="C33" i="220"/>
  <c r="C34" i="220"/>
  <c r="C35" i="220"/>
  <c r="C36" i="220"/>
  <c r="C37" i="220"/>
  <c r="C40" i="220"/>
  <c r="C41" i="220"/>
  <c r="C42" i="220"/>
  <c r="C46" i="219"/>
  <c r="C47" i="219"/>
  <c r="C48" i="219"/>
  <c r="C49" i="219"/>
  <c r="C50" i="219"/>
  <c r="C52" i="219"/>
  <c r="C53" i="219"/>
  <c r="C54" i="219"/>
  <c r="C55" i="219"/>
  <c r="C56" i="219"/>
  <c r="C59" i="219"/>
  <c r="C60" i="219"/>
  <c r="C11" i="219"/>
  <c r="C12" i="219"/>
  <c r="C13" i="219"/>
  <c r="C14" i="219"/>
  <c r="C15" i="219"/>
  <c r="C16" i="219"/>
  <c r="C17" i="219"/>
  <c r="C18" i="219"/>
  <c r="C19" i="219"/>
  <c r="C20" i="219"/>
  <c r="C21" i="219"/>
  <c r="C23" i="219"/>
  <c r="C24" i="219"/>
  <c r="C25" i="219"/>
  <c r="C26" i="219"/>
  <c r="C27" i="219"/>
  <c r="C29" i="219"/>
  <c r="C30" i="219"/>
  <c r="C31" i="219"/>
  <c r="C33" i="219"/>
  <c r="C34" i="219"/>
  <c r="C35" i="219"/>
  <c r="C36" i="219"/>
  <c r="C37" i="219"/>
  <c r="C40" i="219"/>
  <c r="C41" i="219"/>
  <c r="C42" i="219"/>
  <c r="C46" i="218"/>
  <c r="C47" i="218"/>
  <c r="C48" i="218"/>
  <c r="C49" i="218"/>
  <c r="C50" i="218"/>
  <c r="C52" i="218"/>
  <c r="C53" i="218"/>
  <c r="C54" i="218"/>
  <c r="C55" i="218"/>
  <c r="C56" i="218"/>
  <c r="C59" i="218"/>
  <c r="C60" i="218"/>
  <c r="C11" i="218"/>
  <c r="C12" i="218"/>
  <c r="C13" i="218"/>
  <c r="C14" i="218"/>
  <c r="C15" i="218"/>
  <c r="C16" i="218"/>
  <c r="C17" i="218"/>
  <c r="C18" i="218"/>
  <c r="C19" i="218"/>
  <c r="C20" i="218"/>
  <c r="C21" i="218"/>
  <c r="C23" i="218"/>
  <c r="C24" i="218"/>
  <c r="C25" i="218"/>
  <c r="C26" i="218"/>
  <c r="C27" i="218"/>
  <c r="C29" i="218"/>
  <c r="C30" i="218"/>
  <c r="C31" i="218"/>
  <c r="C33" i="218"/>
  <c r="C34" i="218"/>
  <c r="C35" i="218"/>
  <c r="C36" i="218"/>
  <c r="C37" i="218"/>
  <c r="C40" i="218"/>
  <c r="C41" i="218"/>
  <c r="C42" i="218"/>
  <c r="C46" i="217"/>
  <c r="C47" i="217"/>
  <c r="C48" i="217"/>
  <c r="C49" i="217"/>
  <c r="C50" i="217"/>
  <c r="C52" i="217"/>
  <c r="C53" i="217"/>
  <c r="C54" i="217"/>
  <c r="C55" i="217"/>
  <c r="C56" i="217"/>
  <c r="C59" i="217"/>
  <c r="C60" i="217"/>
  <c r="C11" i="217"/>
  <c r="C12" i="217"/>
  <c r="C13" i="217"/>
  <c r="C14" i="217"/>
  <c r="C15" i="217"/>
  <c r="C16" i="217"/>
  <c r="C17" i="217"/>
  <c r="C18" i="217"/>
  <c r="C19" i="217"/>
  <c r="C20" i="217"/>
  <c r="C21" i="217"/>
  <c r="C23" i="217"/>
  <c r="C24" i="217"/>
  <c r="C25" i="217"/>
  <c r="C26" i="217"/>
  <c r="C27" i="217"/>
  <c r="C29" i="217"/>
  <c r="C30" i="217"/>
  <c r="C31" i="217"/>
  <c r="C33" i="217"/>
  <c r="C34" i="217"/>
  <c r="C35" i="217"/>
  <c r="C36" i="217"/>
  <c r="C37" i="217"/>
  <c r="C40" i="217"/>
  <c r="C41" i="217"/>
  <c r="C42" i="217"/>
  <c r="C46" i="216"/>
  <c r="C47" i="216"/>
  <c r="C48" i="216"/>
  <c r="C49" i="216"/>
  <c r="C50" i="216"/>
  <c r="C52" i="216"/>
  <c r="C53" i="216"/>
  <c r="C54" i="216"/>
  <c r="C55" i="216"/>
  <c r="C56" i="216"/>
  <c r="C59" i="216"/>
  <c r="C60" i="216"/>
  <c r="C11" i="216"/>
  <c r="C12" i="216"/>
  <c r="C13" i="216"/>
  <c r="C14" i="216"/>
  <c r="C15" i="216"/>
  <c r="C16" i="216"/>
  <c r="C17" i="216"/>
  <c r="C18" i="216"/>
  <c r="C19" i="216"/>
  <c r="C20" i="216"/>
  <c r="C21" i="216"/>
  <c r="C23" i="216"/>
  <c r="C24" i="216"/>
  <c r="C25" i="216"/>
  <c r="C26" i="216"/>
  <c r="C27" i="216"/>
  <c r="C29" i="216"/>
  <c r="C30" i="216"/>
  <c r="C28" i="337"/>
  <c r="C28" i="399" s="1"/>
  <c r="C31" i="216"/>
  <c r="C33" i="216"/>
  <c r="C34" i="216"/>
  <c r="C35" i="216"/>
  <c r="C36" i="216"/>
  <c r="C37" i="216"/>
  <c r="C40" i="216"/>
  <c r="C41" i="216"/>
  <c r="C42" i="216"/>
  <c r="C46" i="215"/>
  <c r="C47" i="215"/>
  <c r="C48" i="215"/>
  <c r="C49" i="215"/>
  <c r="C50" i="215"/>
  <c r="C52" i="215"/>
  <c r="C53" i="215"/>
  <c r="C54" i="215"/>
  <c r="C55" i="215"/>
  <c r="C56" i="215"/>
  <c r="C59" i="215"/>
  <c r="C60" i="215"/>
  <c r="C11" i="215"/>
  <c r="C12" i="215"/>
  <c r="C13" i="215"/>
  <c r="C14" i="215"/>
  <c r="C15" i="215"/>
  <c r="C16" i="215"/>
  <c r="C17" i="215"/>
  <c r="C18" i="215"/>
  <c r="C16" i="336" s="1"/>
  <c r="C16" i="398" s="1"/>
  <c r="C19" i="215"/>
  <c r="C20" i="215"/>
  <c r="C21" i="215"/>
  <c r="C23" i="215"/>
  <c r="C24" i="215"/>
  <c r="C25" i="215"/>
  <c r="C26" i="215"/>
  <c r="C27" i="215"/>
  <c r="C29" i="215"/>
  <c r="C30" i="215"/>
  <c r="C31" i="215"/>
  <c r="C33" i="215"/>
  <c r="C34" i="215"/>
  <c r="C35" i="215"/>
  <c r="C36" i="215"/>
  <c r="C37" i="215"/>
  <c r="C40" i="215"/>
  <c r="C41" i="215"/>
  <c r="C42" i="215"/>
  <c r="C46" i="214"/>
  <c r="C47" i="214"/>
  <c r="C48" i="214"/>
  <c r="C49" i="214"/>
  <c r="C50" i="214"/>
  <c r="C52" i="214"/>
  <c r="C53" i="214"/>
  <c r="C54" i="214"/>
  <c r="C55" i="214"/>
  <c r="C56" i="214"/>
  <c r="C59" i="214"/>
  <c r="C60" i="214"/>
  <c r="C11" i="214"/>
  <c r="C12" i="214"/>
  <c r="C13" i="214"/>
  <c r="C14" i="214"/>
  <c r="C15" i="214"/>
  <c r="C16" i="214"/>
  <c r="C17" i="214"/>
  <c r="C18" i="214"/>
  <c r="C19" i="214"/>
  <c r="C20" i="214"/>
  <c r="C21" i="214"/>
  <c r="C23" i="214"/>
  <c r="C24" i="214"/>
  <c r="C25" i="214"/>
  <c r="C26" i="214"/>
  <c r="C27" i="214"/>
  <c r="C29" i="214"/>
  <c r="C30" i="214"/>
  <c r="C31" i="214"/>
  <c r="C33" i="214"/>
  <c r="C34" i="214"/>
  <c r="C35" i="214"/>
  <c r="C36" i="214"/>
  <c r="C37" i="214"/>
  <c r="C40" i="214"/>
  <c r="C41" i="214"/>
  <c r="C42" i="214"/>
  <c r="C46" i="213"/>
  <c r="C47" i="213"/>
  <c r="C48" i="213"/>
  <c r="C49" i="213"/>
  <c r="C50" i="213"/>
  <c r="C52" i="213"/>
  <c r="C53" i="213"/>
  <c r="C54" i="213"/>
  <c r="C55" i="213"/>
  <c r="C56" i="213"/>
  <c r="C59" i="213"/>
  <c r="C60" i="213"/>
  <c r="C11" i="213"/>
  <c r="C12" i="213"/>
  <c r="C13" i="213"/>
  <c r="C14" i="213"/>
  <c r="C15" i="213"/>
  <c r="C16" i="213"/>
  <c r="C17" i="213"/>
  <c r="C18" i="213"/>
  <c r="C16" i="334" s="1"/>
  <c r="C16" i="396" s="1"/>
  <c r="C19" i="213"/>
  <c r="C20" i="213"/>
  <c r="C21" i="213"/>
  <c r="C23" i="213"/>
  <c r="C24" i="213"/>
  <c r="C25" i="213"/>
  <c r="C26" i="213"/>
  <c r="C27" i="213"/>
  <c r="C29" i="213"/>
  <c r="C30" i="213"/>
  <c r="C31" i="213"/>
  <c r="C33" i="213"/>
  <c r="C34" i="213"/>
  <c r="C35" i="213"/>
  <c r="C36" i="213"/>
  <c r="C37" i="213"/>
  <c r="C40" i="213"/>
  <c r="C41" i="213"/>
  <c r="C42" i="213"/>
  <c r="C46" i="212"/>
  <c r="C47" i="212"/>
  <c r="C48" i="212"/>
  <c r="C49" i="212"/>
  <c r="C50" i="212"/>
  <c r="C52" i="212"/>
  <c r="C53" i="212"/>
  <c r="C54" i="212"/>
  <c r="C55" i="212"/>
  <c r="C56" i="212"/>
  <c r="C59" i="212"/>
  <c r="C60" i="212"/>
  <c r="C11" i="212"/>
  <c r="C12" i="212"/>
  <c r="C13" i="212"/>
  <c r="C14" i="212"/>
  <c r="C15" i="212"/>
  <c r="C16" i="212"/>
  <c r="C17" i="212"/>
  <c r="C18" i="212"/>
  <c r="C19" i="212"/>
  <c r="C20" i="212"/>
  <c r="C21" i="212"/>
  <c r="C23" i="212"/>
  <c r="C24" i="212"/>
  <c r="C25" i="212"/>
  <c r="C26" i="212"/>
  <c r="C27" i="212"/>
  <c r="C29" i="212"/>
  <c r="C30" i="212"/>
  <c r="C31" i="212"/>
  <c r="C33" i="212"/>
  <c r="C34" i="212"/>
  <c r="C35" i="212"/>
  <c r="C36" i="212"/>
  <c r="C37" i="212"/>
  <c r="C40" i="212"/>
  <c r="C41" i="212"/>
  <c r="C42" i="212"/>
  <c r="C46" i="211"/>
  <c r="C47" i="211"/>
  <c r="C48" i="211"/>
  <c r="C49" i="211"/>
  <c r="C50" i="211"/>
  <c r="C52" i="211"/>
  <c r="C53" i="211"/>
  <c r="C54" i="211"/>
  <c r="C55" i="211"/>
  <c r="C56" i="211"/>
  <c r="C59" i="211"/>
  <c r="C60" i="211"/>
  <c r="C11" i="211"/>
  <c r="C12" i="211"/>
  <c r="C13" i="211"/>
  <c r="C14" i="211"/>
  <c r="C15" i="211"/>
  <c r="C16" i="211"/>
  <c r="C17" i="211"/>
  <c r="C18" i="211"/>
  <c r="C19" i="211"/>
  <c r="C20" i="211"/>
  <c r="C21" i="211"/>
  <c r="C23" i="211"/>
  <c r="C24" i="211"/>
  <c r="C25" i="211"/>
  <c r="C26" i="211"/>
  <c r="C27" i="211"/>
  <c r="C29" i="211"/>
  <c r="C30" i="211"/>
  <c r="C31" i="211"/>
  <c r="C33" i="211"/>
  <c r="C34" i="211"/>
  <c r="C35" i="211"/>
  <c r="C36" i="211"/>
  <c r="C37" i="211"/>
  <c r="C40" i="211"/>
  <c r="C41" i="211"/>
  <c r="C42" i="211"/>
  <c r="C40" i="332"/>
  <c r="C40" i="394" s="1"/>
  <c r="C60" i="210"/>
  <c r="C46" i="210"/>
  <c r="C47" i="210"/>
  <c r="C48" i="210"/>
  <c r="C49" i="210"/>
  <c r="C50" i="210"/>
  <c r="C52" i="210"/>
  <c r="C53" i="210"/>
  <c r="C53" i="331"/>
  <c r="C53" i="393" s="1"/>
  <c r="C54" i="210"/>
  <c r="C55" i="210"/>
  <c r="C56" i="210"/>
  <c r="C59" i="210"/>
  <c r="C11" i="210"/>
  <c r="C12" i="210"/>
  <c r="C13" i="210"/>
  <c r="C14" i="210"/>
  <c r="C15" i="210"/>
  <c r="C16" i="210"/>
  <c r="C17" i="210"/>
  <c r="C18" i="210"/>
  <c r="C19" i="210"/>
  <c r="C20" i="210"/>
  <c r="C21" i="210"/>
  <c r="C23" i="210"/>
  <c r="C24" i="210"/>
  <c r="C25" i="210"/>
  <c r="C26" i="210"/>
  <c r="C27" i="210"/>
  <c r="C29" i="210"/>
  <c r="C30" i="210"/>
  <c r="C31" i="210"/>
  <c r="C33" i="210"/>
  <c r="C34" i="210"/>
  <c r="C35" i="210"/>
  <c r="C36" i="210"/>
  <c r="C37" i="210"/>
  <c r="C40" i="210"/>
  <c r="C41" i="210"/>
  <c r="C42" i="210"/>
  <c r="C46" i="209"/>
  <c r="C47" i="209"/>
  <c r="C48" i="209"/>
  <c r="C49" i="209"/>
  <c r="C50" i="209"/>
  <c r="C52" i="209"/>
  <c r="C53" i="209"/>
  <c r="C54" i="209"/>
  <c r="C55" i="209"/>
  <c r="C56" i="209"/>
  <c r="C59" i="209"/>
  <c r="C60" i="209"/>
  <c r="C11" i="209"/>
  <c r="C12" i="209"/>
  <c r="C13" i="209"/>
  <c r="C14" i="209"/>
  <c r="C15" i="209"/>
  <c r="C16" i="209"/>
  <c r="C17" i="209"/>
  <c r="C18" i="209"/>
  <c r="C19" i="209"/>
  <c r="C20" i="209"/>
  <c r="C21" i="209"/>
  <c r="C23" i="209"/>
  <c r="C24" i="209"/>
  <c r="C25" i="209"/>
  <c r="C26" i="209"/>
  <c r="C27" i="209"/>
  <c r="C29" i="209"/>
  <c r="C30" i="209"/>
  <c r="C31" i="209"/>
  <c r="C33" i="209"/>
  <c r="C34" i="209"/>
  <c r="C35" i="209"/>
  <c r="C36" i="209"/>
  <c r="C37" i="209"/>
  <c r="C40" i="209"/>
  <c r="C41" i="209"/>
  <c r="C42" i="209"/>
  <c r="C46" i="208"/>
  <c r="C48" i="208"/>
  <c r="C49" i="208"/>
  <c r="C50" i="208"/>
  <c r="C51" i="208"/>
  <c r="C52" i="208"/>
  <c r="C54" i="208"/>
  <c r="C54" i="329" s="1"/>
  <c r="C54" i="391" s="1"/>
  <c r="C55" i="208"/>
  <c r="C56" i="208"/>
  <c r="C57" i="208"/>
  <c r="C58" i="208"/>
  <c r="C45" i="208"/>
  <c r="C11" i="208"/>
  <c r="C12" i="208"/>
  <c r="C13" i="208"/>
  <c r="C14" i="208"/>
  <c r="C15" i="208"/>
  <c r="C16" i="208"/>
  <c r="C17" i="208"/>
  <c r="C18" i="208"/>
  <c r="C19" i="208"/>
  <c r="C20" i="208"/>
  <c r="C21" i="208"/>
  <c r="C23" i="208"/>
  <c r="C24" i="208"/>
  <c r="C25" i="208"/>
  <c r="C26" i="208"/>
  <c r="C27" i="208"/>
  <c r="C29" i="208"/>
  <c r="C30" i="208"/>
  <c r="C28" i="329"/>
  <c r="C28" i="391" s="1"/>
  <c r="C31" i="208"/>
  <c r="C33" i="208"/>
  <c r="C34" i="208"/>
  <c r="C35" i="208"/>
  <c r="C36" i="208"/>
  <c r="C37" i="208"/>
  <c r="C40" i="208"/>
  <c r="C41" i="208"/>
  <c r="C42" i="208"/>
  <c r="C46" i="207"/>
  <c r="C47" i="207"/>
  <c r="C48" i="207"/>
  <c r="C49" i="207"/>
  <c r="C50" i="207"/>
  <c r="C52" i="207"/>
  <c r="C53" i="207"/>
  <c r="C54" i="207"/>
  <c r="C55" i="207"/>
  <c r="C56" i="207"/>
  <c r="C59" i="207"/>
  <c r="C60" i="207"/>
  <c r="C11" i="207"/>
  <c r="C12" i="207"/>
  <c r="C13" i="207"/>
  <c r="C14" i="207"/>
  <c r="C15" i="207"/>
  <c r="C16" i="207"/>
  <c r="C17" i="207"/>
  <c r="C18" i="207"/>
  <c r="C19" i="207"/>
  <c r="C20" i="207"/>
  <c r="C21" i="207"/>
  <c r="C23" i="207"/>
  <c r="C24" i="207"/>
  <c r="C25" i="207"/>
  <c r="C26" i="207"/>
  <c r="C27" i="207"/>
  <c r="C29" i="207"/>
  <c r="C30" i="207"/>
  <c r="C31" i="207"/>
  <c r="C33" i="207"/>
  <c r="C34" i="207"/>
  <c r="C35" i="207"/>
  <c r="C36" i="207"/>
  <c r="C37" i="207"/>
  <c r="C40" i="207"/>
  <c r="C41" i="207"/>
  <c r="C42" i="207"/>
  <c r="C46" i="206"/>
  <c r="C47" i="206"/>
  <c r="C48" i="206"/>
  <c r="C49" i="206"/>
  <c r="C50" i="206"/>
  <c r="C52" i="206"/>
  <c r="C53" i="206"/>
  <c r="C54" i="206"/>
  <c r="C55" i="206"/>
  <c r="C56" i="206"/>
  <c r="C59" i="206"/>
  <c r="C60" i="206"/>
  <c r="C11" i="206"/>
  <c r="C12" i="206"/>
  <c r="C13" i="206"/>
  <c r="C14" i="206"/>
  <c r="C15" i="206"/>
  <c r="C16" i="206"/>
  <c r="C17" i="206"/>
  <c r="C18" i="206"/>
  <c r="C19" i="206"/>
  <c r="C20" i="206"/>
  <c r="C21" i="206"/>
  <c r="C23" i="206"/>
  <c r="C24" i="206"/>
  <c r="C25" i="206"/>
  <c r="C26" i="206"/>
  <c r="C27" i="206"/>
  <c r="C29" i="206"/>
  <c r="C30" i="206"/>
  <c r="C31" i="206"/>
  <c r="C33" i="206"/>
  <c r="C34" i="206"/>
  <c r="C35" i="206"/>
  <c r="C36" i="206"/>
  <c r="C37" i="206"/>
  <c r="C40" i="206"/>
  <c r="C41" i="206"/>
  <c r="C42" i="206"/>
  <c r="C46" i="205"/>
  <c r="C47" i="205"/>
  <c r="C48" i="205"/>
  <c r="C49" i="205"/>
  <c r="C50" i="205"/>
  <c r="C52" i="205"/>
  <c r="C53" i="205"/>
  <c r="C54" i="205"/>
  <c r="C55" i="205"/>
  <c r="C56" i="205"/>
  <c r="C59" i="205"/>
  <c r="C60" i="205"/>
  <c r="C11" i="205"/>
  <c r="C12" i="205"/>
  <c r="C13" i="205"/>
  <c r="C14" i="205"/>
  <c r="C15" i="205"/>
  <c r="C16" i="205"/>
  <c r="C17" i="205"/>
  <c r="C18" i="205"/>
  <c r="C19" i="205"/>
  <c r="C20" i="205"/>
  <c r="C21" i="205"/>
  <c r="C23" i="205"/>
  <c r="C24" i="205"/>
  <c r="C25" i="205"/>
  <c r="C26" i="205"/>
  <c r="C27" i="205"/>
  <c r="C29" i="205"/>
  <c r="C30" i="205"/>
  <c r="C31" i="205"/>
  <c r="C33" i="205"/>
  <c r="C34" i="205"/>
  <c r="C35" i="205"/>
  <c r="C36" i="205"/>
  <c r="C37" i="205"/>
  <c r="C40" i="205"/>
  <c r="C41" i="205"/>
  <c r="C42" i="205"/>
  <c r="C46" i="204"/>
  <c r="C47" i="204"/>
  <c r="C48" i="204"/>
  <c r="C49" i="204"/>
  <c r="C50" i="204"/>
  <c r="C52" i="204"/>
  <c r="C53" i="204"/>
  <c r="C54" i="204"/>
  <c r="C55" i="204"/>
  <c r="C56" i="204"/>
  <c r="C59" i="204"/>
  <c r="C60" i="204"/>
  <c r="C11" i="204"/>
  <c r="C12" i="204"/>
  <c r="C13" i="204"/>
  <c r="C14" i="204"/>
  <c r="C15" i="204"/>
  <c r="C16" i="204"/>
  <c r="C17" i="204"/>
  <c r="C18" i="204"/>
  <c r="C19" i="204"/>
  <c r="C20" i="204"/>
  <c r="C21" i="204"/>
  <c r="C23" i="204"/>
  <c r="C24" i="204"/>
  <c r="C25" i="204"/>
  <c r="C26" i="204"/>
  <c r="C27" i="204"/>
  <c r="C29" i="204"/>
  <c r="C30" i="204"/>
  <c r="C31" i="204"/>
  <c r="C33" i="204"/>
  <c r="C34" i="204"/>
  <c r="C35" i="204"/>
  <c r="C36" i="204"/>
  <c r="C37" i="204"/>
  <c r="C40" i="204"/>
  <c r="C41" i="204"/>
  <c r="C42" i="204"/>
  <c r="C46" i="203"/>
  <c r="C47" i="203"/>
  <c r="C48" i="203"/>
  <c r="C49" i="203"/>
  <c r="C50" i="203"/>
  <c r="C52" i="203"/>
  <c r="C53" i="203"/>
  <c r="C54" i="203"/>
  <c r="C55" i="203"/>
  <c r="C56" i="203"/>
  <c r="C59" i="203"/>
  <c r="C60" i="203"/>
  <c r="C11" i="203"/>
  <c r="C12" i="203"/>
  <c r="C13" i="203"/>
  <c r="C14" i="203"/>
  <c r="C15" i="203"/>
  <c r="C16" i="203"/>
  <c r="C17" i="203"/>
  <c r="C18" i="203"/>
  <c r="C19" i="203"/>
  <c r="C20" i="203"/>
  <c r="C21" i="203"/>
  <c r="C23" i="203"/>
  <c r="C24" i="203"/>
  <c r="C22" i="324"/>
  <c r="C22" i="386" s="1"/>
  <c r="C25" i="203"/>
  <c r="C26" i="203"/>
  <c r="C27" i="203"/>
  <c r="C29" i="203"/>
  <c r="C30" i="203"/>
  <c r="C31" i="203"/>
  <c r="C33" i="203"/>
  <c r="C34" i="203"/>
  <c r="C35" i="203"/>
  <c r="C36" i="203"/>
  <c r="C34" i="324"/>
  <c r="C34" i="386" s="1"/>
  <c r="C37" i="203"/>
  <c r="C40" i="203"/>
  <c r="C41" i="203"/>
  <c r="C42" i="203"/>
  <c r="C46" i="202"/>
  <c r="C46" i="323" s="1"/>
  <c r="C46" i="385" s="1"/>
  <c r="C47" i="202"/>
  <c r="C48" i="202"/>
  <c r="C49" i="202"/>
  <c r="C50" i="202"/>
  <c r="C52" i="202"/>
  <c r="C53" i="202"/>
  <c r="C54" i="202"/>
  <c r="C55" i="202"/>
  <c r="C56" i="202"/>
  <c r="C59" i="202"/>
  <c r="C60" i="202"/>
  <c r="C11" i="202"/>
  <c r="C12" i="202"/>
  <c r="C13" i="202"/>
  <c r="C14" i="202"/>
  <c r="C12" i="323" s="1"/>
  <c r="C12" i="385"/>
  <c r="C15" i="202"/>
  <c r="C16" i="202"/>
  <c r="C17" i="202"/>
  <c r="C18" i="202"/>
  <c r="C19" i="202"/>
  <c r="C20" i="202"/>
  <c r="C21" i="202"/>
  <c r="C23" i="202"/>
  <c r="C24" i="202"/>
  <c r="C25" i="202"/>
  <c r="C26" i="202"/>
  <c r="C27" i="202"/>
  <c r="C29" i="202"/>
  <c r="C30" i="202"/>
  <c r="C31" i="202"/>
  <c r="C33" i="202"/>
  <c r="C34" i="202"/>
  <c r="C35" i="202"/>
  <c r="C36" i="202"/>
  <c r="C37" i="202"/>
  <c r="C40" i="202"/>
  <c r="C41" i="202"/>
  <c r="C42" i="202"/>
  <c r="C46" i="201"/>
  <c r="C47" i="201"/>
  <c r="C48" i="201"/>
  <c r="C49" i="201"/>
  <c r="C50" i="201"/>
  <c r="C52" i="201"/>
  <c r="C53" i="201"/>
  <c r="C54" i="201"/>
  <c r="C55" i="201"/>
  <c r="C56" i="201"/>
  <c r="C59" i="201"/>
  <c r="C60" i="201"/>
  <c r="C11" i="201"/>
  <c r="C12" i="201"/>
  <c r="C13" i="201"/>
  <c r="C14" i="201"/>
  <c r="C15" i="201"/>
  <c r="C16" i="201"/>
  <c r="C17" i="201"/>
  <c r="C18" i="201"/>
  <c r="C19" i="201"/>
  <c r="C20" i="201"/>
  <c r="C21" i="201"/>
  <c r="C23" i="201"/>
  <c r="C24" i="201"/>
  <c r="C25" i="201"/>
  <c r="C26" i="201"/>
  <c r="C27" i="201"/>
  <c r="C29" i="201"/>
  <c r="C30" i="201"/>
  <c r="C31" i="201"/>
  <c r="C33" i="201"/>
  <c r="C34" i="201"/>
  <c r="C35" i="201"/>
  <c r="C36" i="201"/>
  <c r="C37" i="201"/>
  <c r="C40" i="201"/>
  <c r="C41" i="201"/>
  <c r="C42" i="201"/>
  <c r="C46" i="200"/>
  <c r="C47" i="200"/>
  <c r="C48" i="200"/>
  <c r="C49" i="200"/>
  <c r="C50" i="200"/>
  <c r="C52" i="200"/>
  <c r="C53" i="200"/>
  <c r="C54" i="200"/>
  <c r="C55" i="200"/>
  <c r="C56" i="200"/>
  <c r="C59" i="200"/>
  <c r="C60" i="200"/>
  <c r="C11" i="200"/>
  <c r="C12" i="200"/>
  <c r="C13" i="200"/>
  <c r="C14" i="200"/>
  <c r="C15" i="200"/>
  <c r="C16" i="200"/>
  <c r="C17" i="200"/>
  <c r="C18" i="200"/>
  <c r="C19" i="200"/>
  <c r="C20" i="200"/>
  <c r="C21" i="200"/>
  <c r="C23" i="200"/>
  <c r="C24" i="200"/>
  <c r="C25" i="200"/>
  <c r="C26" i="200"/>
  <c r="C27" i="200"/>
  <c r="C29" i="200"/>
  <c r="C30" i="200"/>
  <c r="C31" i="200"/>
  <c r="C33" i="200"/>
  <c r="C34" i="200"/>
  <c r="C35" i="200"/>
  <c r="C36" i="200"/>
  <c r="C37" i="200"/>
  <c r="C40" i="200"/>
  <c r="C41" i="200"/>
  <c r="C42" i="200"/>
  <c r="C46" i="199"/>
  <c r="C47" i="199"/>
  <c r="C48" i="199"/>
  <c r="C49" i="199"/>
  <c r="C50" i="199"/>
  <c r="C52" i="199"/>
  <c r="C52" i="320"/>
  <c r="C52" i="382" s="1"/>
  <c r="C53" i="199"/>
  <c r="C54" i="199"/>
  <c r="C55" i="199"/>
  <c r="C56" i="199"/>
  <c r="C59" i="199"/>
  <c r="C60" i="199"/>
  <c r="C11" i="199"/>
  <c r="C12" i="199"/>
  <c r="C13" i="199"/>
  <c r="C14" i="199"/>
  <c r="C12" i="320"/>
  <c r="C12" i="382" s="1"/>
  <c r="C15" i="199"/>
  <c r="C16" i="199"/>
  <c r="C17" i="199"/>
  <c r="C18" i="199"/>
  <c r="C19" i="199"/>
  <c r="C20" i="199"/>
  <c r="C21" i="199"/>
  <c r="C23" i="199"/>
  <c r="C24" i="199"/>
  <c r="C25" i="199"/>
  <c r="C26" i="199"/>
  <c r="C24" i="320" s="1"/>
  <c r="C24" i="382" s="1"/>
  <c r="C27" i="199"/>
  <c r="C29" i="199"/>
  <c r="C30" i="199"/>
  <c r="C31" i="199"/>
  <c r="C33" i="199"/>
  <c r="C34" i="199"/>
  <c r="C35" i="199"/>
  <c r="C36" i="199"/>
  <c r="C37" i="199"/>
  <c r="C40" i="199"/>
  <c r="C41" i="199"/>
  <c r="C42" i="199"/>
  <c r="C46" i="198"/>
  <c r="C47" i="198"/>
  <c r="C48" i="198"/>
  <c r="C49" i="198"/>
  <c r="C50" i="198"/>
  <c r="C52" i="198"/>
  <c r="C53" i="198"/>
  <c r="C54" i="198"/>
  <c r="C55" i="198"/>
  <c r="C56" i="198"/>
  <c r="C59" i="198"/>
  <c r="C60" i="198"/>
  <c r="C11" i="198"/>
  <c r="C12" i="198"/>
  <c r="C13" i="198"/>
  <c r="C14" i="198"/>
  <c r="C15" i="198"/>
  <c r="C16" i="198"/>
  <c r="C17" i="198"/>
  <c r="C18" i="198"/>
  <c r="C19" i="198"/>
  <c r="C20" i="198"/>
  <c r="C21" i="198"/>
  <c r="C23" i="198"/>
  <c r="C21" i="319" s="1"/>
  <c r="C21" i="381"/>
  <c r="C24" i="198"/>
  <c r="C25" i="198"/>
  <c r="C26" i="198"/>
  <c r="C27" i="198"/>
  <c r="C29" i="198"/>
  <c r="C30" i="198"/>
  <c r="C31" i="198"/>
  <c r="C33" i="198"/>
  <c r="C34" i="198"/>
  <c r="C35" i="198"/>
  <c r="C36" i="198"/>
  <c r="C37" i="198"/>
  <c r="C40" i="198"/>
  <c r="C41" i="198"/>
  <c r="C39" i="319" s="1"/>
  <c r="C39" i="381" s="1"/>
  <c r="C42" i="198"/>
  <c r="C46" i="197"/>
  <c r="C47" i="197"/>
  <c r="C48" i="197"/>
  <c r="C49" i="197"/>
  <c r="C49" i="318"/>
  <c r="C49" i="380" s="1"/>
  <c r="C50" i="197"/>
  <c r="C52" i="197"/>
  <c r="C53" i="197"/>
  <c r="C54" i="197"/>
  <c r="C55" i="197"/>
  <c r="C56" i="197"/>
  <c r="C59" i="197"/>
  <c r="C60" i="197"/>
  <c r="C11" i="197"/>
  <c r="C12" i="197"/>
  <c r="C13" i="197"/>
  <c r="C14" i="197"/>
  <c r="C15" i="197"/>
  <c r="C16" i="197"/>
  <c r="C17" i="197"/>
  <c r="C18" i="197"/>
  <c r="C19" i="197"/>
  <c r="C17" i="318" s="1"/>
  <c r="C17" i="380" s="1"/>
  <c r="C20" i="197"/>
  <c r="C21" i="197"/>
  <c r="C23" i="197"/>
  <c r="C24" i="197"/>
  <c r="C25" i="197"/>
  <c r="C26" i="197"/>
  <c r="C27" i="197"/>
  <c r="C29" i="197"/>
  <c r="C30" i="197"/>
  <c r="C31" i="197"/>
  <c r="C33" i="197"/>
  <c r="C34" i="197"/>
  <c r="C35" i="197"/>
  <c r="C36" i="197"/>
  <c r="C36" i="257" s="1"/>
  <c r="C37" i="197"/>
  <c r="C40" i="197"/>
  <c r="C41" i="197"/>
  <c r="C42" i="197"/>
  <c r="C46" i="196"/>
  <c r="C47" i="196"/>
  <c r="C48" i="196"/>
  <c r="C49" i="196"/>
  <c r="C50" i="196"/>
  <c r="C52" i="196"/>
  <c r="C53" i="196"/>
  <c r="C54" i="196"/>
  <c r="C55" i="196"/>
  <c r="C56" i="196"/>
  <c r="C59" i="196"/>
  <c r="C60" i="196"/>
  <c r="C11" i="196"/>
  <c r="C12" i="196"/>
  <c r="C13" i="196"/>
  <c r="C14" i="196"/>
  <c r="C15" i="196"/>
  <c r="C13" i="317" s="1"/>
  <c r="C13" i="379" s="1"/>
  <c r="C16" i="196"/>
  <c r="C17" i="196"/>
  <c r="C18" i="196"/>
  <c r="C19" i="196"/>
  <c r="C20" i="196"/>
  <c r="C21" i="196"/>
  <c r="C23" i="196"/>
  <c r="C24" i="196"/>
  <c r="C25" i="196"/>
  <c r="C26" i="196"/>
  <c r="C27" i="196"/>
  <c r="C29" i="196"/>
  <c r="C30" i="196"/>
  <c r="C31" i="196"/>
  <c r="C33" i="196"/>
  <c r="C34" i="196"/>
  <c r="C35" i="196"/>
  <c r="C36" i="196"/>
  <c r="C37" i="196"/>
  <c r="C40" i="196"/>
  <c r="C41" i="196"/>
  <c r="C42" i="196"/>
  <c r="C40" i="317" s="1"/>
  <c r="C40" i="379"/>
  <c r="C46" i="195"/>
  <c r="C47" i="195"/>
  <c r="C48" i="195"/>
  <c r="C49" i="195"/>
  <c r="C50" i="195"/>
  <c r="C52" i="195"/>
  <c r="C53" i="195"/>
  <c r="C54" i="195"/>
  <c r="C55" i="195"/>
  <c r="C56" i="195"/>
  <c r="C59" i="195"/>
  <c r="C60" i="195"/>
  <c r="C11" i="195"/>
  <c r="C9" i="316"/>
  <c r="C9" i="378" s="1"/>
  <c r="C12" i="195"/>
  <c r="C13" i="195"/>
  <c r="C14" i="195"/>
  <c r="C15" i="195"/>
  <c r="C16" i="195"/>
  <c r="C17" i="195"/>
  <c r="C18" i="195"/>
  <c r="C19" i="195"/>
  <c r="C20" i="195"/>
  <c r="C21" i="195"/>
  <c r="C23" i="195"/>
  <c r="C24" i="195"/>
  <c r="C25" i="195"/>
  <c r="C26" i="195"/>
  <c r="C27" i="195"/>
  <c r="C29" i="195"/>
  <c r="C30" i="195"/>
  <c r="C31" i="195"/>
  <c r="C33" i="195"/>
  <c r="C34" i="195"/>
  <c r="C35" i="195"/>
  <c r="C36" i="195"/>
  <c r="C34" i="316" s="1"/>
  <c r="C34" i="378" s="1"/>
  <c r="C37" i="195"/>
  <c r="C40" i="195"/>
  <c r="C41" i="195"/>
  <c r="C42" i="195"/>
  <c r="C46" i="194"/>
  <c r="C47" i="194"/>
  <c r="C48" i="194"/>
  <c r="C49" i="194"/>
  <c r="C50" i="194"/>
  <c r="C52" i="194"/>
  <c r="C53" i="194"/>
  <c r="C53" i="254"/>
  <c r="C54" i="194"/>
  <c r="C55" i="194"/>
  <c r="C56" i="194"/>
  <c r="C59" i="194"/>
  <c r="C60" i="194"/>
  <c r="C11" i="194"/>
  <c r="C12" i="194"/>
  <c r="C13" i="194"/>
  <c r="C14" i="194"/>
  <c r="C15" i="194"/>
  <c r="C16" i="194"/>
  <c r="C17" i="194"/>
  <c r="C18" i="194"/>
  <c r="C19" i="194"/>
  <c r="C20" i="194"/>
  <c r="C21" i="194"/>
  <c r="C23" i="194"/>
  <c r="C21" i="315"/>
  <c r="C21" i="377" s="1"/>
  <c r="C24" i="194"/>
  <c r="C25" i="194"/>
  <c r="C26" i="194"/>
  <c r="C27" i="194"/>
  <c r="C29" i="194"/>
  <c r="C30" i="194"/>
  <c r="C31" i="194"/>
  <c r="C33" i="194"/>
  <c r="C34" i="194"/>
  <c r="C35" i="194"/>
  <c r="C36" i="194"/>
  <c r="C37" i="194"/>
  <c r="C40" i="194"/>
  <c r="C41" i="194"/>
  <c r="C42" i="194"/>
  <c r="C46" i="193"/>
  <c r="C47" i="193"/>
  <c r="C48" i="193"/>
  <c r="C49" i="193"/>
  <c r="C50" i="193"/>
  <c r="C52" i="193"/>
  <c r="C53" i="193"/>
  <c r="C54" i="193"/>
  <c r="C55" i="193"/>
  <c r="C55" i="314"/>
  <c r="C55" i="376" s="1"/>
  <c r="C56" i="193"/>
  <c r="C59" i="193"/>
  <c r="C60" i="193"/>
  <c r="C11" i="193"/>
  <c r="C12" i="193"/>
  <c r="C13" i="193"/>
  <c r="C14" i="193"/>
  <c r="C15" i="193"/>
  <c r="C16" i="193"/>
  <c r="C17" i="193"/>
  <c r="C18" i="193"/>
  <c r="C19" i="193"/>
  <c r="C20" i="193"/>
  <c r="C21" i="193"/>
  <c r="C23" i="193"/>
  <c r="C24" i="193"/>
  <c r="C25" i="193"/>
  <c r="C26" i="193"/>
  <c r="C27" i="193"/>
  <c r="C29" i="193"/>
  <c r="C30" i="193"/>
  <c r="C31" i="193"/>
  <c r="C33" i="193"/>
  <c r="C34" i="193"/>
  <c r="C35" i="193"/>
  <c r="C36" i="193"/>
  <c r="C37" i="193"/>
  <c r="C40" i="193"/>
  <c r="C41" i="193"/>
  <c r="C42" i="193"/>
  <c r="C40" i="314"/>
  <c r="C40" i="376" s="1"/>
  <c r="C46" i="192"/>
  <c r="C46" i="313" s="1"/>
  <c r="C46" i="375" s="1"/>
  <c r="C47" i="192"/>
  <c r="C48" i="192"/>
  <c r="C49" i="192"/>
  <c r="C50" i="192"/>
  <c r="C52" i="192"/>
  <c r="C53" i="192"/>
  <c r="C54" i="192"/>
  <c r="C55" i="192"/>
  <c r="C56" i="192"/>
  <c r="C59" i="192"/>
  <c r="C60" i="192"/>
  <c r="C11" i="192"/>
  <c r="C12" i="192"/>
  <c r="C13" i="192"/>
  <c r="C14" i="192"/>
  <c r="C15" i="192"/>
  <c r="C16" i="192"/>
  <c r="C17" i="192"/>
  <c r="C15" i="313" s="1"/>
  <c r="C15" i="375" s="1"/>
  <c r="C18" i="192"/>
  <c r="C19" i="192"/>
  <c r="C20" i="192"/>
  <c r="C21" i="192"/>
  <c r="C23" i="192"/>
  <c r="C24" i="192"/>
  <c r="C25" i="192"/>
  <c r="C26" i="192"/>
  <c r="C27" i="192"/>
  <c r="C27" i="252"/>
  <c r="C29" i="192"/>
  <c r="C30" i="192"/>
  <c r="C31" i="192"/>
  <c r="C33" i="192"/>
  <c r="C34" i="192"/>
  <c r="C35" i="192"/>
  <c r="C36" i="192"/>
  <c r="C37" i="192"/>
  <c r="C40" i="192"/>
  <c r="C41" i="192"/>
  <c r="C42" i="192"/>
  <c r="C47" i="191"/>
  <c r="C48" i="191"/>
  <c r="C48" i="312"/>
  <c r="C48" i="374" s="1"/>
  <c r="C49" i="191"/>
  <c r="C50" i="191"/>
  <c r="C51" i="191"/>
  <c r="C53" i="191"/>
  <c r="C54" i="191"/>
  <c r="C55" i="191"/>
  <c r="C56" i="191"/>
  <c r="C57" i="191"/>
  <c r="C60" i="191"/>
  <c r="C61" i="191"/>
  <c r="C11" i="191"/>
  <c r="C12" i="191"/>
  <c r="C13" i="191"/>
  <c r="C14" i="191"/>
  <c r="C15" i="191"/>
  <c r="C16" i="191"/>
  <c r="C17" i="191"/>
  <c r="C18" i="191"/>
  <c r="C19" i="191"/>
  <c r="C20" i="191"/>
  <c r="C21" i="191"/>
  <c r="C23" i="191"/>
  <c r="C24" i="191"/>
  <c r="C25" i="191"/>
  <c r="C26" i="191"/>
  <c r="C27" i="191"/>
  <c r="C29" i="191"/>
  <c r="C30" i="191"/>
  <c r="C31" i="191"/>
  <c r="C32" i="191"/>
  <c r="C34" i="191"/>
  <c r="C35" i="191"/>
  <c r="C33" i="312"/>
  <c r="C33" i="374" s="1"/>
  <c r="C36" i="191"/>
  <c r="C37" i="191"/>
  <c r="C38" i="191"/>
  <c r="C41" i="191"/>
  <c r="C42" i="191"/>
  <c r="C43" i="191"/>
  <c r="C47" i="190"/>
  <c r="C48" i="190"/>
  <c r="C49" i="190"/>
  <c r="C50" i="190"/>
  <c r="C51" i="190"/>
  <c r="C53" i="190"/>
  <c r="C54" i="190"/>
  <c r="C55" i="190"/>
  <c r="C56" i="190"/>
  <c r="C57" i="190"/>
  <c r="C60" i="190"/>
  <c r="C61" i="190"/>
  <c r="C11" i="190"/>
  <c r="C12" i="190"/>
  <c r="C13" i="190"/>
  <c r="C14" i="190"/>
  <c r="C15" i="190"/>
  <c r="C16" i="190"/>
  <c r="C17" i="190"/>
  <c r="C18" i="190"/>
  <c r="C19" i="190"/>
  <c r="C20" i="190"/>
  <c r="C21" i="190"/>
  <c r="C23" i="190"/>
  <c r="C24" i="190"/>
  <c r="C25" i="190"/>
  <c r="C26" i="190"/>
  <c r="C24" i="311" s="1"/>
  <c r="C24" i="373"/>
  <c r="C27" i="190"/>
  <c r="C29" i="190"/>
  <c r="C30" i="190"/>
  <c r="C31" i="190"/>
  <c r="C32" i="190"/>
  <c r="C34" i="190"/>
  <c r="C35" i="190"/>
  <c r="C36" i="190"/>
  <c r="C37" i="190"/>
  <c r="C38" i="190"/>
  <c r="C36" i="311" s="1"/>
  <c r="C36" i="373"/>
  <c r="C41" i="190"/>
  <c r="C42" i="190"/>
  <c r="C43" i="190"/>
  <c r="C47" i="189"/>
  <c r="C48" i="189"/>
  <c r="C49" i="189"/>
  <c r="C50" i="189"/>
  <c r="C51" i="189"/>
  <c r="C53" i="189"/>
  <c r="C54" i="189"/>
  <c r="C55" i="189"/>
  <c r="C55" i="249"/>
  <c r="C56" i="189"/>
  <c r="C57" i="189"/>
  <c r="C60" i="189"/>
  <c r="C61" i="189"/>
  <c r="C11" i="189"/>
  <c r="C12" i="189"/>
  <c r="C13" i="189"/>
  <c r="C14" i="189"/>
  <c r="C15" i="189"/>
  <c r="C16" i="189"/>
  <c r="C17" i="189"/>
  <c r="C18" i="189"/>
  <c r="C19" i="189"/>
  <c r="C20" i="189"/>
  <c r="C21" i="189"/>
  <c r="C23" i="189"/>
  <c r="C24" i="189"/>
  <c r="C25" i="189"/>
  <c r="C26" i="189"/>
  <c r="C27" i="189"/>
  <c r="C29" i="189"/>
  <c r="C30" i="189"/>
  <c r="C28" i="310"/>
  <c r="C28" i="372" s="1"/>
  <c r="C31" i="189"/>
  <c r="C32" i="189"/>
  <c r="C34" i="189"/>
  <c r="C35" i="189"/>
  <c r="C36" i="189"/>
  <c r="C37" i="189"/>
  <c r="C38" i="189"/>
  <c r="C41" i="189"/>
  <c r="C42" i="189"/>
  <c r="C40" i="310" s="1"/>
  <c r="C40" i="372" s="1"/>
  <c r="C43" i="189"/>
  <c r="C47" i="188"/>
  <c r="C48" i="188"/>
  <c r="C48" i="309"/>
  <c r="C48" i="371" s="1"/>
  <c r="C49" i="188"/>
  <c r="C50" i="188"/>
  <c r="C51" i="188"/>
  <c r="C53" i="188"/>
  <c r="C54" i="188"/>
  <c r="C55" i="188"/>
  <c r="C56" i="188"/>
  <c r="C57" i="188"/>
  <c r="C60" i="188"/>
  <c r="C61" i="188"/>
  <c r="C11" i="188"/>
  <c r="C12" i="188"/>
  <c r="C13" i="188"/>
  <c r="C14" i="188"/>
  <c r="C12" i="309"/>
  <c r="C12" i="371" s="1"/>
  <c r="C15" i="188"/>
  <c r="C16" i="188"/>
  <c r="C17" i="188"/>
  <c r="C18" i="188"/>
  <c r="C19" i="188"/>
  <c r="C20" i="188"/>
  <c r="C21" i="188"/>
  <c r="C23" i="188"/>
  <c r="C24" i="188"/>
  <c r="C25" i="188"/>
  <c r="C26" i="188"/>
  <c r="C27" i="188"/>
  <c r="C29" i="188"/>
  <c r="C30" i="188"/>
  <c r="C31" i="188"/>
  <c r="C32" i="188"/>
  <c r="C34" i="188"/>
  <c r="C35" i="188"/>
  <c r="C36" i="188"/>
  <c r="C37" i="188"/>
  <c r="C38" i="188"/>
  <c r="C41" i="188"/>
  <c r="C42" i="188"/>
  <c r="C43" i="188"/>
  <c r="C94" i="187"/>
  <c r="C95" i="187"/>
  <c r="C96" i="187"/>
  <c r="C97" i="187"/>
  <c r="C98" i="187"/>
  <c r="C99" i="187"/>
  <c r="C100" i="187"/>
  <c r="C101" i="187"/>
  <c r="C102" i="187"/>
  <c r="C103" i="187"/>
  <c r="C104" i="187"/>
  <c r="C105" i="187"/>
  <c r="C105" i="308"/>
  <c r="C105" i="370" s="1"/>
  <c r="C106" i="187"/>
  <c r="C107" i="187"/>
  <c r="C108" i="187"/>
  <c r="C109" i="187"/>
  <c r="C110" i="187"/>
  <c r="C111" i="187"/>
  <c r="C112" i="187"/>
  <c r="C113" i="187"/>
  <c r="C113" i="308"/>
  <c r="C113" i="370" s="1"/>
  <c r="C115" i="187"/>
  <c r="C116" i="187"/>
  <c r="C117" i="187"/>
  <c r="C118" i="187"/>
  <c r="C119" i="187"/>
  <c r="C120" i="187"/>
  <c r="C121" i="187"/>
  <c r="C122" i="187"/>
  <c r="C123" i="187"/>
  <c r="C123" i="308" s="1"/>
  <c r="C123" i="370"/>
  <c r="C124" i="187"/>
  <c r="C125" i="187"/>
  <c r="C126" i="187"/>
  <c r="C127" i="187"/>
  <c r="C130" i="187"/>
  <c r="C131" i="187"/>
  <c r="C132" i="187"/>
  <c r="C134" i="187"/>
  <c r="C135" i="187"/>
  <c r="C136" i="187"/>
  <c r="C137" i="187"/>
  <c r="C138" i="187"/>
  <c r="C139" i="187"/>
  <c r="C141" i="187"/>
  <c r="C142" i="187"/>
  <c r="C143" i="187"/>
  <c r="C144" i="187"/>
  <c r="C145" i="187"/>
  <c r="C147" i="187"/>
  <c r="C148" i="187"/>
  <c r="C149" i="187"/>
  <c r="C149" i="308"/>
  <c r="C149" i="370" s="1"/>
  <c r="C150" i="187"/>
  <c r="C151" i="187"/>
  <c r="C152" i="187"/>
  <c r="C153" i="187"/>
  <c r="C157" i="187"/>
  <c r="C158" i="187"/>
  <c r="C16" i="187"/>
  <c r="C17" i="187"/>
  <c r="C17" i="308"/>
  <c r="C17" i="370" s="1"/>
  <c r="C18" i="187"/>
  <c r="C19" i="187"/>
  <c r="C20" i="187"/>
  <c r="C21" i="187"/>
  <c r="C23" i="187"/>
  <c r="C24" i="187"/>
  <c r="C25" i="187"/>
  <c r="C26" i="187"/>
  <c r="C27" i="187"/>
  <c r="C28" i="187"/>
  <c r="C30" i="187"/>
  <c r="C31" i="187"/>
  <c r="C31" i="308"/>
  <c r="C31" i="370" s="1"/>
  <c r="C32" i="187"/>
  <c r="C33" i="187"/>
  <c r="C34" i="187"/>
  <c r="C35" i="187"/>
  <c r="C36" i="187"/>
  <c r="C38" i="187"/>
  <c r="C39" i="187"/>
  <c r="C40" i="187"/>
  <c r="C41" i="187"/>
  <c r="C41" i="308" s="1"/>
  <c r="C41" i="370" s="1"/>
  <c r="C42" i="187"/>
  <c r="C43" i="187"/>
  <c r="C44" i="187"/>
  <c r="C45" i="187"/>
  <c r="C46" i="187"/>
  <c r="C47" i="187"/>
  <c r="C47" i="308" s="1"/>
  <c r="C47" i="370"/>
  <c r="C48" i="187"/>
  <c r="C50" i="187"/>
  <c r="C51" i="187"/>
  <c r="C51" i="308"/>
  <c r="C51" i="370" s="1"/>
  <c r="C52" i="187"/>
  <c r="C53" i="187"/>
  <c r="C54" i="187"/>
  <c r="C56" i="187"/>
  <c r="C57" i="187"/>
  <c r="C58" i="187"/>
  <c r="C59" i="187"/>
  <c r="C61" i="187"/>
  <c r="C61" i="308"/>
  <c r="C61" i="370" s="1"/>
  <c r="C62" i="187"/>
  <c r="C63" i="187"/>
  <c r="C63" i="308"/>
  <c r="C63" i="370" s="1"/>
  <c r="C64" i="187"/>
  <c r="C67" i="187"/>
  <c r="C68" i="187"/>
  <c r="C69" i="187"/>
  <c r="C71" i="187"/>
  <c r="C72" i="187"/>
  <c r="C73" i="187"/>
  <c r="C74" i="187"/>
  <c r="C76" i="187"/>
  <c r="C77" i="187"/>
  <c r="C79" i="187"/>
  <c r="C80" i="187"/>
  <c r="C81" i="187"/>
  <c r="C83" i="187"/>
  <c r="C83" i="308"/>
  <c r="C83" i="370" s="1"/>
  <c r="C84" i="187"/>
  <c r="C85" i="187"/>
  <c r="C86" i="187"/>
  <c r="C87" i="187"/>
  <c r="C88" i="187"/>
  <c r="C9" i="187"/>
  <c r="C9" i="247"/>
  <c r="C10" i="187"/>
  <c r="C11" i="187"/>
  <c r="C12" i="187"/>
  <c r="C13" i="187"/>
  <c r="C14" i="187"/>
  <c r="C94" i="186"/>
  <c r="C94" i="307" s="1"/>
  <c r="C94" i="369" s="1"/>
  <c r="C95" i="186"/>
  <c r="C96" i="186"/>
  <c r="C97" i="186"/>
  <c r="C98" i="186"/>
  <c r="C99" i="186"/>
  <c r="C100" i="186"/>
  <c r="C100" i="307" s="1"/>
  <c r="C100" i="369" s="1"/>
  <c r="C101" i="186"/>
  <c r="C102" i="186"/>
  <c r="C102" i="307" s="1"/>
  <c r="C102" i="369"/>
  <c r="C103" i="186"/>
  <c r="C104" i="186"/>
  <c r="C105" i="186"/>
  <c r="C106" i="186"/>
  <c r="C107" i="186"/>
  <c r="C108" i="186"/>
  <c r="C109" i="186"/>
  <c r="C110" i="186"/>
  <c r="C111" i="186"/>
  <c r="C112" i="186"/>
  <c r="C113" i="186"/>
  <c r="C115" i="186"/>
  <c r="C116" i="186"/>
  <c r="C117" i="186"/>
  <c r="C118" i="186"/>
  <c r="C118" i="246"/>
  <c r="C119" i="186"/>
  <c r="C120" i="186"/>
  <c r="C120" i="307" s="1"/>
  <c r="C120" i="369"/>
  <c r="C121" i="186"/>
  <c r="C122" i="186"/>
  <c r="C123" i="186"/>
  <c r="C124" i="186"/>
  <c r="C125" i="186"/>
  <c r="C126" i="186"/>
  <c r="C126" i="307" s="1"/>
  <c r="C126" i="369" s="1"/>
  <c r="C127" i="186"/>
  <c r="C130" i="186"/>
  <c r="C130" i="307" s="1"/>
  <c r="C130" i="369" s="1"/>
  <c r="C131" i="186"/>
  <c r="C132" i="186"/>
  <c r="C134" i="186"/>
  <c r="C135" i="186"/>
  <c r="C136" i="186"/>
  <c r="C137" i="186"/>
  <c r="C138" i="186"/>
  <c r="C139" i="186"/>
  <c r="C141" i="186"/>
  <c r="C142" i="186"/>
  <c r="C142" i="307" s="1"/>
  <c r="C142" i="369"/>
  <c r="C143" i="186"/>
  <c r="C144" i="186"/>
  <c r="C145" i="186"/>
  <c r="C147" i="186"/>
  <c r="C148" i="186"/>
  <c r="C149" i="186"/>
  <c r="C150" i="186"/>
  <c r="C151" i="186"/>
  <c r="C152" i="186"/>
  <c r="C153" i="186"/>
  <c r="C157" i="186"/>
  <c r="C158" i="186"/>
  <c r="C158" i="307" s="1"/>
  <c r="C158" i="369" s="1"/>
  <c r="C9" i="186"/>
  <c r="C10" i="186"/>
  <c r="C11" i="186"/>
  <c r="C12" i="186"/>
  <c r="C12" i="307" s="1"/>
  <c r="C12" i="369" s="1"/>
  <c r="C13" i="186"/>
  <c r="C14" i="186"/>
  <c r="C16" i="186"/>
  <c r="C17" i="186"/>
  <c r="C18" i="186"/>
  <c r="C19" i="186"/>
  <c r="C20" i="186"/>
  <c r="C20" i="307"/>
  <c r="C20" i="369" s="1"/>
  <c r="C21" i="186"/>
  <c r="C23" i="186"/>
  <c r="C24" i="186"/>
  <c r="C25" i="186"/>
  <c r="C26" i="186"/>
  <c r="C27" i="186"/>
  <c r="C28" i="186"/>
  <c r="C30" i="186"/>
  <c r="C31" i="186"/>
  <c r="C32" i="186"/>
  <c r="C33" i="186"/>
  <c r="C34" i="186"/>
  <c r="C35" i="186"/>
  <c r="C36" i="186"/>
  <c r="C38" i="186"/>
  <c r="C39" i="186"/>
  <c r="C40" i="186"/>
  <c r="C41" i="186"/>
  <c r="C42" i="186"/>
  <c r="C43" i="186"/>
  <c r="C44" i="186"/>
  <c r="C44" i="307" s="1"/>
  <c r="C44" i="369"/>
  <c r="C45" i="186"/>
  <c r="C46" i="186"/>
  <c r="C47" i="186"/>
  <c r="C48" i="186"/>
  <c r="C50" i="186"/>
  <c r="C51" i="186"/>
  <c r="C52" i="186"/>
  <c r="C53" i="186"/>
  <c r="C54" i="186"/>
  <c r="C56" i="186"/>
  <c r="C56" i="307" s="1"/>
  <c r="C56" i="369"/>
  <c r="C57" i="186"/>
  <c r="C58" i="186"/>
  <c r="C59" i="186"/>
  <c r="C61" i="186"/>
  <c r="C62" i="186"/>
  <c r="C63" i="186"/>
  <c r="C64" i="186"/>
  <c r="C64" i="307"/>
  <c r="C64" i="369" s="1"/>
  <c r="C67" i="186"/>
  <c r="C68" i="186"/>
  <c r="C68" i="307" s="1"/>
  <c r="C68" i="369" s="1"/>
  <c r="C69" i="186"/>
  <c r="C71" i="186"/>
  <c r="C72" i="186"/>
  <c r="C72" i="307"/>
  <c r="C72" i="369" s="1"/>
  <c r="C73" i="186"/>
  <c r="C74" i="186"/>
  <c r="C76" i="186"/>
  <c r="C77" i="186"/>
  <c r="C79" i="186"/>
  <c r="C80" i="186"/>
  <c r="C81" i="186"/>
  <c r="C83" i="186"/>
  <c r="C84" i="186"/>
  <c r="C85" i="186"/>
  <c r="C86" i="186"/>
  <c r="C87" i="186"/>
  <c r="C88" i="186"/>
  <c r="C94" i="185"/>
  <c r="C94" i="245"/>
  <c r="C95" i="185"/>
  <c r="C96" i="185"/>
  <c r="C97" i="185"/>
  <c r="C98" i="185"/>
  <c r="C99" i="185"/>
  <c r="C100" i="185"/>
  <c r="C101" i="185"/>
  <c r="C101" i="306"/>
  <c r="C101" i="368" s="1"/>
  <c r="C102" i="185"/>
  <c r="C103" i="185"/>
  <c r="C104" i="185"/>
  <c r="C105" i="185"/>
  <c r="C106" i="185"/>
  <c r="C107" i="185"/>
  <c r="C108" i="185"/>
  <c r="C109" i="185"/>
  <c r="C110" i="185"/>
  <c r="C111" i="185"/>
  <c r="C112" i="185"/>
  <c r="C113" i="185"/>
  <c r="C115" i="185"/>
  <c r="C116" i="185"/>
  <c r="C117" i="185"/>
  <c r="C118" i="185"/>
  <c r="C119" i="185"/>
  <c r="C119" i="306" s="1"/>
  <c r="C119" i="368"/>
  <c r="C120" i="185"/>
  <c r="C121" i="185"/>
  <c r="C122" i="185"/>
  <c r="C123" i="185"/>
  <c r="C124" i="185"/>
  <c r="C125" i="185"/>
  <c r="C126" i="185"/>
  <c r="C127" i="185"/>
  <c r="C127" i="245" s="1"/>
  <c r="C127" i="306"/>
  <c r="C127" i="368" s="1"/>
  <c r="C130" i="185"/>
  <c r="C131" i="185"/>
  <c r="C132" i="185"/>
  <c r="C134" i="185"/>
  <c r="C135" i="185"/>
  <c r="C136" i="185"/>
  <c r="C137" i="185"/>
  <c r="C138" i="185"/>
  <c r="C139" i="185"/>
  <c r="C139" i="306"/>
  <c r="C139" i="368" s="1"/>
  <c r="C141" i="185"/>
  <c r="C142" i="185"/>
  <c r="C143" i="185"/>
  <c r="C143" i="306" s="1"/>
  <c r="C143" i="368" s="1"/>
  <c r="C144" i="185"/>
  <c r="C145" i="185"/>
  <c r="C147" i="185"/>
  <c r="C148" i="185"/>
  <c r="C149" i="185"/>
  <c r="C150" i="185"/>
  <c r="C151" i="185"/>
  <c r="C152" i="185"/>
  <c r="C153" i="185"/>
  <c r="C153" i="245"/>
  <c r="C157" i="185"/>
  <c r="C158" i="185"/>
  <c r="C10" i="185"/>
  <c r="C11" i="185"/>
  <c r="C12" i="185"/>
  <c r="C13" i="185"/>
  <c r="C14" i="185"/>
  <c r="C14" i="245"/>
  <c r="C16" i="185"/>
  <c r="C16" i="306"/>
  <c r="C16" i="368" s="1"/>
  <c r="C17" i="185"/>
  <c r="C18" i="185"/>
  <c r="C19" i="185"/>
  <c r="C20" i="185"/>
  <c r="C21" i="185"/>
  <c r="C23" i="185"/>
  <c r="C24" i="185"/>
  <c r="C24" i="306" s="1"/>
  <c r="C24" i="368" s="1"/>
  <c r="C25" i="185"/>
  <c r="C26" i="185"/>
  <c r="C26" i="306" s="1"/>
  <c r="C26" i="368" s="1"/>
  <c r="C27" i="185"/>
  <c r="C28" i="185"/>
  <c r="C30" i="185"/>
  <c r="C31" i="185"/>
  <c r="C32" i="185"/>
  <c r="C33" i="185"/>
  <c r="C33" i="306" s="1"/>
  <c r="C33" i="368"/>
  <c r="C34" i="185"/>
  <c r="C35" i="185"/>
  <c r="C35" i="306" s="1"/>
  <c r="C35" i="368"/>
  <c r="C36" i="185"/>
  <c r="C38" i="185"/>
  <c r="C39" i="185"/>
  <c r="C40" i="185"/>
  <c r="C41" i="185"/>
  <c r="C42" i="185"/>
  <c r="C43" i="185"/>
  <c r="C43" i="306"/>
  <c r="C43" i="368"/>
  <c r="C44" i="185"/>
  <c r="C45" i="185"/>
  <c r="C46" i="185"/>
  <c r="C47" i="185"/>
  <c r="C48" i="185"/>
  <c r="C50" i="185"/>
  <c r="C51" i="185"/>
  <c r="C52" i="185"/>
  <c r="C53" i="185"/>
  <c r="C54" i="185"/>
  <c r="C56" i="185"/>
  <c r="C57" i="185"/>
  <c r="C57" i="306" s="1"/>
  <c r="C57" i="368" s="1"/>
  <c r="C58" i="185"/>
  <c r="C59" i="185"/>
  <c r="C61" i="185"/>
  <c r="C62" i="185"/>
  <c r="C63" i="185"/>
  <c r="C64" i="185"/>
  <c r="C67" i="185"/>
  <c r="C67" i="306" s="1"/>
  <c r="C67" i="368" s="1"/>
  <c r="C68" i="185"/>
  <c r="C69" i="185"/>
  <c r="C71" i="185"/>
  <c r="C71" i="306"/>
  <c r="C71" i="368"/>
  <c r="C72" i="185"/>
  <c r="C73" i="185"/>
  <c r="C74" i="185"/>
  <c r="C76" i="185"/>
  <c r="C77" i="185"/>
  <c r="C79" i="185"/>
  <c r="C80" i="185"/>
  <c r="C81" i="185"/>
  <c r="C83" i="185"/>
  <c r="C84" i="185"/>
  <c r="C85" i="185"/>
  <c r="C85" i="245"/>
  <c r="C86" i="185"/>
  <c r="C87" i="185"/>
  <c r="C88" i="185"/>
  <c r="C9" i="185"/>
  <c r="C95" i="184"/>
  <c r="C96" i="184"/>
  <c r="C97" i="184"/>
  <c r="C97" i="305"/>
  <c r="C97" i="367" s="1"/>
  <c r="C98" i="184"/>
  <c r="C99" i="184"/>
  <c r="C100" i="184"/>
  <c r="C101" i="184"/>
  <c r="C102" i="184"/>
  <c r="C103" i="184"/>
  <c r="C104" i="184"/>
  <c r="C105" i="184"/>
  <c r="C105" i="305" s="1"/>
  <c r="C105" i="367" s="1"/>
  <c r="C106" i="184"/>
  <c r="C107" i="184"/>
  <c r="C108" i="184"/>
  <c r="C109" i="184"/>
  <c r="C110" i="184"/>
  <c r="C111" i="184"/>
  <c r="C111" i="305" s="1"/>
  <c r="C111" i="367" s="1"/>
  <c r="C112" i="184"/>
  <c r="C113" i="184"/>
  <c r="C113" i="305" s="1"/>
  <c r="C113" i="367" s="1"/>
  <c r="C115" i="184"/>
  <c r="C116" i="184"/>
  <c r="C117" i="184"/>
  <c r="C118" i="184"/>
  <c r="C119" i="184"/>
  <c r="C120" i="184"/>
  <c r="C121" i="184"/>
  <c r="C122" i="184"/>
  <c r="C123" i="184"/>
  <c r="C123" i="305"/>
  <c r="C123" i="367" s="1"/>
  <c r="C124" i="184"/>
  <c r="C125" i="184"/>
  <c r="C126" i="184"/>
  <c r="C127" i="184"/>
  <c r="C130" i="184"/>
  <c r="C131" i="184"/>
  <c r="C132" i="184"/>
  <c r="C134" i="184"/>
  <c r="C135" i="184"/>
  <c r="C135" i="305"/>
  <c r="C135" i="367"/>
  <c r="C136" i="184"/>
  <c r="C137" i="184"/>
  <c r="C138" i="184"/>
  <c r="C139" i="184"/>
  <c r="C141" i="184"/>
  <c r="C142" i="184"/>
  <c r="C143" i="184"/>
  <c r="C144" i="184"/>
  <c r="C145" i="184"/>
  <c r="C145" i="244"/>
  <c r="C147" i="184"/>
  <c r="C147" i="305"/>
  <c r="C147" i="367" s="1"/>
  <c r="C148" i="184"/>
  <c r="C149" i="184"/>
  <c r="C150" i="184"/>
  <c r="C151" i="184"/>
  <c r="C152" i="184"/>
  <c r="C153" i="184"/>
  <c r="C153" i="305" s="1"/>
  <c r="C153" i="367" s="1"/>
  <c r="C157" i="184"/>
  <c r="C158" i="184"/>
  <c r="C94" i="184"/>
  <c r="C94" i="244" s="1"/>
  <c r="C9" i="184"/>
  <c r="C10" i="184"/>
  <c r="C11" i="184"/>
  <c r="C12" i="184"/>
  <c r="C13" i="184"/>
  <c r="C14" i="184"/>
  <c r="C16" i="184"/>
  <c r="C17" i="184"/>
  <c r="C18" i="184"/>
  <c r="C19" i="184"/>
  <c r="C20" i="184"/>
  <c r="C21" i="184"/>
  <c r="C21" i="305"/>
  <c r="C21" i="367"/>
  <c r="C23" i="184"/>
  <c r="C24" i="184"/>
  <c r="C25" i="184"/>
  <c r="C26" i="184"/>
  <c r="C27" i="184"/>
  <c r="C28" i="184"/>
  <c r="C30" i="184"/>
  <c r="C30" i="244"/>
  <c r="C31" i="184"/>
  <c r="C32" i="184"/>
  <c r="C33" i="184"/>
  <c r="C34" i="184"/>
  <c r="C35" i="184"/>
  <c r="C35" i="305" s="1"/>
  <c r="C35" i="367" s="1"/>
  <c r="C36" i="184"/>
  <c r="C38" i="184"/>
  <c r="C39" i="184"/>
  <c r="C39" i="305"/>
  <c r="C39" i="367"/>
  <c r="C40" i="184"/>
  <c r="C41" i="184"/>
  <c r="C42" i="184"/>
  <c r="C43" i="184"/>
  <c r="C44" i="184"/>
  <c r="C45" i="184"/>
  <c r="C45" i="305"/>
  <c r="C45" i="367"/>
  <c r="C46" i="184"/>
  <c r="C47" i="184"/>
  <c r="C48" i="184"/>
  <c r="C50" i="184"/>
  <c r="C51" i="184"/>
  <c r="C52" i="184"/>
  <c r="C53" i="184"/>
  <c r="C54" i="184"/>
  <c r="C56" i="184"/>
  <c r="C57" i="184"/>
  <c r="C57" i="305"/>
  <c r="C57" i="367" s="1"/>
  <c r="C58" i="184"/>
  <c r="C59" i="184"/>
  <c r="C59" i="305"/>
  <c r="C59" i="367" s="1"/>
  <c r="C61" i="184"/>
  <c r="C61" i="305"/>
  <c r="C61" i="367"/>
  <c r="C62" i="184"/>
  <c r="C63" i="184"/>
  <c r="C64" i="184"/>
  <c r="C67" i="184"/>
  <c r="C68" i="184"/>
  <c r="C69" i="184"/>
  <c r="C69" i="305"/>
  <c r="C69" i="367"/>
  <c r="C71" i="184"/>
  <c r="C71" i="305" s="1"/>
  <c r="C71" i="367" s="1"/>
  <c r="C72" i="184"/>
  <c r="C73" i="184"/>
  <c r="C74" i="184"/>
  <c r="C76" i="184"/>
  <c r="C77" i="184"/>
  <c r="C79" i="184"/>
  <c r="C80" i="184"/>
  <c r="C81" i="184"/>
  <c r="C83" i="184"/>
  <c r="C84" i="184"/>
  <c r="C85" i="184"/>
  <c r="C85" i="305"/>
  <c r="C85" i="367"/>
  <c r="C86" i="184"/>
  <c r="C87" i="184"/>
  <c r="C87" i="305"/>
  <c r="C87" i="367"/>
  <c r="C88" i="184"/>
  <c r="B7" i="183"/>
  <c r="B7" i="303"/>
  <c r="C7" i="183"/>
  <c r="C7" i="303"/>
  <c r="C7" i="365" s="1"/>
  <c r="D7" i="183"/>
  <c r="E7" i="183"/>
  <c r="E7" i="243" s="1"/>
  <c r="B8" i="183"/>
  <c r="C8" i="183"/>
  <c r="D8" i="183"/>
  <c r="E8" i="183"/>
  <c r="B9" i="303"/>
  <c r="B9" i="365"/>
  <c r="C9" i="243"/>
  <c r="D9" i="183"/>
  <c r="E9" i="183"/>
  <c r="B10" i="183"/>
  <c r="B10" i="303"/>
  <c r="B10" i="365" s="1"/>
  <c r="D10" i="183"/>
  <c r="D10" i="243"/>
  <c r="E10" i="183"/>
  <c r="E11" i="303"/>
  <c r="E11" i="365" s="1"/>
  <c r="B12" i="183"/>
  <c r="C12" i="183"/>
  <c r="D12" i="183"/>
  <c r="E12" i="183"/>
  <c r="B13" i="183"/>
  <c r="C13" i="183"/>
  <c r="D13" i="183"/>
  <c r="E13" i="183"/>
  <c r="E13" i="303"/>
  <c r="E13" i="365"/>
  <c r="B14" i="183"/>
  <c r="B14" i="243" s="1"/>
  <c r="C14" i="183"/>
  <c r="C14" i="303"/>
  <c r="C14" i="365"/>
  <c r="D14" i="183"/>
  <c r="E14" i="183"/>
  <c r="B15" i="183"/>
  <c r="C15" i="183"/>
  <c r="C15" i="243" s="1"/>
  <c r="D15" i="183"/>
  <c r="E15" i="183"/>
  <c r="B16" i="183"/>
  <c r="C16" i="183"/>
  <c r="D16" i="183"/>
  <c r="E16" i="183"/>
  <c r="B17" i="183"/>
  <c r="C17" i="183"/>
  <c r="C17" i="243"/>
  <c r="D17" i="183"/>
  <c r="E17" i="183"/>
  <c r="B18" i="183"/>
  <c r="C18" i="183"/>
  <c r="C18" i="303"/>
  <c r="C18" i="365"/>
  <c r="D18" i="183"/>
  <c r="D18" i="303"/>
  <c r="D18" i="365"/>
  <c r="E18" i="183"/>
  <c r="B19" i="183"/>
  <c r="C19" i="183"/>
  <c r="D19" i="183"/>
  <c r="E19" i="183"/>
  <c r="E19" i="303" s="1"/>
  <c r="E19" i="365" s="1"/>
  <c r="B20" i="183"/>
  <c r="C20" i="183"/>
  <c r="D20" i="183"/>
  <c r="E20" i="183"/>
  <c r="B21" i="183"/>
  <c r="C21" i="183"/>
  <c r="D21" i="183"/>
  <c r="E21" i="183"/>
  <c r="E21" i="243"/>
  <c r="B22" i="183"/>
  <c r="B22" i="243"/>
  <c r="C22" i="183"/>
  <c r="D22" i="183"/>
  <c r="E22" i="183"/>
  <c r="B23" i="183"/>
  <c r="C23" i="183"/>
  <c r="C23" i="303" s="1"/>
  <c r="C23" i="365" s="1"/>
  <c r="D23" i="183"/>
  <c r="E23" i="183"/>
  <c r="E23" i="243"/>
  <c r="A23" i="183"/>
  <c r="A8" i="183"/>
  <c r="A11" i="243"/>
  <c r="A12" i="183"/>
  <c r="A13" i="183"/>
  <c r="A14" i="183"/>
  <c r="A15" i="183"/>
  <c r="A15" i="303"/>
  <c r="A15" i="365" s="1"/>
  <c r="A16" i="183"/>
  <c r="A16" i="303"/>
  <c r="A16" i="365"/>
  <c r="A17" i="183"/>
  <c r="A17" i="243"/>
  <c r="A18" i="183"/>
  <c r="A19" i="183"/>
  <c r="A19" i="243" s="1"/>
  <c r="A20" i="183"/>
  <c r="A20" i="243"/>
  <c r="A21" i="183"/>
  <c r="A21" i="303" s="1"/>
  <c r="A21" i="365" s="1"/>
  <c r="A22" i="183"/>
  <c r="A7" i="183"/>
  <c r="B7" i="182"/>
  <c r="B7" i="242"/>
  <c r="C7" i="182"/>
  <c r="D7" i="182"/>
  <c r="E7" i="182"/>
  <c r="E7" i="302"/>
  <c r="E7" i="364"/>
  <c r="B8" i="242"/>
  <c r="C8" i="182"/>
  <c r="C8" i="302"/>
  <c r="C8" i="364"/>
  <c r="D8" i="182"/>
  <c r="D8" i="242" s="1"/>
  <c r="E8" i="182"/>
  <c r="B9" i="182"/>
  <c r="C9" i="302"/>
  <c r="C9" i="364" s="1"/>
  <c r="D9" i="182"/>
  <c r="D9" i="302"/>
  <c r="D9" i="364" s="1"/>
  <c r="B10" i="242"/>
  <c r="E10" i="302"/>
  <c r="E10" i="364"/>
  <c r="B11" i="182"/>
  <c r="C11" i="182"/>
  <c r="D11" i="182"/>
  <c r="E11" i="182"/>
  <c r="E11" i="242" s="1"/>
  <c r="B12" i="182"/>
  <c r="C12" i="182"/>
  <c r="D12" i="182"/>
  <c r="E12" i="182"/>
  <c r="E12" i="302" s="1"/>
  <c r="E12" i="364" s="1"/>
  <c r="B13" i="182"/>
  <c r="B13" i="242"/>
  <c r="C13" i="182"/>
  <c r="C13" i="302"/>
  <c r="C13" i="364"/>
  <c r="D13" i="182"/>
  <c r="D13" i="302" s="1"/>
  <c r="D13" i="364" s="1"/>
  <c r="E13" i="182"/>
  <c r="B14" i="182"/>
  <c r="C14" i="182"/>
  <c r="C14" i="242"/>
  <c r="D14" i="182"/>
  <c r="D14" i="302" s="1"/>
  <c r="D14" i="364" s="1"/>
  <c r="E14" i="182"/>
  <c r="E14" i="302"/>
  <c r="E14" i="364" s="1"/>
  <c r="B15" i="182"/>
  <c r="C15" i="182"/>
  <c r="D15" i="182"/>
  <c r="E15" i="182"/>
  <c r="B16" i="182"/>
  <c r="C16" i="182"/>
  <c r="C16" i="302"/>
  <c r="C16" i="364"/>
  <c r="D16" i="182"/>
  <c r="E16" i="182"/>
  <c r="B17" i="182"/>
  <c r="B17" i="242"/>
  <c r="C17" i="182"/>
  <c r="C17" i="302" s="1"/>
  <c r="C17" i="364" s="1"/>
  <c r="D17" i="182"/>
  <c r="D17" i="302" s="1"/>
  <c r="D17" i="364" s="1"/>
  <c r="E17" i="182"/>
  <c r="B18" i="182"/>
  <c r="C18" i="182"/>
  <c r="D18" i="182"/>
  <c r="D18" i="242"/>
  <c r="E18" i="182"/>
  <c r="E18" i="302"/>
  <c r="E18" i="364" s="1"/>
  <c r="B19" i="182"/>
  <c r="C19" i="182"/>
  <c r="D19" i="182"/>
  <c r="E19" i="182"/>
  <c r="B20" i="182"/>
  <c r="C20" i="182"/>
  <c r="D20" i="182"/>
  <c r="E20" i="182"/>
  <c r="B21" i="182"/>
  <c r="C21" i="182"/>
  <c r="C21" i="302"/>
  <c r="C21" i="364" s="1"/>
  <c r="D21" i="182"/>
  <c r="E21" i="182"/>
  <c r="B22" i="182"/>
  <c r="C22" i="182"/>
  <c r="D22" i="182"/>
  <c r="D22" i="302"/>
  <c r="D22" i="364" s="1"/>
  <c r="E22" i="182"/>
  <c r="E22" i="302"/>
  <c r="E22" i="364"/>
  <c r="A8" i="182"/>
  <c r="A8" i="302" s="1"/>
  <c r="A8" i="364" s="1"/>
  <c r="A11" i="182"/>
  <c r="A11" i="302" s="1"/>
  <c r="A11" i="364" s="1"/>
  <c r="A12" i="182"/>
  <c r="A12" i="302"/>
  <c r="A12" i="364"/>
  <c r="A13" i="182"/>
  <c r="A14" i="182"/>
  <c r="A15" i="182"/>
  <c r="A15" i="302"/>
  <c r="A15" i="364" s="1"/>
  <c r="A16" i="182"/>
  <c r="A16" i="302"/>
  <c r="A16" i="364" s="1"/>
  <c r="A17" i="182"/>
  <c r="A18" i="182"/>
  <c r="A19" i="182"/>
  <c r="A19" i="302" s="1"/>
  <c r="A19" i="364" s="1"/>
  <c r="A20" i="182"/>
  <c r="A20" i="302"/>
  <c r="A20" i="364" s="1"/>
  <c r="A21" i="182"/>
  <c r="A22" i="182"/>
  <c r="A22" i="242"/>
  <c r="A7" i="182"/>
  <c r="A7" i="302" s="1"/>
  <c r="A7" i="364" s="1"/>
  <c r="G7" i="180"/>
  <c r="G8" i="180"/>
  <c r="G9" i="180"/>
  <c r="G10" i="180"/>
  <c r="I10" i="180"/>
  <c r="G11" i="180"/>
  <c r="G12" i="180"/>
  <c r="G12" i="300"/>
  <c r="G12" i="362"/>
  <c r="G13" i="180"/>
  <c r="G14" i="180"/>
  <c r="G14" i="300"/>
  <c r="G14" i="362"/>
  <c r="G15" i="180"/>
  <c r="G16" i="180"/>
  <c r="G16" i="300"/>
  <c r="G16" i="362"/>
  <c r="G17" i="180"/>
  <c r="G18" i="180"/>
  <c r="G18" i="300"/>
  <c r="G18" i="362"/>
  <c r="G19" i="180"/>
  <c r="G20" i="180"/>
  <c r="G20" i="300"/>
  <c r="G20" i="362"/>
  <c r="G21" i="180"/>
  <c r="G22" i="180"/>
  <c r="G23" i="180"/>
  <c r="G24" i="180"/>
  <c r="G25" i="180"/>
  <c r="I25" i="180" s="1"/>
  <c r="G26" i="180"/>
  <c r="G26" i="300"/>
  <c r="G26" i="362" s="1"/>
  <c r="G27" i="180"/>
  <c r="G28" i="180"/>
  <c r="G29" i="180"/>
  <c r="G6" i="180"/>
  <c r="G6" i="300" s="1"/>
  <c r="G6" i="362" s="1"/>
  <c r="C7" i="180"/>
  <c r="C7" i="300" s="1"/>
  <c r="C7" i="362" s="1"/>
  <c r="C8" i="180"/>
  <c r="C9" i="180"/>
  <c r="C10" i="180"/>
  <c r="C10" i="300" s="1"/>
  <c r="C10" i="362" s="1"/>
  <c r="C11" i="180"/>
  <c r="C11" i="300" s="1"/>
  <c r="C11" i="362" s="1"/>
  <c r="C12" i="180"/>
  <c r="E12" i="180"/>
  <c r="D12" i="300" s="1"/>
  <c r="D12" i="362" s="1"/>
  <c r="C13" i="180"/>
  <c r="C13" i="300"/>
  <c r="C13" i="362"/>
  <c r="C14" i="180"/>
  <c r="C15" i="180"/>
  <c r="C16" i="180"/>
  <c r="C16" i="240"/>
  <c r="E16" i="240" s="1"/>
  <c r="C17" i="180"/>
  <c r="C19" i="180"/>
  <c r="C19" i="300" s="1"/>
  <c r="C19" i="362" s="1"/>
  <c r="C20" i="180"/>
  <c r="C21" i="180"/>
  <c r="C22" i="180"/>
  <c r="E22" i="180" s="1"/>
  <c r="D22" i="300" s="1"/>
  <c r="C23" i="180"/>
  <c r="C25" i="180"/>
  <c r="C26" i="180"/>
  <c r="C27" i="180"/>
  <c r="C27" i="300" s="1"/>
  <c r="C27" i="362" s="1"/>
  <c r="E27" i="180"/>
  <c r="D27" i="300"/>
  <c r="C28" i="180"/>
  <c r="C29" i="180"/>
  <c r="C29" i="300" s="1"/>
  <c r="C29" i="362" s="1"/>
  <c r="C6" i="180"/>
  <c r="C19" i="73"/>
  <c r="C19" i="179" s="1"/>
  <c r="C24" i="73"/>
  <c r="C24" i="179"/>
  <c r="C18" i="61"/>
  <c r="C18" i="180" s="1"/>
  <c r="G7" i="179"/>
  <c r="G7" i="239"/>
  <c r="G8" i="179"/>
  <c r="G9" i="179"/>
  <c r="G10" i="179"/>
  <c r="G11" i="179"/>
  <c r="G11" i="299" s="1"/>
  <c r="G11" i="361" s="1"/>
  <c r="G12" i="179"/>
  <c r="G13" i="179"/>
  <c r="G14" i="179"/>
  <c r="I14" i="179" s="1"/>
  <c r="H14" i="299" s="1"/>
  <c r="H14" i="361" s="1"/>
  <c r="G15" i="179"/>
  <c r="G16" i="179"/>
  <c r="G17" i="179"/>
  <c r="G19" i="179"/>
  <c r="G19" i="299" s="1"/>
  <c r="G19" i="361" s="1"/>
  <c r="G20" i="179"/>
  <c r="I20" i="179"/>
  <c r="G21" i="179"/>
  <c r="G22" i="179"/>
  <c r="I22" i="179"/>
  <c r="H22" i="299"/>
  <c r="H22" i="361" s="1"/>
  <c r="G23" i="179"/>
  <c r="G23" i="299"/>
  <c r="G23" i="361"/>
  <c r="G24" i="179"/>
  <c r="I24" i="179" s="1"/>
  <c r="H24" i="299" s="1"/>
  <c r="H24" i="361" s="1"/>
  <c r="G25" i="179"/>
  <c r="I25" i="179" s="1"/>
  <c r="H25" i="299" s="1"/>
  <c r="H25" i="361"/>
  <c r="G26" i="179"/>
  <c r="G27" i="179"/>
  <c r="G28" i="179"/>
  <c r="G6" i="179"/>
  <c r="C7" i="179"/>
  <c r="E7" i="179" s="1"/>
  <c r="D7" i="299" s="1"/>
  <c r="D7" i="361" s="1"/>
  <c r="C8" i="179"/>
  <c r="C8" i="239" s="1"/>
  <c r="E8" i="239" s="1"/>
  <c r="C9" i="179"/>
  <c r="C10" i="179"/>
  <c r="C11" i="179"/>
  <c r="C12" i="179"/>
  <c r="C12" i="299"/>
  <c r="C12" i="361" s="1"/>
  <c r="C13" i="179"/>
  <c r="C14" i="179"/>
  <c r="C14" i="299"/>
  <c r="C14" i="361" s="1"/>
  <c r="C15" i="179"/>
  <c r="C16" i="179"/>
  <c r="C16" i="299"/>
  <c r="C16" i="361" s="1"/>
  <c r="C17" i="179"/>
  <c r="C20" i="179"/>
  <c r="C21" i="179"/>
  <c r="C22" i="179"/>
  <c r="C23" i="179"/>
  <c r="C23" i="239"/>
  <c r="C25" i="179"/>
  <c r="C26" i="179"/>
  <c r="C27" i="179"/>
  <c r="C28" i="179"/>
  <c r="C101" i="178"/>
  <c r="C101" i="298" s="1"/>
  <c r="C101" i="360" s="1"/>
  <c r="C102" i="178"/>
  <c r="C103" i="178"/>
  <c r="C103" i="238" s="1"/>
  <c r="C104" i="178"/>
  <c r="C105" i="178"/>
  <c r="C105" i="238"/>
  <c r="C106" i="178"/>
  <c r="C107" i="178"/>
  <c r="C108" i="178"/>
  <c r="C109" i="178"/>
  <c r="C110" i="178"/>
  <c r="C111" i="178"/>
  <c r="C112" i="178"/>
  <c r="C113" i="178"/>
  <c r="C113" i="298" s="1"/>
  <c r="C113" i="360" s="1"/>
  <c r="C114" i="178"/>
  <c r="C115" i="178"/>
  <c r="C116" i="178"/>
  <c r="C116" i="298" s="1"/>
  <c r="C116" i="360" s="1"/>
  <c r="C117" i="178"/>
  <c r="C118" i="178"/>
  <c r="C118" i="298" s="1"/>
  <c r="C118" i="360" s="1"/>
  <c r="C119" i="178"/>
  <c r="C119" i="238"/>
  <c r="C120" i="178"/>
  <c r="C122" i="178"/>
  <c r="C123" i="178"/>
  <c r="C124" i="178"/>
  <c r="C125" i="178"/>
  <c r="C125" i="298"/>
  <c r="C125" i="360"/>
  <c r="C126" i="178"/>
  <c r="C126" i="298" s="1"/>
  <c r="C126" i="360" s="1"/>
  <c r="C127" i="178"/>
  <c r="C128" i="178"/>
  <c r="C129" i="178"/>
  <c r="C129" i="298"/>
  <c r="C129" i="360"/>
  <c r="C130" i="178"/>
  <c r="C131" i="178"/>
  <c r="C132" i="178"/>
  <c r="C133" i="178"/>
  <c r="C134" i="178"/>
  <c r="C137" i="178"/>
  <c r="C138" i="178"/>
  <c r="C139" i="178"/>
  <c r="C141" i="178"/>
  <c r="C141" i="298"/>
  <c r="C141" i="360"/>
  <c r="C142" i="178"/>
  <c r="C143" i="178"/>
  <c r="C144" i="178"/>
  <c r="C144" i="298"/>
  <c r="C144" i="360" s="1"/>
  <c r="C145" i="178"/>
  <c r="C145" i="298"/>
  <c r="C145" i="360"/>
  <c r="C146" i="178"/>
  <c r="C146" i="298" s="1"/>
  <c r="C146" i="360" s="1"/>
  <c r="C148" i="178"/>
  <c r="C149" i="178"/>
  <c r="C150" i="178"/>
  <c r="C151" i="178"/>
  <c r="C153" i="178"/>
  <c r="C153" i="238"/>
  <c r="C154" i="178"/>
  <c r="C154" i="298"/>
  <c r="C154" i="360"/>
  <c r="C157" i="178"/>
  <c r="C158" i="178"/>
  <c r="C159" i="178"/>
  <c r="C159" i="298"/>
  <c r="C159" i="360"/>
  <c r="C12" i="178"/>
  <c r="C13" i="178"/>
  <c r="C14" i="178"/>
  <c r="C14" i="298"/>
  <c r="C14" i="360" s="1"/>
  <c r="C15" i="178"/>
  <c r="C15" i="238"/>
  <c r="C16" i="178"/>
  <c r="C17" i="178"/>
  <c r="C17" i="238"/>
  <c r="C19" i="178"/>
  <c r="C19" i="298" s="1"/>
  <c r="C19" i="360" s="1"/>
  <c r="C20" i="178"/>
  <c r="C21" i="178"/>
  <c r="C22" i="178"/>
  <c r="C22" i="298" s="1"/>
  <c r="C22" i="360" s="1"/>
  <c r="C23" i="178"/>
  <c r="C24" i="178"/>
  <c r="C26" i="178"/>
  <c r="C27" i="178"/>
  <c r="C28" i="178"/>
  <c r="C29" i="178"/>
  <c r="C30" i="178"/>
  <c r="C31" i="178"/>
  <c r="C31" i="238"/>
  <c r="C33" i="178"/>
  <c r="C33" i="298" s="1"/>
  <c r="C33" i="360" s="1"/>
  <c r="C34" i="178"/>
  <c r="C35" i="178"/>
  <c r="C36" i="178"/>
  <c r="C37" i="178"/>
  <c r="C38" i="178"/>
  <c r="C39" i="178"/>
  <c r="C39" i="238" s="1"/>
  <c r="C41" i="178"/>
  <c r="C41" i="298"/>
  <c r="C41" i="360"/>
  <c r="C42" i="178"/>
  <c r="C43" i="178"/>
  <c r="C44" i="178"/>
  <c r="C45" i="178"/>
  <c r="C45" i="298" s="1"/>
  <c r="C45" i="360" s="1"/>
  <c r="C46" i="178"/>
  <c r="C47" i="178"/>
  <c r="C47" i="238" s="1"/>
  <c r="C48" i="178"/>
  <c r="C49" i="178"/>
  <c r="C50" i="178"/>
  <c r="C50" i="298" s="1"/>
  <c r="C50" i="360" s="1"/>
  <c r="C51" i="178"/>
  <c r="C51" i="298"/>
  <c r="C51" i="360" s="1"/>
  <c r="C53" i="178"/>
  <c r="C53" i="298"/>
  <c r="C53" i="360" s="1"/>
  <c r="C54" i="178"/>
  <c r="C55" i="178"/>
  <c r="C55" i="238"/>
  <c r="C56" i="178"/>
  <c r="C57" i="178"/>
  <c r="C59" i="178"/>
  <c r="C60" i="178"/>
  <c r="C61" i="178"/>
  <c r="C62" i="178"/>
  <c r="C64" i="178"/>
  <c r="C64" i="298"/>
  <c r="C64" i="360" s="1"/>
  <c r="C65" i="178"/>
  <c r="C65" i="298"/>
  <c r="C65" i="360"/>
  <c r="C66" i="178"/>
  <c r="C67" i="178"/>
  <c r="C70" i="178"/>
  <c r="C71" i="178"/>
  <c r="C71" i="298" s="1"/>
  <c r="C71" i="360" s="1"/>
  <c r="C72" i="178"/>
  <c r="C74" i="178"/>
  <c r="C75" i="178"/>
  <c r="C76" i="178"/>
  <c r="C77" i="178"/>
  <c r="C77" i="298"/>
  <c r="C77" i="360" s="1"/>
  <c r="C79" i="178"/>
  <c r="C79" i="238"/>
  <c r="C80" i="178"/>
  <c r="C82" i="178"/>
  <c r="C83" i="178"/>
  <c r="C83" i="298"/>
  <c r="C83" i="360"/>
  <c r="C84" i="178"/>
  <c r="C86" i="178"/>
  <c r="C87" i="178"/>
  <c r="C87" i="238"/>
  <c r="C88" i="178"/>
  <c r="C88" i="298" s="1"/>
  <c r="C88" i="360" s="1"/>
  <c r="C89" i="178"/>
  <c r="C90" i="178"/>
  <c r="C91" i="178"/>
  <c r="C159" i="177"/>
  <c r="C158" i="177"/>
  <c r="C157" i="177"/>
  <c r="C156" i="177"/>
  <c r="C155" i="237"/>
  <c r="C154" i="177"/>
  <c r="C153" i="177"/>
  <c r="C151" i="177"/>
  <c r="C150" i="177"/>
  <c r="C149" i="177"/>
  <c r="C149" i="297"/>
  <c r="C149" i="359" s="1"/>
  <c r="C148" i="177"/>
  <c r="C148" i="297"/>
  <c r="C148" i="359" s="1"/>
  <c r="C146" i="177"/>
  <c r="C145" i="177"/>
  <c r="C144" i="177"/>
  <c r="C143" i="177"/>
  <c r="C143" i="237" s="1"/>
  <c r="C142" i="177"/>
  <c r="C142" i="297"/>
  <c r="C142" i="359" s="1"/>
  <c r="C141" i="177"/>
  <c r="C141" i="237"/>
  <c r="C139" i="177"/>
  <c r="C139" i="297" s="1"/>
  <c r="C139" i="359" s="1"/>
  <c r="C138" i="177"/>
  <c r="C137" i="177"/>
  <c r="C134" i="177"/>
  <c r="C134" i="237" s="1"/>
  <c r="C133" i="177"/>
  <c r="C132" i="177"/>
  <c r="C132" i="237"/>
  <c r="C131" i="177"/>
  <c r="C130" i="177"/>
  <c r="C129" i="177"/>
  <c r="C128" i="177"/>
  <c r="C127" i="177"/>
  <c r="C127" i="297"/>
  <c r="C127" i="359"/>
  <c r="C126" i="177"/>
  <c r="C126" i="297" s="1"/>
  <c r="C126" i="359" s="1"/>
  <c r="C125" i="177"/>
  <c r="C125" i="297" s="1"/>
  <c r="C125" i="359" s="1"/>
  <c r="C124" i="177"/>
  <c r="C124" i="297"/>
  <c r="C124" i="359"/>
  <c r="C123" i="177"/>
  <c r="C122" i="177"/>
  <c r="C122" i="297"/>
  <c r="C122" i="359"/>
  <c r="C120" i="177"/>
  <c r="C120" i="297"/>
  <c r="C120" i="359"/>
  <c r="C119" i="177"/>
  <c r="C119" i="297" s="1"/>
  <c r="C119" i="359" s="1"/>
  <c r="C118" i="177"/>
  <c r="C117" i="177"/>
  <c r="C116" i="177"/>
  <c r="C116" i="297"/>
  <c r="C116" i="359"/>
  <c r="C115" i="177"/>
  <c r="C114" i="177"/>
  <c r="C114" i="297"/>
  <c r="C114" i="359"/>
  <c r="C113" i="177"/>
  <c r="C112" i="177"/>
  <c r="C111" i="177"/>
  <c r="C110" i="177"/>
  <c r="C109" i="177"/>
  <c r="C109" i="237" s="1"/>
  <c r="C108" i="177"/>
  <c r="C108" i="237"/>
  <c r="C107" i="177"/>
  <c r="C106" i="177"/>
  <c r="C105" i="177"/>
  <c r="C105" i="297"/>
  <c r="C105" i="359" s="1"/>
  <c r="C104" i="177"/>
  <c r="C104" i="237"/>
  <c r="C103" i="177"/>
  <c r="C103" i="297" s="1"/>
  <c r="C103" i="359" s="1"/>
  <c r="C102" i="177"/>
  <c r="C101" i="177"/>
  <c r="C12" i="177"/>
  <c r="C12" i="297" s="1"/>
  <c r="C12" i="359" s="1"/>
  <c r="C13" i="177"/>
  <c r="C13" i="297" s="1"/>
  <c r="C13" i="359" s="1"/>
  <c r="C14" i="177"/>
  <c r="C15" i="177"/>
  <c r="C16" i="177"/>
  <c r="C17" i="177"/>
  <c r="C19" i="177"/>
  <c r="C19" i="237"/>
  <c r="C20" i="177"/>
  <c r="C21" i="177"/>
  <c r="C22" i="177"/>
  <c r="C23" i="177"/>
  <c r="C24" i="177"/>
  <c r="C24" i="297" s="1"/>
  <c r="C24" i="359" s="1"/>
  <c r="C26" i="177"/>
  <c r="C27" i="177"/>
  <c r="C27" i="297"/>
  <c r="C27" i="359" s="1"/>
  <c r="C28" i="177"/>
  <c r="C29" i="177"/>
  <c r="C30" i="177"/>
  <c r="C30" i="297" s="1"/>
  <c r="C30" i="359"/>
  <c r="C31" i="177"/>
  <c r="C33" i="177"/>
  <c r="C33" i="237" s="1"/>
  <c r="C34" i="177"/>
  <c r="C35" i="177"/>
  <c r="C35" i="237" s="1"/>
  <c r="C36" i="177"/>
  <c r="C36" i="297"/>
  <c r="C36" i="359"/>
  <c r="C37" i="177"/>
  <c r="C38" i="177"/>
  <c r="C38" i="297"/>
  <c r="C38" i="359"/>
  <c r="C39" i="177"/>
  <c r="C41" i="177"/>
  <c r="C41" i="297"/>
  <c r="C41" i="359"/>
  <c r="C42" i="177"/>
  <c r="C43" i="177"/>
  <c r="C44" i="177"/>
  <c r="C44" i="297"/>
  <c r="C44" i="359" s="1"/>
  <c r="C45" i="177"/>
  <c r="C46" i="177"/>
  <c r="C47" i="177"/>
  <c r="C48" i="177"/>
  <c r="C49" i="177"/>
  <c r="C49" i="297"/>
  <c r="C49" i="359" s="1"/>
  <c r="C50" i="177"/>
  <c r="C50" i="297" s="1"/>
  <c r="C50" i="359" s="1"/>
  <c r="C51" i="177"/>
  <c r="C53" i="177"/>
  <c r="C54" i="177"/>
  <c r="C55" i="177"/>
  <c r="C55" i="297"/>
  <c r="C55" i="359"/>
  <c r="C56" i="177"/>
  <c r="C56" i="297"/>
  <c r="C56" i="359"/>
  <c r="C57" i="177"/>
  <c r="C57" i="237" s="1"/>
  <c r="C59" i="177"/>
  <c r="C59" i="237" s="1"/>
  <c r="C60" i="177"/>
  <c r="C60" i="297" s="1"/>
  <c r="C60" i="359" s="1"/>
  <c r="C61" i="177"/>
  <c r="C61" i="297" s="1"/>
  <c r="C61" i="359" s="1"/>
  <c r="C62" i="177"/>
  <c r="C62" i="297"/>
  <c r="C62" i="359" s="1"/>
  <c r="C64" i="177"/>
  <c r="C65" i="177"/>
  <c r="C65" i="237" s="1"/>
  <c r="C66" i="177"/>
  <c r="C67" i="177"/>
  <c r="C70" i="177"/>
  <c r="C71" i="177"/>
  <c r="C72" i="177"/>
  <c r="C72" i="297" s="1"/>
  <c r="C72" i="359" s="1"/>
  <c r="C74" i="177"/>
  <c r="C75" i="177"/>
  <c r="C75" i="297" s="1"/>
  <c r="C75" i="359" s="1"/>
  <c r="C76" i="177"/>
  <c r="C76" i="297"/>
  <c r="C76" i="359" s="1"/>
  <c r="C77" i="177"/>
  <c r="C77" i="297" s="1"/>
  <c r="C77" i="359" s="1"/>
  <c r="C79" i="177"/>
  <c r="C79" i="297"/>
  <c r="C79" i="359" s="1"/>
  <c r="C80" i="177"/>
  <c r="C82" i="177"/>
  <c r="C82" i="297"/>
  <c r="C82" i="359" s="1"/>
  <c r="C83" i="177"/>
  <c r="C83" i="297" s="1"/>
  <c r="C83" i="359"/>
  <c r="C84" i="177"/>
  <c r="C86" i="177"/>
  <c r="C87" i="177"/>
  <c r="C87" i="297" s="1"/>
  <c r="C87" i="359" s="1"/>
  <c r="C88" i="177"/>
  <c r="C89" i="177"/>
  <c r="C90" i="177"/>
  <c r="C90" i="297"/>
  <c r="C90" i="359" s="1"/>
  <c r="C91" i="177"/>
  <c r="C102" i="236"/>
  <c r="C102" i="296"/>
  <c r="C102" i="358" s="1"/>
  <c r="C103" i="296"/>
  <c r="C103" i="358" s="1"/>
  <c r="C105" i="236"/>
  <c r="C107" i="236"/>
  <c r="C108" i="296"/>
  <c r="C108" i="358" s="1"/>
  <c r="C109" i="296"/>
  <c r="C109" i="358"/>
  <c r="C113" i="296"/>
  <c r="C113" i="358" s="1"/>
  <c r="C119" i="296"/>
  <c r="C119" i="358"/>
  <c r="C122" i="236"/>
  <c r="C123" i="296"/>
  <c r="C123" i="358"/>
  <c r="C124" i="296"/>
  <c r="C124" i="358"/>
  <c r="C125" i="296"/>
  <c r="C125" i="358"/>
  <c r="C126" i="296"/>
  <c r="C126" i="358"/>
  <c r="C129" i="296"/>
  <c r="C129" i="358"/>
  <c r="C131" i="296"/>
  <c r="C131" i="358"/>
  <c r="C133" i="296"/>
  <c r="C133" i="358"/>
  <c r="C137" i="296"/>
  <c r="C137" i="358"/>
  <c r="C139" i="296"/>
  <c r="C139" i="358"/>
  <c r="C143" i="236"/>
  <c r="C145" i="236"/>
  <c r="C149" i="296"/>
  <c r="C149" i="358"/>
  <c r="C150" i="296"/>
  <c r="C150" i="358"/>
  <c r="C153" i="296"/>
  <c r="C153" i="358"/>
  <c r="C155" i="296"/>
  <c r="C155" i="358"/>
  <c r="C157" i="296"/>
  <c r="C157" i="358"/>
  <c r="C158" i="296"/>
  <c r="C158" i="358"/>
  <c r="C159" i="296"/>
  <c r="C159" i="358"/>
  <c r="C12" i="296"/>
  <c r="C12" i="358"/>
  <c r="C14" i="296"/>
  <c r="C14" i="358"/>
  <c r="C15" i="296"/>
  <c r="C15" i="358"/>
  <c r="C16" i="296"/>
  <c r="C16" i="358"/>
  <c r="C20" i="296"/>
  <c r="C20" i="358"/>
  <c r="C22" i="296"/>
  <c r="C22" i="358"/>
  <c r="C23" i="296"/>
  <c r="C23" i="358"/>
  <c r="C27" i="236"/>
  <c r="C30" i="296"/>
  <c r="C30" i="358"/>
  <c r="C38" i="296"/>
  <c r="C38" i="358" s="1"/>
  <c r="C42" i="296"/>
  <c r="C42" i="358" s="1"/>
  <c r="C44" i="296"/>
  <c r="C44" i="358" s="1"/>
  <c r="C47" i="296"/>
  <c r="C47" i="358" s="1"/>
  <c r="C50" i="296"/>
  <c r="C50" i="358" s="1"/>
  <c r="C51" i="296"/>
  <c r="C51" i="358" s="1"/>
  <c r="C53" i="296"/>
  <c r="C53" i="358" s="1"/>
  <c r="C54" i="296"/>
  <c r="C54" i="358"/>
  <c r="C57" i="296"/>
  <c r="C57" i="358" s="1"/>
  <c r="C59" i="236"/>
  <c r="C66" i="296"/>
  <c r="C66" i="358"/>
  <c r="C70" i="296"/>
  <c r="C70" i="358"/>
  <c r="C75" i="296"/>
  <c r="C75" i="358"/>
  <c r="C76" i="296"/>
  <c r="C76" i="358"/>
  <c r="C80" i="296"/>
  <c r="C80" i="358"/>
  <c r="C82" i="296"/>
  <c r="C82" i="358"/>
  <c r="C83" i="296"/>
  <c r="C83" i="358"/>
  <c r="C84" i="296"/>
  <c r="C84" i="358"/>
  <c r="C86" i="296"/>
  <c r="C86" i="358"/>
  <c r="C90" i="296"/>
  <c r="C90" i="358"/>
  <c r="C101" i="175"/>
  <c r="C101" i="295"/>
  <c r="C101" i="357" s="1"/>
  <c r="C102" i="175"/>
  <c r="C103" i="175"/>
  <c r="C103" i="295" s="1"/>
  <c r="C103" i="357" s="1"/>
  <c r="C104" i="175"/>
  <c r="C104" i="295" s="1"/>
  <c r="C104" i="357" s="1"/>
  <c r="C105" i="175"/>
  <c r="C106" i="175"/>
  <c r="C106" i="295"/>
  <c r="C106" i="357" s="1"/>
  <c r="C107" i="175"/>
  <c r="C107" i="295"/>
  <c r="C107" i="357" s="1"/>
  <c r="C108" i="175"/>
  <c r="C109" i="175"/>
  <c r="C109" i="295"/>
  <c r="C109" i="357" s="1"/>
  <c r="C110" i="175"/>
  <c r="C110" i="295" s="1"/>
  <c r="C110" i="357" s="1"/>
  <c r="C111" i="175"/>
  <c r="C111" i="295"/>
  <c r="C111" i="357" s="1"/>
  <c r="C112" i="175"/>
  <c r="C113" i="175"/>
  <c r="C113" i="295"/>
  <c r="C113" i="357" s="1"/>
  <c r="C114" i="175"/>
  <c r="C114" i="295" s="1"/>
  <c r="C114" i="357" s="1"/>
  <c r="C115" i="175"/>
  <c r="C116" i="175"/>
  <c r="C116" i="235" s="1"/>
  <c r="C117" i="175"/>
  <c r="C117" i="295" s="1"/>
  <c r="C117" i="357"/>
  <c r="C118" i="175"/>
  <c r="C118" i="235" s="1"/>
  <c r="C119" i="175"/>
  <c r="C119" i="295"/>
  <c r="C119" i="357"/>
  <c r="C120" i="175"/>
  <c r="C120" i="295" s="1"/>
  <c r="C120" i="357" s="1"/>
  <c r="C122" i="175"/>
  <c r="C123" i="175"/>
  <c r="C123" i="295" s="1"/>
  <c r="C123" i="357" s="1"/>
  <c r="C124" i="175"/>
  <c r="C124" i="235"/>
  <c r="C125" i="175"/>
  <c r="C126" i="175"/>
  <c r="C126" i="295" s="1"/>
  <c r="C126" i="357"/>
  <c r="C127" i="175"/>
  <c r="C127" i="295"/>
  <c r="C127" i="357" s="1"/>
  <c r="C128" i="175"/>
  <c r="C128" i="295" s="1"/>
  <c r="C128" i="357"/>
  <c r="C129" i="175"/>
  <c r="C129" i="295" s="1"/>
  <c r="C129" i="357" s="1"/>
  <c r="C130" i="175"/>
  <c r="C130" i="295"/>
  <c r="C130" i="357" s="1"/>
  <c r="C131" i="175"/>
  <c r="C131" i="295"/>
  <c r="C131" i="357"/>
  <c r="C132" i="175"/>
  <c r="C133" i="175"/>
  <c r="C133" i="295"/>
  <c r="C133" i="357"/>
  <c r="C134" i="175"/>
  <c r="C134" i="235" s="1"/>
  <c r="C137" i="175"/>
  <c r="C137" i="295"/>
  <c r="C137" i="357"/>
  <c r="C138" i="175"/>
  <c r="C138" i="295"/>
  <c r="C138" i="357"/>
  <c r="C139" i="175"/>
  <c r="C141" i="175"/>
  <c r="C141" i="295"/>
  <c r="C141" i="357"/>
  <c r="C142" i="175"/>
  <c r="C142" i="295" s="1"/>
  <c r="C142" i="357" s="1"/>
  <c r="C143" i="175"/>
  <c r="C144" i="175"/>
  <c r="C144" i="295" s="1"/>
  <c r="C144" i="357" s="1"/>
  <c r="C145" i="175"/>
  <c r="C145" i="295" s="1"/>
  <c r="C145" i="357" s="1"/>
  <c r="C146" i="175"/>
  <c r="C146" i="295"/>
  <c r="C146" i="357" s="1"/>
  <c r="C148" i="175"/>
  <c r="C148" i="235"/>
  <c r="C149" i="175"/>
  <c r="C149" i="295" s="1"/>
  <c r="C149" i="357" s="1"/>
  <c r="C150" i="175"/>
  <c r="C151" i="175"/>
  <c r="C151" i="295"/>
  <c r="C151" i="357" s="1"/>
  <c r="C153" i="175"/>
  <c r="C153" i="295" s="1"/>
  <c r="C153" i="357"/>
  <c r="C155" i="175"/>
  <c r="C155" i="295"/>
  <c r="C155" i="357" s="1"/>
  <c r="C156" i="175"/>
  <c r="C156" i="295" s="1"/>
  <c r="C156" i="357"/>
  <c r="C157" i="175"/>
  <c r="C158" i="175"/>
  <c r="C158" i="295" s="1"/>
  <c r="C158" i="357"/>
  <c r="C159" i="175"/>
  <c r="C159" i="295" s="1"/>
  <c r="C159" i="357" s="1"/>
  <c r="C12" i="175"/>
  <c r="C12" i="235"/>
  <c r="C13" i="175"/>
  <c r="C13" i="295"/>
  <c r="C13" i="357"/>
  <c r="C14" i="175"/>
  <c r="C15" i="175"/>
  <c r="C15" i="295"/>
  <c r="C15" i="357"/>
  <c r="C16" i="175"/>
  <c r="C16" i="295" s="1"/>
  <c r="C16" i="357" s="1"/>
  <c r="C17" i="175"/>
  <c r="C19" i="175"/>
  <c r="C19" i="295" s="1"/>
  <c r="C19" i="357"/>
  <c r="C20" i="175"/>
  <c r="C20" i="235" s="1"/>
  <c r="C21" i="175"/>
  <c r="C21" i="295"/>
  <c r="C21" i="357" s="1"/>
  <c r="C22" i="175"/>
  <c r="C22" i="295" s="1"/>
  <c r="C22" i="357"/>
  <c r="C23" i="175"/>
  <c r="C24" i="175"/>
  <c r="C24" i="295" s="1"/>
  <c r="C24" i="357" s="1"/>
  <c r="C26" i="175"/>
  <c r="C27" i="175"/>
  <c r="C27" i="295" s="1"/>
  <c r="C27" i="357" s="1"/>
  <c r="C28" i="175"/>
  <c r="C28" i="295"/>
  <c r="C28" i="357"/>
  <c r="C29" i="175"/>
  <c r="C30" i="175"/>
  <c r="C30" i="295"/>
  <c r="C30" i="357"/>
  <c r="C31" i="175"/>
  <c r="C31" i="295" s="1"/>
  <c r="C31" i="357"/>
  <c r="C33" i="175"/>
  <c r="C33" i="295" s="1"/>
  <c r="C33" i="357" s="1"/>
  <c r="C34" i="175"/>
  <c r="C34" i="295" s="1"/>
  <c r="C34" i="357" s="1"/>
  <c r="C35" i="175"/>
  <c r="C35" i="295"/>
  <c r="C35" i="357"/>
  <c r="C36" i="175"/>
  <c r="C37" i="175"/>
  <c r="C38" i="175"/>
  <c r="C38" i="295"/>
  <c r="C38" i="357" s="1"/>
  <c r="C39" i="175"/>
  <c r="C41" i="175"/>
  <c r="C41" i="295" s="1"/>
  <c r="C41" i="357" s="1"/>
  <c r="C42" i="175"/>
  <c r="C43" i="175"/>
  <c r="C43" i="295" s="1"/>
  <c r="C43" i="357" s="1"/>
  <c r="C44" i="175"/>
  <c r="C44" i="295"/>
  <c r="C44" i="357" s="1"/>
  <c r="C45" i="175"/>
  <c r="C46" i="175"/>
  <c r="C46" i="295"/>
  <c r="C46" i="357" s="1"/>
  <c r="C47" i="175"/>
  <c r="C47" i="295" s="1"/>
  <c r="C47" i="357" s="1"/>
  <c r="C48" i="175"/>
  <c r="C49" i="175"/>
  <c r="C49" i="295" s="1"/>
  <c r="C49" i="357" s="1"/>
  <c r="C50" i="175"/>
  <c r="C50" i="295" s="1"/>
  <c r="C50" i="357" s="1"/>
  <c r="C51" i="175"/>
  <c r="C51" i="295"/>
  <c r="C51" i="357" s="1"/>
  <c r="C53" i="175"/>
  <c r="C53" i="295"/>
  <c r="C53" i="357"/>
  <c r="C54" i="175"/>
  <c r="C54" i="295" s="1"/>
  <c r="C54" i="357" s="1"/>
  <c r="C55" i="175"/>
  <c r="C56" i="175"/>
  <c r="C56" i="295" s="1"/>
  <c r="C56" i="357"/>
  <c r="C57" i="175"/>
  <c r="C59" i="175"/>
  <c r="C60" i="175"/>
  <c r="C60" i="295"/>
  <c r="C60" i="357" s="1"/>
  <c r="C61" i="175"/>
  <c r="C62" i="175"/>
  <c r="C62" i="295"/>
  <c r="C62" i="357" s="1"/>
  <c r="C64" i="175"/>
  <c r="C64" i="295" s="1"/>
  <c r="C64" i="357"/>
  <c r="C65" i="175"/>
  <c r="C66" i="175"/>
  <c r="C66" i="295" s="1"/>
  <c r="C66" i="357" s="1"/>
  <c r="C67" i="175"/>
  <c r="C67" i="295" s="1"/>
  <c r="C67" i="357" s="1"/>
  <c r="C70" i="175"/>
  <c r="C70" i="295"/>
  <c r="C70" i="357" s="1"/>
  <c r="C71" i="175"/>
  <c r="C72" i="175"/>
  <c r="C72" i="295"/>
  <c r="C72" i="357" s="1"/>
  <c r="C74" i="175"/>
  <c r="C75" i="175"/>
  <c r="C75" i="295"/>
  <c r="C75" i="357" s="1"/>
  <c r="C76" i="175"/>
  <c r="C76" i="295"/>
  <c r="C76" i="357" s="1"/>
  <c r="C77" i="175"/>
  <c r="C77" i="295" s="1"/>
  <c r="C77" i="357" s="1"/>
  <c r="C79" i="175"/>
  <c r="C79" i="235" s="1"/>
  <c r="C80" i="175"/>
  <c r="C80" i="295"/>
  <c r="C80" i="357" s="1"/>
  <c r="C82" i="175"/>
  <c r="C82" i="295" s="1"/>
  <c r="C82" i="357" s="1"/>
  <c r="C83" i="175"/>
  <c r="C83" i="295" s="1"/>
  <c r="C83" i="357" s="1"/>
  <c r="C84" i="175"/>
  <c r="C86" i="175"/>
  <c r="C86" i="295" s="1"/>
  <c r="C86" i="357" s="1"/>
  <c r="C87" i="175"/>
  <c r="C88" i="175"/>
  <c r="C88" i="295" s="1"/>
  <c r="C88" i="357" s="1"/>
  <c r="C89" i="175"/>
  <c r="C89" i="295" s="1"/>
  <c r="C89" i="357" s="1"/>
  <c r="C90" i="175"/>
  <c r="C91" i="175"/>
  <c r="C91" i="295"/>
  <c r="C91" i="357" s="1"/>
  <c r="B15" i="173"/>
  <c r="B2" i="196"/>
  <c r="B2" i="197"/>
  <c r="B2" i="198" s="1"/>
  <c r="B2" i="199" s="1"/>
  <c r="B17" i="173"/>
  <c r="B19" i="173"/>
  <c r="B21" i="173"/>
  <c r="B2" i="208" s="1"/>
  <c r="B2" i="209"/>
  <c r="B2" i="210"/>
  <c r="B2" i="211" s="1"/>
  <c r="B23" i="173"/>
  <c r="B25" i="173"/>
  <c r="B27" i="173"/>
  <c r="B2" i="220" s="1"/>
  <c r="B2" i="221" s="1"/>
  <c r="B2" i="222"/>
  <c r="B2" i="223" s="1"/>
  <c r="B29" i="173"/>
  <c r="B2" i="224" s="1"/>
  <c r="B2" i="225"/>
  <c r="B2" i="226"/>
  <c r="B2" i="227" s="1"/>
  <c r="B31" i="173"/>
  <c r="B2" i="228"/>
  <c r="B2" i="229"/>
  <c r="B2" i="230" s="1"/>
  <c r="B2" i="231" s="1"/>
  <c r="B13" i="173"/>
  <c r="A11" i="173"/>
  <c r="B2" i="190" s="1"/>
  <c r="B18" i="354"/>
  <c r="B15" i="293"/>
  <c r="B2" i="317"/>
  <c r="B2" i="318" s="1"/>
  <c r="B2" i="319" s="1"/>
  <c r="B2" i="320" s="1"/>
  <c r="B17" i="293"/>
  <c r="B2" i="321" s="1"/>
  <c r="B2" i="322" s="1"/>
  <c r="B2" i="323"/>
  <c r="B2" i="324" s="1"/>
  <c r="B19" i="293"/>
  <c r="B2" i="325" s="1"/>
  <c r="B2" i="326" s="1"/>
  <c r="B2" i="327"/>
  <c r="B2" i="328" s="1"/>
  <c r="B21" i="293"/>
  <c r="B23" i="293"/>
  <c r="B2" i="333" s="1"/>
  <c r="B2" i="334" s="1"/>
  <c r="B2" i="335" s="1"/>
  <c r="B2" i="336" s="1"/>
  <c r="B25" i="293"/>
  <c r="B2" i="337" s="1"/>
  <c r="B2" i="338" s="1"/>
  <c r="B2" i="339"/>
  <c r="B2" i="340" s="1"/>
  <c r="B27" i="293"/>
  <c r="B2" i="341" s="1"/>
  <c r="B2" i="342" s="1"/>
  <c r="B2" i="343" s="1"/>
  <c r="B2" i="344" s="1"/>
  <c r="B29" i="293"/>
  <c r="B2" i="345"/>
  <c r="B2" i="346" s="1"/>
  <c r="B2" i="347" s="1"/>
  <c r="B2" i="348" s="1"/>
  <c r="B31" i="293"/>
  <c r="B2" i="349" s="1"/>
  <c r="B2" i="350" s="1"/>
  <c r="B2" i="351" s="1"/>
  <c r="B2" i="352"/>
  <c r="B31" i="233"/>
  <c r="B2" i="288" s="1"/>
  <c r="B2" i="289" s="1"/>
  <c r="B2" i="290" s="1"/>
  <c r="B2" i="291" s="1"/>
  <c r="B29" i="233"/>
  <c r="B2" i="284" s="1"/>
  <c r="B2" i="285"/>
  <c r="B2" i="286"/>
  <c r="B2" i="287" s="1"/>
  <c r="B27" i="233"/>
  <c r="B2" i="280"/>
  <c r="B2" i="281"/>
  <c r="B2" i="282" s="1"/>
  <c r="B2" i="283" s="1"/>
  <c r="B25" i="233"/>
  <c r="B2" i="276" s="1"/>
  <c r="B2" i="277" s="1"/>
  <c r="B2" i="278" s="1"/>
  <c r="B2" i="279" s="1"/>
  <c r="B23" i="233"/>
  <c r="B2" i="272" s="1"/>
  <c r="B21" i="233"/>
  <c r="B2" i="268" s="1"/>
  <c r="B19" i="233"/>
  <c r="B2" i="264"/>
  <c r="B2" i="265"/>
  <c r="B2" i="266" s="1"/>
  <c r="B2" i="267" s="1"/>
  <c r="B17" i="233"/>
  <c r="B2" i="260" s="1"/>
  <c r="B2" i="261" s="1"/>
  <c r="B2" i="262" s="1"/>
  <c r="B2" i="263"/>
  <c r="B15" i="233"/>
  <c r="B2" i="256" s="1"/>
  <c r="B2" i="257" s="1"/>
  <c r="B2" i="258"/>
  <c r="B2" i="259" s="1"/>
  <c r="B13" i="233"/>
  <c r="B2" i="252" s="1"/>
  <c r="B2" i="253"/>
  <c r="B2" i="254" s="1"/>
  <c r="B2" i="255" s="1"/>
  <c r="A11" i="233"/>
  <c r="B2" i="250"/>
  <c r="A11" i="293"/>
  <c r="B13" i="293"/>
  <c r="B2" i="313" s="1"/>
  <c r="B2" i="314" s="1"/>
  <c r="B2" i="315"/>
  <c r="B2" i="316" s="1"/>
  <c r="B31" i="355"/>
  <c r="B29" i="355"/>
  <c r="B27" i="355"/>
  <c r="B25" i="355"/>
  <c r="B2" i="399" s="1"/>
  <c r="B2" i="400"/>
  <c r="B2" i="401"/>
  <c r="B2" i="402" s="1"/>
  <c r="B23" i="355"/>
  <c r="B21" i="355"/>
  <c r="B19" i="355"/>
  <c r="B17" i="355"/>
  <c r="B15" i="355"/>
  <c r="B13" i="355"/>
  <c r="A11" i="355"/>
  <c r="B23" i="354" s="1"/>
  <c r="A3" i="355"/>
  <c r="A3" i="293"/>
  <c r="A3" i="233"/>
  <c r="A3" i="235" s="1"/>
  <c r="A3" i="173"/>
  <c r="B2" i="187"/>
  <c r="B168" i="134"/>
  <c r="B167" i="134"/>
  <c r="B166" i="134"/>
  <c r="B165" i="134"/>
  <c r="B164" i="134"/>
  <c r="B163" i="134"/>
  <c r="B162" i="134"/>
  <c r="B161" i="134"/>
  <c r="B142" i="134"/>
  <c r="B133" i="134"/>
  <c r="B129" i="134"/>
  <c r="B113" i="134"/>
  <c r="B105" i="134"/>
  <c r="B62" i="134"/>
  <c r="B22" i="232" s="1"/>
  <c r="C13" i="425"/>
  <c r="A2" i="425"/>
  <c r="E23" i="424"/>
  <c r="D23" i="424"/>
  <c r="F3" i="424"/>
  <c r="D22" i="423"/>
  <c r="D18" i="423"/>
  <c r="D13" i="423"/>
  <c r="A1" i="423"/>
  <c r="C20" i="422"/>
  <c r="C16" i="422"/>
  <c r="A1" i="422"/>
  <c r="E69" i="421"/>
  <c r="D69" i="421"/>
  <c r="C69" i="421"/>
  <c r="E66" i="421"/>
  <c r="D66" i="421"/>
  <c r="C66" i="421"/>
  <c r="E62" i="421"/>
  <c r="D62" i="421"/>
  <c r="C62" i="421"/>
  <c r="E57" i="421"/>
  <c r="D57" i="421"/>
  <c r="C57" i="421"/>
  <c r="E48" i="421"/>
  <c r="D48" i="421"/>
  <c r="C48" i="421"/>
  <c r="E43" i="421"/>
  <c r="D43" i="421"/>
  <c r="C43" i="421"/>
  <c r="E38" i="421"/>
  <c r="D38" i="421"/>
  <c r="C38" i="421"/>
  <c r="E32" i="421"/>
  <c r="D32" i="421"/>
  <c r="C32" i="421"/>
  <c r="E27" i="421"/>
  <c r="D27" i="421"/>
  <c r="C27" i="421"/>
  <c r="E22" i="421"/>
  <c r="D22" i="421"/>
  <c r="C22" i="421"/>
  <c r="E17" i="421"/>
  <c r="D17" i="421"/>
  <c r="C17" i="421"/>
  <c r="E12" i="421"/>
  <c r="D12" i="421"/>
  <c r="C12" i="421"/>
  <c r="A1" i="421"/>
  <c r="E41" i="420"/>
  <c r="D41" i="420"/>
  <c r="A1" i="420"/>
  <c r="D33" i="419"/>
  <c r="C33" i="419"/>
  <c r="A1" i="419"/>
  <c r="G18" i="418"/>
  <c r="F18" i="418"/>
  <c r="E18" i="418"/>
  <c r="D18" i="418"/>
  <c r="C18" i="418"/>
  <c r="H17" i="418"/>
  <c r="H16" i="418"/>
  <c r="I16" i="418" s="1"/>
  <c r="G14" i="418"/>
  <c r="F14" i="418"/>
  <c r="E14" i="418"/>
  <c r="D14" i="418"/>
  <c r="C14" i="418"/>
  <c r="H13" i="418"/>
  <c r="I13" i="418" s="1"/>
  <c r="H12" i="418"/>
  <c r="I12" i="418"/>
  <c r="H11" i="418"/>
  <c r="I11" i="418" s="1"/>
  <c r="H10" i="418"/>
  <c r="I10" i="418"/>
  <c r="H9" i="418"/>
  <c r="I9" i="418" s="1"/>
  <c r="H8" i="418"/>
  <c r="H7" i="418"/>
  <c r="I7" i="418"/>
  <c r="J1" i="418"/>
  <c r="H14" i="417"/>
  <c r="G14" i="417"/>
  <c r="F14" i="417"/>
  <c r="E14" i="417"/>
  <c r="H7" i="417"/>
  <c r="G7" i="417"/>
  <c r="G21" i="417" s="1"/>
  <c r="F7" i="417"/>
  <c r="E7" i="417"/>
  <c r="E21" i="417" s="1"/>
  <c r="I3" i="417"/>
  <c r="J20" i="416"/>
  <c r="J19" i="416"/>
  <c r="I18" i="416"/>
  <c r="H18" i="416"/>
  <c r="G18" i="416"/>
  <c r="F18" i="416"/>
  <c r="J18" i="416" s="1"/>
  <c r="E18" i="416"/>
  <c r="D18" i="416"/>
  <c r="J17" i="416"/>
  <c r="I16" i="416"/>
  <c r="H16" i="416"/>
  <c r="G16" i="416"/>
  <c r="F16" i="416"/>
  <c r="E16" i="416"/>
  <c r="D16" i="416"/>
  <c r="J15" i="416"/>
  <c r="I14" i="416"/>
  <c r="H14" i="416"/>
  <c r="G14" i="416"/>
  <c r="F14" i="416"/>
  <c r="E14" i="416"/>
  <c r="D14" i="416"/>
  <c r="J13" i="416"/>
  <c r="J12" i="416"/>
  <c r="I11" i="416"/>
  <c r="H11" i="416"/>
  <c r="G11" i="416"/>
  <c r="F11" i="416"/>
  <c r="E11" i="416"/>
  <c r="D11" i="416"/>
  <c r="J10" i="416"/>
  <c r="J9" i="416"/>
  <c r="I8" i="416"/>
  <c r="H8" i="416"/>
  <c r="G8" i="416"/>
  <c r="F8" i="416"/>
  <c r="E8" i="416"/>
  <c r="D8" i="416"/>
  <c r="K4" i="416"/>
  <c r="E142" i="415"/>
  <c r="D142" i="415"/>
  <c r="C142" i="415"/>
  <c r="E137" i="415"/>
  <c r="D137" i="415"/>
  <c r="C137" i="415"/>
  <c r="E132" i="415"/>
  <c r="D132" i="415"/>
  <c r="C132" i="415"/>
  <c r="E128" i="415"/>
  <c r="D128" i="415"/>
  <c r="C128" i="415"/>
  <c r="E124" i="415"/>
  <c r="D124" i="415"/>
  <c r="C124" i="415"/>
  <c r="E110" i="415"/>
  <c r="D110" i="415"/>
  <c r="C110" i="415"/>
  <c r="E94" i="415"/>
  <c r="D94" i="415"/>
  <c r="C94" i="415"/>
  <c r="D91" i="415"/>
  <c r="C91" i="415"/>
  <c r="E81" i="415"/>
  <c r="C81" i="415"/>
  <c r="E77" i="415"/>
  <c r="C77" i="415"/>
  <c r="E74" i="415"/>
  <c r="C74" i="415"/>
  <c r="E69" i="415"/>
  <c r="C69" i="415"/>
  <c r="E65" i="415"/>
  <c r="E87" i="415" s="1"/>
  <c r="C65" i="415"/>
  <c r="E59" i="415"/>
  <c r="C59" i="415"/>
  <c r="E54" i="415"/>
  <c r="C54" i="415"/>
  <c r="E48" i="415"/>
  <c r="C48" i="415"/>
  <c r="E37" i="415"/>
  <c r="C37" i="415"/>
  <c r="E30" i="415"/>
  <c r="C30" i="415"/>
  <c r="E23" i="415"/>
  <c r="C23" i="415"/>
  <c r="E16" i="415"/>
  <c r="C16" i="415"/>
  <c r="E9" i="415"/>
  <c r="C9" i="415"/>
  <c r="A1" i="415"/>
  <c r="E51" i="414"/>
  <c r="E45" i="414"/>
  <c r="E37" i="414"/>
  <c r="E30" i="414"/>
  <c r="E26" i="414"/>
  <c r="E20" i="414"/>
  <c r="E8" i="414"/>
  <c r="E36" i="414"/>
  <c r="E41" i="414" s="1"/>
  <c r="B1" i="414"/>
  <c r="E51" i="413"/>
  <c r="E45" i="413"/>
  <c r="E37" i="413"/>
  <c r="E30" i="413"/>
  <c r="E26" i="413"/>
  <c r="E20" i="413"/>
  <c r="E8" i="413"/>
  <c r="B1" i="413"/>
  <c r="E51" i="412"/>
  <c r="E45" i="412"/>
  <c r="E37" i="412"/>
  <c r="E30" i="412"/>
  <c r="E26" i="412"/>
  <c r="E20" i="412"/>
  <c r="E8" i="412"/>
  <c r="B1" i="412"/>
  <c r="E51" i="411"/>
  <c r="E45" i="411"/>
  <c r="E37" i="411"/>
  <c r="E30" i="411"/>
  <c r="E26" i="411"/>
  <c r="E20" i="411"/>
  <c r="E8" i="411"/>
  <c r="B1" i="411"/>
  <c r="E51" i="410"/>
  <c r="E57" i="410" s="1"/>
  <c r="E45" i="410"/>
  <c r="E37" i="410"/>
  <c r="E30" i="410"/>
  <c r="E26" i="410"/>
  <c r="E20" i="410"/>
  <c r="E41" i="410"/>
  <c r="E8" i="410"/>
  <c r="E36" i="410" s="1"/>
  <c r="B1" i="410"/>
  <c r="E51" i="409"/>
  <c r="E45" i="409"/>
  <c r="E37" i="409"/>
  <c r="E30" i="409"/>
  <c r="E26" i="409"/>
  <c r="E20" i="409"/>
  <c r="E36" i="409" s="1"/>
  <c r="E41" i="409" s="1"/>
  <c r="E8" i="409"/>
  <c r="B1" i="409"/>
  <c r="E51" i="408"/>
  <c r="E45" i="408"/>
  <c r="E37" i="408"/>
  <c r="E30" i="408"/>
  <c r="E26" i="408"/>
  <c r="E20" i="408"/>
  <c r="E8" i="408"/>
  <c r="B1" i="408"/>
  <c r="E51" i="407"/>
  <c r="E45" i="407"/>
  <c r="E37" i="407"/>
  <c r="E30" i="407"/>
  <c r="E26" i="407"/>
  <c r="E20" i="407"/>
  <c r="E8" i="407"/>
  <c r="B1" i="407"/>
  <c r="E51" i="406"/>
  <c r="E45" i="406"/>
  <c r="E37" i="406"/>
  <c r="E30" i="406"/>
  <c r="E26" i="406"/>
  <c r="E20" i="406"/>
  <c r="E8" i="406"/>
  <c r="B1" i="406"/>
  <c r="E51" i="405"/>
  <c r="E45" i="405"/>
  <c r="E57" i="405" s="1"/>
  <c r="E37" i="405"/>
  <c r="E30" i="405"/>
  <c r="E26" i="405"/>
  <c r="E20" i="405"/>
  <c r="E8" i="405"/>
  <c r="B1" i="405"/>
  <c r="E51" i="404"/>
  <c r="E45" i="404"/>
  <c r="E57" i="404" s="1"/>
  <c r="E37" i="404"/>
  <c r="E30" i="404"/>
  <c r="E26" i="404"/>
  <c r="E20" i="404"/>
  <c r="E8" i="404"/>
  <c r="B1" i="404"/>
  <c r="E51" i="403"/>
  <c r="E45" i="403"/>
  <c r="E37" i="403"/>
  <c r="E30" i="403"/>
  <c r="E26" i="403"/>
  <c r="E20" i="403"/>
  <c r="E8" i="403"/>
  <c r="B1" i="403"/>
  <c r="E51" i="402"/>
  <c r="E57" i="402" s="1"/>
  <c r="E45" i="402"/>
  <c r="E37" i="402"/>
  <c r="E30" i="402"/>
  <c r="E26" i="402"/>
  <c r="E20" i="402"/>
  <c r="E8" i="402"/>
  <c r="B1" i="402"/>
  <c r="E51" i="401"/>
  <c r="E45" i="401"/>
  <c r="E57" i="401" s="1"/>
  <c r="E37" i="401"/>
  <c r="E30" i="401"/>
  <c r="E26" i="401"/>
  <c r="E20" i="401"/>
  <c r="E8" i="401"/>
  <c r="B1" i="401"/>
  <c r="E51" i="400"/>
  <c r="E45" i="400"/>
  <c r="E57" i="400"/>
  <c r="E37" i="400"/>
  <c r="E30" i="400"/>
  <c r="E26" i="400"/>
  <c r="E20" i="400"/>
  <c r="E8" i="400"/>
  <c r="B1" i="400"/>
  <c r="E51" i="399"/>
  <c r="E45" i="399"/>
  <c r="E37" i="399"/>
  <c r="E30" i="399"/>
  <c r="E26" i="399"/>
  <c r="E20" i="399"/>
  <c r="E8" i="399"/>
  <c r="B1" i="399"/>
  <c r="E51" i="398"/>
  <c r="E45" i="398"/>
  <c r="E37" i="398"/>
  <c r="E30" i="398"/>
  <c r="E26" i="398"/>
  <c r="E20" i="398"/>
  <c r="E8" i="398"/>
  <c r="B1" i="398"/>
  <c r="E51" i="397"/>
  <c r="E45" i="397"/>
  <c r="E37" i="397"/>
  <c r="E30" i="397"/>
  <c r="E26" i="397"/>
  <c r="E20" i="397"/>
  <c r="E8" i="397"/>
  <c r="B1" i="397"/>
  <c r="E51" i="396"/>
  <c r="E45" i="396"/>
  <c r="E37" i="396"/>
  <c r="E30" i="396"/>
  <c r="E26" i="396"/>
  <c r="E20" i="396"/>
  <c r="E8" i="396"/>
  <c r="B1" i="396"/>
  <c r="E51" i="395"/>
  <c r="E45" i="395"/>
  <c r="E57" i="395"/>
  <c r="E37" i="395"/>
  <c r="E30" i="395"/>
  <c r="E26" i="395"/>
  <c r="E20" i="395"/>
  <c r="E8" i="395"/>
  <c r="B1" i="395"/>
  <c r="E51" i="394"/>
  <c r="E45" i="394"/>
  <c r="E37" i="394"/>
  <c r="E30" i="394"/>
  <c r="E26" i="394"/>
  <c r="E20" i="394"/>
  <c r="E8" i="394"/>
  <c r="B1" i="394"/>
  <c r="E51" i="393"/>
  <c r="E45" i="393"/>
  <c r="E37" i="393"/>
  <c r="E30" i="393"/>
  <c r="E26" i="393"/>
  <c r="E20" i="393"/>
  <c r="E8" i="393"/>
  <c r="B1" i="393"/>
  <c r="E51" i="392"/>
  <c r="E45" i="392"/>
  <c r="E37" i="392"/>
  <c r="E30" i="392"/>
  <c r="E26" i="392"/>
  <c r="E20" i="392"/>
  <c r="E8" i="392"/>
  <c r="B1" i="392"/>
  <c r="E51" i="391"/>
  <c r="E45" i="391"/>
  <c r="E37" i="391"/>
  <c r="E30" i="391"/>
  <c r="E26" i="391"/>
  <c r="E20" i="391"/>
  <c r="E8" i="391"/>
  <c r="B1" i="391"/>
  <c r="E51" i="390"/>
  <c r="E45" i="390"/>
  <c r="E57" i="390" s="1"/>
  <c r="E37" i="390"/>
  <c r="E30" i="390"/>
  <c r="E26" i="390"/>
  <c r="E20" i="390"/>
  <c r="E8" i="390"/>
  <c r="B1" i="390"/>
  <c r="E51" i="389"/>
  <c r="E45" i="389"/>
  <c r="E37" i="389"/>
  <c r="E30" i="389"/>
  <c r="E26" i="389"/>
  <c r="E20" i="389"/>
  <c r="E8" i="389"/>
  <c r="B1" i="389"/>
  <c r="E51" i="388"/>
  <c r="E45" i="388"/>
  <c r="E37" i="388"/>
  <c r="E30" i="388"/>
  <c r="E26" i="388"/>
  <c r="E20" i="388"/>
  <c r="E8" i="388"/>
  <c r="B1" i="388"/>
  <c r="E51" i="387"/>
  <c r="E45" i="387"/>
  <c r="E37" i="387"/>
  <c r="E30" i="387"/>
  <c r="E26" i="387"/>
  <c r="E20" i="387"/>
  <c r="E8" i="387"/>
  <c r="B1" i="387"/>
  <c r="E51" i="386"/>
  <c r="E45" i="386"/>
  <c r="E37" i="386"/>
  <c r="E30" i="386"/>
  <c r="E26" i="386"/>
  <c r="E20" i="386"/>
  <c r="E8" i="386"/>
  <c r="B1" i="386"/>
  <c r="E51" i="385"/>
  <c r="E45" i="385"/>
  <c r="E37" i="385"/>
  <c r="E30" i="385"/>
  <c r="E26" i="385"/>
  <c r="E20" i="385"/>
  <c r="E8" i="385"/>
  <c r="B1" i="385"/>
  <c r="E51" i="384"/>
  <c r="E45" i="384"/>
  <c r="E37" i="384"/>
  <c r="E30" i="384"/>
  <c r="E26" i="384"/>
  <c r="E20" i="384"/>
  <c r="E8" i="384"/>
  <c r="B1" i="384"/>
  <c r="E51" i="383"/>
  <c r="E45" i="383"/>
  <c r="E37" i="383"/>
  <c r="E30" i="383"/>
  <c r="E26" i="383"/>
  <c r="E20" i="383"/>
  <c r="E8" i="383"/>
  <c r="B1" i="383"/>
  <c r="E51" i="382"/>
  <c r="E45" i="382"/>
  <c r="E37" i="382"/>
  <c r="E30" i="382"/>
  <c r="E26" i="382"/>
  <c r="E20" i="382"/>
  <c r="E8" i="382"/>
  <c r="B1" i="382"/>
  <c r="E51" i="381"/>
  <c r="E45" i="381"/>
  <c r="E37" i="381"/>
  <c r="E30" i="381"/>
  <c r="E26" i="381"/>
  <c r="E20" i="381"/>
  <c r="E8" i="381"/>
  <c r="B1" i="381"/>
  <c r="E51" i="380"/>
  <c r="E57" i="380" s="1"/>
  <c r="E45" i="380"/>
  <c r="E37" i="380"/>
  <c r="E30" i="380"/>
  <c r="E26" i="380"/>
  <c r="E20" i="380"/>
  <c r="E8" i="380"/>
  <c r="B1" i="380"/>
  <c r="E51" i="379"/>
  <c r="E45" i="379"/>
  <c r="E37" i="379"/>
  <c r="E30" i="379"/>
  <c r="E26" i="379"/>
  <c r="E20" i="379"/>
  <c r="E8" i="379"/>
  <c r="B1" i="379"/>
  <c r="E51" i="378"/>
  <c r="E45" i="378"/>
  <c r="E37" i="378"/>
  <c r="E30" i="378"/>
  <c r="E26" i="378"/>
  <c r="E20" i="378"/>
  <c r="E8" i="378"/>
  <c r="B1" i="378"/>
  <c r="E51" i="377"/>
  <c r="E45" i="377"/>
  <c r="E37" i="377"/>
  <c r="E30" i="377"/>
  <c r="E26" i="377"/>
  <c r="E20" i="377"/>
  <c r="E8" i="377"/>
  <c r="E5" i="377"/>
  <c r="E5" i="378" s="1"/>
  <c r="E5" i="379" s="1"/>
  <c r="E5" i="380"/>
  <c r="E5" i="381"/>
  <c r="E5" i="382" s="1"/>
  <c r="E5" i="383" s="1"/>
  <c r="E5" i="384" s="1"/>
  <c r="E5" i="385" s="1"/>
  <c r="E5" i="386" s="1"/>
  <c r="E5" i="387" s="1"/>
  <c r="E5" i="388" s="1"/>
  <c r="E5" i="389" s="1"/>
  <c r="E5" i="390" s="1"/>
  <c r="E5" i="391" s="1"/>
  <c r="E5" i="392" s="1"/>
  <c r="E5" i="393" s="1"/>
  <c r="E5" i="394" s="1"/>
  <c r="E5" i="395" s="1"/>
  <c r="E5" i="396" s="1"/>
  <c r="E5" i="397" s="1"/>
  <c r="E5" i="398" s="1"/>
  <c r="E5" i="399" s="1"/>
  <c r="E5" i="400" s="1"/>
  <c r="E5" i="401" s="1"/>
  <c r="E5" i="402" s="1"/>
  <c r="E5" i="403" s="1"/>
  <c r="E5" i="404" s="1"/>
  <c r="E5" i="405" s="1"/>
  <c r="E5" i="406" s="1"/>
  <c r="E5" i="407" s="1"/>
  <c r="E5" i="408" s="1"/>
  <c r="E5" i="409" s="1"/>
  <c r="E5" i="410" s="1"/>
  <c r="E5" i="411" s="1"/>
  <c r="E5" i="412" s="1"/>
  <c r="E5" i="413" s="1"/>
  <c r="E5" i="414" s="1"/>
  <c r="B1" i="377"/>
  <c r="E51" i="376"/>
  <c r="E45" i="376"/>
  <c r="E37" i="376"/>
  <c r="E30" i="376"/>
  <c r="E26" i="376"/>
  <c r="E20" i="376"/>
  <c r="E8" i="376"/>
  <c r="B1" i="376"/>
  <c r="E51" i="375"/>
  <c r="E45" i="375"/>
  <c r="E37" i="375"/>
  <c r="E30" i="375"/>
  <c r="E26" i="375"/>
  <c r="E20" i="375"/>
  <c r="E8" i="375"/>
  <c r="B1" i="375"/>
  <c r="E52" i="374"/>
  <c r="E46" i="374"/>
  <c r="E38" i="374"/>
  <c r="E31" i="374"/>
  <c r="E26" i="374"/>
  <c r="E20" i="374"/>
  <c r="E8" i="374"/>
  <c r="B1" i="374"/>
  <c r="E52" i="373"/>
  <c r="E46" i="373"/>
  <c r="E38" i="373"/>
  <c r="E31" i="373"/>
  <c r="E26" i="373"/>
  <c r="E20" i="373"/>
  <c r="E8" i="373"/>
  <c r="B1" i="373"/>
  <c r="E52" i="372"/>
  <c r="E46" i="372"/>
  <c r="E38" i="372"/>
  <c r="E31" i="372"/>
  <c r="E26" i="372"/>
  <c r="E20" i="372"/>
  <c r="E8" i="372"/>
  <c r="B2" i="372"/>
  <c r="B2" i="373"/>
  <c r="B2" i="374" s="1"/>
  <c r="B1" i="372"/>
  <c r="E52" i="371"/>
  <c r="E46" i="371"/>
  <c r="E38" i="371"/>
  <c r="E31" i="371"/>
  <c r="E26" i="371"/>
  <c r="E20" i="371"/>
  <c r="E8" i="371"/>
  <c r="B1" i="371"/>
  <c r="E146" i="370"/>
  <c r="E140" i="370"/>
  <c r="E133" i="370"/>
  <c r="E129" i="370"/>
  <c r="E114" i="370"/>
  <c r="E93" i="370"/>
  <c r="E128" i="370" s="1"/>
  <c r="E82" i="370"/>
  <c r="E78" i="370"/>
  <c r="E75" i="370"/>
  <c r="E89" i="370" s="1"/>
  <c r="E70" i="370"/>
  <c r="E66" i="370"/>
  <c r="E60" i="370"/>
  <c r="E55" i="370"/>
  <c r="E49" i="370"/>
  <c r="E37" i="370"/>
  <c r="E29" i="370"/>
  <c r="E22" i="370"/>
  <c r="E15" i="370"/>
  <c r="E8" i="370"/>
  <c r="B1" i="370"/>
  <c r="E146" i="369"/>
  <c r="E140" i="369"/>
  <c r="E133" i="369"/>
  <c r="E129" i="369"/>
  <c r="E114" i="369"/>
  <c r="E93" i="369"/>
  <c r="E82" i="369"/>
  <c r="E78" i="369"/>
  <c r="E75" i="369"/>
  <c r="E70" i="369"/>
  <c r="E66" i="369"/>
  <c r="E89" i="369"/>
  <c r="E60" i="369"/>
  <c r="E55" i="369"/>
  <c r="E49" i="369"/>
  <c r="E37" i="369"/>
  <c r="E29" i="369"/>
  <c r="E22" i="369"/>
  <c r="E15" i="369"/>
  <c r="E8" i="369"/>
  <c r="E1" i="369"/>
  <c r="E146" i="368"/>
  <c r="E140" i="368"/>
  <c r="E133" i="368"/>
  <c r="E129" i="368"/>
  <c r="E114" i="368"/>
  <c r="E93" i="368"/>
  <c r="E82" i="368"/>
  <c r="E78" i="368"/>
  <c r="E75" i="368"/>
  <c r="E70" i="368"/>
  <c r="E66" i="368"/>
  <c r="E60" i="368"/>
  <c r="E55" i="368"/>
  <c r="E49" i="368"/>
  <c r="E37" i="368"/>
  <c r="E22" i="368"/>
  <c r="E15" i="368"/>
  <c r="E8" i="368"/>
  <c r="B2" i="368"/>
  <c r="B1" i="368"/>
  <c r="E146" i="367"/>
  <c r="E140" i="367"/>
  <c r="E133" i="367"/>
  <c r="E129" i="367"/>
  <c r="E114" i="367"/>
  <c r="E93" i="367"/>
  <c r="E82" i="367"/>
  <c r="E78" i="367"/>
  <c r="E75" i="367"/>
  <c r="E70" i="367"/>
  <c r="E66" i="367"/>
  <c r="E60" i="367"/>
  <c r="E55" i="367"/>
  <c r="E49" i="367"/>
  <c r="E37" i="367"/>
  <c r="E29" i="367"/>
  <c r="E22" i="367"/>
  <c r="E15" i="367"/>
  <c r="E8" i="367"/>
  <c r="E5" i="367"/>
  <c r="E5" i="368"/>
  <c r="E5" i="369"/>
  <c r="E5" i="370"/>
  <c r="E5" i="371" s="1"/>
  <c r="E5" i="372" s="1"/>
  <c r="E5" i="373" s="1"/>
  <c r="E5" i="374" s="1"/>
  <c r="E5" i="375" s="1"/>
  <c r="E5" i="376" s="1"/>
  <c r="B1" i="367"/>
  <c r="M35" i="366"/>
  <c r="L35" i="366"/>
  <c r="K35" i="366"/>
  <c r="A30" i="366"/>
  <c r="K27" i="366"/>
  <c r="J27" i="366"/>
  <c r="I27" i="366"/>
  <c r="H27" i="366"/>
  <c r="G27" i="366"/>
  <c r="F27" i="366"/>
  <c r="E27" i="366"/>
  <c r="D27" i="366"/>
  <c r="C27" i="366"/>
  <c r="M27" i="366" s="1"/>
  <c r="B27" i="366"/>
  <c r="M26" i="366"/>
  <c r="L26" i="366"/>
  <c r="M25" i="366"/>
  <c r="L25" i="366"/>
  <c r="M24" i="366"/>
  <c r="L24" i="366"/>
  <c r="M23" i="366"/>
  <c r="L23" i="366"/>
  <c r="M22" i="366"/>
  <c r="L22" i="366"/>
  <c r="M21" i="366"/>
  <c r="L21" i="366"/>
  <c r="K18" i="366"/>
  <c r="J18" i="366"/>
  <c r="I18" i="366"/>
  <c r="H18" i="366"/>
  <c r="G18" i="366"/>
  <c r="F18" i="366"/>
  <c r="E18" i="366"/>
  <c r="D18" i="366"/>
  <c r="C18" i="366"/>
  <c r="M18" i="366"/>
  <c r="B18" i="366"/>
  <c r="M17" i="366"/>
  <c r="L17" i="366"/>
  <c r="M16" i="366"/>
  <c r="L16" i="366"/>
  <c r="M15" i="366"/>
  <c r="L15" i="366"/>
  <c r="M14" i="366"/>
  <c r="L14" i="366"/>
  <c r="M13" i="366"/>
  <c r="L13" i="366"/>
  <c r="M12" i="366"/>
  <c r="L12" i="366"/>
  <c r="M11" i="366"/>
  <c r="L11" i="366"/>
  <c r="M9" i="366"/>
  <c r="H9" i="366"/>
  <c r="F9" i="366"/>
  <c r="K9" i="366"/>
  <c r="D9" i="366"/>
  <c r="J9" i="366" s="1"/>
  <c r="A1" i="366"/>
  <c r="F25" i="365"/>
  <c r="G24" i="365"/>
  <c r="G5" i="365"/>
  <c r="F5" i="365"/>
  <c r="E5" i="365"/>
  <c r="B1" i="365"/>
  <c r="F25" i="364"/>
  <c r="G5" i="364"/>
  <c r="F5" i="364"/>
  <c r="E5" i="364"/>
  <c r="D5" i="364"/>
  <c r="D5" i="365"/>
  <c r="B1" i="364"/>
  <c r="A4" i="363"/>
  <c r="I30" i="362"/>
  <c r="E24" i="362"/>
  <c r="E18" i="362"/>
  <c r="I17" i="362"/>
  <c r="I31" i="362" s="1"/>
  <c r="E17" i="362"/>
  <c r="J1" i="362"/>
  <c r="I29" i="361"/>
  <c r="D37" i="363" s="1"/>
  <c r="E24" i="361"/>
  <c r="E19" i="361"/>
  <c r="I18" i="361"/>
  <c r="J1" i="361"/>
  <c r="E152" i="360"/>
  <c r="E147" i="360"/>
  <c r="E140" i="360"/>
  <c r="E136" i="360"/>
  <c r="E121" i="360"/>
  <c r="E100" i="360"/>
  <c r="C97" i="360"/>
  <c r="E85" i="360"/>
  <c r="E81" i="360"/>
  <c r="E78" i="360"/>
  <c r="E73" i="360"/>
  <c r="E69" i="360"/>
  <c r="E63" i="360"/>
  <c r="E58" i="360"/>
  <c r="E52" i="360"/>
  <c r="E40" i="360"/>
  <c r="E25" i="360"/>
  <c r="E18" i="360"/>
  <c r="E11" i="360"/>
  <c r="C8" i="360"/>
  <c r="B1" i="360"/>
  <c r="E152" i="359"/>
  <c r="E147" i="359"/>
  <c r="E140" i="359"/>
  <c r="E136" i="359"/>
  <c r="E121" i="359"/>
  <c r="E135" i="359" s="1"/>
  <c r="E100" i="359"/>
  <c r="C97" i="359"/>
  <c r="E85" i="359"/>
  <c r="E81" i="359"/>
  <c r="E78" i="359"/>
  <c r="E73" i="359"/>
  <c r="E92" i="359" s="1"/>
  <c r="E69" i="359"/>
  <c r="E63" i="359"/>
  <c r="E58" i="359"/>
  <c r="E52" i="359"/>
  <c r="E40" i="359"/>
  <c r="E32" i="359"/>
  <c r="E25" i="359"/>
  <c r="E18" i="359"/>
  <c r="E11" i="359"/>
  <c r="C8" i="359"/>
  <c r="B1" i="359"/>
  <c r="E152" i="358"/>
  <c r="E147" i="358"/>
  <c r="E140" i="358"/>
  <c r="E136" i="358"/>
  <c r="E121" i="358"/>
  <c r="E100" i="358"/>
  <c r="C97" i="358"/>
  <c r="E85" i="358"/>
  <c r="E81" i="358"/>
  <c r="E78" i="358"/>
  <c r="E73" i="358"/>
  <c r="E69" i="358"/>
  <c r="E63" i="358"/>
  <c r="E58" i="358"/>
  <c r="E52" i="358"/>
  <c r="E40" i="358"/>
  <c r="E32" i="358"/>
  <c r="E25" i="358"/>
  <c r="E18" i="358"/>
  <c r="E11" i="358"/>
  <c r="C8" i="358"/>
  <c r="E7" i="358"/>
  <c r="B1" i="358"/>
  <c r="E152" i="357"/>
  <c r="E147" i="357"/>
  <c r="E140" i="357"/>
  <c r="E136" i="357"/>
  <c r="E160" i="357" s="1"/>
  <c r="B37" i="363" s="1"/>
  <c r="E121" i="357"/>
  <c r="E100" i="357"/>
  <c r="C97" i="357"/>
  <c r="E96" i="357"/>
  <c r="E164" i="357" s="1"/>
  <c r="E85" i="357"/>
  <c r="E81" i="357"/>
  <c r="E78" i="357"/>
  <c r="E73" i="357"/>
  <c r="E69" i="357"/>
  <c r="E63" i="357"/>
  <c r="E58" i="357"/>
  <c r="E52" i="357"/>
  <c r="E40" i="357"/>
  <c r="E32" i="357"/>
  <c r="E25" i="357"/>
  <c r="E18" i="357"/>
  <c r="E11" i="357"/>
  <c r="E9" i="357"/>
  <c r="C8" i="357"/>
  <c r="B1" i="357"/>
  <c r="A37" i="356"/>
  <c r="A34" i="363" s="1"/>
  <c r="A31" i="356"/>
  <c r="A28" i="363" s="1"/>
  <c r="A25" i="356"/>
  <c r="A22" i="363"/>
  <c r="A19" i="356"/>
  <c r="A16" i="363" s="1"/>
  <c r="A13" i="356"/>
  <c r="A10" i="363"/>
  <c r="B44" i="354"/>
  <c r="B43" i="354"/>
  <c r="B42" i="354"/>
  <c r="B41" i="354"/>
  <c r="B40" i="354"/>
  <c r="B39" i="354"/>
  <c r="B38" i="354"/>
  <c r="B37" i="354"/>
  <c r="B9" i="354"/>
  <c r="F16" i="353"/>
  <c r="E16" i="353"/>
  <c r="D16" i="353"/>
  <c r="C16" i="353"/>
  <c r="G15" i="353"/>
  <c r="G14" i="353"/>
  <c r="G13" i="353"/>
  <c r="G12" i="353"/>
  <c r="G11" i="353"/>
  <c r="G10" i="353"/>
  <c r="B1" i="353"/>
  <c r="E51" i="352"/>
  <c r="E45" i="352"/>
  <c r="E37" i="352"/>
  <c r="E30" i="352"/>
  <c r="E26" i="352"/>
  <c r="E20" i="352"/>
  <c r="E8" i="352"/>
  <c r="B1" i="352"/>
  <c r="E51" i="351"/>
  <c r="E57" i="351" s="1"/>
  <c r="E45" i="351"/>
  <c r="E37" i="351"/>
  <c r="E30" i="351"/>
  <c r="E26" i="351"/>
  <c r="E20" i="351"/>
  <c r="E8" i="351"/>
  <c r="B1" i="351"/>
  <c r="E51" i="350"/>
  <c r="E45" i="350"/>
  <c r="E37" i="350"/>
  <c r="E30" i="350"/>
  <c r="E26" i="350"/>
  <c r="E20" i="350"/>
  <c r="E8" i="350"/>
  <c r="B1" i="350"/>
  <c r="E51" i="349"/>
  <c r="E45" i="349"/>
  <c r="E57" i="349"/>
  <c r="E37" i="349"/>
  <c r="E30" i="349"/>
  <c r="E26" i="349"/>
  <c r="E20" i="349"/>
  <c r="E8" i="349"/>
  <c r="B1" i="349"/>
  <c r="E51" i="348"/>
  <c r="E45" i="348"/>
  <c r="E37" i="348"/>
  <c r="E30" i="348"/>
  <c r="E26" i="348"/>
  <c r="E20" i="348"/>
  <c r="E8" i="348"/>
  <c r="B1" i="348"/>
  <c r="E51" i="347"/>
  <c r="E45" i="347"/>
  <c r="E37" i="347"/>
  <c r="E30" i="347"/>
  <c r="E26" i="347"/>
  <c r="E20" i="347"/>
  <c r="E8" i="347"/>
  <c r="B1" i="347"/>
  <c r="E51" i="346"/>
  <c r="E45" i="346"/>
  <c r="E37" i="346"/>
  <c r="E30" i="346"/>
  <c r="E26" i="346"/>
  <c r="E20" i="346"/>
  <c r="E8" i="346"/>
  <c r="B1" i="346"/>
  <c r="E51" i="345"/>
  <c r="E45" i="345"/>
  <c r="E37" i="345"/>
  <c r="E30" i="345"/>
  <c r="E26" i="345"/>
  <c r="E20" i="345"/>
  <c r="E8" i="345"/>
  <c r="B1" i="345"/>
  <c r="E51" i="344"/>
  <c r="E45" i="344"/>
  <c r="E37" i="344"/>
  <c r="E30" i="344"/>
  <c r="E26" i="344"/>
  <c r="E20" i="344"/>
  <c r="E8" i="344"/>
  <c r="B1" i="344"/>
  <c r="E51" i="343"/>
  <c r="E45" i="343"/>
  <c r="E37" i="343"/>
  <c r="E30" i="343"/>
  <c r="E26" i="343"/>
  <c r="E20" i="343"/>
  <c r="E8" i="343"/>
  <c r="B1" i="343"/>
  <c r="E51" i="342"/>
  <c r="E45" i="342"/>
  <c r="E37" i="342"/>
  <c r="E30" i="342"/>
  <c r="E26" i="342"/>
  <c r="E20" i="342"/>
  <c r="E8" i="342"/>
  <c r="B1" i="342"/>
  <c r="E51" i="341"/>
  <c r="E45" i="341"/>
  <c r="E57" i="341"/>
  <c r="E37" i="341"/>
  <c r="E30" i="341"/>
  <c r="E26" i="341"/>
  <c r="E20" i="341"/>
  <c r="E8" i="341"/>
  <c r="B1" i="341"/>
  <c r="E51" i="340"/>
  <c r="E45" i="340"/>
  <c r="E37" i="340"/>
  <c r="E30" i="340"/>
  <c r="E26" i="340"/>
  <c r="E20" i="340"/>
  <c r="E8" i="340"/>
  <c r="B1" i="340"/>
  <c r="E51" i="339"/>
  <c r="E45" i="339"/>
  <c r="E37" i="339"/>
  <c r="E30" i="339"/>
  <c r="E26" i="339"/>
  <c r="E20" i="339"/>
  <c r="E8" i="339"/>
  <c r="B1" i="339"/>
  <c r="E51" i="338"/>
  <c r="E45" i="338"/>
  <c r="E57" i="338" s="1"/>
  <c r="E37" i="338"/>
  <c r="E30" i="338"/>
  <c r="E26" i="338"/>
  <c r="E20" i="338"/>
  <c r="E8" i="338"/>
  <c r="B1" i="338"/>
  <c r="E51" i="337"/>
  <c r="E45" i="337"/>
  <c r="E37" i="337"/>
  <c r="E30" i="337"/>
  <c r="E26" i="337"/>
  <c r="E20" i="337"/>
  <c r="E8" i="337"/>
  <c r="B1" i="337"/>
  <c r="E51" i="336"/>
  <c r="E57" i="336" s="1"/>
  <c r="E45" i="336"/>
  <c r="E37" i="336"/>
  <c r="E30" i="336"/>
  <c r="E26" i="336"/>
  <c r="E20" i="336"/>
  <c r="E8" i="336"/>
  <c r="B1" i="336"/>
  <c r="E51" i="335"/>
  <c r="E45" i="335"/>
  <c r="E37" i="335"/>
  <c r="E30" i="335"/>
  <c r="E26" i="335"/>
  <c r="E20" i="335"/>
  <c r="E8" i="335"/>
  <c r="B1" i="335"/>
  <c r="E51" i="334"/>
  <c r="E45" i="334"/>
  <c r="E37" i="334"/>
  <c r="E30" i="334"/>
  <c r="E26" i="334"/>
  <c r="E20" i="334"/>
  <c r="E8" i="334"/>
  <c r="B1" i="334"/>
  <c r="E51" i="333"/>
  <c r="E45" i="333"/>
  <c r="E37" i="333"/>
  <c r="E30" i="333"/>
  <c r="E26" i="333"/>
  <c r="E20" i="333"/>
  <c r="E8" i="333"/>
  <c r="B1" i="333"/>
  <c r="E51" i="332"/>
  <c r="E45" i="332"/>
  <c r="E37" i="332"/>
  <c r="E30" i="332"/>
  <c r="E26" i="332"/>
  <c r="E20" i="332"/>
  <c r="E8" i="332"/>
  <c r="B1" i="332"/>
  <c r="E51" i="331"/>
  <c r="E45" i="331"/>
  <c r="E37" i="331"/>
  <c r="E30" i="331"/>
  <c r="E26" i="331"/>
  <c r="E20" i="331"/>
  <c r="E8" i="331"/>
  <c r="B1" i="331"/>
  <c r="E51" i="330"/>
  <c r="E45" i="330"/>
  <c r="E37" i="330"/>
  <c r="E30" i="330"/>
  <c r="E26" i="330"/>
  <c r="E20" i="330"/>
  <c r="E8" i="330"/>
  <c r="B1" i="330"/>
  <c r="E51" i="329"/>
  <c r="E45" i="329"/>
  <c r="E37" i="329"/>
  <c r="E30" i="329"/>
  <c r="E26" i="329"/>
  <c r="E20" i="329"/>
  <c r="E8" i="329"/>
  <c r="B2" i="329"/>
  <c r="B2" i="330" s="1"/>
  <c r="B2" i="331"/>
  <c r="B2" i="332" s="1"/>
  <c r="B1" i="329"/>
  <c r="E51" i="328"/>
  <c r="E45" i="328"/>
  <c r="E37" i="328"/>
  <c r="E30" i="328"/>
  <c r="E26" i="328"/>
  <c r="E20" i="328"/>
  <c r="E8" i="328"/>
  <c r="B1" i="328"/>
  <c r="E51" i="327"/>
  <c r="E45" i="327"/>
  <c r="E37" i="327"/>
  <c r="E30" i="327"/>
  <c r="E26" i="327"/>
  <c r="E20" i="327"/>
  <c r="E8" i="327"/>
  <c r="B1" i="327"/>
  <c r="E51" i="326"/>
  <c r="E45" i="326"/>
  <c r="E37" i="326"/>
  <c r="E30" i="326"/>
  <c r="E26" i="326"/>
  <c r="E20" i="326"/>
  <c r="E8" i="326"/>
  <c r="B1" i="326"/>
  <c r="E51" i="325"/>
  <c r="E45" i="325"/>
  <c r="E37" i="325"/>
  <c r="E30" i="325"/>
  <c r="E26" i="325"/>
  <c r="E20" i="325"/>
  <c r="E8" i="325"/>
  <c r="B1" i="325"/>
  <c r="E51" i="324"/>
  <c r="E45" i="324"/>
  <c r="E37" i="324"/>
  <c r="E30" i="324"/>
  <c r="E26" i="324"/>
  <c r="E20" i="324"/>
  <c r="E8" i="324"/>
  <c r="B1" i="324"/>
  <c r="E51" i="323"/>
  <c r="E45" i="323"/>
  <c r="E37" i="323"/>
  <c r="E30" i="323"/>
  <c r="E26" i="323"/>
  <c r="E20" i="323"/>
  <c r="E8" i="323"/>
  <c r="B1" i="323"/>
  <c r="E51" i="322"/>
  <c r="E45" i="322"/>
  <c r="E37" i="322"/>
  <c r="E30" i="322"/>
  <c r="E26" i="322"/>
  <c r="E20" i="322"/>
  <c r="E8" i="322"/>
  <c r="B1" i="322"/>
  <c r="E51" i="321"/>
  <c r="E45" i="321"/>
  <c r="E37" i="321"/>
  <c r="E30" i="321"/>
  <c r="E26" i="321"/>
  <c r="E20" i="321"/>
  <c r="E8" i="321"/>
  <c r="B1" i="321"/>
  <c r="E51" i="320"/>
  <c r="E45" i="320"/>
  <c r="E37" i="320"/>
  <c r="E30" i="320"/>
  <c r="E26" i="320"/>
  <c r="E20" i="320"/>
  <c r="E8" i="320"/>
  <c r="B1" i="320"/>
  <c r="E51" i="319"/>
  <c r="E45" i="319"/>
  <c r="E37" i="319"/>
  <c r="E30" i="319"/>
  <c r="E26" i="319"/>
  <c r="E20" i="319"/>
  <c r="E8" i="319"/>
  <c r="B1" i="319"/>
  <c r="E51" i="318"/>
  <c r="E45" i="318"/>
  <c r="E57" i="318" s="1"/>
  <c r="E37" i="318"/>
  <c r="E30" i="318"/>
  <c r="E26" i="318"/>
  <c r="E20" i="318"/>
  <c r="E8" i="318"/>
  <c r="B1" i="318"/>
  <c r="E51" i="317"/>
  <c r="E45" i="317"/>
  <c r="E37" i="317"/>
  <c r="E30" i="317"/>
  <c r="E26" i="317"/>
  <c r="E20" i="317"/>
  <c r="E8" i="317"/>
  <c r="B1" i="317"/>
  <c r="E51" i="316"/>
  <c r="E45" i="316"/>
  <c r="E37" i="316"/>
  <c r="E30" i="316"/>
  <c r="E26" i="316"/>
  <c r="E20" i="316"/>
  <c r="E8" i="316"/>
  <c r="B1" i="316"/>
  <c r="E51" i="315"/>
  <c r="E45" i="315"/>
  <c r="E37" i="315"/>
  <c r="E30" i="315"/>
  <c r="E26" i="315"/>
  <c r="E20" i="315"/>
  <c r="E8" i="315"/>
  <c r="B1" i="315"/>
  <c r="E51" i="314"/>
  <c r="E45" i="314"/>
  <c r="E37" i="314"/>
  <c r="E30" i="314"/>
  <c r="E26" i="314"/>
  <c r="E20" i="314"/>
  <c r="E8" i="314"/>
  <c r="B1" i="314"/>
  <c r="E51" i="313"/>
  <c r="E45" i="313"/>
  <c r="E37" i="313"/>
  <c r="E30" i="313"/>
  <c r="E26" i="313"/>
  <c r="E20" i="313"/>
  <c r="E8" i="313"/>
  <c r="B1" i="313"/>
  <c r="E52" i="312"/>
  <c r="E46" i="312"/>
  <c r="E38" i="312"/>
  <c r="E31" i="312"/>
  <c r="E26" i="312"/>
  <c r="E20" i="312"/>
  <c r="E8" i="312"/>
  <c r="B1" i="312"/>
  <c r="E52" i="311"/>
  <c r="E46" i="311"/>
  <c r="E38" i="311"/>
  <c r="E31" i="311"/>
  <c r="E26" i="311"/>
  <c r="E20" i="311"/>
  <c r="E8" i="311"/>
  <c r="B1" i="311"/>
  <c r="E52" i="310"/>
  <c r="E46" i="310"/>
  <c r="E38" i="310"/>
  <c r="E31" i="310"/>
  <c r="E26" i="310"/>
  <c r="E20" i="310"/>
  <c r="E8" i="310"/>
  <c r="B1" i="310"/>
  <c r="E52" i="309"/>
  <c r="E46" i="309"/>
  <c r="E38" i="309"/>
  <c r="E31" i="309"/>
  <c r="E26" i="309"/>
  <c r="E20" i="309"/>
  <c r="E8" i="309"/>
  <c r="B2" i="309"/>
  <c r="B2" i="310" s="1"/>
  <c r="B2" i="311"/>
  <c r="B2" i="312" s="1"/>
  <c r="B1" i="309"/>
  <c r="E146" i="308"/>
  <c r="E140" i="308"/>
  <c r="E133" i="308"/>
  <c r="E129" i="308"/>
  <c r="E114" i="308"/>
  <c r="E93" i="308"/>
  <c r="E128" i="308" s="1"/>
  <c r="E82" i="308"/>
  <c r="E78" i="308"/>
  <c r="E75" i="308"/>
  <c r="E89" i="308"/>
  <c r="E70" i="308"/>
  <c r="E66" i="308"/>
  <c r="E60" i="308"/>
  <c r="E55" i="308"/>
  <c r="E49" i="308"/>
  <c r="E37" i="308"/>
  <c r="E29" i="308"/>
  <c r="E22" i="308"/>
  <c r="E15" i="308"/>
  <c r="E8" i="308"/>
  <c r="B1" i="308"/>
  <c r="E146" i="307"/>
  <c r="E140" i="307"/>
  <c r="E133" i="307"/>
  <c r="E154" i="307" s="1"/>
  <c r="E129" i="307"/>
  <c r="E114" i="307"/>
  <c r="E93" i="307"/>
  <c r="E82" i="307"/>
  <c r="E78" i="307"/>
  <c r="E75" i="307"/>
  <c r="E70" i="307"/>
  <c r="E66" i="307"/>
  <c r="E60" i="307"/>
  <c r="E55" i="307"/>
  <c r="E49" i="307"/>
  <c r="E37" i="307"/>
  <c r="E29" i="307"/>
  <c r="E22" i="307"/>
  <c r="E15" i="307"/>
  <c r="E65" i="307" s="1"/>
  <c r="E8" i="307"/>
  <c r="E1" i="307"/>
  <c r="E146" i="306"/>
  <c r="E154" i="306"/>
  <c r="E140" i="306"/>
  <c r="E133" i="306"/>
  <c r="E129" i="306"/>
  <c r="E114" i="306"/>
  <c r="E128" i="306" s="1"/>
  <c r="E155" i="306" s="1"/>
  <c r="E93" i="306"/>
  <c r="E82" i="306"/>
  <c r="E78" i="306"/>
  <c r="E75" i="306"/>
  <c r="E70" i="306"/>
  <c r="E66" i="306"/>
  <c r="E89" i="306" s="1"/>
  <c r="E60" i="306"/>
  <c r="E55" i="306"/>
  <c r="E49" i="306"/>
  <c r="E37" i="306"/>
  <c r="E65" i="306" s="1"/>
  <c r="E90" i="306" s="1"/>
  <c r="E29" i="306"/>
  <c r="E22" i="306"/>
  <c r="E15" i="306"/>
  <c r="E8" i="306"/>
  <c r="B1" i="306"/>
  <c r="E146" i="305"/>
  <c r="E140" i="305"/>
  <c r="E133" i="305"/>
  <c r="E129" i="305"/>
  <c r="E114" i="305"/>
  <c r="E93" i="305"/>
  <c r="E128" i="305" s="1"/>
  <c r="E82" i="305"/>
  <c r="E78" i="305"/>
  <c r="E75" i="305"/>
  <c r="E70" i="305"/>
  <c r="E66" i="305"/>
  <c r="E60" i="305"/>
  <c r="E55" i="305"/>
  <c r="E49" i="305"/>
  <c r="E37" i="305"/>
  <c r="E22" i="305"/>
  <c r="E65" i="305" s="1"/>
  <c r="E15" i="305"/>
  <c r="E8" i="305"/>
  <c r="B1" i="305"/>
  <c r="M35" i="304"/>
  <c r="L35" i="304"/>
  <c r="K35" i="304"/>
  <c r="K27" i="304"/>
  <c r="J27" i="304"/>
  <c r="I27" i="304"/>
  <c r="H27" i="304"/>
  <c r="G27" i="304"/>
  <c r="F27" i="304"/>
  <c r="E27" i="304"/>
  <c r="D27" i="304"/>
  <c r="C27" i="304"/>
  <c r="M27" i="304" s="1"/>
  <c r="B27" i="304"/>
  <c r="M26" i="304"/>
  <c r="L26" i="304"/>
  <c r="M25" i="304"/>
  <c r="L25" i="304"/>
  <c r="M24" i="304"/>
  <c r="L24" i="304"/>
  <c r="M23" i="304"/>
  <c r="L23" i="304"/>
  <c r="M22" i="304"/>
  <c r="L22" i="304"/>
  <c r="L27" i="304" s="1"/>
  <c r="M21" i="304"/>
  <c r="L21" i="304"/>
  <c r="K18" i="304"/>
  <c r="J18" i="304"/>
  <c r="I18" i="304"/>
  <c r="H18" i="304"/>
  <c r="G18" i="304"/>
  <c r="F18" i="304"/>
  <c r="E18" i="304"/>
  <c r="D18" i="304"/>
  <c r="C18" i="304"/>
  <c r="M18" i="304" s="1"/>
  <c r="B18" i="304"/>
  <c r="M17" i="304"/>
  <c r="L17" i="304"/>
  <c r="M16" i="304"/>
  <c r="L16" i="304"/>
  <c r="M15" i="304"/>
  <c r="L15" i="304"/>
  <c r="M14" i="304"/>
  <c r="L14" i="304"/>
  <c r="M13" i="304"/>
  <c r="L13" i="304"/>
  <c r="M12" i="304"/>
  <c r="L12" i="304"/>
  <c r="M11" i="304"/>
  <c r="L11" i="304"/>
  <c r="L18" i="304" s="1"/>
  <c r="H9" i="304"/>
  <c r="D9" i="304"/>
  <c r="J9" i="304"/>
  <c r="A1" i="304"/>
  <c r="F25" i="303"/>
  <c r="G5" i="303"/>
  <c r="E5" i="303"/>
  <c r="B1" i="303"/>
  <c r="F25" i="302"/>
  <c r="G5" i="302"/>
  <c r="E5" i="302"/>
  <c r="D5" i="302"/>
  <c r="D5" i="303"/>
  <c r="B1" i="302"/>
  <c r="A4" i="301"/>
  <c r="I30" i="300"/>
  <c r="E24" i="300"/>
  <c r="E18" i="300"/>
  <c r="I17" i="300"/>
  <c r="E17" i="300"/>
  <c r="J1" i="300"/>
  <c r="I29" i="299"/>
  <c r="E24" i="299"/>
  <c r="E29" i="299" s="1"/>
  <c r="E19" i="299"/>
  <c r="I18" i="299"/>
  <c r="I30" i="299" s="1"/>
  <c r="J1" i="299"/>
  <c r="E152" i="298"/>
  <c r="E147" i="298"/>
  <c r="E140" i="298"/>
  <c r="E136" i="298"/>
  <c r="E121" i="298"/>
  <c r="E100" i="298"/>
  <c r="E98" i="298"/>
  <c r="C97" i="298"/>
  <c r="E85" i="298"/>
  <c r="E81" i="298"/>
  <c r="E78" i="298"/>
  <c r="E73" i="298"/>
  <c r="E69" i="298"/>
  <c r="E63" i="298"/>
  <c r="E58" i="298"/>
  <c r="E52" i="298"/>
  <c r="E40" i="298"/>
  <c r="E32" i="298"/>
  <c r="E25" i="298"/>
  <c r="E18" i="298"/>
  <c r="E11" i="298"/>
  <c r="C8" i="298"/>
  <c r="B1" i="298"/>
  <c r="E152" i="297"/>
  <c r="E147" i="297"/>
  <c r="E140" i="297"/>
  <c r="E136" i="297"/>
  <c r="E121" i="297"/>
  <c r="E100" i="297"/>
  <c r="E135" i="297"/>
  <c r="E98" i="297"/>
  <c r="C97" i="297"/>
  <c r="E85" i="297"/>
  <c r="E81" i="297"/>
  <c r="E78" i="297"/>
  <c r="E73" i="297"/>
  <c r="E69" i="297"/>
  <c r="E63" i="297"/>
  <c r="E58" i="297"/>
  <c r="E52" i="297"/>
  <c r="E40" i="297"/>
  <c r="E32" i="297"/>
  <c r="E25" i="297"/>
  <c r="E18" i="297"/>
  <c r="E11" i="297"/>
  <c r="C8" i="297"/>
  <c r="B1" i="297"/>
  <c r="E152" i="296"/>
  <c r="E147" i="296"/>
  <c r="E140" i="296"/>
  <c r="E136" i="296"/>
  <c r="E121" i="296"/>
  <c r="E100" i="296"/>
  <c r="E135" i="296"/>
  <c r="E98" i="296"/>
  <c r="C97" i="296"/>
  <c r="E85" i="296"/>
  <c r="E81" i="296"/>
  <c r="E78" i="296"/>
  <c r="E73" i="296"/>
  <c r="E69" i="296"/>
  <c r="E92" i="296" s="1"/>
  <c r="E63" i="296"/>
  <c r="E58" i="296"/>
  <c r="E52" i="296"/>
  <c r="E40" i="296"/>
  <c r="E32" i="296"/>
  <c r="E25" i="296"/>
  <c r="E18" i="296"/>
  <c r="E68" i="296"/>
  <c r="E11" i="296"/>
  <c r="C8" i="296"/>
  <c r="E7" i="296"/>
  <c r="E96" i="296"/>
  <c r="E164" i="296" s="1"/>
  <c r="B1" i="296"/>
  <c r="E152" i="295"/>
  <c r="E147" i="295"/>
  <c r="E140" i="295"/>
  <c r="E136" i="295"/>
  <c r="E121" i="295"/>
  <c r="E100" i="295"/>
  <c r="E98" i="295"/>
  <c r="C97" i="295"/>
  <c r="E96" i="295"/>
  <c r="E164" i="295"/>
  <c r="E85" i="295"/>
  <c r="E81" i="295"/>
  <c r="E78" i="295"/>
  <c r="E73" i="295"/>
  <c r="E69" i="295"/>
  <c r="E63" i="295"/>
  <c r="E58" i="295"/>
  <c r="E52" i="295"/>
  <c r="E40" i="295"/>
  <c r="E32" i="295"/>
  <c r="E25" i="295"/>
  <c r="E18" i="295"/>
  <c r="E11" i="295"/>
  <c r="C8" i="295"/>
  <c r="B1" i="295"/>
  <c r="A37" i="294"/>
  <c r="A34" i="301" s="1"/>
  <c r="A31" i="294"/>
  <c r="A28" i="301" s="1"/>
  <c r="A25" i="294"/>
  <c r="A22" i="301" s="1"/>
  <c r="A19" i="294"/>
  <c r="A16" i="301"/>
  <c r="A13" i="294"/>
  <c r="A10" i="301" s="1"/>
  <c r="C8" i="293"/>
  <c r="A3" i="298"/>
  <c r="B107" i="134"/>
  <c r="B34" i="292"/>
  <c r="B18" i="292"/>
  <c r="B10" i="292"/>
  <c r="B3" i="291"/>
  <c r="K1" i="291"/>
  <c r="B3" i="290"/>
  <c r="K1" i="290"/>
  <c r="B3" i="289"/>
  <c r="K1" i="289"/>
  <c r="K1" i="288"/>
  <c r="B3" i="287"/>
  <c r="K1" i="287"/>
  <c r="B3" i="286"/>
  <c r="K1" i="286"/>
  <c r="B3" i="285"/>
  <c r="K1" i="285"/>
  <c r="K1" i="284"/>
  <c r="B3" i="283"/>
  <c r="K1" i="283"/>
  <c r="B3" i="282"/>
  <c r="K1" i="282"/>
  <c r="B3" i="281"/>
  <c r="K1" i="281"/>
  <c r="K1" i="280"/>
  <c r="B3" i="279"/>
  <c r="K1" i="279"/>
  <c r="B3" i="278"/>
  <c r="K1" i="278"/>
  <c r="B3" i="277"/>
  <c r="K1" i="277"/>
  <c r="K1" i="276"/>
  <c r="B3" i="275"/>
  <c r="K1" i="275"/>
  <c r="B3" i="274"/>
  <c r="K1" i="274"/>
  <c r="B3" i="273"/>
  <c r="K1" i="273"/>
  <c r="B2" i="273"/>
  <c r="B2" i="274"/>
  <c r="B2" i="275" s="1"/>
  <c r="K1" i="272"/>
  <c r="B3" i="271"/>
  <c r="K1" i="271"/>
  <c r="B3" i="270"/>
  <c r="K1" i="270"/>
  <c r="B3" i="269"/>
  <c r="K1" i="269"/>
  <c r="B2" i="269"/>
  <c r="B2" i="270"/>
  <c r="B2" i="271" s="1"/>
  <c r="K1" i="268"/>
  <c r="B3" i="267"/>
  <c r="K1" i="267"/>
  <c r="B3" i="266"/>
  <c r="K1" i="266"/>
  <c r="B3" i="265"/>
  <c r="K1" i="265"/>
  <c r="K1" i="264"/>
  <c r="B3" i="263"/>
  <c r="K1" i="263"/>
  <c r="B3" i="262"/>
  <c r="K1" i="262"/>
  <c r="B3" i="261"/>
  <c r="K1" i="261"/>
  <c r="K1" i="260"/>
  <c r="B3" i="259"/>
  <c r="K1" i="259"/>
  <c r="B3" i="258"/>
  <c r="K1" i="258"/>
  <c r="B3" i="257"/>
  <c r="K1" i="257"/>
  <c r="K1" i="256"/>
  <c r="B3" i="255"/>
  <c r="K1" i="255"/>
  <c r="B3" i="254"/>
  <c r="K1" i="254"/>
  <c r="B3" i="253"/>
  <c r="K1" i="253"/>
  <c r="K1" i="252"/>
  <c r="B3" i="251"/>
  <c r="K1" i="251"/>
  <c r="B3" i="250"/>
  <c r="K1" i="250"/>
  <c r="B3" i="249"/>
  <c r="K1" i="249"/>
  <c r="K1" i="248"/>
  <c r="B1" i="247"/>
  <c r="B1" i="246"/>
  <c r="B1" i="245"/>
  <c r="B1" i="244"/>
  <c r="C1" i="243"/>
  <c r="C1" i="242"/>
  <c r="A4" i="241"/>
  <c r="J1" i="240"/>
  <c r="I2" i="239"/>
  <c r="I2" i="240"/>
  <c r="J1" i="239"/>
  <c r="C97" i="238"/>
  <c r="K96" i="238"/>
  <c r="K164" i="238"/>
  <c r="C8" i="238"/>
  <c r="B1" i="238"/>
  <c r="C97" i="237"/>
  <c r="K96" i="237"/>
  <c r="K164" i="237"/>
  <c r="C8" i="237"/>
  <c r="B1" i="237"/>
  <c r="C97" i="236"/>
  <c r="K96" i="236"/>
  <c r="K164" i="236" s="1"/>
  <c r="C8" i="236"/>
  <c r="B1" i="236"/>
  <c r="C97" i="235"/>
  <c r="K96" i="235"/>
  <c r="K164" i="235" s="1"/>
  <c r="C8" i="235"/>
  <c r="B1" i="235"/>
  <c r="A37" i="234"/>
  <c r="A34" i="241" s="1"/>
  <c r="A31" i="234"/>
  <c r="A28" i="241"/>
  <c r="A25" i="234"/>
  <c r="A22" i="241" s="1"/>
  <c r="A19" i="234"/>
  <c r="A16" i="241" s="1"/>
  <c r="A13" i="234"/>
  <c r="A10" i="241" s="1"/>
  <c r="J60" i="231"/>
  <c r="J60" i="291" s="1"/>
  <c r="J59" i="231"/>
  <c r="J56" i="231"/>
  <c r="J56" i="291"/>
  <c r="J55" i="231"/>
  <c r="J54" i="231"/>
  <c r="J54" i="291" s="1"/>
  <c r="J53" i="231"/>
  <c r="J53" i="291"/>
  <c r="J52" i="231"/>
  <c r="J52" i="291" s="1"/>
  <c r="I51" i="231"/>
  <c r="I51" i="291"/>
  <c r="H51" i="231"/>
  <c r="H51" i="291" s="1"/>
  <c r="G51" i="231"/>
  <c r="G51" i="291" s="1"/>
  <c r="F51" i="231"/>
  <c r="F51" i="291" s="1"/>
  <c r="E51" i="231"/>
  <c r="E51" i="291"/>
  <c r="D51" i="231"/>
  <c r="J50" i="231"/>
  <c r="J50" i="291"/>
  <c r="J49" i="231"/>
  <c r="J49" i="291" s="1"/>
  <c r="J48" i="231"/>
  <c r="J47" i="231"/>
  <c r="J47" i="291"/>
  <c r="J46" i="231"/>
  <c r="J46" i="291" s="1"/>
  <c r="I45" i="231"/>
  <c r="I45" i="291"/>
  <c r="H45" i="231"/>
  <c r="H45" i="291" s="1"/>
  <c r="G45" i="231"/>
  <c r="F45" i="231"/>
  <c r="F45" i="291"/>
  <c r="E45" i="231"/>
  <c r="E45" i="291"/>
  <c r="D45" i="231"/>
  <c r="D45" i="291"/>
  <c r="J42" i="231"/>
  <c r="J42" i="291"/>
  <c r="J41" i="231"/>
  <c r="J40" i="231"/>
  <c r="J40" i="291" s="1"/>
  <c r="I39" i="231"/>
  <c r="I39" i="291" s="1"/>
  <c r="H39" i="231"/>
  <c r="H39" i="291" s="1"/>
  <c r="G39" i="231"/>
  <c r="G39" i="291"/>
  <c r="F39" i="231"/>
  <c r="F39" i="291" s="1"/>
  <c r="E39" i="231"/>
  <c r="E39" i="291" s="1"/>
  <c r="D39" i="231"/>
  <c r="D39" i="291" s="1"/>
  <c r="J37" i="231"/>
  <c r="K37" i="231"/>
  <c r="J36" i="231"/>
  <c r="J36" i="291" s="1"/>
  <c r="J35" i="231"/>
  <c r="J35" i="291" s="1"/>
  <c r="J34" i="231"/>
  <c r="J34" i="291" s="1"/>
  <c r="J33" i="231"/>
  <c r="I32" i="231"/>
  <c r="I32" i="291" s="1"/>
  <c r="H32" i="231"/>
  <c r="H32" i="291"/>
  <c r="G32" i="231"/>
  <c r="G32" i="291" s="1"/>
  <c r="F32" i="231"/>
  <c r="F32" i="291"/>
  <c r="E32" i="231"/>
  <c r="D32" i="231"/>
  <c r="D32" i="291" s="1"/>
  <c r="J31" i="231"/>
  <c r="J30" i="231"/>
  <c r="J30" i="291"/>
  <c r="J29" i="231"/>
  <c r="J29" i="291"/>
  <c r="I28" i="231"/>
  <c r="I28" i="291"/>
  <c r="H28" i="231"/>
  <c r="H28" i="291"/>
  <c r="G28" i="231"/>
  <c r="G28" i="291"/>
  <c r="F28" i="231"/>
  <c r="F28" i="291"/>
  <c r="E28" i="231"/>
  <c r="E28" i="291"/>
  <c r="D28" i="231"/>
  <c r="D28" i="291"/>
  <c r="J26" i="231"/>
  <c r="J25" i="231"/>
  <c r="J24" i="231"/>
  <c r="J24" i="291"/>
  <c r="K24" i="231"/>
  <c r="J23" i="231"/>
  <c r="J23" i="291" s="1"/>
  <c r="I22" i="231"/>
  <c r="I22" i="291"/>
  <c r="H22" i="231"/>
  <c r="H22" i="291" s="1"/>
  <c r="G22" i="231"/>
  <c r="G22" i="291" s="1"/>
  <c r="F22" i="231"/>
  <c r="F22" i="291" s="1"/>
  <c r="E22" i="231"/>
  <c r="E22" i="291"/>
  <c r="D22" i="231"/>
  <c r="D22" i="291" s="1"/>
  <c r="J21" i="231"/>
  <c r="J20" i="231"/>
  <c r="J19" i="231"/>
  <c r="J19" i="291" s="1"/>
  <c r="J18" i="231"/>
  <c r="J18" i="291"/>
  <c r="J17" i="231"/>
  <c r="J17" i="291" s="1"/>
  <c r="J16" i="231"/>
  <c r="J15" i="231"/>
  <c r="J15" i="291"/>
  <c r="J14" i="231"/>
  <c r="J13" i="231"/>
  <c r="J12" i="231"/>
  <c r="J12" i="291"/>
  <c r="J11" i="231"/>
  <c r="K11" i="231"/>
  <c r="I10" i="231"/>
  <c r="I10" i="291"/>
  <c r="H10" i="231"/>
  <c r="H10" i="291"/>
  <c r="G10" i="231"/>
  <c r="F10" i="231"/>
  <c r="F10" i="291" s="1"/>
  <c r="E10" i="231"/>
  <c r="E10" i="291"/>
  <c r="D10" i="231"/>
  <c r="D10" i="291" s="1"/>
  <c r="B3" i="231"/>
  <c r="K1" i="231"/>
  <c r="J60" i="230"/>
  <c r="J59" i="230"/>
  <c r="K59" i="230"/>
  <c r="J56" i="230"/>
  <c r="J55" i="230"/>
  <c r="J55" i="290" s="1"/>
  <c r="J54" i="230"/>
  <c r="J54" i="290"/>
  <c r="J53" i="230"/>
  <c r="J53" i="290" s="1"/>
  <c r="J52" i="230"/>
  <c r="J52" i="290" s="1"/>
  <c r="I51" i="230"/>
  <c r="I51" i="290" s="1"/>
  <c r="H51" i="230"/>
  <c r="G51" i="230"/>
  <c r="G51" i="290" s="1"/>
  <c r="F51" i="230"/>
  <c r="E51" i="230"/>
  <c r="E51" i="290" s="1"/>
  <c r="D51" i="230"/>
  <c r="J50" i="230"/>
  <c r="J50" i="290"/>
  <c r="J49" i="230"/>
  <c r="K49" i="230" s="1"/>
  <c r="J48" i="230"/>
  <c r="J47" i="230"/>
  <c r="J46" i="230"/>
  <c r="I45" i="230"/>
  <c r="H45" i="230"/>
  <c r="H45" i="290"/>
  <c r="G45" i="230"/>
  <c r="F45" i="230"/>
  <c r="F45" i="290" s="1"/>
  <c r="E45" i="230"/>
  <c r="E45" i="290"/>
  <c r="D45" i="230"/>
  <c r="D45" i="290" s="1"/>
  <c r="J42" i="230"/>
  <c r="J42" i="290"/>
  <c r="J41" i="230"/>
  <c r="J40" i="230"/>
  <c r="I39" i="230"/>
  <c r="I39" i="290"/>
  <c r="H39" i="230"/>
  <c r="H39" i="290" s="1"/>
  <c r="G39" i="230"/>
  <c r="G39" i="290" s="1"/>
  <c r="F39" i="230"/>
  <c r="F39" i="290" s="1"/>
  <c r="E39" i="230"/>
  <c r="E39" i="290"/>
  <c r="D39" i="230"/>
  <c r="D39" i="290" s="1"/>
  <c r="J37" i="230"/>
  <c r="J37" i="290" s="1"/>
  <c r="J36" i="230"/>
  <c r="J36" i="290" s="1"/>
  <c r="J35" i="230"/>
  <c r="J35" i="290"/>
  <c r="J34" i="230"/>
  <c r="J33" i="230"/>
  <c r="J33" i="290"/>
  <c r="I32" i="230"/>
  <c r="I32" i="290" s="1"/>
  <c r="H32" i="230"/>
  <c r="H32" i="290"/>
  <c r="G32" i="230"/>
  <c r="G32" i="290" s="1"/>
  <c r="F32" i="230"/>
  <c r="F32" i="290"/>
  <c r="E32" i="230"/>
  <c r="E32" i="290" s="1"/>
  <c r="D32" i="230"/>
  <c r="D32" i="290"/>
  <c r="J31" i="230"/>
  <c r="J30" i="230"/>
  <c r="J29" i="230"/>
  <c r="J29" i="290"/>
  <c r="I28" i="230"/>
  <c r="I28" i="290" s="1"/>
  <c r="H28" i="230"/>
  <c r="H28" i="290"/>
  <c r="G28" i="230"/>
  <c r="G28" i="290" s="1"/>
  <c r="F28" i="230"/>
  <c r="F28" i="290"/>
  <c r="E28" i="230"/>
  <c r="E28" i="290" s="1"/>
  <c r="D28" i="230"/>
  <c r="D28" i="290"/>
  <c r="J26" i="230"/>
  <c r="J26" i="290" s="1"/>
  <c r="J25" i="230"/>
  <c r="J24" i="230"/>
  <c r="J23" i="230"/>
  <c r="I22" i="230"/>
  <c r="I22" i="290" s="1"/>
  <c r="H22" i="230"/>
  <c r="H22" i="290" s="1"/>
  <c r="G22" i="230"/>
  <c r="G22" i="290" s="1"/>
  <c r="F22" i="230"/>
  <c r="F22" i="290" s="1"/>
  <c r="E22" i="230"/>
  <c r="D22" i="230"/>
  <c r="D22" i="290"/>
  <c r="J21" i="230"/>
  <c r="J21" i="290" s="1"/>
  <c r="J20" i="230"/>
  <c r="J19" i="230"/>
  <c r="J19" i="290"/>
  <c r="J18" i="230"/>
  <c r="J18" i="290" s="1"/>
  <c r="K18" i="230"/>
  <c r="J17" i="230"/>
  <c r="J17" i="290"/>
  <c r="J16" i="230"/>
  <c r="J16" i="290"/>
  <c r="J15" i="230"/>
  <c r="K15" i="230"/>
  <c r="J14" i="230"/>
  <c r="J14" i="290"/>
  <c r="J13" i="230"/>
  <c r="J13" i="290"/>
  <c r="J12" i="230"/>
  <c r="J12" i="290"/>
  <c r="J11" i="230"/>
  <c r="K11" i="230" s="1"/>
  <c r="J11" i="290"/>
  <c r="I10" i="230"/>
  <c r="H10" i="230"/>
  <c r="G10" i="230"/>
  <c r="G10" i="290" s="1"/>
  <c r="F10" i="230"/>
  <c r="F10" i="290" s="1"/>
  <c r="E10" i="230"/>
  <c r="E10" i="290" s="1"/>
  <c r="D10" i="230"/>
  <c r="D10" i="290"/>
  <c r="B3" i="230"/>
  <c r="K1" i="230"/>
  <c r="J60" i="229"/>
  <c r="J60" i="289"/>
  <c r="J59" i="229"/>
  <c r="J59" i="289" s="1"/>
  <c r="J56" i="229"/>
  <c r="J55" i="229"/>
  <c r="J55" i="289"/>
  <c r="J54" i="229"/>
  <c r="J54" i="289"/>
  <c r="J53" i="229"/>
  <c r="J52" i="229"/>
  <c r="I51" i="229"/>
  <c r="I51" i="289"/>
  <c r="H51" i="229"/>
  <c r="H51" i="289"/>
  <c r="G51" i="229"/>
  <c r="G51" i="289"/>
  <c r="F51" i="229"/>
  <c r="F51" i="289"/>
  <c r="E51" i="229"/>
  <c r="E51" i="289"/>
  <c r="D51" i="229"/>
  <c r="D51" i="289"/>
  <c r="J50" i="229"/>
  <c r="K50" i="229"/>
  <c r="J49" i="229"/>
  <c r="J48" i="229"/>
  <c r="K48" i="229" s="1"/>
  <c r="J47" i="229"/>
  <c r="J47" i="289" s="1"/>
  <c r="J46" i="229"/>
  <c r="J46" i="289" s="1"/>
  <c r="I45" i="229"/>
  <c r="I45" i="289"/>
  <c r="H45" i="229"/>
  <c r="H45" i="289" s="1"/>
  <c r="G45" i="229"/>
  <c r="G45" i="289"/>
  <c r="F45" i="229"/>
  <c r="F45" i="289" s="1"/>
  <c r="E45" i="229"/>
  <c r="E45" i="289"/>
  <c r="D45" i="229"/>
  <c r="D45" i="289" s="1"/>
  <c r="J42" i="229"/>
  <c r="K42" i="229" s="1"/>
  <c r="J41" i="229"/>
  <c r="J41" i="289" s="1"/>
  <c r="J40" i="229"/>
  <c r="J40" i="289"/>
  <c r="I39" i="229"/>
  <c r="I39" i="289" s="1"/>
  <c r="H39" i="229"/>
  <c r="H39" i="289"/>
  <c r="G39" i="229"/>
  <c r="G39" i="289" s="1"/>
  <c r="F39" i="229"/>
  <c r="F39" i="289"/>
  <c r="E39" i="229"/>
  <c r="E39" i="289" s="1"/>
  <c r="D39" i="229"/>
  <c r="D39" i="289" s="1"/>
  <c r="J37" i="229"/>
  <c r="J37" i="289" s="1"/>
  <c r="J36" i="229"/>
  <c r="J35" i="229"/>
  <c r="J35" i="289" s="1"/>
  <c r="J34" i="229"/>
  <c r="J34" i="289"/>
  <c r="J33" i="229"/>
  <c r="J33" i="289" s="1"/>
  <c r="I32" i="229"/>
  <c r="I32" i="289"/>
  <c r="H32" i="229"/>
  <c r="H32" i="289" s="1"/>
  <c r="G32" i="229"/>
  <c r="G32" i="289"/>
  <c r="F32" i="229"/>
  <c r="F32" i="289" s="1"/>
  <c r="E32" i="229"/>
  <c r="E32" i="289"/>
  <c r="D32" i="229"/>
  <c r="D32" i="289" s="1"/>
  <c r="J31" i="229"/>
  <c r="J31" i="289"/>
  <c r="K31" i="229"/>
  <c r="J30" i="229"/>
  <c r="J30" i="289" s="1"/>
  <c r="J29" i="229"/>
  <c r="I28" i="229"/>
  <c r="I28" i="289"/>
  <c r="H28" i="229"/>
  <c r="H28" i="289"/>
  <c r="G28" i="229"/>
  <c r="G28" i="289"/>
  <c r="F28" i="229"/>
  <c r="F28" i="289"/>
  <c r="E28" i="229"/>
  <c r="E28" i="289"/>
  <c r="D28" i="229"/>
  <c r="D28" i="289"/>
  <c r="J26" i="229"/>
  <c r="J25" i="229"/>
  <c r="J25" i="289" s="1"/>
  <c r="J24" i="229"/>
  <c r="J23" i="229"/>
  <c r="J23" i="289"/>
  <c r="I22" i="229"/>
  <c r="I22" i="289"/>
  <c r="H22" i="229"/>
  <c r="H22" i="289"/>
  <c r="G22" i="229"/>
  <c r="G22" i="289"/>
  <c r="F22" i="229"/>
  <c r="F22" i="289"/>
  <c r="E22" i="229"/>
  <c r="E22" i="289"/>
  <c r="D22" i="229"/>
  <c r="D22" i="289"/>
  <c r="J21" i="229"/>
  <c r="J20" i="229"/>
  <c r="J19" i="229"/>
  <c r="J18" i="229"/>
  <c r="J17" i="229"/>
  <c r="J17" i="289"/>
  <c r="J16" i="229"/>
  <c r="J15" i="229"/>
  <c r="J15" i="289" s="1"/>
  <c r="J14" i="229"/>
  <c r="J14" i="289" s="1"/>
  <c r="J13" i="229"/>
  <c r="J12" i="229"/>
  <c r="J12" i="289"/>
  <c r="J11" i="229"/>
  <c r="J11" i="289"/>
  <c r="I10" i="229"/>
  <c r="I10" i="289"/>
  <c r="H10" i="229"/>
  <c r="H10" i="289"/>
  <c r="G10" i="229"/>
  <c r="G10" i="289"/>
  <c r="F10" i="229"/>
  <c r="F10" i="289"/>
  <c r="E10" i="229"/>
  <c r="E10" i="289"/>
  <c r="D10" i="229"/>
  <c r="D10" i="289"/>
  <c r="B3" i="229"/>
  <c r="K1" i="229"/>
  <c r="J60" i="228"/>
  <c r="J60" i="288"/>
  <c r="J59" i="228"/>
  <c r="J59" i="288"/>
  <c r="J56" i="228"/>
  <c r="J55" i="228"/>
  <c r="J54" i="228"/>
  <c r="K54" i="228"/>
  <c r="J54" i="288"/>
  <c r="J53" i="228"/>
  <c r="J53" i="288" s="1"/>
  <c r="K53" i="228"/>
  <c r="J52" i="228"/>
  <c r="I51" i="228"/>
  <c r="I51" i="288" s="1"/>
  <c r="H51" i="228"/>
  <c r="H51" i="288"/>
  <c r="G51" i="228"/>
  <c r="F51" i="228"/>
  <c r="F51" i="288"/>
  <c r="E51" i="228"/>
  <c r="E51" i="288"/>
  <c r="D51" i="228"/>
  <c r="D51" i="288"/>
  <c r="J50" i="228"/>
  <c r="J49" i="228"/>
  <c r="J49" i="288" s="1"/>
  <c r="J48" i="228"/>
  <c r="J48" i="288"/>
  <c r="J47" i="228"/>
  <c r="J47" i="288" s="1"/>
  <c r="J46" i="228"/>
  <c r="J46" i="288" s="1"/>
  <c r="I45" i="228"/>
  <c r="I45" i="288" s="1"/>
  <c r="H45" i="228"/>
  <c r="H45" i="288"/>
  <c r="G45" i="228"/>
  <c r="G45" i="288" s="1"/>
  <c r="F45" i="228"/>
  <c r="E45" i="228"/>
  <c r="E45" i="288"/>
  <c r="D45" i="228"/>
  <c r="D45" i="288"/>
  <c r="J42" i="228"/>
  <c r="J42" i="288"/>
  <c r="J41" i="228"/>
  <c r="J41" i="288"/>
  <c r="J40" i="228"/>
  <c r="J40" i="288"/>
  <c r="I39" i="228"/>
  <c r="I39" i="288"/>
  <c r="H39" i="228"/>
  <c r="H39" i="288"/>
  <c r="G39" i="228"/>
  <c r="G39" i="288"/>
  <c r="F39" i="228"/>
  <c r="F39" i="288"/>
  <c r="E39" i="228"/>
  <c r="E39" i="288"/>
  <c r="D39" i="228"/>
  <c r="D39" i="288"/>
  <c r="J37" i="228"/>
  <c r="J37" i="288"/>
  <c r="J36" i="228"/>
  <c r="J35" i="228"/>
  <c r="J35" i="288" s="1"/>
  <c r="J34" i="228"/>
  <c r="J34" i="288"/>
  <c r="J33" i="228"/>
  <c r="J33" i="288"/>
  <c r="I32" i="228"/>
  <c r="I32" i="288"/>
  <c r="H32" i="228"/>
  <c r="G32" i="228"/>
  <c r="G32" i="288"/>
  <c r="F32" i="228"/>
  <c r="F32" i="288" s="1"/>
  <c r="E32" i="228"/>
  <c r="D32" i="228"/>
  <c r="D32" i="288"/>
  <c r="J31" i="228"/>
  <c r="J31" i="288"/>
  <c r="J30" i="228"/>
  <c r="J30" i="288"/>
  <c r="J29" i="228"/>
  <c r="J29" i="288"/>
  <c r="I28" i="228"/>
  <c r="I28" i="288"/>
  <c r="H28" i="228"/>
  <c r="H28" i="288"/>
  <c r="G28" i="228"/>
  <c r="G28" i="288"/>
  <c r="F28" i="228"/>
  <c r="E28" i="228"/>
  <c r="E28" i="288" s="1"/>
  <c r="D28" i="228"/>
  <c r="D28" i="288" s="1"/>
  <c r="J26" i="228"/>
  <c r="J26" i="288"/>
  <c r="J25" i="228"/>
  <c r="J25" i="288" s="1"/>
  <c r="J24" i="228"/>
  <c r="K24" i="228"/>
  <c r="J24" i="288"/>
  <c r="J23" i="228"/>
  <c r="J23" i="288"/>
  <c r="I22" i="228"/>
  <c r="I22" i="288"/>
  <c r="H22" i="228"/>
  <c r="H22" i="288"/>
  <c r="G22" i="228"/>
  <c r="G22" i="288"/>
  <c r="F22" i="228"/>
  <c r="F22" i="288"/>
  <c r="E22" i="228"/>
  <c r="E22" i="288"/>
  <c r="D22" i="228"/>
  <c r="D22" i="288"/>
  <c r="J21" i="228"/>
  <c r="J20" i="228"/>
  <c r="J19" i="228"/>
  <c r="J18" i="228"/>
  <c r="J18" i="288"/>
  <c r="J17" i="228"/>
  <c r="J16" i="228"/>
  <c r="J15" i="228"/>
  <c r="J14" i="228"/>
  <c r="J13" i="228"/>
  <c r="J13" i="288" s="1"/>
  <c r="J12" i="228"/>
  <c r="J12" i="288"/>
  <c r="J11" i="228"/>
  <c r="I10" i="228"/>
  <c r="I10" i="288"/>
  <c r="H10" i="228"/>
  <c r="H10" i="288"/>
  <c r="G10" i="228"/>
  <c r="G10" i="288"/>
  <c r="F10" i="228"/>
  <c r="F10" i="288"/>
  <c r="E10" i="228"/>
  <c r="E10" i="288"/>
  <c r="D10" i="228"/>
  <c r="D10" i="288"/>
  <c r="K1" i="228"/>
  <c r="J60" i="227"/>
  <c r="J60" i="287"/>
  <c r="J59" i="227"/>
  <c r="J59" i="287" s="1"/>
  <c r="J56" i="227"/>
  <c r="J56" i="287" s="1"/>
  <c r="J55" i="227"/>
  <c r="J55" i="287" s="1"/>
  <c r="J54" i="227"/>
  <c r="J54" i="287"/>
  <c r="J53" i="227"/>
  <c r="J53" i="287" s="1"/>
  <c r="J52" i="227"/>
  <c r="J52" i="287"/>
  <c r="I51" i="227"/>
  <c r="I51" i="287" s="1"/>
  <c r="H51" i="227"/>
  <c r="H51" i="287"/>
  <c r="G51" i="227"/>
  <c r="G51" i="287" s="1"/>
  <c r="F51" i="227"/>
  <c r="F51" i="287" s="1"/>
  <c r="E51" i="227"/>
  <c r="E51" i="287" s="1"/>
  <c r="D51" i="227"/>
  <c r="D51" i="287"/>
  <c r="J50" i="227"/>
  <c r="J49" i="227"/>
  <c r="J49" i="287"/>
  <c r="J48" i="227"/>
  <c r="J47" i="227"/>
  <c r="J46" i="227"/>
  <c r="J46" i="287"/>
  <c r="I45" i="227"/>
  <c r="I45" i="287" s="1"/>
  <c r="H45" i="227"/>
  <c r="H45" i="287"/>
  <c r="G45" i="227"/>
  <c r="F45" i="227"/>
  <c r="E45" i="227"/>
  <c r="E45" i="287"/>
  <c r="D45" i="227"/>
  <c r="D45" i="287" s="1"/>
  <c r="J42" i="227"/>
  <c r="J41" i="227"/>
  <c r="J40" i="227"/>
  <c r="J40" i="287" s="1"/>
  <c r="I39" i="227"/>
  <c r="I39" i="287"/>
  <c r="H39" i="227"/>
  <c r="H39" i="287" s="1"/>
  <c r="G39" i="227"/>
  <c r="G39" i="287"/>
  <c r="F39" i="227"/>
  <c r="F39" i="287" s="1"/>
  <c r="E39" i="227"/>
  <c r="E39" i="287"/>
  <c r="D39" i="227"/>
  <c r="D39" i="287" s="1"/>
  <c r="J37" i="227"/>
  <c r="J36" i="227"/>
  <c r="J35" i="227"/>
  <c r="J34" i="227"/>
  <c r="J34" i="287" s="1"/>
  <c r="J33" i="227"/>
  <c r="J33" i="287"/>
  <c r="I32" i="227"/>
  <c r="I32" i="287" s="1"/>
  <c r="H32" i="227"/>
  <c r="H32" i="287"/>
  <c r="G32" i="227"/>
  <c r="G32" i="287" s="1"/>
  <c r="F32" i="227"/>
  <c r="F32" i="287" s="1"/>
  <c r="E32" i="227"/>
  <c r="E32" i="287" s="1"/>
  <c r="D32" i="227"/>
  <c r="D32" i="287"/>
  <c r="J31" i="227"/>
  <c r="J30" i="227"/>
  <c r="J30" i="287"/>
  <c r="J29" i="227"/>
  <c r="I28" i="227"/>
  <c r="I28" i="287" s="1"/>
  <c r="H28" i="227"/>
  <c r="H28" i="287"/>
  <c r="G28" i="227"/>
  <c r="G28" i="287" s="1"/>
  <c r="F28" i="227"/>
  <c r="F28" i="287"/>
  <c r="E28" i="227"/>
  <c r="E28" i="287" s="1"/>
  <c r="D28" i="227"/>
  <c r="D28" i="287" s="1"/>
  <c r="J26" i="227"/>
  <c r="J26" i="287" s="1"/>
  <c r="J25" i="227"/>
  <c r="J25" i="287"/>
  <c r="J24" i="227"/>
  <c r="J24" i="287" s="1"/>
  <c r="J23" i="227"/>
  <c r="K23" i="227"/>
  <c r="I22" i="227"/>
  <c r="I22" i="287" s="1"/>
  <c r="H22" i="227"/>
  <c r="H22" i="287"/>
  <c r="G22" i="227"/>
  <c r="G22" i="287" s="1"/>
  <c r="F22" i="227"/>
  <c r="F22" i="287" s="1"/>
  <c r="E22" i="227"/>
  <c r="E22" i="287" s="1"/>
  <c r="D22" i="227"/>
  <c r="D22" i="287" s="1"/>
  <c r="J21" i="227"/>
  <c r="J21" i="287" s="1"/>
  <c r="K21" i="227"/>
  <c r="J20" i="227"/>
  <c r="J19" i="227"/>
  <c r="J19" i="287" s="1"/>
  <c r="J18" i="227"/>
  <c r="J18" i="287"/>
  <c r="J17" i="227"/>
  <c r="J16" i="227"/>
  <c r="J16" i="287"/>
  <c r="J15" i="227"/>
  <c r="J14" i="227"/>
  <c r="J14" i="287" s="1"/>
  <c r="J13" i="227"/>
  <c r="J13" i="287" s="1"/>
  <c r="J12" i="227"/>
  <c r="J12" i="287" s="1"/>
  <c r="J11" i="227"/>
  <c r="I10" i="227"/>
  <c r="I10" i="287" s="1"/>
  <c r="H10" i="227"/>
  <c r="H10" i="287"/>
  <c r="G10" i="227"/>
  <c r="G10" i="287" s="1"/>
  <c r="F10" i="227"/>
  <c r="F10" i="287"/>
  <c r="E10" i="227"/>
  <c r="D10" i="227"/>
  <c r="D10" i="287" s="1"/>
  <c r="B3" i="227"/>
  <c r="K1" i="227"/>
  <c r="J60" i="226"/>
  <c r="J59" i="226"/>
  <c r="J56" i="226"/>
  <c r="J55" i="226"/>
  <c r="J54" i="226"/>
  <c r="J53" i="226"/>
  <c r="J52" i="226"/>
  <c r="I51" i="226"/>
  <c r="I51" i="286"/>
  <c r="H51" i="226"/>
  <c r="H51" i="286"/>
  <c r="G51" i="226"/>
  <c r="F51" i="226"/>
  <c r="F51" i="286" s="1"/>
  <c r="E51" i="226"/>
  <c r="E51" i="286"/>
  <c r="D51" i="226"/>
  <c r="D51" i="286" s="1"/>
  <c r="J50" i="226"/>
  <c r="J50" i="286" s="1"/>
  <c r="J49" i="226"/>
  <c r="J49" i="286" s="1"/>
  <c r="J48" i="226"/>
  <c r="J47" i="226"/>
  <c r="J46" i="226"/>
  <c r="J46" i="286" s="1"/>
  <c r="I45" i="226"/>
  <c r="I45" i="286"/>
  <c r="H45" i="226"/>
  <c r="H45" i="286" s="1"/>
  <c r="G45" i="226"/>
  <c r="G45" i="286"/>
  <c r="F45" i="226"/>
  <c r="F45" i="286" s="1"/>
  <c r="E45" i="226"/>
  <c r="D45" i="226"/>
  <c r="D45" i="286"/>
  <c r="J42" i="226"/>
  <c r="J41" i="226"/>
  <c r="J41" i="286" s="1"/>
  <c r="J40" i="226"/>
  <c r="J40" i="286" s="1"/>
  <c r="I39" i="226"/>
  <c r="I39" i="286"/>
  <c r="H39" i="226"/>
  <c r="H39" i="286" s="1"/>
  <c r="G39" i="226"/>
  <c r="G39" i="286"/>
  <c r="F39" i="226"/>
  <c r="F39" i="286" s="1"/>
  <c r="E39" i="226"/>
  <c r="E39" i="286"/>
  <c r="D39" i="226"/>
  <c r="D39" i="286" s="1"/>
  <c r="J37" i="226"/>
  <c r="J36" i="226"/>
  <c r="J36" i="286"/>
  <c r="J35" i="226"/>
  <c r="J34" i="226"/>
  <c r="J34" i="286" s="1"/>
  <c r="J33" i="226"/>
  <c r="J33" i="286" s="1"/>
  <c r="I32" i="226"/>
  <c r="I32" i="286"/>
  <c r="H32" i="226"/>
  <c r="H32" i="286" s="1"/>
  <c r="G32" i="226"/>
  <c r="G32" i="286"/>
  <c r="F32" i="226"/>
  <c r="F32" i="286" s="1"/>
  <c r="E32" i="226"/>
  <c r="E32" i="286"/>
  <c r="D32" i="226"/>
  <c r="D32" i="286" s="1"/>
  <c r="J31" i="226"/>
  <c r="J30" i="226"/>
  <c r="J29" i="226"/>
  <c r="J29" i="286" s="1"/>
  <c r="I28" i="226"/>
  <c r="I28" i="286"/>
  <c r="H28" i="226"/>
  <c r="H28" i="286" s="1"/>
  <c r="G28" i="226"/>
  <c r="G28" i="286"/>
  <c r="F28" i="226"/>
  <c r="F28" i="286" s="1"/>
  <c r="E28" i="226"/>
  <c r="E28" i="286"/>
  <c r="D28" i="226"/>
  <c r="J26" i="226"/>
  <c r="J25" i="226"/>
  <c r="K25" i="226"/>
  <c r="J25" i="286"/>
  <c r="J24" i="226"/>
  <c r="J24" i="286"/>
  <c r="J23" i="226"/>
  <c r="J23" i="286"/>
  <c r="I22" i="226"/>
  <c r="I22" i="286"/>
  <c r="H22" i="226"/>
  <c r="G22" i="226"/>
  <c r="G22" i="286" s="1"/>
  <c r="F22" i="226"/>
  <c r="F22" i="286" s="1"/>
  <c r="E22" i="226"/>
  <c r="E22" i="286" s="1"/>
  <c r="D22" i="226"/>
  <c r="D22" i="286"/>
  <c r="J21" i="226"/>
  <c r="J20" i="226"/>
  <c r="J19" i="226"/>
  <c r="J18" i="226"/>
  <c r="J18" i="286" s="1"/>
  <c r="J17" i="226"/>
  <c r="J16" i="226"/>
  <c r="K16" i="226" s="1"/>
  <c r="J15" i="226"/>
  <c r="K15" i="226" s="1"/>
  <c r="J15" i="286"/>
  <c r="J14" i="226"/>
  <c r="J14" i="286" s="1"/>
  <c r="J13" i="226"/>
  <c r="J12" i="226"/>
  <c r="J11" i="226"/>
  <c r="J11" i="286" s="1"/>
  <c r="I10" i="226"/>
  <c r="I10" i="286"/>
  <c r="H10" i="226"/>
  <c r="H10" i="286" s="1"/>
  <c r="G10" i="226"/>
  <c r="G10" i="286"/>
  <c r="F10" i="226"/>
  <c r="F10" i="286" s="1"/>
  <c r="E10" i="226"/>
  <c r="E10" i="286"/>
  <c r="D10" i="226"/>
  <c r="D10" i="286" s="1"/>
  <c r="B3" i="226"/>
  <c r="K1" i="226"/>
  <c r="J60" i="225"/>
  <c r="J60" i="285" s="1"/>
  <c r="J59" i="225"/>
  <c r="J59" i="285"/>
  <c r="J56" i="225"/>
  <c r="J56" i="285" s="1"/>
  <c r="J55" i="225"/>
  <c r="J55" i="285"/>
  <c r="K55" i="225"/>
  <c r="J54" i="225"/>
  <c r="J53" i="225"/>
  <c r="K53" i="225"/>
  <c r="J52" i="225"/>
  <c r="I51" i="225"/>
  <c r="I51" i="285" s="1"/>
  <c r="H51" i="225"/>
  <c r="H51" i="285"/>
  <c r="G51" i="225"/>
  <c r="G51" i="285" s="1"/>
  <c r="F51" i="225"/>
  <c r="F51" i="285" s="1"/>
  <c r="E51" i="225"/>
  <c r="E51" i="285" s="1"/>
  <c r="D51" i="225"/>
  <c r="D51" i="285"/>
  <c r="J50" i="225"/>
  <c r="J49" i="225"/>
  <c r="J48" i="225"/>
  <c r="J48" i="285"/>
  <c r="J47" i="225"/>
  <c r="J47" i="285" s="1"/>
  <c r="J46" i="225"/>
  <c r="I45" i="225"/>
  <c r="I45" i="285"/>
  <c r="H45" i="225"/>
  <c r="H45" i="285"/>
  <c r="G45" i="225"/>
  <c r="G45" i="285"/>
  <c r="F45" i="225"/>
  <c r="F45" i="285"/>
  <c r="E45" i="225"/>
  <c r="E45" i="285"/>
  <c r="D45" i="225"/>
  <c r="J42" i="225"/>
  <c r="J41" i="225"/>
  <c r="J41" i="285"/>
  <c r="J40" i="225"/>
  <c r="I39" i="225"/>
  <c r="I39" i="285"/>
  <c r="H39" i="225"/>
  <c r="H39" i="285" s="1"/>
  <c r="G39" i="225"/>
  <c r="G39" i="285"/>
  <c r="F39" i="225"/>
  <c r="F39" i="285" s="1"/>
  <c r="E39" i="225"/>
  <c r="E39" i="285" s="1"/>
  <c r="D39" i="225"/>
  <c r="D39" i="285" s="1"/>
  <c r="J37" i="225"/>
  <c r="J36" i="225"/>
  <c r="J36" i="285" s="1"/>
  <c r="J35" i="225"/>
  <c r="J35" i="285"/>
  <c r="J34" i="225"/>
  <c r="J34" i="285" s="1"/>
  <c r="J33" i="225"/>
  <c r="J33" i="285"/>
  <c r="I32" i="225"/>
  <c r="I32" i="285" s="1"/>
  <c r="H32" i="225"/>
  <c r="H32" i="285"/>
  <c r="G32" i="225"/>
  <c r="G32" i="285" s="1"/>
  <c r="F32" i="225"/>
  <c r="F32" i="285"/>
  <c r="E32" i="225"/>
  <c r="E32" i="285" s="1"/>
  <c r="D32" i="225"/>
  <c r="D32" i="285"/>
  <c r="J31" i="225"/>
  <c r="J30" i="225"/>
  <c r="J30" i="285" s="1"/>
  <c r="J29" i="225"/>
  <c r="J29" i="285"/>
  <c r="I28" i="225"/>
  <c r="I28" i="285" s="1"/>
  <c r="H28" i="225"/>
  <c r="H28" i="285"/>
  <c r="G28" i="225"/>
  <c r="G28" i="285" s="1"/>
  <c r="F28" i="225"/>
  <c r="F28" i="285" s="1"/>
  <c r="E28" i="225"/>
  <c r="E28" i="285" s="1"/>
  <c r="D28" i="225"/>
  <c r="D28" i="285" s="1"/>
  <c r="J26" i="225"/>
  <c r="J26" i="285" s="1"/>
  <c r="J25" i="225"/>
  <c r="J25" i="285"/>
  <c r="J24" i="225"/>
  <c r="J24" i="285" s="1"/>
  <c r="J23" i="225"/>
  <c r="J23" i="285"/>
  <c r="I22" i="225"/>
  <c r="I22" i="285" s="1"/>
  <c r="H22" i="225"/>
  <c r="H22" i="285" s="1"/>
  <c r="G22" i="225"/>
  <c r="G22" i="285" s="1"/>
  <c r="F22" i="225"/>
  <c r="F22" i="285"/>
  <c r="E22" i="225"/>
  <c r="E22" i="285" s="1"/>
  <c r="D22" i="225"/>
  <c r="D22" i="285"/>
  <c r="J21" i="225"/>
  <c r="J21" i="285" s="1"/>
  <c r="J20" i="225"/>
  <c r="K20" i="225"/>
  <c r="J19" i="225"/>
  <c r="J19" i="285" s="1"/>
  <c r="K19" i="225"/>
  <c r="J18" i="225"/>
  <c r="J18" i="285"/>
  <c r="J17" i="225"/>
  <c r="J17" i="285"/>
  <c r="J16" i="225"/>
  <c r="J15" i="225"/>
  <c r="J14" i="225"/>
  <c r="J14" i="285"/>
  <c r="J13" i="225"/>
  <c r="J13" i="285" s="1"/>
  <c r="J12" i="225"/>
  <c r="J12" i="285"/>
  <c r="J11" i="225"/>
  <c r="J11" i="285" s="1"/>
  <c r="I10" i="225"/>
  <c r="I10" i="285"/>
  <c r="H10" i="225"/>
  <c r="H10" i="285" s="1"/>
  <c r="G10" i="225"/>
  <c r="G10" i="285"/>
  <c r="F10" i="225"/>
  <c r="F10" i="285" s="1"/>
  <c r="E10" i="225"/>
  <c r="E10" i="285" s="1"/>
  <c r="D10" i="225"/>
  <c r="D10" i="285" s="1"/>
  <c r="B3" i="225"/>
  <c r="K1" i="225"/>
  <c r="J60" i="224"/>
  <c r="J59" i="224"/>
  <c r="J59" i="284"/>
  <c r="J56" i="224"/>
  <c r="J55" i="224"/>
  <c r="J55" i="284" s="1"/>
  <c r="J54" i="224"/>
  <c r="J54" i="284" s="1"/>
  <c r="J53" i="224"/>
  <c r="J53" i="284"/>
  <c r="J52" i="224"/>
  <c r="J52" i="284" s="1"/>
  <c r="I51" i="224"/>
  <c r="I51" i="284"/>
  <c r="H51" i="224"/>
  <c r="H51" i="284" s="1"/>
  <c r="G51" i="224"/>
  <c r="F51" i="224"/>
  <c r="F51" i="284"/>
  <c r="E51" i="224"/>
  <c r="E51" i="284" s="1"/>
  <c r="D51" i="224"/>
  <c r="J50" i="224"/>
  <c r="J50" i="284"/>
  <c r="J49" i="224"/>
  <c r="J49" i="284"/>
  <c r="J48" i="224"/>
  <c r="J48" i="284"/>
  <c r="J47" i="224"/>
  <c r="K47" i="224"/>
  <c r="J47" i="284"/>
  <c r="J46" i="224"/>
  <c r="J46" i="284" s="1"/>
  <c r="I45" i="224"/>
  <c r="I45" i="284"/>
  <c r="H45" i="224"/>
  <c r="H45" i="284"/>
  <c r="G45" i="224"/>
  <c r="G45" i="284"/>
  <c r="F45" i="224"/>
  <c r="F45" i="284"/>
  <c r="E45" i="224"/>
  <c r="D45" i="224"/>
  <c r="D45" i="284" s="1"/>
  <c r="J42" i="224"/>
  <c r="J42" i="284" s="1"/>
  <c r="J41" i="224"/>
  <c r="K41" i="224" s="1"/>
  <c r="J40" i="224"/>
  <c r="I39" i="224"/>
  <c r="I39" i="284" s="1"/>
  <c r="H39" i="224"/>
  <c r="H39" i="284"/>
  <c r="G39" i="224"/>
  <c r="G39" i="284" s="1"/>
  <c r="F39" i="224"/>
  <c r="F39" i="284"/>
  <c r="E39" i="224"/>
  <c r="E39" i="284" s="1"/>
  <c r="D39" i="224"/>
  <c r="D39" i="284"/>
  <c r="J37" i="224"/>
  <c r="K37" i="224" s="1"/>
  <c r="J36" i="224"/>
  <c r="K36" i="224"/>
  <c r="J36" i="284"/>
  <c r="J35" i="224"/>
  <c r="J35" i="284" s="1"/>
  <c r="J34" i="224"/>
  <c r="J34" i="284"/>
  <c r="J33" i="224"/>
  <c r="I32" i="224"/>
  <c r="I32" i="284"/>
  <c r="H32" i="224"/>
  <c r="H32" i="284"/>
  <c r="G32" i="224"/>
  <c r="G32" i="284"/>
  <c r="F32" i="224"/>
  <c r="F32" i="284"/>
  <c r="E32" i="224"/>
  <c r="E32" i="284"/>
  <c r="D32" i="224"/>
  <c r="D32" i="284"/>
  <c r="J31" i="224"/>
  <c r="J30" i="224"/>
  <c r="J30" i="284"/>
  <c r="J29" i="224"/>
  <c r="I28" i="224"/>
  <c r="I28" i="284"/>
  <c r="H28" i="224"/>
  <c r="H28" i="284" s="1"/>
  <c r="G28" i="224"/>
  <c r="G28" i="284"/>
  <c r="F28" i="224"/>
  <c r="F28" i="284" s="1"/>
  <c r="E28" i="224"/>
  <c r="E28" i="284"/>
  <c r="D28" i="224"/>
  <c r="D28" i="284" s="1"/>
  <c r="J26" i="224"/>
  <c r="J26" i="284"/>
  <c r="J25" i="224"/>
  <c r="J25" i="284" s="1"/>
  <c r="J24" i="224"/>
  <c r="J24" i="284"/>
  <c r="J23" i="224"/>
  <c r="J23" i="284" s="1"/>
  <c r="I22" i="224"/>
  <c r="I22" i="284"/>
  <c r="H22" i="224"/>
  <c r="H22" i="284" s="1"/>
  <c r="G22" i="224"/>
  <c r="G22" i="284"/>
  <c r="F22" i="224"/>
  <c r="F22" i="284" s="1"/>
  <c r="E22" i="224"/>
  <c r="E22" i="284"/>
  <c r="D22" i="224"/>
  <c r="D22" i="284" s="1"/>
  <c r="J21" i="224"/>
  <c r="J20" i="224"/>
  <c r="J20" i="284"/>
  <c r="J19" i="224"/>
  <c r="J19" i="284"/>
  <c r="J18" i="224"/>
  <c r="J18" i="284"/>
  <c r="J17" i="224"/>
  <c r="J16" i="224"/>
  <c r="J15" i="224"/>
  <c r="J15" i="284"/>
  <c r="J14" i="224"/>
  <c r="J13" i="224"/>
  <c r="J12" i="224"/>
  <c r="K12" i="224"/>
  <c r="J11" i="224"/>
  <c r="J11" i="284"/>
  <c r="I10" i="224"/>
  <c r="I10" i="284"/>
  <c r="H10" i="224"/>
  <c r="H10" i="284"/>
  <c r="G10" i="224"/>
  <c r="G10" i="284"/>
  <c r="F10" i="224"/>
  <c r="F10" i="284"/>
  <c r="E10" i="224"/>
  <c r="E10" i="284"/>
  <c r="D10" i="224"/>
  <c r="K1" i="224"/>
  <c r="J60" i="223"/>
  <c r="J59" i="223"/>
  <c r="J56" i="223"/>
  <c r="J55" i="223"/>
  <c r="J55" i="283"/>
  <c r="J54" i="223"/>
  <c r="J53" i="223"/>
  <c r="J53" i="283"/>
  <c r="J52" i="223"/>
  <c r="J52" i="283"/>
  <c r="I51" i="223"/>
  <c r="I51" i="283"/>
  <c r="H51" i="223"/>
  <c r="H51" i="283"/>
  <c r="G51" i="223"/>
  <c r="G51" i="283"/>
  <c r="F51" i="223"/>
  <c r="F51" i="283"/>
  <c r="E51" i="223"/>
  <c r="E51" i="283"/>
  <c r="D51" i="223"/>
  <c r="D51" i="283"/>
  <c r="J50" i="223"/>
  <c r="J49" i="223"/>
  <c r="J49" i="283"/>
  <c r="J48" i="223"/>
  <c r="J47" i="223"/>
  <c r="J46" i="223"/>
  <c r="J46" i="283"/>
  <c r="I45" i="223"/>
  <c r="H45" i="223"/>
  <c r="H45" i="283"/>
  <c r="G45" i="223"/>
  <c r="F45" i="223"/>
  <c r="F45" i="283" s="1"/>
  <c r="E45" i="223"/>
  <c r="D45" i="223"/>
  <c r="D45" i="283"/>
  <c r="J42" i="223"/>
  <c r="K42" i="223"/>
  <c r="J41" i="223"/>
  <c r="J41" i="283"/>
  <c r="J40" i="223"/>
  <c r="I39" i="223"/>
  <c r="I39" i="283"/>
  <c r="H39" i="223"/>
  <c r="H39" i="283" s="1"/>
  <c r="G39" i="223"/>
  <c r="G39" i="283"/>
  <c r="F39" i="223"/>
  <c r="F39" i="283" s="1"/>
  <c r="E39" i="223"/>
  <c r="E39" i="283"/>
  <c r="D39" i="223"/>
  <c r="D39" i="283" s="1"/>
  <c r="J37" i="223"/>
  <c r="J36" i="223"/>
  <c r="J36" i="283"/>
  <c r="J35" i="223"/>
  <c r="K35" i="223"/>
  <c r="J34" i="223"/>
  <c r="K34" i="223"/>
  <c r="J33" i="223"/>
  <c r="J33" i="283"/>
  <c r="I32" i="223"/>
  <c r="I32" i="283"/>
  <c r="H32" i="223"/>
  <c r="H32" i="283"/>
  <c r="G32" i="223"/>
  <c r="G32" i="283"/>
  <c r="F32" i="223"/>
  <c r="F32" i="283"/>
  <c r="E32" i="223"/>
  <c r="E32" i="283"/>
  <c r="D32" i="223"/>
  <c r="D32" i="283"/>
  <c r="J31" i="223"/>
  <c r="J30" i="223"/>
  <c r="J29" i="223"/>
  <c r="I28" i="223"/>
  <c r="I28" i="283"/>
  <c r="H28" i="223"/>
  <c r="H28" i="283" s="1"/>
  <c r="G28" i="223"/>
  <c r="G28" i="283"/>
  <c r="F28" i="223"/>
  <c r="F28" i="283" s="1"/>
  <c r="E28" i="223"/>
  <c r="E28" i="283"/>
  <c r="D28" i="223"/>
  <c r="D28" i="283" s="1"/>
  <c r="J26" i="223"/>
  <c r="J26" i="283"/>
  <c r="J25" i="223"/>
  <c r="J25" i="283" s="1"/>
  <c r="J24" i="223"/>
  <c r="J24" i="283"/>
  <c r="J23" i="223"/>
  <c r="J23" i="283" s="1"/>
  <c r="I22" i="223"/>
  <c r="I22" i="283"/>
  <c r="H22" i="223"/>
  <c r="G22" i="223"/>
  <c r="G22" i="283"/>
  <c r="F22" i="223"/>
  <c r="F22" i="283"/>
  <c r="E22" i="223"/>
  <c r="E22" i="283"/>
  <c r="D22" i="223"/>
  <c r="D22" i="283"/>
  <c r="J21" i="223"/>
  <c r="J21" i="283"/>
  <c r="J20" i="223"/>
  <c r="J20" i="283"/>
  <c r="J19" i="223"/>
  <c r="J18" i="223"/>
  <c r="J18" i="283"/>
  <c r="J17" i="223"/>
  <c r="J17" i="283" s="1"/>
  <c r="J16" i="223"/>
  <c r="J16" i="283"/>
  <c r="J15" i="223"/>
  <c r="J14" i="223"/>
  <c r="J13" i="223"/>
  <c r="J13" i="283"/>
  <c r="J12" i="223"/>
  <c r="J11" i="223"/>
  <c r="J11" i="283"/>
  <c r="I10" i="223"/>
  <c r="I10" i="283" s="1"/>
  <c r="H10" i="223"/>
  <c r="H10" i="283"/>
  <c r="G10" i="223"/>
  <c r="G10" i="283" s="1"/>
  <c r="F10" i="223"/>
  <c r="E10" i="223"/>
  <c r="E10" i="283"/>
  <c r="D10" i="223"/>
  <c r="B3" i="223"/>
  <c r="K1" i="223"/>
  <c r="J60" i="222"/>
  <c r="J60" i="282" s="1"/>
  <c r="J59" i="222"/>
  <c r="J59" i="282"/>
  <c r="J56" i="222"/>
  <c r="J55" i="222"/>
  <c r="J54" i="222"/>
  <c r="K54" i="222"/>
  <c r="J53" i="222"/>
  <c r="J53" i="282" s="1"/>
  <c r="J52" i="222"/>
  <c r="J52" i="282"/>
  <c r="I51" i="222"/>
  <c r="I51" i="282" s="1"/>
  <c r="H51" i="222"/>
  <c r="H51" i="282"/>
  <c r="G51" i="222"/>
  <c r="G51" i="282" s="1"/>
  <c r="F51" i="222"/>
  <c r="F51" i="282"/>
  <c r="E51" i="222"/>
  <c r="E51" i="282" s="1"/>
  <c r="D51" i="222"/>
  <c r="D51" i="282"/>
  <c r="J50" i="222"/>
  <c r="J50" i="282" s="1"/>
  <c r="J49" i="222"/>
  <c r="J49" i="282"/>
  <c r="J48" i="222"/>
  <c r="J48" i="282" s="1"/>
  <c r="J47" i="222"/>
  <c r="J46" i="222"/>
  <c r="J46" i="282"/>
  <c r="I45" i="222"/>
  <c r="I45" i="282" s="1"/>
  <c r="H45" i="222"/>
  <c r="H45" i="282"/>
  <c r="G45" i="222"/>
  <c r="G45" i="282" s="1"/>
  <c r="F45" i="222"/>
  <c r="F45" i="282"/>
  <c r="E45" i="222"/>
  <c r="D45" i="222"/>
  <c r="D45" i="282"/>
  <c r="J42" i="222"/>
  <c r="J42" i="282"/>
  <c r="J41" i="222"/>
  <c r="J40" i="222"/>
  <c r="J40" i="282"/>
  <c r="I39" i="222"/>
  <c r="I39" i="282" s="1"/>
  <c r="H39" i="222"/>
  <c r="H39" i="282"/>
  <c r="G39" i="222"/>
  <c r="G39" i="282" s="1"/>
  <c r="F39" i="222"/>
  <c r="F39" i="282"/>
  <c r="E39" i="222"/>
  <c r="E39" i="282" s="1"/>
  <c r="D39" i="222"/>
  <c r="D39" i="282"/>
  <c r="J37" i="222"/>
  <c r="J37" i="282" s="1"/>
  <c r="J36" i="222"/>
  <c r="J35" i="222"/>
  <c r="J35" i="282"/>
  <c r="J34" i="222"/>
  <c r="J34" i="282"/>
  <c r="J33" i="222"/>
  <c r="I32" i="222"/>
  <c r="I32" i="282" s="1"/>
  <c r="H32" i="222"/>
  <c r="H32" i="282"/>
  <c r="G32" i="222"/>
  <c r="G32" i="282" s="1"/>
  <c r="F32" i="222"/>
  <c r="F32" i="282"/>
  <c r="E32" i="222"/>
  <c r="E32" i="282" s="1"/>
  <c r="D32" i="222"/>
  <c r="D32" i="282"/>
  <c r="J31" i="222"/>
  <c r="J31" i="282" s="1"/>
  <c r="J30" i="222"/>
  <c r="J30" i="282"/>
  <c r="J29" i="222"/>
  <c r="J29" i="282" s="1"/>
  <c r="I28" i="222"/>
  <c r="I28" i="282"/>
  <c r="H28" i="222"/>
  <c r="H28" i="282" s="1"/>
  <c r="G28" i="222"/>
  <c r="G28" i="282"/>
  <c r="F28" i="222"/>
  <c r="F28" i="282" s="1"/>
  <c r="E28" i="222"/>
  <c r="E28" i="282"/>
  <c r="D28" i="222"/>
  <c r="D28" i="282" s="1"/>
  <c r="J26" i="222"/>
  <c r="J26" i="282"/>
  <c r="J25" i="222"/>
  <c r="J24" i="222"/>
  <c r="J23" i="222"/>
  <c r="J23" i="282"/>
  <c r="I22" i="222"/>
  <c r="I22" i="282" s="1"/>
  <c r="H22" i="222"/>
  <c r="G22" i="222"/>
  <c r="G22" i="282"/>
  <c r="F22" i="222"/>
  <c r="F22" i="282"/>
  <c r="E22" i="222"/>
  <c r="E22" i="282"/>
  <c r="D22" i="222"/>
  <c r="D22" i="282"/>
  <c r="J21" i="222"/>
  <c r="J20" i="222"/>
  <c r="J20" i="282" s="1"/>
  <c r="J19" i="222"/>
  <c r="J18" i="222"/>
  <c r="J18" i="282" s="1"/>
  <c r="J17" i="222"/>
  <c r="J16" i="222"/>
  <c r="J16" i="282"/>
  <c r="J15" i="222"/>
  <c r="J14" i="222"/>
  <c r="K14" i="222"/>
  <c r="J13" i="222"/>
  <c r="J13" i="282" s="1"/>
  <c r="J12" i="222"/>
  <c r="J11" i="222"/>
  <c r="J11" i="282"/>
  <c r="I10" i="222"/>
  <c r="I10" i="282" s="1"/>
  <c r="H10" i="222"/>
  <c r="H10" i="282"/>
  <c r="G10" i="222"/>
  <c r="G10" i="282" s="1"/>
  <c r="F10" i="222"/>
  <c r="F10" i="282"/>
  <c r="E10" i="222"/>
  <c r="E10" i="282" s="1"/>
  <c r="D10" i="222"/>
  <c r="D10" i="282"/>
  <c r="B3" i="222"/>
  <c r="K1" i="222"/>
  <c r="J60" i="221"/>
  <c r="J60" i="281"/>
  <c r="J59" i="221"/>
  <c r="J59" i="281" s="1"/>
  <c r="J56" i="221"/>
  <c r="J56" i="281"/>
  <c r="J55" i="221"/>
  <c r="J55" i="281" s="1"/>
  <c r="J54" i="221"/>
  <c r="J54" i="281"/>
  <c r="J53" i="221"/>
  <c r="J53" i="281" s="1"/>
  <c r="J52" i="221"/>
  <c r="I51" i="221"/>
  <c r="I51" i="281"/>
  <c r="H51" i="221"/>
  <c r="H51" i="281"/>
  <c r="G51" i="221"/>
  <c r="G51" i="281"/>
  <c r="F51" i="221"/>
  <c r="F51" i="281"/>
  <c r="E51" i="221"/>
  <c r="E51" i="281"/>
  <c r="D51" i="221"/>
  <c r="J50" i="221"/>
  <c r="K50" i="221"/>
  <c r="J49" i="221"/>
  <c r="J49" i="281" s="1"/>
  <c r="J48" i="221"/>
  <c r="J48" i="281"/>
  <c r="J47" i="221"/>
  <c r="J47" i="281" s="1"/>
  <c r="J46" i="221"/>
  <c r="I45" i="221"/>
  <c r="H45" i="221"/>
  <c r="H45" i="281" s="1"/>
  <c r="G45" i="221"/>
  <c r="G45" i="281"/>
  <c r="F45" i="221"/>
  <c r="F45" i="281" s="1"/>
  <c r="E45" i="221"/>
  <c r="E45" i="281"/>
  <c r="D45" i="221"/>
  <c r="J42" i="221"/>
  <c r="J41" i="221"/>
  <c r="K41" i="221"/>
  <c r="J40" i="221"/>
  <c r="I39" i="221"/>
  <c r="I39" i="281"/>
  <c r="H39" i="221"/>
  <c r="H39" i="281"/>
  <c r="G39" i="221"/>
  <c r="G39" i="281"/>
  <c r="F39" i="221"/>
  <c r="F39" i="281"/>
  <c r="E39" i="221"/>
  <c r="E39" i="281"/>
  <c r="D39" i="221"/>
  <c r="D39" i="281"/>
  <c r="J37" i="221"/>
  <c r="J36" i="221"/>
  <c r="J36" i="281"/>
  <c r="J35" i="221"/>
  <c r="J35" i="281" s="1"/>
  <c r="J34" i="221"/>
  <c r="J34" i="281"/>
  <c r="J33" i="221"/>
  <c r="I32" i="221"/>
  <c r="I32" i="281"/>
  <c r="H32" i="221"/>
  <c r="H32" i="281"/>
  <c r="G32" i="221"/>
  <c r="G32" i="281"/>
  <c r="F32" i="221"/>
  <c r="F32" i="281"/>
  <c r="E32" i="221"/>
  <c r="E32" i="281"/>
  <c r="D32" i="221"/>
  <c r="D32" i="281"/>
  <c r="J31" i="221"/>
  <c r="J31" i="281"/>
  <c r="J30" i="221"/>
  <c r="J30" i="281"/>
  <c r="J29" i="221"/>
  <c r="I28" i="221"/>
  <c r="I28" i="281"/>
  <c r="H28" i="221"/>
  <c r="H28" i="281" s="1"/>
  <c r="G28" i="221"/>
  <c r="G28" i="281"/>
  <c r="F28" i="221"/>
  <c r="F28" i="281" s="1"/>
  <c r="E28" i="221"/>
  <c r="E28" i="281"/>
  <c r="D28" i="221"/>
  <c r="J26" i="221"/>
  <c r="J25" i="221"/>
  <c r="J24" i="221"/>
  <c r="J24" i="281"/>
  <c r="J23" i="221"/>
  <c r="J23" i="281"/>
  <c r="I22" i="221"/>
  <c r="I22" i="281"/>
  <c r="H22" i="221"/>
  <c r="H22" i="281"/>
  <c r="G22" i="221"/>
  <c r="G22" i="281"/>
  <c r="F22" i="221"/>
  <c r="F22" i="281"/>
  <c r="E22" i="221"/>
  <c r="E22" i="281"/>
  <c r="D22" i="221"/>
  <c r="D22" i="281"/>
  <c r="J21" i="221"/>
  <c r="J21" i="281"/>
  <c r="J20" i="221"/>
  <c r="J20" i="281"/>
  <c r="J19" i="221"/>
  <c r="J18" i="221"/>
  <c r="J17" i="221"/>
  <c r="J17" i="281"/>
  <c r="J16" i="221"/>
  <c r="J16" i="281"/>
  <c r="J15" i="221"/>
  <c r="J14" i="221"/>
  <c r="J14" i="281"/>
  <c r="J13" i="221"/>
  <c r="J13" i="281" s="1"/>
  <c r="J12" i="221"/>
  <c r="J12" i="281"/>
  <c r="J11" i="221"/>
  <c r="J11" i="281" s="1"/>
  <c r="I10" i="221"/>
  <c r="I10" i="281"/>
  <c r="H10" i="221"/>
  <c r="H10" i="281" s="1"/>
  <c r="G10" i="221"/>
  <c r="G10" i="281"/>
  <c r="F10" i="221"/>
  <c r="F10" i="281" s="1"/>
  <c r="E10" i="221"/>
  <c r="E10" i="281"/>
  <c r="D10" i="221"/>
  <c r="D10" i="281" s="1"/>
  <c r="B3" i="221"/>
  <c r="K1" i="221"/>
  <c r="J60" i="220"/>
  <c r="J59" i="220"/>
  <c r="J59" i="280"/>
  <c r="J56" i="220"/>
  <c r="J55" i="220"/>
  <c r="J55" i="280" s="1"/>
  <c r="J54" i="220"/>
  <c r="J53" i="220"/>
  <c r="J52" i="220"/>
  <c r="J52" i="280" s="1"/>
  <c r="I51" i="220"/>
  <c r="I51" i="280"/>
  <c r="H51" i="220"/>
  <c r="H51" i="280" s="1"/>
  <c r="G51" i="220"/>
  <c r="G51" i="280"/>
  <c r="F51" i="220"/>
  <c r="E51" i="220"/>
  <c r="E51" i="280"/>
  <c r="D51" i="220"/>
  <c r="D51" i="280"/>
  <c r="J50" i="220"/>
  <c r="J49" i="220"/>
  <c r="J48" i="220"/>
  <c r="J48" i="280"/>
  <c r="J47" i="220"/>
  <c r="J47" i="280"/>
  <c r="J46" i="220"/>
  <c r="J46" i="280"/>
  <c r="I45" i="220"/>
  <c r="I45" i="280"/>
  <c r="H45" i="220"/>
  <c r="G45" i="220"/>
  <c r="G45" i="280" s="1"/>
  <c r="F45" i="220"/>
  <c r="F45" i="280"/>
  <c r="E45" i="220"/>
  <c r="E45" i="280" s="1"/>
  <c r="D45" i="220"/>
  <c r="D45" i="280"/>
  <c r="J42" i="220"/>
  <c r="J42" i="280" s="1"/>
  <c r="J41" i="220"/>
  <c r="J40" i="220"/>
  <c r="J40" i="280" s="1"/>
  <c r="I39" i="220"/>
  <c r="I39" i="280"/>
  <c r="H39" i="220"/>
  <c r="H39" i="280" s="1"/>
  <c r="G39" i="220"/>
  <c r="G39" i="280"/>
  <c r="F39" i="220"/>
  <c r="F39" i="280" s="1"/>
  <c r="E39" i="220"/>
  <c r="E39" i="280"/>
  <c r="D39" i="220"/>
  <c r="D39" i="280" s="1"/>
  <c r="J37" i="220"/>
  <c r="J37" i="280"/>
  <c r="J36" i="220"/>
  <c r="J35" i="220"/>
  <c r="J35" i="280" s="1"/>
  <c r="J34" i="220"/>
  <c r="J34" i="280"/>
  <c r="J33" i="220"/>
  <c r="I32" i="220"/>
  <c r="I32" i="280"/>
  <c r="H32" i="220"/>
  <c r="H32" i="280"/>
  <c r="G32" i="220"/>
  <c r="G32" i="280"/>
  <c r="F32" i="220"/>
  <c r="F32" i="280"/>
  <c r="E32" i="220"/>
  <c r="E32" i="280"/>
  <c r="D32" i="220"/>
  <c r="D32" i="280"/>
  <c r="J31" i="220"/>
  <c r="J31" i="280"/>
  <c r="J30" i="220"/>
  <c r="K30" i="220"/>
  <c r="J29" i="220"/>
  <c r="I28" i="220"/>
  <c r="I28" i="280"/>
  <c r="H28" i="220"/>
  <c r="H28" i="280" s="1"/>
  <c r="G28" i="220"/>
  <c r="G28" i="280"/>
  <c r="F28" i="220"/>
  <c r="F28" i="280" s="1"/>
  <c r="E28" i="220"/>
  <c r="E28" i="280"/>
  <c r="D28" i="220"/>
  <c r="D28" i="280" s="1"/>
  <c r="J26" i="220"/>
  <c r="J25" i="220"/>
  <c r="J25" i="280" s="1"/>
  <c r="J24" i="220"/>
  <c r="J23" i="220"/>
  <c r="J23" i="280"/>
  <c r="I22" i="220"/>
  <c r="I22" i="280" s="1"/>
  <c r="H22" i="220"/>
  <c r="H22" i="280"/>
  <c r="G22" i="220"/>
  <c r="G22" i="280" s="1"/>
  <c r="F22" i="220"/>
  <c r="F22" i="280"/>
  <c r="E22" i="220"/>
  <c r="E22" i="280" s="1"/>
  <c r="D22" i="220"/>
  <c r="D22" i="280"/>
  <c r="J21" i="220"/>
  <c r="K21" i="220" s="1"/>
  <c r="J20" i="220"/>
  <c r="J19" i="220"/>
  <c r="J18" i="220"/>
  <c r="J18" i="280" s="1"/>
  <c r="J17" i="220"/>
  <c r="J16" i="220"/>
  <c r="J16" i="280"/>
  <c r="J15" i="220"/>
  <c r="J15" i="280"/>
  <c r="K15" i="220"/>
  <c r="J14" i="220"/>
  <c r="J14" i="280" s="1"/>
  <c r="J13" i="220"/>
  <c r="J12" i="220"/>
  <c r="J12" i="280"/>
  <c r="J11" i="220"/>
  <c r="J11" i="280"/>
  <c r="I10" i="220"/>
  <c r="I10" i="280"/>
  <c r="H10" i="220"/>
  <c r="H10" i="280"/>
  <c r="G10" i="220"/>
  <c r="F10" i="220"/>
  <c r="F10" i="280" s="1"/>
  <c r="E10" i="220"/>
  <c r="E10" i="280"/>
  <c r="D10" i="220"/>
  <c r="D10" i="280" s="1"/>
  <c r="K1" i="220"/>
  <c r="J60" i="219"/>
  <c r="J60" i="279" s="1"/>
  <c r="J59" i="219"/>
  <c r="J56" i="219"/>
  <c r="J55" i="219"/>
  <c r="J54" i="219"/>
  <c r="J54" i="279" s="1"/>
  <c r="J53" i="219"/>
  <c r="J53" i="279"/>
  <c r="J52" i="219"/>
  <c r="J52" i="279" s="1"/>
  <c r="I51" i="219"/>
  <c r="I51" i="279"/>
  <c r="H51" i="219"/>
  <c r="H51" i="279" s="1"/>
  <c r="G51" i="219"/>
  <c r="G51" i="279"/>
  <c r="F51" i="219"/>
  <c r="F51" i="279" s="1"/>
  <c r="E51" i="219"/>
  <c r="D51" i="219"/>
  <c r="D51" i="279" s="1"/>
  <c r="J50" i="219"/>
  <c r="J49" i="219"/>
  <c r="J49" i="279"/>
  <c r="K49" i="219"/>
  <c r="J48" i="219"/>
  <c r="J48" i="279"/>
  <c r="J47" i="219"/>
  <c r="K47" i="219" s="1"/>
  <c r="J46" i="219"/>
  <c r="J46" i="279"/>
  <c r="I45" i="219"/>
  <c r="I45" i="279" s="1"/>
  <c r="H45" i="219"/>
  <c r="G45" i="219"/>
  <c r="G45" i="279"/>
  <c r="F45" i="219"/>
  <c r="F45" i="279" s="1"/>
  <c r="E45" i="219"/>
  <c r="E45" i="279"/>
  <c r="D45" i="219"/>
  <c r="D45" i="279" s="1"/>
  <c r="J42" i="219"/>
  <c r="J42" i="279"/>
  <c r="J41" i="219"/>
  <c r="J40" i="219"/>
  <c r="J40" i="279" s="1"/>
  <c r="I39" i="219"/>
  <c r="I39" i="279"/>
  <c r="H39" i="219"/>
  <c r="H39" i="279" s="1"/>
  <c r="G39" i="219"/>
  <c r="G39" i="279"/>
  <c r="F39" i="219"/>
  <c r="F39" i="279" s="1"/>
  <c r="E39" i="219"/>
  <c r="E39" i="279"/>
  <c r="D39" i="219"/>
  <c r="D39" i="279" s="1"/>
  <c r="J37" i="219"/>
  <c r="J36" i="219"/>
  <c r="K36" i="219"/>
  <c r="J35" i="219"/>
  <c r="J35" i="279" s="1"/>
  <c r="J34" i="219"/>
  <c r="J33" i="219"/>
  <c r="I32" i="219"/>
  <c r="I32" i="279" s="1"/>
  <c r="H32" i="219"/>
  <c r="H32" i="279"/>
  <c r="G32" i="219"/>
  <c r="G32" i="279" s="1"/>
  <c r="F32" i="219"/>
  <c r="F32" i="279"/>
  <c r="E32" i="219"/>
  <c r="E32" i="279" s="1"/>
  <c r="D32" i="219"/>
  <c r="D32" i="279"/>
  <c r="J31" i="219"/>
  <c r="J30" i="219"/>
  <c r="J30" i="279"/>
  <c r="J29" i="219"/>
  <c r="I28" i="219"/>
  <c r="I28" i="279" s="1"/>
  <c r="H28" i="219"/>
  <c r="H28" i="279"/>
  <c r="G28" i="219"/>
  <c r="G28" i="279" s="1"/>
  <c r="F28" i="219"/>
  <c r="F28" i="279"/>
  <c r="E28" i="219"/>
  <c r="E28" i="279" s="1"/>
  <c r="D28" i="219"/>
  <c r="D28" i="279"/>
  <c r="J26" i="219"/>
  <c r="J26" i="279" s="1"/>
  <c r="J25" i="219"/>
  <c r="J25" i="279"/>
  <c r="J24" i="219"/>
  <c r="J23" i="219"/>
  <c r="J23" i="279"/>
  <c r="I22" i="219"/>
  <c r="I22" i="279" s="1"/>
  <c r="H22" i="219"/>
  <c r="H22" i="279"/>
  <c r="G22" i="219"/>
  <c r="G22" i="279" s="1"/>
  <c r="F22" i="219"/>
  <c r="F22" i="279"/>
  <c r="E22" i="219"/>
  <c r="E22" i="279" s="1"/>
  <c r="D22" i="219"/>
  <c r="D22" i="279"/>
  <c r="J21" i="219"/>
  <c r="J20" i="219"/>
  <c r="J19" i="219"/>
  <c r="J19" i="279"/>
  <c r="J18" i="219"/>
  <c r="J17" i="219"/>
  <c r="J17" i="279" s="1"/>
  <c r="J16" i="219"/>
  <c r="K16" i="219"/>
  <c r="J15" i="219"/>
  <c r="J15" i="279" s="1"/>
  <c r="J14" i="219"/>
  <c r="J14" i="279"/>
  <c r="J13" i="219"/>
  <c r="K13" i="219" s="1"/>
  <c r="J12" i="219"/>
  <c r="J11" i="219"/>
  <c r="J11" i="279"/>
  <c r="I10" i="219"/>
  <c r="I10" i="279"/>
  <c r="H10" i="219"/>
  <c r="G10" i="219"/>
  <c r="G10" i="279" s="1"/>
  <c r="F10" i="219"/>
  <c r="F10" i="279"/>
  <c r="E10" i="219"/>
  <c r="E10" i="279" s="1"/>
  <c r="D10" i="219"/>
  <c r="D10" i="279"/>
  <c r="B3" i="219"/>
  <c r="K1" i="219"/>
  <c r="J60" i="218"/>
  <c r="J59" i="218"/>
  <c r="J59" i="278"/>
  <c r="J56" i="218"/>
  <c r="J55" i="218"/>
  <c r="J54" i="218"/>
  <c r="J53" i="218"/>
  <c r="J53" i="278" s="1"/>
  <c r="J52" i="218"/>
  <c r="J52" i="278"/>
  <c r="I51" i="218"/>
  <c r="I51" i="278" s="1"/>
  <c r="H51" i="218"/>
  <c r="G51" i="218"/>
  <c r="G51" i="278"/>
  <c r="F51" i="218"/>
  <c r="F51" i="278"/>
  <c r="E51" i="218"/>
  <c r="E51" i="278"/>
  <c r="D51" i="218"/>
  <c r="D51" i="278"/>
  <c r="J50" i="218"/>
  <c r="J50" i="278"/>
  <c r="J49" i="218"/>
  <c r="J49" i="278"/>
  <c r="J48" i="218"/>
  <c r="K48" i="218"/>
  <c r="J47" i="218"/>
  <c r="J46" i="218"/>
  <c r="J46" i="278"/>
  <c r="I45" i="218"/>
  <c r="I45" i="278" s="1"/>
  <c r="H45" i="218"/>
  <c r="H45" i="278"/>
  <c r="G45" i="218"/>
  <c r="G45" i="278" s="1"/>
  <c r="F45" i="218"/>
  <c r="E45" i="218"/>
  <c r="E45" i="278"/>
  <c r="D45" i="218"/>
  <c r="J42" i="218"/>
  <c r="J41" i="218"/>
  <c r="J41" i="278"/>
  <c r="J40" i="218"/>
  <c r="I39" i="218"/>
  <c r="I39" i="278"/>
  <c r="H39" i="218"/>
  <c r="H39" i="278" s="1"/>
  <c r="G39" i="218"/>
  <c r="G39" i="278"/>
  <c r="F39" i="218"/>
  <c r="F39" i="278" s="1"/>
  <c r="E39" i="218"/>
  <c r="E39" i="278"/>
  <c r="D39" i="218"/>
  <c r="D39" i="278" s="1"/>
  <c r="J37" i="218"/>
  <c r="J37" i="278"/>
  <c r="J36" i="218"/>
  <c r="J36" i="278" s="1"/>
  <c r="J35" i="218"/>
  <c r="J35" i="278"/>
  <c r="J34" i="218"/>
  <c r="J34" i="278" s="1"/>
  <c r="J33" i="218"/>
  <c r="I32" i="218"/>
  <c r="I32" i="278"/>
  <c r="H32" i="218"/>
  <c r="H32" i="278"/>
  <c r="G32" i="218"/>
  <c r="G32" i="278"/>
  <c r="F32" i="218"/>
  <c r="F32" i="278"/>
  <c r="E32" i="218"/>
  <c r="E32" i="278"/>
  <c r="D32" i="218"/>
  <c r="D32" i="278"/>
  <c r="J31" i="218"/>
  <c r="J30" i="218"/>
  <c r="J30" i="278" s="1"/>
  <c r="J29" i="218"/>
  <c r="J29" i="278"/>
  <c r="I28" i="218"/>
  <c r="I28" i="278" s="1"/>
  <c r="H28" i="218"/>
  <c r="H28" i="278"/>
  <c r="G28" i="218"/>
  <c r="G28" i="278" s="1"/>
  <c r="F28" i="218"/>
  <c r="F28" i="278"/>
  <c r="E28" i="218"/>
  <c r="D28" i="218"/>
  <c r="D28" i="278"/>
  <c r="J26" i="218"/>
  <c r="J26" i="278"/>
  <c r="J25" i="218"/>
  <c r="J24" i="218"/>
  <c r="J23" i="218"/>
  <c r="J23" i="278"/>
  <c r="I22" i="218"/>
  <c r="I22" i="278"/>
  <c r="H22" i="218"/>
  <c r="G22" i="218"/>
  <c r="G22" i="278" s="1"/>
  <c r="F22" i="218"/>
  <c r="E22" i="218"/>
  <c r="E22" i="278"/>
  <c r="D22" i="218"/>
  <c r="D22" i="278"/>
  <c r="J21" i="218"/>
  <c r="J20" i="218"/>
  <c r="J19" i="218"/>
  <c r="J18" i="218"/>
  <c r="J18" i="278"/>
  <c r="J17" i="218"/>
  <c r="J17" i="278" s="1"/>
  <c r="J16" i="218"/>
  <c r="J16" i="278"/>
  <c r="J15" i="218"/>
  <c r="J15" i="278" s="1"/>
  <c r="J14" i="218"/>
  <c r="J14" i="278"/>
  <c r="J13" i="218"/>
  <c r="J12" i="218"/>
  <c r="J12" i="278"/>
  <c r="J11" i="218"/>
  <c r="J11" i="278" s="1"/>
  <c r="I10" i="218"/>
  <c r="I10" i="278"/>
  <c r="H10" i="218"/>
  <c r="H10" i="278" s="1"/>
  <c r="G10" i="218"/>
  <c r="G10" i="278"/>
  <c r="F10" i="218"/>
  <c r="F10" i="278" s="1"/>
  <c r="E10" i="218"/>
  <c r="E10" i="278"/>
  <c r="D10" i="218"/>
  <c r="D10" i="278" s="1"/>
  <c r="B3" i="218"/>
  <c r="K1" i="218"/>
  <c r="J60" i="217"/>
  <c r="J60" i="277" s="1"/>
  <c r="J59" i="217"/>
  <c r="J56" i="217"/>
  <c r="J55" i="217"/>
  <c r="J54" i="217"/>
  <c r="J54" i="277" s="1"/>
  <c r="J53" i="217"/>
  <c r="J52" i="217"/>
  <c r="J52" i="277"/>
  <c r="I51" i="217"/>
  <c r="I51" i="277"/>
  <c r="H51" i="217"/>
  <c r="H51" i="277"/>
  <c r="G51" i="217"/>
  <c r="G51" i="277"/>
  <c r="F51" i="217"/>
  <c r="F51" i="277"/>
  <c r="E51" i="217"/>
  <c r="E51" i="277"/>
  <c r="D51" i="217"/>
  <c r="D51" i="277"/>
  <c r="J50" i="217"/>
  <c r="J49" i="217"/>
  <c r="K49" i="217"/>
  <c r="J48" i="217"/>
  <c r="J47" i="217"/>
  <c r="J47" i="277"/>
  <c r="J46" i="217"/>
  <c r="J46" i="277"/>
  <c r="I45" i="217"/>
  <c r="I45" i="277"/>
  <c r="H45" i="217"/>
  <c r="G45" i="217"/>
  <c r="G45" i="277" s="1"/>
  <c r="F45" i="217"/>
  <c r="E45" i="217"/>
  <c r="D45" i="217"/>
  <c r="J42" i="217"/>
  <c r="J41" i="217"/>
  <c r="J41" i="277"/>
  <c r="J40" i="217"/>
  <c r="I39" i="217"/>
  <c r="I39" i="277"/>
  <c r="H39" i="217"/>
  <c r="H39" i="277"/>
  <c r="G39" i="217"/>
  <c r="G39" i="277"/>
  <c r="F39" i="217"/>
  <c r="F39" i="277"/>
  <c r="E39" i="217"/>
  <c r="E39" i="277"/>
  <c r="D39" i="217"/>
  <c r="D39" i="277"/>
  <c r="J37" i="217"/>
  <c r="J36" i="217"/>
  <c r="J35" i="217"/>
  <c r="K35" i="217" s="1"/>
  <c r="J35" i="277"/>
  <c r="J34" i="217"/>
  <c r="J33" i="217"/>
  <c r="J33" i="277"/>
  <c r="I32" i="217"/>
  <c r="I32" i="277"/>
  <c r="H32" i="217"/>
  <c r="H32" i="277"/>
  <c r="G32" i="217"/>
  <c r="G32" i="277"/>
  <c r="F32" i="217"/>
  <c r="F32" i="277"/>
  <c r="E32" i="217"/>
  <c r="E32" i="277"/>
  <c r="D32" i="217"/>
  <c r="D32" i="277"/>
  <c r="J31" i="217"/>
  <c r="J30" i="217"/>
  <c r="J30" i="277"/>
  <c r="J29" i="217"/>
  <c r="J29" i="277" s="1"/>
  <c r="I28" i="217"/>
  <c r="I28" i="277"/>
  <c r="H28" i="217"/>
  <c r="H28" i="277" s="1"/>
  <c r="G28" i="217"/>
  <c r="G28" i="277"/>
  <c r="F28" i="217"/>
  <c r="E28" i="217"/>
  <c r="E28" i="277"/>
  <c r="D28" i="217"/>
  <c r="D28" i="277"/>
  <c r="J26" i="217"/>
  <c r="J25" i="217"/>
  <c r="J24" i="217"/>
  <c r="J23" i="217"/>
  <c r="I22" i="217"/>
  <c r="I22" i="277"/>
  <c r="H22" i="217"/>
  <c r="G22" i="217"/>
  <c r="G22" i="277" s="1"/>
  <c r="F22" i="217"/>
  <c r="F22" i="277"/>
  <c r="E22" i="217"/>
  <c r="E22" i="277" s="1"/>
  <c r="D22" i="217"/>
  <c r="D22" i="277"/>
  <c r="J21" i="217"/>
  <c r="J21" i="277" s="1"/>
  <c r="J20" i="217"/>
  <c r="J20" i="277"/>
  <c r="J19" i="217"/>
  <c r="J18" i="217"/>
  <c r="J18" i="277"/>
  <c r="J17" i="217"/>
  <c r="J17" i="277" s="1"/>
  <c r="J16" i="217"/>
  <c r="J15" i="217"/>
  <c r="K15" i="217"/>
  <c r="J14" i="217"/>
  <c r="J13" i="217"/>
  <c r="J13" i="277"/>
  <c r="J12" i="217"/>
  <c r="J12" i="277" s="1"/>
  <c r="J11" i="217"/>
  <c r="I10" i="217"/>
  <c r="I10" i="277"/>
  <c r="H10" i="217"/>
  <c r="H10" i="277" s="1"/>
  <c r="G10" i="217"/>
  <c r="G10" i="277"/>
  <c r="F10" i="217"/>
  <c r="F10" i="277" s="1"/>
  <c r="E10" i="217"/>
  <c r="E10" i="277"/>
  <c r="D10" i="217"/>
  <c r="D10" i="277" s="1"/>
  <c r="B3" i="217"/>
  <c r="K1" i="217"/>
  <c r="J60" i="216"/>
  <c r="J60" i="276" s="1"/>
  <c r="J59" i="216"/>
  <c r="J59" i="276"/>
  <c r="J56" i="216"/>
  <c r="J56" i="276" s="1"/>
  <c r="J55" i="216"/>
  <c r="J55" i="276"/>
  <c r="J54" i="216"/>
  <c r="J54" i="276" s="1"/>
  <c r="J53" i="216"/>
  <c r="J53" i="276"/>
  <c r="J52" i="216"/>
  <c r="J52" i="276" s="1"/>
  <c r="I51" i="216"/>
  <c r="H51" i="216"/>
  <c r="H51" i="276" s="1"/>
  <c r="G51" i="216"/>
  <c r="G51" i="276"/>
  <c r="F51" i="216"/>
  <c r="F51" i="276" s="1"/>
  <c r="E51" i="216"/>
  <c r="E51" i="276"/>
  <c r="D51" i="216"/>
  <c r="D51" i="276" s="1"/>
  <c r="J50" i="216"/>
  <c r="J49" i="216"/>
  <c r="J49" i="276"/>
  <c r="J48" i="216"/>
  <c r="J47" i="216"/>
  <c r="K47" i="216"/>
  <c r="J47" i="276"/>
  <c r="J46" i="216"/>
  <c r="I45" i="216"/>
  <c r="I45" i="276"/>
  <c r="H45" i="216"/>
  <c r="G45" i="216"/>
  <c r="F45" i="216"/>
  <c r="F45" i="276"/>
  <c r="E45" i="216"/>
  <c r="D45" i="216"/>
  <c r="D45" i="276" s="1"/>
  <c r="J42" i="216"/>
  <c r="J41" i="216"/>
  <c r="J41" i="276" s="1"/>
  <c r="J40" i="216"/>
  <c r="J40" i="276"/>
  <c r="I39" i="216"/>
  <c r="I39" i="276" s="1"/>
  <c r="H39" i="216"/>
  <c r="H39" i="276"/>
  <c r="G39" i="216"/>
  <c r="G39" i="276" s="1"/>
  <c r="F39" i="216"/>
  <c r="F39" i="276"/>
  <c r="E39" i="216"/>
  <c r="E39" i="276" s="1"/>
  <c r="D39" i="216"/>
  <c r="D39" i="276"/>
  <c r="J37" i="216"/>
  <c r="K37" i="216" s="1"/>
  <c r="J36" i="216"/>
  <c r="J35" i="216"/>
  <c r="J34" i="216"/>
  <c r="J33" i="216"/>
  <c r="J33" i="276"/>
  <c r="I32" i="216"/>
  <c r="I32" i="276"/>
  <c r="H32" i="216"/>
  <c r="H32" i="276"/>
  <c r="G32" i="216"/>
  <c r="G32" i="276"/>
  <c r="F32" i="216"/>
  <c r="E32" i="216"/>
  <c r="E32" i="276"/>
  <c r="D32" i="216"/>
  <c r="D32" i="276" s="1"/>
  <c r="J31" i="216"/>
  <c r="J31" i="276"/>
  <c r="J30" i="216"/>
  <c r="J30" i="276" s="1"/>
  <c r="J29" i="216"/>
  <c r="K29" i="216"/>
  <c r="I28" i="216"/>
  <c r="I28" i="276" s="1"/>
  <c r="H28" i="216"/>
  <c r="G28" i="216"/>
  <c r="G28" i="276" s="1"/>
  <c r="F28" i="216"/>
  <c r="F28" i="276"/>
  <c r="E28" i="216"/>
  <c r="E28" i="276" s="1"/>
  <c r="D28" i="216"/>
  <c r="D28" i="276"/>
  <c r="J26" i="216"/>
  <c r="J25" i="216"/>
  <c r="J24" i="216"/>
  <c r="J24" i="276"/>
  <c r="J23" i="216"/>
  <c r="J23" i="276" s="1"/>
  <c r="I22" i="216"/>
  <c r="I22" i="276"/>
  <c r="H22" i="216"/>
  <c r="H22" i="276" s="1"/>
  <c r="G22" i="216"/>
  <c r="G22" i="276"/>
  <c r="F22" i="216"/>
  <c r="F22" i="276" s="1"/>
  <c r="E22" i="216"/>
  <c r="E22" i="276"/>
  <c r="D22" i="216"/>
  <c r="D22" i="276" s="1"/>
  <c r="J21" i="216"/>
  <c r="J21" i="276"/>
  <c r="J20" i="216"/>
  <c r="J19" i="216"/>
  <c r="K19" i="216" s="1"/>
  <c r="J18" i="216"/>
  <c r="J18" i="276"/>
  <c r="J17" i="216"/>
  <c r="J17" i="276" s="1"/>
  <c r="J16" i="216"/>
  <c r="J15" i="216"/>
  <c r="J14" i="216"/>
  <c r="J14" i="276" s="1"/>
  <c r="J13" i="216"/>
  <c r="J13" i="276" s="1"/>
  <c r="J12" i="216"/>
  <c r="J11" i="216"/>
  <c r="I10" i="216"/>
  <c r="I10" i="276" s="1"/>
  <c r="H10" i="216"/>
  <c r="H10" i="276" s="1"/>
  <c r="G10" i="216"/>
  <c r="G10" i="276"/>
  <c r="F10" i="216"/>
  <c r="F10" i="276" s="1"/>
  <c r="E10" i="216"/>
  <c r="E10" i="276"/>
  <c r="D10" i="216"/>
  <c r="D10" i="276" s="1"/>
  <c r="B2" i="216"/>
  <c r="B2" i="217" s="1"/>
  <c r="B2" i="218" s="1"/>
  <c r="B2" i="219" s="1"/>
  <c r="K1" i="216"/>
  <c r="J60" i="215"/>
  <c r="J59" i="215"/>
  <c r="J59" i="275" s="1"/>
  <c r="J56" i="215"/>
  <c r="J55" i="215"/>
  <c r="J55" i="275" s="1"/>
  <c r="J54" i="215"/>
  <c r="J53" i="215"/>
  <c r="J53" i="275"/>
  <c r="J52" i="215"/>
  <c r="J52" i="275" s="1"/>
  <c r="I51" i="215"/>
  <c r="I51" i="275"/>
  <c r="H51" i="215"/>
  <c r="H51" i="275" s="1"/>
  <c r="G51" i="215"/>
  <c r="G51" i="275" s="1"/>
  <c r="F51" i="215"/>
  <c r="F51" i="275" s="1"/>
  <c r="E51" i="215"/>
  <c r="E51" i="275" s="1"/>
  <c r="D51" i="215"/>
  <c r="J50" i="215"/>
  <c r="J50" i="275"/>
  <c r="J49" i="215"/>
  <c r="J48" i="215"/>
  <c r="J47" i="215"/>
  <c r="J47" i="275"/>
  <c r="J46" i="215"/>
  <c r="I45" i="215"/>
  <c r="I45" i="275" s="1"/>
  <c r="H45" i="215"/>
  <c r="G45" i="215"/>
  <c r="G45" i="275" s="1"/>
  <c r="F45" i="215"/>
  <c r="F45" i="275"/>
  <c r="E45" i="215"/>
  <c r="D45" i="215"/>
  <c r="D45" i="275" s="1"/>
  <c r="J42" i="215"/>
  <c r="J41" i="215"/>
  <c r="J40" i="215"/>
  <c r="I39" i="215"/>
  <c r="I39" i="275"/>
  <c r="H39" i="215"/>
  <c r="H39" i="275"/>
  <c r="G39" i="215"/>
  <c r="G39" i="275"/>
  <c r="F39" i="215"/>
  <c r="F39" i="275"/>
  <c r="E39" i="215"/>
  <c r="E39" i="275"/>
  <c r="D39" i="215"/>
  <c r="D39" i="275"/>
  <c r="J37" i="215"/>
  <c r="J36" i="215"/>
  <c r="K36" i="215"/>
  <c r="J35" i="215"/>
  <c r="J34" i="215"/>
  <c r="J34" i="275"/>
  <c r="J33" i="215"/>
  <c r="I32" i="215"/>
  <c r="I32" i="275" s="1"/>
  <c r="H32" i="215"/>
  <c r="H32" i="275" s="1"/>
  <c r="G32" i="215"/>
  <c r="G32" i="275" s="1"/>
  <c r="F32" i="215"/>
  <c r="F32" i="275" s="1"/>
  <c r="E32" i="215"/>
  <c r="E32" i="275" s="1"/>
  <c r="D32" i="215"/>
  <c r="D32" i="275"/>
  <c r="J31" i="215"/>
  <c r="J31" i="275" s="1"/>
  <c r="J30" i="215"/>
  <c r="K30" i="215"/>
  <c r="J29" i="215"/>
  <c r="I28" i="215"/>
  <c r="I28" i="275"/>
  <c r="H28" i="215"/>
  <c r="H28" i="275"/>
  <c r="G28" i="215"/>
  <c r="G28" i="275"/>
  <c r="F28" i="215"/>
  <c r="F28" i="275"/>
  <c r="E28" i="215"/>
  <c r="E28" i="275"/>
  <c r="D28" i="215"/>
  <c r="D28" i="275"/>
  <c r="J26" i="215"/>
  <c r="J26" i="275"/>
  <c r="J25" i="215"/>
  <c r="K25" i="215"/>
  <c r="J24" i="215"/>
  <c r="J24" i="275"/>
  <c r="J23" i="215"/>
  <c r="I22" i="215"/>
  <c r="I22" i="275" s="1"/>
  <c r="H22" i="215"/>
  <c r="H22" i="275" s="1"/>
  <c r="G22" i="215"/>
  <c r="G22" i="275" s="1"/>
  <c r="F22" i="215"/>
  <c r="F22" i="275" s="1"/>
  <c r="E22" i="215"/>
  <c r="E22" i="275" s="1"/>
  <c r="D22" i="215"/>
  <c r="D22" i="275"/>
  <c r="J21" i="215"/>
  <c r="J20" i="215"/>
  <c r="K20" i="215"/>
  <c r="J19" i="215"/>
  <c r="J19" i="275" s="1"/>
  <c r="J18" i="215"/>
  <c r="J18" i="275"/>
  <c r="J17" i="215"/>
  <c r="J17" i="275" s="1"/>
  <c r="J16" i="215"/>
  <c r="J16" i="275"/>
  <c r="J15" i="215"/>
  <c r="J15" i="275" s="1"/>
  <c r="J14" i="215"/>
  <c r="J14" i="275"/>
  <c r="J13" i="215"/>
  <c r="J13" i="275" s="1"/>
  <c r="J12" i="215"/>
  <c r="J11" i="215"/>
  <c r="I10" i="215"/>
  <c r="I10" i="275" s="1"/>
  <c r="H10" i="215"/>
  <c r="H10" i="275"/>
  <c r="G10" i="215"/>
  <c r="G10" i="275" s="1"/>
  <c r="F10" i="215"/>
  <c r="F10" i="275"/>
  <c r="E10" i="215"/>
  <c r="E10" i="275" s="1"/>
  <c r="D10" i="215"/>
  <c r="D10" i="275"/>
  <c r="B3" i="215"/>
  <c r="K1" i="215"/>
  <c r="J60" i="214"/>
  <c r="J60" i="274"/>
  <c r="J59" i="214"/>
  <c r="J59" i="274" s="1"/>
  <c r="J56" i="214"/>
  <c r="J56" i="274"/>
  <c r="J55" i="214"/>
  <c r="J55" i="274" s="1"/>
  <c r="J54" i="214"/>
  <c r="J54" i="274"/>
  <c r="J53" i="214"/>
  <c r="J52" i="214"/>
  <c r="J52" i="274" s="1"/>
  <c r="I51" i="214"/>
  <c r="H51" i="214"/>
  <c r="H51" i="274"/>
  <c r="G51" i="214"/>
  <c r="G51" i="274"/>
  <c r="F51" i="214"/>
  <c r="F51" i="274"/>
  <c r="E51" i="214"/>
  <c r="E51" i="274"/>
  <c r="D51" i="214"/>
  <c r="D51" i="274"/>
  <c r="J50" i="214"/>
  <c r="J49" i="214"/>
  <c r="J48" i="214"/>
  <c r="J47" i="214"/>
  <c r="J46" i="214"/>
  <c r="J46" i="274"/>
  <c r="I45" i="214"/>
  <c r="I45" i="274"/>
  <c r="H45" i="214"/>
  <c r="H45" i="274"/>
  <c r="G45" i="214"/>
  <c r="G45" i="274"/>
  <c r="F45" i="214"/>
  <c r="F45" i="274"/>
  <c r="E45" i="214"/>
  <c r="D45" i="214"/>
  <c r="D45" i="274" s="1"/>
  <c r="J42" i="214"/>
  <c r="J42" i="274" s="1"/>
  <c r="J41" i="214"/>
  <c r="J40" i="214"/>
  <c r="I39" i="214"/>
  <c r="I39" i="274" s="1"/>
  <c r="H39" i="214"/>
  <c r="H39" i="274" s="1"/>
  <c r="G39" i="214"/>
  <c r="G39" i="274" s="1"/>
  <c r="F39" i="214"/>
  <c r="F39" i="274" s="1"/>
  <c r="E39" i="214"/>
  <c r="E39" i="274"/>
  <c r="D39" i="214"/>
  <c r="D39" i="274" s="1"/>
  <c r="J37" i="214"/>
  <c r="J37" i="274"/>
  <c r="J36" i="214"/>
  <c r="J35" i="214"/>
  <c r="J34" i="214"/>
  <c r="J34" i="274"/>
  <c r="J33" i="214"/>
  <c r="J33" i="274" s="1"/>
  <c r="I32" i="214"/>
  <c r="I32" i="274" s="1"/>
  <c r="H32" i="214"/>
  <c r="H32" i="274" s="1"/>
  <c r="G32" i="214"/>
  <c r="G32" i="274" s="1"/>
  <c r="F32" i="214"/>
  <c r="F32" i="274" s="1"/>
  <c r="E32" i="214"/>
  <c r="E32" i="274"/>
  <c r="D32" i="214"/>
  <c r="D32" i="274" s="1"/>
  <c r="J31" i="214"/>
  <c r="J30" i="214"/>
  <c r="J29" i="214"/>
  <c r="K29" i="214" s="1"/>
  <c r="I28" i="214"/>
  <c r="I28" i="274" s="1"/>
  <c r="H28" i="214"/>
  <c r="H28" i="274" s="1"/>
  <c r="G28" i="214"/>
  <c r="G28" i="274" s="1"/>
  <c r="F28" i="214"/>
  <c r="F28" i="274" s="1"/>
  <c r="E28" i="214"/>
  <c r="E28" i="274"/>
  <c r="D28" i="214"/>
  <c r="D28" i="274" s="1"/>
  <c r="J26" i="214"/>
  <c r="J25" i="214"/>
  <c r="J25" i="274"/>
  <c r="J24" i="214"/>
  <c r="J24" i="274"/>
  <c r="J23" i="214"/>
  <c r="K23" i="214" s="1"/>
  <c r="J23" i="274"/>
  <c r="I22" i="214"/>
  <c r="I22" i="274" s="1"/>
  <c r="H22" i="214"/>
  <c r="H22" i="274" s="1"/>
  <c r="G22" i="214"/>
  <c r="G22" i="274" s="1"/>
  <c r="F22" i="214"/>
  <c r="F22" i="274" s="1"/>
  <c r="E22" i="214"/>
  <c r="E22" i="274"/>
  <c r="D22" i="214"/>
  <c r="D22" i="274" s="1"/>
  <c r="J21" i="214"/>
  <c r="J21" i="274"/>
  <c r="J20" i="214"/>
  <c r="J20" i="274" s="1"/>
  <c r="J19" i="214"/>
  <c r="J19" i="274" s="1"/>
  <c r="J18" i="214"/>
  <c r="J17" i="214"/>
  <c r="J17" i="274"/>
  <c r="J16" i="214"/>
  <c r="J16" i="274"/>
  <c r="J15" i="214"/>
  <c r="J15" i="274"/>
  <c r="K15" i="214"/>
  <c r="J14" i="214"/>
  <c r="J14" i="274" s="1"/>
  <c r="J13" i="214"/>
  <c r="J12" i="214"/>
  <c r="J11" i="214"/>
  <c r="I10" i="214"/>
  <c r="H10" i="214"/>
  <c r="H10" i="274" s="1"/>
  <c r="G10" i="214"/>
  <c r="G10" i="274" s="1"/>
  <c r="F10" i="214"/>
  <c r="F10" i="274"/>
  <c r="E10" i="214"/>
  <c r="E10" i="274" s="1"/>
  <c r="D10" i="214"/>
  <c r="D10" i="274"/>
  <c r="B3" i="214"/>
  <c r="K1" i="214"/>
  <c r="J60" i="213"/>
  <c r="J60" i="273"/>
  <c r="J59" i="213"/>
  <c r="J59" i="273" s="1"/>
  <c r="J56" i="213"/>
  <c r="J56" i="273"/>
  <c r="J55" i="213"/>
  <c r="J54" i="213"/>
  <c r="J54" i="273"/>
  <c r="J53" i="213"/>
  <c r="J53" i="273"/>
  <c r="J52" i="213"/>
  <c r="K52" i="213"/>
  <c r="I51" i="213"/>
  <c r="I51" i="273"/>
  <c r="H51" i="213"/>
  <c r="H51" i="273"/>
  <c r="G51" i="213"/>
  <c r="G51" i="273" s="1"/>
  <c r="F51" i="213"/>
  <c r="F51" i="273" s="1"/>
  <c r="E51" i="213"/>
  <c r="E51" i="273" s="1"/>
  <c r="D51" i="213"/>
  <c r="D51" i="273"/>
  <c r="J50" i="213"/>
  <c r="J49" i="213"/>
  <c r="J49" i="273"/>
  <c r="J48" i="213"/>
  <c r="J48" i="273" s="1"/>
  <c r="J47" i="213"/>
  <c r="J46" i="213"/>
  <c r="J46" i="273"/>
  <c r="I45" i="213"/>
  <c r="H45" i="213"/>
  <c r="H45" i="273"/>
  <c r="G45" i="213"/>
  <c r="G57" i="213" s="1"/>
  <c r="G57" i="273" s="1"/>
  <c r="F45" i="213"/>
  <c r="F45" i="273"/>
  <c r="E45" i="213"/>
  <c r="D45" i="213"/>
  <c r="D45" i="273" s="1"/>
  <c r="J42" i="213"/>
  <c r="J41" i="213"/>
  <c r="J41" i="273"/>
  <c r="J40" i="213"/>
  <c r="K40" i="213"/>
  <c r="J40" i="273"/>
  <c r="I39" i="213"/>
  <c r="I39" i="273" s="1"/>
  <c r="H39" i="213"/>
  <c r="H39" i="273" s="1"/>
  <c r="G39" i="213"/>
  <c r="G39" i="273" s="1"/>
  <c r="F39" i="213"/>
  <c r="F39" i="273" s="1"/>
  <c r="E39" i="213"/>
  <c r="E39" i="273" s="1"/>
  <c r="D39" i="213"/>
  <c r="D39" i="273"/>
  <c r="J37" i="213"/>
  <c r="J37" i="273" s="1"/>
  <c r="J36" i="213"/>
  <c r="J35" i="213"/>
  <c r="J34" i="213"/>
  <c r="J33" i="213"/>
  <c r="J33" i="273"/>
  <c r="I32" i="213"/>
  <c r="I32" i="273"/>
  <c r="H32" i="213"/>
  <c r="H32" i="273"/>
  <c r="G32" i="213"/>
  <c r="G32" i="273"/>
  <c r="F32" i="213"/>
  <c r="F32" i="273"/>
  <c r="E32" i="213"/>
  <c r="D32" i="213"/>
  <c r="D32" i="273" s="1"/>
  <c r="J31" i="213"/>
  <c r="J30" i="213"/>
  <c r="J30" i="273"/>
  <c r="J29" i="213"/>
  <c r="I28" i="213"/>
  <c r="I28" i="273"/>
  <c r="H28" i="213"/>
  <c r="H28" i="273" s="1"/>
  <c r="G28" i="213"/>
  <c r="G28" i="273" s="1"/>
  <c r="F28" i="213"/>
  <c r="F28" i="273" s="1"/>
  <c r="E28" i="213"/>
  <c r="E28" i="273"/>
  <c r="D28" i="213"/>
  <c r="D28" i="273" s="1"/>
  <c r="J26" i="213"/>
  <c r="J25" i="213"/>
  <c r="J25" i="273"/>
  <c r="J24" i="213"/>
  <c r="J23" i="213"/>
  <c r="J23" i="273"/>
  <c r="I22" i="213"/>
  <c r="H22" i="213"/>
  <c r="H22" i="273"/>
  <c r="G22" i="213"/>
  <c r="F22" i="213"/>
  <c r="F22" i="273" s="1"/>
  <c r="E22" i="213"/>
  <c r="E22" i="273"/>
  <c r="D22" i="213"/>
  <c r="D22" i="273" s="1"/>
  <c r="J21" i="213"/>
  <c r="J20" i="213"/>
  <c r="J19" i="213"/>
  <c r="J19" i="273" s="1"/>
  <c r="J18" i="213"/>
  <c r="J18" i="273"/>
  <c r="J17" i="213"/>
  <c r="J17" i="273" s="1"/>
  <c r="J16" i="213"/>
  <c r="J15" i="213"/>
  <c r="J15" i="273"/>
  <c r="J14" i="213"/>
  <c r="J14" i="273"/>
  <c r="J13" i="213"/>
  <c r="J12" i="213"/>
  <c r="J12" i="273" s="1"/>
  <c r="J11" i="213"/>
  <c r="K11" i="213"/>
  <c r="J11" i="273"/>
  <c r="I10" i="213"/>
  <c r="I10" i="273"/>
  <c r="H10" i="213"/>
  <c r="G10" i="213"/>
  <c r="G10" i="273" s="1"/>
  <c r="F10" i="213"/>
  <c r="F10" i="273" s="1"/>
  <c r="E10" i="213"/>
  <c r="E10" i="273" s="1"/>
  <c r="D10" i="213"/>
  <c r="D10" i="273"/>
  <c r="B3" i="213"/>
  <c r="K1" i="213"/>
  <c r="J60" i="212"/>
  <c r="J59" i="212"/>
  <c r="J59" i="272" s="1"/>
  <c r="J56" i="212"/>
  <c r="J56" i="272"/>
  <c r="J55" i="212"/>
  <c r="J55" i="272" s="1"/>
  <c r="J54" i="212"/>
  <c r="J53" i="212"/>
  <c r="J53" i="272"/>
  <c r="J52" i="212"/>
  <c r="J52" i="272" s="1"/>
  <c r="I51" i="212"/>
  <c r="I51" i="272"/>
  <c r="H51" i="212"/>
  <c r="H51" i="272" s="1"/>
  <c r="G51" i="212"/>
  <c r="G51" i="272" s="1"/>
  <c r="F51" i="212"/>
  <c r="F51" i="272" s="1"/>
  <c r="E51" i="212"/>
  <c r="E51" i="272" s="1"/>
  <c r="D51" i="212"/>
  <c r="D51" i="272" s="1"/>
  <c r="J50" i="212"/>
  <c r="J49" i="212"/>
  <c r="J49" i="272" s="1"/>
  <c r="J48" i="212"/>
  <c r="K48" i="212"/>
  <c r="J47" i="212"/>
  <c r="J46" i="212"/>
  <c r="I45" i="212"/>
  <c r="I45" i="272"/>
  <c r="H45" i="212"/>
  <c r="H45" i="272" s="1"/>
  <c r="G45" i="212"/>
  <c r="F45" i="212"/>
  <c r="F45" i="272"/>
  <c r="E45" i="212"/>
  <c r="E45" i="272" s="1"/>
  <c r="D45" i="212"/>
  <c r="D45" i="272"/>
  <c r="J42" i="212"/>
  <c r="J42" i="272" s="1"/>
  <c r="J41" i="212"/>
  <c r="J40" i="212"/>
  <c r="J40" i="272"/>
  <c r="I39" i="212"/>
  <c r="I39" i="272"/>
  <c r="H39" i="212"/>
  <c r="H39" i="272"/>
  <c r="G39" i="212"/>
  <c r="G39" i="272"/>
  <c r="F39" i="212"/>
  <c r="F39" i="272"/>
  <c r="E39" i="212"/>
  <c r="E39" i="272"/>
  <c r="D39" i="212"/>
  <c r="D39" i="272"/>
  <c r="J37" i="212"/>
  <c r="J36" i="212"/>
  <c r="J35" i="212"/>
  <c r="J34" i="212"/>
  <c r="J33" i="212"/>
  <c r="J33" i="272"/>
  <c r="I32" i="212"/>
  <c r="I32" i="272"/>
  <c r="H32" i="212"/>
  <c r="H32" i="272"/>
  <c r="G32" i="212"/>
  <c r="G32" i="272"/>
  <c r="F32" i="212"/>
  <c r="F32" i="272"/>
  <c r="E32" i="212"/>
  <c r="E32" i="272"/>
  <c r="D32" i="212"/>
  <c r="D32" i="272"/>
  <c r="J31" i="212"/>
  <c r="J30" i="212"/>
  <c r="J29" i="212"/>
  <c r="J29" i="272"/>
  <c r="I28" i="212"/>
  <c r="I28" i="272"/>
  <c r="H28" i="212"/>
  <c r="H28" i="272"/>
  <c r="G28" i="212"/>
  <c r="F28" i="212"/>
  <c r="F28" i="272" s="1"/>
  <c r="E28" i="212"/>
  <c r="E28" i="272" s="1"/>
  <c r="D28" i="212"/>
  <c r="D28" i="272" s="1"/>
  <c r="J26" i="212"/>
  <c r="J26" i="272"/>
  <c r="J25" i="212"/>
  <c r="J24" i="212"/>
  <c r="J23" i="212"/>
  <c r="I22" i="212"/>
  <c r="H22" i="212"/>
  <c r="H22" i="272" s="1"/>
  <c r="G22" i="212"/>
  <c r="G22" i="272"/>
  <c r="F22" i="212"/>
  <c r="F22" i="272" s="1"/>
  <c r="E22" i="212"/>
  <c r="E22" i="272"/>
  <c r="D22" i="212"/>
  <c r="D22" i="272" s="1"/>
  <c r="J21" i="212"/>
  <c r="J21" i="272" s="1"/>
  <c r="J20" i="212"/>
  <c r="J19" i="212"/>
  <c r="J19" i="272"/>
  <c r="K19" i="212"/>
  <c r="J18" i="212"/>
  <c r="J17" i="212"/>
  <c r="J16" i="212"/>
  <c r="J16" i="272" s="1"/>
  <c r="J15" i="212"/>
  <c r="K15" i="212" s="1"/>
  <c r="J14" i="212"/>
  <c r="J14" i="272"/>
  <c r="J13" i="212"/>
  <c r="J13" i="272" s="1"/>
  <c r="J12" i="212"/>
  <c r="J12" i="272"/>
  <c r="J11" i="212"/>
  <c r="J11" i="272" s="1"/>
  <c r="I10" i="212"/>
  <c r="I10" i="272"/>
  <c r="H10" i="212"/>
  <c r="H10" i="272" s="1"/>
  <c r="G10" i="212"/>
  <c r="G10" i="272" s="1"/>
  <c r="F10" i="212"/>
  <c r="F10" i="272" s="1"/>
  <c r="E10" i="212"/>
  <c r="E10" i="272"/>
  <c r="D10" i="212"/>
  <c r="D10" i="272" s="1"/>
  <c r="B2" i="212"/>
  <c r="B2" i="213"/>
  <c r="B2" i="214"/>
  <c r="B2" i="215" s="1"/>
  <c r="K1" i="212"/>
  <c r="J60" i="211"/>
  <c r="J59" i="211"/>
  <c r="J56" i="211"/>
  <c r="J55" i="211"/>
  <c r="K55" i="211" s="1"/>
  <c r="J54" i="211"/>
  <c r="J54" i="271" s="1"/>
  <c r="J53" i="211"/>
  <c r="J53" i="271" s="1"/>
  <c r="J52" i="211"/>
  <c r="J52" i="271" s="1"/>
  <c r="I51" i="211"/>
  <c r="H51" i="211"/>
  <c r="H51" i="271" s="1"/>
  <c r="G51" i="211"/>
  <c r="G51" i="271"/>
  <c r="F51" i="211"/>
  <c r="F51" i="271" s="1"/>
  <c r="E51" i="211"/>
  <c r="E51" i="271"/>
  <c r="D51" i="211"/>
  <c r="D51" i="271" s="1"/>
  <c r="J50" i="211"/>
  <c r="K50" i="211"/>
  <c r="J49" i="211"/>
  <c r="J49" i="271" s="1"/>
  <c r="J48" i="211"/>
  <c r="J48" i="271"/>
  <c r="J47" i="211"/>
  <c r="J46" i="211"/>
  <c r="J46" i="271" s="1"/>
  <c r="I45" i="211"/>
  <c r="I45" i="271"/>
  <c r="H45" i="211"/>
  <c r="H45" i="271" s="1"/>
  <c r="G45" i="211"/>
  <c r="F45" i="211"/>
  <c r="E45" i="211"/>
  <c r="D45" i="211"/>
  <c r="D45" i="271"/>
  <c r="J42" i="211"/>
  <c r="J42" i="271"/>
  <c r="J41" i="211"/>
  <c r="J41" i="271"/>
  <c r="J40" i="211"/>
  <c r="J40" i="271"/>
  <c r="I39" i="211"/>
  <c r="I39" i="271"/>
  <c r="H39" i="211"/>
  <c r="H39" i="271"/>
  <c r="G39" i="211"/>
  <c r="G39" i="271"/>
  <c r="F39" i="211"/>
  <c r="F39" i="271"/>
  <c r="E39" i="211"/>
  <c r="E39" i="271"/>
  <c r="D39" i="211"/>
  <c r="D39" i="271"/>
  <c r="J37" i="211"/>
  <c r="J37" i="271"/>
  <c r="J36" i="211"/>
  <c r="J35" i="211"/>
  <c r="J35" i="271" s="1"/>
  <c r="J34" i="211"/>
  <c r="J34" i="271" s="1"/>
  <c r="J33" i="211"/>
  <c r="J33" i="271" s="1"/>
  <c r="I32" i="211"/>
  <c r="I32" i="271"/>
  <c r="H32" i="211"/>
  <c r="H32" i="271" s="1"/>
  <c r="G32" i="211"/>
  <c r="G32" i="271"/>
  <c r="F32" i="211"/>
  <c r="F32" i="271" s="1"/>
  <c r="E32" i="211"/>
  <c r="E32" i="271"/>
  <c r="D32" i="211"/>
  <c r="D32" i="271" s="1"/>
  <c r="J31" i="211"/>
  <c r="J30" i="211"/>
  <c r="J30" i="271" s="1"/>
  <c r="K30" i="211"/>
  <c r="J29" i="211"/>
  <c r="I28" i="211"/>
  <c r="I28" i="271" s="1"/>
  <c r="H28" i="211"/>
  <c r="H28" i="271"/>
  <c r="G28" i="211"/>
  <c r="G28" i="271" s="1"/>
  <c r="F28" i="211"/>
  <c r="F28" i="271"/>
  <c r="E28" i="211"/>
  <c r="E28" i="271" s="1"/>
  <c r="D28" i="211"/>
  <c r="D28" i="271"/>
  <c r="J26" i="211"/>
  <c r="J25" i="211"/>
  <c r="J24" i="211"/>
  <c r="J23" i="211"/>
  <c r="I22" i="211"/>
  <c r="I22" i="271" s="1"/>
  <c r="H22" i="211"/>
  <c r="H22" i="271"/>
  <c r="G22" i="211"/>
  <c r="G22" i="271" s="1"/>
  <c r="F22" i="211"/>
  <c r="F22" i="271"/>
  <c r="E22" i="211"/>
  <c r="E22" i="271" s="1"/>
  <c r="D22" i="211"/>
  <c r="D22" i="271"/>
  <c r="J21" i="211"/>
  <c r="J21" i="271" s="1"/>
  <c r="J20" i="211"/>
  <c r="J20" i="271"/>
  <c r="J19" i="211"/>
  <c r="J19" i="271" s="1"/>
  <c r="J18" i="211"/>
  <c r="J18" i="271"/>
  <c r="J17" i="211"/>
  <c r="K17" i="211" s="1"/>
  <c r="J16" i="211"/>
  <c r="J15" i="211"/>
  <c r="J15" i="271"/>
  <c r="J14" i="211"/>
  <c r="J14" i="271"/>
  <c r="J13" i="211"/>
  <c r="J13" i="271"/>
  <c r="J12" i="211"/>
  <c r="J12" i="271"/>
  <c r="J11" i="211"/>
  <c r="J11" i="271"/>
  <c r="I10" i="211"/>
  <c r="I10" i="271"/>
  <c r="H10" i="211"/>
  <c r="G10" i="211"/>
  <c r="G10" i="271" s="1"/>
  <c r="F10" i="211"/>
  <c r="F10" i="271" s="1"/>
  <c r="E10" i="211"/>
  <c r="E10" i="271" s="1"/>
  <c r="D10" i="211"/>
  <c r="B3" i="211"/>
  <c r="K1" i="211"/>
  <c r="J60" i="210"/>
  <c r="J59" i="210"/>
  <c r="J56" i="210"/>
  <c r="J55" i="210"/>
  <c r="J54" i="210"/>
  <c r="J53" i="210"/>
  <c r="J52" i="210"/>
  <c r="I51" i="210"/>
  <c r="I51" i="270" s="1"/>
  <c r="H51" i="210"/>
  <c r="H51" i="270"/>
  <c r="G51" i="210"/>
  <c r="G51" i="270" s="1"/>
  <c r="F51" i="210"/>
  <c r="F51" i="270"/>
  <c r="E51" i="210"/>
  <c r="E51" i="270" s="1"/>
  <c r="D51" i="210"/>
  <c r="J50" i="210"/>
  <c r="J49" i="210"/>
  <c r="J49" i="270" s="1"/>
  <c r="J48" i="210"/>
  <c r="J47" i="210"/>
  <c r="J46" i="210"/>
  <c r="J46" i="270" s="1"/>
  <c r="I45" i="210"/>
  <c r="I45" i="270"/>
  <c r="H45" i="210"/>
  <c r="H45" i="270" s="1"/>
  <c r="G45" i="210"/>
  <c r="G45" i="270"/>
  <c r="F45" i="210"/>
  <c r="F45" i="270" s="1"/>
  <c r="E45" i="210"/>
  <c r="E45" i="270"/>
  <c r="D45" i="210"/>
  <c r="J42" i="210"/>
  <c r="J41" i="210"/>
  <c r="J40" i="210"/>
  <c r="I39" i="210"/>
  <c r="I39" i="270" s="1"/>
  <c r="H39" i="210"/>
  <c r="H39" i="270" s="1"/>
  <c r="G39" i="210"/>
  <c r="G39" i="270" s="1"/>
  <c r="F39" i="210"/>
  <c r="F39" i="270"/>
  <c r="E39" i="210"/>
  <c r="E39" i="270" s="1"/>
  <c r="D39" i="210"/>
  <c r="D39" i="270"/>
  <c r="J37" i="210"/>
  <c r="J36" i="210"/>
  <c r="J36" i="270"/>
  <c r="J35" i="210"/>
  <c r="J34" i="210"/>
  <c r="J34" i="270" s="1"/>
  <c r="J33" i="210"/>
  <c r="J33" i="270"/>
  <c r="I32" i="210"/>
  <c r="I32" i="270"/>
  <c r="H32" i="210"/>
  <c r="H32" i="270"/>
  <c r="G32" i="210"/>
  <c r="G32" i="270"/>
  <c r="F32" i="210"/>
  <c r="F32" i="270"/>
  <c r="E32" i="210"/>
  <c r="E32" i="270"/>
  <c r="D32" i="210"/>
  <c r="D32" i="270"/>
  <c r="J31" i="210"/>
  <c r="J30" i="210"/>
  <c r="J29" i="210"/>
  <c r="I28" i="210"/>
  <c r="I28" i="270" s="1"/>
  <c r="H28" i="210"/>
  <c r="H28" i="270" s="1"/>
  <c r="G28" i="210"/>
  <c r="G28" i="270" s="1"/>
  <c r="F28" i="210"/>
  <c r="F28" i="270"/>
  <c r="E28" i="210"/>
  <c r="E28" i="270" s="1"/>
  <c r="D28" i="210"/>
  <c r="D28" i="270"/>
  <c r="J26" i="210"/>
  <c r="J25" i="210"/>
  <c r="J24" i="210"/>
  <c r="J23" i="210"/>
  <c r="J23" i="270"/>
  <c r="I22" i="210"/>
  <c r="I22" i="270"/>
  <c r="H22" i="210"/>
  <c r="H22" i="270"/>
  <c r="G22" i="210"/>
  <c r="G22" i="270"/>
  <c r="F22" i="210"/>
  <c r="F22" i="270"/>
  <c r="E22" i="210"/>
  <c r="D22" i="210"/>
  <c r="J21" i="210"/>
  <c r="J21" i="270"/>
  <c r="J20" i="210"/>
  <c r="J20" i="270"/>
  <c r="J19" i="210"/>
  <c r="J18" i="210"/>
  <c r="J18" i="270" s="1"/>
  <c r="J17" i="210"/>
  <c r="J17" i="270"/>
  <c r="J16" i="210"/>
  <c r="J15" i="210"/>
  <c r="J14" i="210"/>
  <c r="J13" i="210"/>
  <c r="J13" i="270"/>
  <c r="J12" i="210"/>
  <c r="J12" i="270"/>
  <c r="J11" i="210"/>
  <c r="I10" i="210"/>
  <c r="H10" i="210"/>
  <c r="H10" i="270"/>
  <c r="G10" i="210"/>
  <c r="G10" i="270"/>
  <c r="F10" i="210"/>
  <c r="E10" i="210"/>
  <c r="D10" i="210"/>
  <c r="D10" i="270"/>
  <c r="B3" i="210"/>
  <c r="K1" i="210"/>
  <c r="J60" i="209"/>
  <c r="J60" i="269"/>
  <c r="J59" i="209"/>
  <c r="J56" i="209"/>
  <c r="J56" i="269" s="1"/>
  <c r="J55" i="209"/>
  <c r="J54" i="209"/>
  <c r="J53" i="209"/>
  <c r="J53" i="269" s="1"/>
  <c r="J52" i="209"/>
  <c r="J52" i="269" s="1"/>
  <c r="I51" i="209"/>
  <c r="H51" i="209"/>
  <c r="H51" i="269" s="1"/>
  <c r="G51" i="209"/>
  <c r="G51" i="269"/>
  <c r="F51" i="209"/>
  <c r="F51" i="269" s="1"/>
  <c r="E51" i="209"/>
  <c r="E51" i="269"/>
  <c r="D51" i="209"/>
  <c r="D51" i="269" s="1"/>
  <c r="J50" i="209"/>
  <c r="J50" i="269"/>
  <c r="J49" i="209"/>
  <c r="J49" i="269" s="1"/>
  <c r="J48" i="209"/>
  <c r="J47" i="209"/>
  <c r="J46" i="209"/>
  <c r="J46" i="269" s="1"/>
  <c r="I45" i="209"/>
  <c r="I45" i="269"/>
  <c r="H45" i="209"/>
  <c r="H45" i="269" s="1"/>
  <c r="G45" i="209"/>
  <c r="F45" i="209"/>
  <c r="F45" i="269" s="1"/>
  <c r="E45" i="209"/>
  <c r="D45" i="209"/>
  <c r="D45" i="269"/>
  <c r="J42" i="209"/>
  <c r="J41" i="209"/>
  <c r="K41" i="209" s="1"/>
  <c r="J40" i="209"/>
  <c r="J40" i="269"/>
  <c r="I39" i="209"/>
  <c r="I39" i="269" s="1"/>
  <c r="H39" i="209"/>
  <c r="H39" i="269"/>
  <c r="G39" i="209"/>
  <c r="F39" i="209"/>
  <c r="F39" i="269"/>
  <c r="E39" i="209"/>
  <c r="E39" i="269"/>
  <c r="D39" i="209"/>
  <c r="D39" i="269"/>
  <c r="J37" i="209"/>
  <c r="J36" i="209"/>
  <c r="J35" i="209"/>
  <c r="J34" i="209"/>
  <c r="J33" i="209"/>
  <c r="I32" i="209"/>
  <c r="I32" i="269" s="1"/>
  <c r="H32" i="209"/>
  <c r="G32" i="209"/>
  <c r="G32" i="269"/>
  <c r="F32" i="209"/>
  <c r="F32" i="269"/>
  <c r="E32" i="209"/>
  <c r="E32" i="269"/>
  <c r="D32" i="209"/>
  <c r="D32" i="269"/>
  <c r="J31" i="209"/>
  <c r="J31" i="269"/>
  <c r="J30" i="209"/>
  <c r="J29" i="209"/>
  <c r="I28" i="209"/>
  <c r="I28" i="269"/>
  <c r="H28" i="209"/>
  <c r="H28" i="269"/>
  <c r="G28" i="209"/>
  <c r="G28" i="269"/>
  <c r="F28" i="209"/>
  <c r="F28" i="269"/>
  <c r="E28" i="209"/>
  <c r="E28" i="269"/>
  <c r="D28" i="209"/>
  <c r="D28" i="269"/>
  <c r="J26" i="209"/>
  <c r="K26" i="209"/>
  <c r="K26" i="269" s="1"/>
  <c r="J25" i="209"/>
  <c r="K25" i="209" s="1"/>
  <c r="J24" i="209"/>
  <c r="J23" i="209"/>
  <c r="J23" i="269"/>
  <c r="I22" i="209"/>
  <c r="I22" i="269"/>
  <c r="H22" i="209"/>
  <c r="H22" i="269"/>
  <c r="G22" i="209"/>
  <c r="G22" i="269"/>
  <c r="F22" i="209"/>
  <c r="F22" i="269"/>
  <c r="E22" i="209"/>
  <c r="E22" i="269"/>
  <c r="D22" i="209"/>
  <c r="D22" i="269"/>
  <c r="J21" i="209"/>
  <c r="J20" i="209"/>
  <c r="J19" i="209"/>
  <c r="J18" i="209"/>
  <c r="J17" i="209"/>
  <c r="J16" i="209"/>
  <c r="J15" i="209"/>
  <c r="J15" i="269"/>
  <c r="J14" i="209"/>
  <c r="J14" i="269"/>
  <c r="J13" i="209"/>
  <c r="J13" i="269"/>
  <c r="J12" i="209"/>
  <c r="J11" i="209"/>
  <c r="J11" i="269" s="1"/>
  <c r="I10" i="209"/>
  <c r="H10" i="209"/>
  <c r="H10" i="269" s="1"/>
  <c r="G10" i="209"/>
  <c r="G10" i="269"/>
  <c r="F10" i="209"/>
  <c r="F10" i="269" s="1"/>
  <c r="E10" i="209"/>
  <c r="D10" i="209"/>
  <c r="D10" i="269"/>
  <c r="B3" i="209"/>
  <c r="K1" i="209"/>
  <c r="J60" i="208"/>
  <c r="J60" i="268"/>
  <c r="J59" i="208"/>
  <c r="J59" i="268" s="1"/>
  <c r="J56" i="208"/>
  <c r="J56" i="268"/>
  <c r="J55" i="208"/>
  <c r="J55" i="268" s="1"/>
  <c r="J54" i="208"/>
  <c r="J53" i="208"/>
  <c r="J53" i="268"/>
  <c r="J52" i="208"/>
  <c r="I51" i="208"/>
  <c r="I51" i="268" s="1"/>
  <c r="H51" i="208"/>
  <c r="H51" i="268" s="1"/>
  <c r="G51" i="208"/>
  <c r="G51" i="268" s="1"/>
  <c r="F51" i="208"/>
  <c r="E51" i="208"/>
  <c r="E51" i="268"/>
  <c r="D51" i="208"/>
  <c r="D51" i="268" s="1"/>
  <c r="J50" i="208"/>
  <c r="J49" i="208"/>
  <c r="J49" i="268" s="1"/>
  <c r="J48" i="208"/>
  <c r="J47" i="208"/>
  <c r="J47" i="268"/>
  <c r="J46" i="208"/>
  <c r="I45" i="208"/>
  <c r="H45" i="208"/>
  <c r="G45" i="208"/>
  <c r="G45" i="268" s="1"/>
  <c r="F45" i="208"/>
  <c r="E45" i="208"/>
  <c r="E45" i="268"/>
  <c r="D45" i="208"/>
  <c r="J42" i="208"/>
  <c r="J41" i="208"/>
  <c r="J40" i="208"/>
  <c r="I39" i="208"/>
  <c r="I39" i="268"/>
  <c r="H39" i="208"/>
  <c r="H39" i="268"/>
  <c r="G39" i="208"/>
  <c r="G39" i="268" s="1"/>
  <c r="F39" i="208"/>
  <c r="F39" i="268"/>
  <c r="E39" i="208"/>
  <c r="E39" i="268" s="1"/>
  <c r="D39" i="208"/>
  <c r="D39" i="268"/>
  <c r="J37" i="208"/>
  <c r="J36" i="208"/>
  <c r="J35" i="208"/>
  <c r="J34" i="208"/>
  <c r="J33" i="208"/>
  <c r="I32" i="208"/>
  <c r="I32" i="268" s="1"/>
  <c r="H32" i="208"/>
  <c r="H32" i="268"/>
  <c r="G32" i="208"/>
  <c r="F32" i="208"/>
  <c r="F32" i="268"/>
  <c r="E32" i="208"/>
  <c r="E32" i="268" s="1"/>
  <c r="D32" i="208"/>
  <c r="D32" i="268"/>
  <c r="J31" i="208"/>
  <c r="J30" i="208"/>
  <c r="J29" i="208"/>
  <c r="I28" i="208"/>
  <c r="I28" i="268"/>
  <c r="H28" i="208"/>
  <c r="H28" i="268" s="1"/>
  <c r="G28" i="208"/>
  <c r="G28" i="268"/>
  <c r="F28" i="208"/>
  <c r="F28" i="268" s="1"/>
  <c r="E28" i="208"/>
  <c r="E28" i="268" s="1"/>
  <c r="D28" i="208"/>
  <c r="D28" i="268" s="1"/>
  <c r="J26" i="208"/>
  <c r="J26" i="268" s="1"/>
  <c r="J25" i="208"/>
  <c r="J24" i="208"/>
  <c r="J24" i="268"/>
  <c r="J23" i="208"/>
  <c r="I22" i="208"/>
  <c r="I22" i="268" s="1"/>
  <c r="H22" i="208"/>
  <c r="H22" i="268"/>
  <c r="G22" i="208"/>
  <c r="F22" i="208"/>
  <c r="F22" i="268"/>
  <c r="E22" i="208"/>
  <c r="D22" i="208"/>
  <c r="D22" i="268" s="1"/>
  <c r="J21" i="208"/>
  <c r="J20" i="208"/>
  <c r="J19" i="208"/>
  <c r="J18" i="208"/>
  <c r="J18" i="268"/>
  <c r="J17" i="208"/>
  <c r="J16" i="208"/>
  <c r="J16" i="268" s="1"/>
  <c r="J15" i="208"/>
  <c r="J14" i="208"/>
  <c r="J14" i="268"/>
  <c r="J13" i="208"/>
  <c r="J12" i="208"/>
  <c r="J11" i="208"/>
  <c r="J11" i="268" s="1"/>
  <c r="I10" i="208"/>
  <c r="I10" i="268" s="1"/>
  <c r="H10" i="208"/>
  <c r="G10" i="208"/>
  <c r="G10" i="268"/>
  <c r="F10" i="208"/>
  <c r="E10" i="208"/>
  <c r="E10" i="268"/>
  <c r="D10" i="208"/>
  <c r="K1" i="208"/>
  <c r="J60" i="207"/>
  <c r="J59" i="207"/>
  <c r="J56" i="207"/>
  <c r="J55" i="207"/>
  <c r="J55" i="267" s="1"/>
  <c r="J54" i="207"/>
  <c r="J53" i="207"/>
  <c r="J52" i="207"/>
  <c r="J52" i="267" s="1"/>
  <c r="I51" i="207"/>
  <c r="I51" i="267"/>
  <c r="H51" i="207"/>
  <c r="H51" i="267" s="1"/>
  <c r="G51" i="207"/>
  <c r="F51" i="207"/>
  <c r="F51" i="267" s="1"/>
  <c r="E51" i="207"/>
  <c r="D51" i="207"/>
  <c r="D51" i="267"/>
  <c r="J50" i="207"/>
  <c r="J49" i="207"/>
  <c r="J48" i="207"/>
  <c r="J47" i="207"/>
  <c r="J46" i="207"/>
  <c r="J45" i="207" s="1"/>
  <c r="I45" i="207"/>
  <c r="I45" i="267"/>
  <c r="H45" i="207"/>
  <c r="H45" i="267"/>
  <c r="G45" i="207"/>
  <c r="G45" i="267"/>
  <c r="F45" i="207"/>
  <c r="F45" i="267"/>
  <c r="E45" i="207"/>
  <c r="D45" i="207"/>
  <c r="D45" i="267" s="1"/>
  <c r="J42" i="207"/>
  <c r="J41" i="207"/>
  <c r="J41" i="267"/>
  <c r="J40" i="207"/>
  <c r="J40" i="267"/>
  <c r="I39" i="207"/>
  <c r="I39" i="267"/>
  <c r="H39" i="207"/>
  <c r="H39" i="267" s="1"/>
  <c r="G39" i="207"/>
  <c r="G39" i="267"/>
  <c r="F39" i="207"/>
  <c r="F39" i="267" s="1"/>
  <c r="E39" i="207"/>
  <c r="E39" i="267"/>
  <c r="D39" i="207"/>
  <c r="D39" i="267" s="1"/>
  <c r="J37" i="207"/>
  <c r="J37" i="267"/>
  <c r="J36" i="207"/>
  <c r="J36" i="267" s="1"/>
  <c r="J35" i="207"/>
  <c r="J35" i="267"/>
  <c r="J34" i="207"/>
  <c r="J33" i="207"/>
  <c r="I32" i="207"/>
  <c r="H32" i="207"/>
  <c r="H32" i="267" s="1"/>
  <c r="G32" i="207"/>
  <c r="G32" i="267"/>
  <c r="F32" i="207"/>
  <c r="F32" i="267" s="1"/>
  <c r="E32" i="207"/>
  <c r="E32" i="267"/>
  <c r="D32" i="207"/>
  <c r="D32" i="267" s="1"/>
  <c r="J31" i="207"/>
  <c r="J30" i="207"/>
  <c r="J29" i="207"/>
  <c r="J29" i="267" s="1"/>
  <c r="I28" i="207"/>
  <c r="I28" i="267"/>
  <c r="H28" i="207"/>
  <c r="H28" i="267" s="1"/>
  <c r="G28" i="207"/>
  <c r="F28" i="207"/>
  <c r="F28" i="267"/>
  <c r="E28" i="207"/>
  <c r="E28" i="267"/>
  <c r="D28" i="207"/>
  <c r="D28" i="267"/>
  <c r="J26" i="207"/>
  <c r="J26" i="267"/>
  <c r="J25" i="207"/>
  <c r="J25" i="267"/>
  <c r="J24" i="207"/>
  <c r="J24" i="267" s="1"/>
  <c r="J23" i="207"/>
  <c r="K23" i="207"/>
  <c r="I22" i="207"/>
  <c r="I22" i="267" s="1"/>
  <c r="H22" i="207"/>
  <c r="G22" i="207"/>
  <c r="G22" i="267" s="1"/>
  <c r="F22" i="207"/>
  <c r="E22" i="207"/>
  <c r="E22" i="267"/>
  <c r="D22" i="207"/>
  <c r="D22" i="267" s="1"/>
  <c r="J21" i="207"/>
  <c r="J21" i="267"/>
  <c r="J20" i="207"/>
  <c r="J19" i="207"/>
  <c r="J18" i="207"/>
  <c r="J17" i="207"/>
  <c r="J16" i="207"/>
  <c r="J15" i="207"/>
  <c r="J15" i="267"/>
  <c r="J14" i="207"/>
  <c r="J14" i="267" s="1"/>
  <c r="J13" i="207"/>
  <c r="J13" i="267"/>
  <c r="J12" i="207"/>
  <c r="J12" i="267" s="1"/>
  <c r="J11" i="207"/>
  <c r="K11" i="207"/>
  <c r="J11" i="267"/>
  <c r="I10" i="207"/>
  <c r="I10" i="267"/>
  <c r="H10" i="207"/>
  <c r="H10" i="267"/>
  <c r="G10" i="207"/>
  <c r="G10" i="267"/>
  <c r="F10" i="207"/>
  <c r="F10" i="267"/>
  <c r="E10" i="207"/>
  <c r="E10" i="267"/>
  <c r="D10" i="207"/>
  <c r="B3" i="207"/>
  <c r="K1" i="207"/>
  <c r="J60" i="206"/>
  <c r="J60" i="266"/>
  <c r="J59" i="206"/>
  <c r="J59" i="266" s="1"/>
  <c r="J56" i="206"/>
  <c r="K56" i="206"/>
  <c r="J55" i="206"/>
  <c r="J55" i="266" s="1"/>
  <c r="J54" i="206"/>
  <c r="J54" i="266"/>
  <c r="J53" i="206"/>
  <c r="J52" i="206"/>
  <c r="J52" i="266" s="1"/>
  <c r="I51" i="206"/>
  <c r="H51" i="206"/>
  <c r="H51" i="266" s="1"/>
  <c r="G51" i="206"/>
  <c r="G51" i="266"/>
  <c r="F51" i="206"/>
  <c r="F51" i="266" s="1"/>
  <c r="E51" i="206"/>
  <c r="D51" i="206"/>
  <c r="J50" i="206"/>
  <c r="J49" i="206"/>
  <c r="J48" i="206"/>
  <c r="J48" i="266"/>
  <c r="J47" i="206"/>
  <c r="J47" i="266" s="1"/>
  <c r="J46" i="206"/>
  <c r="I45" i="206"/>
  <c r="I45" i="266"/>
  <c r="H45" i="206"/>
  <c r="G45" i="206"/>
  <c r="F45" i="206"/>
  <c r="F45" i="266"/>
  <c r="E45" i="206"/>
  <c r="E45" i="266"/>
  <c r="D45" i="206"/>
  <c r="D45" i="266"/>
  <c r="J42" i="206"/>
  <c r="J41" i="206"/>
  <c r="J40" i="206"/>
  <c r="J40" i="266"/>
  <c r="I39" i="206"/>
  <c r="I39" i="266"/>
  <c r="H39" i="206"/>
  <c r="H39" i="266"/>
  <c r="G39" i="206"/>
  <c r="G39" i="266"/>
  <c r="F39" i="206"/>
  <c r="F39" i="266"/>
  <c r="E39" i="206"/>
  <c r="E39" i="266"/>
  <c r="D39" i="206"/>
  <c r="D39" i="266"/>
  <c r="J37" i="206"/>
  <c r="J36" i="206"/>
  <c r="J35" i="206"/>
  <c r="J34" i="206"/>
  <c r="J33" i="206"/>
  <c r="I32" i="206"/>
  <c r="I32" i="266"/>
  <c r="H32" i="206"/>
  <c r="H32" i="266" s="1"/>
  <c r="G32" i="206"/>
  <c r="G32" i="266"/>
  <c r="F32" i="206"/>
  <c r="F32" i="266" s="1"/>
  <c r="E32" i="206"/>
  <c r="E32" i="266"/>
  <c r="D32" i="206"/>
  <c r="D32" i="266" s="1"/>
  <c r="J31" i="206"/>
  <c r="J31" i="266"/>
  <c r="J30" i="206"/>
  <c r="J30" i="266" s="1"/>
  <c r="J29" i="206"/>
  <c r="I28" i="206"/>
  <c r="I28" i="266"/>
  <c r="H28" i="206"/>
  <c r="H28" i="266"/>
  <c r="G28" i="206"/>
  <c r="G28" i="266"/>
  <c r="F28" i="206"/>
  <c r="F28" i="266"/>
  <c r="E28" i="206"/>
  <c r="E28" i="266"/>
  <c r="D28" i="206"/>
  <c r="D28" i="266"/>
  <c r="J26" i="206"/>
  <c r="J25" i="206"/>
  <c r="J24" i="206"/>
  <c r="J24" i="266" s="1"/>
  <c r="J23" i="206"/>
  <c r="I22" i="206"/>
  <c r="I22" i="266" s="1"/>
  <c r="H22" i="206"/>
  <c r="H22" i="266"/>
  <c r="G22" i="206"/>
  <c r="G22" i="266" s="1"/>
  <c r="F22" i="206"/>
  <c r="F22" i="266"/>
  <c r="E22" i="206"/>
  <c r="E22" i="266" s="1"/>
  <c r="D22" i="206"/>
  <c r="J21" i="206"/>
  <c r="J21" i="266"/>
  <c r="J20" i="206"/>
  <c r="J20" i="266" s="1"/>
  <c r="J19" i="206"/>
  <c r="J18" i="206"/>
  <c r="J17" i="206"/>
  <c r="J16" i="206"/>
  <c r="J16" i="266"/>
  <c r="J15" i="206"/>
  <c r="J15" i="266" s="1"/>
  <c r="J14" i="206"/>
  <c r="J13" i="206"/>
  <c r="J12" i="206"/>
  <c r="J11" i="206"/>
  <c r="I10" i="206"/>
  <c r="I10" i="266"/>
  <c r="H10" i="206"/>
  <c r="G10" i="206"/>
  <c r="G10" i="266" s="1"/>
  <c r="F10" i="206"/>
  <c r="E10" i="206"/>
  <c r="E10" i="266" s="1"/>
  <c r="D10" i="206"/>
  <c r="D10" i="266"/>
  <c r="B3" i="206"/>
  <c r="K1" i="206"/>
  <c r="J60" i="205"/>
  <c r="J59" i="205"/>
  <c r="J59" i="265"/>
  <c r="J56" i="205"/>
  <c r="J56" i="265" s="1"/>
  <c r="J55" i="205"/>
  <c r="J54" i="205"/>
  <c r="J54" i="265" s="1"/>
  <c r="J53" i="205"/>
  <c r="J52" i="205"/>
  <c r="J52" i="265"/>
  <c r="I51" i="205"/>
  <c r="I51" i="265" s="1"/>
  <c r="H51" i="205"/>
  <c r="H51" i="265"/>
  <c r="G51" i="205"/>
  <c r="G51" i="265" s="1"/>
  <c r="F51" i="205"/>
  <c r="F51" i="265"/>
  <c r="E51" i="205"/>
  <c r="E51" i="265" s="1"/>
  <c r="D51" i="205"/>
  <c r="D51" i="265"/>
  <c r="J50" i="205"/>
  <c r="J50" i="265" s="1"/>
  <c r="J49" i="205"/>
  <c r="J49" i="265"/>
  <c r="J48" i="205"/>
  <c r="J47" i="205"/>
  <c r="J46" i="205"/>
  <c r="J46" i="265"/>
  <c r="I45" i="205"/>
  <c r="H45" i="205"/>
  <c r="H45" i="265"/>
  <c r="G45" i="205"/>
  <c r="G45" i="265" s="1"/>
  <c r="F45" i="205"/>
  <c r="E45" i="205"/>
  <c r="D45" i="205"/>
  <c r="J42" i="205"/>
  <c r="J41" i="205"/>
  <c r="J40" i="205"/>
  <c r="I39" i="205"/>
  <c r="I39" i="265"/>
  <c r="H39" i="205"/>
  <c r="H39" i="265" s="1"/>
  <c r="G39" i="205"/>
  <c r="G39" i="265"/>
  <c r="F39" i="205"/>
  <c r="F39" i="265" s="1"/>
  <c r="E39" i="205"/>
  <c r="E39" i="265"/>
  <c r="D39" i="205"/>
  <c r="D39" i="265" s="1"/>
  <c r="J37" i="205"/>
  <c r="J36" i="205"/>
  <c r="J35" i="205"/>
  <c r="J34" i="205"/>
  <c r="K34" i="205"/>
  <c r="J34" i="265"/>
  <c r="J33" i="205"/>
  <c r="J33" i="265" s="1"/>
  <c r="I32" i="205"/>
  <c r="I32" i="265"/>
  <c r="H32" i="205"/>
  <c r="H32" i="265" s="1"/>
  <c r="G32" i="205"/>
  <c r="G32" i="265"/>
  <c r="F32" i="205"/>
  <c r="F32" i="265" s="1"/>
  <c r="E32" i="205"/>
  <c r="E32" i="265"/>
  <c r="D32" i="205"/>
  <c r="D32" i="265" s="1"/>
  <c r="J31" i="205"/>
  <c r="J30" i="205"/>
  <c r="J30" i="265" s="1"/>
  <c r="J29" i="205"/>
  <c r="I28" i="205"/>
  <c r="I28" i="265"/>
  <c r="H28" i="205"/>
  <c r="H28" i="265" s="1"/>
  <c r="G28" i="205"/>
  <c r="F28" i="205"/>
  <c r="F28" i="265" s="1"/>
  <c r="E28" i="205"/>
  <c r="E28" i="265"/>
  <c r="D28" i="205"/>
  <c r="D28" i="265" s="1"/>
  <c r="J26" i="205"/>
  <c r="J26" i="265"/>
  <c r="J25" i="205"/>
  <c r="J22" i="205" s="1"/>
  <c r="J22" i="265" s="1"/>
  <c r="J24" i="205"/>
  <c r="J24" i="265" s="1"/>
  <c r="J23" i="205"/>
  <c r="J23" i="265" s="1"/>
  <c r="I22" i="205"/>
  <c r="I22" i="265"/>
  <c r="H22" i="205"/>
  <c r="H22" i="265" s="1"/>
  <c r="G22" i="205"/>
  <c r="G22" i="265"/>
  <c r="F22" i="205"/>
  <c r="F22" i="265" s="1"/>
  <c r="E22" i="205"/>
  <c r="D22" i="205"/>
  <c r="D22" i="265" s="1"/>
  <c r="J21" i="205"/>
  <c r="J20" i="205"/>
  <c r="J19" i="205"/>
  <c r="J18" i="205"/>
  <c r="J18" i="265"/>
  <c r="J17" i="205"/>
  <c r="J17" i="265" s="1"/>
  <c r="J16" i="205"/>
  <c r="J16" i="265"/>
  <c r="J15" i="205"/>
  <c r="J14" i="205"/>
  <c r="J14" i="265"/>
  <c r="J13" i="205"/>
  <c r="J12" i="205"/>
  <c r="J11" i="205"/>
  <c r="I10" i="205"/>
  <c r="I10" i="265"/>
  <c r="H10" i="205"/>
  <c r="H10" i="265" s="1"/>
  <c r="G10" i="205"/>
  <c r="G10" i="265"/>
  <c r="F10" i="205"/>
  <c r="F10" i="265" s="1"/>
  <c r="E10" i="205"/>
  <c r="E10" i="265"/>
  <c r="D10" i="205"/>
  <c r="B3" i="205"/>
  <c r="K1" i="205"/>
  <c r="J60" i="204"/>
  <c r="J60" i="264" s="1"/>
  <c r="J59" i="204"/>
  <c r="J59" i="264"/>
  <c r="J56" i="204"/>
  <c r="J56" i="264" s="1"/>
  <c r="J55" i="204"/>
  <c r="J55" i="264"/>
  <c r="J54" i="204"/>
  <c r="J54" i="264" s="1"/>
  <c r="J53" i="204"/>
  <c r="J53" i="264"/>
  <c r="J52" i="204"/>
  <c r="I51" i="204"/>
  <c r="H51" i="204"/>
  <c r="H51" i="264" s="1"/>
  <c r="G51" i="204"/>
  <c r="G51" i="264"/>
  <c r="F51" i="204"/>
  <c r="F51" i="264" s="1"/>
  <c r="E51" i="204"/>
  <c r="E51" i="264"/>
  <c r="D51" i="204"/>
  <c r="D51" i="264" s="1"/>
  <c r="J50" i="204"/>
  <c r="J49" i="204"/>
  <c r="J49" i="264"/>
  <c r="J48" i="204"/>
  <c r="J47" i="204"/>
  <c r="J46" i="204"/>
  <c r="I45" i="204"/>
  <c r="I45" i="264" s="1"/>
  <c r="H45" i="204"/>
  <c r="H45" i="264"/>
  <c r="G45" i="204"/>
  <c r="G45" i="264" s="1"/>
  <c r="F45" i="204"/>
  <c r="F45" i="264"/>
  <c r="E45" i="204"/>
  <c r="D45" i="204"/>
  <c r="J42" i="204"/>
  <c r="J42" i="264"/>
  <c r="J41" i="204"/>
  <c r="J40" i="204"/>
  <c r="J40" i="264"/>
  <c r="I39" i="204"/>
  <c r="I39" i="264"/>
  <c r="H39" i="204"/>
  <c r="H39" i="264"/>
  <c r="G39" i="204"/>
  <c r="G39" i="264"/>
  <c r="F39" i="204"/>
  <c r="F39" i="264"/>
  <c r="E39" i="204"/>
  <c r="E39" i="264"/>
  <c r="D39" i="204"/>
  <c r="D39" i="264"/>
  <c r="J37" i="204"/>
  <c r="K37" i="204"/>
  <c r="J36" i="204"/>
  <c r="J35" i="204"/>
  <c r="J34" i="204"/>
  <c r="J33" i="204"/>
  <c r="K33" i="204"/>
  <c r="I32" i="204"/>
  <c r="I32" i="264" s="1"/>
  <c r="H32" i="204"/>
  <c r="H32" i="264"/>
  <c r="G32" i="204"/>
  <c r="G32" i="264" s="1"/>
  <c r="F32" i="204"/>
  <c r="F32" i="264"/>
  <c r="E32" i="204"/>
  <c r="E32" i="264" s="1"/>
  <c r="D32" i="204"/>
  <c r="D32" i="264"/>
  <c r="J31" i="204"/>
  <c r="J30" i="204"/>
  <c r="J29" i="204"/>
  <c r="I28" i="204"/>
  <c r="I28" i="264"/>
  <c r="H28" i="204"/>
  <c r="H28" i="264"/>
  <c r="G28" i="204"/>
  <c r="G28" i="264"/>
  <c r="F28" i="204"/>
  <c r="F28" i="264"/>
  <c r="E28" i="204"/>
  <c r="D28" i="204"/>
  <c r="D28" i="264"/>
  <c r="J26" i="204"/>
  <c r="J26" i="264" s="1"/>
  <c r="J25" i="204"/>
  <c r="J25" i="264"/>
  <c r="J24" i="204"/>
  <c r="J23" i="204"/>
  <c r="J23" i="264"/>
  <c r="I22" i="204"/>
  <c r="I22" i="264"/>
  <c r="H22" i="204"/>
  <c r="H22" i="264"/>
  <c r="G22" i="204"/>
  <c r="F22" i="204"/>
  <c r="F22" i="264" s="1"/>
  <c r="E22" i="204"/>
  <c r="E22" i="264"/>
  <c r="D22" i="204"/>
  <c r="D22" i="264" s="1"/>
  <c r="J21" i="204"/>
  <c r="J21" i="264"/>
  <c r="J20" i="204"/>
  <c r="J19" i="204"/>
  <c r="J19" i="264"/>
  <c r="J18" i="204"/>
  <c r="J17" i="204"/>
  <c r="J16" i="204"/>
  <c r="J15" i="204"/>
  <c r="J14" i="204"/>
  <c r="J13" i="204"/>
  <c r="J12" i="204"/>
  <c r="K12" i="204" s="1"/>
  <c r="J12" i="264"/>
  <c r="J11" i="204"/>
  <c r="I10" i="204"/>
  <c r="I10" i="264"/>
  <c r="H10" i="204"/>
  <c r="G10" i="204"/>
  <c r="G10" i="264"/>
  <c r="F10" i="204"/>
  <c r="E10" i="204"/>
  <c r="D10" i="204"/>
  <c r="D10" i="264"/>
  <c r="B2" i="204"/>
  <c r="B2" i="205" s="1"/>
  <c r="B2" i="206" s="1"/>
  <c r="B2" i="207" s="1"/>
  <c r="K1" i="204"/>
  <c r="J60" i="203"/>
  <c r="J60" i="263" s="1"/>
  <c r="J59" i="203"/>
  <c r="J56" i="203"/>
  <c r="J55" i="203"/>
  <c r="J55" i="263" s="1"/>
  <c r="J54" i="203"/>
  <c r="J53" i="203"/>
  <c r="J53" i="263" s="1"/>
  <c r="J52" i="203"/>
  <c r="I51" i="203"/>
  <c r="I51" i="263"/>
  <c r="H51" i="203"/>
  <c r="G51" i="203"/>
  <c r="F51" i="203"/>
  <c r="F51" i="263"/>
  <c r="E51" i="203"/>
  <c r="E51" i="263" s="1"/>
  <c r="D51" i="203"/>
  <c r="D51" i="263"/>
  <c r="J50" i="203"/>
  <c r="J49" i="203"/>
  <c r="J49" i="263"/>
  <c r="J48" i="203"/>
  <c r="J48" i="263" s="1"/>
  <c r="J47" i="203"/>
  <c r="J46" i="203"/>
  <c r="I45" i="203"/>
  <c r="I45" i="263" s="1"/>
  <c r="H45" i="203"/>
  <c r="H45" i="263"/>
  <c r="G45" i="203"/>
  <c r="F45" i="203"/>
  <c r="F45" i="263"/>
  <c r="E45" i="203"/>
  <c r="E45" i="263"/>
  <c r="D45" i="203"/>
  <c r="J42" i="203"/>
  <c r="J42" i="263"/>
  <c r="J41" i="203"/>
  <c r="J41" i="263" s="1"/>
  <c r="J40" i="203"/>
  <c r="J40" i="263"/>
  <c r="I39" i="203"/>
  <c r="I39" i="263" s="1"/>
  <c r="H39" i="203"/>
  <c r="H39" i="263"/>
  <c r="G39" i="203"/>
  <c r="G39" i="263" s="1"/>
  <c r="F39" i="203"/>
  <c r="F39" i="263"/>
  <c r="E39" i="203"/>
  <c r="E39" i="263" s="1"/>
  <c r="D39" i="203"/>
  <c r="D39" i="263"/>
  <c r="J37" i="203"/>
  <c r="J37" i="263" s="1"/>
  <c r="J36" i="203"/>
  <c r="J35" i="203"/>
  <c r="J35" i="263"/>
  <c r="J34" i="203"/>
  <c r="J33" i="203"/>
  <c r="J33" i="263"/>
  <c r="I32" i="203"/>
  <c r="I32" i="263" s="1"/>
  <c r="H32" i="203"/>
  <c r="H32" i="263"/>
  <c r="G32" i="203"/>
  <c r="F32" i="203"/>
  <c r="F32" i="263"/>
  <c r="E32" i="203"/>
  <c r="E32" i="263"/>
  <c r="D32" i="203"/>
  <c r="D32" i="263"/>
  <c r="J31" i="203"/>
  <c r="J30" i="203"/>
  <c r="J30" i="263" s="1"/>
  <c r="J29" i="203"/>
  <c r="J29" i="263"/>
  <c r="I28" i="203"/>
  <c r="I28" i="263" s="1"/>
  <c r="H28" i="203"/>
  <c r="H28" i="263"/>
  <c r="G28" i="203"/>
  <c r="G28" i="263" s="1"/>
  <c r="F28" i="203"/>
  <c r="F28" i="263"/>
  <c r="E28" i="203"/>
  <c r="E28" i="263" s="1"/>
  <c r="D28" i="203"/>
  <c r="J26" i="203"/>
  <c r="J26" i="263"/>
  <c r="J25" i="203"/>
  <c r="J24" i="203"/>
  <c r="J24" i="263"/>
  <c r="J23" i="203"/>
  <c r="J23" i="263" s="1"/>
  <c r="I22" i="203"/>
  <c r="H22" i="203"/>
  <c r="H22" i="263"/>
  <c r="G22" i="203"/>
  <c r="G22" i="263"/>
  <c r="F22" i="203"/>
  <c r="F22" i="263"/>
  <c r="E22" i="203"/>
  <c r="E22" i="263"/>
  <c r="D22" i="203"/>
  <c r="D22" i="263"/>
  <c r="J21" i="203"/>
  <c r="J21" i="263"/>
  <c r="J20" i="203"/>
  <c r="J19" i="203"/>
  <c r="J18" i="203"/>
  <c r="J17" i="203"/>
  <c r="J17" i="263"/>
  <c r="J16" i="203"/>
  <c r="J15" i="203"/>
  <c r="J14" i="203"/>
  <c r="J13" i="203"/>
  <c r="J13" i="263"/>
  <c r="J12" i="203"/>
  <c r="J12" i="263"/>
  <c r="J11" i="203"/>
  <c r="I10" i="203"/>
  <c r="I10" i="263" s="1"/>
  <c r="H10" i="203"/>
  <c r="H10" i="263"/>
  <c r="G10" i="203"/>
  <c r="G10" i="263" s="1"/>
  <c r="F10" i="203"/>
  <c r="F10" i="263"/>
  <c r="E10" i="203"/>
  <c r="E10" i="263" s="1"/>
  <c r="D10" i="203"/>
  <c r="D10" i="263"/>
  <c r="B3" i="203"/>
  <c r="K1" i="203"/>
  <c r="J60" i="202"/>
  <c r="J59" i="202"/>
  <c r="J56" i="202"/>
  <c r="K56" i="202" s="1"/>
  <c r="D56" i="323" s="1"/>
  <c r="J55" i="202"/>
  <c r="J55" i="262"/>
  <c r="J54" i="202"/>
  <c r="K54" i="202" s="1"/>
  <c r="J53" i="202"/>
  <c r="J52" i="202"/>
  <c r="J52" i="262" s="1"/>
  <c r="I51" i="202"/>
  <c r="H51" i="202"/>
  <c r="H51" i="262"/>
  <c r="G51" i="202"/>
  <c r="G51" i="262" s="1"/>
  <c r="F51" i="202"/>
  <c r="F51" i="262"/>
  <c r="E51" i="202"/>
  <c r="E51" i="262" s="1"/>
  <c r="D51" i="202"/>
  <c r="D51" i="262"/>
  <c r="J50" i="202"/>
  <c r="J49" i="202"/>
  <c r="J49" i="262"/>
  <c r="J48" i="202"/>
  <c r="J47" i="202"/>
  <c r="J46" i="202"/>
  <c r="J46" i="262"/>
  <c r="I45" i="202"/>
  <c r="I45" i="262" s="1"/>
  <c r="H45" i="202"/>
  <c r="G45" i="202"/>
  <c r="F45" i="202"/>
  <c r="E45" i="202"/>
  <c r="E45" i="262"/>
  <c r="D45" i="202"/>
  <c r="D45" i="262"/>
  <c r="J42" i="202"/>
  <c r="J42" i="262" s="1"/>
  <c r="J41" i="202"/>
  <c r="J41" i="262"/>
  <c r="J40" i="202"/>
  <c r="J39" i="202" s="1"/>
  <c r="J39" i="262" s="1"/>
  <c r="I39" i="202"/>
  <c r="I39" i="262" s="1"/>
  <c r="H39" i="202"/>
  <c r="H39" i="262"/>
  <c r="G39" i="202"/>
  <c r="G39" i="262" s="1"/>
  <c r="F39" i="202"/>
  <c r="F39" i="262"/>
  <c r="E39" i="202"/>
  <c r="E39" i="262" s="1"/>
  <c r="D39" i="202"/>
  <c r="D39" i="262"/>
  <c r="J37" i="202"/>
  <c r="J36" i="202"/>
  <c r="J36" i="262" s="1"/>
  <c r="J35" i="202"/>
  <c r="J34" i="202"/>
  <c r="J34" i="262" s="1"/>
  <c r="J33" i="202"/>
  <c r="I32" i="202"/>
  <c r="I32" i="262"/>
  <c r="H32" i="202"/>
  <c r="H32" i="262" s="1"/>
  <c r="G32" i="202"/>
  <c r="G32" i="262"/>
  <c r="F32" i="202"/>
  <c r="F32" i="262" s="1"/>
  <c r="E32" i="202"/>
  <c r="E32" i="262"/>
  <c r="D32" i="202"/>
  <c r="D32" i="262" s="1"/>
  <c r="J31" i="202"/>
  <c r="J31" i="262"/>
  <c r="J30" i="202"/>
  <c r="J30" i="262" s="1"/>
  <c r="J29" i="202"/>
  <c r="J29" i="262"/>
  <c r="I28" i="202"/>
  <c r="I28" i="262" s="1"/>
  <c r="H28" i="202"/>
  <c r="H28" i="262"/>
  <c r="G28" i="202"/>
  <c r="G28" i="262" s="1"/>
  <c r="F28" i="202"/>
  <c r="F28" i="262"/>
  <c r="E28" i="202"/>
  <c r="E28" i="262" s="1"/>
  <c r="D28" i="202"/>
  <c r="D28" i="262"/>
  <c r="J26" i="202"/>
  <c r="J25" i="202"/>
  <c r="J24" i="202"/>
  <c r="J24" i="262"/>
  <c r="J23" i="202"/>
  <c r="I22" i="202"/>
  <c r="I22" i="262"/>
  <c r="H22" i="202"/>
  <c r="H22" i="262" s="1"/>
  <c r="G22" i="202"/>
  <c r="G22" i="262"/>
  <c r="F22" i="202"/>
  <c r="F22" i="262" s="1"/>
  <c r="E22" i="202"/>
  <c r="E22" i="262"/>
  <c r="D22" i="202"/>
  <c r="D22" i="262" s="1"/>
  <c r="J21" i="202"/>
  <c r="J20" i="202"/>
  <c r="J20" i="262"/>
  <c r="J19" i="202"/>
  <c r="J18" i="202"/>
  <c r="J17" i="202"/>
  <c r="J16" i="202"/>
  <c r="J16" i="262" s="1"/>
  <c r="J15" i="202"/>
  <c r="J14" i="202"/>
  <c r="J13" i="202"/>
  <c r="J12" i="202"/>
  <c r="J12" i="262" s="1"/>
  <c r="J11" i="202"/>
  <c r="I10" i="202"/>
  <c r="H10" i="202"/>
  <c r="H10" i="262" s="1"/>
  <c r="G10" i="202"/>
  <c r="G10" i="262"/>
  <c r="F10" i="202"/>
  <c r="F10" i="262" s="1"/>
  <c r="E10" i="202"/>
  <c r="E10" i="262"/>
  <c r="D10" i="202"/>
  <c r="D10" i="262" s="1"/>
  <c r="B3" i="202"/>
  <c r="K1" i="202"/>
  <c r="J60" i="201"/>
  <c r="J59" i="201"/>
  <c r="J56" i="201"/>
  <c r="J55" i="201"/>
  <c r="J55" i="261" s="1"/>
  <c r="J54" i="201"/>
  <c r="J53" i="201"/>
  <c r="J52" i="201"/>
  <c r="J52" i="261" s="1"/>
  <c r="I51" i="201"/>
  <c r="I51" i="261"/>
  <c r="H51" i="201"/>
  <c r="G51" i="201"/>
  <c r="G51" i="261"/>
  <c r="F51" i="201"/>
  <c r="E51" i="201"/>
  <c r="E51" i="261"/>
  <c r="D51" i="201"/>
  <c r="D51" i="261"/>
  <c r="J50" i="201"/>
  <c r="J49" i="201"/>
  <c r="J48" i="201"/>
  <c r="J45" i="201"/>
  <c r="J45" i="261" s="1"/>
  <c r="J47" i="201"/>
  <c r="J46" i="201"/>
  <c r="J46" i="261"/>
  <c r="I45" i="201"/>
  <c r="H45" i="201"/>
  <c r="G45" i="201"/>
  <c r="G45" i="261"/>
  <c r="F45" i="201"/>
  <c r="E45" i="201"/>
  <c r="E45" i="261" s="1"/>
  <c r="D45" i="201"/>
  <c r="D45" i="261"/>
  <c r="J42" i="201"/>
  <c r="J42" i="261" s="1"/>
  <c r="J41" i="201"/>
  <c r="J40" i="201"/>
  <c r="I39" i="201"/>
  <c r="I39" i="261" s="1"/>
  <c r="H39" i="201"/>
  <c r="H39" i="261"/>
  <c r="G39" i="201"/>
  <c r="G39" i="261" s="1"/>
  <c r="F39" i="201"/>
  <c r="F39" i="261"/>
  <c r="E39" i="201"/>
  <c r="E39" i="261" s="1"/>
  <c r="D39" i="201"/>
  <c r="D39" i="261"/>
  <c r="J37" i="201"/>
  <c r="J36" i="201"/>
  <c r="J36" i="261"/>
  <c r="J35" i="201"/>
  <c r="J34" i="201"/>
  <c r="J34" i="261" s="1"/>
  <c r="J33" i="201"/>
  <c r="I32" i="201"/>
  <c r="I32" i="261"/>
  <c r="H32" i="201"/>
  <c r="H32" i="261"/>
  <c r="G32" i="201"/>
  <c r="G32" i="261"/>
  <c r="F32" i="201"/>
  <c r="F32" i="261"/>
  <c r="E32" i="201"/>
  <c r="E32" i="261"/>
  <c r="D32" i="201"/>
  <c r="D32" i="261"/>
  <c r="J31" i="201"/>
  <c r="J31" i="261" s="1"/>
  <c r="K31" i="201"/>
  <c r="J30" i="201"/>
  <c r="J29" i="201"/>
  <c r="J29" i="261"/>
  <c r="I28" i="201"/>
  <c r="I28" i="261"/>
  <c r="H28" i="201"/>
  <c r="H28" i="261"/>
  <c r="G28" i="201"/>
  <c r="G28" i="261"/>
  <c r="F28" i="201"/>
  <c r="F28" i="261"/>
  <c r="E28" i="201"/>
  <c r="E28" i="261"/>
  <c r="D28" i="201"/>
  <c r="D28" i="261"/>
  <c r="J26" i="201"/>
  <c r="J26" i="261" s="1"/>
  <c r="K26" i="201"/>
  <c r="J25" i="201"/>
  <c r="J22" i="201" s="1"/>
  <c r="J24" i="201"/>
  <c r="J24" i="261" s="1"/>
  <c r="J23" i="201"/>
  <c r="I22" i="201"/>
  <c r="I22" i="261" s="1"/>
  <c r="H22" i="201"/>
  <c r="G22" i="201"/>
  <c r="G22" i="261" s="1"/>
  <c r="F22" i="201"/>
  <c r="F22" i="261"/>
  <c r="E22" i="201"/>
  <c r="E22" i="261" s="1"/>
  <c r="D22" i="201"/>
  <c r="D22" i="261"/>
  <c r="J21" i="201"/>
  <c r="J20" i="201"/>
  <c r="J20" i="261" s="1"/>
  <c r="J19" i="201"/>
  <c r="J18" i="201"/>
  <c r="J18" i="261" s="1"/>
  <c r="J17" i="201"/>
  <c r="J16" i="201"/>
  <c r="J16" i="261"/>
  <c r="J15" i="201"/>
  <c r="J15" i="261" s="1"/>
  <c r="J14" i="201"/>
  <c r="J14" i="261"/>
  <c r="J13" i="201"/>
  <c r="J12" i="201"/>
  <c r="J11" i="201"/>
  <c r="I10" i="201"/>
  <c r="H10" i="201"/>
  <c r="H10" i="261"/>
  <c r="G10" i="201"/>
  <c r="G38" i="201"/>
  <c r="F10" i="201"/>
  <c r="F10" i="261"/>
  <c r="E10" i="201"/>
  <c r="E10" i="261"/>
  <c r="D10" i="201"/>
  <c r="D10" i="261"/>
  <c r="B3" i="201"/>
  <c r="K1" i="201"/>
  <c r="J60" i="200"/>
  <c r="J59" i="200"/>
  <c r="J56" i="200"/>
  <c r="J56" i="260"/>
  <c r="J55" i="200"/>
  <c r="J54" i="200"/>
  <c r="J53" i="200"/>
  <c r="J52" i="200"/>
  <c r="I51" i="200"/>
  <c r="I51" i="260"/>
  <c r="H51" i="200"/>
  <c r="G51" i="200"/>
  <c r="F51" i="200"/>
  <c r="F51" i="260"/>
  <c r="E51" i="200"/>
  <c r="D51" i="200"/>
  <c r="D51" i="260" s="1"/>
  <c r="J50" i="200"/>
  <c r="J50" i="260"/>
  <c r="J49" i="200"/>
  <c r="J49" i="260" s="1"/>
  <c r="J48" i="200"/>
  <c r="J47" i="200"/>
  <c r="J47" i="260"/>
  <c r="J46" i="200"/>
  <c r="I45" i="200"/>
  <c r="I45" i="260"/>
  <c r="H45" i="200"/>
  <c r="H45" i="260" s="1"/>
  <c r="G45" i="200"/>
  <c r="G45" i="260"/>
  <c r="F45" i="200"/>
  <c r="F45" i="260" s="1"/>
  <c r="E45" i="200"/>
  <c r="E45" i="260"/>
  <c r="D45" i="200"/>
  <c r="D45" i="260" s="1"/>
  <c r="J42" i="200"/>
  <c r="J42" i="260"/>
  <c r="J41" i="200"/>
  <c r="J40" i="200"/>
  <c r="I39" i="200"/>
  <c r="I39" i="260"/>
  <c r="H39" i="200"/>
  <c r="H39" i="260" s="1"/>
  <c r="G39" i="200"/>
  <c r="G39" i="260"/>
  <c r="F39" i="200"/>
  <c r="F39" i="260" s="1"/>
  <c r="E39" i="200"/>
  <c r="E39" i="260"/>
  <c r="D39" i="200"/>
  <c r="D39" i="260" s="1"/>
  <c r="J37" i="200"/>
  <c r="J36" i="200"/>
  <c r="J35" i="200"/>
  <c r="J34" i="200"/>
  <c r="J34" i="260"/>
  <c r="J33" i="200"/>
  <c r="I32" i="200"/>
  <c r="I32" i="260" s="1"/>
  <c r="H32" i="200"/>
  <c r="H32" i="260"/>
  <c r="G32" i="200"/>
  <c r="G32" i="260" s="1"/>
  <c r="F32" i="200"/>
  <c r="F32" i="260"/>
  <c r="E32" i="200"/>
  <c r="E32" i="260" s="1"/>
  <c r="D32" i="200"/>
  <c r="D32" i="260"/>
  <c r="J31" i="200"/>
  <c r="J30" i="200"/>
  <c r="J29" i="200"/>
  <c r="J29" i="260"/>
  <c r="I28" i="200"/>
  <c r="I28" i="260" s="1"/>
  <c r="H28" i="200"/>
  <c r="H28" i="260"/>
  <c r="G28" i="200"/>
  <c r="G28" i="260" s="1"/>
  <c r="F28" i="200"/>
  <c r="F28" i="260"/>
  <c r="E28" i="200"/>
  <c r="E28" i="260" s="1"/>
  <c r="D28" i="200"/>
  <c r="D28" i="260"/>
  <c r="J26" i="200"/>
  <c r="J25" i="200"/>
  <c r="J25" i="260"/>
  <c r="J24" i="200"/>
  <c r="K24" i="200" s="1"/>
  <c r="J24" i="260"/>
  <c r="J23" i="200"/>
  <c r="J23" i="260"/>
  <c r="I22" i="200"/>
  <c r="I22" i="260" s="1"/>
  <c r="H22" i="200"/>
  <c r="H22" i="260"/>
  <c r="G22" i="200"/>
  <c r="G22" i="260" s="1"/>
  <c r="F22" i="200"/>
  <c r="E22" i="200"/>
  <c r="E22" i="260"/>
  <c r="D22" i="200"/>
  <c r="D22" i="260"/>
  <c r="J21" i="200"/>
  <c r="J20" i="200"/>
  <c r="J20" i="260" s="1"/>
  <c r="J19" i="200"/>
  <c r="J19" i="260"/>
  <c r="J18" i="200"/>
  <c r="J17" i="200"/>
  <c r="J17" i="260"/>
  <c r="J16" i="200"/>
  <c r="J16" i="260"/>
  <c r="J15" i="200"/>
  <c r="J14" i="200"/>
  <c r="J14" i="260"/>
  <c r="J13" i="200"/>
  <c r="J13" i="260" s="1"/>
  <c r="J12" i="200"/>
  <c r="J12" i="260"/>
  <c r="J11" i="200"/>
  <c r="J11" i="260" s="1"/>
  <c r="I10" i="200"/>
  <c r="I10" i="260"/>
  <c r="H10" i="200"/>
  <c r="G10" i="200"/>
  <c r="G10" i="260"/>
  <c r="F10" i="200"/>
  <c r="F10" i="260"/>
  <c r="E10" i="200"/>
  <c r="E10" i="260"/>
  <c r="D10" i="200"/>
  <c r="B2" i="200"/>
  <c r="B2" i="201" s="1"/>
  <c r="B2" i="202" s="1"/>
  <c r="B2" i="203" s="1"/>
  <c r="K1" i="200"/>
  <c r="J60" i="199"/>
  <c r="J60" i="259" s="1"/>
  <c r="J59" i="199"/>
  <c r="J56" i="199"/>
  <c r="J55" i="199"/>
  <c r="J54" i="199"/>
  <c r="J53" i="199"/>
  <c r="J53" i="259"/>
  <c r="J52" i="199"/>
  <c r="J52" i="259" s="1"/>
  <c r="I51" i="199"/>
  <c r="I51" i="259"/>
  <c r="H51" i="199"/>
  <c r="H51" i="259" s="1"/>
  <c r="G51" i="199"/>
  <c r="G51" i="259"/>
  <c r="F51" i="199"/>
  <c r="E51" i="199"/>
  <c r="E51" i="259"/>
  <c r="D51" i="199"/>
  <c r="D51" i="259" s="1"/>
  <c r="J50" i="199"/>
  <c r="J49" i="199"/>
  <c r="J48" i="199"/>
  <c r="J48" i="259" s="1"/>
  <c r="J47" i="199"/>
  <c r="J47" i="259"/>
  <c r="J46" i="199"/>
  <c r="I45" i="199"/>
  <c r="I45" i="259"/>
  <c r="H45" i="199"/>
  <c r="H45" i="259"/>
  <c r="G45" i="199"/>
  <c r="G45" i="259"/>
  <c r="F45" i="199"/>
  <c r="F45" i="259"/>
  <c r="E45" i="199"/>
  <c r="E57" i="199"/>
  <c r="E57" i="259"/>
  <c r="D45" i="199"/>
  <c r="J42" i="199"/>
  <c r="J41" i="199"/>
  <c r="J41" i="259"/>
  <c r="J40" i="199"/>
  <c r="J40" i="259" s="1"/>
  <c r="I39" i="199"/>
  <c r="H39" i="199"/>
  <c r="H39" i="259"/>
  <c r="G39" i="199"/>
  <c r="G39" i="259"/>
  <c r="F39" i="199"/>
  <c r="F39" i="259"/>
  <c r="E39" i="199"/>
  <c r="E39" i="259"/>
  <c r="D39" i="199"/>
  <c r="D39" i="259"/>
  <c r="J37" i="199"/>
  <c r="J36" i="199"/>
  <c r="J35" i="199"/>
  <c r="J34" i="199"/>
  <c r="J33" i="199"/>
  <c r="I32" i="199"/>
  <c r="I32" i="259"/>
  <c r="H32" i="199"/>
  <c r="H32" i="259" s="1"/>
  <c r="G32" i="199"/>
  <c r="F32" i="199"/>
  <c r="F32" i="259"/>
  <c r="E32" i="199"/>
  <c r="E32" i="259" s="1"/>
  <c r="D32" i="199"/>
  <c r="D32" i="259"/>
  <c r="J31" i="199"/>
  <c r="K31" i="199" s="1"/>
  <c r="J30" i="199"/>
  <c r="J30" i="259"/>
  <c r="J29" i="199"/>
  <c r="I28" i="199"/>
  <c r="I28" i="259"/>
  <c r="H28" i="199"/>
  <c r="H28" i="259" s="1"/>
  <c r="G28" i="199"/>
  <c r="G28" i="259"/>
  <c r="F28" i="199"/>
  <c r="E28" i="199"/>
  <c r="E28" i="259"/>
  <c r="D28" i="199"/>
  <c r="D28" i="259" s="1"/>
  <c r="J26" i="199"/>
  <c r="J26" i="259"/>
  <c r="J25" i="199"/>
  <c r="J24" i="199"/>
  <c r="J23" i="199"/>
  <c r="J23" i="259"/>
  <c r="I22" i="199"/>
  <c r="I22" i="259" s="1"/>
  <c r="H22" i="199"/>
  <c r="H22" i="259"/>
  <c r="G22" i="199"/>
  <c r="G22" i="259" s="1"/>
  <c r="F22" i="199"/>
  <c r="F22" i="259"/>
  <c r="E22" i="199"/>
  <c r="E22" i="259" s="1"/>
  <c r="D22" i="199"/>
  <c r="D22" i="259"/>
  <c r="J21" i="199"/>
  <c r="J20" i="199"/>
  <c r="J19" i="199"/>
  <c r="J19" i="259"/>
  <c r="J18" i="199"/>
  <c r="J17" i="199"/>
  <c r="J16" i="199"/>
  <c r="J15" i="199"/>
  <c r="J10" i="199" s="1"/>
  <c r="J14" i="199"/>
  <c r="J14" i="259" s="1"/>
  <c r="J13" i="199"/>
  <c r="J13" i="259"/>
  <c r="J12" i="199"/>
  <c r="J11" i="199"/>
  <c r="I10" i="199"/>
  <c r="I10" i="259" s="1"/>
  <c r="H10" i="199"/>
  <c r="H10" i="259"/>
  <c r="G10" i="199"/>
  <c r="G10" i="259" s="1"/>
  <c r="F10" i="199"/>
  <c r="F38" i="199" s="1"/>
  <c r="F38" i="259" s="1"/>
  <c r="F10" i="259"/>
  <c r="E10" i="199"/>
  <c r="D10" i="199"/>
  <c r="B3" i="199"/>
  <c r="K1" i="199"/>
  <c r="J60" i="198"/>
  <c r="J59" i="198"/>
  <c r="J59" i="258"/>
  <c r="J56" i="198"/>
  <c r="J55" i="198"/>
  <c r="J54" i="198"/>
  <c r="J53" i="198"/>
  <c r="J51" i="198" s="1"/>
  <c r="J53" i="258"/>
  <c r="J52" i="198"/>
  <c r="I51" i="198"/>
  <c r="H51" i="198"/>
  <c r="H51" i="258"/>
  <c r="G51" i="198"/>
  <c r="F51" i="198"/>
  <c r="F51" i="258"/>
  <c r="E51" i="198"/>
  <c r="E51" i="258" s="1"/>
  <c r="D51" i="198"/>
  <c r="D51" i="258"/>
  <c r="J50" i="198"/>
  <c r="J49" i="198"/>
  <c r="J48" i="198"/>
  <c r="J47" i="198"/>
  <c r="J47" i="258"/>
  <c r="J46" i="198"/>
  <c r="I45" i="198"/>
  <c r="I45" i="258"/>
  <c r="H45" i="198"/>
  <c r="G45" i="198"/>
  <c r="G45" i="258"/>
  <c r="F45" i="198"/>
  <c r="F45" i="258"/>
  <c r="E45" i="198"/>
  <c r="E45" i="258"/>
  <c r="D45" i="198"/>
  <c r="D45" i="258"/>
  <c r="J42" i="198"/>
  <c r="J41" i="198"/>
  <c r="J40" i="198"/>
  <c r="J40" i="258"/>
  <c r="I39" i="198"/>
  <c r="I39" i="258" s="1"/>
  <c r="H39" i="198"/>
  <c r="H39" i="258"/>
  <c r="G39" i="198"/>
  <c r="G39" i="258" s="1"/>
  <c r="F39" i="198"/>
  <c r="F39" i="258"/>
  <c r="E39" i="198"/>
  <c r="E39" i="258" s="1"/>
  <c r="D39" i="198"/>
  <c r="D39" i="258"/>
  <c r="J37" i="198"/>
  <c r="K37" i="198" s="1"/>
  <c r="J36" i="198"/>
  <c r="J35" i="198"/>
  <c r="J35" i="258" s="1"/>
  <c r="J34" i="198"/>
  <c r="J33" i="198"/>
  <c r="J33" i="258"/>
  <c r="I32" i="198"/>
  <c r="I32" i="258" s="1"/>
  <c r="H32" i="198"/>
  <c r="G32" i="198"/>
  <c r="F32" i="198"/>
  <c r="F32" i="258" s="1"/>
  <c r="E32" i="198"/>
  <c r="D32" i="198"/>
  <c r="D32" i="258" s="1"/>
  <c r="J31" i="198"/>
  <c r="J31" i="258"/>
  <c r="J30" i="198"/>
  <c r="J29" i="198"/>
  <c r="J29" i="258" s="1"/>
  <c r="I28" i="198"/>
  <c r="I28" i="258"/>
  <c r="H28" i="198"/>
  <c r="H28" i="258" s="1"/>
  <c r="G28" i="198"/>
  <c r="G28" i="258"/>
  <c r="F28" i="198"/>
  <c r="F28" i="258" s="1"/>
  <c r="E28" i="198"/>
  <c r="E28" i="258"/>
  <c r="D28" i="198"/>
  <c r="D28" i="258" s="1"/>
  <c r="J26" i="198"/>
  <c r="J26" i="258"/>
  <c r="J25" i="198"/>
  <c r="J25" i="258" s="1"/>
  <c r="J24" i="198"/>
  <c r="J24" i="258"/>
  <c r="J23" i="198"/>
  <c r="J22" i="198" s="1"/>
  <c r="J22" i="258" s="1"/>
  <c r="I22" i="198"/>
  <c r="I22" i="258" s="1"/>
  <c r="H22" i="198"/>
  <c r="H22" i="258"/>
  <c r="G22" i="198"/>
  <c r="G22" i="258" s="1"/>
  <c r="F22" i="198"/>
  <c r="E22" i="198"/>
  <c r="E22" i="258"/>
  <c r="D22" i="198"/>
  <c r="D22" i="258" s="1"/>
  <c r="J21" i="198"/>
  <c r="K21" i="198"/>
  <c r="D19" i="319" s="1"/>
  <c r="D19" i="381" s="1"/>
  <c r="J20" i="198"/>
  <c r="J20" i="258"/>
  <c r="J19" i="198"/>
  <c r="J18" i="198"/>
  <c r="J17" i="198"/>
  <c r="J17" i="258"/>
  <c r="J16" i="198"/>
  <c r="J15" i="198"/>
  <c r="J15" i="258"/>
  <c r="J14" i="198"/>
  <c r="J13" i="198"/>
  <c r="J12" i="198"/>
  <c r="J12" i="258"/>
  <c r="J11" i="198"/>
  <c r="J11" i="258" s="1"/>
  <c r="I10" i="198"/>
  <c r="I10" i="258"/>
  <c r="H10" i="198"/>
  <c r="H10" i="258" s="1"/>
  <c r="G10" i="198"/>
  <c r="G10" i="258"/>
  <c r="F10" i="198"/>
  <c r="F10" i="258" s="1"/>
  <c r="E10" i="198"/>
  <c r="E10" i="258"/>
  <c r="D10" i="198"/>
  <c r="B3" i="198"/>
  <c r="K1" i="198"/>
  <c r="J60" i="197"/>
  <c r="J60" i="257"/>
  <c r="J59" i="197"/>
  <c r="J56" i="197"/>
  <c r="J56" i="257"/>
  <c r="J55" i="197"/>
  <c r="J54" i="197"/>
  <c r="J53" i="197"/>
  <c r="J53" i="257"/>
  <c r="J52" i="197"/>
  <c r="J52" i="257" s="1"/>
  <c r="I51" i="197"/>
  <c r="I51" i="257"/>
  <c r="H51" i="197"/>
  <c r="H51" i="257" s="1"/>
  <c r="G51" i="197"/>
  <c r="F51" i="197"/>
  <c r="F51" i="257"/>
  <c r="E51" i="197"/>
  <c r="E51" i="257"/>
  <c r="D51" i="197"/>
  <c r="D51" i="257"/>
  <c r="J50" i="197"/>
  <c r="J49" i="197"/>
  <c r="J48" i="197"/>
  <c r="J47" i="197"/>
  <c r="J47" i="257" s="1"/>
  <c r="J46" i="197"/>
  <c r="J46" i="257"/>
  <c r="I45" i="197"/>
  <c r="I45" i="257" s="1"/>
  <c r="H45" i="197"/>
  <c r="G45" i="197"/>
  <c r="F45" i="197"/>
  <c r="F45" i="257" s="1"/>
  <c r="E45" i="197"/>
  <c r="E45" i="257"/>
  <c r="D45" i="197"/>
  <c r="J42" i="197"/>
  <c r="J42" i="257"/>
  <c r="J41" i="197"/>
  <c r="J41" i="257"/>
  <c r="J40" i="197"/>
  <c r="I39" i="197"/>
  <c r="I39" i="257"/>
  <c r="H39" i="197"/>
  <c r="H39" i="257" s="1"/>
  <c r="G39" i="197"/>
  <c r="G39" i="257"/>
  <c r="F39" i="197"/>
  <c r="F39" i="257" s="1"/>
  <c r="E39" i="197"/>
  <c r="E39" i="257"/>
  <c r="D39" i="197"/>
  <c r="D39" i="257" s="1"/>
  <c r="J37" i="197"/>
  <c r="J37" i="257"/>
  <c r="J36" i="197"/>
  <c r="J35" i="197"/>
  <c r="J34" i="197"/>
  <c r="J34" i="257"/>
  <c r="J33" i="197"/>
  <c r="J33" i="257" s="1"/>
  <c r="I32" i="197"/>
  <c r="H32" i="197"/>
  <c r="H32" i="257"/>
  <c r="G32" i="197"/>
  <c r="F32" i="197"/>
  <c r="F32" i="257"/>
  <c r="E32" i="197"/>
  <c r="E32" i="257" s="1"/>
  <c r="D32" i="197"/>
  <c r="D32" i="257"/>
  <c r="J31" i="197"/>
  <c r="J31" i="257"/>
  <c r="J30" i="197"/>
  <c r="J30" i="257"/>
  <c r="J29" i="197"/>
  <c r="I28" i="197"/>
  <c r="I28" i="257"/>
  <c r="H28" i="197"/>
  <c r="H28" i="257" s="1"/>
  <c r="G28" i="197"/>
  <c r="G28" i="257"/>
  <c r="F28" i="197"/>
  <c r="F28" i="257" s="1"/>
  <c r="E28" i="197"/>
  <c r="E28" i="257"/>
  <c r="D28" i="197"/>
  <c r="D28" i="257" s="1"/>
  <c r="J26" i="197"/>
  <c r="J26" i="257"/>
  <c r="J25" i="197"/>
  <c r="J24" i="197"/>
  <c r="J24" i="257"/>
  <c r="J23" i="197"/>
  <c r="J23" i="257"/>
  <c r="I22" i="197"/>
  <c r="H22" i="197"/>
  <c r="H22" i="257"/>
  <c r="G22" i="197"/>
  <c r="G22" i="257" s="1"/>
  <c r="F22" i="197"/>
  <c r="E22" i="197"/>
  <c r="E22" i="257"/>
  <c r="D22" i="197"/>
  <c r="D22" i="257"/>
  <c r="J21" i="197"/>
  <c r="J20" i="197"/>
  <c r="J19" i="197"/>
  <c r="J19" i="257" s="1"/>
  <c r="K19" i="197"/>
  <c r="D17" i="318"/>
  <c r="J18" i="197"/>
  <c r="J18" i="257" s="1"/>
  <c r="J17" i="197"/>
  <c r="J17" i="257"/>
  <c r="J16" i="197"/>
  <c r="J15" i="197"/>
  <c r="J15" i="257"/>
  <c r="J14" i="197"/>
  <c r="J13" i="197"/>
  <c r="J13" i="257" s="1"/>
  <c r="J12" i="197"/>
  <c r="J11" i="197"/>
  <c r="I10" i="197"/>
  <c r="I10" i="257"/>
  <c r="H10" i="197"/>
  <c r="G10" i="197"/>
  <c r="G10" i="257"/>
  <c r="F10" i="197"/>
  <c r="F10" i="257" s="1"/>
  <c r="E10" i="197"/>
  <c r="E10" i="257"/>
  <c r="D10" i="197"/>
  <c r="B3" i="197"/>
  <c r="K1" i="197"/>
  <c r="J60" i="196"/>
  <c r="J60" i="256" s="1"/>
  <c r="J59" i="196"/>
  <c r="J56" i="196"/>
  <c r="J56" i="256"/>
  <c r="J55" i="196"/>
  <c r="J54" i="196"/>
  <c r="J53" i="196"/>
  <c r="J52" i="196"/>
  <c r="J52" i="256" s="1"/>
  <c r="I51" i="196"/>
  <c r="H51" i="196"/>
  <c r="H51" i="256"/>
  <c r="G51" i="196"/>
  <c r="G51" i="256"/>
  <c r="F51" i="196"/>
  <c r="E51" i="196"/>
  <c r="E51" i="256" s="1"/>
  <c r="D51" i="196"/>
  <c r="D51" i="256"/>
  <c r="J50" i="196"/>
  <c r="J49" i="196"/>
  <c r="J49" i="256"/>
  <c r="J48" i="196"/>
  <c r="J48" i="256"/>
  <c r="J47" i="196"/>
  <c r="J46" i="196"/>
  <c r="J46" i="256"/>
  <c r="I45" i="196"/>
  <c r="I45" i="256" s="1"/>
  <c r="H45" i="196"/>
  <c r="G45" i="196"/>
  <c r="F45" i="196"/>
  <c r="E45" i="196"/>
  <c r="D45" i="196"/>
  <c r="D45" i="256"/>
  <c r="J42" i="196"/>
  <c r="J42" i="256" s="1"/>
  <c r="J41" i="196"/>
  <c r="J40" i="196"/>
  <c r="J40" i="256"/>
  <c r="I39" i="196"/>
  <c r="I39" i="256"/>
  <c r="H39" i="196"/>
  <c r="H39" i="256"/>
  <c r="G39" i="196"/>
  <c r="G39" i="256"/>
  <c r="F39" i="196"/>
  <c r="F39" i="256"/>
  <c r="E39" i="196"/>
  <c r="E39" i="256"/>
  <c r="D39" i="196"/>
  <c r="D39" i="256"/>
  <c r="J37" i="196"/>
  <c r="J36" i="196"/>
  <c r="J35" i="196"/>
  <c r="J34" i="196"/>
  <c r="J34" i="256" s="1"/>
  <c r="J33" i="196"/>
  <c r="J33" i="256"/>
  <c r="I32" i="196"/>
  <c r="I32" i="256" s="1"/>
  <c r="H32" i="196"/>
  <c r="H32" i="256"/>
  <c r="G32" i="196"/>
  <c r="G32" i="256" s="1"/>
  <c r="F32" i="196"/>
  <c r="F32" i="256"/>
  <c r="E32" i="196"/>
  <c r="E32" i="256" s="1"/>
  <c r="D32" i="196"/>
  <c r="J31" i="196"/>
  <c r="J30" i="196"/>
  <c r="J29" i="196"/>
  <c r="K29" i="196"/>
  <c r="I28" i="196"/>
  <c r="I28" i="256" s="1"/>
  <c r="H28" i="196"/>
  <c r="H28" i="256"/>
  <c r="G28" i="196"/>
  <c r="G28" i="256" s="1"/>
  <c r="F28" i="196"/>
  <c r="F28" i="256"/>
  <c r="E28" i="196"/>
  <c r="E28" i="256" s="1"/>
  <c r="D28" i="196"/>
  <c r="D28" i="256"/>
  <c r="J26" i="196"/>
  <c r="J25" i="196"/>
  <c r="J24" i="196"/>
  <c r="J23" i="196"/>
  <c r="K23" i="196"/>
  <c r="K23" i="256" s="1"/>
  <c r="I22" i="196"/>
  <c r="H22" i="196"/>
  <c r="H22" i="256"/>
  <c r="G22" i="196"/>
  <c r="G22" i="256"/>
  <c r="F22" i="196"/>
  <c r="E22" i="196"/>
  <c r="E22" i="256" s="1"/>
  <c r="D22" i="196"/>
  <c r="D22" i="256"/>
  <c r="J21" i="196"/>
  <c r="J21" i="256" s="1"/>
  <c r="J20" i="196"/>
  <c r="J19" i="196"/>
  <c r="J19" i="256"/>
  <c r="J18" i="196"/>
  <c r="J17" i="196"/>
  <c r="J16" i="196"/>
  <c r="J15" i="196"/>
  <c r="J14" i="196"/>
  <c r="J14" i="256" s="1"/>
  <c r="J13" i="196"/>
  <c r="J12" i="196"/>
  <c r="J11" i="196"/>
  <c r="J11" i="256"/>
  <c r="I10" i="196"/>
  <c r="I10" i="256" s="1"/>
  <c r="H10" i="196"/>
  <c r="H10" i="256"/>
  <c r="G10" i="196"/>
  <c r="F10" i="196"/>
  <c r="F10" i="256"/>
  <c r="E10" i="196"/>
  <c r="D10" i="196"/>
  <c r="K1" i="196"/>
  <c r="J60" i="195"/>
  <c r="J60" i="255"/>
  <c r="J59" i="195"/>
  <c r="J56" i="195"/>
  <c r="J55" i="195"/>
  <c r="K55" i="195"/>
  <c r="K55" i="255" s="1"/>
  <c r="J54" i="195"/>
  <c r="J54" i="255"/>
  <c r="J53" i="195"/>
  <c r="J53" i="255" s="1"/>
  <c r="J52" i="195"/>
  <c r="I51" i="195"/>
  <c r="H51" i="195"/>
  <c r="G51" i="195"/>
  <c r="G51" i="255"/>
  <c r="F51" i="195"/>
  <c r="E51" i="195"/>
  <c r="E51" i="255"/>
  <c r="D51" i="195"/>
  <c r="J50" i="195"/>
  <c r="J49" i="195"/>
  <c r="J49" i="255"/>
  <c r="J48" i="195"/>
  <c r="J48" i="255"/>
  <c r="J47" i="195"/>
  <c r="J47" i="255"/>
  <c r="J46" i="195"/>
  <c r="I45" i="195"/>
  <c r="I45" i="255" s="1"/>
  <c r="H45" i="195"/>
  <c r="H45" i="255" s="1"/>
  <c r="G45" i="195"/>
  <c r="G45" i="255"/>
  <c r="F45" i="195"/>
  <c r="F45" i="255" s="1"/>
  <c r="E45" i="195"/>
  <c r="D45" i="195"/>
  <c r="D45" i="255"/>
  <c r="J42" i="195"/>
  <c r="J41" i="195"/>
  <c r="J40" i="195"/>
  <c r="J40" i="255"/>
  <c r="I39" i="195"/>
  <c r="I39" i="255"/>
  <c r="H39" i="195"/>
  <c r="H39" i="255"/>
  <c r="G39" i="195"/>
  <c r="G39" i="255"/>
  <c r="F39" i="195"/>
  <c r="F39" i="255"/>
  <c r="E39" i="195"/>
  <c r="E39" i="255"/>
  <c r="D39" i="195"/>
  <c r="D39" i="255"/>
  <c r="J37" i="195"/>
  <c r="J36" i="195"/>
  <c r="J35" i="195"/>
  <c r="J35" i="255"/>
  <c r="J34" i="195"/>
  <c r="J34" i="255" s="1"/>
  <c r="J33" i="195"/>
  <c r="J33" i="255"/>
  <c r="I32" i="195"/>
  <c r="H32" i="195"/>
  <c r="H32" i="255"/>
  <c r="G32" i="195"/>
  <c r="G32" i="255" s="1"/>
  <c r="F32" i="195"/>
  <c r="F32" i="255"/>
  <c r="E32" i="195"/>
  <c r="E32" i="255" s="1"/>
  <c r="D32" i="195"/>
  <c r="D32" i="255"/>
  <c r="J31" i="195"/>
  <c r="J31" i="255" s="1"/>
  <c r="J30" i="195"/>
  <c r="J30" i="255"/>
  <c r="J29" i="195"/>
  <c r="J29" i="255" s="1"/>
  <c r="I28" i="195"/>
  <c r="I28" i="255"/>
  <c r="H28" i="195"/>
  <c r="H28" i="255" s="1"/>
  <c r="G28" i="195"/>
  <c r="G28" i="255"/>
  <c r="F28" i="195"/>
  <c r="F28" i="255" s="1"/>
  <c r="E28" i="195"/>
  <c r="E28" i="255"/>
  <c r="D28" i="195"/>
  <c r="J26" i="195"/>
  <c r="J25" i="195"/>
  <c r="J25" i="255"/>
  <c r="J24" i="195"/>
  <c r="J22" i="195" s="1"/>
  <c r="J22" i="255" s="1"/>
  <c r="J23" i="195"/>
  <c r="J23" i="255"/>
  <c r="I22" i="195"/>
  <c r="H22" i="195"/>
  <c r="H22" i="255"/>
  <c r="G22" i="195"/>
  <c r="G22" i="255" s="1"/>
  <c r="F22" i="195"/>
  <c r="F22" i="255"/>
  <c r="E22" i="195"/>
  <c r="E22" i="255" s="1"/>
  <c r="D22" i="195"/>
  <c r="D22" i="255"/>
  <c r="J21" i="195"/>
  <c r="J20" i="195"/>
  <c r="J19" i="195"/>
  <c r="J19" i="255"/>
  <c r="J18" i="195"/>
  <c r="J17" i="195"/>
  <c r="J16" i="195"/>
  <c r="J15" i="195"/>
  <c r="J14" i="195"/>
  <c r="J14" i="255" s="1"/>
  <c r="J13" i="195"/>
  <c r="J12" i="195"/>
  <c r="J12" i="255"/>
  <c r="J11" i="195"/>
  <c r="K11" i="195" s="1"/>
  <c r="I10" i="195"/>
  <c r="I10" i="255"/>
  <c r="H10" i="195"/>
  <c r="H10" i="255" s="1"/>
  <c r="G10" i="195"/>
  <c r="F10" i="195"/>
  <c r="F10" i="255" s="1"/>
  <c r="E10" i="195"/>
  <c r="D10" i="195"/>
  <c r="D10" i="255"/>
  <c r="B3" i="195"/>
  <c r="K1" i="195"/>
  <c r="J60" i="194"/>
  <c r="J60" i="254"/>
  <c r="J59" i="194"/>
  <c r="J59" i="254"/>
  <c r="K59" i="194"/>
  <c r="D59" i="315"/>
  <c r="D59" i="377" s="1"/>
  <c r="J56" i="194"/>
  <c r="J55" i="194"/>
  <c r="J54" i="194"/>
  <c r="J53" i="194"/>
  <c r="J52" i="194"/>
  <c r="J51" i="194" s="1"/>
  <c r="J51" i="254" s="1"/>
  <c r="I51" i="194"/>
  <c r="I51" i="254"/>
  <c r="H51" i="194"/>
  <c r="G51" i="194"/>
  <c r="G51" i="254" s="1"/>
  <c r="F51" i="194"/>
  <c r="F51" i="254"/>
  <c r="E51" i="194"/>
  <c r="E51" i="254" s="1"/>
  <c r="D51" i="194"/>
  <c r="J50" i="194"/>
  <c r="K50" i="194"/>
  <c r="J49" i="194"/>
  <c r="J48" i="194"/>
  <c r="J47" i="194"/>
  <c r="J46" i="194"/>
  <c r="J46" i="254" s="1"/>
  <c r="I45" i="194"/>
  <c r="I45" i="254"/>
  <c r="H45" i="194"/>
  <c r="H45" i="254" s="1"/>
  <c r="G45" i="194"/>
  <c r="F45" i="194"/>
  <c r="E45" i="194"/>
  <c r="E45" i="254" s="1"/>
  <c r="D45" i="194"/>
  <c r="D45" i="254"/>
  <c r="J42" i="194"/>
  <c r="J42" i="254" s="1"/>
  <c r="J41" i="194"/>
  <c r="J41" i="254"/>
  <c r="J40" i="194"/>
  <c r="J40" i="254" s="1"/>
  <c r="I39" i="194"/>
  <c r="I39" i="254"/>
  <c r="H39" i="194"/>
  <c r="H39" i="254" s="1"/>
  <c r="G39" i="194"/>
  <c r="G39" i="254"/>
  <c r="F39" i="194"/>
  <c r="F39" i="254" s="1"/>
  <c r="E39" i="194"/>
  <c r="D39" i="194"/>
  <c r="D39" i="254"/>
  <c r="J37" i="194"/>
  <c r="J37" i="254"/>
  <c r="J36" i="194"/>
  <c r="J35" i="194"/>
  <c r="J35" i="254" s="1"/>
  <c r="J34" i="194"/>
  <c r="K34" i="194"/>
  <c r="J33" i="194"/>
  <c r="J33" i="254" s="1"/>
  <c r="I32" i="194"/>
  <c r="I32" i="254"/>
  <c r="H32" i="194"/>
  <c r="H32" i="254" s="1"/>
  <c r="G32" i="194"/>
  <c r="G32" i="254"/>
  <c r="F32" i="194"/>
  <c r="F32" i="254" s="1"/>
  <c r="E32" i="194"/>
  <c r="E32" i="254"/>
  <c r="D32" i="194"/>
  <c r="D32" i="254" s="1"/>
  <c r="J31" i="194"/>
  <c r="J30" i="194"/>
  <c r="J29" i="194"/>
  <c r="I28" i="194"/>
  <c r="I28" i="254"/>
  <c r="H28" i="194"/>
  <c r="H28" i="254"/>
  <c r="G28" i="194"/>
  <c r="G28" i="254"/>
  <c r="F28" i="194"/>
  <c r="F28" i="254"/>
  <c r="E28" i="194"/>
  <c r="D28" i="194"/>
  <c r="D28" i="254"/>
  <c r="J26" i="194"/>
  <c r="J25" i="194"/>
  <c r="J25" i="254"/>
  <c r="J24" i="194"/>
  <c r="K24" i="194"/>
  <c r="J23" i="194"/>
  <c r="J23" i="254"/>
  <c r="I22" i="194"/>
  <c r="I22" i="254"/>
  <c r="H22" i="194"/>
  <c r="H22" i="254"/>
  <c r="G22" i="194"/>
  <c r="G22" i="254"/>
  <c r="F22" i="194"/>
  <c r="F22" i="254"/>
  <c r="E22" i="194"/>
  <c r="E22" i="254"/>
  <c r="D22" i="194"/>
  <c r="D22" i="254"/>
  <c r="J21" i="194"/>
  <c r="J20" i="194"/>
  <c r="J20" i="254" s="1"/>
  <c r="J19" i="194"/>
  <c r="J18" i="194"/>
  <c r="J17" i="194"/>
  <c r="J16" i="194"/>
  <c r="J16" i="254"/>
  <c r="J15" i="194"/>
  <c r="J15" i="254"/>
  <c r="J14" i="194"/>
  <c r="J13" i="194"/>
  <c r="J12" i="194"/>
  <c r="J12" i="254"/>
  <c r="J11" i="194"/>
  <c r="J11" i="254"/>
  <c r="I10" i="194"/>
  <c r="H10" i="194"/>
  <c r="G10" i="194"/>
  <c r="G10" i="254"/>
  <c r="F10" i="194"/>
  <c r="E10" i="194"/>
  <c r="E10" i="254" s="1"/>
  <c r="D10" i="194"/>
  <c r="B3" i="194"/>
  <c r="K1" i="194"/>
  <c r="J60" i="193"/>
  <c r="J60" i="253" s="1"/>
  <c r="J59" i="193"/>
  <c r="J56" i="193"/>
  <c r="J55" i="193"/>
  <c r="K55" i="193" s="1"/>
  <c r="J55" i="253"/>
  <c r="J54" i="193"/>
  <c r="J54" i="253" s="1"/>
  <c r="J53" i="193"/>
  <c r="J53" i="253"/>
  <c r="J52" i="193"/>
  <c r="I51" i="193"/>
  <c r="I51" i="253"/>
  <c r="H51" i="193"/>
  <c r="H51" i="253" s="1"/>
  <c r="G51" i="193"/>
  <c r="G51" i="253"/>
  <c r="F51" i="193"/>
  <c r="F51" i="253" s="1"/>
  <c r="E51" i="193"/>
  <c r="E51" i="253"/>
  <c r="D51" i="193"/>
  <c r="D51" i="253" s="1"/>
  <c r="J50" i="193"/>
  <c r="J49" i="193"/>
  <c r="J48" i="193"/>
  <c r="K48" i="193" s="1"/>
  <c r="J47" i="193"/>
  <c r="J47" i="253"/>
  <c r="J46" i="193"/>
  <c r="J46" i="253" s="1"/>
  <c r="I45" i="193"/>
  <c r="I45" i="253"/>
  <c r="H45" i="193"/>
  <c r="G45" i="193"/>
  <c r="G45" i="253"/>
  <c r="F45" i="193"/>
  <c r="F45" i="253" s="1"/>
  <c r="E45" i="193"/>
  <c r="E45" i="253"/>
  <c r="D45" i="193"/>
  <c r="J42" i="193"/>
  <c r="J42" i="253" s="1"/>
  <c r="J41" i="193"/>
  <c r="J40" i="193"/>
  <c r="K40" i="193" s="1"/>
  <c r="I39" i="193"/>
  <c r="I39" i="253"/>
  <c r="H39" i="193"/>
  <c r="H39" i="253" s="1"/>
  <c r="G39" i="193"/>
  <c r="G39" i="253"/>
  <c r="F39" i="193"/>
  <c r="F39" i="253" s="1"/>
  <c r="E39" i="193"/>
  <c r="E39" i="253"/>
  <c r="D39" i="193"/>
  <c r="D39" i="253" s="1"/>
  <c r="J37" i="193"/>
  <c r="J36" i="193"/>
  <c r="J36" i="253"/>
  <c r="J35" i="193"/>
  <c r="J34" i="193"/>
  <c r="K34" i="193"/>
  <c r="J33" i="193"/>
  <c r="J33" i="253" s="1"/>
  <c r="I32" i="193"/>
  <c r="I32" i="253"/>
  <c r="H32" i="193"/>
  <c r="H32" i="253" s="1"/>
  <c r="G32" i="193"/>
  <c r="G32" i="253"/>
  <c r="F32" i="193"/>
  <c r="F32" i="253" s="1"/>
  <c r="E32" i="193"/>
  <c r="E32" i="253"/>
  <c r="D32" i="193"/>
  <c r="D32" i="253" s="1"/>
  <c r="J31" i="193"/>
  <c r="J31" i="253"/>
  <c r="J30" i="193"/>
  <c r="J30" i="253" s="1"/>
  <c r="J29" i="193"/>
  <c r="I28" i="193"/>
  <c r="I28" i="253"/>
  <c r="H28" i="193"/>
  <c r="H28" i="253"/>
  <c r="G28" i="193"/>
  <c r="G28" i="253"/>
  <c r="F28" i="193"/>
  <c r="F28" i="253"/>
  <c r="E28" i="193"/>
  <c r="E28" i="253"/>
  <c r="D28" i="193"/>
  <c r="D28" i="253"/>
  <c r="J26" i="193"/>
  <c r="K26" i="193"/>
  <c r="J25" i="193"/>
  <c r="J24" i="193"/>
  <c r="J23" i="193"/>
  <c r="I22" i="193"/>
  <c r="I22" i="253" s="1"/>
  <c r="H22" i="193"/>
  <c r="H22" i="253"/>
  <c r="G22" i="193"/>
  <c r="F22" i="193"/>
  <c r="F22" i="253"/>
  <c r="E22" i="193"/>
  <c r="E22" i="253" s="1"/>
  <c r="D22" i="193"/>
  <c r="D22" i="253"/>
  <c r="J21" i="193"/>
  <c r="J20" i="193"/>
  <c r="J19" i="193"/>
  <c r="J18" i="193"/>
  <c r="J17" i="193"/>
  <c r="J17" i="253"/>
  <c r="J16" i="193"/>
  <c r="J15" i="193"/>
  <c r="J14" i="193"/>
  <c r="J13" i="193"/>
  <c r="J13" i="253"/>
  <c r="J12" i="193"/>
  <c r="J12" i="253"/>
  <c r="J11" i="193"/>
  <c r="J11" i="253"/>
  <c r="I10" i="193"/>
  <c r="I10" i="253"/>
  <c r="H10" i="193"/>
  <c r="H10" i="253"/>
  <c r="G10" i="193"/>
  <c r="F10" i="193"/>
  <c r="F10" i="253"/>
  <c r="E10" i="193"/>
  <c r="E10" i="253"/>
  <c r="D10" i="193"/>
  <c r="B3" i="193"/>
  <c r="K1" i="193"/>
  <c r="J60" i="192"/>
  <c r="J59" i="192"/>
  <c r="J56" i="192"/>
  <c r="J55" i="192"/>
  <c r="J54" i="192"/>
  <c r="J53" i="192"/>
  <c r="J53" i="252"/>
  <c r="J52" i="192"/>
  <c r="J52" i="252" s="1"/>
  <c r="I51" i="192"/>
  <c r="I51" i="252"/>
  <c r="H51" i="192"/>
  <c r="G51" i="192"/>
  <c r="G51" i="252"/>
  <c r="F51" i="192"/>
  <c r="F51" i="252" s="1"/>
  <c r="E51" i="192"/>
  <c r="E51" i="252"/>
  <c r="D51" i="192"/>
  <c r="D51" i="252" s="1"/>
  <c r="J50" i="192"/>
  <c r="J49" i="192"/>
  <c r="J48" i="192"/>
  <c r="J48" i="252" s="1"/>
  <c r="J47" i="192"/>
  <c r="J46" i="192"/>
  <c r="J46" i="252"/>
  <c r="I45" i="192"/>
  <c r="H45" i="192"/>
  <c r="H45" i="252"/>
  <c r="G45" i="192"/>
  <c r="F45" i="192"/>
  <c r="E45" i="192"/>
  <c r="D45" i="192"/>
  <c r="J42" i="192"/>
  <c r="J42" i="252"/>
  <c r="J41" i="192"/>
  <c r="J41" i="252" s="1"/>
  <c r="J40" i="192"/>
  <c r="I39" i="192"/>
  <c r="I39" i="252" s="1"/>
  <c r="H39" i="192"/>
  <c r="H39" i="252"/>
  <c r="G39" i="192"/>
  <c r="G39" i="252" s="1"/>
  <c r="F39" i="192"/>
  <c r="F39" i="252"/>
  <c r="E39" i="192"/>
  <c r="E39" i="252" s="1"/>
  <c r="D39" i="192"/>
  <c r="D39" i="252"/>
  <c r="J37" i="192"/>
  <c r="J36" i="192"/>
  <c r="J35" i="192"/>
  <c r="J35" i="252"/>
  <c r="J34" i="192"/>
  <c r="J34" i="252" s="1"/>
  <c r="J33" i="192"/>
  <c r="K33" i="192"/>
  <c r="J33" i="252"/>
  <c r="I32" i="192"/>
  <c r="I32" i="252" s="1"/>
  <c r="H32" i="192"/>
  <c r="H32" i="252"/>
  <c r="G32" i="192"/>
  <c r="G32" i="252" s="1"/>
  <c r="F32" i="192"/>
  <c r="E32" i="192"/>
  <c r="E32" i="252" s="1"/>
  <c r="D32" i="192"/>
  <c r="J31" i="192"/>
  <c r="J31" i="252"/>
  <c r="J30" i="192"/>
  <c r="J29" i="192"/>
  <c r="J29" i="252"/>
  <c r="K29" i="192"/>
  <c r="D27" i="313" s="1"/>
  <c r="D27" i="375" s="1"/>
  <c r="I28" i="192"/>
  <c r="H28" i="192"/>
  <c r="H28" i="252" s="1"/>
  <c r="G28" i="192"/>
  <c r="G28" i="252"/>
  <c r="F28" i="192"/>
  <c r="F28" i="252" s="1"/>
  <c r="E28" i="192"/>
  <c r="E28" i="252"/>
  <c r="D28" i="192"/>
  <c r="D28" i="252" s="1"/>
  <c r="J26" i="192"/>
  <c r="J26" i="252"/>
  <c r="J25" i="192"/>
  <c r="J25" i="252" s="1"/>
  <c r="J24" i="192"/>
  <c r="J23" i="192"/>
  <c r="I22" i="192"/>
  <c r="I22" i="252" s="1"/>
  <c r="H22" i="192"/>
  <c r="G22" i="192"/>
  <c r="F22" i="192"/>
  <c r="F22" i="252" s="1"/>
  <c r="E22" i="192"/>
  <c r="E22" i="252"/>
  <c r="D22" i="192"/>
  <c r="D22" i="252" s="1"/>
  <c r="J21" i="192"/>
  <c r="J21" i="252"/>
  <c r="J20" i="192"/>
  <c r="J19" i="192"/>
  <c r="J19" i="252"/>
  <c r="J18" i="192"/>
  <c r="J17" i="192"/>
  <c r="J16" i="192"/>
  <c r="J15" i="192"/>
  <c r="J15" i="252"/>
  <c r="J14" i="192"/>
  <c r="J13" i="192"/>
  <c r="J12" i="192"/>
  <c r="J11" i="192"/>
  <c r="I10" i="192"/>
  <c r="H10" i="192"/>
  <c r="H10" i="252"/>
  <c r="G10" i="192"/>
  <c r="G10" i="252"/>
  <c r="F10" i="192"/>
  <c r="F10" i="252"/>
  <c r="E10" i="192"/>
  <c r="E10" i="252"/>
  <c r="D10" i="192"/>
  <c r="D10" i="252"/>
  <c r="B2" i="192"/>
  <c r="B2" i="193"/>
  <c r="B2" i="194" s="1"/>
  <c r="B2" i="195" s="1"/>
  <c r="K1" i="192"/>
  <c r="J61" i="191"/>
  <c r="J60" i="191"/>
  <c r="J60" i="251"/>
  <c r="J57" i="191"/>
  <c r="J56" i="191"/>
  <c r="J55" i="191"/>
  <c r="J55" i="251" s="1"/>
  <c r="J54" i="191"/>
  <c r="J54" i="251"/>
  <c r="J53" i="191"/>
  <c r="J53" i="251" s="1"/>
  <c r="I52" i="191"/>
  <c r="I52" i="251"/>
  <c r="H52" i="191"/>
  <c r="H52" i="251" s="1"/>
  <c r="G52" i="191"/>
  <c r="G52" i="251"/>
  <c r="F52" i="191"/>
  <c r="F52" i="251" s="1"/>
  <c r="E52" i="191"/>
  <c r="D52" i="191"/>
  <c r="D52" i="251" s="1"/>
  <c r="J51" i="191"/>
  <c r="J51" i="251"/>
  <c r="J50" i="191"/>
  <c r="J49" i="191"/>
  <c r="J48" i="191"/>
  <c r="J48" i="251"/>
  <c r="J47" i="191"/>
  <c r="J47" i="251" s="1"/>
  <c r="I46" i="191"/>
  <c r="I58" i="191"/>
  <c r="I58" i="251"/>
  <c r="H46" i="191"/>
  <c r="H46" i="251"/>
  <c r="G46" i="191"/>
  <c r="F46" i="191"/>
  <c r="F46" i="251" s="1"/>
  <c r="E46" i="191"/>
  <c r="D46" i="191"/>
  <c r="J43" i="191"/>
  <c r="J43" i="251" s="1"/>
  <c r="J42" i="191"/>
  <c r="J41" i="191"/>
  <c r="J41" i="251"/>
  <c r="I40" i="191"/>
  <c r="I40" i="251"/>
  <c r="H40" i="191"/>
  <c r="H40" i="251"/>
  <c r="G40" i="191"/>
  <c r="G40" i="251"/>
  <c r="F40" i="191"/>
  <c r="F40" i="251"/>
  <c r="E40" i="191"/>
  <c r="E40" i="251"/>
  <c r="D40" i="191"/>
  <c r="D40" i="251"/>
  <c r="J38" i="191"/>
  <c r="J38" i="251" s="1"/>
  <c r="J37" i="191"/>
  <c r="J37" i="251"/>
  <c r="J36" i="191"/>
  <c r="J35" i="191"/>
  <c r="J34" i="191"/>
  <c r="I33" i="191"/>
  <c r="I33" i="251" s="1"/>
  <c r="H33" i="191"/>
  <c r="H33" i="251"/>
  <c r="G33" i="191"/>
  <c r="G33" i="251" s="1"/>
  <c r="F33" i="191"/>
  <c r="F33" i="251"/>
  <c r="E33" i="191"/>
  <c r="E33" i="251" s="1"/>
  <c r="D33" i="191"/>
  <c r="D33" i="251"/>
  <c r="J32" i="191"/>
  <c r="J31" i="191"/>
  <c r="K31" i="191"/>
  <c r="K31" i="251"/>
  <c r="J30" i="191"/>
  <c r="J29" i="191"/>
  <c r="J29" i="251" s="1"/>
  <c r="I28" i="191"/>
  <c r="H28" i="191"/>
  <c r="H28" i="251" s="1"/>
  <c r="G28" i="191"/>
  <c r="G28" i="251"/>
  <c r="F28" i="191"/>
  <c r="F28" i="251" s="1"/>
  <c r="E28" i="191"/>
  <c r="E28" i="251"/>
  <c r="D28" i="191"/>
  <c r="D28" i="251" s="1"/>
  <c r="J26" i="191"/>
  <c r="J26" i="251"/>
  <c r="J25" i="191"/>
  <c r="J25" i="251" s="1"/>
  <c r="J24" i="191"/>
  <c r="J23" i="191"/>
  <c r="J23" i="251"/>
  <c r="I22" i="191"/>
  <c r="I22" i="251"/>
  <c r="H22" i="191"/>
  <c r="H22" i="251"/>
  <c r="G22" i="191"/>
  <c r="G22" i="251"/>
  <c r="F22" i="191"/>
  <c r="F22" i="251"/>
  <c r="E22" i="191"/>
  <c r="E22" i="251"/>
  <c r="D22" i="191"/>
  <c r="D22" i="251"/>
  <c r="J21" i="191"/>
  <c r="J20" i="191"/>
  <c r="J19" i="191"/>
  <c r="J19" i="251"/>
  <c r="J18" i="191"/>
  <c r="J18" i="251"/>
  <c r="J17" i="191"/>
  <c r="J16" i="191"/>
  <c r="K16" i="191" s="1"/>
  <c r="J15" i="191"/>
  <c r="J14" i="191"/>
  <c r="J13" i="191"/>
  <c r="K13" i="191" s="1"/>
  <c r="J12" i="191"/>
  <c r="J12" i="251"/>
  <c r="J11" i="191"/>
  <c r="J11" i="251" s="1"/>
  <c r="I10" i="191"/>
  <c r="I10" i="251"/>
  <c r="H10" i="191"/>
  <c r="G10" i="191"/>
  <c r="F10" i="191"/>
  <c r="F10" i="251"/>
  <c r="E10" i="191"/>
  <c r="E10" i="251" s="1"/>
  <c r="D10" i="191"/>
  <c r="B3" i="191"/>
  <c r="K1" i="191"/>
  <c r="J61" i="190"/>
  <c r="J60" i="190"/>
  <c r="J60" i="250"/>
  <c r="J57" i="190"/>
  <c r="J56" i="190"/>
  <c r="J55" i="190"/>
  <c r="J52" i="190"/>
  <c r="J52" i="250"/>
  <c r="J54" i="190"/>
  <c r="J53" i="190"/>
  <c r="J53" i="250"/>
  <c r="I52" i="190"/>
  <c r="I52" i="250" s="1"/>
  <c r="H52" i="190"/>
  <c r="H52" i="250"/>
  <c r="G52" i="190"/>
  <c r="G52" i="250" s="1"/>
  <c r="F52" i="190"/>
  <c r="F52" i="250"/>
  <c r="E52" i="190"/>
  <c r="E52" i="250" s="1"/>
  <c r="D52" i="190"/>
  <c r="D52" i="250"/>
  <c r="J51" i="190"/>
  <c r="J51" i="250" s="1"/>
  <c r="J50" i="190"/>
  <c r="J49" i="190"/>
  <c r="J49" i="250"/>
  <c r="J48" i="190"/>
  <c r="J48" i="250"/>
  <c r="J47" i="190"/>
  <c r="K47" i="190" s="1"/>
  <c r="D47" i="311" s="1"/>
  <c r="J47" i="250"/>
  <c r="I46" i="190"/>
  <c r="I46" i="250"/>
  <c r="H46" i="190"/>
  <c r="H46" i="250"/>
  <c r="G46" i="190"/>
  <c r="G46" i="250"/>
  <c r="F46" i="190"/>
  <c r="F58" i="190"/>
  <c r="F58" i="250"/>
  <c r="F46" i="250"/>
  <c r="E46" i="190"/>
  <c r="E46" i="250"/>
  <c r="D46" i="190"/>
  <c r="D46" i="250"/>
  <c r="J43" i="190"/>
  <c r="J43" i="250"/>
  <c r="J42" i="190"/>
  <c r="J42" i="250"/>
  <c r="J41" i="190"/>
  <c r="I40" i="190"/>
  <c r="I40" i="250"/>
  <c r="H40" i="190"/>
  <c r="H40" i="250" s="1"/>
  <c r="G40" i="190"/>
  <c r="G40" i="250"/>
  <c r="F40" i="190"/>
  <c r="F40" i="250" s="1"/>
  <c r="E40" i="190"/>
  <c r="E40" i="250"/>
  <c r="D40" i="190"/>
  <c r="D40" i="250" s="1"/>
  <c r="J38" i="190"/>
  <c r="J37" i="190"/>
  <c r="K37" i="190"/>
  <c r="J36" i="190"/>
  <c r="J35" i="190"/>
  <c r="J34" i="190"/>
  <c r="I33" i="190"/>
  <c r="I33" i="250" s="1"/>
  <c r="H33" i="190"/>
  <c r="H33" i="250"/>
  <c r="G33" i="190"/>
  <c r="G33" i="250" s="1"/>
  <c r="F33" i="190"/>
  <c r="E33" i="190"/>
  <c r="E33" i="250"/>
  <c r="D33" i="190"/>
  <c r="D33" i="250"/>
  <c r="J32" i="190"/>
  <c r="J31" i="190"/>
  <c r="J31" i="250" s="1"/>
  <c r="J30" i="190"/>
  <c r="J30" i="250"/>
  <c r="J29" i="190"/>
  <c r="I28" i="190"/>
  <c r="I28" i="250"/>
  <c r="H28" i="190"/>
  <c r="H28" i="250"/>
  <c r="G28" i="190"/>
  <c r="G28" i="250"/>
  <c r="F28" i="190"/>
  <c r="F28" i="250"/>
  <c r="E28" i="190"/>
  <c r="E28" i="250"/>
  <c r="D28" i="190"/>
  <c r="D28" i="250"/>
  <c r="J26" i="190"/>
  <c r="J26" i="250"/>
  <c r="J25" i="190"/>
  <c r="J24" i="190"/>
  <c r="J24" i="250"/>
  <c r="J23" i="190"/>
  <c r="J23" i="250" s="1"/>
  <c r="I22" i="190"/>
  <c r="I22" i="250"/>
  <c r="H22" i="190"/>
  <c r="H22" i="250" s="1"/>
  <c r="G22" i="190"/>
  <c r="G22" i="250"/>
  <c r="F22" i="190"/>
  <c r="F22" i="250" s="1"/>
  <c r="E22" i="190"/>
  <c r="E22" i="250"/>
  <c r="D22" i="190"/>
  <c r="J21" i="190"/>
  <c r="J21" i="250"/>
  <c r="J20" i="190"/>
  <c r="K20" i="190"/>
  <c r="J19" i="190"/>
  <c r="J19" i="250"/>
  <c r="J18" i="190"/>
  <c r="J18" i="250"/>
  <c r="J17" i="190"/>
  <c r="J17" i="250" s="1"/>
  <c r="K17" i="190"/>
  <c r="J16" i="190"/>
  <c r="J16" i="250" s="1"/>
  <c r="J15" i="190"/>
  <c r="J14" i="190"/>
  <c r="J14" i="250"/>
  <c r="J13" i="190"/>
  <c r="J13" i="250" s="1"/>
  <c r="J12" i="190"/>
  <c r="J12" i="250"/>
  <c r="J11" i="190"/>
  <c r="I10" i="190"/>
  <c r="H10" i="190"/>
  <c r="H10" i="250"/>
  <c r="G10" i="190"/>
  <c r="G10" i="250" s="1"/>
  <c r="F10" i="190"/>
  <c r="E10" i="190"/>
  <c r="D10" i="190"/>
  <c r="D10" i="250"/>
  <c r="B3" i="190"/>
  <c r="K1" i="190"/>
  <c r="J61" i="189"/>
  <c r="J61" i="249"/>
  <c r="J60" i="189"/>
  <c r="J60" i="249" s="1"/>
  <c r="J57" i="189"/>
  <c r="J57" i="249"/>
  <c r="J56" i="189"/>
  <c r="J55" i="189"/>
  <c r="J54" i="189"/>
  <c r="J54" i="249"/>
  <c r="J53" i="189"/>
  <c r="K53" i="189" s="1"/>
  <c r="I52" i="189"/>
  <c r="I52" i="249"/>
  <c r="H52" i="189"/>
  <c r="G52" i="189"/>
  <c r="G52" i="249" s="1"/>
  <c r="F52" i="189"/>
  <c r="E52" i="189"/>
  <c r="E52" i="249" s="1"/>
  <c r="D52" i="189"/>
  <c r="D52" i="249"/>
  <c r="J51" i="189"/>
  <c r="J46" i="189" s="1"/>
  <c r="J50" i="189"/>
  <c r="J50" i="249" s="1"/>
  <c r="J49" i="189"/>
  <c r="J49" i="249"/>
  <c r="J48" i="189"/>
  <c r="J47" i="189"/>
  <c r="J46" i="249"/>
  <c r="J47" i="249"/>
  <c r="I46" i="189"/>
  <c r="I46" i="249"/>
  <c r="H46" i="189"/>
  <c r="G46" i="189"/>
  <c r="G46" i="249" s="1"/>
  <c r="F46" i="189"/>
  <c r="F46" i="249"/>
  <c r="E46" i="189"/>
  <c r="E46" i="249" s="1"/>
  <c r="D46" i="189"/>
  <c r="D46" i="249"/>
  <c r="J43" i="189"/>
  <c r="J42" i="189"/>
  <c r="J41" i="189"/>
  <c r="I40" i="189"/>
  <c r="I40" i="249"/>
  <c r="H40" i="189"/>
  <c r="H40" i="249" s="1"/>
  <c r="G40" i="189"/>
  <c r="G40" i="249"/>
  <c r="F40" i="189"/>
  <c r="F40" i="249" s="1"/>
  <c r="E40" i="189"/>
  <c r="E40" i="249"/>
  <c r="D40" i="189"/>
  <c r="D40" i="249" s="1"/>
  <c r="J38" i="189"/>
  <c r="J37" i="189"/>
  <c r="J36" i="189"/>
  <c r="J35" i="189"/>
  <c r="J34" i="189"/>
  <c r="I33" i="189"/>
  <c r="I33" i="249"/>
  <c r="H33" i="189"/>
  <c r="H33" i="249" s="1"/>
  <c r="G33" i="189"/>
  <c r="G33" i="249"/>
  <c r="F33" i="189"/>
  <c r="F33" i="249" s="1"/>
  <c r="E33" i="189"/>
  <c r="E33" i="249"/>
  <c r="D33" i="189"/>
  <c r="D33" i="249" s="1"/>
  <c r="J32" i="189"/>
  <c r="J32" i="249"/>
  <c r="J31" i="189"/>
  <c r="J30" i="189"/>
  <c r="J29" i="189"/>
  <c r="I28" i="189"/>
  <c r="I28" i="249" s="1"/>
  <c r="H28" i="189"/>
  <c r="H28" i="249"/>
  <c r="G28" i="189"/>
  <c r="G28" i="249" s="1"/>
  <c r="F28" i="189"/>
  <c r="F28" i="249"/>
  <c r="E28" i="189"/>
  <c r="E28" i="249" s="1"/>
  <c r="D28" i="189"/>
  <c r="D28" i="249"/>
  <c r="J26" i="189"/>
  <c r="J25" i="189"/>
  <c r="J24" i="189"/>
  <c r="J24" i="249"/>
  <c r="J23" i="189"/>
  <c r="I22" i="189"/>
  <c r="I22" i="249"/>
  <c r="H22" i="189"/>
  <c r="H22" i="249"/>
  <c r="G22" i="189"/>
  <c r="G22" i="249"/>
  <c r="F22" i="189"/>
  <c r="F22" i="249"/>
  <c r="E22" i="189"/>
  <c r="D22" i="189"/>
  <c r="D22" i="249"/>
  <c r="J21" i="189"/>
  <c r="J20" i="189"/>
  <c r="J20" i="249" s="1"/>
  <c r="J19" i="189"/>
  <c r="J18" i="189"/>
  <c r="J17" i="189"/>
  <c r="J16" i="189"/>
  <c r="J16" i="249"/>
  <c r="J15" i="189"/>
  <c r="J14" i="189"/>
  <c r="J14" i="249" s="1"/>
  <c r="J13" i="189"/>
  <c r="J13" i="249"/>
  <c r="J12" i="189"/>
  <c r="J12" i="249" s="1"/>
  <c r="J11" i="189"/>
  <c r="J11" i="249" s="1"/>
  <c r="K11" i="189"/>
  <c r="K11" i="249" s="1"/>
  <c r="I10" i="189"/>
  <c r="I10" i="249"/>
  <c r="H10" i="189"/>
  <c r="G10" i="189"/>
  <c r="F10" i="189"/>
  <c r="F10" i="249"/>
  <c r="E10" i="189"/>
  <c r="E10" i="249" s="1"/>
  <c r="D10" i="189"/>
  <c r="D10" i="249"/>
  <c r="B3" i="189"/>
  <c r="K1" i="189"/>
  <c r="J61" i="188"/>
  <c r="J61" i="248" s="1"/>
  <c r="K61" i="188"/>
  <c r="J60" i="188"/>
  <c r="J60" i="248"/>
  <c r="J57" i="188"/>
  <c r="J56" i="188"/>
  <c r="J56" i="248"/>
  <c r="J55" i="188"/>
  <c r="J54" i="188"/>
  <c r="J53" i="188"/>
  <c r="J53" i="248"/>
  <c r="I52" i="188"/>
  <c r="I52" i="248"/>
  <c r="H52" i="188"/>
  <c r="G52" i="188"/>
  <c r="G52" i="248"/>
  <c r="F52" i="188"/>
  <c r="F52" i="248" s="1"/>
  <c r="E52" i="188"/>
  <c r="E52" i="248"/>
  <c r="D52" i="188"/>
  <c r="D52" i="248" s="1"/>
  <c r="J51" i="188"/>
  <c r="J50" i="188"/>
  <c r="J49" i="188"/>
  <c r="J49" i="248" s="1"/>
  <c r="J48" i="188"/>
  <c r="J47" i="188"/>
  <c r="J47" i="248"/>
  <c r="I46" i="188"/>
  <c r="H46" i="188"/>
  <c r="H46" i="248"/>
  <c r="G46" i="188"/>
  <c r="F46" i="188"/>
  <c r="E46" i="188"/>
  <c r="D46" i="188"/>
  <c r="D46" i="248"/>
  <c r="J43" i="188"/>
  <c r="J42" i="188"/>
  <c r="J41" i="188"/>
  <c r="J41" i="248"/>
  <c r="I40" i="188"/>
  <c r="I40" i="248" s="1"/>
  <c r="H40" i="188"/>
  <c r="H40" i="248"/>
  <c r="G40" i="188"/>
  <c r="G40" i="248"/>
  <c r="F40" i="188"/>
  <c r="F40" i="248"/>
  <c r="E40" i="188"/>
  <c r="E40" i="248"/>
  <c r="D40" i="188"/>
  <c r="D40" i="248"/>
  <c r="J38" i="188"/>
  <c r="J37" i="188"/>
  <c r="J36" i="188"/>
  <c r="J35" i="188"/>
  <c r="J35" i="248" s="1"/>
  <c r="J34" i="188"/>
  <c r="K34" i="188"/>
  <c r="I33" i="188"/>
  <c r="I33" i="248" s="1"/>
  <c r="H33" i="188"/>
  <c r="H33" i="248"/>
  <c r="G33" i="188"/>
  <c r="G33" i="248" s="1"/>
  <c r="F33" i="188"/>
  <c r="F33" i="248"/>
  <c r="E33" i="188"/>
  <c r="E33" i="248" s="1"/>
  <c r="D33" i="188"/>
  <c r="J32" i="188"/>
  <c r="J32" i="248"/>
  <c r="J31" i="188"/>
  <c r="J30" i="188"/>
  <c r="J28" i="188"/>
  <c r="J28" i="248"/>
  <c r="J29" i="188"/>
  <c r="J29" i="248" s="1"/>
  <c r="I28" i="188"/>
  <c r="I28" i="248"/>
  <c r="H28" i="188"/>
  <c r="G28" i="188"/>
  <c r="G28" i="248"/>
  <c r="F28" i="188"/>
  <c r="F28" i="248" s="1"/>
  <c r="E28" i="188"/>
  <c r="E28" i="248"/>
  <c r="D28" i="188"/>
  <c r="D28" i="248" s="1"/>
  <c r="J26" i="188"/>
  <c r="J26" i="248"/>
  <c r="J25" i="188"/>
  <c r="J24" i="188"/>
  <c r="J23" i="188"/>
  <c r="J23" i="248"/>
  <c r="I22" i="188"/>
  <c r="I22" i="248" s="1"/>
  <c r="H22" i="188"/>
  <c r="H22" i="248"/>
  <c r="G22" i="188"/>
  <c r="G22" i="248" s="1"/>
  <c r="F22" i="188"/>
  <c r="F22" i="248"/>
  <c r="E22" i="188"/>
  <c r="E22" i="248" s="1"/>
  <c r="D22" i="188"/>
  <c r="D22" i="248"/>
  <c r="J21" i="188"/>
  <c r="J20" i="188"/>
  <c r="J19" i="188"/>
  <c r="J19" i="248"/>
  <c r="J18" i="188"/>
  <c r="J18" i="248" s="1"/>
  <c r="J17" i="188"/>
  <c r="J16" i="188"/>
  <c r="J16" i="248"/>
  <c r="J15" i="188"/>
  <c r="J15" i="248" s="1"/>
  <c r="J14" i="188"/>
  <c r="J14" i="248"/>
  <c r="J13" i="188"/>
  <c r="J13" i="248" s="1"/>
  <c r="J12" i="188"/>
  <c r="J12" i="248"/>
  <c r="J11" i="188"/>
  <c r="J10" i="188" s="1"/>
  <c r="J10" i="248" s="1"/>
  <c r="I10" i="188"/>
  <c r="H10" i="188"/>
  <c r="H10" i="248"/>
  <c r="G10" i="188"/>
  <c r="G10" i="248" s="1"/>
  <c r="F10" i="188"/>
  <c r="F10" i="248"/>
  <c r="E10" i="188"/>
  <c r="D10" i="188"/>
  <c r="D10" i="248"/>
  <c r="K1" i="188"/>
  <c r="J158" i="187"/>
  <c r="J157" i="187"/>
  <c r="J157" i="247"/>
  <c r="J153" i="187"/>
  <c r="J152" i="187"/>
  <c r="J151" i="187"/>
  <c r="J150" i="187"/>
  <c r="J149" i="187"/>
  <c r="J148" i="187"/>
  <c r="J147" i="187"/>
  <c r="J147" i="247"/>
  <c r="I146" i="187"/>
  <c r="I146" i="247" s="1"/>
  <c r="H146" i="187"/>
  <c r="H146" i="247"/>
  <c r="G146" i="187"/>
  <c r="G146" i="247" s="1"/>
  <c r="F146" i="187"/>
  <c r="F146" i="247"/>
  <c r="E146" i="187"/>
  <c r="D146" i="187"/>
  <c r="D146" i="247"/>
  <c r="J145" i="187"/>
  <c r="J144" i="187"/>
  <c r="J143" i="187"/>
  <c r="J142" i="187"/>
  <c r="J141" i="187"/>
  <c r="J141" i="247"/>
  <c r="I140" i="187"/>
  <c r="I140" i="247"/>
  <c r="H140" i="187"/>
  <c r="H140" i="247"/>
  <c r="G140" i="187"/>
  <c r="G140" i="247" s="1"/>
  <c r="F140" i="187"/>
  <c r="F140" i="247"/>
  <c r="E140" i="187"/>
  <c r="E140" i="247" s="1"/>
  <c r="D140" i="187"/>
  <c r="D140" i="247"/>
  <c r="J139" i="187"/>
  <c r="J139" i="247" s="1"/>
  <c r="J138" i="187"/>
  <c r="K138" i="187"/>
  <c r="J137" i="187"/>
  <c r="J137" i="247" s="1"/>
  <c r="J136" i="187"/>
  <c r="K136" i="187"/>
  <c r="D136" i="308" s="1"/>
  <c r="D136" i="370" s="1"/>
  <c r="J135" i="187"/>
  <c r="J134" i="187"/>
  <c r="I133" i="187"/>
  <c r="I133" i="247" s="1"/>
  <c r="H133" i="187"/>
  <c r="G133" i="187"/>
  <c r="G133" i="247" s="1"/>
  <c r="F133" i="187"/>
  <c r="F133" i="247"/>
  <c r="E133" i="187"/>
  <c r="E133" i="247" s="1"/>
  <c r="D133" i="187"/>
  <c r="D133" i="247"/>
  <c r="J132" i="187"/>
  <c r="J132" i="247" s="1"/>
  <c r="J131" i="187"/>
  <c r="J130" i="187"/>
  <c r="I129" i="187"/>
  <c r="I129" i="247" s="1"/>
  <c r="H129" i="187"/>
  <c r="H129" i="247"/>
  <c r="G129" i="187"/>
  <c r="G129" i="247" s="1"/>
  <c r="F129" i="187"/>
  <c r="E129" i="187"/>
  <c r="D129" i="187"/>
  <c r="D129" i="247" s="1"/>
  <c r="J127" i="187"/>
  <c r="J126" i="187"/>
  <c r="J125" i="187"/>
  <c r="J125" i="247" s="1"/>
  <c r="J124" i="187"/>
  <c r="J124" i="247"/>
  <c r="J123" i="187"/>
  <c r="J122" i="187"/>
  <c r="J121" i="187"/>
  <c r="J121" i="247"/>
  <c r="J120" i="187"/>
  <c r="J120" i="247" s="1"/>
  <c r="J119" i="187"/>
  <c r="J114" i="187"/>
  <c r="J114" i="247"/>
  <c r="J118" i="187"/>
  <c r="J117" i="187"/>
  <c r="J117" i="247"/>
  <c r="J116" i="187"/>
  <c r="J116" i="247" s="1"/>
  <c r="J115" i="187"/>
  <c r="I114" i="187"/>
  <c r="I114" i="247"/>
  <c r="H114" i="187"/>
  <c r="G114" i="187"/>
  <c r="G114" i="247"/>
  <c r="F114" i="187"/>
  <c r="F114" i="247" s="1"/>
  <c r="E114" i="187"/>
  <c r="E114" i="247"/>
  <c r="D114" i="187"/>
  <c r="D114" i="247" s="1"/>
  <c r="J113" i="187"/>
  <c r="J112" i="187"/>
  <c r="J111" i="187"/>
  <c r="J110" i="187"/>
  <c r="J110" i="247"/>
  <c r="J109" i="187"/>
  <c r="J108" i="187"/>
  <c r="J108" i="247" s="1"/>
  <c r="J107" i="187"/>
  <c r="J106" i="187"/>
  <c r="K106" i="187"/>
  <c r="D106" i="308" s="1"/>
  <c r="D106" i="370" s="1"/>
  <c r="J105" i="187"/>
  <c r="J105" i="247"/>
  <c r="J104" i="187"/>
  <c r="J104" i="247"/>
  <c r="J103" i="187"/>
  <c r="J102" i="187"/>
  <c r="J101" i="187"/>
  <c r="J101" i="247" s="1"/>
  <c r="J100" i="187"/>
  <c r="J99" i="187"/>
  <c r="J98" i="187"/>
  <c r="J97" i="187"/>
  <c r="J96" i="187"/>
  <c r="J95" i="187"/>
  <c r="J95" i="247" s="1"/>
  <c r="J94" i="187"/>
  <c r="J94" i="247"/>
  <c r="I93" i="187"/>
  <c r="I93" i="247" s="1"/>
  <c r="H93" i="187"/>
  <c r="H93" i="247"/>
  <c r="G93" i="187"/>
  <c r="G93" i="247" s="1"/>
  <c r="F93" i="187"/>
  <c r="E93" i="187"/>
  <c r="E93" i="247"/>
  <c r="D93" i="187"/>
  <c r="D93" i="247"/>
  <c r="J88" i="187"/>
  <c r="J88" i="247"/>
  <c r="J87" i="187"/>
  <c r="J87" i="247" s="1"/>
  <c r="J86" i="187"/>
  <c r="J86" i="247"/>
  <c r="J85" i="187"/>
  <c r="J84" i="187"/>
  <c r="J84" i="247"/>
  <c r="J83" i="187"/>
  <c r="I82" i="187"/>
  <c r="I82" i="247" s="1"/>
  <c r="H82" i="187"/>
  <c r="H82" i="247"/>
  <c r="G82" i="187"/>
  <c r="G82" i="247" s="1"/>
  <c r="F82" i="187"/>
  <c r="F82" i="247"/>
  <c r="E82" i="187"/>
  <c r="E82" i="247" s="1"/>
  <c r="D82" i="187"/>
  <c r="J81" i="187"/>
  <c r="J80" i="187"/>
  <c r="K80" i="187" s="1"/>
  <c r="D80" i="308" s="1"/>
  <c r="D80" i="370"/>
  <c r="J79" i="187"/>
  <c r="J79" i="247" s="1"/>
  <c r="I78" i="187"/>
  <c r="I78" i="247"/>
  <c r="H78" i="187"/>
  <c r="H78" i="247" s="1"/>
  <c r="G78" i="187"/>
  <c r="G78" i="247"/>
  <c r="F78" i="187"/>
  <c r="F78" i="247" s="1"/>
  <c r="E78" i="187"/>
  <c r="E78" i="247"/>
  <c r="D78" i="187"/>
  <c r="D78" i="247" s="1"/>
  <c r="J77" i="187"/>
  <c r="J77" i="247"/>
  <c r="J76" i="187"/>
  <c r="I75" i="187"/>
  <c r="I75" i="247"/>
  <c r="H75" i="187"/>
  <c r="H75" i="247" s="1"/>
  <c r="G75" i="187"/>
  <c r="F75" i="187"/>
  <c r="E75" i="187"/>
  <c r="E75" i="247" s="1"/>
  <c r="D75" i="187"/>
  <c r="D75" i="247"/>
  <c r="J74" i="187"/>
  <c r="J74" i="247" s="1"/>
  <c r="J73" i="187"/>
  <c r="J72" i="187"/>
  <c r="J72" i="247"/>
  <c r="J71" i="187"/>
  <c r="J71" i="247" s="1"/>
  <c r="I70" i="187"/>
  <c r="I70" i="247"/>
  <c r="H70" i="187"/>
  <c r="H70" i="247"/>
  <c r="G70" i="187"/>
  <c r="G70" i="247"/>
  <c r="F70" i="187"/>
  <c r="F70" i="247"/>
  <c r="E70" i="187"/>
  <c r="E70" i="247"/>
  <c r="D70" i="187"/>
  <c r="D70" i="247"/>
  <c r="J69" i="187"/>
  <c r="J68" i="187"/>
  <c r="J68" i="247" s="1"/>
  <c r="J67" i="187"/>
  <c r="J67" i="247"/>
  <c r="I66" i="187"/>
  <c r="H66" i="187"/>
  <c r="H66" i="247"/>
  <c r="G66" i="187"/>
  <c r="F66" i="187"/>
  <c r="F66" i="247" s="1"/>
  <c r="E66" i="187"/>
  <c r="E66" i="247"/>
  <c r="D66" i="187"/>
  <c r="J64" i="187"/>
  <c r="J63" i="187"/>
  <c r="J62" i="187"/>
  <c r="J61" i="187"/>
  <c r="I60" i="187"/>
  <c r="I60" i="247"/>
  <c r="H60" i="187"/>
  <c r="H60" i="247"/>
  <c r="G60" i="187"/>
  <c r="G60" i="247"/>
  <c r="F60" i="187"/>
  <c r="F60" i="247"/>
  <c r="E60" i="187"/>
  <c r="E60" i="247"/>
  <c r="D60" i="187"/>
  <c r="D60" i="247"/>
  <c r="J59" i="187"/>
  <c r="J58" i="187"/>
  <c r="J58" i="247"/>
  <c r="J57" i="187"/>
  <c r="J57" i="247" s="1"/>
  <c r="J56" i="187"/>
  <c r="I55" i="187"/>
  <c r="H55" i="187"/>
  <c r="H55" i="247" s="1"/>
  <c r="G55" i="187"/>
  <c r="G55" i="247"/>
  <c r="F55" i="187"/>
  <c r="F55" i="247" s="1"/>
  <c r="E55" i="187"/>
  <c r="E55" i="247"/>
  <c r="D55" i="187"/>
  <c r="D55" i="247" s="1"/>
  <c r="J54" i="187"/>
  <c r="J53" i="187"/>
  <c r="J53" i="247"/>
  <c r="J52" i="187"/>
  <c r="J52" i="247"/>
  <c r="J51" i="187"/>
  <c r="J51" i="247"/>
  <c r="J50" i="187"/>
  <c r="J50" i="247"/>
  <c r="I49" i="187"/>
  <c r="I49" i="247"/>
  <c r="H49" i="187"/>
  <c r="H49" i="247"/>
  <c r="G49" i="187"/>
  <c r="G49" i="247"/>
  <c r="F49" i="187"/>
  <c r="F49" i="247"/>
  <c r="E49" i="187"/>
  <c r="E49" i="247"/>
  <c r="D49" i="187"/>
  <c r="D49" i="247"/>
  <c r="J48" i="187"/>
  <c r="J48" i="247"/>
  <c r="J47" i="187"/>
  <c r="J46" i="187"/>
  <c r="J45" i="187"/>
  <c r="J44" i="187"/>
  <c r="J43" i="187"/>
  <c r="J42" i="187"/>
  <c r="J41" i="187"/>
  <c r="J40" i="187"/>
  <c r="J40" i="247" s="1"/>
  <c r="J39" i="187"/>
  <c r="J39" i="247"/>
  <c r="J38" i="187"/>
  <c r="I37" i="187"/>
  <c r="I37" i="247"/>
  <c r="H37" i="187"/>
  <c r="H37" i="247"/>
  <c r="G37" i="187"/>
  <c r="G37" i="247"/>
  <c r="F37" i="187"/>
  <c r="F37" i="247"/>
  <c r="E37" i="187"/>
  <c r="E37" i="247"/>
  <c r="D37" i="187"/>
  <c r="D37" i="247"/>
  <c r="J36" i="187"/>
  <c r="J35" i="187"/>
  <c r="J35" i="247"/>
  <c r="J34" i="187"/>
  <c r="J34" i="247" s="1"/>
  <c r="J33" i="187"/>
  <c r="J33" i="247"/>
  <c r="J32" i="187"/>
  <c r="J31" i="187"/>
  <c r="J30" i="187"/>
  <c r="J30" i="247"/>
  <c r="I29" i="187"/>
  <c r="I29" i="247" s="1"/>
  <c r="H29" i="187"/>
  <c r="G29" i="187"/>
  <c r="G29" i="247"/>
  <c r="F29" i="187"/>
  <c r="F29" i="247" s="1"/>
  <c r="E29" i="187"/>
  <c r="E29" i="247"/>
  <c r="D29" i="187"/>
  <c r="D29" i="247" s="1"/>
  <c r="J28" i="187"/>
  <c r="K28" i="187" s="1"/>
  <c r="J28" i="247"/>
  <c r="J27" i="187"/>
  <c r="J26" i="187"/>
  <c r="J26" i="247" s="1"/>
  <c r="K26" i="187"/>
  <c r="J25" i="187"/>
  <c r="J24" i="187"/>
  <c r="J23" i="187"/>
  <c r="I22" i="187"/>
  <c r="I22" i="247" s="1"/>
  <c r="H22" i="187"/>
  <c r="H22" i="247"/>
  <c r="G22" i="187"/>
  <c r="G22" i="247" s="1"/>
  <c r="F22" i="187"/>
  <c r="F22" i="247"/>
  <c r="E22" i="187"/>
  <c r="E22" i="247" s="1"/>
  <c r="D22" i="187"/>
  <c r="D22" i="247"/>
  <c r="J21" i="187"/>
  <c r="J20" i="187"/>
  <c r="J20" i="247"/>
  <c r="J19" i="187"/>
  <c r="J18" i="187"/>
  <c r="J17" i="187"/>
  <c r="J16" i="187"/>
  <c r="I15" i="187"/>
  <c r="I15" i="247" s="1"/>
  <c r="H15" i="187"/>
  <c r="H15" i="247"/>
  <c r="G15" i="187"/>
  <c r="G15" i="247" s="1"/>
  <c r="F15" i="187"/>
  <c r="F15" i="247"/>
  <c r="E15" i="187"/>
  <c r="E15" i="247" s="1"/>
  <c r="D15" i="187"/>
  <c r="D15" i="247"/>
  <c r="J14" i="187"/>
  <c r="J13" i="187"/>
  <c r="J12" i="187"/>
  <c r="J11" i="187"/>
  <c r="J10" i="187"/>
  <c r="J9" i="187"/>
  <c r="K9" i="187" s="1"/>
  <c r="I8" i="187"/>
  <c r="I8" i="247"/>
  <c r="H8" i="187"/>
  <c r="G8" i="187"/>
  <c r="F8" i="187"/>
  <c r="F8" i="247"/>
  <c r="E8" i="187"/>
  <c r="E8" i="247" s="1"/>
  <c r="D8" i="187"/>
  <c r="D8" i="247"/>
  <c r="I5" i="187"/>
  <c r="I5" i="247" s="1"/>
  <c r="H5" i="187"/>
  <c r="H5" i="247"/>
  <c r="G5" i="187"/>
  <c r="G5" i="247" s="1"/>
  <c r="F5" i="187"/>
  <c r="F5" i="247"/>
  <c r="E5" i="187"/>
  <c r="E5" i="247" s="1"/>
  <c r="D5" i="187"/>
  <c r="D5" i="247"/>
  <c r="C5" i="187"/>
  <c r="C5" i="247" s="1"/>
  <c r="B1" i="187"/>
  <c r="J158" i="186"/>
  <c r="J157" i="186"/>
  <c r="J157" i="246" s="1"/>
  <c r="J153" i="186"/>
  <c r="J153" i="246"/>
  <c r="J152" i="186"/>
  <c r="J151" i="186"/>
  <c r="J150" i="186"/>
  <c r="J150" i="246"/>
  <c r="J149" i="186"/>
  <c r="J148" i="186"/>
  <c r="J147" i="186"/>
  <c r="J147" i="246"/>
  <c r="I146" i="186"/>
  <c r="I146" i="246" s="1"/>
  <c r="H146" i="186"/>
  <c r="H146" i="246"/>
  <c r="G146" i="186"/>
  <c r="G146" i="246" s="1"/>
  <c r="F146" i="186"/>
  <c r="E146" i="186"/>
  <c r="E146" i="246" s="1"/>
  <c r="D146" i="186"/>
  <c r="J145" i="186"/>
  <c r="J144" i="186"/>
  <c r="J144" i="246" s="1"/>
  <c r="J143" i="186"/>
  <c r="J142" i="186"/>
  <c r="J142" i="246"/>
  <c r="J141" i="186"/>
  <c r="I140" i="186"/>
  <c r="I140" i="246"/>
  <c r="H140" i="186"/>
  <c r="H140" i="246" s="1"/>
  <c r="G140" i="186"/>
  <c r="F140" i="186"/>
  <c r="F140" i="246"/>
  <c r="E140" i="186"/>
  <c r="E140" i="246" s="1"/>
  <c r="D140" i="186"/>
  <c r="D140" i="246"/>
  <c r="J139" i="186"/>
  <c r="J138" i="186"/>
  <c r="J137" i="186"/>
  <c r="J133" i="186"/>
  <c r="J136" i="186"/>
  <c r="J136" i="246" s="1"/>
  <c r="J135" i="186"/>
  <c r="J135" i="246"/>
  <c r="J134" i="186"/>
  <c r="I133" i="186"/>
  <c r="I133" i="246"/>
  <c r="H133" i="186"/>
  <c r="H133" i="246" s="1"/>
  <c r="G133" i="186"/>
  <c r="G133" i="246"/>
  <c r="F133" i="186"/>
  <c r="F133" i="246" s="1"/>
  <c r="E133" i="186"/>
  <c r="D133" i="186"/>
  <c r="D133" i="246"/>
  <c r="J132" i="186"/>
  <c r="J132" i="246" s="1"/>
  <c r="J131" i="186"/>
  <c r="J131" i="246"/>
  <c r="J130" i="186"/>
  <c r="I129" i="186"/>
  <c r="I129" i="246"/>
  <c r="H129" i="186"/>
  <c r="H129" i="246" s="1"/>
  <c r="G129" i="186"/>
  <c r="G129" i="246"/>
  <c r="F129" i="186"/>
  <c r="F129" i="246" s="1"/>
  <c r="E129" i="186"/>
  <c r="E129" i="246"/>
  <c r="D129" i="186"/>
  <c r="J127" i="186"/>
  <c r="J126" i="186"/>
  <c r="K126" i="186"/>
  <c r="J125" i="186"/>
  <c r="J125" i="246" s="1"/>
  <c r="J124" i="186"/>
  <c r="J124" i="246"/>
  <c r="J123" i="186"/>
  <c r="J123" i="246" s="1"/>
  <c r="J122" i="186"/>
  <c r="J122" i="246"/>
  <c r="J121" i="186"/>
  <c r="K121" i="186" s="1"/>
  <c r="J120" i="186"/>
  <c r="J120" i="246"/>
  <c r="J119" i="186"/>
  <c r="J119" i="246" s="1"/>
  <c r="J118" i="186"/>
  <c r="K118" i="186"/>
  <c r="J118" i="246"/>
  <c r="J117" i="186"/>
  <c r="J116" i="186"/>
  <c r="J115" i="186"/>
  <c r="K115" i="186"/>
  <c r="I114" i="186"/>
  <c r="I114" i="246"/>
  <c r="H114" i="186"/>
  <c r="H114" i="246"/>
  <c r="G114" i="186"/>
  <c r="F114" i="186"/>
  <c r="F114" i="246"/>
  <c r="E114" i="186"/>
  <c r="D114" i="186"/>
  <c r="D114" i="246"/>
  <c r="J113" i="186"/>
  <c r="K113" i="186"/>
  <c r="J112" i="186"/>
  <c r="J112" i="246"/>
  <c r="J111" i="186"/>
  <c r="J111" i="246"/>
  <c r="J110" i="186"/>
  <c r="J109" i="186"/>
  <c r="J108" i="186"/>
  <c r="J108" i="246"/>
  <c r="J107" i="186"/>
  <c r="J107" i="246" s="1"/>
  <c r="J106" i="186"/>
  <c r="J106" i="246"/>
  <c r="J105" i="186"/>
  <c r="J105" i="246" s="1"/>
  <c r="J104" i="186"/>
  <c r="J104" i="246"/>
  <c r="J103" i="186"/>
  <c r="K103" i="186" s="1"/>
  <c r="J102" i="186"/>
  <c r="J101" i="186"/>
  <c r="K101" i="186" s="1"/>
  <c r="J100" i="186"/>
  <c r="J100" i="246"/>
  <c r="J99" i="186"/>
  <c r="J99" i="246" s="1"/>
  <c r="J98" i="186"/>
  <c r="J98" i="246"/>
  <c r="J97" i="186"/>
  <c r="J96" i="186"/>
  <c r="J95" i="186"/>
  <c r="J94" i="186"/>
  <c r="I93" i="186"/>
  <c r="H93" i="186"/>
  <c r="H93" i="246" s="1"/>
  <c r="G93" i="186"/>
  <c r="G93" i="246"/>
  <c r="F93" i="186"/>
  <c r="F93" i="246" s="1"/>
  <c r="E93" i="186"/>
  <c r="E93" i="246"/>
  <c r="D93" i="186"/>
  <c r="D93" i="246" s="1"/>
  <c r="J88" i="186"/>
  <c r="J87" i="186"/>
  <c r="J86" i="186"/>
  <c r="J85" i="186"/>
  <c r="K85" i="186"/>
  <c r="J84" i="186"/>
  <c r="J84" i="246" s="1"/>
  <c r="J83" i="186"/>
  <c r="J83" i="246"/>
  <c r="I82" i="186"/>
  <c r="I82" i="246" s="1"/>
  <c r="H82" i="186"/>
  <c r="H82" i="246"/>
  <c r="G82" i="186"/>
  <c r="G82" i="246" s="1"/>
  <c r="F82" i="186"/>
  <c r="F82" i="246"/>
  <c r="E82" i="186"/>
  <c r="E82" i="246" s="1"/>
  <c r="D82" i="186"/>
  <c r="D82" i="246"/>
  <c r="J81" i="186"/>
  <c r="J81" i="246" s="1"/>
  <c r="J80" i="186"/>
  <c r="J80" i="246"/>
  <c r="J79" i="186"/>
  <c r="J79" i="246" s="1"/>
  <c r="I78" i="186"/>
  <c r="I78" i="246"/>
  <c r="H78" i="186"/>
  <c r="H78" i="246" s="1"/>
  <c r="G78" i="186"/>
  <c r="G78" i="246"/>
  <c r="F78" i="186"/>
  <c r="E78" i="186"/>
  <c r="E78" i="246"/>
  <c r="D78" i="186"/>
  <c r="D78" i="246"/>
  <c r="J77" i="186"/>
  <c r="J76" i="186"/>
  <c r="J76" i="246"/>
  <c r="I75" i="186"/>
  <c r="I75" i="246" s="1"/>
  <c r="H75" i="186"/>
  <c r="H75" i="246"/>
  <c r="G75" i="186"/>
  <c r="G75" i="246" s="1"/>
  <c r="F75" i="186"/>
  <c r="F75" i="246"/>
  <c r="E75" i="186"/>
  <c r="D75" i="186"/>
  <c r="D75" i="246"/>
  <c r="J74" i="186"/>
  <c r="J74" i="246"/>
  <c r="J73" i="186"/>
  <c r="J73" i="246" s="1"/>
  <c r="J72" i="186"/>
  <c r="J72" i="246"/>
  <c r="J71" i="186"/>
  <c r="I70" i="186"/>
  <c r="H70" i="186"/>
  <c r="G70" i="186"/>
  <c r="G70" i="246" s="1"/>
  <c r="F70" i="186"/>
  <c r="F70" i="246"/>
  <c r="E70" i="186"/>
  <c r="E70" i="246" s="1"/>
  <c r="D70" i="186"/>
  <c r="D70" i="246"/>
  <c r="J69" i="186"/>
  <c r="J69" i="246" s="1"/>
  <c r="J68" i="186"/>
  <c r="J68" i="246"/>
  <c r="J67" i="186"/>
  <c r="I66" i="186"/>
  <c r="I66" i="246" s="1"/>
  <c r="H66" i="186"/>
  <c r="H66" i="246"/>
  <c r="G66" i="186"/>
  <c r="G66" i="246" s="1"/>
  <c r="F66" i="186"/>
  <c r="F66" i="246"/>
  <c r="E66" i="186"/>
  <c r="E66" i="246" s="1"/>
  <c r="D66" i="186"/>
  <c r="D66" i="246"/>
  <c r="J64" i="186"/>
  <c r="J63" i="186"/>
  <c r="J63" i="246"/>
  <c r="J62" i="186"/>
  <c r="J61" i="186"/>
  <c r="I60" i="186"/>
  <c r="I60" i="246"/>
  <c r="H60" i="186"/>
  <c r="G60" i="186"/>
  <c r="G60" i="246" s="1"/>
  <c r="F60" i="186"/>
  <c r="F60" i="246"/>
  <c r="E60" i="186"/>
  <c r="E60" i="246" s="1"/>
  <c r="D60" i="186"/>
  <c r="D60" i="246"/>
  <c r="J59" i="186"/>
  <c r="J59" i="246" s="1"/>
  <c r="J58" i="186"/>
  <c r="J58" i="246"/>
  <c r="J57" i="186"/>
  <c r="J57" i="246" s="1"/>
  <c r="J56" i="186"/>
  <c r="I55" i="186"/>
  <c r="I55" i="246" s="1"/>
  <c r="H55" i="186"/>
  <c r="G55" i="186"/>
  <c r="G55" i="246"/>
  <c r="F55" i="186"/>
  <c r="F55" i="246" s="1"/>
  <c r="E55" i="186"/>
  <c r="E55" i="246"/>
  <c r="D55" i="186"/>
  <c r="J54" i="186"/>
  <c r="J53" i="186"/>
  <c r="J52" i="186"/>
  <c r="J52" i="246" s="1"/>
  <c r="J51" i="186"/>
  <c r="J51" i="246"/>
  <c r="J50" i="186"/>
  <c r="I49" i="186"/>
  <c r="H49" i="186"/>
  <c r="H49" i="246"/>
  <c r="G49" i="186"/>
  <c r="G49" i="246" s="1"/>
  <c r="F49" i="186"/>
  <c r="F49" i="246"/>
  <c r="E49" i="186"/>
  <c r="D49" i="186"/>
  <c r="D49" i="246" s="1"/>
  <c r="J48" i="186"/>
  <c r="J48" i="246"/>
  <c r="J47" i="186"/>
  <c r="J47" i="246" s="1"/>
  <c r="J46" i="186"/>
  <c r="J46" i="246"/>
  <c r="J45" i="186"/>
  <c r="J45" i="246" s="1"/>
  <c r="J44" i="186"/>
  <c r="J44" i="246"/>
  <c r="J43" i="186"/>
  <c r="J43" i="246" s="1"/>
  <c r="J42" i="186"/>
  <c r="J41" i="186"/>
  <c r="J41" i="246" s="1"/>
  <c r="J40" i="186"/>
  <c r="J40" i="246"/>
  <c r="J39" i="186"/>
  <c r="J39" i="246" s="1"/>
  <c r="J38" i="186"/>
  <c r="I37" i="186"/>
  <c r="I37" i="246"/>
  <c r="H37" i="186"/>
  <c r="H37" i="246" s="1"/>
  <c r="G37" i="186"/>
  <c r="G37" i="246"/>
  <c r="F37" i="186"/>
  <c r="F37" i="246" s="1"/>
  <c r="E37" i="186"/>
  <c r="E37" i="246"/>
  <c r="D37" i="186"/>
  <c r="D37" i="246" s="1"/>
  <c r="J36" i="186"/>
  <c r="J36" i="246"/>
  <c r="J35" i="186"/>
  <c r="J34" i="186"/>
  <c r="J33" i="186"/>
  <c r="J33" i="246" s="1"/>
  <c r="K33" i="186"/>
  <c r="J32" i="186"/>
  <c r="J32" i="246"/>
  <c r="J31" i="186"/>
  <c r="J30" i="186"/>
  <c r="K30" i="186" s="1"/>
  <c r="D30" i="307" s="1"/>
  <c r="I29" i="186"/>
  <c r="I29" i="246" s="1"/>
  <c r="H29" i="186"/>
  <c r="H29" i="246"/>
  <c r="G29" i="186"/>
  <c r="G29" i="246" s="1"/>
  <c r="F29" i="186"/>
  <c r="F29" i="246"/>
  <c r="E29" i="186"/>
  <c r="E29" i="246" s="1"/>
  <c r="D29" i="186"/>
  <c r="D29" i="246"/>
  <c r="J28" i="186"/>
  <c r="J28" i="246" s="1"/>
  <c r="J27" i="186"/>
  <c r="J27" i="246"/>
  <c r="J26" i="186"/>
  <c r="J26" i="246" s="1"/>
  <c r="J25" i="186"/>
  <c r="J24" i="186"/>
  <c r="J23" i="186"/>
  <c r="J23" i="246" s="1"/>
  <c r="I22" i="186"/>
  <c r="I22" i="246"/>
  <c r="H22" i="186"/>
  <c r="H22" i="246" s="1"/>
  <c r="G22" i="186"/>
  <c r="G22" i="246"/>
  <c r="F22" i="186"/>
  <c r="F22" i="246" s="1"/>
  <c r="E22" i="186"/>
  <c r="E22" i="246"/>
  <c r="D22" i="186"/>
  <c r="D22" i="246" s="1"/>
  <c r="J21" i="186"/>
  <c r="J21" i="246"/>
  <c r="J20" i="186"/>
  <c r="J20" i="246" s="1"/>
  <c r="J19" i="186"/>
  <c r="J18" i="186"/>
  <c r="J18" i="246"/>
  <c r="J17" i="186"/>
  <c r="J16" i="186"/>
  <c r="J16" i="246"/>
  <c r="I15" i="186"/>
  <c r="I15" i="246" s="1"/>
  <c r="H15" i="186"/>
  <c r="H15" i="246"/>
  <c r="G15" i="186"/>
  <c r="G15" i="246" s="1"/>
  <c r="F15" i="186"/>
  <c r="F15" i="246"/>
  <c r="E15" i="186"/>
  <c r="E15" i="246" s="1"/>
  <c r="D15" i="186"/>
  <c r="D15" i="246"/>
  <c r="J14" i="186"/>
  <c r="J13" i="186"/>
  <c r="J12" i="186"/>
  <c r="J11" i="186"/>
  <c r="J10" i="186"/>
  <c r="J10" i="246" s="1"/>
  <c r="J9" i="186"/>
  <c r="I8" i="186"/>
  <c r="I8" i="246"/>
  <c r="H8" i="186"/>
  <c r="H8" i="246"/>
  <c r="G8" i="186"/>
  <c r="G8" i="246"/>
  <c r="F8" i="186"/>
  <c r="E8" i="186"/>
  <c r="E8" i="246"/>
  <c r="D8" i="186"/>
  <c r="D8" i="246" s="1"/>
  <c r="I5" i="186"/>
  <c r="I5" i="246"/>
  <c r="H5" i="186"/>
  <c r="H5" i="246" s="1"/>
  <c r="G5" i="186"/>
  <c r="G5" i="246"/>
  <c r="F5" i="186"/>
  <c r="F5" i="246" s="1"/>
  <c r="E5" i="186"/>
  <c r="E5" i="246"/>
  <c r="D5" i="186"/>
  <c r="D5" i="246" s="1"/>
  <c r="C5" i="186"/>
  <c r="C5" i="246"/>
  <c r="B1" i="186"/>
  <c r="J158" i="185"/>
  <c r="J158" i="245"/>
  <c r="J157" i="185"/>
  <c r="J153" i="185"/>
  <c r="J153" i="245" s="1"/>
  <c r="J152" i="185"/>
  <c r="J151" i="185"/>
  <c r="J150" i="185"/>
  <c r="J149" i="185"/>
  <c r="J148" i="185"/>
  <c r="J148" i="245"/>
  <c r="J147" i="185"/>
  <c r="J147" i="245" s="1"/>
  <c r="I146" i="185"/>
  <c r="I146" i="245"/>
  <c r="H146" i="185"/>
  <c r="H146" i="245" s="1"/>
  <c r="G146" i="185"/>
  <c r="G146" i="245"/>
  <c r="F146" i="185"/>
  <c r="F146" i="245" s="1"/>
  <c r="E146" i="185"/>
  <c r="E146" i="245"/>
  <c r="D146" i="185"/>
  <c r="D146" i="245" s="1"/>
  <c r="J145" i="185"/>
  <c r="J145" i="245"/>
  <c r="J144" i="185"/>
  <c r="J143" i="185"/>
  <c r="J142" i="185"/>
  <c r="J141" i="185"/>
  <c r="I140" i="185"/>
  <c r="I140" i="245" s="1"/>
  <c r="H140" i="185"/>
  <c r="H140" i="245"/>
  <c r="G140" i="185"/>
  <c r="F140" i="185"/>
  <c r="F140" i="245"/>
  <c r="E140" i="185"/>
  <c r="E140" i="245"/>
  <c r="D140" i="185"/>
  <c r="D140" i="245"/>
  <c r="J139" i="185"/>
  <c r="J138" i="185"/>
  <c r="J138" i="245" s="1"/>
  <c r="J137" i="185"/>
  <c r="J137" i="245"/>
  <c r="J136" i="185"/>
  <c r="J135" i="185"/>
  <c r="J134" i="185"/>
  <c r="J134" i="245"/>
  <c r="K134" i="185"/>
  <c r="I133" i="185"/>
  <c r="I133" i="245"/>
  <c r="H133" i="185"/>
  <c r="G133" i="185"/>
  <c r="G133" i="245" s="1"/>
  <c r="F133" i="185"/>
  <c r="F133" i="245"/>
  <c r="E133" i="185"/>
  <c r="E133" i="245" s="1"/>
  <c r="D133" i="185"/>
  <c r="D133" i="245"/>
  <c r="J132" i="185"/>
  <c r="J131" i="185"/>
  <c r="J130" i="185"/>
  <c r="J130" i="245"/>
  <c r="I129" i="185"/>
  <c r="H129" i="185"/>
  <c r="H129" i="245"/>
  <c r="G129" i="185"/>
  <c r="G129" i="245" s="1"/>
  <c r="F129" i="185"/>
  <c r="F129" i="245"/>
  <c r="E129" i="185"/>
  <c r="E129" i="245" s="1"/>
  <c r="D129" i="185"/>
  <c r="D129" i="245" s="1"/>
  <c r="J127" i="185"/>
  <c r="J127" i="245"/>
  <c r="J126" i="185"/>
  <c r="J126" i="245" s="1"/>
  <c r="J125" i="185"/>
  <c r="J125" i="245"/>
  <c r="J124" i="185"/>
  <c r="J124" i="245" s="1"/>
  <c r="J123" i="185"/>
  <c r="J122" i="185"/>
  <c r="J122" i="245"/>
  <c r="J121" i="185"/>
  <c r="J121" i="245" s="1"/>
  <c r="J120" i="185"/>
  <c r="J120" i="245"/>
  <c r="J119" i="185"/>
  <c r="J119" i="245" s="1"/>
  <c r="J118" i="185"/>
  <c r="J118" i="245"/>
  <c r="J117" i="185"/>
  <c r="J117" i="245" s="1"/>
  <c r="J116" i="185"/>
  <c r="J115" i="185"/>
  <c r="I114" i="185"/>
  <c r="I114" i="245" s="1"/>
  <c r="H114" i="185"/>
  <c r="H114" i="245"/>
  <c r="G114" i="185"/>
  <c r="G114" i="245" s="1"/>
  <c r="F114" i="185"/>
  <c r="F114" i="245"/>
  <c r="E114" i="185"/>
  <c r="E114" i="245" s="1"/>
  <c r="D114" i="185"/>
  <c r="D114" i="245"/>
  <c r="J113" i="185"/>
  <c r="J112" i="185"/>
  <c r="J111" i="185"/>
  <c r="J110" i="185"/>
  <c r="J110" i="245" s="1"/>
  <c r="J109" i="185"/>
  <c r="J109" i="245"/>
  <c r="J108" i="185"/>
  <c r="J107" i="185"/>
  <c r="J106" i="185"/>
  <c r="J106" i="245"/>
  <c r="K106" i="185"/>
  <c r="J105" i="185"/>
  <c r="J105" i="245" s="1"/>
  <c r="J104" i="185"/>
  <c r="J104" i="245"/>
  <c r="J103" i="185"/>
  <c r="J103" i="245" s="1"/>
  <c r="J102" i="185"/>
  <c r="K102" i="185"/>
  <c r="J101" i="185"/>
  <c r="J100" i="185"/>
  <c r="J99" i="185"/>
  <c r="J98" i="185"/>
  <c r="J98" i="245" s="1"/>
  <c r="J97" i="185"/>
  <c r="J96" i="185"/>
  <c r="J95" i="185"/>
  <c r="J95" i="245" s="1"/>
  <c r="J94" i="185"/>
  <c r="K94" i="185"/>
  <c r="J94" i="245"/>
  <c r="I93" i="185"/>
  <c r="I93" i="245" s="1"/>
  <c r="H93" i="185"/>
  <c r="G93" i="185"/>
  <c r="F93" i="185"/>
  <c r="F93" i="245" s="1"/>
  <c r="E93" i="185"/>
  <c r="D93" i="185"/>
  <c r="D93" i="245"/>
  <c r="J88" i="185"/>
  <c r="J88" i="245"/>
  <c r="J87" i="185"/>
  <c r="J87" i="245" s="1"/>
  <c r="J86" i="185"/>
  <c r="J85" i="185"/>
  <c r="J84" i="185"/>
  <c r="J83" i="185"/>
  <c r="I82" i="185"/>
  <c r="H82" i="185"/>
  <c r="H82" i="245"/>
  <c r="G82" i="185"/>
  <c r="F82" i="185"/>
  <c r="F82" i="245"/>
  <c r="E82" i="185"/>
  <c r="E82" i="245" s="1"/>
  <c r="D82" i="185"/>
  <c r="D82" i="245"/>
  <c r="J81" i="185"/>
  <c r="J80" i="185"/>
  <c r="J79" i="185"/>
  <c r="J79" i="245"/>
  <c r="I78" i="185"/>
  <c r="I78" i="245" s="1"/>
  <c r="H78" i="185"/>
  <c r="H78" i="245"/>
  <c r="G78" i="185"/>
  <c r="G78" i="245" s="1"/>
  <c r="F78" i="185"/>
  <c r="F78" i="245"/>
  <c r="E78" i="185"/>
  <c r="E78" i="245" s="1"/>
  <c r="D78" i="185"/>
  <c r="D78" i="245"/>
  <c r="J77" i="185"/>
  <c r="J77" i="245" s="1"/>
  <c r="J76" i="185"/>
  <c r="I75" i="185"/>
  <c r="I75" i="245"/>
  <c r="H75" i="185"/>
  <c r="H75" i="245" s="1"/>
  <c r="G75" i="185"/>
  <c r="G75" i="245"/>
  <c r="F75" i="185"/>
  <c r="F75" i="245" s="1"/>
  <c r="E75" i="185"/>
  <c r="E75" i="245"/>
  <c r="D75" i="185"/>
  <c r="D75" i="245" s="1"/>
  <c r="J74" i="185"/>
  <c r="J73" i="185"/>
  <c r="J73" i="245" s="1"/>
  <c r="J72" i="185"/>
  <c r="J71" i="185"/>
  <c r="I70" i="185"/>
  <c r="I70" i="245" s="1"/>
  <c r="H70" i="185"/>
  <c r="G70" i="185"/>
  <c r="G70" i="245"/>
  <c r="F70" i="185"/>
  <c r="F70" i="245" s="1"/>
  <c r="E70" i="185"/>
  <c r="D70" i="185"/>
  <c r="D70" i="245"/>
  <c r="J69" i="185"/>
  <c r="J68" i="185"/>
  <c r="J68" i="245"/>
  <c r="J67" i="185"/>
  <c r="J67" i="245" s="1"/>
  <c r="I66" i="185"/>
  <c r="I66" i="245"/>
  <c r="H66" i="185"/>
  <c r="H66" i="245" s="1"/>
  <c r="G66" i="185"/>
  <c r="G66" i="245"/>
  <c r="F66" i="185"/>
  <c r="E66" i="185"/>
  <c r="E66" i="245" s="1"/>
  <c r="D66" i="185"/>
  <c r="J64" i="185"/>
  <c r="J63" i="185"/>
  <c r="J63" i="245" s="1"/>
  <c r="J62" i="185"/>
  <c r="J62" i="245" s="1"/>
  <c r="J61" i="185"/>
  <c r="I60" i="185"/>
  <c r="I60" i="245"/>
  <c r="H60" i="185"/>
  <c r="H60" i="245" s="1"/>
  <c r="G60" i="185"/>
  <c r="G60" i="245"/>
  <c r="F60" i="185"/>
  <c r="F60" i="245" s="1"/>
  <c r="E60" i="185"/>
  <c r="E60" i="245"/>
  <c r="D60" i="185"/>
  <c r="D60" i="245" s="1"/>
  <c r="J59" i="185"/>
  <c r="J59" i="245"/>
  <c r="J58" i="185"/>
  <c r="J58" i="245" s="1"/>
  <c r="J57" i="185"/>
  <c r="J56" i="185"/>
  <c r="J56" i="245" s="1"/>
  <c r="I55" i="185"/>
  <c r="I55" i="245"/>
  <c r="H55" i="185"/>
  <c r="H55" i="245" s="1"/>
  <c r="G55" i="185"/>
  <c r="G55" i="245"/>
  <c r="F55" i="185"/>
  <c r="F55" i="245" s="1"/>
  <c r="E55" i="185"/>
  <c r="E55" i="245"/>
  <c r="D55" i="185"/>
  <c r="D55" i="245" s="1"/>
  <c r="J54" i="185"/>
  <c r="J53" i="185"/>
  <c r="J52" i="185"/>
  <c r="J52" i="245" s="1"/>
  <c r="J51" i="185"/>
  <c r="J51" i="245"/>
  <c r="J50" i="185"/>
  <c r="J50" i="245" s="1"/>
  <c r="I49" i="185"/>
  <c r="I49" i="245"/>
  <c r="H49" i="185"/>
  <c r="H49" i="245" s="1"/>
  <c r="G49" i="185"/>
  <c r="G49" i="245"/>
  <c r="F49" i="185"/>
  <c r="F49" i="245" s="1"/>
  <c r="E49" i="185"/>
  <c r="E49" i="245"/>
  <c r="D49" i="185"/>
  <c r="D49" i="245" s="1"/>
  <c r="J48" i="185"/>
  <c r="J47" i="185"/>
  <c r="K47" i="185"/>
  <c r="D47" i="306" s="1"/>
  <c r="D47" i="368" s="1"/>
  <c r="J46" i="185"/>
  <c r="J46" i="245"/>
  <c r="K46" i="185"/>
  <c r="D46" i="306" s="1"/>
  <c r="D46" i="368" s="1"/>
  <c r="J45" i="185"/>
  <c r="J45" i="245" s="1"/>
  <c r="J44" i="185"/>
  <c r="J44" i="245" s="1"/>
  <c r="J43" i="185"/>
  <c r="J43" i="245" s="1"/>
  <c r="J42" i="185"/>
  <c r="J42" i="245" s="1"/>
  <c r="J41" i="185"/>
  <c r="J40" i="185"/>
  <c r="J39" i="185"/>
  <c r="J38" i="185"/>
  <c r="I37" i="185"/>
  <c r="I37" i="245"/>
  <c r="H37" i="185"/>
  <c r="H37" i="245" s="1"/>
  <c r="G37" i="185"/>
  <c r="G37" i="245"/>
  <c r="F37" i="185"/>
  <c r="F37" i="245" s="1"/>
  <c r="E37" i="185"/>
  <c r="E37" i="245" s="1"/>
  <c r="D37" i="185"/>
  <c r="D37" i="245" s="1"/>
  <c r="J36" i="185"/>
  <c r="J35" i="185"/>
  <c r="J35" i="245" s="1"/>
  <c r="J34" i="185"/>
  <c r="J33" i="185"/>
  <c r="J32" i="185"/>
  <c r="J32" i="245" s="1"/>
  <c r="J31" i="185"/>
  <c r="K31" i="185"/>
  <c r="K31" i="245"/>
  <c r="I29" i="185"/>
  <c r="I29" i="245" s="1"/>
  <c r="H29" i="185"/>
  <c r="H29" i="245" s="1"/>
  <c r="G29" i="185"/>
  <c r="G29" i="245" s="1"/>
  <c r="F29" i="185"/>
  <c r="F29" i="245" s="1"/>
  <c r="E29" i="185"/>
  <c r="E29" i="245" s="1"/>
  <c r="D29" i="185"/>
  <c r="D29" i="245"/>
  <c r="J28" i="185"/>
  <c r="J28" i="245" s="1"/>
  <c r="J27" i="185"/>
  <c r="J27" i="245"/>
  <c r="J26" i="185"/>
  <c r="J25" i="185"/>
  <c r="J25" i="245"/>
  <c r="J24" i="185"/>
  <c r="J23" i="185"/>
  <c r="I22" i="185"/>
  <c r="I22" i="245"/>
  <c r="H22" i="185"/>
  <c r="H22" i="245" s="1"/>
  <c r="G22" i="185"/>
  <c r="G22" i="245"/>
  <c r="F22" i="185"/>
  <c r="F22" i="245" s="1"/>
  <c r="E22" i="185"/>
  <c r="E22" i="245"/>
  <c r="D22" i="185"/>
  <c r="D22" i="245" s="1"/>
  <c r="J21" i="185"/>
  <c r="J20" i="185"/>
  <c r="J20" i="245"/>
  <c r="J19" i="185"/>
  <c r="J18" i="185"/>
  <c r="J17" i="185"/>
  <c r="J17" i="245"/>
  <c r="J16" i="185"/>
  <c r="I15" i="185"/>
  <c r="I15" i="245"/>
  <c r="H15" i="185"/>
  <c r="G15" i="185"/>
  <c r="G15" i="245" s="1"/>
  <c r="F15" i="185"/>
  <c r="E15" i="185"/>
  <c r="E15" i="245" s="1"/>
  <c r="D15" i="185"/>
  <c r="D15" i="245"/>
  <c r="J14" i="185"/>
  <c r="J14" i="245" s="1"/>
  <c r="J13" i="185"/>
  <c r="J12" i="185"/>
  <c r="J12" i="245" s="1"/>
  <c r="J11" i="185"/>
  <c r="J10" i="185"/>
  <c r="J9" i="185"/>
  <c r="I8" i="185"/>
  <c r="H8" i="185"/>
  <c r="H8" i="245"/>
  <c r="G8" i="185"/>
  <c r="G8" i="245" s="1"/>
  <c r="F8" i="185"/>
  <c r="F8" i="245" s="1"/>
  <c r="E8" i="185"/>
  <c r="D8" i="185"/>
  <c r="I5" i="185"/>
  <c r="I5" i="245" s="1"/>
  <c r="H5" i="185"/>
  <c r="H5" i="245"/>
  <c r="G5" i="185"/>
  <c r="G5" i="245" s="1"/>
  <c r="F5" i="185"/>
  <c r="F5" i="245" s="1"/>
  <c r="E5" i="185"/>
  <c r="E5" i="245" s="1"/>
  <c r="D5" i="185"/>
  <c r="D5" i="245" s="1"/>
  <c r="C5" i="185"/>
  <c r="C5" i="245" s="1"/>
  <c r="B1" i="185"/>
  <c r="J158" i="184"/>
  <c r="J158" i="244" s="1"/>
  <c r="J157" i="184"/>
  <c r="J157" i="244"/>
  <c r="J153" i="184"/>
  <c r="J152" i="184"/>
  <c r="J152" i="244" s="1"/>
  <c r="J151" i="184"/>
  <c r="J151" i="244" s="1"/>
  <c r="J150" i="184"/>
  <c r="J149" i="184"/>
  <c r="J148" i="184"/>
  <c r="J147" i="184"/>
  <c r="J147" i="244" s="1"/>
  <c r="I146" i="184"/>
  <c r="I146" i="244"/>
  <c r="H146" i="184"/>
  <c r="H146" i="244" s="1"/>
  <c r="G146" i="184"/>
  <c r="G146" i="244"/>
  <c r="F146" i="184"/>
  <c r="F146" i="244" s="1"/>
  <c r="E146" i="184"/>
  <c r="E146" i="244"/>
  <c r="D146" i="184"/>
  <c r="D146" i="244" s="1"/>
  <c r="J145" i="184"/>
  <c r="J144" i="184"/>
  <c r="J144" i="244" s="1"/>
  <c r="J143" i="184"/>
  <c r="J143" i="244" s="1"/>
  <c r="J142" i="184"/>
  <c r="J141" i="184"/>
  <c r="I140" i="184"/>
  <c r="I140" i="244" s="1"/>
  <c r="H140" i="184"/>
  <c r="H140" i="244"/>
  <c r="G140" i="184"/>
  <c r="G140" i="244" s="1"/>
  <c r="F140" i="184"/>
  <c r="F140" i="244"/>
  <c r="E140" i="184"/>
  <c r="E140" i="244" s="1"/>
  <c r="D140" i="184"/>
  <c r="D140" i="244" s="1"/>
  <c r="J139" i="184"/>
  <c r="J139" i="244" s="1"/>
  <c r="J138" i="184"/>
  <c r="J137" i="184"/>
  <c r="J137" i="244" s="1"/>
  <c r="J136" i="184"/>
  <c r="J135" i="184"/>
  <c r="J134" i="184"/>
  <c r="I133" i="184"/>
  <c r="I133" i="244" s="1"/>
  <c r="H133" i="184"/>
  <c r="G133" i="184"/>
  <c r="G133" i="244" s="1"/>
  <c r="F133" i="184"/>
  <c r="F133" i="244"/>
  <c r="E133" i="184"/>
  <c r="E133" i="244" s="1"/>
  <c r="D133" i="184"/>
  <c r="D133" i="244"/>
  <c r="J132" i="184"/>
  <c r="J132" i="244" s="1"/>
  <c r="J131" i="184"/>
  <c r="J131" i="244"/>
  <c r="J130" i="184"/>
  <c r="I129" i="184"/>
  <c r="I129" i="244"/>
  <c r="H129" i="184"/>
  <c r="H129" i="244" s="1"/>
  <c r="G129" i="184"/>
  <c r="F129" i="184"/>
  <c r="F129" i="244" s="1"/>
  <c r="E129" i="184"/>
  <c r="E129" i="244"/>
  <c r="D129" i="184"/>
  <c r="D129" i="244" s="1"/>
  <c r="J127" i="184"/>
  <c r="J127" i="244"/>
  <c r="J126" i="184"/>
  <c r="J125" i="184"/>
  <c r="J124" i="184"/>
  <c r="J124" i="244"/>
  <c r="J123" i="184"/>
  <c r="J122" i="184"/>
  <c r="K122" i="184" s="1"/>
  <c r="J121" i="184"/>
  <c r="J121" i="244"/>
  <c r="J120" i="184"/>
  <c r="J120" i="244" s="1"/>
  <c r="J119" i="184"/>
  <c r="J119" i="244" s="1"/>
  <c r="J118" i="184"/>
  <c r="J118" i="244" s="1"/>
  <c r="J117" i="184"/>
  <c r="J116" i="184"/>
  <c r="J116" i="244" s="1"/>
  <c r="J115" i="184"/>
  <c r="I114" i="184"/>
  <c r="I114" i="244"/>
  <c r="H114" i="184"/>
  <c r="H114" i="244" s="1"/>
  <c r="G114" i="184"/>
  <c r="G114" i="244"/>
  <c r="F114" i="184"/>
  <c r="F114" i="244" s="1"/>
  <c r="E114" i="184"/>
  <c r="E114" i="244" s="1"/>
  <c r="D114" i="184"/>
  <c r="D114" i="244" s="1"/>
  <c r="J113" i="184"/>
  <c r="J112" i="184"/>
  <c r="J111" i="184"/>
  <c r="J110" i="184"/>
  <c r="K110" i="184"/>
  <c r="J109" i="184"/>
  <c r="J109" i="244" s="1"/>
  <c r="J108" i="184"/>
  <c r="K108" i="184"/>
  <c r="D108" i="305"/>
  <c r="D108" i="367" s="1"/>
  <c r="J107" i="184"/>
  <c r="J106" i="184"/>
  <c r="J105" i="184"/>
  <c r="J105" i="244" s="1"/>
  <c r="J104" i="184"/>
  <c r="J104" i="244"/>
  <c r="J103" i="184"/>
  <c r="J103" i="244" s="1"/>
  <c r="J102" i="184"/>
  <c r="J101" i="184"/>
  <c r="J101" i="244" s="1"/>
  <c r="J100" i="184"/>
  <c r="J100" i="244" s="1"/>
  <c r="J99" i="184"/>
  <c r="J99" i="244"/>
  <c r="J98" i="184"/>
  <c r="J97" i="184"/>
  <c r="J97" i="244"/>
  <c r="J96" i="184"/>
  <c r="K96" i="184" s="1"/>
  <c r="K96" i="244" s="1"/>
  <c r="J95" i="184"/>
  <c r="J95" i="244" s="1"/>
  <c r="J94" i="184"/>
  <c r="I93" i="184"/>
  <c r="I93" i="244"/>
  <c r="H93" i="184"/>
  <c r="H128" i="184" s="1"/>
  <c r="H128" i="244" s="1"/>
  <c r="G93" i="184"/>
  <c r="G93" i="244"/>
  <c r="F93" i="184"/>
  <c r="E93" i="184"/>
  <c r="E93" i="244"/>
  <c r="D93" i="184"/>
  <c r="J88" i="184"/>
  <c r="J87" i="184"/>
  <c r="J86" i="184"/>
  <c r="J86" i="244"/>
  <c r="J85" i="184"/>
  <c r="J84" i="184"/>
  <c r="J83" i="184"/>
  <c r="J83" i="244"/>
  <c r="I82" i="184"/>
  <c r="I82" i="244" s="1"/>
  <c r="H82" i="184"/>
  <c r="H82" i="244"/>
  <c r="G82" i="184"/>
  <c r="G82" i="244" s="1"/>
  <c r="F82" i="184"/>
  <c r="F82" i="244" s="1"/>
  <c r="E82" i="184"/>
  <c r="E82" i="244" s="1"/>
  <c r="D82" i="184"/>
  <c r="D82" i="244" s="1"/>
  <c r="J81" i="184"/>
  <c r="J80" i="184"/>
  <c r="J80" i="244"/>
  <c r="J79" i="184"/>
  <c r="J79" i="244" s="1"/>
  <c r="I78" i="184"/>
  <c r="I78" i="244"/>
  <c r="H78" i="184"/>
  <c r="H78" i="244" s="1"/>
  <c r="G78" i="184"/>
  <c r="G78" i="244"/>
  <c r="F78" i="184"/>
  <c r="F78" i="244" s="1"/>
  <c r="E78" i="184"/>
  <c r="E78" i="244"/>
  <c r="D78" i="184"/>
  <c r="J77" i="184"/>
  <c r="J76" i="184"/>
  <c r="J75" i="184"/>
  <c r="I75" i="184"/>
  <c r="I75" i="244" s="1"/>
  <c r="H75" i="184"/>
  <c r="H75" i="244"/>
  <c r="G75" i="184"/>
  <c r="G75" i="244" s="1"/>
  <c r="F75" i="184"/>
  <c r="F75" i="244"/>
  <c r="E75" i="184"/>
  <c r="E75" i="244" s="1"/>
  <c r="D75" i="184"/>
  <c r="D75" i="244"/>
  <c r="J74" i="184"/>
  <c r="J74" i="244" s="1"/>
  <c r="J73" i="184"/>
  <c r="J72" i="184"/>
  <c r="K72" i="184" s="1"/>
  <c r="K72" i="244" s="1"/>
  <c r="J71" i="184"/>
  <c r="I70" i="184"/>
  <c r="I70" i="244" s="1"/>
  <c r="H70" i="184"/>
  <c r="H70" i="244"/>
  <c r="G70" i="184"/>
  <c r="G70" i="244" s="1"/>
  <c r="F70" i="184"/>
  <c r="F70" i="244"/>
  <c r="E70" i="184"/>
  <c r="E70" i="244" s="1"/>
  <c r="D70" i="184"/>
  <c r="D70" i="244"/>
  <c r="J69" i="184"/>
  <c r="J69" i="244" s="1"/>
  <c r="J68" i="184"/>
  <c r="J67" i="184"/>
  <c r="J67" i="244"/>
  <c r="I66" i="184"/>
  <c r="I66" i="244" s="1"/>
  <c r="H66" i="184"/>
  <c r="G66" i="184"/>
  <c r="F66" i="184"/>
  <c r="E66" i="184"/>
  <c r="D66" i="184"/>
  <c r="D66" i="244"/>
  <c r="J64" i="184"/>
  <c r="J63" i="184"/>
  <c r="J62" i="184"/>
  <c r="J62" i="244" s="1"/>
  <c r="J61" i="184"/>
  <c r="J60" i="184" s="1"/>
  <c r="J60" i="244" s="1"/>
  <c r="J61" i="244"/>
  <c r="I60" i="184"/>
  <c r="I60" i="244" s="1"/>
  <c r="H60" i="184"/>
  <c r="H60" i="244"/>
  <c r="G60" i="184"/>
  <c r="G60" i="244" s="1"/>
  <c r="F60" i="184"/>
  <c r="F60" i="244"/>
  <c r="E60" i="184"/>
  <c r="E60" i="244" s="1"/>
  <c r="D60" i="184"/>
  <c r="D60" i="244"/>
  <c r="J59" i="184"/>
  <c r="J59" i="244" s="1"/>
  <c r="J58" i="184"/>
  <c r="J57" i="184"/>
  <c r="J57" i="244" s="1"/>
  <c r="J56" i="184"/>
  <c r="J56" i="244"/>
  <c r="I55" i="184"/>
  <c r="I55" i="244" s="1"/>
  <c r="H55" i="184"/>
  <c r="H55" i="244"/>
  <c r="G55" i="184"/>
  <c r="G55" i="244" s="1"/>
  <c r="F55" i="184"/>
  <c r="F55" i="244"/>
  <c r="E55" i="184"/>
  <c r="E55" i="244" s="1"/>
  <c r="D55" i="184"/>
  <c r="D55" i="244"/>
  <c r="J54" i="184"/>
  <c r="J53" i="184"/>
  <c r="J52" i="184"/>
  <c r="J51" i="184"/>
  <c r="J51" i="244"/>
  <c r="J50" i="184"/>
  <c r="J50" i="244" s="1"/>
  <c r="I49" i="184"/>
  <c r="I49" i="244"/>
  <c r="H49" i="184"/>
  <c r="H49" i="244" s="1"/>
  <c r="G49" i="184"/>
  <c r="G49" i="244"/>
  <c r="F49" i="184"/>
  <c r="F49" i="244" s="1"/>
  <c r="E49" i="184"/>
  <c r="E49" i="244"/>
  <c r="D49" i="184"/>
  <c r="D49" i="244" s="1"/>
  <c r="J48" i="184"/>
  <c r="J47" i="184"/>
  <c r="K47" i="184" s="1"/>
  <c r="J46" i="184"/>
  <c r="J46" i="244"/>
  <c r="J45" i="184"/>
  <c r="J45" i="244" s="1"/>
  <c r="J44" i="184"/>
  <c r="J43" i="184"/>
  <c r="J43" i="244"/>
  <c r="J42" i="184"/>
  <c r="J42" i="244" s="1"/>
  <c r="J41" i="184"/>
  <c r="J41" i="244"/>
  <c r="J40" i="184"/>
  <c r="J39" i="184"/>
  <c r="J38" i="184"/>
  <c r="I37" i="184"/>
  <c r="I37" i="244"/>
  <c r="H37" i="184"/>
  <c r="H37" i="244"/>
  <c r="G37" i="184"/>
  <c r="F37" i="184"/>
  <c r="F37" i="244" s="1"/>
  <c r="E37" i="184"/>
  <c r="E37" i="244"/>
  <c r="D37" i="184"/>
  <c r="D37" i="244" s="1"/>
  <c r="J36" i="184"/>
  <c r="J35" i="184"/>
  <c r="J34" i="184"/>
  <c r="J34" i="244" s="1"/>
  <c r="J33" i="184"/>
  <c r="J33" i="244"/>
  <c r="J32" i="184"/>
  <c r="J31" i="184"/>
  <c r="J30" i="184"/>
  <c r="I29" i="184"/>
  <c r="I29" i="244" s="1"/>
  <c r="H29" i="184"/>
  <c r="H29" i="244"/>
  <c r="G29" i="184"/>
  <c r="G29" i="244" s="1"/>
  <c r="F29" i="184"/>
  <c r="F29" i="244" s="1"/>
  <c r="E29" i="184"/>
  <c r="E29" i="244"/>
  <c r="D29" i="184"/>
  <c r="D29" i="244" s="1"/>
  <c r="J28" i="184"/>
  <c r="J27" i="184"/>
  <c r="J26" i="184"/>
  <c r="J26" i="244" s="1"/>
  <c r="J25" i="184"/>
  <c r="J25" i="244" s="1"/>
  <c r="J24" i="184"/>
  <c r="J23" i="184"/>
  <c r="I22" i="184"/>
  <c r="I22" i="244" s="1"/>
  <c r="H22" i="184"/>
  <c r="H22" i="244"/>
  <c r="G22" i="184"/>
  <c r="G22" i="244" s="1"/>
  <c r="F22" i="184"/>
  <c r="E22" i="184"/>
  <c r="E22" i="244" s="1"/>
  <c r="D22" i="184"/>
  <c r="D22" i="244"/>
  <c r="J21" i="184"/>
  <c r="J21" i="244" s="1"/>
  <c r="J20" i="184"/>
  <c r="J19" i="184"/>
  <c r="J18" i="184"/>
  <c r="J17" i="184"/>
  <c r="J16" i="184"/>
  <c r="J16" i="244"/>
  <c r="I15" i="184"/>
  <c r="I15" i="244" s="1"/>
  <c r="H15" i="184"/>
  <c r="H15" i="244"/>
  <c r="G15" i="184"/>
  <c r="G15" i="244" s="1"/>
  <c r="F15" i="184"/>
  <c r="F15" i="244"/>
  <c r="E15" i="184"/>
  <c r="E15" i="244" s="1"/>
  <c r="D15" i="184"/>
  <c r="D15" i="244"/>
  <c r="J14" i="184"/>
  <c r="J14" i="244" s="1"/>
  <c r="J13" i="184"/>
  <c r="J13" i="244"/>
  <c r="J12" i="184"/>
  <c r="J11" i="184"/>
  <c r="J10" i="184"/>
  <c r="J10" i="244"/>
  <c r="J9" i="184"/>
  <c r="I8" i="184"/>
  <c r="H8" i="184"/>
  <c r="H8" i="244"/>
  <c r="G8" i="184"/>
  <c r="G8" i="244" s="1"/>
  <c r="F8" i="184"/>
  <c r="F8" i="244"/>
  <c r="E8" i="184"/>
  <c r="E8" i="244" s="1"/>
  <c r="D8" i="184"/>
  <c r="D8" i="244"/>
  <c r="I5" i="184"/>
  <c r="I5" i="244" s="1"/>
  <c r="I5" i="270" s="1"/>
  <c r="H5" i="184"/>
  <c r="G5" i="184"/>
  <c r="F5" i="184"/>
  <c r="F5" i="244" s="1"/>
  <c r="E5" i="184"/>
  <c r="E5" i="231"/>
  <c r="D5" i="184"/>
  <c r="C5" i="184"/>
  <c r="C5" i="244"/>
  <c r="B1" i="184"/>
  <c r="H24" i="183"/>
  <c r="H23" i="183"/>
  <c r="H22" i="183"/>
  <c r="I22" i="183"/>
  <c r="H21" i="183"/>
  <c r="H21" i="243"/>
  <c r="H20" i="183"/>
  <c r="H19" i="183"/>
  <c r="H19" i="243" s="1"/>
  <c r="H18" i="183"/>
  <c r="H18" i="243"/>
  <c r="H17" i="183"/>
  <c r="H17" i="243" s="1"/>
  <c r="H16" i="183"/>
  <c r="H16" i="243"/>
  <c r="H15" i="183"/>
  <c r="H15" i="243" s="1"/>
  <c r="H14" i="183"/>
  <c r="H14" i="243"/>
  <c r="H13" i="183"/>
  <c r="H12" i="183"/>
  <c r="H12" i="243" s="1"/>
  <c r="H11" i="243"/>
  <c r="H10" i="183"/>
  <c r="H10" i="243" s="1"/>
  <c r="H9" i="183"/>
  <c r="H8" i="183"/>
  <c r="H7" i="183"/>
  <c r="E5" i="183"/>
  <c r="E5" i="243" s="1"/>
  <c r="D5" i="183"/>
  <c r="D5" i="243" s="1"/>
  <c r="C1" i="183"/>
  <c r="D25" i="182"/>
  <c r="D25" i="302"/>
  <c r="D25" i="364" s="1"/>
  <c r="B25" i="182"/>
  <c r="B25" i="302" s="1"/>
  <c r="B25" i="364"/>
  <c r="H24" i="182"/>
  <c r="H24" i="242" s="1"/>
  <c r="H23" i="182"/>
  <c r="H23" i="242"/>
  <c r="H22" i="182"/>
  <c r="H21" i="182"/>
  <c r="H21" i="242" s="1"/>
  <c r="H20" i="182"/>
  <c r="H20" i="242"/>
  <c r="H19" i="182"/>
  <c r="H18" i="182"/>
  <c r="H17" i="182"/>
  <c r="H16" i="182"/>
  <c r="H15" i="182"/>
  <c r="H14" i="182"/>
  <c r="H13" i="182"/>
  <c r="H13" i="242"/>
  <c r="H12" i="182"/>
  <c r="H11" i="182"/>
  <c r="H9" i="182"/>
  <c r="H9" i="242" s="1"/>
  <c r="I9" i="182"/>
  <c r="H8" i="182"/>
  <c r="H7" i="182"/>
  <c r="H7" i="242" s="1"/>
  <c r="E5" i="182"/>
  <c r="E5" i="242"/>
  <c r="D5" i="182"/>
  <c r="D5" i="242" s="1"/>
  <c r="C1" i="182"/>
  <c r="A4" i="181"/>
  <c r="H30" i="180"/>
  <c r="H30" i="240" s="1"/>
  <c r="E29" i="180"/>
  <c r="D29" i="300"/>
  <c r="D29" i="362" s="1"/>
  <c r="I28" i="180"/>
  <c r="H28" i="300"/>
  <c r="H28" i="362"/>
  <c r="E28" i="180"/>
  <c r="D28" i="300" s="1"/>
  <c r="D28" i="362" s="1"/>
  <c r="I27" i="180"/>
  <c r="H27" i="300"/>
  <c r="H27" i="362" s="1"/>
  <c r="D27" i="362"/>
  <c r="I26" i="180"/>
  <c r="H26" i="300" s="1"/>
  <c r="H26" i="362" s="1"/>
  <c r="E25" i="180"/>
  <c r="I24" i="180"/>
  <c r="H24" i="300" s="1"/>
  <c r="H24" i="362" s="1"/>
  <c r="D24" i="180"/>
  <c r="I23" i="180"/>
  <c r="H23" i="300" s="1"/>
  <c r="H23" i="362" s="1"/>
  <c r="I22" i="180"/>
  <c r="H22" i="300"/>
  <c r="H22" i="362"/>
  <c r="D22" i="362"/>
  <c r="I21" i="180"/>
  <c r="H21" i="300"/>
  <c r="H21" i="362"/>
  <c r="E21" i="180"/>
  <c r="D21" i="300"/>
  <c r="D21" i="362"/>
  <c r="I20" i="180"/>
  <c r="H20" i="300" s="1"/>
  <c r="H20" i="362" s="1"/>
  <c r="E20" i="180"/>
  <c r="D20" i="300" s="1"/>
  <c r="D20" i="362" s="1"/>
  <c r="I19" i="180"/>
  <c r="H19" i="300"/>
  <c r="H19" i="362" s="1"/>
  <c r="E19" i="180"/>
  <c r="D19" i="300"/>
  <c r="D19" i="362"/>
  <c r="I18" i="180"/>
  <c r="D18" i="180"/>
  <c r="D18" i="240" s="1"/>
  <c r="H17" i="180"/>
  <c r="D17" i="180"/>
  <c r="E16" i="180"/>
  <c r="D16" i="300" s="1"/>
  <c r="D16" i="362" s="1"/>
  <c r="E15" i="180"/>
  <c r="D15" i="300" s="1"/>
  <c r="D15" i="362" s="1"/>
  <c r="I13" i="180"/>
  <c r="H13" i="300" s="1"/>
  <c r="H13" i="362" s="1"/>
  <c r="E13" i="180"/>
  <c r="D13" i="300"/>
  <c r="D13" i="362"/>
  <c r="I12" i="180"/>
  <c r="H12" i="300" s="1"/>
  <c r="H12" i="362" s="1"/>
  <c r="I11" i="180"/>
  <c r="H11" i="300" s="1"/>
  <c r="H11" i="362" s="1"/>
  <c r="E11" i="180"/>
  <c r="D11" i="300" s="1"/>
  <c r="D11" i="362" s="1"/>
  <c r="I9" i="180"/>
  <c r="H9" i="300"/>
  <c r="H9" i="362"/>
  <c r="I8" i="180"/>
  <c r="H8" i="300" s="1"/>
  <c r="H8" i="362" s="1"/>
  <c r="E8" i="180"/>
  <c r="D8" i="300" s="1"/>
  <c r="D8" i="362" s="1"/>
  <c r="I7" i="180"/>
  <c r="H7" i="300" s="1"/>
  <c r="H7" i="362" s="1"/>
  <c r="E7" i="180"/>
  <c r="D7" i="300"/>
  <c r="D7" i="362"/>
  <c r="I6" i="180"/>
  <c r="H6" i="300" s="1"/>
  <c r="H6" i="362" s="1"/>
  <c r="H4" i="180"/>
  <c r="H4" i="240" s="1"/>
  <c r="J1" i="180"/>
  <c r="H29" i="179"/>
  <c r="D31" i="181" s="1"/>
  <c r="I28" i="179"/>
  <c r="H28" i="299"/>
  <c r="H28" i="361"/>
  <c r="E28" i="179"/>
  <c r="D28" i="299" s="1"/>
  <c r="D28" i="361" s="1"/>
  <c r="I27" i="179"/>
  <c r="H27" i="299"/>
  <c r="H27" i="361" s="1"/>
  <c r="E27" i="179"/>
  <c r="D27" i="299"/>
  <c r="D27" i="361"/>
  <c r="I26" i="179"/>
  <c r="H26" i="299"/>
  <c r="H26" i="361"/>
  <c r="E25" i="179"/>
  <c r="D25" i="299" s="1"/>
  <c r="D25" i="361" s="1"/>
  <c r="D24" i="179"/>
  <c r="D24" i="239" s="1"/>
  <c r="I23" i="179"/>
  <c r="H23" i="299"/>
  <c r="H23" i="361"/>
  <c r="E23" i="179"/>
  <c r="D23" i="299" s="1"/>
  <c r="D23" i="361" s="1"/>
  <c r="E22" i="179"/>
  <c r="D22" i="299"/>
  <c r="D22" i="361" s="1"/>
  <c r="E21" i="179"/>
  <c r="D21" i="299"/>
  <c r="D21" i="361" s="1"/>
  <c r="E20" i="179"/>
  <c r="D20" i="299"/>
  <c r="D20" i="361"/>
  <c r="I19" i="179"/>
  <c r="H19" i="299" s="1"/>
  <c r="H19" i="361" s="1"/>
  <c r="D19" i="179"/>
  <c r="D19" i="239"/>
  <c r="H18" i="179"/>
  <c r="D18" i="239"/>
  <c r="I17" i="179"/>
  <c r="H17" i="299"/>
  <c r="H17" i="361" s="1"/>
  <c r="E16" i="179"/>
  <c r="D16" i="299"/>
  <c r="D16" i="361"/>
  <c r="I15" i="179"/>
  <c r="H15" i="299" s="1"/>
  <c r="H15" i="361" s="1"/>
  <c r="E15" i="179"/>
  <c r="D15" i="299" s="1"/>
  <c r="D15" i="361" s="1"/>
  <c r="E13" i="179"/>
  <c r="D13" i="299"/>
  <c r="D13" i="361" s="1"/>
  <c r="I12" i="179"/>
  <c r="H12" i="299"/>
  <c r="H12" i="361"/>
  <c r="E12" i="179"/>
  <c r="D12" i="299" s="1"/>
  <c r="D12" i="361" s="1"/>
  <c r="I11" i="179"/>
  <c r="H11" i="299" s="1"/>
  <c r="H11" i="361" s="1"/>
  <c r="E11" i="179"/>
  <c r="D11" i="299"/>
  <c r="D11" i="361" s="1"/>
  <c r="I10" i="179"/>
  <c r="H10" i="299"/>
  <c r="H10" i="361"/>
  <c r="E9" i="179"/>
  <c r="D9" i="299"/>
  <c r="D9" i="361"/>
  <c r="I8" i="179"/>
  <c r="H8" i="299" s="1"/>
  <c r="H8" i="361" s="1"/>
  <c r="E8" i="179"/>
  <c r="D8" i="299" s="1"/>
  <c r="D8" i="361" s="1"/>
  <c r="I7" i="179"/>
  <c r="H7" i="299"/>
  <c r="H7" i="361"/>
  <c r="I6" i="179"/>
  <c r="H4" i="179"/>
  <c r="H4" i="239"/>
  <c r="I2" i="179"/>
  <c r="I2" i="180" s="1"/>
  <c r="J1" i="179"/>
  <c r="J159" i="178"/>
  <c r="J159" i="238"/>
  <c r="J158" i="178"/>
  <c r="J158" i="238"/>
  <c r="J157" i="178"/>
  <c r="J157" i="238"/>
  <c r="J156" i="178"/>
  <c r="J155" i="178"/>
  <c r="J155" i="238"/>
  <c r="J154" i="178"/>
  <c r="K154" i="178" s="1"/>
  <c r="D154" i="298" s="1"/>
  <c r="D154" i="360"/>
  <c r="J153" i="178"/>
  <c r="K153" i="178" s="1"/>
  <c r="D153" i="298" s="1"/>
  <c r="D153" i="360" s="1"/>
  <c r="I152" i="178"/>
  <c r="I152" i="238" s="1"/>
  <c r="H152" i="178"/>
  <c r="H152" i="238"/>
  <c r="G152" i="178"/>
  <c r="G152" i="238" s="1"/>
  <c r="F152" i="178"/>
  <c r="F152" i="238"/>
  <c r="E152" i="178"/>
  <c r="E152" i="238" s="1"/>
  <c r="D152" i="178"/>
  <c r="D152" i="238"/>
  <c r="J151" i="178"/>
  <c r="J151" i="238" s="1"/>
  <c r="J150" i="178"/>
  <c r="J149" i="178"/>
  <c r="J148" i="178"/>
  <c r="J148" i="238" s="1"/>
  <c r="I147" i="178"/>
  <c r="I147" i="238"/>
  <c r="H147" i="178"/>
  <c r="H147" i="238" s="1"/>
  <c r="G147" i="178"/>
  <c r="G147" i="238"/>
  <c r="F147" i="178"/>
  <c r="F147" i="238" s="1"/>
  <c r="E147" i="178"/>
  <c r="D147" i="178"/>
  <c r="D147" i="238"/>
  <c r="J146" i="178"/>
  <c r="J146" i="238"/>
  <c r="J145" i="178"/>
  <c r="J145" i="238"/>
  <c r="J144" i="178"/>
  <c r="J143" i="178"/>
  <c r="J143" i="238"/>
  <c r="J142" i="178"/>
  <c r="J142" i="238" s="1"/>
  <c r="J141" i="178"/>
  <c r="I140" i="178"/>
  <c r="I140" i="238"/>
  <c r="H140" i="178"/>
  <c r="H140" i="238"/>
  <c r="G140" i="178"/>
  <c r="F140" i="178"/>
  <c r="F140" i="238" s="1"/>
  <c r="E140" i="178"/>
  <c r="E140" i="238"/>
  <c r="D140" i="178"/>
  <c r="D140" i="238" s="1"/>
  <c r="J139" i="178"/>
  <c r="J138" i="178"/>
  <c r="J137" i="178"/>
  <c r="I136" i="178"/>
  <c r="I136" i="238"/>
  <c r="H136" i="178"/>
  <c r="G136" i="178"/>
  <c r="G136" i="238" s="1"/>
  <c r="F136" i="178"/>
  <c r="F136" i="238"/>
  <c r="E136" i="178"/>
  <c r="E136" i="238" s="1"/>
  <c r="D136" i="178"/>
  <c r="D136" i="238"/>
  <c r="J134" i="178"/>
  <c r="J134" i="238" s="1"/>
  <c r="J133" i="178"/>
  <c r="J132" i="178"/>
  <c r="J131" i="178"/>
  <c r="J131" i="238"/>
  <c r="J130" i="178"/>
  <c r="J129" i="178"/>
  <c r="J129" i="238"/>
  <c r="J128" i="178"/>
  <c r="J127" i="178"/>
  <c r="J126" i="178"/>
  <c r="J126" i="238"/>
  <c r="J125" i="178"/>
  <c r="J125" i="238" s="1"/>
  <c r="J124" i="178"/>
  <c r="J124" i="238"/>
  <c r="J123" i="178"/>
  <c r="J123" i="238" s="1"/>
  <c r="J122" i="178"/>
  <c r="J122" i="238"/>
  <c r="I121" i="178"/>
  <c r="I121" i="238" s="1"/>
  <c r="H121" i="178"/>
  <c r="G121" i="178"/>
  <c r="G121" i="238"/>
  <c r="F121" i="178"/>
  <c r="F121" i="238" s="1"/>
  <c r="E121" i="178"/>
  <c r="E121" i="238"/>
  <c r="D121" i="178"/>
  <c r="D121" i="238" s="1"/>
  <c r="J120" i="178"/>
  <c r="J120" i="238"/>
  <c r="J119" i="178"/>
  <c r="J118" i="178"/>
  <c r="J118" i="238" s="1"/>
  <c r="J117" i="178"/>
  <c r="J117" i="238" s="1"/>
  <c r="J116" i="178"/>
  <c r="J116" i="238" s="1"/>
  <c r="J115" i="178"/>
  <c r="J115" i="238" s="1"/>
  <c r="J114" i="178"/>
  <c r="J113" i="178"/>
  <c r="K113" i="178"/>
  <c r="D113" i="298" s="1"/>
  <c r="D113" i="360" s="1"/>
  <c r="J113" i="238"/>
  <c r="J112" i="178"/>
  <c r="J111" i="178"/>
  <c r="J111" i="238" s="1"/>
  <c r="J110" i="178"/>
  <c r="J110" i="238"/>
  <c r="J109" i="178"/>
  <c r="J109" i="238" s="1"/>
  <c r="J108" i="178"/>
  <c r="J108" i="238"/>
  <c r="J107" i="178"/>
  <c r="J106" i="178"/>
  <c r="J105" i="178"/>
  <c r="K105" i="178"/>
  <c r="D105" i="298" s="1"/>
  <c r="D105" i="360" s="1"/>
  <c r="J104" i="178"/>
  <c r="J103" i="178"/>
  <c r="J102" i="178"/>
  <c r="J102" i="238" s="1"/>
  <c r="J101" i="178"/>
  <c r="I100" i="178"/>
  <c r="H100" i="178"/>
  <c r="H100" i="238" s="1"/>
  <c r="G100" i="178"/>
  <c r="G100" i="238"/>
  <c r="F100" i="178"/>
  <c r="E100" i="178"/>
  <c r="E100" i="238"/>
  <c r="D100" i="178"/>
  <c r="C97" i="178"/>
  <c r="K96" i="178"/>
  <c r="K164" i="178" s="1"/>
  <c r="J91" i="178"/>
  <c r="J91" i="238" s="1"/>
  <c r="J90" i="178"/>
  <c r="J89" i="178"/>
  <c r="J89" i="238"/>
  <c r="J88" i="178"/>
  <c r="K88" i="178" s="1"/>
  <c r="D88" i="298" s="1"/>
  <c r="D88" i="360"/>
  <c r="J87" i="178"/>
  <c r="J86" i="178"/>
  <c r="I85" i="178"/>
  <c r="I85" i="238"/>
  <c r="H85" i="178"/>
  <c r="H85" i="238" s="1"/>
  <c r="G85" i="178"/>
  <c r="G85" i="238"/>
  <c r="F85" i="178"/>
  <c r="F85" i="238" s="1"/>
  <c r="E85" i="178"/>
  <c r="E85" i="238"/>
  <c r="D85" i="178"/>
  <c r="D85" i="238" s="1"/>
  <c r="J84" i="178"/>
  <c r="K84" i="178" s="1"/>
  <c r="D84" i="298" s="1"/>
  <c r="D84" i="360" s="1"/>
  <c r="J83" i="178"/>
  <c r="J82" i="178"/>
  <c r="I81" i="178"/>
  <c r="I81" i="238" s="1"/>
  <c r="H81" i="178"/>
  <c r="H81" i="238"/>
  <c r="G81" i="178"/>
  <c r="G81" i="238" s="1"/>
  <c r="F81" i="178"/>
  <c r="F81" i="238" s="1"/>
  <c r="E81" i="178"/>
  <c r="E81" i="238" s="1"/>
  <c r="D81" i="178"/>
  <c r="D81" i="238" s="1"/>
  <c r="J80" i="178"/>
  <c r="K80" i="178"/>
  <c r="D80" i="298"/>
  <c r="D80" i="360" s="1"/>
  <c r="J79" i="178"/>
  <c r="I78" i="178"/>
  <c r="I78" i="238"/>
  <c r="H78" i="178"/>
  <c r="H78" i="238" s="1"/>
  <c r="G78" i="178"/>
  <c r="G78" i="238"/>
  <c r="F78" i="178"/>
  <c r="F78" i="238" s="1"/>
  <c r="E78" i="178"/>
  <c r="E78" i="238"/>
  <c r="D78" i="178"/>
  <c r="J77" i="178"/>
  <c r="J77" i="238" s="1"/>
  <c r="J76" i="178"/>
  <c r="J76" i="238" s="1"/>
  <c r="J75" i="178"/>
  <c r="J74" i="178"/>
  <c r="J74" i="238"/>
  <c r="I73" i="178"/>
  <c r="I73" i="238" s="1"/>
  <c r="H73" i="178"/>
  <c r="H73" i="238"/>
  <c r="G73" i="178"/>
  <c r="G73" i="238" s="1"/>
  <c r="F73" i="178"/>
  <c r="F73" i="238"/>
  <c r="E73" i="178"/>
  <c r="E73" i="238" s="1"/>
  <c r="D73" i="178"/>
  <c r="D73" i="238"/>
  <c r="J72" i="178"/>
  <c r="J71" i="178"/>
  <c r="J70" i="178"/>
  <c r="K70" i="178"/>
  <c r="D70" i="298" s="1"/>
  <c r="D70" i="360" s="1"/>
  <c r="I69" i="178"/>
  <c r="I69" i="238"/>
  <c r="H69" i="178"/>
  <c r="H69" i="238" s="1"/>
  <c r="G69" i="178"/>
  <c r="F69" i="178"/>
  <c r="E69" i="178"/>
  <c r="E92" i="178" s="1"/>
  <c r="D69" i="178"/>
  <c r="D69" i="238"/>
  <c r="J67" i="178"/>
  <c r="J66" i="178"/>
  <c r="J65" i="178"/>
  <c r="J64" i="178"/>
  <c r="I63" i="178"/>
  <c r="I63" i="238" s="1"/>
  <c r="H63" i="178"/>
  <c r="H63" i="238"/>
  <c r="G63" i="178"/>
  <c r="G63" i="238" s="1"/>
  <c r="F63" i="178"/>
  <c r="F63" i="238"/>
  <c r="E63" i="178"/>
  <c r="E63" i="238" s="1"/>
  <c r="D63" i="178"/>
  <c r="D63" i="238"/>
  <c r="J62" i="178"/>
  <c r="J62" i="238" s="1"/>
  <c r="J61" i="178"/>
  <c r="J61" i="238"/>
  <c r="J60" i="178"/>
  <c r="J60" i="238" s="1"/>
  <c r="J59" i="178"/>
  <c r="J59" i="238"/>
  <c r="I58" i="178"/>
  <c r="I58" i="238" s="1"/>
  <c r="H58" i="178"/>
  <c r="H58" i="238"/>
  <c r="G58" i="178"/>
  <c r="G58" i="238" s="1"/>
  <c r="F58" i="178"/>
  <c r="F58" i="238"/>
  <c r="E58" i="178"/>
  <c r="E58" i="238" s="1"/>
  <c r="D58" i="178"/>
  <c r="D58" i="238"/>
  <c r="J57" i="178"/>
  <c r="J56" i="178"/>
  <c r="J56" i="238"/>
  <c r="J55" i="178"/>
  <c r="J54" i="178"/>
  <c r="J54" i="238" s="1"/>
  <c r="J53" i="178"/>
  <c r="I52" i="178"/>
  <c r="I52" i="238"/>
  <c r="H52" i="178"/>
  <c r="H52" i="238"/>
  <c r="G52" i="178"/>
  <c r="G52" i="238"/>
  <c r="F52" i="178"/>
  <c r="F52" i="238"/>
  <c r="E52" i="178"/>
  <c r="E52" i="238"/>
  <c r="D52" i="178"/>
  <c r="J51" i="178"/>
  <c r="J50" i="178"/>
  <c r="J50" i="238" s="1"/>
  <c r="J49" i="178"/>
  <c r="J49" i="238"/>
  <c r="J48" i="178"/>
  <c r="J48" i="238" s="1"/>
  <c r="J47" i="178"/>
  <c r="J46" i="178"/>
  <c r="K46" i="178"/>
  <c r="D46" i="298" s="1"/>
  <c r="D46" i="360" s="1"/>
  <c r="J45" i="178"/>
  <c r="J44" i="178"/>
  <c r="J43" i="178"/>
  <c r="J43" i="238" s="1"/>
  <c r="J42" i="178"/>
  <c r="J41" i="178"/>
  <c r="J41" i="238" s="1"/>
  <c r="I40" i="178"/>
  <c r="I40" i="238"/>
  <c r="H40" i="178"/>
  <c r="H40" i="238" s="1"/>
  <c r="G40" i="178"/>
  <c r="G40" i="238"/>
  <c r="F40" i="178"/>
  <c r="F40" i="238" s="1"/>
  <c r="E40" i="178"/>
  <c r="E40" i="238"/>
  <c r="D40" i="178"/>
  <c r="D40" i="238" s="1"/>
  <c r="J39" i="178"/>
  <c r="J39" i="238" s="1"/>
  <c r="K39" i="238" s="1"/>
  <c r="J38" i="178"/>
  <c r="J38" i="238" s="1"/>
  <c r="J37" i="178"/>
  <c r="K37" i="178"/>
  <c r="D37" i="298" s="1"/>
  <c r="D37" i="360" s="1"/>
  <c r="J36" i="178"/>
  <c r="J35" i="178"/>
  <c r="K35" i="178" s="1"/>
  <c r="D35" i="298" s="1"/>
  <c r="D35" i="360" s="1"/>
  <c r="J34" i="178"/>
  <c r="J34" i="238" s="1"/>
  <c r="J33" i="178"/>
  <c r="J33" i="238" s="1"/>
  <c r="I32" i="178"/>
  <c r="I32" i="238" s="1"/>
  <c r="H32" i="178"/>
  <c r="H32" i="238" s="1"/>
  <c r="G32" i="178"/>
  <c r="G32" i="238" s="1"/>
  <c r="F32" i="178"/>
  <c r="F32" i="238" s="1"/>
  <c r="E32" i="178"/>
  <c r="E32" i="238" s="1"/>
  <c r="D32" i="178"/>
  <c r="D32" i="238" s="1"/>
  <c r="J31" i="178"/>
  <c r="K31" i="178" s="1"/>
  <c r="D31" i="298" s="1"/>
  <c r="D31" i="360" s="1"/>
  <c r="J30" i="178"/>
  <c r="J29" i="178"/>
  <c r="J29" i="238"/>
  <c r="J28" i="178"/>
  <c r="J28" i="238"/>
  <c r="J27" i="178"/>
  <c r="J26" i="178"/>
  <c r="I25" i="178"/>
  <c r="I25" i="238"/>
  <c r="H25" i="178"/>
  <c r="H25" i="238" s="1"/>
  <c r="G25" i="178"/>
  <c r="G25" i="238"/>
  <c r="F25" i="178"/>
  <c r="F25" i="238" s="1"/>
  <c r="E25" i="178"/>
  <c r="E25" i="238"/>
  <c r="D25" i="178"/>
  <c r="D25" i="238" s="1"/>
  <c r="J24" i="178"/>
  <c r="K24" i="178"/>
  <c r="D24" i="298" s="1"/>
  <c r="D24" i="360" s="1"/>
  <c r="J24" i="238"/>
  <c r="J23" i="178"/>
  <c r="J22" i="178"/>
  <c r="J21" i="178"/>
  <c r="J21" i="238" s="1"/>
  <c r="J20" i="178"/>
  <c r="J19" i="178"/>
  <c r="J19" i="238" s="1"/>
  <c r="I18" i="178"/>
  <c r="I18" i="238"/>
  <c r="H18" i="178"/>
  <c r="H18" i="238" s="1"/>
  <c r="G18" i="178"/>
  <c r="G18" i="238"/>
  <c r="F18" i="178"/>
  <c r="F18" i="238" s="1"/>
  <c r="E18" i="178"/>
  <c r="E18" i="238"/>
  <c r="D18" i="178"/>
  <c r="D18" i="238" s="1"/>
  <c r="J17" i="178"/>
  <c r="J17" i="238"/>
  <c r="J16" i="178"/>
  <c r="J16" i="238" s="1"/>
  <c r="J15" i="178"/>
  <c r="J14" i="178"/>
  <c r="J13" i="178"/>
  <c r="J12" i="178"/>
  <c r="I11" i="178"/>
  <c r="H11" i="178"/>
  <c r="H11" i="238" s="1"/>
  <c r="G11" i="178"/>
  <c r="G11" i="238"/>
  <c r="F11" i="178"/>
  <c r="F11" i="238" s="1"/>
  <c r="E11" i="178"/>
  <c r="D11" i="178"/>
  <c r="D11" i="238"/>
  <c r="C8" i="178"/>
  <c r="A3" i="178"/>
  <c r="B1" i="178"/>
  <c r="J159" i="177"/>
  <c r="J158" i="177"/>
  <c r="J158" i="237" s="1"/>
  <c r="J157" i="177"/>
  <c r="J156" i="177"/>
  <c r="J155" i="177"/>
  <c r="J155" i="237" s="1"/>
  <c r="K155" i="237" s="1"/>
  <c r="J154" i="177"/>
  <c r="J153" i="177"/>
  <c r="I152" i="177"/>
  <c r="I152" i="237" s="1"/>
  <c r="H152" i="177"/>
  <c r="G152" i="177"/>
  <c r="G152" i="237"/>
  <c r="F152" i="177"/>
  <c r="F152" i="237"/>
  <c r="E152" i="177"/>
  <c r="E152" i="237"/>
  <c r="D152" i="177"/>
  <c r="D152" i="237"/>
  <c r="J151" i="177"/>
  <c r="J150" i="177"/>
  <c r="K150" i="177" s="1"/>
  <c r="D150" i="297" s="1"/>
  <c r="D150" i="359" s="1"/>
  <c r="J149" i="177"/>
  <c r="J149" i="237" s="1"/>
  <c r="J148" i="177"/>
  <c r="I147" i="177"/>
  <c r="I147" i="237"/>
  <c r="H147" i="177"/>
  <c r="H147" i="237"/>
  <c r="G147" i="177"/>
  <c r="G147" i="237" s="1"/>
  <c r="F147" i="177"/>
  <c r="F147" i="237"/>
  <c r="E147" i="177"/>
  <c r="E147" i="237" s="1"/>
  <c r="D147" i="177"/>
  <c r="D147" i="237"/>
  <c r="J146" i="177"/>
  <c r="J146" i="237" s="1"/>
  <c r="J145" i="177"/>
  <c r="J145" i="237"/>
  <c r="J144" i="177"/>
  <c r="J143" i="177"/>
  <c r="J143" i="237" s="1"/>
  <c r="J142" i="177"/>
  <c r="J142" i="237"/>
  <c r="J141" i="177"/>
  <c r="J141" i="237" s="1"/>
  <c r="K141" i="237" s="1"/>
  <c r="I140" i="177"/>
  <c r="I140" i="237" s="1"/>
  <c r="H140" i="177"/>
  <c r="H140" i="237"/>
  <c r="G140" i="177"/>
  <c r="G140" i="237" s="1"/>
  <c r="F140" i="177"/>
  <c r="E140" i="177"/>
  <c r="E140" i="237"/>
  <c r="D140" i="177"/>
  <c r="D140" i="237" s="1"/>
  <c r="J139" i="177"/>
  <c r="J139" i="237" s="1"/>
  <c r="J138" i="177"/>
  <c r="J137" i="177"/>
  <c r="J137" i="237"/>
  <c r="I136" i="177"/>
  <c r="H136" i="177"/>
  <c r="G136" i="177"/>
  <c r="G136" i="237"/>
  <c r="F136" i="177"/>
  <c r="F136" i="237" s="1"/>
  <c r="E136" i="177"/>
  <c r="E136" i="237"/>
  <c r="D136" i="177"/>
  <c r="J134" i="177"/>
  <c r="J134" i="237" s="1"/>
  <c r="K134" i="237" s="1"/>
  <c r="J133" i="177"/>
  <c r="J133" i="237" s="1"/>
  <c r="J132" i="177"/>
  <c r="J132" i="237"/>
  <c r="J131" i="177"/>
  <c r="J131" i="237" s="1"/>
  <c r="J130" i="177"/>
  <c r="J130" i="237"/>
  <c r="J129" i="177"/>
  <c r="J129" i="237" s="1"/>
  <c r="J128" i="177"/>
  <c r="K128" i="177" s="1"/>
  <c r="D128" i="297" s="1"/>
  <c r="J127" i="177"/>
  <c r="J126" i="177"/>
  <c r="J126" i="237" s="1"/>
  <c r="J125" i="177"/>
  <c r="J125" i="237" s="1"/>
  <c r="J124" i="177"/>
  <c r="J123" i="177"/>
  <c r="K123" i="177"/>
  <c r="D123" i="297" s="1"/>
  <c r="D123" i="359" s="1"/>
  <c r="J123" i="237"/>
  <c r="J122" i="177"/>
  <c r="I121" i="177"/>
  <c r="I121" i="237"/>
  <c r="H121" i="177"/>
  <c r="H121" i="237"/>
  <c r="G121" i="177"/>
  <c r="G121" i="237"/>
  <c r="F121" i="177"/>
  <c r="F121" i="237"/>
  <c r="E121" i="177"/>
  <c r="E121" i="237" s="1"/>
  <c r="D121" i="177"/>
  <c r="D121" i="237"/>
  <c r="J120" i="177"/>
  <c r="J119" i="177"/>
  <c r="J118" i="177"/>
  <c r="K118" i="177"/>
  <c r="D118" i="297" s="1"/>
  <c r="D118" i="359" s="1"/>
  <c r="J117" i="177"/>
  <c r="J116" i="177"/>
  <c r="J116" i="237" s="1"/>
  <c r="J115" i="177"/>
  <c r="J115" i="237" s="1"/>
  <c r="J114" i="177"/>
  <c r="J113" i="177"/>
  <c r="J113" i="237" s="1"/>
  <c r="J112" i="177"/>
  <c r="J112" i="237"/>
  <c r="J111" i="177"/>
  <c r="J111" i="237" s="1"/>
  <c r="J110" i="177"/>
  <c r="K110" i="177" s="1"/>
  <c r="D110" i="297" s="1"/>
  <c r="D110" i="359" s="1"/>
  <c r="J110" i="237"/>
  <c r="J109" i="177"/>
  <c r="J108" i="177"/>
  <c r="J107" i="177"/>
  <c r="J107" i="237"/>
  <c r="J106" i="177"/>
  <c r="K106" i="177" s="1"/>
  <c r="D106" i="297" s="1"/>
  <c r="D106" i="359" s="1"/>
  <c r="J105" i="177"/>
  <c r="J105" i="237" s="1"/>
  <c r="J104" i="177"/>
  <c r="K104" i="177"/>
  <c r="D104" i="297"/>
  <c r="D104" i="359" s="1"/>
  <c r="J103" i="177"/>
  <c r="J102" i="177"/>
  <c r="K102" i="177"/>
  <c r="D102" i="297" s="1"/>
  <c r="D102" i="359" s="1"/>
  <c r="J102" i="237"/>
  <c r="I100" i="177"/>
  <c r="H100" i="177"/>
  <c r="G100" i="177"/>
  <c r="G135" i="177"/>
  <c r="G100" i="237"/>
  <c r="F100" i="177"/>
  <c r="F100" i="237" s="1"/>
  <c r="E100" i="177"/>
  <c r="D100" i="177"/>
  <c r="C97" i="177"/>
  <c r="K96" i="177"/>
  <c r="K164" i="177"/>
  <c r="J91" i="177"/>
  <c r="J90" i="177"/>
  <c r="J90" i="237" s="1"/>
  <c r="J89" i="177"/>
  <c r="K89" i="177" s="1"/>
  <c r="J88" i="177"/>
  <c r="J88" i="237" s="1"/>
  <c r="J87" i="177"/>
  <c r="J87" i="237" s="1"/>
  <c r="J86" i="177"/>
  <c r="I85" i="177"/>
  <c r="I85" i="237"/>
  <c r="H85" i="177"/>
  <c r="H85" i="237"/>
  <c r="G85" i="177"/>
  <c r="G85" i="237"/>
  <c r="F85" i="177"/>
  <c r="F85" i="237"/>
  <c r="E85" i="177"/>
  <c r="E85" i="237"/>
  <c r="D85" i="177"/>
  <c r="D85" i="237"/>
  <c r="J84" i="177"/>
  <c r="J83" i="177"/>
  <c r="J83" i="237" s="1"/>
  <c r="J82" i="177"/>
  <c r="J82" i="237" s="1"/>
  <c r="I81" i="177"/>
  <c r="I81" i="237" s="1"/>
  <c r="H81" i="177"/>
  <c r="H81" i="237" s="1"/>
  <c r="G81" i="177"/>
  <c r="G81" i="237" s="1"/>
  <c r="F81" i="177"/>
  <c r="F81" i="237" s="1"/>
  <c r="E81" i="177"/>
  <c r="E81" i="237" s="1"/>
  <c r="D81" i="177"/>
  <c r="J80" i="177"/>
  <c r="J80" i="237"/>
  <c r="J79" i="177"/>
  <c r="J78" i="177"/>
  <c r="J78" i="237" s="1"/>
  <c r="I78" i="177"/>
  <c r="I78" i="237" s="1"/>
  <c r="H78" i="177"/>
  <c r="H78" i="237" s="1"/>
  <c r="G78" i="177"/>
  <c r="G78" i="237" s="1"/>
  <c r="F78" i="177"/>
  <c r="F78" i="237" s="1"/>
  <c r="E78" i="177"/>
  <c r="E78" i="237" s="1"/>
  <c r="D78" i="177"/>
  <c r="D78" i="237" s="1"/>
  <c r="J77" i="177"/>
  <c r="J76" i="177"/>
  <c r="J75" i="177"/>
  <c r="J75" i="237" s="1"/>
  <c r="J74" i="177"/>
  <c r="J74" i="237" s="1"/>
  <c r="I73" i="177"/>
  <c r="I73" i="237" s="1"/>
  <c r="H73" i="177"/>
  <c r="H73" i="237" s="1"/>
  <c r="G73" i="177"/>
  <c r="F73" i="177"/>
  <c r="F73" i="237"/>
  <c r="E73" i="177"/>
  <c r="E73" i="237"/>
  <c r="D73" i="177"/>
  <c r="D73" i="237"/>
  <c r="J72" i="177"/>
  <c r="J72" i="237"/>
  <c r="J71" i="177"/>
  <c r="K71" i="177"/>
  <c r="D71" i="297" s="1"/>
  <c r="D71" i="359" s="1"/>
  <c r="J71" i="237"/>
  <c r="J70" i="177"/>
  <c r="I69" i="177"/>
  <c r="I69" i="237"/>
  <c r="H69" i="177"/>
  <c r="G69" i="177"/>
  <c r="G69" i="237" s="1"/>
  <c r="F69" i="177"/>
  <c r="E69" i="177"/>
  <c r="E69" i="237"/>
  <c r="D69" i="177"/>
  <c r="D69" i="237"/>
  <c r="J67" i="177"/>
  <c r="J66" i="177"/>
  <c r="K66" i="177" s="1"/>
  <c r="D66" i="297" s="1"/>
  <c r="D66" i="359" s="1"/>
  <c r="J65" i="177"/>
  <c r="J64" i="177"/>
  <c r="J64" i="237"/>
  <c r="I63" i="177"/>
  <c r="I63" i="237"/>
  <c r="H63" i="177"/>
  <c r="H63" i="237"/>
  <c r="G63" i="177"/>
  <c r="G63" i="237"/>
  <c r="F63" i="177"/>
  <c r="F63" i="237"/>
  <c r="E63" i="177"/>
  <c r="E63" i="237"/>
  <c r="D63" i="177"/>
  <c r="D63" i="237"/>
  <c r="J62" i="177"/>
  <c r="J61" i="177"/>
  <c r="J60" i="177"/>
  <c r="K60" i="177"/>
  <c r="D60" i="297" s="1"/>
  <c r="D60" i="359" s="1"/>
  <c r="J59" i="177"/>
  <c r="J59" i="237"/>
  <c r="I58" i="177"/>
  <c r="I58" i="237"/>
  <c r="H58" i="177"/>
  <c r="H58" i="237"/>
  <c r="G58" i="177"/>
  <c r="F58" i="177"/>
  <c r="E58" i="177"/>
  <c r="E58" i="237"/>
  <c r="D58" i="177"/>
  <c r="D58" i="237"/>
  <c r="J57" i="177"/>
  <c r="J57" i="237"/>
  <c r="K57" i="237" s="1"/>
  <c r="J56" i="177"/>
  <c r="K56" i="177" s="1"/>
  <c r="D56" i="297" s="1"/>
  <c r="D56" i="359" s="1"/>
  <c r="J55" i="177"/>
  <c r="J54" i="177"/>
  <c r="J54" i="237"/>
  <c r="J53" i="177"/>
  <c r="J53" i="237"/>
  <c r="I52" i="177"/>
  <c r="I52" i="237"/>
  <c r="H52" i="177"/>
  <c r="H52" i="237"/>
  <c r="G52" i="177"/>
  <c r="G52" i="237"/>
  <c r="F52" i="177"/>
  <c r="F52" i="237"/>
  <c r="E52" i="177"/>
  <c r="E52" i="237"/>
  <c r="D52" i="177"/>
  <c r="D52" i="237"/>
  <c r="J51" i="177"/>
  <c r="J51" i="237"/>
  <c r="J50" i="177"/>
  <c r="K50" i="177"/>
  <c r="D50" i="297" s="1"/>
  <c r="D50" i="359" s="1"/>
  <c r="J49" i="177"/>
  <c r="J49" i="237"/>
  <c r="J48" i="177"/>
  <c r="J48" i="237"/>
  <c r="J47" i="177"/>
  <c r="J47" i="237"/>
  <c r="J46" i="177"/>
  <c r="J46" i="237"/>
  <c r="J45" i="177"/>
  <c r="J45" i="237"/>
  <c r="J44" i="177"/>
  <c r="J43" i="177"/>
  <c r="J43" i="237" s="1"/>
  <c r="J42" i="177"/>
  <c r="K42" i="177" s="1"/>
  <c r="D42" i="297" s="1"/>
  <c r="J41" i="177"/>
  <c r="J41" i="237"/>
  <c r="I40" i="177"/>
  <c r="I40" i="237"/>
  <c r="H40" i="177"/>
  <c r="H40" i="237"/>
  <c r="G40" i="177"/>
  <c r="G40" i="237"/>
  <c r="F40" i="177"/>
  <c r="F40" i="237"/>
  <c r="E40" i="177"/>
  <c r="E40" i="237"/>
  <c r="D40" i="177"/>
  <c r="D40" i="237"/>
  <c r="J39" i="177"/>
  <c r="J39" i="237"/>
  <c r="J38" i="177"/>
  <c r="J37" i="177"/>
  <c r="J36" i="177"/>
  <c r="J36" i="237"/>
  <c r="J35" i="177"/>
  <c r="J34" i="177"/>
  <c r="J34" i="237" s="1"/>
  <c r="J33" i="177"/>
  <c r="J33" i="237" s="1"/>
  <c r="K33" i="237" s="1"/>
  <c r="I32" i="177"/>
  <c r="I32" i="237"/>
  <c r="H32" i="177"/>
  <c r="H32" i="237"/>
  <c r="G32" i="177"/>
  <c r="G32" i="237" s="1"/>
  <c r="F32" i="177"/>
  <c r="F32" i="237"/>
  <c r="E32" i="177"/>
  <c r="E32" i="237" s="1"/>
  <c r="D32" i="177"/>
  <c r="D32" i="237" s="1"/>
  <c r="J31" i="177"/>
  <c r="J31" i="237" s="1"/>
  <c r="J30" i="177"/>
  <c r="J29" i="177"/>
  <c r="J29" i="237"/>
  <c r="J28" i="177"/>
  <c r="J28" i="237"/>
  <c r="K28" i="177"/>
  <c r="D28" i="297"/>
  <c r="D28" i="359" s="1"/>
  <c r="J27" i="177"/>
  <c r="J26" i="177"/>
  <c r="I25" i="177"/>
  <c r="I25" i="237" s="1"/>
  <c r="H25" i="177"/>
  <c r="H25" i="237" s="1"/>
  <c r="G25" i="177"/>
  <c r="G25" i="237" s="1"/>
  <c r="F25" i="177"/>
  <c r="F25" i="237" s="1"/>
  <c r="E25" i="177"/>
  <c r="D25" i="177"/>
  <c r="D25" i="237"/>
  <c r="J24" i="177"/>
  <c r="K24" i="177"/>
  <c r="D24" i="297" s="1"/>
  <c r="D24" i="359" s="1"/>
  <c r="J23" i="177"/>
  <c r="J23" i="237"/>
  <c r="J22" i="177"/>
  <c r="K22" i="177"/>
  <c r="D22" i="297" s="1"/>
  <c r="D22" i="359" s="1"/>
  <c r="J21" i="177"/>
  <c r="J20" i="177"/>
  <c r="J19" i="177"/>
  <c r="I18" i="177"/>
  <c r="I18" i="237" s="1"/>
  <c r="H18" i="177"/>
  <c r="H18" i="237" s="1"/>
  <c r="G18" i="177"/>
  <c r="G18" i="237" s="1"/>
  <c r="F18" i="177"/>
  <c r="F18" i="237" s="1"/>
  <c r="E18" i="177"/>
  <c r="E18" i="237" s="1"/>
  <c r="D18" i="177"/>
  <c r="D18" i="237" s="1"/>
  <c r="J17" i="177"/>
  <c r="J16" i="177"/>
  <c r="J15" i="177"/>
  <c r="J14" i="177"/>
  <c r="J14" i="237"/>
  <c r="J13" i="177"/>
  <c r="J13" i="237"/>
  <c r="J12" i="177"/>
  <c r="H11" i="177"/>
  <c r="G11" i="177"/>
  <c r="G11" i="237"/>
  <c r="F11" i="177"/>
  <c r="F11" i="237"/>
  <c r="E11" i="177"/>
  <c r="E11" i="237"/>
  <c r="D11" i="177"/>
  <c r="C8" i="177"/>
  <c r="A3" i="177"/>
  <c r="B1" i="177"/>
  <c r="J157" i="236"/>
  <c r="I152" i="236"/>
  <c r="H152" i="236"/>
  <c r="E152" i="236"/>
  <c r="D152" i="236"/>
  <c r="J151" i="236"/>
  <c r="J148" i="236"/>
  <c r="I147" i="236"/>
  <c r="G147" i="236"/>
  <c r="F147" i="236"/>
  <c r="J142" i="236"/>
  <c r="J141" i="236"/>
  <c r="I140" i="236"/>
  <c r="H140" i="236"/>
  <c r="F140" i="236"/>
  <c r="E140" i="236"/>
  <c r="D140" i="236"/>
  <c r="J138" i="236"/>
  <c r="H136" i="236"/>
  <c r="G136" i="236"/>
  <c r="F136" i="236"/>
  <c r="D136" i="236"/>
  <c r="D134" i="296"/>
  <c r="D134" i="358"/>
  <c r="J134" i="236"/>
  <c r="J132" i="236"/>
  <c r="J127" i="236"/>
  <c r="J126" i="236"/>
  <c r="J124" i="236"/>
  <c r="I121" i="236"/>
  <c r="H121" i="236"/>
  <c r="G121" i="236"/>
  <c r="E121" i="236"/>
  <c r="D121" i="236"/>
  <c r="J120" i="236"/>
  <c r="J112" i="236"/>
  <c r="I100" i="236"/>
  <c r="F100" i="236"/>
  <c r="E100" i="236"/>
  <c r="K96" i="176"/>
  <c r="K164" i="176" s="1"/>
  <c r="J90" i="236"/>
  <c r="J89" i="236"/>
  <c r="J88" i="236"/>
  <c r="I85" i="236"/>
  <c r="H85" i="236"/>
  <c r="F85" i="236"/>
  <c r="D85" i="236"/>
  <c r="J84" i="236"/>
  <c r="H81" i="236"/>
  <c r="G81" i="236"/>
  <c r="F81" i="236"/>
  <c r="D81" i="236"/>
  <c r="J79" i="236"/>
  <c r="I78" i="236"/>
  <c r="G78" i="236"/>
  <c r="F78" i="236"/>
  <c r="E78" i="236"/>
  <c r="J77" i="236"/>
  <c r="J76" i="236"/>
  <c r="H73" i="236"/>
  <c r="G73" i="236"/>
  <c r="F73" i="236"/>
  <c r="D73" i="236"/>
  <c r="I69" i="236"/>
  <c r="H69" i="236"/>
  <c r="E69" i="236"/>
  <c r="J67" i="236"/>
  <c r="J66" i="236"/>
  <c r="I63" i="236"/>
  <c r="H63" i="236"/>
  <c r="G63" i="236"/>
  <c r="F63" i="236"/>
  <c r="E63" i="236"/>
  <c r="D63" i="236"/>
  <c r="I58" i="236"/>
  <c r="H58" i="236"/>
  <c r="G58" i="236"/>
  <c r="E58" i="236"/>
  <c r="D58" i="236"/>
  <c r="J57" i="236"/>
  <c r="J53" i="236"/>
  <c r="I52" i="236"/>
  <c r="H52" i="236"/>
  <c r="G52" i="236"/>
  <c r="E52" i="236"/>
  <c r="D52" i="236"/>
  <c r="J50" i="236"/>
  <c r="J45" i="236"/>
  <c r="J44" i="236"/>
  <c r="J43" i="236"/>
  <c r="J41" i="236"/>
  <c r="I40" i="236"/>
  <c r="G40" i="236"/>
  <c r="F40" i="236"/>
  <c r="E40" i="236"/>
  <c r="J37" i="236"/>
  <c r="J35" i="236"/>
  <c r="J34" i="236"/>
  <c r="I32" i="236"/>
  <c r="H32" i="236"/>
  <c r="G32" i="236"/>
  <c r="E32" i="236"/>
  <c r="D32" i="236"/>
  <c r="J26" i="236"/>
  <c r="H25" i="236"/>
  <c r="G25" i="236"/>
  <c r="F25" i="236"/>
  <c r="D25" i="236"/>
  <c r="J20" i="236"/>
  <c r="I18" i="236"/>
  <c r="G18" i="236"/>
  <c r="F18" i="236"/>
  <c r="E18" i="236"/>
  <c r="H11" i="236"/>
  <c r="D11" i="236"/>
  <c r="A3" i="176"/>
  <c r="B1" i="176"/>
  <c r="J159" i="175"/>
  <c r="J158" i="175"/>
  <c r="J158" i="235"/>
  <c r="K158" i="175"/>
  <c r="J157" i="175"/>
  <c r="J157" i="235" s="1"/>
  <c r="J156" i="175"/>
  <c r="J155" i="175"/>
  <c r="J154" i="175"/>
  <c r="J153" i="175"/>
  <c r="I152" i="175"/>
  <c r="I152" i="235"/>
  <c r="H152" i="175"/>
  <c r="H152" i="235" s="1"/>
  <c r="G152" i="175"/>
  <c r="G152" i="235"/>
  <c r="F152" i="175"/>
  <c r="F152" i="235" s="1"/>
  <c r="E152" i="175"/>
  <c r="E152" i="235"/>
  <c r="D152" i="175"/>
  <c r="D152" i="235" s="1"/>
  <c r="J151" i="175"/>
  <c r="J151" i="235"/>
  <c r="J150" i="175"/>
  <c r="J150" i="235" s="1"/>
  <c r="J149" i="175"/>
  <c r="J148" i="175"/>
  <c r="I147" i="175"/>
  <c r="I147" i="235" s="1"/>
  <c r="H147" i="175"/>
  <c r="H147" i="235"/>
  <c r="G147" i="175"/>
  <c r="G147" i="235" s="1"/>
  <c r="F147" i="175"/>
  <c r="F147" i="235" s="1"/>
  <c r="E147" i="175"/>
  <c r="E147" i="235" s="1"/>
  <c r="D147" i="175"/>
  <c r="D147" i="235" s="1"/>
  <c r="J146" i="175"/>
  <c r="J146" i="235" s="1"/>
  <c r="J145" i="175"/>
  <c r="J144" i="175"/>
  <c r="J143" i="175"/>
  <c r="J143" i="235" s="1"/>
  <c r="J142" i="175"/>
  <c r="J141" i="175"/>
  <c r="I140" i="175"/>
  <c r="H140" i="175"/>
  <c r="H140" i="235"/>
  <c r="G140" i="175"/>
  <c r="G140" i="235"/>
  <c r="F140" i="175"/>
  <c r="F140" i="235"/>
  <c r="E140" i="175"/>
  <c r="D140" i="175"/>
  <c r="D140" i="235" s="1"/>
  <c r="J139" i="175"/>
  <c r="J139" i="235" s="1"/>
  <c r="J138" i="175"/>
  <c r="J138" i="235" s="1"/>
  <c r="J137" i="175"/>
  <c r="I136" i="175"/>
  <c r="I136" i="235"/>
  <c r="H136" i="175"/>
  <c r="H136" i="235"/>
  <c r="G136" i="175"/>
  <c r="G136" i="235"/>
  <c r="F136" i="175"/>
  <c r="E136" i="175"/>
  <c r="E136" i="235" s="1"/>
  <c r="D136" i="175"/>
  <c r="J134" i="175"/>
  <c r="J133" i="175"/>
  <c r="J132" i="175"/>
  <c r="J132" i="235"/>
  <c r="J131" i="175"/>
  <c r="J131" i="235"/>
  <c r="J130" i="175"/>
  <c r="J130" i="235"/>
  <c r="J129" i="175"/>
  <c r="J128" i="175"/>
  <c r="J127" i="175"/>
  <c r="J126" i="175"/>
  <c r="J126" i="235" s="1"/>
  <c r="J125" i="175"/>
  <c r="J125" i="235" s="1"/>
  <c r="J124" i="175"/>
  <c r="J123" i="175"/>
  <c r="J123" i="235" s="1"/>
  <c r="J122" i="175"/>
  <c r="I121" i="175"/>
  <c r="I121" i="235"/>
  <c r="H121" i="175"/>
  <c r="H121" i="235"/>
  <c r="G121" i="175"/>
  <c r="G121" i="235"/>
  <c r="F121" i="175"/>
  <c r="F121" i="235"/>
  <c r="E121" i="175"/>
  <c r="E121" i="235"/>
  <c r="D121" i="175"/>
  <c r="D121" i="235"/>
  <c r="J120" i="175"/>
  <c r="J119" i="175"/>
  <c r="J119" i="235" s="1"/>
  <c r="J118" i="175"/>
  <c r="J118" i="235" s="1"/>
  <c r="J117" i="175"/>
  <c r="J116" i="175"/>
  <c r="K116" i="175"/>
  <c r="J115" i="175"/>
  <c r="J115" i="235"/>
  <c r="J114" i="175"/>
  <c r="J113" i="175"/>
  <c r="J112" i="175"/>
  <c r="J112" i="235"/>
  <c r="J111" i="175"/>
  <c r="J110" i="175"/>
  <c r="J109" i="175"/>
  <c r="J108" i="175"/>
  <c r="J107" i="175"/>
  <c r="J107" i="235"/>
  <c r="J106" i="175"/>
  <c r="J105" i="175"/>
  <c r="J105" i="235" s="1"/>
  <c r="J104" i="175"/>
  <c r="K104" i="175" s="1"/>
  <c r="J103" i="175"/>
  <c r="J102" i="175"/>
  <c r="J101" i="175"/>
  <c r="I100" i="175"/>
  <c r="I100" i="235"/>
  <c r="H100" i="175"/>
  <c r="G100" i="175"/>
  <c r="F100" i="175"/>
  <c r="E100" i="175"/>
  <c r="E100" i="235" s="1"/>
  <c r="D100" i="175"/>
  <c r="C97" i="175"/>
  <c r="K96" i="175"/>
  <c r="K164" i="175" s="1"/>
  <c r="J91" i="175"/>
  <c r="K91" i="175" s="1"/>
  <c r="D91" i="295" s="1"/>
  <c r="J90" i="175"/>
  <c r="J90" i="235"/>
  <c r="J89" i="175"/>
  <c r="J88" i="175"/>
  <c r="J88" i="235" s="1"/>
  <c r="J87" i="175"/>
  <c r="J87" i="235" s="1"/>
  <c r="J86" i="175"/>
  <c r="I85" i="175"/>
  <c r="I85" i="235"/>
  <c r="H85" i="175"/>
  <c r="H85" i="235"/>
  <c r="G85" i="175"/>
  <c r="G85" i="235"/>
  <c r="F85" i="175"/>
  <c r="F85" i="235"/>
  <c r="E85" i="175"/>
  <c r="E85" i="235"/>
  <c r="D85" i="175"/>
  <c r="D85" i="235"/>
  <c r="J84" i="175"/>
  <c r="J84" i="235"/>
  <c r="J83" i="175"/>
  <c r="J83" i="235"/>
  <c r="J82" i="175"/>
  <c r="J81" i="175"/>
  <c r="I81" i="175"/>
  <c r="I81" i="235"/>
  <c r="H81" i="175"/>
  <c r="G81" i="175"/>
  <c r="G81" i="235" s="1"/>
  <c r="F81" i="175"/>
  <c r="F81" i="235" s="1"/>
  <c r="E81" i="175"/>
  <c r="E81" i="235" s="1"/>
  <c r="D81" i="175"/>
  <c r="D81" i="235" s="1"/>
  <c r="J80" i="175"/>
  <c r="J79" i="175"/>
  <c r="I78" i="175"/>
  <c r="I78" i="235" s="1"/>
  <c r="H78" i="175"/>
  <c r="H78" i="235" s="1"/>
  <c r="G78" i="175"/>
  <c r="G78" i="235" s="1"/>
  <c r="F78" i="175"/>
  <c r="F78" i="235" s="1"/>
  <c r="E78" i="175"/>
  <c r="E78" i="235" s="1"/>
  <c r="D78" i="175"/>
  <c r="D78" i="235" s="1"/>
  <c r="J77" i="175"/>
  <c r="J76" i="175"/>
  <c r="J75" i="175"/>
  <c r="J75" i="235" s="1"/>
  <c r="J74" i="175"/>
  <c r="J74" i="235" s="1"/>
  <c r="I73" i="175"/>
  <c r="I73" i="235" s="1"/>
  <c r="H73" i="175"/>
  <c r="H73" i="235" s="1"/>
  <c r="G73" i="175"/>
  <c r="G73" i="235" s="1"/>
  <c r="F73" i="175"/>
  <c r="F73" i="235" s="1"/>
  <c r="E73" i="175"/>
  <c r="E73" i="235" s="1"/>
  <c r="D73" i="175"/>
  <c r="D73" i="235" s="1"/>
  <c r="J72" i="175"/>
  <c r="J71" i="175"/>
  <c r="J70" i="175"/>
  <c r="I69" i="175"/>
  <c r="I69" i="235"/>
  <c r="H69" i="175"/>
  <c r="H69" i="235"/>
  <c r="G69" i="175"/>
  <c r="G69" i="235"/>
  <c r="F69" i="175"/>
  <c r="E69" i="175"/>
  <c r="E69" i="235" s="1"/>
  <c r="D69" i="175"/>
  <c r="D69" i="235" s="1"/>
  <c r="J67" i="175"/>
  <c r="J66" i="175"/>
  <c r="J65" i="175"/>
  <c r="J64" i="175"/>
  <c r="J64" i="235"/>
  <c r="I63" i="175"/>
  <c r="I63" i="235"/>
  <c r="H63" i="175"/>
  <c r="H63" i="235"/>
  <c r="G63" i="175"/>
  <c r="G63" i="235"/>
  <c r="F63" i="175"/>
  <c r="F63" i="235"/>
  <c r="E63" i="175"/>
  <c r="E63" i="235"/>
  <c r="D63" i="175"/>
  <c r="D63" i="235"/>
  <c r="J62" i="175"/>
  <c r="J62" i="235"/>
  <c r="J61" i="175"/>
  <c r="J61" i="235"/>
  <c r="J60" i="175"/>
  <c r="J60" i="235"/>
  <c r="J59" i="175"/>
  <c r="I58" i="175"/>
  <c r="I58" i="235" s="1"/>
  <c r="H58" i="175"/>
  <c r="H58" i="235" s="1"/>
  <c r="G58" i="175"/>
  <c r="G58" i="235" s="1"/>
  <c r="F58" i="175"/>
  <c r="F58" i="235" s="1"/>
  <c r="E58" i="175"/>
  <c r="E58" i="235" s="1"/>
  <c r="D58" i="175"/>
  <c r="D58" i="235" s="1"/>
  <c r="J57" i="175"/>
  <c r="J56" i="175"/>
  <c r="J55" i="175"/>
  <c r="J55" i="235" s="1"/>
  <c r="J54" i="175"/>
  <c r="J54" i="235" s="1"/>
  <c r="J53" i="175"/>
  <c r="I52" i="175"/>
  <c r="I52" i="235"/>
  <c r="H52" i="175"/>
  <c r="H52" i="235"/>
  <c r="G52" i="175"/>
  <c r="G52" i="235"/>
  <c r="F52" i="175"/>
  <c r="F52" i="235"/>
  <c r="E52" i="175"/>
  <c r="E52" i="235"/>
  <c r="D52" i="175"/>
  <c r="D52" i="235"/>
  <c r="J51" i="175"/>
  <c r="J50" i="175"/>
  <c r="J50" i="235" s="1"/>
  <c r="J49" i="175"/>
  <c r="J49" i="235" s="1"/>
  <c r="J48" i="175"/>
  <c r="J47" i="175"/>
  <c r="J46" i="175"/>
  <c r="J45" i="175"/>
  <c r="K45" i="175"/>
  <c r="D45" i="295" s="1"/>
  <c r="D45" i="357" s="1"/>
  <c r="J44" i="175"/>
  <c r="J43" i="175"/>
  <c r="J42" i="175"/>
  <c r="J41" i="175"/>
  <c r="I40" i="175"/>
  <c r="I40" i="235"/>
  <c r="H40" i="175"/>
  <c r="H40" i="235"/>
  <c r="G40" i="175"/>
  <c r="G40" i="235"/>
  <c r="F40" i="175"/>
  <c r="F40" i="235"/>
  <c r="E40" i="175"/>
  <c r="E40" i="235"/>
  <c r="D40" i="175"/>
  <c r="D40" i="235"/>
  <c r="J39" i="175"/>
  <c r="J39" i="235"/>
  <c r="J38" i="175"/>
  <c r="J38" i="235"/>
  <c r="J37" i="175"/>
  <c r="J37" i="235"/>
  <c r="J36" i="175"/>
  <c r="J36" i="235"/>
  <c r="J35" i="175"/>
  <c r="J34" i="175"/>
  <c r="K34" i="175" s="1"/>
  <c r="D34" i="295" s="1"/>
  <c r="D34" i="357" s="1"/>
  <c r="J33" i="175"/>
  <c r="I32" i="175"/>
  <c r="I32" i="235"/>
  <c r="H32" i="175"/>
  <c r="H32" i="235"/>
  <c r="G32" i="175"/>
  <c r="G32" i="235"/>
  <c r="F32" i="175"/>
  <c r="F32" i="235" s="1"/>
  <c r="E32" i="175"/>
  <c r="E32" i="235"/>
  <c r="D32" i="175"/>
  <c r="D32" i="235" s="1"/>
  <c r="J31" i="175"/>
  <c r="J30" i="175"/>
  <c r="J30" i="235" s="1"/>
  <c r="J29" i="175"/>
  <c r="K29" i="175" s="1"/>
  <c r="D29" i="295" s="1"/>
  <c r="D29" i="357" s="1"/>
  <c r="J28" i="175"/>
  <c r="K28" i="175" s="1"/>
  <c r="D28" i="295" s="1"/>
  <c r="D28" i="357" s="1"/>
  <c r="J27" i="175"/>
  <c r="J26" i="175"/>
  <c r="I25" i="175"/>
  <c r="I25" i="235" s="1"/>
  <c r="H25" i="175"/>
  <c r="H25" i="235" s="1"/>
  <c r="G25" i="175"/>
  <c r="G25" i="235" s="1"/>
  <c r="F25" i="175"/>
  <c r="E25" i="175"/>
  <c r="E25" i="235" s="1"/>
  <c r="D25" i="175"/>
  <c r="D25" i="235"/>
  <c r="J24" i="175"/>
  <c r="J24" i="235" s="1"/>
  <c r="J23" i="175"/>
  <c r="J23" i="235"/>
  <c r="J22" i="175"/>
  <c r="J21" i="175"/>
  <c r="J21" i="235" s="1"/>
  <c r="J20" i="175"/>
  <c r="J20" i="235"/>
  <c r="K20" i="235" s="1"/>
  <c r="J19" i="175"/>
  <c r="I18" i="175"/>
  <c r="I18" i="235" s="1"/>
  <c r="H18" i="175"/>
  <c r="G18" i="175"/>
  <c r="G18" i="235"/>
  <c r="F18" i="175"/>
  <c r="F18" i="235" s="1"/>
  <c r="E18" i="175"/>
  <c r="E18" i="235"/>
  <c r="D18" i="175"/>
  <c r="D18" i="235" s="1"/>
  <c r="J17" i="175"/>
  <c r="J16" i="175"/>
  <c r="J16" i="235" s="1"/>
  <c r="J15" i="175"/>
  <c r="J14" i="175"/>
  <c r="J14" i="235" s="1"/>
  <c r="J13" i="175"/>
  <c r="J12" i="175"/>
  <c r="J12" i="235" s="1"/>
  <c r="I11" i="175"/>
  <c r="I11" i="235" s="1"/>
  <c r="H11" i="175"/>
  <c r="H11" i="235" s="1"/>
  <c r="G11" i="175"/>
  <c r="G11" i="235" s="1"/>
  <c r="F11" i="175"/>
  <c r="F11" i="235" s="1"/>
  <c r="E11" i="175"/>
  <c r="E11" i="235" s="1"/>
  <c r="D11" i="175"/>
  <c r="D11" i="235" s="1"/>
  <c r="C8" i="175"/>
  <c r="A3" i="175"/>
  <c r="B1" i="175"/>
  <c r="A37" i="174"/>
  <c r="A34" i="181"/>
  <c r="A31" i="174"/>
  <c r="A28" i="181"/>
  <c r="A25" i="174"/>
  <c r="A22" i="181"/>
  <c r="A19" i="174"/>
  <c r="A16" i="181"/>
  <c r="A13" i="174"/>
  <c r="A10" i="181"/>
  <c r="B32" i="172"/>
  <c r="B30" i="172"/>
  <c r="B29" i="172"/>
  <c r="B28" i="172"/>
  <c r="B26" i="172"/>
  <c r="B25" i="172"/>
  <c r="B24" i="172"/>
  <c r="B23" i="172"/>
  <c r="B22" i="172"/>
  <c r="C51" i="149"/>
  <c r="B1" i="2"/>
  <c r="B2" i="79"/>
  <c r="B2" i="89"/>
  <c r="A1" i="71"/>
  <c r="B2" i="64"/>
  <c r="B2" i="63"/>
  <c r="B2" i="78"/>
  <c r="B2" i="77"/>
  <c r="B2" i="62"/>
  <c r="B36" i="134"/>
  <c r="B72" i="134" s="1"/>
  <c r="B35" i="134"/>
  <c r="B71" i="134" s="1"/>
  <c r="B31" i="232" s="1"/>
  <c r="B34" i="134"/>
  <c r="B70" i="134" s="1"/>
  <c r="B30" i="232" s="1"/>
  <c r="B33" i="134"/>
  <c r="B69" i="134" s="1"/>
  <c r="B97" i="134" s="1"/>
  <c r="B125" i="134" s="1"/>
  <c r="B154" i="134" s="1"/>
  <c r="B32" i="134"/>
  <c r="B68" i="134" s="1"/>
  <c r="B28" i="232" s="1"/>
  <c r="B31" i="134"/>
  <c r="B67" i="134" s="1"/>
  <c r="B30" i="134"/>
  <c r="B66" i="134" s="1"/>
  <c r="B29" i="134"/>
  <c r="B65" i="134" s="1"/>
  <c r="B25" i="232" s="1"/>
  <c r="B27" i="134"/>
  <c r="B63" i="134"/>
  <c r="E1" i="128"/>
  <c r="D1" i="70"/>
  <c r="D1" i="2"/>
  <c r="O1" i="24"/>
  <c r="D1" i="88"/>
  <c r="J1" i="66"/>
  <c r="E1" i="87"/>
  <c r="C1" i="171"/>
  <c r="C1" i="170"/>
  <c r="C1" i="169"/>
  <c r="C1" i="168"/>
  <c r="C1" i="167"/>
  <c r="C1" i="166"/>
  <c r="C1" i="165"/>
  <c r="C1" i="164"/>
  <c r="C1" i="163"/>
  <c r="C1" i="162"/>
  <c r="C1" i="161"/>
  <c r="C1" i="160"/>
  <c r="C1" i="159"/>
  <c r="C1" i="158"/>
  <c r="C1" i="157"/>
  <c r="C1" i="156"/>
  <c r="C1" i="155"/>
  <c r="C1" i="154"/>
  <c r="C1" i="153"/>
  <c r="C1" i="152"/>
  <c r="C1" i="151"/>
  <c r="C1" i="150"/>
  <c r="C1" i="149"/>
  <c r="C1" i="148"/>
  <c r="C1" i="147"/>
  <c r="C1" i="146"/>
  <c r="C1" i="145"/>
  <c r="C1" i="144"/>
  <c r="C1" i="143"/>
  <c r="C1" i="142"/>
  <c r="C1" i="141"/>
  <c r="C1" i="140"/>
  <c r="C1" i="139"/>
  <c r="C1" i="138"/>
  <c r="C1" i="137"/>
  <c r="C1" i="136"/>
  <c r="C1" i="127"/>
  <c r="C1" i="126"/>
  <c r="C1" i="125"/>
  <c r="C1" i="105"/>
  <c r="B2" i="105"/>
  <c r="B2" i="125" s="1"/>
  <c r="B2" i="126" s="1"/>
  <c r="B2" i="127" s="1"/>
  <c r="C1" i="124"/>
  <c r="C1" i="123"/>
  <c r="C1" i="122"/>
  <c r="C1" i="79"/>
  <c r="C1" i="121"/>
  <c r="C1" i="120"/>
  <c r="C1" i="119"/>
  <c r="C1" i="3"/>
  <c r="F1" i="61"/>
  <c r="F1" i="73"/>
  <c r="B1" i="132"/>
  <c r="B1" i="131"/>
  <c r="B1" i="130"/>
  <c r="B1" i="1"/>
  <c r="B2" i="3"/>
  <c r="B28" i="134"/>
  <c r="B64" i="134"/>
  <c r="B25" i="292" s="1"/>
  <c r="A2" i="128"/>
  <c r="C6" i="128"/>
  <c r="C29" i="128"/>
  <c r="D6" i="128"/>
  <c r="D29" i="128" s="1"/>
  <c r="E6" i="128"/>
  <c r="E29" i="128"/>
  <c r="C11" i="128"/>
  <c r="C23" i="128" s="1"/>
  <c r="C25" i="128" s="1"/>
  <c r="D23" i="128"/>
  <c r="D25" i="128" s="1"/>
  <c r="E11" i="128"/>
  <c r="E23" i="128"/>
  <c r="E25" i="128"/>
  <c r="C32" i="128"/>
  <c r="C36" i="128" s="1"/>
  <c r="C38" i="128" s="1"/>
  <c r="D32" i="128"/>
  <c r="D36" i="128" s="1"/>
  <c r="D38" i="128" s="1"/>
  <c r="E32" i="128"/>
  <c r="E36" i="128"/>
  <c r="E38" i="128" s="1"/>
  <c r="A2" i="70"/>
  <c r="D39" i="70"/>
  <c r="C25" i="2"/>
  <c r="C25" i="426" s="1"/>
  <c r="C25" i="427" s="1"/>
  <c r="A2" i="24"/>
  <c r="O6" i="24"/>
  <c r="O7" i="24"/>
  <c r="O8" i="24"/>
  <c r="O9" i="24"/>
  <c r="O10" i="24"/>
  <c r="O11" i="24"/>
  <c r="O12" i="24"/>
  <c r="O13" i="24"/>
  <c r="O14" i="24"/>
  <c r="C15" i="24"/>
  <c r="D15" i="24"/>
  <c r="E15" i="24"/>
  <c r="F15" i="24"/>
  <c r="G15" i="24"/>
  <c r="H15" i="24"/>
  <c r="I15" i="24"/>
  <c r="I27" i="24" s="1"/>
  <c r="J15" i="24"/>
  <c r="K15" i="24"/>
  <c r="L15" i="24"/>
  <c r="M15" i="24"/>
  <c r="N15" i="24"/>
  <c r="O17" i="24"/>
  <c r="O18" i="24"/>
  <c r="O19" i="24"/>
  <c r="O20" i="24"/>
  <c r="O21" i="24"/>
  <c r="O22" i="24"/>
  <c r="O23" i="24"/>
  <c r="O24" i="24"/>
  <c r="O25" i="24"/>
  <c r="C26" i="24"/>
  <c r="D26" i="24"/>
  <c r="D27" i="24" s="1"/>
  <c r="E26" i="24"/>
  <c r="F26" i="24"/>
  <c r="G26" i="24"/>
  <c r="H26" i="24"/>
  <c r="I26" i="24"/>
  <c r="J26" i="24"/>
  <c r="K26" i="24"/>
  <c r="L26" i="24"/>
  <c r="L27" i="24" s="1"/>
  <c r="M26" i="24"/>
  <c r="N26" i="24"/>
  <c r="C32" i="88"/>
  <c r="D32" i="88"/>
  <c r="D3" i="66"/>
  <c r="E4" i="66"/>
  <c r="F4" i="66"/>
  <c r="G4" i="66"/>
  <c r="H4" i="66"/>
  <c r="D6" i="66"/>
  <c r="E6" i="66"/>
  <c r="F6" i="66"/>
  <c r="G6" i="66"/>
  <c r="H6" i="66"/>
  <c r="I7" i="66"/>
  <c r="I8" i="66"/>
  <c r="D9" i="66"/>
  <c r="E9" i="66"/>
  <c r="F9" i="66"/>
  <c r="G9" i="66"/>
  <c r="H9" i="66"/>
  <c r="I10" i="66"/>
  <c r="I11" i="66"/>
  <c r="D12" i="66"/>
  <c r="E12" i="66"/>
  <c r="F12" i="66"/>
  <c r="G12" i="66"/>
  <c r="H12" i="66"/>
  <c r="I13" i="66"/>
  <c r="D14" i="66"/>
  <c r="E14" i="66"/>
  <c r="F14" i="66"/>
  <c r="G14" i="66"/>
  <c r="H14" i="66"/>
  <c r="I15" i="66"/>
  <c r="D16" i="66"/>
  <c r="E16" i="66"/>
  <c r="F16" i="66"/>
  <c r="G16" i="66"/>
  <c r="H16" i="66"/>
  <c r="I17" i="66"/>
  <c r="A2" i="87"/>
  <c r="C6" i="87"/>
  <c r="C94" i="87" s="1"/>
  <c r="D6" i="87"/>
  <c r="D94" i="87"/>
  <c r="C8" i="87"/>
  <c r="D8" i="87"/>
  <c r="C15" i="87"/>
  <c r="D15" i="87"/>
  <c r="E15" i="87"/>
  <c r="C22" i="87"/>
  <c r="D22" i="87"/>
  <c r="E22" i="87"/>
  <c r="C29" i="87"/>
  <c r="D29" i="87"/>
  <c r="E29" i="87"/>
  <c r="C37" i="87"/>
  <c r="D37" i="87"/>
  <c r="E37" i="87"/>
  <c r="C49" i="87"/>
  <c r="D49" i="87"/>
  <c r="E49" i="87"/>
  <c r="C55" i="87"/>
  <c r="D55" i="87"/>
  <c r="E55" i="87"/>
  <c r="C60" i="87"/>
  <c r="D60" i="87"/>
  <c r="E60" i="87"/>
  <c r="C66" i="87"/>
  <c r="D66" i="87"/>
  <c r="E66" i="87"/>
  <c r="C70" i="87"/>
  <c r="D70" i="87"/>
  <c r="E70" i="87"/>
  <c r="C75" i="87"/>
  <c r="D75" i="87"/>
  <c r="E75" i="87"/>
  <c r="C78" i="87"/>
  <c r="D78" i="87"/>
  <c r="E78" i="87"/>
  <c r="C82" i="87"/>
  <c r="D82" i="87"/>
  <c r="E82" i="87"/>
  <c r="C96" i="87"/>
  <c r="D96" i="87"/>
  <c r="E96" i="87"/>
  <c r="C117" i="87"/>
  <c r="D117" i="87"/>
  <c r="D131" i="87"/>
  <c r="E117" i="87"/>
  <c r="C132" i="87"/>
  <c r="D132" i="87"/>
  <c r="E132" i="87"/>
  <c r="E156" i="87" s="1"/>
  <c r="C136" i="87"/>
  <c r="D136" i="87"/>
  <c r="E136" i="87"/>
  <c r="C143" i="87"/>
  <c r="D143" i="87"/>
  <c r="E143" i="87"/>
  <c r="C148" i="87"/>
  <c r="D148" i="87"/>
  <c r="E148" i="87"/>
  <c r="G13" i="89"/>
  <c r="G14" i="89"/>
  <c r="G15" i="89"/>
  <c r="G16" i="89"/>
  <c r="G17" i="89"/>
  <c r="G18" i="89"/>
  <c r="C19" i="89"/>
  <c r="G19" i="89" s="1"/>
  <c r="D19" i="89"/>
  <c r="E19" i="89"/>
  <c r="F19" i="89"/>
  <c r="A23" i="89"/>
  <c r="C8" i="171"/>
  <c r="C10" i="231"/>
  <c r="C20" i="171"/>
  <c r="C22" i="231" s="1"/>
  <c r="C26" i="171"/>
  <c r="C28" i="231"/>
  <c r="C30" i="171"/>
  <c r="C32" i="231" s="1"/>
  <c r="C37" i="171"/>
  <c r="C39" i="231"/>
  <c r="C37" i="352" s="1"/>
  <c r="C37" i="414" s="1"/>
  <c r="C45" i="171"/>
  <c r="C45" i="231"/>
  <c r="C51" i="171"/>
  <c r="C51" i="231" s="1"/>
  <c r="C8" i="170"/>
  <c r="C10" i="230"/>
  <c r="C20" i="170"/>
  <c r="C22" i="230" s="1"/>
  <c r="C20" i="351" s="1"/>
  <c r="C20" i="413" s="1"/>
  <c r="C26" i="170"/>
  <c r="C30" i="170"/>
  <c r="C32" i="230" s="1"/>
  <c r="C37" i="170"/>
  <c r="C39" i="230" s="1"/>
  <c r="C45" i="170"/>
  <c r="C45" i="230" s="1"/>
  <c r="C51" i="170"/>
  <c r="C51" i="230" s="1"/>
  <c r="C8" i="169"/>
  <c r="C10" i="229" s="1"/>
  <c r="C20" i="169"/>
  <c r="C22" i="229" s="1"/>
  <c r="C22" i="289" s="1"/>
  <c r="C26" i="169"/>
  <c r="C28" i="229"/>
  <c r="C30" i="169"/>
  <c r="C37" i="169"/>
  <c r="C39" i="229" s="1"/>
  <c r="C45" i="169"/>
  <c r="C45" i="229" s="1"/>
  <c r="C45" i="350" s="1"/>
  <c r="C45" i="412" s="1"/>
  <c r="C51" i="169"/>
  <c r="C51" i="229" s="1"/>
  <c r="C51" i="350" s="1"/>
  <c r="C51" i="412" s="1"/>
  <c r="C8" i="168"/>
  <c r="C10" i="228" s="1"/>
  <c r="C20" i="168"/>
  <c r="C26" i="168"/>
  <c r="C28" i="228"/>
  <c r="C30" i="168"/>
  <c r="C32" i="228"/>
  <c r="C37" i="168"/>
  <c r="C39" i="228"/>
  <c r="C37" i="349" s="1"/>
  <c r="C45" i="168"/>
  <c r="C45" i="228" s="1"/>
  <c r="C45" i="349" s="1"/>
  <c r="C45" i="411" s="1"/>
  <c r="C51" i="168"/>
  <c r="C8" i="167"/>
  <c r="C10" i="227"/>
  <c r="C20" i="167"/>
  <c r="C26" i="167"/>
  <c r="C28" i="227" s="1"/>
  <c r="C28" i="287" s="1"/>
  <c r="C30" i="167"/>
  <c r="C32" i="227" s="1"/>
  <c r="C37" i="167"/>
  <c r="C39" i="227"/>
  <c r="C45" i="167"/>
  <c r="C51" i="167"/>
  <c r="C51" i="227"/>
  <c r="C51" i="348"/>
  <c r="C51" i="410" s="1"/>
  <c r="C8" i="166"/>
  <c r="C10" i="226"/>
  <c r="C20" i="166"/>
  <c r="C22" i="226" s="1"/>
  <c r="C26" i="166"/>
  <c r="C28" i="226"/>
  <c r="C30" i="166"/>
  <c r="C32" i="226" s="1"/>
  <c r="C32" i="286" s="1"/>
  <c r="C37" i="166"/>
  <c r="C39" i="226"/>
  <c r="C45" i="166"/>
  <c r="C45" i="226"/>
  <c r="C45" i="286"/>
  <c r="C51" i="166"/>
  <c r="C51" i="226" s="1"/>
  <c r="C8" i="165"/>
  <c r="C20" i="165"/>
  <c r="C22" i="225"/>
  <c r="C26" i="165"/>
  <c r="C28" i="225"/>
  <c r="C30" i="165"/>
  <c r="C37" i="165"/>
  <c r="C39" i="225" s="1"/>
  <c r="C39" i="285" s="1"/>
  <c r="C45" i="165"/>
  <c r="C51" i="165"/>
  <c r="C51" i="225" s="1"/>
  <c r="C51" i="285" s="1"/>
  <c r="C8" i="164"/>
  <c r="C20" i="164"/>
  <c r="C22" i="224" s="1"/>
  <c r="C26" i="164"/>
  <c r="C28" i="224" s="1"/>
  <c r="C28" i="284" s="1"/>
  <c r="C30" i="164"/>
  <c r="C32" i="224"/>
  <c r="C37" i="164"/>
  <c r="C39" i="224"/>
  <c r="C45" i="164"/>
  <c r="C45" i="224"/>
  <c r="C51" i="164"/>
  <c r="C8" i="163"/>
  <c r="C20" i="163"/>
  <c r="C22" i="223"/>
  <c r="C26" i="163"/>
  <c r="C28" i="223"/>
  <c r="C26" i="344" s="1"/>
  <c r="C26" i="406" s="1"/>
  <c r="C30" i="163"/>
  <c r="C32" i="223"/>
  <c r="C32" i="283"/>
  <c r="C30" i="344"/>
  <c r="C37" i="163"/>
  <c r="C39" i="223"/>
  <c r="C45" i="163"/>
  <c r="C45" i="223"/>
  <c r="C51" i="163"/>
  <c r="C51" i="223"/>
  <c r="C51" i="283"/>
  <c r="C8" i="162"/>
  <c r="C10" i="222" s="1"/>
  <c r="C20" i="162"/>
  <c r="C22" i="222"/>
  <c r="C20" i="343"/>
  <c r="C20" i="405" s="1"/>
  <c r="C26" i="162"/>
  <c r="C30" i="162"/>
  <c r="C32" i="222"/>
  <c r="C32" i="282" s="1"/>
  <c r="C37" i="162"/>
  <c r="C39" i="222"/>
  <c r="C45" i="162"/>
  <c r="C45" i="222" s="1"/>
  <c r="C45" i="343" s="1"/>
  <c r="C45" i="405" s="1"/>
  <c r="C51" i="162"/>
  <c r="C51" i="222"/>
  <c r="C51" i="343"/>
  <c r="C8" i="161"/>
  <c r="C10" i="221" s="1"/>
  <c r="C20" i="161"/>
  <c r="C26" i="161"/>
  <c r="C28" i="221" s="1"/>
  <c r="C30" i="161"/>
  <c r="C32" i="221" s="1"/>
  <c r="C37" i="161"/>
  <c r="C39" i="221" s="1"/>
  <c r="C45" i="161"/>
  <c r="C45" i="221" s="1"/>
  <c r="C51" i="161"/>
  <c r="C51" i="221" s="1"/>
  <c r="C8" i="160"/>
  <c r="C10" i="220" s="1"/>
  <c r="C20" i="160"/>
  <c r="C22" i="220" s="1"/>
  <c r="C26" i="160"/>
  <c r="C28" i="220" s="1"/>
  <c r="C28" i="280" s="1"/>
  <c r="C30" i="160"/>
  <c r="C32" i="220"/>
  <c r="C37" i="160"/>
  <c r="C39" i="220"/>
  <c r="C45" i="160"/>
  <c r="C45" i="220"/>
  <c r="C51" i="160"/>
  <c r="C51" i="220"/>
  <c r="C8" i="159"/>
  <c r="C10" i="219"/>
  <c r="C20" i="159"/>
  <c r="C26" i="159"/>
  <c r="C28" i="219" s="1"/>
  <c r="C30" i="159"/>
  <c r="C32" i="219" s="1"/>
  <c r="C37" i="159"/>
  <c r="C39" i="219" s="1"/>
  <c r="C37" i="340" s="1"/>
  <c r="C37" i="402" s="1"/>
  <c r="C45" i="159"/>
  <c r="C45" i="219" s="1"/>
  <c r="C51" i="159"/>
  <c r="C51" i="219" s="1"/>
  <c r="C8" i="158"/>
  <c r="C10" i="218" s="1"/>
  <c r="C20" i="158"/>
  <c r="C22" i="218" s="1"/>
  <c r="C26" i="158"/>
  <c r="C30" i="158"/>
  <c r="C32" i="218"/>
  <c r="C37" i="158"/>
  <c r="C39" i="218"/>
  <c r="C45" i="158"/>
  <c r="C51" i="158"/>
  <c r="C51" i="218" s="1"/>
  <c r="C8" i="157"/>
  <c r="C20" i="157"/>
  <c r="C22" i="217"/>
  <c r="C26" i="157"/>
  <c r="C28" i="217"/>
  <c r="C30" i="157"/>
  <c r="C32" i="217"/>
  <c r="C30" i="338"/>
  <c r="C30" i="400"/>
  <c r="C37" i="157"/>
  <c r="C39" i="217"/>
  <c r="C45" i="157"/>
  <c r="C51" i="157"/>
  <c r="C51" i="217" s="1"/>
  <c r="C8" i="156"/>
  <c r="C20" i="156"/>
  <c r="C22" i="216"/>
  <c r="C26" i="156"/>
  <c r="C28" i="216"/>
  <c r="C30" i="156"/>
  <c r="C32" i="216"/>
  <c r="C37" i="156"/>
  <c r="C39" i="216"/>
  <c r="C45" i="156"/>
  <c r="C51" i="156"/>
  <c r="C8" i="155"/>
  <c r="C10" i="215"/>
  <c r="C20" i="155"/>
  <c r="C22" i="215"/>
  <c r="C22" i="275"/>
  <c r="C26" i="155"/>
  <c r="C28" i="215" s="1"/>
  <c r="C30" i="155"/>
  <c r="C32" i="215"/>
  <c r="C37" i="155"/>
  <c r="C39" i="215" s="1"/>
  <c r="C45" i="155"/>
  <c r="C45" i="215"/>
  <c r="C45" i="275"/>
  <c r="C51" i="155"/>
  <c r="C51" i="215"/>
  <c r="C51" i="275"/>
  <c r="C8" i="154"/>
  <c r="C10" i="214" s="1"/>
  <c r="C20" i="154"/>
  <c r="C22" i="214"/>
  <c r="C22" i="274"/>
  <c r="C26" i="154"/>
  <c r="C28" i="214"/>
  <c r="C30" i="154"/>
  <c r="C32" i="214"/>
  <c r="C37" i="154"/>
  <c r="C39" i="214"/>
  <c r="C45" i="154"/>
  <c r="C51" i="154"/>
  <c r="C51" i="214" s="1"/>
  <c r="C8" i="153"/>
  <c r="C10" i="213" s="1"/>
  <c r="C20" i="153"/>
  <c r="C26" i="153"/>
  <c r="C28" i="213"/>
  <c r="C30" i="153"/>
  <c r="C32" i="213"/>
  <c r="C32" i="273"/>
  <c r="C37" i="153"/>
  <c r="C39" i="213" s="1"/>
  <c r="C45" i="153"/>
  <c r="C51" i="153"/>
  <c r="C51" i="213" s="1"/>
  <c r="C51" i="273" s="1"/>
  <c r="C8" i="152"/>
  <c r="C10" i="212"/>
  <c r="C20" i="152"/>
  <c r="C22" i="212"/>
  <c r="C26" i="152"/>
  <c r="C28" i="212"/>
  <c r="C28" i="272" s="1"/>
  <c r="C30" i="152"/>
  <c r="C32" i="212" s="1"/>
  <c r="C37" i="152"/>
  <c r="C39" i="212" s="1"/>
  <c r="C45" i="152"/>
  <c r="C51" i="152"/>
  <c r="C8" i="151"/>
  <c r="C20" i="151"/>
  <c r="C22" i="211" s="1"/>
  <c r="C20" i="332" s="1"/>
  <c r="C20" i="394" s="1"/>
  <c r="C26" i="151"/>
  <c r="C30" i="151"/>
  <c r="C32" i="211" s="1"/>
  <c r="C32" i="271" s="1"/>
  <c r="C37" i="151"/>
  <c r="C39" i="211" s="1"/>
  <c r="C45" i="151"/>
  <c r="C45" i="211"/>
  <c r="C45" i="332" s="1"/>
  <c r="C45" i="394" s="1"/>
  <c r="C51" i="151"/>
  <c r="C51" i="211"/>
  <c r="C8" i="150"/>
  <c r="C10" i="210"/>
  <c r="C20" i="150"/>
  <c r="C22" i="210"/>
  <c r="C20" i="331"/>
  <c r="C20" i="393"/>
  <c r="C26" i="150"/>
  <c r="C28" i="210"/>
  <c r="C30" i="150"/>
  <c r="C32" i="210" s="1"/>
  <c r="C37" i="150"/>
  <c r="C39" i="210"/>
  <c r="C37" i="331"/>
  <c r="C37" i="393" s="1"/>
  <c r="C45" i="150"/>
  <c r="C51" i="150"/>
  <c r="C51" i="210"/>
  <c r="C8" i="149"/>
  <c r="C10" i="209" s="1"/>
  <c r="C20" i="149"/>
  <c r="C22" i="209"/>
  <c r="C26" i="149"/>
  <c r="C28" i="209" s="1"/>
  <c r="C30" i="149"/>
  <c r="C32" i="209" s="1"/>
  <c r="C32" i="269" s="1"/>
  <c r="C37" i="149"/>
  <c r="C39" i="209"/>
  <c r="C39" i="269" s="1"/>
  <c r="C45" i="149"/>
  <c r="C45" i="209" s="1"/>
  <c r="C8" i="148"/>
  <c r="C10" i="208" s="1"/>
  <c r="C20" i="148"/>
  <c r="C22" i="208" s="1"/>
  <c r="C26" i="148"/>
  <c r="C28" i="208" s="1"/>
  <c r="C26" i="329" s="1"/>
  <c r="C30" i="148"/>
  <c r="C32" i="208"/>
  <c r="C30" i="329" s="1"/>
  <c r="C30" i="391" s="1"/>
  <c r="C37" i="148"/>
  <c r="C39" i="208"/>
  <c r="C45" i="148"/>
  <c r="C47" i="208"/>
  <c r="C51" i="148"/>
  <c r="C53" i="208"/>
  <c r="C53" i="268"/>
  <c r="C8" i="147"/>
  <c r="C10" i="207" s="1"/>
  <c r="C8" i="328" s="1"/>
  <c r="C8" i="390" s="1"/>
  <c r="C20" i="147"/>
  <c r="C22" i="207" s="1"/>
  <c r="C26" i="147"/>
  <c r="C30" i="147"/>
  <c r="C32" i="207" s="1"/>
  <c r="C32" i="267" s="1"/>
  <c r="C37" i="147"/>
  <c r="C39" i="207"/>
  <c r="C45" i="147"/>
  <c r="C45" i="207" s="1"/>
  <c r="C51" i="147"/>
  <c r="C8" i="146"/>
  <c r="C10" i="206" s="1"/>
  <c r="C20" i="146"/>
  <c r="C22" i="206" s="1"/>
  <c r="C26" i="146"/>
  <c r="C28" i="206" s="1"/>
  <c r="C30" i="146"/>
  <c r="C37" i="146"/>
  <c r="C39" i="206"/>
  <c r="C37" i="327"/>
  <c r="C37" i="389"/>
  <c r="C45" i="146"/>
  <c r="C45" i="206"/>
  <c r="C45" i="266"/>
  <c r="C51" i="146"/>
  <c r="C51" i="206" s="1"/>
  <c r="C8" i="145"/>
  <c r="C10" i="205"/>
  <c r="C8" i="326" s="1"/>
  <c r="C8" i="388" s="1"/>
  <c r="C10" i="265"/>
  <c r="C20" i="145"/>
  <c r="C26" i="145"/>
  <c r="C28" i="205" s="1"/>
  <c r="C30" i="145"/>
  <c r="C32" i="205" s="1"/>
  <c r="C37" i="145"/>
  <c r="C39" i="205" s="1"/>
  <c r="C37" i="326" s="1"/>
  <c r="C37" i="388" s="1"/>
  <c r="C45" i="145"/>
  <c r="C51" i="145"/>
  <c r="C51" i="205"/>
  <c r="C51" i="265" s="1"/>
  <c r="C8" i="144"/>
  <c r="C10" i="204" s="1"/>
  <c r="C20" i="144"/>
  <c r="C22" i="204" s="1"/>
  <c r="C22" i="264" s="1"/>
  <c r="C26" i="144"/>
  <c r="C30" i="144"/>
  <c r="C32" i="204" s="1"/>
  <c r="C37" i="144"/>
  <c r="C39" i="204" s="1"/>
  <c r="C45" i="144"/>
  <c r="C51" i="144"/>
  <c r="C51" i="204"/>
  <c r="C8" i="143"/>
  <c r="C20" i="143"/>
  <c r="C22" i="203" s="1"/>
  <c r="C22" i="263" s="1"/>
  <c r="C26" i="143"/>
  <c r="C28" i="203"/>
  <c r="C30" i="143"/>
  <c r="C32" i="203"/>
  <c r="C32" i="263" s="1"/>
  <c r="C37" i="143"/>
  <c r="C39" i="203" s="1"/>
  <c r="C37" i="324" s="1"/>
  <c r="C45" i="143"/>
  <c r="C51" i="143"/>
  <c r="C51" i="203" s="1"/>
  <c r="C8" i="142"/>
  <c r="C10" i="202" s="1"/>
  <c r="C10" i="262" s="1"/>
  <c r="C20" i="142"/>
  <c r="C26" i="142"/>
  <c r="C28" i="202" s="1"/>
  <c r="C26" i="323" s="1"/>
  <c r="C26" i="385" s="1"/>
  <c r="C30" i="142"/>
  <c r="C32" i="202" s="1"/>
  <c r="C30" i="323" s="1"/>
  <c r="C30" i="385" s="1"/>
  <c r="C37" i="142"/>
  <c r="C39" i="202" s="1"/>
  <c r="C45" i="142"/>
  <c r="C51" i="142"/>
  <c r="C51" i="202"/>
  <c r="C8" i="141"/>
  <c r="C10" i="201"/>
  <c r="C8" i="322" s="1"/>
  <c r="C8" i="384" s="1"/>
  <c r="C20" i="141"/>
  <c r="C22" i="201"/>
  <c r="C26" i="141"/>
  <c r="C30" i="141"/>
  <c r="C32" i="201" s="1"/>
  <c r="C37" i="141"/>
  <c r="C39" i="201" s="1"/>
  <c r="C45" i="141"/>
  <c r="C45" i="201" s="1"/>
  <c r="C51" i="141"/>
  <c r="C51" i="201" s="1"/>
  <c r="C8" i="140"/>
  <c r="C20" i="140"/>
  <c r="C22" i="200"/>
  <c r="C22" i="260" s="1"/>
  <c r="C26" i="140"/>
  <c r="C28" i="200" s="1"/>
  <c r="C30" i="140"/>
  <c r="C32" i="200"/>
  <c r="C30" i="321" s="1"/>
  <c r="C30" i="383" s="1"/>
  <c r="C37" i="140"/>
  <c r="C39" i="200"/>
  <c r="C37" i="321" s="1"/>
  <c r="C37" i="383" s="1"/>
  <c r="C45" i="140"/>
  <c r="C45" i="200"/>
  <c r="C51" i="140"/>
  <c r="C8" i="139"/>
  <c r="C10" i="199" s="1"/>
  <c r="C20" i="139"/>
  <c r="C22" i="199" s="1"/>
  <c r="C20" i="320" s="1"/>
  <c r="C20" i="382" s="1"/>
  <c r="C26" i="139"/>
  <c r="C30" i="139"/>
  <c r="C32" i="199"/>
  <c r="C32" i="259" s="1"/>
  <c r="C37" i="139"/>
  <c r="C39" i="199" s="1"/>
  <c r="C37" i="320" s="1"/>
  <c r="C37" i="382" s="1"/>
  <c r="C45" i="139"/>
  <c r="C45" i="199" s="1"/>
  <c r="C51" i="139"/>
  <c r="C51" i="199" s="1"/>
  <c r="C8" i="138"/>
  <c r="C10" i="198" s="1"/>
  <c r="C20" i="138"/>
  <c r="C22" i="198" s="1"/>
  <c r="C26" i="138"/>
  <c r="C30" i="138"/>
  <c r="C32" i="198"/>
  <c r="C37" i="138"/>
  <c r="C39" i="198" s="1"/>
  <c r="C39" i="258" s="1"/>
  <c r="C45" i="138"/>
  <c r="C45" i="198" s="1"/>
  <c r="C51" i="138"/>
  <c r="C8" i="137"/>
  <c r="C10" i="197" s="1"/>
  <c r="C20" i="137"/>
  <c r="C22" i="197" s="1"/>
  <c r="C26" i="137"/>
  <c r="C28" i="197" s="1"/>
  <c r="C28" i="257" s="1"/>
  <c r="C30" i="137"/>
  <c r="C32" i="197" s="1"/>
  <c r="C37" i="137"/>
  <c r="C39" i="197"/>
  <c r="C45" i="137"/>
  <c r="C45" i="197"/>
  <c r="C51" i="137"/>
  <c r="B2" i="136"/>
  <c r="B2" i="137" s="1"/>
  <c r="B2" i="138" s="1"/>
  <c r="B2" i="139" s="1"/>
  <c r="C8" i="136"/>
  <c r="C10" i="196" s="1"/>
  <c r="C20" i="136"/>
  <c r="C22" i="196" s="1"/>
  <c r="C26" i="136"/>
  <c r="C28" i="196"/>
  <c r="C26" i="317" s="1"/>
  <c r="C26" i="379" s="1"/>
  <c r="C30" i="136"/>
  <c r="C32" i="196"/>
  <c r="C32" i="256" s="1"/>
  <c r="C37" i="136"/>
  <c r="C39" i="196" s="1"/>
  <c r="C45" i="136"/>
  <c r="C45" i="196" s="1"/>
  <c r="C51" i="136"/>
  <c r="C51" i="196" s="1"/>
  <c r="C51" i="317" s="1"/>
  <c r="C51" i="379" s="1"/>
  <c r="C8" i="127"/>
  <c r="C10" i="195" s="1"/>
  <c r="C20" i="127"/>
  <c r="C22" i="195" s="1"/>
  <c r="C26" i="127"/>
  <c r="C28" i="195" s="1"/>
  <c r="C28" i="255" s="1"/>
  <c r="C30" i="127"/>
  <c r="C32" i="195"/>
  <c r="C37" i="127"/>
  <c r="C39" i="195"/>
  <c r="C45" i="127"/>
  <c r="C51" i="127"/>
  <c r="C8" i="126"/>
  <c r="C10" i="194"/>
  <c r="C8" i="315" s="1"/>
  <c r="C8" i="377" s="1"/>
  <c r="C20" i="126"/>
  <c r="C26" i="126"/>
  <c r="C30" i="126"/>
  <c r="C32" i="194"/>
  <c r="C37" i="126"/>
  <c r="C39" i="194"/>
  <c r="C39" i="254" s="1"/>
  <c r="C45" i="126"/>
  <c r="C45" i="194" s="1"/>
  <c r="C45" i="254" s="1"/>
  <c r="C51" i="126"/>
  <c r="C51" i="194"/>
  <c r="C8" i="125"/>
  <c r="C10" i="193"/>
  <c r="C8" i="314" s="1"/>
  <c r="C8" i="376" s="1"/>
  <c r="C20" i="125"/>
  <c r="C22" i="193"/>
  <c r="C20" i="314" s="1"/>
  <c r="C26" i="125"/>
  <c r="C28" i="193" s="1"/>
  <c r="C30" i="125"/>
  <c r="C32" i="193" s="1"/>
  <c r="C37" i="125"/>
  <c r="C39" i="193" s="1"/>
  <c r="C45" i="125"/>
  <c r="C45" i="193" s="1"/>
  <c r="C45" i="314" s="1"/>
  <c r="C45" i="376" s="1"/>
  <c r="C51" i="125"/>
  <c r="C51" i="193" s="1"/>
  <c r="C8" i="105"/>
  <c r="C10" i="192" s="1"/>
  <c r="C20" i="105"/>
  <c r="C22" i="192" s="1"/>
  <c r="C26" i="105"/>
  <c r="C30" i="105"/>
  <c r="C32" i="192"/>
  <c r="C32" i="252" s="1"/>
  <c r="C37" i="105"/>
  <c r="C39" i="192" s="1"/>
  <c r="C45" i="105"/>
  <c r="C45" i="192" s="1"/>
  <c r="C51" i="105"/>
  <c r="B2" i="124"/>
  <c r="C8" i="124"/>
  <c r="C10" i="191" s="1"/>
  <c r="C20" i="124"/>
  <c r="C22" i="191"/>
  <c r="C26" i="124"/>
  <c r="C28" i="191" s="1"/>
  <c r="C31" i="124"/>
  <c r="C38" i="124"/>
  <c r="C40" i="191" s="1"/>
  <c r="C46" i="124"/>
  <c r="C46" i="191"/>
  <c r="C52" i="124"/>
  <c r="B2" i="123"/>
  <c r="C8" i="123"/>
  <c r="C10" i="190" s="1"/>
  <c r="C20" i="123"/>
  <c r="C26" i="123"/>
  <c r="C28" i="190" s="1"/>
  <c r="C31" i="123"/>
  <c r="C33" i="190"/>
  <c r="C33" i="250"/>
  <c r="C38" i="123"/>
  <c r="C40" i="190" s="1"/>
  <c r="C38" i="311" s="1"/>
  <c r="C38" i="373" s="1"/>
  <c r="C46" i="123"/>
  <c r="C46" i="190" s="1"/>
  <c r="C52" i="123"/>
  <c r="B2" i="122"/>
  <c r="C8" i="122"/>
  <c r="C20" i="122"/>
  <c r="C22" i="189"/>
  <c r="C26" i="122"/>
  <c r="C28" i="189" s="1"/>
  <c r="C31" i="122"/>
  <c r="C33" i="189"/>
  <c r="C38" i="122"/>
  <c r="C40" i="189" s="1"/>
  <c r="C46" i="122"/>
  <c r="C46" i="189"/>
  <c r="C46" i="249"/>
  <c r="C52" i="122"/>
  <c r="C52" i="189" s="1"/>
  <c r="C8" i="79"/>
  <c r="C10" i="188"/>
  <c r="C20" i="79"/>
  <c r="C22" i="188"/>
  <c r="C26" i="79"/>
  <c r="C28" i="188"/>
  <c r="C31" i="79"/>
  <c r="C33" i="188" s="1"/>
  <c r="C38" i="79"/>
  <c r="C40" i="188"/>
  <c r="C46" i="79"/>
  <c r="C52" i="79"/>
  <c r="C52" i="188" s="1"/>
  <c r="B2" i="121"/>
  <c r="C8" i="121"/>
  <c r="C15" i="121"/>
  <c r="C15" i="187" s="1"/>
  <c r="C15" i="308" s="1"/>
  <c r="C22" i="121"/>
  <c r="C22" i="187" s="1"/>
  <c r="C29" i="121"/>
  <c r="C29" i="187"/>
  <c r="C37" i="121"/>
  <c r="C37" i="187" s="1"/>
  <c r="C49" i="121"/>
  <c r="C55" i="121"/>
  <c r="C55" i="187" s="1"/>
  <c r="C60" i="121"/>
  <c r="C60" i="187" s="1"/>
  <c r="C66" i="121"/>
  <c r="C66" i="187" s="1"/>
  <c r="C70" i="121"/>
  <c r="C75" i="121"/>
  <c r="C75" i="187"/>
  <c r="C75" i="247" s="1"/>
  <c r="C78" i="121"/>
  <c r="C78" i="187" s="1"/>
  <c r="C82" i="121"/>
  <c r="C93" i="121"/>
  <c r="C114" i="121"/>
  <c r="C114" i="187" s="1"/>
  <c r="C129" i="121"/>
  <c r="C133" i="121"/>
  <c r="C133" i="187" s="1"/>
  <c r="C133" i="308" s="1"/>
  <c r="C133" i="370" s="1"/>
  <c r="C140" i="121"/>
  <c r="C140" i="187" s="1"/>
  <c r="C146" i="121"/>
  <c r="C146" i="187"/>
  <c r="B2" i="120"/>
  <c r="C8" i="120"/>
  <c r="C8" i="186" s="1"/>
  <c r="C15" i="120"/>
  <c r="C15" i="186"/>
  <c r="C22" i="120"/>
  <c r="C22" i="186" s="1"/>
  <c r="C22" i="246" s="1"/>
  <c r="C29" i="120"/>
  <c r="C29" i="186" s="1"/>
  <c r="C37" i="120"/>
  <c r="C49" i="120"/>
  <c r="C49" i="186"/>
  <c r="C49" i="307" s="1"/>
  <c r="C49" i="369" s="1"/>
  <c r="C55" i="120"/>
  <c r="C55" i="186"/>
  <c r="C55" i="307" s="1"/>
  <c r="C55" i="369" s="1"/>
  <c r="C60" i="120"/>
  <c r="C60" i="186"/>
  <c r="C66" i="120"/>
  <c r="C66" i="186" s="1"/>
  <c r="C70" i="120"/>
  <c r="C75" i="120"/>
  <c r="C75" i="186" s="1"/>
  <c r="C78" i="120"/>
  <c r="C78" i="186"/>
  <c r="C78" i="246"/>
  <c r="C82" i="120"/>
  <c r="C82" i="186"/>
  <c r="C93" i="120"/>
  <c r="C114" i="120"/>
  <c r="C114" i="186" s="1"/>
  <c r="C114" i="246" s="1"/>
  <c r="C129" i="120"/>
  <c r="C129" i="186"/>
  <c r="C133" i="120"/>
  <c r="C133" i="186" s="1"/>
  <c r="C133" i="307" s="1"/>
  <c r="C140" i="120"/>
  <c r="C140" i="186" s="1"/>
  <c r="C146" i="120"/>
  <c r="C146" i="186"/>
  <c r="B2" i="119"/>
  <c r="C8" i="119"/>
  <c r="C8" i="185" s="1"/>
  <c r="C15" i="119"/>
  <c r="C15" i="185"/>
  <c r="C22" i="119"/>
  <c r="C22" i="185" s="1"/>
  <c r="C29" i="119"/>
  <c r="C29" i="185"/>
  <c r="C37" i="119"/>
  <c r="C37" i="185" s="1"/>
  <c r="C49" i="119"/>
  <c r="C49" i="185"/>
  <c r="C55" i="119"/>
  <c r="C60" i="119"/>
  <c r="C60" i="185"/>
  <c r="C60" i="306"/>
  <c r="C60" i="368" s="1"/>
  <c r="C66" i="119"/>
  <c r="C66" i="185"/>
  <c r="C66" i="306"/>
  <c r="C66" i="368" s="1"/>
  <c r="C70" i="119"/>
  <c r="C70" i="185"/>
  <c r="C70" i="306"/>
  <c r="C70" i="368" s="1"/>
  <c r="C75" i="119"/>
  <c r="C75" i="185"/>
  <c r="C75" i="245"/>
  <c r="C78" i="119"/>
  <c r="C78" i="185" s="1"/>
  <c r="C82" i="119"/>
  <c r="C82" i="185"/>
  <c r="C93" i="119"/>
  <c r="C93" i="185" s="1"/>
  <c r="C93" i="306" s="1"/>
  <c r="C128" i="119"/>
  <c r="C114" i="119"/>
  <c r="C114" i="185" s="1"/>
  <c r="C129" i="119"/>
  <c r="C129" i="185"/>
  <c r="C129" i="306" s="1"/>
  <c r="C133" i="119"/>
  <c r="C140" i="119"/>
  <c r="C140" i="185" s="1"/>
  <c r="C146" i="119"/>
  <c r="C146" i="185" s="1"/>
  <c r="C8" i="3"/>
  <c r="C8" i="184"/>
  <c r="C15" i="3"/>
  <c r="C15" i="184" s="1"/>
  <c r="C15" i="305" s="1"/>
  <c r="C15" i="367" s="1"/>
  <c r="C22" i="3"/>
  <c r="C22" i="184" s="1"/>
  <c r="C22" i="244" s="1"/>
  <c r="C37" i="3"/>
  <c r="C37" i="184" s="1"/>
  <c r="C37" i="244" s="1"/>
  <c r="C49" i="3"/>
  <c r="C49" i="184" s="1"/>
  <c r="C49" i="305" s="1"/>
  <c r="C49" i="367" s="1"/>
  <c r="C55" i="3"/>
  <c r="C55" i="184" s="1"/>
  <c r="C60" i="3"/>
  <c r="C60" i="184" s="1"/>
  <c r="C66" i="3"/>
  <c r="C70" i="3"/>
  <c r="C70" i="184" s="1"/>
  <c r="C70" i="305" s="1"/>
  <c r="C70" i="367" s="1"/>
  <c r="C75" i="3"/>
  <c r="C75" i="184" s="1"/>
  <c r="C75" i="305" s="1"/>
  <c r="C75" i="367" s="1"/>
  <c r="C78" i="3"/>
  <c r="C78" i="184" s="1"/>
  <c r="C78" i="244" s="1"/>
  <c r="C82" i="3"/>
  <c r="C82" i="184" s="1"/>
  <c r="C82" i="305" s="1"/>
  <c r="C82" i="367" s="1"/>
  <c r="C93" i="3"/>
  <c r="C93" i="184" s="1"/>
  <c r="C114" i="3"/>
  <c r="C114" i="184" s="1"/>
  <c r="C114" i="305" s="1"/>
  <c r="C114" i="367" s="1"/>
  <c r="C129" i="3"/>
  <c r="C129" i="184" s="1"/>
  <c r="C133" i="3"/>
  <c r="C133" i="184" s="1"/>
  <c r="C140" i="3"/>
  <c r="C140" i="184" s="1"/>
  <c r="C146" i="3"/>
  <c r="B7" i="71"/>
  <c r="B17" i="71" s="1"/>
  <c r="B28" i="71" s="1"/>
  <c r="B38" i="71" s="1"/>
  <c r="C7" i="71"/>
  <c r="C17" i="71" s="1"/>
  <c r="C28" i="71" s="1"/>
  <c r="C38" i="71" s="1"/>
  <c r="D7" i="71"/>
  <c r="D17" i="71" s="1"/>
  <c r="D28" i="71" s="1"/>
  <c r="D38" i="71" s="1"/>
  <c r="E8" i="71"/>
  <c r="E15" i="71" s="1"/>
  <c r="E9" i="71"/>
  <c r="E10" i="71"/>
  <c r="E11" i="71"/>
  <c r="E12" i="71"/>
  <c r="E13" i="71"/>
  <c r="E14" i="71"/>
  <c r="B15" i="71"/>
  <c r="C15" i="71"/>
  <c r="D15" i="71"/>
  <c r="E18" i="71"/>
  <c r="E19" i="71"/>
  <c r="E24" i="71" s="1"/>
  <c r="E20" i="71"/>
  <c r="E21" i="71"/>
  <c r="E22" i="71"/>
  <c r="E23" i="71"/>
  <c r="B24" i="71"/>
  <c r="C24" i="71"/>
  <c r="D24" i="71"/>
  <c r="E29" i="71"/>
  <c r="E30" i="71"/>
  <c r="E31" i="71"/>
  <c r="E32" i="71"/>
  <c r="E36" i="71" s="1"/>
  <c r="E33" i="71"/>
  <c r="E34" i="71"/>
  <c r="E35" i="71"/>
  <c r="B36" i="71"/>
  <c r="C36" i="71"/>
  <c r="D36" i="71"/>
  <c r="E39" i="71"/>
  <c r="E40" i="71"/>
  <c r="E41" i="71"/>
  <c r="E42" i="71"/>
  <c r="E43" i="71"/>
  <c r="B44" i="71"/>
  <c r="C44" i="71"/>
  <c r="D44" i="71"/>
  <c r="A46" i="71"/>
  <c r="D51" i="71"/>
  <c r="F6" i="64"/>
  <c r="F8" i="64"/>
  <c r="F9" i="64"/>
  <c r="F10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B25" i="64"/>
  <c r="D25" i="64"/>
  <c r="E25" i="64"/>
  <c r="D6" i="63"/>
  <c r="D6" i="64"/>
  <c r="F6" i="63"/>
  <c r="F8" i="63"/>
  <c r="F9" i="63"/>
  <c r="F10" i="63"/>
  <c r="F11" i="63"/>
  <c r="F12" i="63"/>
  <c r="F13" i="63"/>
  <c r="F14" i="63"/>
  <c r="F15" i="63"/>
  <c r="F16" i="63"/>
  <c r="F17" i="63"/>
  <c r="F18" i="63"/>
  <c r="F19" i="63"/>
  <c r="F20" i="63"/>
  <c r="F21" i="63"/>
  <c r="F22" i="63"/>
  <c r="F23" i="63"/>
  <c r="B24" i="63"/>
  <c r="D24" i="63"/>
  <c r="E24" i="63"/>
  <c r="C11" i="78"/>
  <c r="C14" i="77"/>
  <c r="C7" i="62"/>
  <c r="D7" i="62"/>
  <c r="E7" i="62" s="1"/>
  <c r="F9" i="62"/>
  <c r="F10" i="62"/>
  <c r="F11" i="62"/>
  <c r="F12" i="62"/>
  <c r="F13" i="62"/>
  <c r="C14" i="62"/>
  <c r="D14" i="62"/>
  <c r="E14" i="62"/>
  <c r="A4" i="76"/>
  <c r="E2" i="61"/>
  <c r="E5" i="62"/>
  <c r="C32" i="61"/>
  <c r="C32" i="180"/>
  <c r="C24" i="61"/>
  <c r="E30" i="61"/>
  <c r="E2" i="73"/>
  <c r="E18" i="73"/>
  <c r="D13" i="76" s="1"/>
  <c r="C29" i="73"/>
  <c r="C29" i="179" s="1"/>
  <c r="E29" i="73"/>
  <c r="G29" i="179" s="1"/>
  <c r="B2" i="132"/>
  <c r="C7" i="132"/>
  <c r="C95" i="132"/>
  <c r="C162" i="132" s="1"/>
  <c r="C8" i="132"/>
  <c r="C96" i="132" s="1"/>
  <c r="C10" i="132"/>
  <c r="C11" i="178" s="1"/>
  <c r="C17" i="132"/>
  <c r="C18" i="178" s="1"/>
  <c r="C18" i="298" s="1"/>
  <c r="C18" i="360" s="1"/>
  <c r="C24" i="132"/>
  <c r="C25" i="178" s="1"/>
  <c r="C31" i="132"/>
  <c r="C32" i="178" s="1"/>
  <c r="C39" i="132"/>
  <c r="C40" i="178" s="1"/>
  <c r="C51" i="132"/>
  <c r="C52" i="178" s="1"/>
  <c r="C57" i="132"/>
  <c r="C58" i="178" s="1"/>
  <c r="C62" i="132"/>
  <c r="C63" i="178" s="1"/>
  <c r="C68" i="132"/>
  <c r="C69" i="178" s="1"/>
  <c r="C69" i="298" s="1"/>
  <c r="C69" i="360" s="1"/>
  <c r="C72" i="132"/>
  <c r="C73" i="178" s="1"/>
  <c r="C77" i="132"/>
  <c r="C78" i="178" s="1"/>
  <c r="C80" i="132"/>
  <c r="C81" i="178" s="1"/>
  <c r="C84" i="132"/>
  <c r="C85" i="178" s="1"/>
  <c r="C98" i="132"/>
  <c r="C119" i="132"/>
  <c r="C121" i="178"/>
  <c r="C134" i="132"/>
  <c r="C136" i="178"/>
  <c r="C138" i="132"/>
  <c r="C145" i="132"/>
  <c r="C147" i="178" s="1"/>
  <c r="C150" i="132"/>
  <c r="C152" i="178" s="1"/>
  <c r="C152" i="298" s="1"/>
  <c r="C152" i="360" s="1"/>
  <c r="B2" i="131"/>
  <c r="C7" i="131"/>
  <c r="C95" i="131"/>
  <c r="C162" i="131" s="1"/>
  <c r="C8" i="131"/>
  <c r="C96" i="131" s="1"/>
  <c r="C10" i="131"/>
  <c r="C11" i="177" s="1"/>
  <c r="C17" i="131"/>
  <c r="C18" i="177" s="1"/>
  <c r="C24" i="131"/>
  <c r="C25" i="177" s="1"/>
  <c r="C31" i="131"/>
  <c r="C32" i="177" s="1"/>
  <c r="C39" i="131"/>
  <c r="C40" i="177" s="1"/>
  <c r="C51" i="131"/>
  <c r="C52" i="177" s="1"/>
  <c r="C52" i="297" s="1"/>
  <c r="C52" i="359" s="1"/>
  <c r="C57" i="131"/>
  <c r="C58" i="177" s="1"/>
  <c r="C62" i="131"/>
  <c r="C68" i="131"/>
  <c r="C69" i="177"/>
  <c r="C69" i="237" s="1"/>
  <c r="C72" i="131"/>
  <c r="C77" i="131"/>
  <c r="C78" i="177"/>
  <c r="C80" i="131"/>
  <c r="C81" i="177"/>
  <c r="C84" i="131"/>
  <c r="C85" i="177"/>
  <c r="C98" i="131"/>
  <c r="C133" i="131"/>
  <c r="C135" i="177" s="1"/>
  <c r="C100" i="177"/>
  <c r="C119" i="131"/>
  <c r="C121" i="177"/>
  <c r="C134" i="131"/>
  <c r="C136" i="177"/>
  <c r="C138" i="131"/>
  <c r="C140" i="177"/>
  <c r="C145" i="131"/>
  <c r="C147" i="177"/>
  <c r="C150" i="131"/>
  <c r="C152" i="177"/>
  <c r="B2" i="130"/>
  <c r="C7" i="130"/>
  <c r="C95" i="130" s="1"/>
  <c r="C162" i="130" s="1"/>
  <c r="C8" i="130"/>
  <c r="C96" i="130"/>
  <c r="C10" i="130"/>
  <c r="C17" i="130"/>
  <c r="C24" i="130"/>
  <c r="C31" i="130"/>
  <c r="C39" i="130"/>
  <c r="C51" i="130"/>
  <c r="C57" i="130"/>
  <c r="C62" i="130"/>
  <c r="C68" i="130"/>
  <c r="C72" i="130"/>
  <c r="C77" i="130"/>
  <c r="C80" i="130"/>
  <c r="C84" i="130"/>
  <c r="C98" i="130"/>
  <c r="C119" i="130"/>
  <c r="C134" i="130"/>
  <c r="C138" i="130"/>
  <c r="C145" i="130"/>
  <c r="C150" i="130"/>
  <c r="C8" i="1"/>
  <c r="C17" i="1"/>
  <c r="C18" i="176" s="1"/>
  <c r="C24" i="1"/>
  <c r="C25" i="176" s="1"/>
  <c r="C39" i="1"/>
  <c r="C40" i="176" s="1"/>
  <c r="C40" i="175"/>
  <c r="C51" i="1"/>
  <c r="C52" i="176" s="1"/>
  <c r="C52" i="236" s="1"/>
  <c r="C52" i="175"/>
  <c r="C57" i="1"/>
  <c r="C58" i="176" s="1"/>
  <c r="C58" i="175"/>
  <c r="C58" i="295" s="1"/>
  <c r="C58" i="357" s="1"/>
  <c r="C62" i="1"/>
  <c r="C63" i="176" s="1"/>
  <c r="C63" i="175"/>
  <c r="C68" i="1"/>
  <c r="C69" i="176" s="1"/>
  <c r="C69" i="175"/>
  <c r="C72" i="1"/>
  <c r="C73" i="176" s="1"/>
  <c r="C73" i="296" s="1"/>
  <c r="C73" i="358" s="1"/>
  <c r="C73" i="175"/>
  <c r="C77" i="1"/>
  <c r="C78" i="176" s="1"/>
  <c r="C78" i="175"/>
  <c r="C80" i="1"/>
  <c r="C81" i="176" s="1"/>
  <c r="C81" i="175"/>
  <c r="C84" i="1"/>
  <c r="C85" i="176" s="1"/>
  <c r="C95" i="1"/>
  <c r="C162" i="1" s="1"/>
  <c r="C98" i="1"/>
  <c r="C100" i="176" s="1"/>
  <c r="C119" i="1"/>
  <c r="C121" i="176" s="1"/>
  <c r="C134" i="1"/>
  <c r="C136" i="176" s="1"/>
  <c r="C138" i="1"/>
  <c r="C140" i="176" s="1"/>
  <c r="C140" i="296" s="1"/>
  <c r="C145" i="1"/>
  <c r="C147" i="176" s="1"/>
  <c r="C147" i="175"/>
  <c r="C150" i="1"/>
  <c r="C152" i="176" s="1"/>
  <c r="C152" i="236" s="1"/>
  <c r="C152" i="175"/>
  <c r="A12" i="75"/>
  <c r="A11" i="76" s="1"/>
  <c r="C10" i="1"/>
  <c r="C11" i="176" s="1"/>
  <c r="C11" i="175"/>
  <c r="E6" i="63"/>
  <c r="E6" i="64" s="1"/>
  <c r="K33" i="206"/>
  <c r="J51" i="207"/>
  <c r="J51" i="267"/>
  <c r="K47" i="221"/>
  <c r="J45" i="221"/>
  <c r="K41" i="225"/>
  <c r="J39" i="225"/>
  <c r="J39" i="285" s="1"/>
  <c r="J22" i="228"/>
  <c r="J22" i="288"/>
  <c r="K23" i="228"/>
  <c r="F5" i="195"/>
  <c r="K57" i="187"/>
  <c r="K41" i="192"/>
  <c r="K41" i="202"/>
  <c r="K41" i="262"/>
  <c r="J39" i="206"/>
  <c r="J39" i="266"/>
  <c r="K11" i="211"/>
  <c r="K11" i="271"/>
  <c r="D38" i="212"/>
  <c r="K47" i="214"/>
  <c r="J45" i="215"/>
  <c r="J45" i="275" s="1"/>
  <c r="E38" i="217"/>
  <c r="H38" i="220"/>
  <c r="K24" i="223"/>
  <c r="K24" i="283" s="1"/>
  <c r="E38" i="226"/>
  <c r="I57" i="227"/>
  <c r="I57" i="287" s="1"/>
  <c r="K40" i="229"/>
  <c r="J39" i="229"/>
  <c r="J39" i="289" s="1"/>
  <c r="D57" i="229"/>
  <c r="D57" i="289" s="1"/>
  <c r="G5" i="209"/>
  <c r="G5" i="199"/>
  <c r="G5" i="191"/>
  <c r="J32" i="193"/>
  <c r="J32" i="253"/>
  <c r="F5" i="199"/>
  <c r="J32" i="199"/>
  <c r="J32" i="259" s="1"/>
  <c r="G38" i="202"/>
  <c r="F38" i="202"/>
  <c r="F38" i="262" s="1"/>
  <c r="K24" i="206"/>
  <c r="D22" i="327"/>
  <c r="D22" i="389"/>
  <c r="G38" i="209"/>
  <c r="H38" i="210"/>
  <c r="J28" i="211"/>
  <c r="J28" i="271"/>
  <c r="G38" i="214"/>
  <c r="G38" i="274" s="1"/>
  <c r="K24" i="215"/>
  <c r="D22" i="336"/>
  <c r="D22" i="398"/>
  <c r="G57" i="215"/>
  <c r="G57" i="275"/>
  <c r="D38" i="218"/>
  <c r="D38" i="278"/>
  <c r="K40" i="218"/>
  <c r="K30" i="219"/>
  <c r="K30" i="279"/>
  <c r="J28" i="219"/>
  <c r="J28" i="279" s="1"/>
  <c r="D38" i="222"/>
  <c r="D38" i="282"/>
  <c r="J51" i="225"/>
  <c r="J51" i="285" s="1"/>
  <c r="D38" i="230"/>
  <c r="F38" i="231"/>
  <c r="F38" i="291" s="1"/>
  <c r="J22" i="231"/>
  <c r="J22" i="291"/>
  <c r="K23" i="231"/>
  <c r="D57" i="201"/>
  <c r="D57" i="261" s="1"/>
  <c r="J51" i="209"/>
  <c r="J51" i="269"/>
  <c r="J51" i="211"/>
  <c r="J51" i="271" s="1"/>
  <c r="D38" i="213"/>
  <c r="J51" i="218"/>
  <c r="J51" i="278"/>
  <c r="K52" i="218"/>
  <c r="K12" i="220"/>
  <c r="J10" i="220"/>
  <c r="J10" i="280" s="1"/>
  <c r="K49" i="224"/>
  <c r="D49" i="345"/>
  <c r="D49" i="407" s="1"/>
  <c r="J45" i="224"/>
  <c r="J45" i="284" s="1"/>
  <c r="J45" i="230"/>
  <c r="J45" i="290" s="1"/>
  <c r="K41" i="178"/>
  <c r="D41" i="298" s="1"/>
  <c r="D41" i="360" s="1"/>
  <c r="K76" i="185"/>
  <c r="E128" i="187"/>
  <c r="E128" i="247" s="1"/>
  <c r="K48" i="191"/>
  <c r="K48" i="251" s="1"/>
  <c r="K33" i="198"/>
  <c r="J39" i="200"/>
  <c r="J39" i="260"/>
  <c r="K23" i="203"/>
  <c r="J28" i="212"/>
  <c r="J28" i="272" s="1"/>
  <c r="K30" i="213"/>
  <c r="J39" i="213"/>
  <c r="J39" i="273" s="1"/>
  <c r="K52" i="214"/>
  <c r="F57" i="215"/>
  <c r="F57" i="275" s="1"/>
  <c r="K34" i="219"/>
  <c r="D38" i="220"/>
  <c r="D38" i="280"/>
  <c r="J51" i="221"/>
  <c r="J51" i="281" s="1"/>
  <c r="I38" i="226"/>
  <c r="I38" i="286"/>
  <c r="J39" i="227"/>
  <c r="J39" i="287" s="1"/>
  <c r="E57" i="227"/>
  <c r="E57" i="287"/>
  <c r="H57" i="229"/>
  <c r="H57" i="289" s="1"/>
  <c r="K72" i="186"/>
  <c r="K30" i="195"/>
  <c r="D28" i="316"/>
  <c r="D28" i="378" s="1"/>
  <c r="K47" i="199"/>
  <c r="K47" i="259"/>
  <c r="J22" i="207"/>
  <c r="J22" i="267" s="1"/>
  <c r="K46" i="207"/>
  <c r="G57" i="208"/>
  <c r="G57" i="268"/>
  <c r="E38" i="211"/>
  <c r="E38" i="271" s="1"/>
  <c r="I38" i="211"/>
  <c r="F38" i="212"/>
  <c r="F38" i="272"/>
  <c r="J51" i="212"/>
  <c r="J51" i="272"/>
  <c r="K52" i="212"/>
  <c r="D52" i="333"/>
  <c r="D52" i="395" s="1"/>
  <c r="D57" i="213"/>
  <c r="D57" i="273" s="1"/>
  <c r="H57" i="213"/>
  <c r="H57" i="273" s="1"/>
  <c r="J28" i="214"/>
  <c r="J28" i="274" s="1"/>
  <c r="K23" i="216"/>
  <c r="K11" i="217"/>
  <c r="K11" i="277"/>
  <c r="I38" i="219"/>
  <c r="I38" i="279" s="1"/>
  <c r="D38" i="219"/>
  <c r="E38" i="219"/>
  <c r="E38" i="279" s="1"/>
  <c r="J45" i="219"/>
  <c r="J45" i="279" s="1"/>
  <c r="K29" i="220"/>
  <c r="J32" i="220"/>
  <c r="J32" i="280"/>
  <c r="K23" i="222"/>
  <c r="D21" i="343"/>
  <c r="D21" i="405" s="1"/>
  <c r="J22" i="222"/>
  <c r="J22" i="282" s="1"/>
  <c r="J32" i="224"/>
  <c r="J32" i="284" s="1"/>
  <c r="J51" i="224"/>
  <c r="J51" i="284" s="1"/>
  <c r="G57" i="225"/>
  <c r="G57" i="285" s="1"/>
  <c r="F38" i="226"/>
  <c r="D36" i="363"/>
  <c r="I30" i="361"/>
  <c r="D38" i="363" s="1"/>
  <c r="H89" i="187"/>
  <c r="H89" i="247" s="1"/>
  <c r="F39" i="189"/>
  <c r="G39" i="190"/>
  <c r="G44" i="190"/>
  <c r="G44" i="250" s="1"/>
  <c r="E58" i="190"/>
  <c r="E58" i="250" s="1"/>
  <c r="I58" i="190"/>
  <c r="I58" i="250" s="1"/>
  <c r="F58" i="191"/>
  <c r="F58" i="251" s="1"/>
  <c r="H58" i="191"/>
  <c r="H58" i="251" s="1"/>
  <c r="E57" i="193"/>
  <c r="E57" i="253" s="1"/>
  <c r="I57" i="193"/>
  <c r="I57" i="253" s="1"/>
  <c r="G57" i="195"/>
  <c r="G57" i="255" s="1"/>
  <c r="H38" i="196"/>
  <c r="H38" i="256" s="1"/>
  <c r="D5" i="198"/>
  <c r="J28" i="198"/>
  <c r="J28" i="258"/>
  <c r="F57" i="198"/>
  <c r="F57" i="258"/>
  <c r="H57" i="199"/>
  <c r="H57" i="259"/>
  <c r="E38" i="200"/>
  <c r="E38" i="260"/>
  <c r="I38" i="200"/>
  <c r="I38" i="260" s="1"/>
  <c r="F38" i="205"/>
  <c r="F38" i="265"/>
  <c r="H57" i="205"/>
  <c r="H57" i="265" s="1"/>
  <c r="F57" i="209"/>
  <c r="F57" i="269"/>
  <c r="D57" i="212"/>
  <c r="D57" i="272" s="1"/>
  <c r="H57" i="212"/>
  <c r="H57" i="272"/>
  <c r="J32" i="213"/>
  <c r="J32" i="273" s="1"/>
  <c r="J45" i="213"/>
  <c r="J45" i="273"/>
  <c r="D38" i="214"/>
  <c r="D38" i="274" s="1"/>
  <c r="H38" i="214"/>
  <c r="H38" i="274" s="1"/>
  <c r="H57" i="214"/>
  <c r="H57" i="274" s="1"/>
  <c r="G38" i="215"/>
  <c r="D38" i="216"/>
  <c r="D43" i="216" s="1"/>
  <c r="D43" i="276" s="1"/>
  <c r="J28" i="217"/>
  <c r="J28" i="277" s="1"/>
  <c r="G57" i="217"/>
  <c r="G57" i="277"/>
  <c r="E57" i="218"/>
  <c r="E57" i="278" s="1"/>
  <c r="I57" i="218"/>
  <c r="I57" i="278"/>
  <c r="J51" i="219"/>
  <c r="E38" i="220"/>
  <c r="E38" i="280" s="1"/>
  <c r="I57" i="220"/>
  <c r="I57" i="280"/>
  <c r="G38" i="221"/>
  <c r="H57" i="221"/>
  <c r="H57" i="281"/>
  <c r="I57" i="222"/>
  <c r="I57" i="282"/>
  <c r="F38" i="227"/>
  <c r="F38" i="287" s="1"/>
  <c r="H38" i="227"/>
  <c r="J51" i="227"/>
  <c r="J51" i="287" s="1"/>
  <c r="K52" i="227"/>
  <c r="D38" i="228"/>
  <c r="E38" i="229"/>
  <c r="I38" i="229"/>
  <c r="I154" i="184"/>
  <c r="I154" i="244"/>
  <c r="G89" i="186"/>
  <c r="G89" i="246" s="1"/>
  <c r="D154" i="187"/>
  <c r="D154" i="247"/>
  <c r="F39" i="188"/>
  <c r="I58" i="189"/>
  <c r="I58" i="249"/>
  <c r="G58" i="190"/>
  <c r="G58" i="250"/>
  <c r="H5" i="193"/>
  <c r="J28" i="193"/>
  <c r="J28" i="253"/>
  <c r="F57" i="193"/>
  <c r="F57" i="253" s="1"/>
  <c r="G57" i="193"/>
  <c r="G57" i="253"/>
  <c r="H38" i="195"/>
  <c r="D57" i="200"/>
  <c r="D57" i="260" s="1"/>
  <c r="E38" i="201"/>
  <c r="E43" i="201" s="1"/>
  <c r="E43" i="261" s="1"/>
  <c r="E38" i="261"/>
  <c r="J28" i="202"/>
  <c r="J28" i="262"/>
  <c r="E57" i="202"/>
  <c r="E57" i="262" s="1"/>
  <c r="J32" i="203"/>
  <c r="J32" i="263"/>
  <c r="J39" i="203"/>
  <c r="J39" i="263" s="1"/>
  <c r="I38" i="204"/>
  <c r="I38" i="264"/>
  <c r="F57" i="204"/>
  <c r="F57" i="264" s="1"/>
  <c r="H38" i="205"/>
  <c r="D5" i="207"/>
  <c r="E57" i="208"/>
  <c r="E57" i="268" s="1"/>
  <c r="D57" i="209"/>
  <c r="D57" i="269"/>
  <c r="H57" i="209"/>
  <c r="H57" i="269" s="1"/>
  <c r="F38" i="211"/>
  <c r="F43" i="211" s="1"/>
  <c r="F43" i="271" s="1"/>
  <c r="H38" i="212"/>
  <c r="H43" i="212"/>
  <c r="H43" i="272" s="1"/>
  <c r="E57" i="212"/>
  <c r="E57" i="272" s="1"/>
  <c r="I57" i="212"/>
  <c r="I57" i="272" s="1"/>
  <c r="J22" i="213"/>
  <c r="J22" i="273" s="1"/>
  <c r="K33" i="213"/>
  <c r="K46" i="213"/>
  <c r="F57" i="213"/>
  <c r="F57" i="273" s="1"/>
  <c r="G57" i="214"/>
  <c r="G57" i="274" s="1"/>
  <c r="K29" i="217"/>
  <c r="I57" i="217"/>
  <c r="I57" i="277"/>
  <c r="G38" i="218"/>
  <c r="J32" i="218"/>
  <c r="J32" i="278" s="1"/>
  <c r="G38" i="219"/>
  <c r="G38" i="279" s="1"/>
  <c r="J51" i="220"/>
  <c r="J51" i="280" s="1"/>
  <c r="G57" i="221"/>
  <c r="G57" i="281" s="1"/>
  <c r="G38" i="222"/>
  <c r="K11" i="222"/>
  <c r="K11" i="282"/>
  <c r="G57" i="222"/>
  <c r="G57" i="282" s="1"/>
  <c r="D57" i="223"/>
  <c r="D57" i="283"/>
  <c r="H57" i="223"/>
  <c r="H57" i="283" s="1"/>
  <c r="F38" i="225"/>
  <c r="F38" i="285"/>
  <c r="F43" i="225"/>
  <c r="F43" i="285" s="1"/>
  <c r="I38" i="228"/>
  <c r="I57" i="228"/>
  <c r="I57" i="288" s="1"/>
  <c r="D38" i="229"/>
  <c r="D43" i="229" s="1"/>
  <c r="D43" i="289" s="1"/>
  <c r="H38" i="229"/>
  <c r="K46" i="229"/>
  <c r="D46" i="350" s="1"/>
  <c r="D46" i="412" s="1"/>
  <c r="J45" i="229"/>
  <c r="J45" i="289" s="1"/>
  <c r="J51" i="229"/>
  <c r="J51" i="289"/>
  <c r="J22" i="230"/>
  <c r="J22" i="290" s="1"/>
  <c r="J32" i="230"/>
  <c r="J32" i="290"/>
  <c r="E57" i="230"/>
  <c r="E57" i="290" s="1"/>
  <c r="D18" i="363"/>
  <c r="I32" i="362"/>
  <c r="E32" i="362"/>
  <c r="E38" i="224"/>
  <c r="I38" i="224"/>
  <c r="I38" i="284"/>
  <c r="I43" i="224"/>
  <c r="I43" i="284" s="1"/>
  <c r="G38" i="225"/>
  <c r="J22" i="226"/>
  <c r="J22" i="286" s="1"/>
  <c r="D57" i="227"/>
  <c r="D57" i="287"/>
  <c r="H57" i="227"/>
  <c r="H57" i="287" s="1"/>
  <c r="F57" i="229"/>
  <c r="F57" i="289" s="1"/>
  <c r="E57" i="229"/>
  <c r="E57" i="289" s="1"/>
  <c r="I57" i="229"/>
  <c r="I57" i="289" s="1"/>
  <c r="G38" i="230"/>
  <c r="G43" i="230" s="1"/>
  <c r="G43" i="290" s="1"/>
  <c r="F57" i="231"/>
  <c r="F57" i="291"/>
  <c r="E57" i="313"/>
  <c r="E36" i="328"/>
  <c r="E41" i="328" s="1"/>
  <c r="E57" i="346"/>
  <c r="E68" i="357"/>
  <c r="B18" i="363" s="1"/>
  <c r="E18" i="363" s="1"/>
  <c r="E160" i="360"/>
  <c r="E68" i="358"/>
  <c r="E160" i="359"/>
  <c r="E36" i="391"/>
  <c r="E41" i="391"/>
  <c r="E68" i="295"/>
  <c r="E160" i="295"/>
  <c r="B37" i="301" s="1"/>
  <c r="E57" i="333"/>
  <c r="E36" i="338"/>
  <c r="E41" i="338" s="1"/>
  <c r="E57" i="343"/>
  <c r="E7" i="359"/>
  <c r="E96" i="358"/>
  <c r="E164" i="358" s="1"/>
  <c r="E135" i="360"/>
  <c r="E161" i="360"/>
  <c r="I31" i="361"/>
  <c r="E154" i="368"/>
  <c r="E92" i="297"/>
  <c r="E36" i="318"/>
  <c r="E41" i="318" s="1"/>
  <c r="E36" i="320"/>
  <c r="E41" i="320" s="1"/>
  <c r="E36" i="321"/>
  <c r="E41" i="321" s="1"/>
  <c r="E57" i="325"/>
  <c r="E36" i="334"/>
  <c r="E41" i="334"/>
  <c r="E36" i="341"/>
  <c r="E41" i="341" s="1"/>
  <c r="E57" i="347"/>
  <c r="E135" i="298"/>
  <c r="E58" i="311"/>
  <c r="E57" i="314"/>
  <c r="E57" i="317"/>
  <c r="E36" i="322"/>
  <c r="E41" i="322" s="1"/>
  <c r="E57" i="322"/>
  <c r="E36" i="324"/>
  <c r="E41" i="324"/>
  <c r="E57" i="326"/>
  <c r="E57" i="327"/>
  <c r="E36" i="333"/>
  <c r="E41" i="333"/>
  <c r="E57" i="334"/>
  <c r="E36" i="336"/>
  <c r="E41" i="336" s="1"/>
  <c r="D4" i="361"/>
  <c r="H4" i="361" s="1"/>
  <c r="L18" i="366"/>
  <c r="E65" i="367"/>
  <c r="E154" i="369"/>
  <c r="E37" i="371"/>
  <c r="E42" i="371" s="1"/>
  <c r="E37" i="372"/>
  <c r="E42" i="372"/>
  <c r="E37" i="373"/>
  <c r="E42" i="373" s="1"/>
  <c r="E37" i="374"/>
  <c r="E42" i="374"/>
  <c r="E36" i="375"/>
  <c r="E41" i="375" s="1"/>
  <c r="E36" i="376"/>
  <c r="E41" i="376"/>
  <c r="E36" i="411"/>
  <c r="E41" i="411" s="1"/>
  <c r="E37" i="311"/>
  <c r="E42" i="311"/>
  <c r="E36" i="314"/>
  <c r="E41" i="314" s="1"/>
  <c r="E36" i="317"/>
  <c r="E41" i="317"/>
  <c r="E57" i="319"/>
  <c r="E36" i="325"/>
  <c r="E41" i="325"/>
  <c r="E57" i="330"/>
  <c r="E57" i="331"/>
  <c r="E57" i="335"/>
  <c r="E36" i="351"/>
  <c r="E41" i="351"/>
  <c r="G16" i="353"/>
  <c r="E65" i="369"/>
  <c r="E90" i="369"/>
  <c r="E36" i="377"/>
  <c r="E41" i="377"/>
  <c r="E36" i="378"/>
  <c r="E41" i="378" s="1"/>
  <c r="E36" i="379"/>
  <c r="E41" i="379"/>
  <c r="E36" i="380"/>
  <c r="E41" i="380" s="1"/>
  <c r="E36" i="381"/>
  <c r="E41" i="381" s="1"/>
  <c r="E36" i="382"/>
  <c r="E41" i="382" s="1"/>
  <c r="E36" i="383"/>
  <c r="E41" i="383" s="1"/>
  <c r="E36" i="384"/>
  <c r="E41" i="384" s="1"/>
  <c r="E36" i="385"/>
  <c r="E41" i="385" s="1"/>
  <c r="E36" i="386"/>
  <c r="E41" i="386" s="1"/>
  <c r="E36" i="387"/>
  <c r="E41" i="387" s="1"/>
  <c r="E36" i="388"/>
  <c r="E41" i="388" s="1"/>
  <c r="E36" i="389"/>
  <c r="E41" i="389" s="1"/>
  <c r="E36" i="390"/>
  <c r="E41" i="390" s="1"/>
  <c r="E36" i="392"/>
  <c r="E41" i="392" s="1"/>
  <c r="E36" i="393"/>
  <c r="E41" i="393" s="1"/>
  <c r="E36" i="395"/>
  <c r="E41" i="395" s="1"/>
  <c r="E36" i="396"/>
  <c r="E41" i="396" s="1"/>
  <c r="E36" i="405"/>
  <c r="E41" i="405" s="1"/>
  <c r="E57" i="391"/>
  <c r="E36" i="399"/>
  <c r="E41" i="399"/>
  <c r="E36" i="406"/>
  <c r="E41" i="406" s="1"/>
  <c r="E36" i="412"/>
  <c r="E41" i="412"/>
  <c r="E36" i="400"/>
  <c r="E41" i="400" s="1"/>
  <c r="E36" i="403"/>
  <c r="E41" i="403"/>
  <c r="E36" i="413"/>
  <c r="E41" i="413" s="1"/>
  <c r="C147" i="415"/>
  <c r="J16" i="416"/>
  <c r="H14" i="418"/>
  <c r="I8" i="418"/>
  <c r="I14" i="418" s="1"/>
  <c r="I17" i="418"/>
  <c r="I18" i="418" s="1"/>
  <c r="H18" i="418"/>
  <c r="D37" i="421"/>
  <c r="E37" i="421"/>
  <c r="E64" i="415"/>
  <c r="E88" i="415" s="1"/>
  <c r="E127" i="415"/>
  <c r="J8" i="416"/>
  <c r="J21" i="416" s="1"/>
  <c r="J11" i="416"/>
  <c r="J14" i="416"/>
  <c r="E160" i="296"/>
  <c r="E161" i="296" s="1"/>
  <c r="E68" i="297"/>
  <c r="E160" i="297"/>
  <c r="E68" i="298"/>
  <c r="E160" i="298"/>
  <c r="E135" i="295"/>
  <c r="B36" i="301"/>
  <c r="D36" i="301"/>
  <c r="E7" i="297"/>
  <c r="E7" i="298" s="1"/>
  <c r="E36" i="327"/>
  <c r="E41" i="327"/>
  <c r="E36" i="316"/>
  <c r="E41" i="316" s="1"/>
  <c r="E36" i="319"/>
  <c r="E41" i="319"/>
  <c r="E36" i="335"/>
  <c r="E41" i="335" s="1"/>
  <c r="E36" i="347"/>
  <c r="E41" i="347"/>
  <c r="E36" i="350"/>
  <c r="E41" i="350" s="1"/>
  <c r="D4" i="300"/>
  <c r="E30" i="300"/>
  <c r="E37" i="310"/>
  <c r="E42" i="310" s="1"/>
  <c r="E36" i="313"/>
  <c r="E41" i="313"/>
  <c r="E36" i="323"/>
  <c r="E41" i="323" s="1"/>
  <c r="E36" i="343"/>
  <c r="E41" i="343"/>
  <c r="E36" i="346"/>
  <c r="E41" i="346" s="1"/>
  <c r="E36" i="349"/>
  <c r="E41" i="349"/>
  <c r="E36" i="331"/>
  <c r="E41" i="331" s="1"/>
  <c r="E36" i="339"/>
  <c r="E41" i="339"/>
  <c r="E36" i="342"/>
  <c r="E41" i="342" s="1"/>
  <c r="E36" i="345"/>
  <c r="E41" i="345"/>
  <c r="E36" i="340"/>
  <c r="E41" i="340" s="1"/>
  <c r="E36" i="344"/>
  <c r="E41" i="344"/>
  <c r="E36" i="348"/>
  <c r="E41" i="348" s="1"/>
  <c r="E36" i="352"/>
  <c r="E41" i="352"/>
  <c r="K24" i="189"/>
  <c r="K149" i="177"/>
  <c r="D149" i="297"/>
  <c r="D149" i="359"/>
  <c r="K142" i="178"/>
  <c r="D142" i="298" s="1"/>
  <c r="D142" i="360" s="1"/>
  <c r="K33" i="177"/>
  <c r="D33" i="297"/>
  <c r="D33" i="359" s="1"/>
  <c r="K70" i="177"/>
  <c r="D70" i="297"/>
  <c r="D70" i="359"/>
  <c r="K30" i="197"/>
  <c r="D28" i="318"/>
  <c r="D28" i="380"/>
  <c r="E5" i="230"/>
  <c r="E5" i="222"/>
  <c r="E5" i="217"/>
  <c r="E5" i="216"/>
  <c r="E5" i="207"/>
  <c r="E5" i="202"/>
  <c r="E5" i="197"/>
  <c r="E5" i="200"/>
  <c r="E5" i="190"/>
  <c r="I5" i="225"/>
  <c r="I5" i="217"/>
  <c r="I5" i="227"/>
  <c r="I5" i="224"/>
  <c r="I5" i="221"/>
  <c r="I5" i="208"/>
  <c r="I5" i="205"/>
  <c r="I5" i="191"/>
  <c r="I5" i="200"/>
  <c r="I5" i="196"/>
  <c r="I5" i="197"/>
  <c r="D154" i="184"/>
  <c r="D154" i="244" s="1"/>
  <c r="J49" i="186"/>
  <c r="J49" i="246"/>
  <c r="K47" i="188"/>
  <c r="J22" i="194"/>
  <c r="J22" i="254"/>
  <c r="K23" i="194"/>
  <c r="K23" i="254"/>
  <c r="K12" i="195"/>
  <c r="K12" i="255"/>
  <c r="K24" i="198"/>
  <c r="D22" i="319"/>
  <c r="D22" i="381" s="1"/>
  <c r="K142" i="186"/>
  <c r="K24" i="188"/>
  <c r="K48" i="190"/>
  <c r="J46" i="190"/>
  <c r="F38" i="193"/>
  <c r="E38" i="197"/>
  <c r="E43" i="197" s="1"/>
  <c r="E43" i="257" s="1"/>
  <c r="E38" i="257"/>
  <c r="K47" i="197"/>
  <c r="J39" i="198"/>
  <c r="J39" i="258"/>
  <c r="J22" i="184"/>
  <c r="J22" i="244"/>
  <c r="K67" i="185"/>
  <c r="D67" i="306"/>
  <c r="D67" i="368" s="1"/>
  <c r="K9" i="186"/>
  <c r="K50" i="187"/>
  <c r="G128" i="187"/>
  <c r="J28" i="191"/>
  <c r="J28" i="251"/>
  <c r="K52" i="192"/>
  <c r="D52" i="313"/>
  <c r="D52" i="375" s="1"/>
  <c r="J10" i="193"/>
  <c r="J10" i="253"/>
  <c r="K11" i="193"/>
  <c r="J39" i="194"/>
  <c r="J39" i="254"/>
  <c r="K40" i="194"/>
  <c r="K46" i="194"/>
  <c r="D46" i="315" s="1"/>
  <c r="D46" i="377" s="1"/>
  <c r="K47" i="206"/>
  <c r="K47" i="266" s="1"/>
  <c r="J22" i="210"/>
  <c r="J22" i="270"/>
  <c r="K23" i="210"/>
  <c r="K15" i="213"/>
  <c r="D13" i="334"/>
  <c r="D13" i="396"/>
  <c r="K13" i="221"/>
  <c r="J10" i="221"/>
  <c r="J10" i="281"/>
  <c r="F5" i="230"/>
  <c r="F5" i="224"/>
  <c r="F5" i="223"/>
  <c r="F5" i="221"/>
  <c r="F5" i="216"/>
  <c r="F5" i="215"/>
  <c r="F5" i="229"/>
  <c r="F5" i="225"/>
  <c r="F5" i="220"/>
  <c r="F5" i="219"/>
  <c r="F5" i="218"/>
  <c r="F5" i="217"/>
  <c r="F5" i="213"/>
  <c r="F5" i="228"/>
  <c r="F5" i="226"/>
  <c r="F5" i="208"/>
  <c r="F5" i="207"/>
  <c r="F5" i="202"/>
  <c r="F5" i="222"/>
  <c r="F5" i="206"/>
  <c r="F5" i="201"/>
  <c r="F5" i="200"/>
  <c r="F5" i="214"/>
  <c r="F5" i="211"/>
  <c r="F5" i="198"/>
  <c r="F5" i="193"/>
  <c r="F5" i="188"/>
  <c r="F5" i="227"/>
  <c r="F5" i="212"/>
  <c r="F5" i="205"/>
  <c r="F5" i="203"/>
  <c r="F5" i="197"/>
  <c r="F5" i="192"/>
  <c r="F5" i="189"/>
  <c r="J29" i="184"/>
  <c r="J29" i="244"/>
  <c r="J66" i="184"/>
  <c r="J66" i="244"/>
  <c r="K67" i="184"/>
  <c r="D58" i="188"/>
  <c r="D58" i="248"/>
  <c r="F5" i="191"/>
  <c r="K11" i="194"/>
  <c r="K11" i="254"/>
  <c r="K40" i="195"/>
  <c r="K40" i="255"/>
  <c r="J39" i="196"/>
  <c r="J39" i="256"/>
  <c r="K40" i="196"/>
  <c r="D38" i="317"/>
  <c r="D38" i="379" s="1"/>
  <c r="K52" i="199"/>
  <c r="D52" i="320"/>
  <c r="D52" i="382"/>
  <c r="J28" i="200"/>
  <c r="J28" i="204"/>
  <c r="J28" i="264"/>
  <c r="J45" i="211"/>
  <c r="J45" i="271" s="1"/>
  <c r="K46" i="211"/>
  <c r="J28" i="230"/>
  <c r="J28" i="290"/>
  <c r="K29" i="230"/>
  <c r="J28" i="231"/>
  <c r="J28" i="291"/>
  <c r="K29" i="231"/>
  <c r="K74" i="175"/>
  <c r="D74" i="295"/>
  <c r="D74" i="357"/>
  <c r="D86" i="296"/>
  <c r="D86" i="358" s="1"/>
  <c r="K12" i="177"/>
  <c r="D12" i="297"/>
  <c r="D12" i="359"/>
  <c r="K82" i="177"/>
  <c r="D82" i="297"/>
  <c r="D82" i="359"/>
  <c r="K141" i="177"/>
  <c r="D141" i="297" s="1"/>
  <c r="D141" i="359" s="1"/>
  <c r="K34" i="178"/>
  <c r="D34" i="298"/>
  <c r="D34" i="360" s="1"/>
  <c r="K64" i="178"/>
  <c r="J121" i="178"/>
  <c r="J121" i="238"/>
  <c r="H31" i="180"/>
  <c r="H31" i="240"/>
  <c r="J82" i="184"/>
  <c r="J82" i="244"/>
  <c r="K83" i="184"/>
  <c r="K147" i="184"/>
  <c r="K147" i="244"/>
  <c r="J55" i="185"/>
  <c r="J55" i="245" s="1"/>
  <c r="K56" i="185"/>
  <c r="K130" i="185"/>
  <c r="E65" i="187"/>
  <c r="E65" i="247" s="1"/>
  <c r="J75" i="187"/>
  <c r="J75" i="247"/>
  <c r="K94" i="187"/>
  <c r="K147" i="187"/>
  <c r="K147" i="247"/>
  <c r="D39" i="189"/>
  <c r="J33" i="189"/>
  <c r="J33" i="249" s="1"/>
  <c r="K47" i="189"/>
  <c r="K47" i="249"/>
  <c r="H39" i="190"/>
  <c r="H44" i="190" s="1"/>
  <c r="H44" i="250" s="1"/>
  <c r="F39" i="191"/>
  <c r="J22" i="191"/>
  <c r="J22" i="251" s="1"/>
  <c r="J40" i="191"/>
  <c r="J40" i="251"/>
  <c r="J10" i="192"/>
  <c r="J10" i="252" s="1"/>
  <c r="H38" i="193"/>
  <c r="H38" i="253"/>
  <c r="J28" i="194"/>
  <c r="J28" i="254" s="1"/>
  <c r="K33" i="194"/>
  <c r="K33" i="254"/>
  <c r="J32" i="195"/>
  <c r="J32" i="255" s="1"/>
  <c r="K33" i="195"/>
  <c r="K33" i="255"/>
  <c r="F5" i="196"/>
  <c r="J32" i="196"/>
  <c r="J32" i="256"/>
  <c r="K33" i="196"/>
  <c r="K33" i="256"/>
  <c r="D57" i="196"/>
  <c r="D57" i="256"/>
  <c r="J22" i="197"/>
  <c r="J22" i="257"/>
  <c r="J32" i="197"/>
  <c r="J32" i="257"/>
  <c r="K52" i="197"/>
  <c r="K52" i="257"/>
  <c r="G57" i="199"/>
  <c r="G57" i="259"/>
  <c r="J32" i="205"/>
  <c r="J32" i="265"/>
  <c r="J51" i="205"/>
  <c r="J51" i="265" s="1"/>
  <c r="K52" i="205"/>
  <c r="K52" i="265"/>
  <c r="E38" i="206"/>
  <c r="E38" i="266" s="1"/>
  <c r="I38" i="206"/>
  <c r="I38" i="208"/>
  <c r="I43" i="208" s="1"/>
  <c r="I43" i="268" s="1"/>
  <c r="J39" i="208"/>
  <c r="J39" i="268"/>
  <c r="K49" i="208"/>
  <c r="D49" i="329" s="1"/>
  <c r="D49" i="391" s="1"/>
  <c r="J45" i="208"/>
  <c r="F5" i="209"/>
  <c r="J10" i="215"/>
  <c r="J10" i="275"/>
  <c r="K41" i="216"/>
  <c r="K41" i="276" s="1"/>
  <c r="J39" i="216"/>
  <c r="J39" i="276"/>
  <c r="K46" i="217"/>
  <c r="K23" i="220"/>
  <c r="J22" i="220"/>
  <c r="K52" i="223"/>
  <c r="J51" i="223"/>
  <c r="J51" i="283" s="1"/>
  <c r="K52" i="201"/>
  <c r="D52" i="322" s="1"/>
  <c r="D52" i="384" s="1"/>
  <c r="J45" i="209"/>
  <c r="J57" i="209"/>
  <c r="J57" i="269" s="1"/>
  <c r="K46" i="209"/>
  <c r="K25" i="214"/>
  <c r="K25" i="274"/>
  <c r="J22" i="214"/>
  <c r="J22" i="274" s="1"/>
  <c r="K16" i="186"/>
  <c r="I154" i="186"/>
  <c r="I154" i="246" s="1"/>
  <c r="K71" i="187"/>
  <c r="G154" i="187"/>
  <c r="G154" i="247"/>
  <c r="J52" i="191"/>
  <c r="J52" i="251" s="1"/>
  <c r="K46" i="196"/>
  <c r="D46" i="317"/>
  <c r="D46" i="379" s="1"/>
  <c r="I38" i="198"/>
  <c r="I38" i="258" s="1"/>
  <c r="K23" i="199"/>
  <c r="J28" i="199"/>
  <c r="J28" i="259" s="1"/>
  <c r="K41" i="199"/>
  <c r="J39" i="199"/>
  <c r="J39" i="259" s="1"/>
  <c r="H38" i="203"/>
  <c r="J51" i="203"/>
  <c r="J51" i="263"/>
  <c r="D38" i="204"/>
  <c r="K30" i="205"/>
  <c r="J28" i="205"/>
  <c r="K12" i="210"/>
  <c r="J45" i="210"/>
  <c r="J45" i="270" s="1"/>
  <c r="K46" i="210"/>
  <c r="K46" i="270"/>
  <c r="J10" i="214"/>
  <c r="G65" i="185"/>
  <c r="G65" i="245" s="1"/>
  <c r="J49" i="185"/>
  <c r="J49" i="245"/>
  <c r="J78" i="185"/>
  <c r="J78" i="245" s="1"/>
  <c r="K79" i="185"/>
  <c r="D79" i="306" s="1"/>
  <c r="D79" i="368" s="1"/>
  <c r="K79" i="245"/>
  <c r="D154" i="185"/>
  <c r="D154" i="245" s="1"/>
  <c r="J146" i="185"/>
  <c r="J146" i="245" s="1"/>
  <c r="J140" i="187"/>
  <c r="J140" i="247" s="1"/>
  <c r="F5" i="190"/>
  <c r="J40" i="190"/>
  <c r="J40" i="250"/>
  <c r="K23" i="191"/>
  <c r="J32" i="192"/>
  <c r="J32" i="252" s="1"/>
  <c r="E38" i="193"/>
  <c r="I38" i="193"/>
  <c r="F5" i="194"/>
  <c r="E57" i="194"/>
  <c r="E57" i="254"/>
  <c r="I57" i="194"/>
  <c r="I57" i="254" s="1"/>
  <c r="J51" i="195"/>
  <c r="J51" i="255"/>
  <c r="J28" i="196"/>
  <c r="J28" i="256" s="1"/>
  <c r="J39" i="197"/>
  <c r="J39" i="257"/>
  <c r="K11" i="198"/>
  <c r="K34" i="202"/>
  <c r="D32" i="323" s="1"/>
  <c r="D32" i="385" s="1"/>
  <c r="J32" i="202"/>
  <c r="J32" i="262" s="1"/>
  <c r="K11" i="203"/>
  <c r="D9" i="324"/>
  <c r="D9" i="386"/>
  <c r="J28" i="203"/>
  <c r="J28" i="263" s="1"/>
  <c r="K29" i="203"/>
  <c r="K33" i="203"/>
  <c r="F5" i="204"/>
  <c r="K30" i="206"/>
  <c r="J28" i="206"/>
  <c r="J28" i="266"/>
  <c r="J28" i="207"/>
  <c r="J28" i="267" s="1"/>
  <c r="K29" i="207"/>
  <c r="J39" i="207"/>
  <c r="J39" i="267" s="1"/>
  <c r="K24" i="208"/>
  <c r="J22" i="209"/>
  <c r="J22" i="269"/>
  <c r="K23" i="209"/>
  <c r="J39" i="209"/>
  <c r="J39" i="269"/>
  <c r="K40" i="209"/>
  <c r="D38" i="330" s="1"/>
  <c r="D38" i="392" s="1"/>
  <c r="K52" i="219"/>
  <c r="K52" i="279"/>
  <c r="G5" i="229"/>
  <c r="G5" i="231"/>
  <c r="G5" i="228"/>
  <c r="G5" i="225"/>
  <c r="G5" i="220"/>
  <c r="G5" i="219"/>
  <c r="G5" i="224"/>
  <c r="G5" i="218"/>
  <c r="G5" i="226"/>
  <c r="G5" i="221"/>
  <c r="G5" i="213"/>
  <c r="G5" i="216"/>
  <c r="G5" i="211"/>
  <c r="G5" i="222"/>
  <c r="G5" i="206"/>
  <c r="G5" i="200"/>
  <c r="G5" i="210"/>
  <c r="G5" i="205"/>
  <c r="D5" i="191"/>
  <c r="D5" i="194"/>
  <c r="G5" i="195"/>
  <c r="G5" i="196"/>
  <c r="D5" i="199"/>
  <c r="I38" i="199"/>
  <c r="E57" i="203"/>
  <c r="E57" i="263" s="1"/>
  <c r="I57" i="203"/>
  <c r="I57" i="263"/>
  <c r="G5" i="204"/>
  <c r="J22" i="204"/>
  <c r="J22" i="264"/>
  <c r="E38" i="207"/>
  <c r="J10" i="209"/>
  <c r="J10" i="269" s="1"/>
  <c r="K11" i="209"/>
  <c r="J32" i="209"/>
  <c r="J32" i="269" s="1"/>
  <c r="K23" i="211"/>
  <c r="D21" i="332"/>
  <c r="D21" i="394"/>
  <c r="J39" i="212"/>
  <c r="J39" i="272" s="1"/>
  <c r="K40" i="212"/>
  <c r="K40" i="272" s="1"/>
  <c r="D38" i="333"/>
  <c r="D38" i="395" s="1"/>
  <c r="F38" i="213"/>
  <c r="F38" i="273"/>
  <c r="K54" i="213"/>
  <c r="J51" i="213"/>
  <c r="J51" i="273"/>
  <c r="K23" i="219"/>
  <c r="J22" i="219"/>
  <c r="J22" i="279" s="1"/>
  <c r="K35" i="222"/>
  <c r="K35" i="282"/>
  <c r="J32" i="222"/>
  <c r="J32" i="282" s="1"/>
  <c r="J39" i="222"/>
  <c r="J39" i="282" s="1"/>
  <c r="E38" i="225"/>
  <c r="E38" i="285" s="1"/>
  <c r="K12" i="228"/>
  <c r="D5" i="226"/>
  <c r="D5" i="218"/>
  <c r="D5" i="213"/>
  <c r="D5" i="231"/>
  <c r="D5" i="228"/>
  <c r="D5" i="227"/>
  <c r="D5" i="222"/>
  <c r="D5" i="217"/>
  <c r="D5" i="229"/>
  <c r="D5" i="225"/>
  <c r="D5" i="224"/>
  <c r="D5" i="230"/>
  <c r="D5" i="212"/>
  <c r="D5" i="211"/>
  <c r="D5" i="223"/>
  <c r="D5" i="214"/>
  <c r="D5" i="210"/>
  <c r="D5" i="205"/>
  <c r="D5" i="216"/>
  <c r="D5" i="209"/>
  <c r="D5" i="204"/>
  <c r="D5" i="203"/>
  <c r="H5" i="212"/>
  <c r="D5" i="190"/>
  <c r="G5" i="192"/>
  <c r="D5" i="195"/>
  <c r="D5" i="196"/>
  <c r="D5" i="200"/>
  <c r="J22" i="200"/>
  <c r="J22" i="260" s="1"/>
  <c r="J32" i="200"/>
  <c r="J32" i="260"/>
  <c r="F38" i="201"/>
  <c r="G5" i="202"/>
  <c r="K29" i="202"/>
  <c r="G5" i="203"/>
  <c r="K23" i="204"/>
  <c r="K23" i="264" s="1"/>
  <c r="J32" i="204"/>
  <c r="J32" i="264"/>
  <c r="J10" i="205"/>
  <c r="J10" i="265" s="1"/>
  <c r="K40" i="205"/>
  <c r="J45" i="205"/>
  <c r="K46" i="205"/>
  <c r="D46" i="326" s="1"/>
  <c r="D46" i="388" s="1"/>
  <c r="D5" i="206"/>
  <c r="K52" i="206"/>
  <c r="D38" i="209"/>
  <c r="D43" i="209" s="1"/>
  <c r="D43" i="269" s="1"/>
  <c r="J28" i="209"/>
  <c r="J28" i="269" s="1"/>
  <c r="G38" i="210"/>
  <c r="G43" i="210"/>
  <c r="G43" i="270"/>
  <c r="J32" i="210"/>
  <c r="J32" i="270"/>
  <c r="K33" i="210"/>
  <c r="D31" i="331"/>
  <c r="D31" i="393" s="1"/>
  <c r="J39" i="211"/>
  <c r="J39" i="271"/>
  <c r="K40" i="211"/>
  <c r="D38" i="332" s="1"/>
  <c r="D38" i="394" s="1"/>
  <c r="J10" i="212"/>
  <c r="J10" i="272" s="1"/>
  <c r="J45" i="212"/>
  <c r="J45" i="272"/>
  <c r="D38" i="215"/>
  <c r="I38" i="217"/>
  <c r="K23" i="217"/>
  <c r="J28" i="218"/>
  <c r="J28" i="278"/>
  <c r="D5" i="221"/>
  <c r="J22" i="221"/>
  <c r="K30" i="221"/>
  <c r="J28" i="221"/>
  <c r="J28" i="281"/>
  <c r="H57" i="210"/>
  <c r="H57" i="270" s="1"/>
  <c r="G38" i="211"/>
  <c r="G38" i="271" s="1"/>
  <c r="J32" i="211"/>
  <c r="J32" i="271" s="1"/>
  <c r="K33" i="211"/>
  <c r="D57" i="211"/>
  <c r="D57" i="271" s="1"/>
  <c r="H57" i="211"/>
  <c r="H57" i="271"/>
  <c r="J32" i="212"/>
  <c r="J32" i="272" s="1"/>
  <c r="K33" i="212"/>
  <c r="D31" i="333"/>
  <c r="D31" i="395"/>
  <c r="K52" i="215"/>
  <c r="J51" i="215"/>
  <c r="K52" i="216"/>
  <c r="J51" i="216"/>
  <c r="J51" i="276" s="1"/>
  <c r="G57" i="219"/>
  <c r="G57" i="279"/>
  <c r="F38" i="220"/>
  <c r="F43" i="220" s="1"/>
  <c r="F43" i="280" s="1"/>
  <c r="G57" i="220"/>
  <c r="G57" i="280"/>
  <c r="F38" i="221"/>
  <c r="E38" i="222"/>
  <c r="E38" i="282"/>
  <c r="I38" i="222"/>
  <c r="I38" i="282" s="1"/>
  <c r="K46" i="222"/>
  <c r="J45" i="222"/>
  <c r="J28" i="225"/>
  <c r="J28" i="285" s="1"/>
  <c r="E57" i="210"/>
  <c r="E57" i="270"/>
  <c r="I57" i="210"/>
  <c r="I57" i="270" s="1"/>
  <c r="D57" i="214"/>
  <c r="D57" i="274"/>
  <c r="H38" i="215"/>
  <c r="H38" i="275" s="1"/>
  <c r="K29" i="215"/>
  <c r="J10" i="216"/>
  <c r="J10" i="276" s="1"/>
  <c r="G38" i="216"/>
  <c r="G43" i="216"/>
  <c r="G43" i="276" s="1"/>
  <c r="K40" i="217"/>
  <c r="J22" i="218"/>
  <c r="J22" i="278"/>
  <c r="K23" i="218"/>
  <c r="K23" i="278" s="1"/>
  <c r="K40" i="219"/>
  <c r="K40" i="279"/>
  <c r="J39" i="219"/>
  <c r="J39" i="279" s="1"/>
  <c r="K40" i="220"/>
  <c r="J39" i="220"/>
  <c r="J39" i="280" s="1"/>
  <c r="J39" i="221"/>
  <c r="J39" i="281"/>
  <c r="F38" i="224"/>
  <c r="F43" i="224" s="1"/>
  <c r="F43" i="284" s="1"/>
  <c r="J32" i="225"/>
  <c r="J32" i="285"/>
  <c r="J10" i="226"/>
  <c r="J10" i="286" s="1"/>
  <c r="K12" i="227"/>
  <c r="K12" i="287"/>
  <c r="J10" i="227"/>
  <c r="J10" i="287" s="1"/>
  <c r="E38" i="215"/>
  <c r="E38" i="275"/>
  <c r="I38" i="215"/>
  <c r="D57" i="219"/>
  <c r="D57" i="279"/>
  <c r="D57" i="220"/>
  <c r="D57" i="280" s="1"/>
  <c r="D57" i="222"/>
  <c r="D57" i="282"/>
  <c r="H57" i="222"/>
  <c r="H57" i="282" s="1"/>
  <c r="G38" i="223"/>
  <c r="J10" i="225"/>
  <c r="K11" i="225"/>
  <c r="J32" i="228"/>
  <c r="J32" i="288"/>
  <c r="K33" i="228"/>
  <c r="J39" i="228"/>
  <c r="J39" i="288" s="1"/>
  <c r="K40" i="228"/>
  <c r="K40" i="288"/>
  <c r="K12" i="230"/>
  <c r="F38" i="214"/>
  <c r="F43" i="214"/>
  <c r="F43" i="274"/>
  <c r="K33" i="214"/>
  <c r="J32" i="214"/>
  <c r="J32" i="274"/>
  <c r="F38" i="215"/>
  <c r="D38" i="217"/>
  <c r="J10" i="223"/>
  <c r="J10" i="283" s="1"/>
  <c r="K24" i="225"/>
  <c r="K24" i="285"/>
  <c r="J22" i="225"/>
  <c r="J22" i="285" s="1"/>
  <c r="K47" i="225"/>
  <c r="J45" i="225"/>
  <c r="J32" i="226"/>
  <c r="J32" i="286" s="1"/>
  <c r="K33" i="226"/>
  <c r="J45" i="226"/>
  <c r="J45" i="286" s="1"/>
  <c r="K46" i="226"/>
  <c r="K46" i="286"/>
  <c r="D46" i="347"/>
  <c r="D46" i="409" s="1"/>
  <c r="K46" i="227"/>
  <c r="J45" i="227"/>
  <c r="J57" i="227"/>
  <c r="G38" i="229"/>
  <c r="G38" i="289" s="1"/>
  <c r="K40" i="231"/>
  <c r="J39" i="231"/>
  <c r="J39" i="291" s="1"/>
  <c r="K46" i="231"/>
  <c r="J45" i="231"/>
  <c r="J45" i="291"/>
  <c r="F57" i="224"/>
  <c r="F57" i="284" s="1"/>
  <c r="D38" i="225"/>
  <c r="D38" i="285"/>
  <c r="H38" i="225"/>
  <c r="H38" i="285" s="1"/>
  <c r="F57" i="225"/>
  <c r="F57" i="285" s="1"/>
  <c r="D57" i="226"/>
  <c r="D57" i="286" s="1"/>
  <c r="H57" i="226"/>
  <c r="H57" i="286" s="1"/>
  <c r="K33" i="227"/>
  <c r="J32" i="227"/>
  <c r="J32" i="287"/>
  <c r="J45" i="228"/>
  <c r="J45" i="288" s="1"/>
  <c r="K46" i="228"/>
  <c r="J51" i="228"/>
  <c r="K12" i="229"/>
  <c r="J10" i="229"/>
  <c r="K52" i="230"/>
  <c r="D52" i="351"/>
  <c r="D52" i="413"/>
  <c r="J51" i="230"/>
  <c r="J32" i="231"/>
  <c r="E38" i="216"/>
  <c r="E38" i="276" s="1"/>
  <c r="I38" i="216"/>
  <c r="I38" i="276" s="1"/>
  <c r="F57" i="216"/>
  <c r="F57" i="276" s="1"/>
  <c r="E38" i="221"/>
  <c r="E43" i="221" s="1"/>
  <c r="E43" i="281" s="1"/>
  <c r="I38" i="221"/>
  <c r="F57" i="221"/>
  <c r="F57" i="281" s="1"/>
  <c r="I38" i="225"/>
  <c r="I38" i="285" s="1"/>
  <c r="K23" i="226"/>
  <c r="K23" i="286" s="1"/>
  <c r="I57" i="226"/>
  <c r="I57" i="286" s="1"/>
  <c r="G38" i="227"/>
  <c r="G43" i="227" s="1"/>
  <c r="G43" i="287" s="1"/>
  <c r="J22" i="227"/>
  <c r="J22" i="287"/>
  <c r="D38" i="231"/>
  <c r="D38" i="291" s="1"/>
  <c r="H38" i="231"/>
  <c r="H38" i="291" s="1"/>
  <c r="F38" i="222"/>
  <c r="F43" i="222"/>
  <c r="F43" i="282" s="1"/>
  <c r="E38" i="223"/>
  <c r="I38" i="223"/>
  <c r="I38" i="283"/>
  <c r="G38" i="226"/>
  <c r="G38" i="228"/>
  <c r="K29" i="228"/>
  <c r="K29" i="288"/>
  <c r="J28" i="228"/>
  <c r="J28" i="288" s="1"/>
  <c r="D57" i="228"/>
  <c r="D57" i="288"/>
  <c r="H57" i="228"/>
  <c r="H57" i="288" s="1"/>
  <c r="F38" i="229"/>
  <c r="F43" i="229"/>
  <c r="F43" i="289"/>
  <c r="K33" i="229"/>
  <c r="J32" i="229"/>
  <c r="J32" i="289"/>
  <c r="F38" i="230"/>
  <c r="F38" i="290" s="1"/>
  <c r="E57" i="231"/>
  <c r="E57" i="291"/>
  <c r="I57" i="231"/>
  <c r="I57" i="291" s="1"/>
  <c r="C57" i="169"/>
  <c r="C57" i="229"/>
  <c r="E96" i="297"/>
  <c r="E164" i="297" s="1"/>
  <c r="E165" i="297"/>
  <c r="E93" i="297"/>
  <c r="B27" i="172"/>
  <c r="B31" i="172"/>
  <c r="B30" i="354"/>
  <c r="A2" i="415"/>
  <c r="B36" i="354" s="1"/>
  <c r="B160" i="134"/>
  <c r="K141" i="175"/>
  <c r="J140" i="177"/>
  <c r="J140" i="237"/>
  <c r="K146" i="177"/>
  <c r="D146" i="297" s="1"/>
  <c r="D146" i="359" s="1"/>
  <c r="I18" i="183"/>
  <c r="K31" i="190"/>
  <c r="K31" i="250" s="1"/>
  <c r="J25" i="178"/>
  <c r="J25" i="238"/>
  <c r="C36" i="171"/>
  <c r="J73" i="178"/>
  <c r="J73" i="238"/>
  <c r="J75" i="186"/>
  <c r="J75" i="246"/>
  <c r="K76" i="186"/>
  <c r="K76" i="246"/>
  <c r="C36" i="155"/>
  <c r="G65" i="186"/>
  <c r="G90" i="186" s="1"/>
  <c r="G90" i="246" s="1"/>
  <c r="D5" i="215"/>
  <c r="D5" i="219"/>
  <c r="D5" i="189"/>
  <c r="D5" i="197"/>
  <c r="D5" i="193"/>
  <c r="D5" i="201"/>
  <c r="J22" i="185"/>
  <c r="J32" i="198"/>
  <c r="J51" i="204"/>
  <c r="J51" i="264"/>
  <c r="F57" i="207"/>
  <c r="F57" i="267"/>
  <c r="K12" i="211"/>
  <c r="K29" i="213"/>
  <c r="K23" i="215"/>
  <c r="D21" i="336"/>
  <c r="D21" i="398"/>
  <c r="K41" i="217"/>
  <c r="K41" i="277" s="1"/>
  <c r="J22" i="223"/>
  <c r="J22" i="283"/>
  <c r="K29" i="223"/>
  <c r="D27" i="344" s="1"/>
  <c r="D27" i="406" s="1"/>
  <c r="J32" i="223"/>
  <c r="J32" i="283"/>
  <c r="J39" i="223"/>
  <c r="J39" i="283"/>
  <c r="G38" i="224"/>
  <c r="G38" i="284"/>
  <c r="J22" i="224"/>
  <c r="J22" i="284"/>
  <c r="K23" i="224"/>
  <c r="H57" i="225"/>
  <c r="H57" i="285" s="1"/>
  <c r="K23" i="229"/>
  <c r="J39" i="230"/>
  <c r="J39" i="290"/>
  <c r="K54" i="231"/>
  <c r="E57" i="221"/>
  <c r="E57" i="281"/>
  <c r="E57" i="225"/>
  <c r="E57" i="285" s="1"/>
  <c r="D38" i="227"/>
  <c r="G57" i="229"/>
  <c r="G57" i="289"/>
  <c r="J39" i="226"/>
  <c r="J39" i="286"/>
  <c r="K40" i="226"/>
  <c r="D38" i="347"/>
  <c r="D38" i="409" s="1"/>
  <c r="K46" i="223"/>
  <c r="K46" i="283"/>
  <c r="J45" i="223"/>
  <c r="E57" i="339"/>
  <c r="E57" i="399"/>
  <c r="E36" i="315"/>
  <c r="E41" i="315"/>
  <c r="E57" i="323"/>
  <c r="E89" i="368"/>
  <c r="E58" i="372"/>
  <c r="E57" i="379"/>
  <c r="E57" i="328"/>
  <c r="E57" i="344"/>
  <c r="E89" i="367"/>
  <c r="E90" i="367"/>
  <c r="E57" i="378"/>
  <c r="E57" i="384"/>
  <c r="E57" i="386"/>
  <c r="I21" i="416"/>
  <c r="E21" i="416"/>
  <c r="E36" i="329"/>
  <c r="E41" i="329"/>
  <c r="E36" i="332"/>
  <c r="E41" i="332" s="1"/>
  <c r="E57" i="352"/>
  <c r="E57" i="383"/>
  <c r="E57" i="409"/>
  <c r="C11" i="421"/>
  <c r="E57" i="387"/>
  <c r="E57" i="388"/>
  <c r="E57" i="403"/>
  <c r="C87" i="415"/>
  <c r="E147" i="415"/>
  <c r="E148" i="415"/>
  <c r="C46" i="291"/>
  <c r="B2" i="143"/>
  <c r="B2" i="142"/>
  <c r="B2" i="147"/>
  <c r="B2" i="146"/>
  <c r="B2" i="151"/>
  <c r="B2" i="150"/>
  <c r="B2" i="155"/>
  <c r="B2" i="154"/>
  <c r="B2" i="159"/>
  <c r="B2" i="158"/>
  <c r="B2" i="162"/>
  <c r="B2" i="166"/>
  <c r="I5" i="192"/>
  <c r="I5" i="188"/>
  <c r="I5" i="206"/>
  <c r="I5" i="194"/>
  <c r="I5" i="212"/>
  <c r="I5" i="218"/>
  <c r="I5" i="203"/>
  <c r="I5" i="214"/>
  <c r="I5" i="228"/>
  <c r="I5" i="222"/>
  <c r="I5" i="231"/>
  <c r="I5" i="190"/>
  <c r="I5" i="211"/>
  <c r="I5" i="193"/>
  <c r="I5" i="210"/>
  <c r="I5" i="199"/>
  <c r="I5" i="202"/>
  <c r="I5" i="219"/>
  <c r="I5" i="204"/>
  <c r="I5" i="215"/>
  <c r="I5" i="223"/>
  <c r="I5" i="229"/>
  <c r="I5" i="195"/>
  <c r="I5" i="198"/>
  <c r="I5" i="213"/>
  <c r="I5" i="201"/>
  <c r="I5" i="207"/>
  <c r="I5" i="220"/>
  <c r="I5" i="209"/>
  <c r="I5" i="216"/>
  <c r="I5" i="226"/>
  <c r="I5" i="230"/>
  <c r="I5" i="189"/>
  <c r="D5" i="244"/>
  <c r="D5" i="270" s="1"/>
  <c r="D29" i="179"/>
  <c r="D12" i="181"/>
  <c r="I7" i="182"/>
  <c r="E32" i="61"/>
  <c r="G32" i="180" s="1"/>
  <c r="C18" i="179"/>
  <c r="C18" i="239"/>
  <c r="D6" i="241" s="1"/>
  <c r="F5" i="270"/>
  <c r="K30" i="185"/>
  <c r="C30" i="305"/>
  <c r="C30" i="367" s="1"/>
  <c r="E31" i="299"/>
  <c r="C29" i="305"/>
  <c r="C29" i="367" s="1"/>
  <c r="C30" i="73"/>
  <c r="C93" i="368"/>
  <c r="C94" i="306"/>
  <c r="C94" i="368" s="1"/>
  <c r="C94" i="305"/>
  <c r="C94" i="367"/>
  <c r="C101" i="238"/>
  <c r="C155" i="297"/>
  <c r="C155" i="359" s="1"/>
  <c r="C87" i="237"/>
  <c r="K87" i="237" s="1"/>
  <c r="C101" i="236"/>
  <c r="C12" i="295"/>
  <c r="C12" i="357" s="1"/>
  <c r="C7" i="240"/>
  <c r="E7" i="240" s="1"/>
  <c r="E10" i="180"/>
  <c r="D10" i="300" s="1"/>
  <c r="D10" i="362" s="1"/>
  <c r="C10" i="240"/>
  <c r="E10" i="240"/>
  <c r="B90" i="134"/>
  <c r="B118" i="134" s="1"/>
  <c r="B147" i="134" s="1"/>
  <c r="B2" i="189"/>
  <c r="B2" i="191"/>
  <c r="B2" i="249"/>
  <c r="B2" i="251"/>
  <c r="B2" i="188"/>
  <c r="B2" i="248"/>
  <c r="B2" i="185"/>
  <c r="B2" i="186"/>
  <c r="B2" i="184"/>
  <c r="J32" i="291"/>
  <c r="D21" i="339"/>
  <c r="D21" i="401"/>
  <c r="G38" i="276"/>
  <c r="F38" i="280"/>
  <c r="D33" i="343"/>
  <c r="D33" i="405"/>
  <c r="E38" i="253"/>
  <c r="E43" i="193"/>
  <c r="E43" i="253" s="1"/>
  <c r="D46" i="344"/>
  <c r="D46" i="406"/>
  <c r="D27" i="334"/>
  <c r="D27" i="396" s="1"/>
  <c r="F38" i="282"/>
  <c r="I38" i="281"/>
  <c r="I43" i="221"/>
  <c r="I43" i="281" s="1"/>
  <c r="J45" i="287"/>
  <c r="J57" i="287"/>
  <c r="F38" i="274"/>
  <c r="D10" i="348"/>
  <c r="D10" i="410"/>
  <c r="G43" i="211"/>
  <c r="G43" i="271"/>
  <c r="K46" i="265"/>
  <c r="D54" i="334"/>
  <c r="D54" i="396"/>
  <c r="K54" i="273"/>
  <c r="I43" i="198"/>
  <c r="I43" i="258" s="1"/>
  <c r="D9" i="346"/>
  <c r="D9" i="408"/>
  <c r="K11" i="285"/>
  <c r="F38" i="284"/>
  <c r="J51" i="275"/>
  <c r="J57" i="215"/>
  <c r="J57" i="275" s="1"/>
  <c r="K40" i="269"/>
  <c r="J45" i="269"/>
  <c r="D31" i="306"/>
  <c r="D31" i="368" s="1"/>
  <c r="K29" i="283"/>
  <c r="I43" i="223"/>
  <c r="I43" i="283"/>
  <c r="D22" i="346"/>
  <c r="D22" i="408"/>
  <c r="J22" i="281"/>
  <c r="K40" i="271"/>
  <c r="D38" i="341"/>
  <c r="D38" i="403"/>
  <c r="K40" i="280"/>
  <c r="K11" i="263"/>
  <c r="D46" i="331"/>
  <c r="D46" i="393"/>
  <c r="K46" i="256"/>
  <c r="D52" i="326"/>
  <c r="D52" i="388"/>
  <c r="K52" i="259"/>
  <c r="D46" i="334"/>
  <c r="D46" i="396"/>
  <c r="K46" i="273"/>
  <c r="I43" i="204"/>
  <c r="I43" i="264" s="1"/>
  <c r="D43" i="214"/>
  <c r="D43" i="274"/>
  <c r="K23" i="282"/>
  <c r="F43" i="212"/>
  <c r="F43" i="272" s="1"/>
  <c r="E43" i="211"/>
  <c r="E43" i="271"/>
  <c r="D47" i="320"/>
  <c r="D47" i="382"/>
  <c r="C5" i="77"/>
  <c r="C5" i="78"/>
  <c r="F5" i="63" s="1"/>
  <c r="F5" i="64" s="1"/>
  <c r="D43" i="220"/>
  <c r="D43" i="280"/>
  <c r="K49" i="284"/>
  <c r="F43" i="231"/>
  <c r="F43" i="291"/>
  <c r="G43" i="214"/>
  <c r="G43" i="274" s="1"/>
  <c r="K24" i="266"/>
  <c r="D9" i="332"/>
  <c r="D9" i="394"/>
  <c r="C128" i="3"/>
  <c r="C70" i="244"/>
  <c r="C49" i="244"/>
  <c r="C129" i="368"/>
  <c r="C70" i="245"/>
  <c r="C55" i="246"/>
  <c r="C22" i="307"/>
  <c r="C22" i="369"/>
  <c r="C30" i="313"/>
  <c r="C30" i="375" s="1"/>
  <c r="C22" i="259"/>
  <c r="C32" i="262"/>
  <c r="C30" i="330"/>
  <c r="C30" i="392"/>
  <c r="C57" i="161"/>
  <c r="C57" i="221"/>
  <c r="C20" i="345"/>
  <c r="C20" i="407"/>
  <c r="C22" i="284"/>
  <c r="J15" i="235"/>
  <c r="K15" i="175"/>
  <c r="D15" i="295" s="1"/>
  <c r="D15" i="357" s="1"/>
  <c r="K20" i="175"/>
  <c r="J22" i="235"/>
  <c r="K22" i="175"/>
  <c r="D22" i="295"/>
  <c r="D22" i="357"/>
  <c r="K30" i="175"/>
  <c r="D30" i="295" s="1"/>
  <c r="D30" i="357" s="1"/>
  <c r="K49" i="175"/>
  <c r="D49" i="295" s="1"/>
  <c r="D49" i="357" s="1"/>
  <c r="I92" i="175"/>
  <c r="K83" i="175"/>
  <c r="D83" i="295" s="1"/>
  <c r="D83" i="357" s="1"/>
  <c r="K88" i="175"/>
  <c r="D88" i="295"/>
  <c r="D88" i="357" s="1"/>
  <c r="K90" i="175"/>
  <c r="D90" i="295"/>
  <c r="D90" i="357"/>
  <c r="K108" i="175"/>
  <c r="J108" i="235"/>
  <c r="K115" i="175"/>
  <c r="K124" i="175"/>
  <c r="J124" i="235"/>
  <c r="K131" i="175"/>
  <c r="K138" i="175"/>
  <c r="K150" i="175"/>
  <c r="K157" i="175"/>
  <c r="J47" i="236"/>
  <c r="D80" i="296"/>
  <c r="D80" i="358"/>
  <c r="D155" i="358"/>
  <c r="J155" i="236"/>
  <c r="K155" i="236"/>
  <c r="D158" i="358"/>
  <c r="K39" i="177"/>
  <c r="D39" i="297" s="1"/>
  <c r="D39" i="359" s="1"/>
  <c r="K49" i="177"/>
  <c r="D49" i="297" s="1"/>
  <c r="D49" i="359" s="1"/>
  <c r="K54" i="177"/>
  <c r="D54" i="297" s="1"/>
  <c r="D54" i="359" s="1"/>
  <c r="K65" i="177"/>
  <c r="D65" i="297"/>
  <c r="D65" i="359" s="1"/>
  <c r="J67" i="237"/>
  <c r="K67" i="177"/>
  <c r="D67" i="297"/>
  <c r="D67" i="359" s="1"/>
  <c r="K80" i="177"/>
  <c r="D80" i="297" s="1"/>
  <c r="D80" i="359" s="1"/>
  <c r="K83" i="177"/>
  <c r="K88" i="177"/>
  <c r="D88" i="297" s="1"/>
  <c r="D88" i="359" s="1"/>
  <c r="K90" i="177"/>
  <c r="D90" i="297" s="1"/>
  <c r="D90" i="359" s="1"/>
  <c r="F135" i="177"/>
  <c r="K105" i="177"/>
  <c r="D105" i="297" s="1"/>
  <c r="D105" i="359" s="1"/>
  <c r="K107" i="177"/>
  <c r="D107" i="297" s="1"/>
  <c r="D107" i="359" s="1"/>
  <c r="K116" i="177"/>
  <c r="D116" i="297"/>
  <c r="D116" i="359" s="1"/>
  <c r="K126" i="177"/>
  <c r="D126" i="297"/>
  <c r="D126" i="359"/>
  <c r="K129" i="177"/>
  <c r="D129" i="297" s="1"/>
  <c r="D129" i="359" s="1"/>
  <c r="K134" i="177"/>
  <c r="D134" i="297" s="1"/>
  <c r="D134" i="359" s="1"/>
  <c r="K139" i="177"/>
  <c r="K143" i="177"/>
  <c r="D143" i="297" s="1"/>
  <c r="D143" i="359" s="1"/>
  <c r="K153" i="177"/>
  <c r="J159" i="237"/>
  <c r="K159" i="177"/>
  <c r="D159" i="297" s="1"/>
  <c r="D159" i="359" s="1"/>
  <c r="K16" i="178"/>
  <c r="D16" i="298" s="1"/>
  <c r="D16" i="360" s="1"/>
  <c r="K21" i="178"/>
  <c r="D21" i="298"/>
  <c r="D21" i="360" s="1"/>
  <c r="K38" i="178"/>
  <c r="D38" i="298" s="1"/>
  <c r="D38" i="360" s="1"/>
  <c r="K48" i="178"/>
  <c r="D48" i="298" s="1"/>
  <c r="D48" i="360" s="1"/>
  <c r="K50" i="178"/>
  <c r="D50" i="298" s="1"/>
  <c r="D50" i="360" s="1"/>
  <c r="K54" i="178"/>
  <c r="D54" i="298"/>
  <c r="K61" i="178"/>
  <c r="D61" i="298" s="1"/>
  <c r="D61" i="360" s="1"/>
  <c r="J75" i="238"/>
  <c r="K75" i="178"/>
  <c r="D75" i="298" s="1"/>
  <c r="D75" i="360" s="1"/>
  <c r="K79" i="178"/>
  <c r="J83" i="238"/>
  <c r="K83" i="178"/>
  <c r="D83" i="298" s="1"/>
  <c r="D83" i="360" s="1"/>
  <c r="J87" i="238"/>
  <c r="K87" i="178"/>
  <c r="D87" i="298" s="1"/>
  <c r="D87" i="360" s="1"/>
  <c r="E135" i="178"/>
  <c r="G135" i="178"/>
  <c r="J103" i="238"/>
  <c r="K103" i="238"/>
  <c r="K103" i="178"/>
  <c r="D103" i="298" s="1"/>
  <c r="D103" i="360" s="1"/>
  <c r="K108" i="178"/>
  <c r="D108" i="298" s="1"/>
  <c r="D108" i="360" s="1"/>
  <c r="K110" i="178"/>
  <c r="D110" i="298"/>
  <c r="D110" i="360" s="1"/>
  <c r="K117" i="178"/>
  <c r="D117" i="298" s="1"/>
  <c r="D117" i="360" s="1"/>
  <c r="J119" i="238"/>
  <c r="K119" i="178"/>
  <c r="D119" i="298" s="1"/>
  <c r="D119" i="360" s="1"/>
  <c r="K122" i="178"/>
  <c r="K129" i="178"/>
  <c r="D129" i="298" s="1"/>
  <c r="D129" i="360" s="1"/>
  <c r="K131" i="178"/>
  <c r="D131" i="298" s="1"/>
  <c r="D131" i="360" s="1"/>
  <c r="K146" i="178"/>
  <c r="D146" i="298" s="1"/>
  <c r="D146" i="360" s="1"/>
  <c r="K157" i="178"/>
  <c r="K159" i="178"/>
  <c r="D159" i="298" s="1"/>
  <c r="D159" i="360" s="1"/>
  <c r="D32" i="180"/>
  <c r="D32" i="240"/>
  <c r="H11" i="242"/>
  <c r="I11" i="242" s="1"/>
  <c r="I11" i="182"/>
  <c r="H15" i="242"/>
  <c r="I15" i="182"/>
  <c r="H19" i="242"/>
  <c r="I19" i="182"/>
  <c r="I23" i="182"/>
  <c r="I19" i="183"/>
  <c r="I21" i="183"/>
  <c r="G5" i="244"/>
  <c r="K14" i="184"/>
  <c r="K21" i="184"/>
  <c r="K25" i="184"/>
  <c r="K33" i="184"/>
  <c r="K42" i="184"/>
  <c r="K42" i="244" s="1"/>
  <c r="K44" i="184"/>
  <c r="J44" i="244"/>
  <c r="K51" i="184"/>
  <c r="D65" i="184"/>
  <c r="J72" i="244"/>
  <c r="K79" i="184"/>
  <c r="K84" i="184"/>
  <c r="J84" i="244"/>
  <c r="K86" i="184"/>
  <c r="D86" i="305" s="1"/>
  <c r="G128" i="184"/>
  <c r="K100" i="184"/>
  <c r="D100" i="305" s="1"/>
  <c r="K104" i="184"/>
  <c r="J106" i="244"/>
  <c r="K106" i="184"/>
  <c r="J122" i="244"/>
  <c r="K124" i="184"/>
  <c r="K124" i="244"/>
  <c r="K127" i="184"/>
  <c r="K132" i="184"/>
  <c r="K144" i="184"/>
  <c r="K151" i="184"/>
  <c r="K10" i="185"/>
  <c r="K28" i="185"/>
  <c r="J33" i="245"/>
  <c r="K33" i="185"/>
  <c r="K35" i="185"/>
  <c r="K42" i="185"/>
  <c r="K52" i="185"/>
  <c r="K68" i="185"/>
  <c r="K73" i="185"/>
  <c r="K86" i="185"/>
  <c r="K88" i="185"/>
  <c r="K95" i="185"/>
  <c r="J97" i="245"/>
  <c r="K97" i="185"/>
  <c r="K111" i="185"/>
  <c r="J113" i="245"/>
  <c r="K113" i="185"/>
  <c r="K117" i="185"/>
  <c r="K119" i="185"/>
  <c r="K121" i="185"/>
  <c r="K125" i="185"/>
  <c r="K127" i="185"/>
  <c r="F154" i="185"/>
  <c r="K138" i="185"/>
  <c r="K147" i="185"/>
  <c r="J149" i="245"/>
  <c r="K149" i="185"/>
  <c r="J157" i="245"/>
  <c r="K157" i="185"/>
  <c r="K18" i="186"/>
  <c r="K20" i="186"/>
  <c r="K26" i="186"/>
  <c r="K28" i="186"/>
  <c r="K39" i="186"/>
  <c r="K41" i="186"/>
  <c r="K43" i="186"/>
  <c r="K45" i="186"/>
  <c r="K58" i="186"/>
  <c r="K69" i="186"/>
  <c r="K71" i="186"/>
  <c r="K73" i="186"/>
  <c r="K79" i="186"/>
  <c r="K83" i="186"/>
  <c r="K98" i="186"/>
  <c r="K104" i="186"/>
  <c r="K107" i="186"/>
  <c r="J109" i="246"/>
  <c r="K109" i="186"/>
  <c r="D128" i="186"/>
  <c r="K120" i="186"/>
  <c r="K122" i="186"/>
  <c r="K124" i="186"/>
  <c r="H154" i="186"/>
  <c r="K132" i="186"/>
  <c r="K136" i="186"/>
  <c r="K153" i="186"/>
  <c r="J14" i="247"/>
  <c r="K14" i="187"/>
  <c r="J21" i="247"/>
  <c r="K21" i="187"/>
  <c r="K24" i="187"/>
  <c r="J24" i="247"/>
  <c r="K56" i="187"/>
  <c r="K56" i="247"/>
  <c r="K72" i="187"/>
  <c r="J113" i="247"/>
  <c r="K113" i="187"/>
  <c r="K124" i="187"/>
  <c r="K132" i="187"/>
  <c r="K137" i="187"/>
  <c r="K139" i="187"/>
  <c r="I154" i="187"/>
  <c r="I154" i="247" s="1"/>
  <c r="K150" i="187"/>
  <c r="K13" i="188"/>
  <c r="K19" i="188"/>
  <c r="J18" i="249"/>
  <c r="K18" i="189"/>
  <c r="J38" i="249"/>
  <c r="J42" i="249"/>
  <c r="K42" i="189"/>
  <c r="K19" i="190"/>
  <c r="K21" i="190"/>
  <c r="J38" i="250"/>
  <c r="K38" i="190"/>
  <c r="D58" i="190"/>
  <c r="D58" i="250" s="1"/>
  <c r="J54" i="250"/>
  <c r="K54" i="190"/>
  <c r="K54" i="250" s="1"/>
  <c r="K42" i="191"/>
  <c r="J42" i="251"/>
  <c r="I10" i="252"/>
  <c r="K15" i="192"/>
  <c r="J18" i="252"/>
  <c r="K18" i="192"/>
  <c r="J55" i="252"/>
  <c r="K55" i="192"/>
  <c r="K12" i="193"/>
  <c r="J18" i="253"/>
  <c r="K47" i="193"/>
  <c r="J49" i="253"/>
  <c r="K49" i="193"/>
  <c r="K49" i="253" s="1"/>
  <c r="K54" i="193"/>
  <c r="G38" i="194"/>
  <c r="J26" i="254"/>
  <c r="K26" i="194"/>
  <c r="J30" i="254"/>
  <c r="K30" i="194"/>
  <c r="J49" i="254"/>
  <c r="K49" i="194"/>
  <c r="D9" i="316"/>
  <c r="D9" i="378"/>
  <c r="K11" i="255"/>
  <c r="K34" i="195"/>
  <c r="K59" i="195"/>
  <c r="J59" i="255"/>
  <c r="K11" i="196"/>
  <c r="F45" i="256"/>
  <c r="J20" i="257"/>
  <c r="K20" i="197"/>
  <c r="D18" i="318" s="1"/>
  <c r="D18" i="380" s="1"/>
  <c r="K23" i="197"/>
  <c r="J49" i="257"/>
  <c r="K49" i="197"/>
  <c r="J59" i="257"/>
  <c r="K59" i="197"/>
  <c r="J41" i="258"/>
  <c r="K41" i="198"/>
  <c r="D57" i="198"/>
  <c r="D57" i="258"/>
  <c r="J17" i="259"/>
  <c r="K17" i="199"/>
  <c r="G38" i="200"/>
  <c r="K11" i="200"/>
  <c r="K14" i="200"/>
  <c r="J33" i="260"/>
  <c r="K33" i="200"/>
  <c r="K14" i="201"/>
  <c r="K16" i="201"/>
  <c r="D14" i="322" s="1"/>
  <c r="D14" i="384" s="1"/>
  <c r="K18" i="201"/>
  <c r="K20" i="201"/>
  <c r="H22" i="261"/>
  <c r="H38" i="201"/>
  <c r="K48" i="201"/>
  <c r="J48" i="261"/>
  <c r="J53" i="261"/>
  <c r="K53" i="201"/>
  <c r="J14" i="262"/>
  <c r="K30" i="202"/>
  <c r="H45" i="262"/>
  <c r="H57" i="202"/>
  <c r="H57" i="262"/>
  <c r="J34" i="263"/>
  <c r="K34" i="203"/>
  <c r="K48" i="203"/>
  <c r="J15" i="264"/>
  <c r="K26" i="204"/>
  <c r="J34" i="264"/>
  <c r="D35" i="325"/>
  <c r="D35" i="387"/>
  <c r="K37" i="264"/>
  <c r="J48" i="264"/>
  <c r="K48" i="204"/>
  <c r="K54" i="204"/>
  <c r="K56" i="204"/>
  <c r="K60" i="204"/>
  <c r="K16" i="205"/>
  <c r="K24" i="205"/>
  <c r="K34" i="265"/>
  <c r="D32" i="326"/>
  <c r="D32" i="388"/>
  <c r="J47" i="265"/>
  <c r="K47" i="205"/>
  <c r="K50" i="205"/>
  <c r="J60" i="265"/>
  <c r="J35" i="266"/>
  <c r="K35" i="206"/>
  <c r="F57" i="206"/>
  <c r="F57" i="266" s="1"/>
  <c r="K60" i="206"/>
  <c r="J17" i="267"/>
  <c r="K17" i="207"/>
  <c r="K24" i="207"/>
  <c r="G28" i="267"/>
  <c r="G38" i="207"/>
  <c r="J30" i="267"/>
  <c r="K37" i="207"/>
  <c r="D57" i="207"/>
  <c r="D57" i="267"/>
  <c r="J46" i="267"/>
  <c r="J54" i="267"/>
  <c r="K54" i="207"/>
  <c r="D10" i="268"/>
  <c r="D38" i="208"/>
  <c r="J19" i="268"/>
  <c r="K19" i="208"/>
  <c r="H45" i="268"/>
  <c r="H57" i="208"/>
  <c r="H57" i="268" s="1"/>
  <c r="J18" i="269"/>
  <c r="K18" i="209"/>
  <c r="J29" i="269"/>
  <c r="K29" i="209"/>
  <c r="J34" i="269"/>
  <c r="K34" i="209"/>
  <c r="J25" i="270"/>
  <c r="K25" i="210"/>
  <c r="J29" i="270"/>
  <c r="K29" i="210"/>
  <c r="J16" i="271"/>
  <c r="K16" i="211"/>
  <c r="K19" i="211"/>
  <c r="D17" i="332" s="1"/>
  <c r="D17" i="394" s="1"/>
  <c r="K42" i="211"/>
  <c r="I51" i="271"/>
  <c r="I57" i="211"/>
  <c r="I57" i="271" s="1"/>
  <c r="D55" i="332"/>
  <c r="D55" i="394"/>
  <c r="K55" i="271"/>
  <c r="K13" i="212"/>
  <c r="D13" i="333"/>
  <c r="D13" i="395"/>
  <c r="K15" i="272"/>
  <c r="J18" i="272"/>
  <c r="K18" i="212"/>
  <c r="J30" i="272"/>
  <c r="K30" i="212"/>
  <c r="J36" i="272"/>
  <c r="K36" i="212"/>
  <c r="G45" i="272"/>
  <c r="G57" i="212"/>
  <c r="G57" i="272" s="1"/>
  <c r="J24" i="273"/>
  <c r="K24" i="213"/>
  <c r="J36" i="273"/>
  <c r="K36" i="213"/>
  <c r="J42" i="273"/>
  <c r="K42" i="213"/>
  <c r="K59" i="213"/>
  <c r="K17" i="214"/>
  <c r="K19" i="214"/>
  <c r="J49" i="274"/>
  <c r="K49" i="214"/>
  <c r="I51" i="274"/>
  <c r="I57" i="214"/>
  <c r="I57" i="274"/>
  <c r="J21" i="275"/>
  <c r="K21" i="215"/>
  <c r="J37" i="275"/>
  <c r="K37" i="215"/>
  <c r="J56" i="275"/>
  <c r="K56" i="215"/>
  <c r="D56" i="336"/>
  <c r="D56" i="398"/>
  <c r="D27" i="337"/>
  <c r="D27" i="399" s="1"/>
  <c r="K29" i="276"/>
  <c r="K31" i="216"/>
  <c r="K33" i="216"/>
  <c r="E45" i="276"/>
  <c r="E57" i="216"/>
  <c r="E57" i="276"/>
  <c r="D47" i="337"/>
  <c r="D47" i="399" s="1"/>
  <c r="K47" i="276"/>
  <c r="K60" i="216"/>
  <c r="F45" i="277"/>
  <c r="F57" i="217"/>
  <c r="F57" i="277" s="1"/>
  <c r="J18" i="279"/>
  <c r="K18" i="219"/>
  <c r="J34" i="279"/>
  <c r="J32" i="219"/>
  <c r="J32" i="279"/>
  <c r="D34" i="340"/>
  <c r="D34" i="402" s="1"/>
  <c r="K36" i="279"/>
  <c r="K49" i="268"/>
  <c r="D47" i="310"/>
  <c r="D47" i="372" s="1"/>
  <c r="D27" i="351"/>
  <c r="D27" i="413"/>
  <c r="K29" i="290"/>
  <c r="D21" i="315"/>
  <c r="D21" i="377"/>
  <c r="K30" i="257"/>
  <c r="K30" i="273"/>
  <c r="K41" i="285"/>
  <c r="D39" i="346"/>
  <c r="D39" i="408"/>
  <c r="C114" i="244"/>
  <c r="C78" i="305"/>
  <c r="C78" i="367"/>
  <c r="C37" i="305"/>
  <c r="C37" i="367"/>
  <c r="C146" i="306"/>
  <c r="C146" i="368" s="1"/>
  <c r="C146" i="245"/>
  <c r="C66" i="245"/>
  <c r="C114" i="307"/>
  <c r="C114" i="369"/>
  <c r="C49" i="246"/>
  <c r="C57" i="136"/>
  <c r="C57" i="196" s="1"/>
  <c r="C30" i="317"/>
  <c r="C30" i="379"/>
  <c r="C20" i="321"/>
  <c r="C20" i="383" s="1"/>
  <c r="C28" i="262"/>
  <c r="C20" i="325"/>
  <c r="C20" i="387"/>
  <c r="C26" i="327"/>
  <c r="C26" i="389"/>
  <c r="C28" i="266"/>
  <c r="C30" i="332"/>
  <c r="C30" i="394" s="1"/>
  <c r="C37" i="345"/>
  <c r="C37" i="407"/>
  <c r="C39" i="284"/>
  <c r="C30" i="347"/>
  <c r="C30" i="409"/>
  <c r="C36" i="166"/>
  <c r="C26" i="348"/>
  <c r="C26" i="410" s="1"/>
  <c r="J35" i="235"/>
  <c r="K35" i="175"/>
  <c r="D35" i="295" s="1"/>
  <c r="D35" i="357" s="1"/>
  <c r="J47" i="235"/>
  <c r="K47" i="175"/>
  <c r="D47" i="295" s="1"/>
  <c r="D47" i="357" s="1"/>
  <c r="J66" i="235"/>
  <c r="K66" i="175"/>
  <c r="J104" i="235"/>
  <c r="K120" i="175"/>
  <c r="K120" i="235"/>
  <c r="J120" i="235"/>
  <c r="K148" i="175"/>
  <c r="J148" i="235"/>
  <c r="J83" i="236"/>
  <c r="J123" i="236"/>
  <c r="D123" i="296"/>
  <c r="D123" i="358" s="1"/>
  <c r="J156" i="236"/>
  <c r="D156" i="358"/>
  <c r="J119" i="237"/>
  <c r="K119" i="177"/>
  <c r="D119" i="297" s="1"/>
  <c r="D119" i="359" s="1"/>
  <c r="J124" i="237"/>
  <c r="K124" i="177"/>
  <c r="J151" i="237"/>
  <c r="K151" i="177"/>
  <c r="D151" i="297" s="1"/>
  <c r="D151" i="359" s="1"/>
  <c r="J31" i="238"/>
  <c r="K31" i="238"/>
  <c r="J71" i="238"/>
  <c r="K71" i="178"/>
  <c r="H92" i="178"/>
  <c r="I92" i="178"/>
  <c r="K115" i="178"/>
  <c r="D115" i="298" s="1"/>
  <c r="D115" i="360" s="1"/>
  <c r="K139" i="178"/>
  <c r="J139" i="238"/>
  <c r="H8" i="242"/>
  <c r="I8" i="182"/>
  <c r="H12" i="242"/>
  <c r="I12" i="182"/>
  <c r="H16" i="242"/>
  <c r="I16" i="182"/>
  <c r="I20" i="182"/>
  <c r="J28" i="244"/>
  <c r="K28" i="184"/>
  <c r="K28" i="244" s="1"/>
  <c r="D47" i="305"/>
  <c r="D47" i="367" s="1"/>
  <c r="K47" i="244"/>
  <c r="J64" i="244"/>
  <c r="K64" i="184"/>
  <c r="K64" i="244" s="1"/>
  <c r="D96" i="305"/>
  <c r="D96" i="367" s="1"/>
  <c r="E128" i="184"/>
  <c r="J130" i="244"/>
  <c r="K130" i="184"/>
  <c r="F154" i="184"/>
  <c r="K142" i="184"/>
  <c r="J142" i="244"/>
  <c r="J13" i="245"/>
  <c r="K13" i="185"/>
  <c r="J31" i="245"/>
  <c r="K47" i="245"/>
  <c r="J53" i="245"/>
  <c r="K53" i="185"/>
  <c r="J81" i="245"/>
  <c r="K81" i="185"/>
  <c r="D102" i="306"/>
  <c r="D102" i="368"/>
  <c r="K102" i="245"/>
  <c r="K109" i="185"/>
  <c r="D30" i="369"/>
  <c r="K30" i="246"/>
  <c r="D85" i="307"/>
  <c r="D85" i="369"/>
  <c r="K85" i="246"/>
  <c r="D103" i="307"/>
  <c r="D103" i="369"/>
  <c r="K103" i="246"/>
  <c r="K141" i="186"/>
  <c r="J141" i="246"/>
  <c r="H8" i="247"/>
  <c r="K44" i="187"/>
  <c r="J44" i="247"/>
  <c r="J62" i="247"/>
  <c r="K62" i="187"/>
  <c r="J73" i="247"/>
  <c r="K73" i="187"/>
  <c r="K80" i="247"/>
  <c r="K86" i="187"/>
  <c r="J103" i="247"/>
  <c r="K103" i="187"/>
  <c r="K106" i="247"/>
  <c r="J119" i="247"/>
  <c r="K119" i="187"/>
  <c r="J127" i="247"/>
  <c r="K127" i="187"/>
  <c r="J145" i="247"/>
  <c r="K145" i="187"/>
  <c r="J11" i="248"/>
  <c r="K11" i="188"/>
  <c r="K14" i="188"/>
  <c r="J30" i="248"/>
  <c r="J19" i="249"/>
  <c r="K19" i="189"/>
  <c r="J36" i="249"/>
  <c r="K36" i="189"/>
  <c r="J34" i="250"/>
  <c r="K34" i="190"/>
  <c r="J50" i="250"/>
  <c r="J16" i="251"/>
  <c r="K26" i="191"/>
  <c r="J30" i="251"/>
  <c r="K30" i="191"/>
  <c r="J36" i="251"/>
  <c r="K36" i="191"/>
  <c r="J49" i="251"/>
  <c r="K49" i="191"/>
  <c r="F32" i="252"/>
  <c r="F38" i="192"/>
  <c r="D31" i="313"/>
  <c r="D31" i="375"/>
  <c r="K33" i="252"/>
  <c r="J50" i="252"/>
  <c r="K50" i="192"/>
  <c r="J16" i="253"/>
  <c r="K16" i="193"/>
  <c r="H45" i="253"/>
  <c r="H57" i="193"/>
  <c r="H57" i="253"/>
  <c r="F10" i="254"/>
  <c r="F38" i="194"/>
  <c r="J19" i="254"/>
  <c r="K19" i="194"/>
  <c r="D22" i="315"/>
  <c r="D22" i="377" s="1"/>
  <c r="K24" i="254"/>
  <c r="J47" i="254"/>
  <c r="K47" i="194"/>
  <c r="D50" i="315"/>
  <c r="D50" i="377" s="1"/>
  <c r="K50" i="254"/>
  <c r="K59" i="254"/>
  <c r="J17" i="255"/>
  <c r="K17" i="195"/>
  <c r="K29" i="195"/>
  <c r="J55" i="255"/>
  <c r="I22" i="256"/>
  <c r="I38" i="196"/>
  <c r="J29" i="256"/>
  <c r="J55" i="256"/>
  <c r="K55" i="196"/>
  <c r="J35" i="257"/>
  <c r="K35" i="197"/>
  <c r="G45" i="257"/>
  <c r="J46" i="258"/>
  <c r="K46" i="198"/>
  <c r="J55" i="258"/>
  <c r="K55" i="198"/>
  <c r="J15" i="259"/>
  <c r="K15" i="199"/>
  <c r="D29" i="320"/>
  <c r="D29" i="382"/>
  <c r="K31" i="259"/>
  <c r="J50" i="259"/>
  <c r="K50" i="199"/>
  <c r="D10" i="260"/>
  <c r="D38" i="200"/>
  <c r="J54" i="260"/>
  <c r="K54" i="200"/>
  <c r="G10" i="261"/>
  <c r="J25" i="261"/>
  <c r="K25" i="201"/>
  <c r="F45" i="261"/>
  <c r="F45" i="262"/>
  <c r="F57" i="202"/>
  <c r="F57" i="262" s="1"/>
  <c r="D56" i="385"/>
  <c r="K56" i="262"/>
  <c r="J15" i="263"/>
  <c r="K15" i="203"/>
  <c r="G45" i="263"/>
  <c r="J30" i="264"/>
  <c r="K30" i="204"/>
  <c r="I51" i="264"/>
  <c r="I57" i="204"/>
  <c r="I57" i="264" s="1"/>
  <c r="J37" i="265"/>
  <c r="J41" i="265"/>
  <c r="K41" i="205"/>
  <c r="J55" i="265"/>
  <c r="K55" i="205"/>
  <c r="J18" i="266"/>
  <c r="K18" i="206"/>
  <c r="K18" i="266" s="1"/>
  <c r="J25" i="266"/>
  <c r="K25" i="206"/>
  <c r="J42" i="266"/>
  <c r="J18" i="267"/>
  <c r="K18" i="207"/>
  <c r="D16" i="328"/>
  <c r="H57" i="207"/>
  <c r="H57" i="267" s="1"/>
  <c r="H10" i="268"/>
  <c r="H38" i="208"/>
  <c r="J17" i="268"/>
  <c r="K17" i="208"/>
  <c r="J30" i="268"/>
  <c r="K30" i="208"/>
  <c r="J28" i="208"/>
  <c r="J42" i="268"/>
  <c r="K42" i="208"/>
  <c r="J12" i="269"/>
  <c r="K12" i="209"/>
  <c r="J30" i="269"/>
  <c r="K30" i="209"/>
  <c r="J54" i="269"/>
  <c r="K54" i="209"/>
  <c r="J16" i="270"/>
  <c r="K16" i="210"/>
  <c r="J47" i="270"/>
  <c r="K47" i="210"/>
  <c r="F57" i="210"/>
  <c r="F57" i="270" s="1"/>
  <c r="D15" i="332"/>
  <c r="D15" i="394"/>
  <c r="K17" i="271"/>
  <c r="J31" i="271"/>
  <c r="K31" i="211"/>
  <c r="D50" i="332"/>
  <c r="D50" i="394"/>
  <c r="K50" i="271"/>
  <c r="J60" i="271"/>
  <c r="K60" i="211"/>
  <c r="J24" i="272"/>
  <c r="K24" i="212"/>
  <c r="D22" i="333" s="1"/>
  <c r="D22" i="395" s="1"/>
  <c r="J37" i="272"/>
  <c r="K37" i="212"/>
  <c r="J34" i="273"/>
  <c r="K34" i="213"/>
  <c r="D38" i="334"/>
  <c r="D38" i="396" s="1"/>
  <c r="K40" i="273"/>
  <c r="J50" i="273"/>
  <c r="K50" i="213"/>
  <c r="D52" i="334"/>
  <c r="D52" i="396" s="1"/>
  <c r="K52" i="273"/>
  <c r="J12" i="274"/>
  <c r="K12" i="214"/>
  <c r="D13" i="335"/>
  <c r="D13" i="397"/>
  <c r="K15" i="274"/>
  <c r="J31" i="274"/>
  <c r="K31" i="214"/>
  <c r="J47" i="274"/>
  <c r="J45" i="214"/>
  <c r="J35" i="275"/>
  <c r="K35" i="215"/>
  <c r="J41" i="275"/>
  <c r="K41" i="215"/>
  <c r="D51" i="275"/>
  <c r="D57" i="215"/>
  <c r="D57" i="275"/>
  <c r="J54" i="275"/>
  <c r="K54" i="215"/>
  <c r="J26" i="276"/>
  <c r="K26" i="216"/>
  <c r="J36" i="276"/>
  <c r="K36" i="216"/>
  <c r="J42" i="276"/>
  <c r="K42" i="216"/>
  <c r="J19" i="277"/>
  <c r="K19" i="217"/>
  <c r="D14" i="340"/>
  <c r="D14" i="402"/>
  <c r="K16" i="279"/>
  <c r="D27" i="349"/>
  <c r="D27" i="411"/>
  <c r="K52" i="290"/>
  <c r="D38" i="340"/>
  <c r="D38" i="402" s="1"/>
  <c r="K23" i="271"/>
  <c r="D52" i="340"/>
  <c r="D52" i="402" s="1"/>
  <c r="K34" i="262"/>
  <c r="E43" i="206"/>
  <c r="E43" i="266"/>
  <c r="D21" i="317"/>
  <c r="D21" i="379" s="1"/>
  <c r="D147" i="305"/>
  <c r="D147" i="367"/>
  <c r="D38" i="316"/>
  <c r="D38" i="378" s="1"/>
  <c r="K52" i="252"/>
  <c r="K67" i="245"/>
  <c r="K24" i="258"/>
  <c r="D9" i="343"/>
  <c r="D9" i="405" s="1"/>
  <c r="G43" i="219"/>
  <c r="G43" i="279" s="1"/>
  <c r="E43" i="220"/>
  <c r="E43" i="280" s="1"/>
  <c r="H43" i="214"/>
  <c r="H43" i="274" s="1"/>
  <c r="K30" i="255"/>
  <c r="D43" i="222"/>
  <c r="D43" i="282"/>
  <c r="D39" i="323"/>
  <c r="D39" i="385" s="1"/>
  <c r="C58" i="296"/>
  <c r="C58" i="358"/>
  <c r="C58" i="236"/>
  <c r="C52" i="237"/>
  <c r="C18" i="238"/>
  <c r="C22" i="305"/>
  <c r="C22" i="367"/>
  <c r="C60" i="245"/>
  <c r="C78" i="307"/>
  <c r="C78" i="369"/>
  <c r="C66" i="307"/>
  <c r="C66" i="369" s="1"/>
  <c r="C66" i="246"/>
  <c r="C133" i="247"/>
  <c r="C75" i="308"/>
  <c r="C75" i="370" s="1"/>
  <c r="C20" i="309"/>
  <c r="C20" i="371"/>
  <c r="C22" i="248"/>
  <c r="C46" i="310"/>
  <c r="C46" i="372" s="1"/>
  <c r="C40" i="250"/>
  <c r="C20" i="376"/>
  <c r="C22" i="253"/>
  <c r="C45" i="315"/>
  <c r="C45" i="377"/>
  <c r="C26" i="316"/>
  <c r="C26" i="378" s="1"/>
  <c r="C51" i="256"/>
  <c r="C28" i="256"/>
  <c r="C30" i="320"/>
  <c r="C30" i="382" s="1"/>
  <c r="C20" i="324"/>
  <c r="C20" i="386"/>
  <c r="C37" i="325"/>
  <c r="C37" i="387" s="1"/>
  <c r="C39" i="264"/>
  <c r="C45" i="327"/>
  <c r="C45" i="389" s="1"/>
  <c r="C10" i="267"/>
  <c r="C32" i="268"/>
  <c r="C22" i="270"/>
  <c r="C57" i="151"/>
  <c r="C57" i="211" s="1"/>
  <c r="C57" i="271" s="1"/>
  <c r="C30" i="334"/>
  <c r="C30" i="396"/>
  <c r="C51" i="335"/>
  <c r="C51" i="397"/>
  <c r="C51" i="274"/>
  <c r="C57" i="160"/>
  <c r="C57" i="220" s="1"/>
  <c r="C8" i="342"/>
  <c r="C8" i="404"/>
  <c r="C10" i="281"/>
  <c r="C30" i="343"/>
  <c r="C30" i="405"/>
  <c r="C30" i="406"/>
  <c r="C37" i="346"/>
  <c r="C37" i="408" s="1"/>
  <c r="C57" i="166"/>
  <c r="C57" i="226"/>
  <c r="C45" i="288"/>
  <c r="C51" i="289"/>
  <c r="C39" i="291"/>
  <c r="K21" i="175"/>
  <c r="D21" i="295"/>
  <c r="D21" i="357" s="1"/>
  <c r="K24" i="175"/>
  <c r="D24" i="295"/>
  <c r="D24" i="357"/>
  <c r="J31" i="235"/>
  <c r="K31" i="175"/>
  <c r="D31" i="295"/>
  <c r="D31" i="357"/>
  <c r="K38" i="175"/>
  <c r="D38" i="295" s="1"/>
  <c r="D38" i="357" s="1"/>
  <c r="J43" i="235"/>
  <c r="K43" i="175"/>
  <c r="D43" i="295" s="1"/>
  <c r="D43" i="357" s="1"/>
  <c r="K50" i="175"/>
  <c r="D50" i="295" s="1"/>
  <c r="D50" i="357" s="1"/>
  <c r="K60" i="175"/>
  <c r="D60" i="295"/>
  <c r="D60" i="357" s="1"/>
  <c r="K62" i="175"/>
  <c r="D62" i="295"/>
  <c r="D62" i="357"/>
  <c r="J67" i="235"/>
  <c r="K67" i="175"/>
  <c r="D67" i="295"/>
  <c r="D67" i="357"/>
  <c r="K84" i="175"/>
  <c r="D84" i="295" s="1"/>
  <c r="D84" i="357" s="1"/>
  <c r="J86" i="235"/>
  <c r="K86" i="175"/>
  <c r="J91" i="235"/>
  <c r="D91" i="357"/>
  <c r="K105" i="175"/>
  <c r="K107" i="175"/>
  <c r="K123" i="175"/>
  <c r="K130" i="175"/>
  <c r="G160" i="175"/>
  <c r="K149" i="175"/>
  <c r="K151" i="175"/>
  <c r="D36" i="358"/>
  <c r="J71" i="236"/>
  <c r="D84" i="296"/>
  <c r="D84" i="358"/>
  <c r="J108" i="236"/>
  <c r="D108" i="358"/>
  <c r="J116" i="236"/>
  <c r="D133" i="296"/>
  <c r="D133" i="358"/>
  <c r="J159" i="236"/>
  <c r="D159" i="358"/>
  <c r="K13" i="177"/>
  <c r="J27" i="237"/>
  <c r="K27" i="177"/>
  <c r="D27" i="297" s="1"/>
  <c r="D27" i="359" s="1"/>
  <c r="J42" i="237"/>
  <c r="D42" i="359"/>
  <c r="K45" i="177"/>
  <c r="D45" i="297" s="1"/>
  <c r="D45" i="359" s="1"/>
  <c r="K48" i="177"/>
  <c r="D48" i="297" s="1"/>
  <c r="D48" i="359" s="1"/>
  <c r="J50" i="237"/>
  <c r="K53" i="177"/>
  <c r="J55" i="237"/>
  <c r="J62" i="237"/>
  <c r="K62" i="177"/>
  <c r="D62" i="297"/>
  <c r="D62" i="359" s="1"/>
  <c r="K75" i="177"/>
  <c r="K79" i="177"/>
  <c r="D79" i="297" s="1"/>
  <c r="D79" i="359" s="1"/>
  <c r="J79" i="237"/>
  <c r="J86" i="237"/>
  <c r="K86" i="177"/>
  <c r="K113" i="177"/>
  <c r="D113" i="297" s="1"/>
  <c r="D113" i="359" s="1"/>
  <c r="K125" i="177"/>
  <c r="D125" i="297" s="1"/>
  <c r="D125" i="359" s="1"/>
  <c r="J127" i="237"/>
  <c r="K127" i="177"/>
  <c r="D127" i="297" s="1"/>
  <c r="D127" i="359" s="1"/>
  <c r="K130" i="177"/>
  <c r="D130" i="297" s="1"/>
  <c r="D130" i="359" s="1"/>
  <c r="K133" i="177"/>
  <c r="D133" i="297"/>
  <c r="D133" i="359" s="1"/>
  <c r="E160" i="177"/>
  <c r="E160" i="237" s="1"/>
  <c r="K142" i="177"/>
  <c r="J144" i="237"/>
  <c r="K144" i="177"/>
  <c r="D144" i="297" s="1"/>
  <c r="D144" i="359" s="1"/>
  <c r="K158" i="177"/>
  <c r="D158" i="297" s="1"/>
  <c r="D158" i="359" s="1"/>
  <c r="K17" i="178"/>
  <c r="D17" i="298" s="1"/>
  <c r="D17" i="360" s="1"/>
  <c r="K19" i="178"/>
  <c r="D19" i="298"/>
  <c r="D19" i="360" s="1"/>
  <c r="K27" i="178"/>
  <c r="J27" i="238"/>
  <c r="K33" i="178"/>
  <c r="K39" i="178"/>
  <c r="D39" i="298" s="1"/>
  <c r="D39" i="360" s="1"/>
  <c r="K49" i="178"/>
  <c r="D49" i="298" s="1"/>
  <c r="D49" i="360" s="1"/>
  <c r="J51" i="238"/>
  <c r="K51" i="178"/>
  <c r="D51" i="298" s="1"/>
  <c r="D51" i="360" s="1"/>
  <c r="J52" i="178"/>
  <c r="J52" i="238"/>
  <c r="J55" i="238"/>
  <c r="K55" i="238" s="1"/>
  <c r="K55" i="178"/>
  <c r="D55" i="298"/>
  <c r="D55" i="360" s="1"/>
  <c r="K60" i="178"/>
  <c r="D60" i="298"/>
  <c r="D60" i="360"/>
  <c r="K62" i="178"/>
  <c r="D62" i="298" s="1"/>
  <c r="D62" i="360" s="1"/>
  <c r="K72" i="178"/>
  <c r="D72" i="298" s="1"/>
  <c r="D72" i="360" s="1"/>
  <c r="K74" i="178"/>
  <c r="K77" i="178"/>
  <c r="K86" i="178"/>
  <c r="K109" i="178"/>
  <c r="D109" i="298" s="1"/>
  <c r="D109" i="360" s="1"/>
  <c r="K116" i="178"/>
  <c r="D116" i="298" s="1"/>
  <c r="D116" i="360" s="1"/>
  <c r="K118" i="178"/>
  <c r="D118" i="298" s="1"/>
  <c r="D118" i="360" s="1"/>
  <c r="K123" i="178"/>
  <c r="D123" i="298"/>
  <c r="D123" i="360" s="1"/>
  <c r="J132" i="238"/>
  <c r="K132" i="178"/>
  <c r="D132" i="298"/>
  <c r="D132" i="360"/>
  <c r="K145" i="178"/>
  <c r="D145" i="298" s="1"/>
  <c r="D145" i="360" s="1"/>
  <c r="K151" i="178"/>
  <c r="D151" i="298" s="1"/>
  <c r="D151" i="360" s="1"/>
  <c r="K158" i="178"/>
  <c r="D158" i="298" s="1"/>
  <c r="D158" i="360" s="1"/>
  <c r="D25" i="300"/>
  <c r="D25" i="362"/>
  <c r="I24" i="182"/>
  <c r="I10" i="183"/>
  <c r="I12" i="183"/>
  <c r="I14" i="183"/>
  <c r="I16" i="183"/>
  <c r="K10" i="184"/>
  <c r="K13" i="184"/>
  <c r="J24" i="244"/>
  <c r="K24" i="184"/>
  <c r="K34" i="184"/>
  <c r="K34" i="244" s="1"/>
  <c r="J36" i="244"/>
  <c r="K36" i="184"/>
  <c r="D36" i="305" s="1"/>
  <c r="D36" i="367" s="1"/>
  <c r="K41" i="184"/>
  <c r="K43" i="184"/>
  <c r="J52" i="244"/>
  <c r="K52" i="184"/>
  <c r="K57" i="184"/>
  <c r="K59" i="184"/>
  <c r="D59" i="305" s="1"/>
  <c r="D59" i="367" s="1"/>
  <c r="K68" i="184"/>
  <c r="J68" i="244"/>
  <c r="K95" i="184"/>
  <c r="K97" i="184"/>
  <c r="K99" i="184"/>
  <c r="K101" i="184"/>
  <c r="K103" i="184"/>
  <c r="K105" i="184"/>
  <c r="K109" i="184"/>
  <c r="K119" i="184"/>
  <c r="K121" i="184"/>
  <c r="K131" i="184"/>
  <c r="J134" i="244"/>
  <c r="K134" i="184"/>
  <c r="K139" i="184"/>
  <c r="K145" i="184"/>
  <c r="K152" i="184"/>
  <c r="K152" i="244" s="1"/>
  <c r="K157" i="184"/>
  <c r="K14" i="185"/>
  <c r="K20" i="185"/>
  <c r="K25" i="185"/>
  <c r="K27" i="185"/>
  <c r="K27" i="245" s="1"/>
  <c r="K32" i="185"/>
  <c r="K43" i="185"/>
  <c r="K59" i="185"/>
  <c r="J61" i="245"/>
  <c r="K61" i="185"/>
  <c r="K87" i="185"/>
  <c r="D128" i="185"/>
  <c r="K103" i="185"/>
  <c r="K110" i="185"/>
  <c r="I128" i="185"/>
  <c r="I128" i="245" s="1"/>
  <c r="K118" i="185"/>
  <c r="K126" i="185"/>
  <c r="J141" i="245"/>
  <c r="K141" i="185"/>
  <c r="K148" i="185"/>
  <c r="K158" i="185"/>
  <c r="K21" i="186"/>
  <c r="K40" i="186"/>
  <c r="K44" i="186"/>
  <c r="K44" i="246"/>
  <c r="K46" i="186"/>
  <c r="K57" i="186"/>
  <c r="K59" i="186"/>
  <c r="K68" i="186"/>
  <c r="K74" i="186"/>
  <c r="K80" i="186"/>
  <c r="K84" i="186"/>
  <c r="F128" i="186"/>
  <c r="H128" i="186"/>
  <c r="K99" i="186"/>
  <c r="J101" i="246"/>
  <c r="K108" i="186"/>
  <c r="K112" i="186"/>
  <c r="K119" i="186"/>
  <c r="K123" i="186"/>
  <c r="K131" i="186"/>
  <c r="K135" i="186"/>
  <c r="K147" i="186"/>
  <c r="J17" i="247"/>
  <c r="K17" i="187"/>
  <c r="K20" i="187"/>
  <c r="K28" i="247"/>
  <c r="D28" i="308"/>
  <c r="D28" i="370"/>
  <c r="K40" i="187"/>
  <c r="D40" i="308" s="1"/>
  <c r="D40" i="370" s="1"/>
  <c r="J42" i="247"/>
  <c r="K42" i="187"/>
  <c r="K52" i="187"/>
  <c r="K52" i="247" s="1"/>
  <c r="J63" i="247"/>
  <c r="K63" i="187"/>
  <c r="K68" i="187"/>
  <c r="K87" i="187"/>
  <c r="D87" i="308"/>
  <c r="D87" i="370"/>
  <c r="K96" i="187"/>
  <c r="J96" i="247"/>
  <c r="K104" i="187"/>
  <c r="K120" i="187"/>
  <c r="D120" i="308" s="1"/>
  <c r="D120" i="370" s="1"/>
  <c r="D128" i="187"/>
  <c r="D155" i="187" s="1"/>
  <c r="D155" i="247" s="1"/>
  <c r="J129" i="187"/>
  <c r="K136" i="247"/>
  <c r="D138" i="308"/>
  <c r="D138" i="370" s="1"/>
  <c r="K138" i="247"/>
  <c r="J151" i="247"/>
  <c r="K151" i="187"/>
  <c r="K157" i="187"/>
  <c r="J20" i="248"/>
  <c r="J48" i="248"/>
  <c r="K48" i="188"/>
  <c r="K56" i="188"/>
  <c r="K56" i="248" s="1"/>
  <c r="K60" i="188"/>
  <c r="J25" i="249"/>
  <c r="K25" i="189"/>
  <c r="K32" i="189"/>
  <c r="D30" i="310"/>
  <c r="D30" i="372" s="1"/>
  <c r="J34" i="249"/>
  <c r="G58" i="189"/>
  <c r="G58" i="249"/>
  <c r="K50" i="189"/>
  <c r="K57" i="189"/>
  <c r="D57" i="310"/>
  <c r="D57" i="372"/>
  <c r="K61" i="189"/>
  <c r="K12" i="190"/>
  <c r="K12" i="250"/>
  <c r="D47" i="373"/>
  <c r="K47" i="250"/>
  <c r="K60" i="190"/>
  <c r="K12" i="191"/>
  <c r="J14" i="251"/>
  <c r="J31" i="251"/>
  <c r="J46" i="191"/>
  <c r="K54" i="191"/>
  <c r="E38" i="192"/>
  <c r="E38" i="252" s="1"/>
  <c r="H38" i="192"/>
  <c r="H22" i="252"/>
  <c r="K29" i="252"/>
  <c r="K40" i="192"/>
  <c r="K40" i="252" s="1"/>
  <c r="J40" i="252"/>
  <c r="K46" i="192"/>
  <c r="J14" i="253"/>
  <c r="K36" i="193"/>
  <c r="K42" i="193"/>
  <c r="K15" i="194"/>
  <c r="J17" i="254"/>
  <c r="K17" i="194"/>
  <c r="D15" i="315" s="1"/>
  <c r="D15" i="377" s="1"/>
  <c r="K41" i="194"/>
  <c r="J55" i="254"/>
  <c r="K55" i="194"/>
  <c r="J15" i="255"/>
  <c r="K15" i="195"/>
  <c r="J18" i="255"/>
  <c r="K18" i="195"/>
  <c r="J26" i="255"/>
  <c r="K26" i="195"/>
  <c r="J28" i="195"/>
  <c r="K49" i="195"/>
  <c r="J17" i="256"/>
  <c r="K17" i="196"/>
  <c r="D15" i="317" s="1"/>
  <c r="D15" i="379" s="1"/>
  <c r="J26" i="256"/>
  <c r="K26" i="196"/>
  <c r="J30" i="256"/>
  <c r="K30" i="196"/>
  <c r="K28" i="196" s="1"/>
  <c r="D28" i="317"/>
  <c r="D28" i="379"/>
  <c r="J50" i="256"/>
  <c r="K50" i="196"/>
  <c r="H10" i="257"/>
  <c r="H38" i="197"/>
  <c r="D17" i="380"/>
  <c r="K19" i="257"/>
  <c r="K31" i="197"/>
  <c r="K33" i="197"/>
  <c r="D45" i="257"/>
  <c r="D57" i="197"/>
  <c r="D57" i="257"/>
  <c r="K20" i="198"/>
  <c r="K20" i="258" s="1"/>
  <c r="K25" i="198"/>
  <c r="K31" i="198"/>
  <c r="E10" i="259"/>
  <c r="E38" i="199"/>
  <c r="K13" i="199"/>
  <c r="K13" i="259"/>
  <c r="J36" i="259"/>
  <c r="K36" i="199"/>
  <c r="K42" i="199"/>
  <c r="J42" i="259"/>
  <c r="K48" i="199"/>
  <c r="J40" i="260"/>
  <c r="K40" i="200"/>
  <c r="D38" i="321"/>
  <c r="D38" i="383"/>
  <c r="I57" i="200"/>
  <c r="I57" i="260" s="1"/>
  <c r="K50" i="200"/>
  <c r="F57" i="200"/>
  <c r="F57" i="260" s="1"/>
  <c r="J23" i="261"/>
  <c r="K23" i="201"/>
  <c r="D24" i="322"/>
  <c r="D24" i="384" s="1"/>
  <c r="K26" i="261"/>
  <c r="G57" i="201"/>
  <c r="G57" i="261" s="1"/>
  <c r="J18" i="262"/>
  <c r="D57" i="202"/>
  <c r="D57" i="262"/>
  <c r="K41" i="203"/>
  <c r="J52" i="263"/>
  <c r="K55" i="203"/>
  <c r="E45" i="264"/>
  <c r="E57" i="204"/>
  <c r="E57" i="264" s="1"/>
  <c r="H57" i="204"/>
  <c r="H57" i="264"/>
  <c r="J35" i="265"/>
  <c r="K35" i="205"/>
  <c r="K42" i="205"/>
  <c r="J53" i="265"/>
  <c r="K53" i="205"/>
  <c r="J23" i="266"/>
  <c r="K23" i="206"/>
  <c r="K54" i="206"/>
  <c r="K13" i="207"/>
  <c r="E45" i="267"/>
  <c r="J50" i="267"/>
  <c r="K50" i="207"/>
  <c r="D50" i="328"/>
  <c r="D50" i="390" s="1"/>
  <c r="G51" i="267"/>
  <c r="G57" i="207"/>
  <c r="G57" i="267"/>
  <c r="J60" i="267"/>
  <c r="K60" i="207"/>
  <c r="K60" i="267"/>
  <c r="F10" i="268"/>
  <c r="F38" i="208"/>
  <c r="J24" i="269"/>
  <c r="K24" i="209"/>
  <c r="J47" i="269"/>
  <c r="K47" i="209"/>
  <c r="K50" i="209"/>
  <c r="K52" i="209"/>
  <c r="J14" i="270"/>
  <c r="K14" i="210"/>
  <c r="J31" i="270"/>
  <c r="K31" i="210"/>
  <c r="K36" i="210"/>
  <c r="K36" i="270" s="1"/>
  <c r="J10" i="211"/>
  <c r="J25" i="271"/>
  <c r="K25" i="211"/>
  <c r="J29" i="271"/>
  <c r="K29" i="211"/>
  <c r="K34" i="211"/>
  <c r="G45" i="271"/>
  <c r="G57" i="211"/>
  <c r="G57" i="271" s="1"/>
  <c r="J47" i="271"/>
  <c r="K47" i="211"/>
  <c r="J56" i="271"/>
  <c r="K56" i="211"/>
  <c r="E38" i="212"/>
  <c r="K56" i="212"/>
  <c r="D56" i="333" s="1"/>
  <c r="K12" i="213"/>
  <c r="K17" i="213"/>
  <c r="K19" i="213"/>
  <c r="K23" i="213"/>
  <c r="J29" i="273"/>
  <c r="J28" i="213"/>
  <c r="E45" i="273"/>
  <c r="E57" i="213"/>
  <c r="E57" i="273" s="1"/>
  <c r="I45" i="273"/>
  <c r="I57" i="213"/>
  <c r="I57" i="273" s="1"/>
  <c r="K48" i="213"/>
  <c r="I10" i="274"/>
  <c r="I38" i="214"/>
  <c r="J35" i="274"/>
  <c r="K35" i="214"/>
  <c r="K55" i="214"/>
  <c r="K17" i="215"/>
  <c r="D18" i="336"/>
  <c r="D18" i="398"/>
  <c r="K20" i="275"/>
  <c r="D34" i="336"/>
  <c r="D34" i="398" s="1"/>
  <c r="K36" i="275"/>
  <c r="J42" i="275"/>
  <c r="K42" i="215"/>
  <c r="J48" i="275"/>
  <c r="K48" i="215"/>
  <c r="J34" i="276"/>
  <c r="K34" i="216"/>
  <c r="D35" i="337"/>
  <c r="D35" i="399"/>
  <c r="K37" i="276"/>
  <c r="J48" i="276"/>
  <c r="K48" i="216"/>
  <c r="J16" i="277"/>
  <c r="K16" i="217"/>
  <c r="J40" i="277"/>
  <c r="H45" i="277"/>
  <c r="H57" i="217"/>
  <c r="H57" i="277"/>
  <c r="J13" i="278"/>
  <c r="K13" i="218"/>
  <c r="H22" i="278"/>
  <c r="H38" i="218"/>
  <c r="J31" i="278"/>
  <c r="K31" i="218"/>
  <c r="J54" i="278"/>
  <c r="K54" i="218"/>
  <c r="D31" i="316"/>
  <c r="D31" i="378" s="1"/>
  <c r="D31" i="315"/>
  <c r="D31" i="377"/>
  <c r="D147" i="308"/>
  <c r="D147" i="370" s="1"/>
  <c r="K40" i="256"/>
  <c r="D9" i="315"/>
  <c r="D9" i="377" s="1"/>
  <c r="D47" i="327"/>
  <c r="D47" i="389" s="1"/>
  <c r="D50" i="308"/>
  <c r="D50" i="370" s="1"/>
  <c r="K50" i="247"/>
  <c r="D9" i="307"/>
  <c r="D9" i="369"/>
  <c r="K9" i="246"/>
  <c r="D10" i="316"/>
  <c r="D10" i="378" s="1"/>
  <c r="K24" i="249"/>
  <c r="D22" i="310"/>
  <c r="D22" i="372" s="1"/>
  <c r="K46" i="289"/>
  <c r="D52" i="348"/>
  <c r="D52" i="410" s="1"/>
  <c r="K52" i="287"/>
  <c r="D9" i="338"/>
  <c r="D9" i="400"/>
  <c r="D32" i="340"/>
  <c r="D32" i="402" s="1"/>
  <c r="K34" i="279"/>
  <c r="D52" i="335"/>
  <c r="D52" i="397" s="1"/>
  <c r="K52" i="274"/>
  <c r="D52" i="339"/>
  <c r="D52" i="401"/>
  <c r="K52" i="278"/>
  <c r="D28" i="340"/>
  <c r="D28" i="402"/>
  <c r="D38" i="350"/>
  <c r="D38" i="412" s="1"/>
  <c r="K40" i="289"/>
  <c r="D22" i="344"/>
  <c r="D22" i="406" s="1"/>
  <c r="D39" i="313"/>
  <c r="D39" i="375" s="1"/>
  <c r="K41" i="252"/>
  <c r="D47" i="342"/>
  <c r="D47" i="404" s="1"/>
  <c r="K47" i="281"/>
  <c r="C73" i="236"/>
  <c r="C52" i="296"/>
  <c r="C52" i="358"/>
  <c r="C69" i="297"/>
  <c r="C69" i="359" s="1"/>
  <c r="C69" i="238"/>
  <c r="C75" i="244"/>
  <c r="C15" i="244"/>
  <c r="C75" i="306"/>
  <c r="C75" i="368"/>
  <c r="C133" i="369"/>
  <c r="C133" i="246"/>
  <c r="C15" i="370"/>
  <c r="C15" i="247"/>
  <c r="C31" i="311"/>
  <c r="C31" i="373" s="1"/>
  <c r="C37" i="315"/>
  <c r="C37" i="377"/>
  <c r="C45" i="317"/>
  <c r="C45" i="379" s="1"/>
  <c r="C45" i="256"/>
  <c r="C45" i="318"/>
  <c r="C45" i="380"/>
  <c r="C45" i="257"/>
  <c r="C37" i="319"/>
  <c r="C37" i="381"/>
  <c r="C32" i="260"/>
  <c r="C10" i="261"/>
  <c r="C37" i="323"/>
  <c r="C37" i="385"/>
  <c r="C39" i="262"/>
  <c r="C8" i="323"/>
  <c r="C8" i="385" s="1"/>
  <c r="C37" i="386"/>
  <c r="C39" i="263"/>
  <c r="C39" i="266"/>
  <c r="C30" i="328"/>
  <c r="C30" i="390" s="1"/>
  <c r="C26" i="391"/>
  <c r="C28" i="268"/>
  <c r="C39" i="270"/>
  <c r="C36" i="150"/>
  <c r="C45" i="271"/>
  <c r="C26" i="333"/>
  <c r="C26" i="395" s="1"/>
  <c r="C51" i="334"/>
  <c r="C51" i="396"/>
  <c r="C20" i="335"/>
  <c r="C20" i="397" s="1"/>
  <c r="C45" i="336"/>
  <c r="C45" i="398"/>
  <c r="C20" i="336"/>
  <c r="C20" i="398" s="1"/>
  <c r="C37" i="337"/>
  <c r="C37" i="399"/>
  <c r="C39" i="276"/>
  <c r="C32" i="277"/>
  <c r="C20" i="339"/>
  <c r="C20" i="401"/>
  <c r="C22" i="278"/>
  <c r="C39" i="279"/>
  <c r="C26" i="341"/>
  <c r="C26" i="403"/>
  <c r="C30" i="342"/>
  <c r="C30" i="404" s="1"/>
  <c r="C32" i="281"/>
  <c r="C51" i="405"/>
  <c r="C51" i="282"/>
  <c r="C22" i="282"/>
  <c r="C28" i="283"/>
  <c r="C51" i="346"/>
  <c r="C51" i="408" s="1"/>
  <c r="C20" i="346"/>
  <c r="C20" i="408"/>
  <c r="C22" i="285"/>
  <c r="C45" i="347"/>
  <c r="C45" i="409" s="1"/>
  <c r="C8" i="347"/>
  <c r="C8" i="409"/>
  <c r="C10" i="286"/>
  <c r="C37" i="348"/>
  <c r="C37" i="410"/>
  <c r="C39" i="287"/>
  <c r="C37" i="411"/>
  <c r="C39" i="288"/>
  <c r="C45" i="289"/>
  <c r="C20" i="350"/>
  <c r="C20" i="412"/>
  <c r="C45" i="351"/>
  <c r="C45" i="413"/>
  <c r="C45" i="290"/>
  <c r="C30" i="352"/>
  <c r="C30" i="414" s="1"/>
  <c r="C32" i="291"/>
  <c r="J19" i="235"/>
  <c r="K19" i="175"/>
  <c r="J27" i="235"/>
  <c r="K27" i="175"/>
  <c r="J70" i="235"/>
  <c r="K70" i="175"/>
  <c r="E92" i="175"/>
  <c r="J82" i="235"/>
  <c r="J128" i="235"/>
  <c r="K128" i="175"/>
  <c r="K156" i="175"/>
  <c r="J156" i="235"/>
  <c r="D158" i="295"/>
  <c r="D158" i="357"/>
  <c r="K158" i="235"/>
  <c r="J23" i="236"/>
  <c r="J39" i="236"/>
  <c r="J103" i="236"/>
  <c r="D103" i="358"/>
  <c r="J131" i="236"/>
  <c r="D131" i="296"/>
  <c r="D131" i="358"/>
  <c r="J19" i="237"/>
  <c r="K19" i="237"/>
  <c r="K19" i="177"/>
  <c r="J22" i="237"/>
  <c r="K64" i="177"/>
  <c r="J128" i="237"/>
  <c r="D128" i="359"/>
  <c r="J156" i="237"/>
  <c r="K156" i="177"/>
  <c r="D156" i="297" s="1"/>
  <c r="D156" i="359" s="1"/>
  <c r="K15" i="178"/>
  <c r="D15" i="298" s="1"/>
  <c r="D15" i="360" s="1"/>
  <c r="J15" i="238"/>
  <c r="K15" i="238"/>
  <c r="H68" i="178"/>
  <c r="K47" i="178"/>
  <c r="D47" i="298"/>
  <c r="D47" i="360"/>
  <c r="J47" i="238"/>
  <c r="K47" i="238" s="1"/>
  <c r="J107" i="238"/>
  <c r="K107" i="178"/>
  <c r="D107" i="298" s="1"/>
  <c r="D107" i="360" s="1"/>
  <c r="J128" i="238"/>
  <c r="K128" i="178"/>
  <c r="D128" i="298" s="1"/>
  <c r="D128" i="360" s="1"/>
  <c r="D160" i="178"/>
  <c r="D160" i="238" s="1"/>
  <c r="H10" i="242"/>
  <c r="I14" i="182"/>
  <c r="H14" i="242"/>
  <c r="H18" i="242"/>
  <c r="I18" i="182"/>
  <c r="I22" i="182"/>
  <c r="H22" i="242"/>
  <c r="J20" i="244"/>
  <c r="K20" i="184"/>
  <c r="E65" i="184"/>
  <c r="E65" i="244" s="1"/>
  <c r="K32" i="184"/>
  <c r="D32" i="305" s="1"/>
  <c r="D32" i="367" s="1"/>
  <c r="J32" i="244"/>
  <c r="J48" i="244"/>
  <c r="K48" i="184"/>
  <c r="J76" i="244"/>
  <c r="K76" i="184"/>
  <c r="J88" i="244"/>
  <c r="K88" i="184"/>
  <c r="K108" i="244"/>
  <c r="D110" i="305"/>
  <c r="D110" i="367" s="1"/>
  <c r="K110" i="244"/>
  <c r="J126" i="244"/>
  <c r="K126" i="184"/>
  <c r="J150" i="244"/>
  <c r="K150" i="184"/>
  <c r="K21" i="185"/>
  <c r="J21" i="245"/>
  <c r="J41" i="245"/>
  <c r="K41" i="185"/>
  <c r="K46" i="245"/>
  <c r="J57" i="245"/>
  <c r="K57" i="185"/>
  <c r="J85" i="245"/>
  <c r="K85" i="185"/>
  <c r="J101" i="245"/>
  <c r="K101" i="185"/>
  <c r="D106" i="306"/>
  <c r="D106" i="368"/>
  <c r="K106" i="245"/>
  <c r="K153" i="185"/>
  <c r="D153" i="306" s="1"/>
  <c r="D153" i="368" s="1"/>
  <c r="K33" i="246"/>
  <c r="D33" i="307"/>
  <c r="D33" i="369" s="1"/>
  <c r="J97" i="246"/>
  <c r="J113" i="246"/>
  <c r="J117" i="246"/>
  <c r="K117" i="186"/>
  <c r="J145" i="246"/>
  <c r="J152" i="246"/>
  <c r="K152" i="186"/>
  <c r="J18" i="247"/>
  <c r="K18" i="187"/>
  <c r="K18" i="247" s="1"/>
  <c r="K34" i="187"/>
  <c r="K38" i="187"/>
  <c r="J38" i="247"/>
  <c r="F93" i="247"/>
  <c r="F128" i="187"/>
  <c r="F128" i="247"/>
  <c r="J109" i="247"/>
  <c r="K109" i="187"/>
  <c r="K112" i="187"/>
  <c r="J112" i="247"/>
  <c r="J123" i="247"/>
  <c r="K123" i="187"/>
  <c r="D123" i="308"/>
  <c r="J149" i="247"/>
  <c r="K149" i="187"/>
  <c r="D149" i="308" s="1"/>
  <c r="D32" i="309"/>
  <c r="D32" i="371"/>
  <c r="K34" i="248"/>
  <c r="G10" i="249"/>
  <c r="G39" i="189"/>
  <c r="G44" i="189" s="1"/>
  <c r="G44" i="249" s="1"/>
  <c r="D9" i="310"/>
  <c r="D9" i="372"/>
  <c r="J26" i="249"/>
  <c r="J30" i="249"/>
  <c r="K30" i="189"/>
  <c r="J41" i="249"/>
  <c r="K41" i="189"/>
  <c r="K41" i="249" s="1"/>
  <c r="F52" i="249"/>
  <c r="F58" i="189"/>
  <c r="F58" i="249" s="1"/>
  <c r="D53" i="310"/>
  <c r="D53" i="372"/>
  <c r="K53" i="249"/>
  <c r="J41" i="250"/>
  <c r="K41" i="190"/>
  <c r="H58" i="190"/>
  <c r="H58" i="250"/>
  <c r="J56" i="250"/>
  <c r="K56" i="190"/>
  <c r="J34" i="251"/>
  <c r="J50" i="251"/>
  <c r="J12" i="252"/>
  <c r="K12" i="192"/>
  <c r="J17" i="252"/>
  <c r="K17" i="192"/>
  <c r="K17" i="252" s="1"/>
  <c r="J37" i="252"/>
  <c r="K37" i="192"/>
  <c r="J59" i="252"/>
  <c r="G10" i="253"/>
  <c r="J20" i="253"/>
  <c r="K20" i="193"/>
  <c r="J34" i="253"/>
  <c r="D38" i="314"/>
  <c r="D38" i="376" s="1"/>
  <c r="K40" i="253"/>
  <c r="H10" i="254"/>
  <c r="H38" i="194"/>
  <c r="J13" i="254"/>
  <c r="K13" i="194"/>
  <c r="J53" i="254"/>
  <c r="K53" i="194"/>
  <c r="E10" i="255"/>
  <c r="E38" i="195"/>
  <c r="J24" i="255"/>
  <c r="K24" i="195"/>
  <c r="K24" i="255" s="1"/>
  <c r="J15" i="256"/>
  <c r="K15" i="196"/>
  <c r="J18" i="256"/>
  <c r="K18" i="196"/>
  <c r="J24" i="256"/>
  <c r="K24" i="196"/>
  <c r="K24" i="256" s="1"/>
  <c r="J25" i="257"/>
  <c r="K25" i="197"/>
  <c r="J40" i="257"/>
  <c r="K40" i="197"/>
  <c r="J54" i="257"/>
  <c r="K54" i="197"/>
  <c r="E57" i="197"/>
  <c r="E57" i="257" s="1"/>
  <c r="J13" i="258"/>
  <c r="K13" i="198"/>
  <c r="J34" i="258"/>
  <c r="K34" i="198"/>
  <c r="J50" i="258"/>
  <c r="K50" i="198"/>
  <c r="J34" i="259"/>
  <c r="K34" i="199"/>
  <c r="J54" i="259"/>
  <c r="J18" i="260"/>
  <c r="K18" i="200"/>
  <c r="J21" i="260"/>
  <c r="K21" i="200"/>
  <c r="D22" i="321"/>
  <c r="D22" i="383"/>
  <c r="K24" i="260"/>
  <c r="J26" i="260"/>
  <c r="K26" i="200"/>
  <c r="J30" i="260"/>
  <c r="J37" i="260"/>
  <c r="K37" i="200"/>
  <c r="J60" i="260"/>
  <c r="K60" i="200"/>
  <c r="J33" i="261"/>
  <c r="K33" i="201"/>
  <c r="J50" i="261"/>
  <c r="J40" i="262"/>
  <c r="K40" i="202"/>
  <c r="F38" i="203"/>
  <c r="J19" i="263"/>
  <c r="K19" i="203"/>
  <c r="K24" i="203"/>
  <c r="J50" i="263"/>
  <c r="K50" i="203"/>
  <c r="J17" i="264"/>
  <c r="K17" i="204"/>
  <c r="J36" i="264"/>
  <c r="K36" i="204"/>
  <c r="J13" i="265"/>
  <c r="K13" i="205"/>
  <c r="J21" i="265"/>
  <c r="K21" i="205"/>
  <c r="J14" i="266"/>
  <c r="K14" i="206"/>
  <c r="J22" i="206"/>
  <c r="J37" i="266"/>
  <c r="K37" i="206"/>
  <c r="J49" i="266"/>
  <c r="K49" i="206"/>
  <c r="E51" i="266"/>
  <c r="E57" i="206"/>
  <c r="E57" i="266"/>
  <c r="I51" i="266"/>
  <c r="I57" i="206"/>
  <c r="I57" i="266" s="1"/>
  <c r="D9" i="328"/>
  <c r="D9" i="390"/>
  <c r="K11" i="267"/>
  <c r="J42" i="267"/>
  <c r="K42" i="207"/>
  <c r="J48" i="267"/>
  <c r="K48" i="207"/>
  <c r="J56" i="267"/>
  <c r="J13" i="268"/>
  <c r="K13" i="208"/>
  <c r="J21" i="268"/>
  <c r="K21" i="208"/>
  <c r="K21" i="268"/>
  <c r="G22" i="268"/>
  <c r="J17" i="269"/>
  <c r="K17" i="209"/>
  <c r="D23" i="330"/>
  <c r="D23" i="392" s="1"/>
  <c r="K25" i="269"/>
  <c r="J36" i="269"/>
  <c r="K36" i="209"/>
  <c r="J42" i="269"/>
  <c r="K42" i="209"/>
  <c r="J26" i="271"/>
  <c r="K26" i="211"/>
  <c r="D28" i="332"/>
  <c r="D28" i="394" s="1"/>
  <c r="K30" i="271"/>
  <c r="E45" i="271"/>
  <c r="E57" i="211"/>
  <c r="E57" i="271" s="1"/>
  <c r="J17" i="272"/>
  <c r="K17" i="212"/>
  <c r="I22" i="272"/>
  <c r="I38" i="212"/>
  <c r="J35" i="272"/>
  <c r="K35" i="212"/>
  <c r="J46" i="272"/>
  <c r="K46" i="212"/>
  <c r="D48" i="333"/>
  <c r="D48" i="395"/>
  <c r="K48" i="272"/>
  <c r="G22" i="273"/>
  <c r="G38" i="213"/>
  <c r="G43" i="213"/>
  <c r="G43" i="273" s="1"/>
  <c r="J26" i="273"/>
  <c r="K26" i="213"/>
  <c r="E32" i="273"/>
  <c r="E38" i="213"/>
  <c r="E38" i="273" s="1"/>
  <c r="D21" i="335"/>
  <c r="D21" i="397"/>
  <c r="K23" i="274"/>
  <c r="J26" i="274"/>
  <c r="K26" i="214"/>
  <c r="D27" i="335"/>
  <c r="D27" i="397"/>
  <c r="K29" i="274"/>
  <c r="J36" i="274"/>
  <c r="K36" i="214"/>
  <c r="J40" i="274"/>
  <c r="K40" i="214"/>
  <c r="J12" i="275"/>
  <c r="K12" i="215"/>
  <c r="J22" i="215"/>
  <c r="J22" i="275" s="1"/>
  <c r="J23" i="275"/>
  <c r="J33" i="275"/>
  <c r="K33" i="215"/>
  <c r="J40" i="275"/>
  <c r="J39" i="215"/>
  <c r="J39" i="275"/>
  <c r="J46" i="275"/>
  <c r="K46" i="215"/>
  <c r="J49" i="275"/>
  <c r="K49" i="215"/>
  <c r="J60" i="275"/>
  <c r="K60" i="215"/>
  <c r="J16" i="276"/>
  <c r="K16" i="216"/>
  <c r="K16" i="276" s="1"/>
  <c r="D17" i="337"/>
  <c r="D17" i="399"/>
  <c r="K19" i="276"/>
  <c r="J46" i="276"/>
  <c r="K46" i="216"/>
  <c r="J14" i="277"/>
  <c r="K14" i="217"/>
  <c r="J23" i="277"/>
  <c r="F28" i="277"/>
  <c r="F38" i="217"/>
  <c r="F38" i="277"/>
  <c r="D33" i="338"/>
  <c r="D33" i="400" s="1"/>
  <c r="K35" i="277"/>
  <c r="J60" i="278"/>
  <c r="K60" i="218"/>
  <c r="H57" i="219"/>
  <c r="H57" i="279" s="1"/>
  <c r="H45" i="279"/>
  <c r="D47" i="340"/>
  <c r="D47" i="402" s="1"/>
  <c r="K47" i="279"/>
  <c r="D49" i="340"/>
  <c r="D49" i="402"/>
  <c r="K49" i="279"/>
  <c r="J20" i="280"/>
  <c r="K20" i="220"/>
  <c r="K20" i="280" s="1"/>
  <c r="J29" i="280"/>
  <c r="J28" i="220"/>
  <c r="J28" i="280"/>
  <c r="J56" i="280"/>
  <c r="K56" i="220"/>
  <c r="D56" i="341"/>
  <c r="D56" i="403"/>
  <c r="J33" i="281"/>
  <c r="K33" i="221"/>
  <c r="J32" i="221"/>
  <c r="J32" i="281"/>
  <c r="K36" i="221"/>
  <c r="I45" i="281"/>
  <c r="I57" i="221"/>
  <c r="I57" i="281"/>
  <c r="J12" i="282"/>
  <c r="K12" i="222"/>
  <c r="J28" i="222"/>
  <c r="E45" i="282"/>
  <c r="E57" i="222"/>
  <c r="E57" i="282" s="1"/>
  <c r="J12" i="283"/>
  <c r="K12" i="223"/>
  <c r="J37" i="283"/>
  <c r="K37" i="223"/>
  <c r="K37" i="283" s="1"/>
  <c r="E45" i="283"/>
  <c r="E57" i="223"/>
  <c r="E57" i="283" s="1"/>
  <c r="J56" i="283"/>
  <c r="K56" i="223"/>
  <c r="K24" i="224"/>
  <c r="J33" i="284"/>
  <c r="K33" i="224"/>
  <c r="H38" i="224"/>
  <c r="H38" i="284" s="1"/>
  <c r="J40" i="284"/>
  <c r="K40" i="224"/>
  <c r="H57" i="224"/>
  <c r="H57" i="284" s="1"/>
  <c r="J15" i="285"/>
  <c r="K15" i="225"/>
  <c r="D18" i="346"/>
  <c r="D18" i="408"/>
  <c r="K20" i="285"/>
  <c r="D45" i="285"/>
  <c r="D57" i="225"/>
  <c r="D57" i="285"/>
  <c r="J12" i="286"/>
  <c r="K12" i="226"/>
  <c r="D13" i="347"/>
  <c r="D13" i="409"/>
  <c r="K15" i="286"/>
  <c r="J37" i="286"/>
  <c r="K37" i="226"/>
  <c r="E45" i="286"/>
  <c r="E57" i="226"/>
  <c r="E57" i="286" s="1"/>
  <c r="J20" i="287"/>
  <c r="K20" i="227"/>
  <c r="D18" i="348" s="1"/>
  <c r="D18" i="410" s="1"/>
  <c r="J36" i="287"/>
  <c r="K36" i="227"/>
  <c r="J19" i="288"/>
  <c r="K19" i="228"/>
  <c r="J50" i="288"/>
  <c r="K50" i="228"/>
  <c r="J29" i="289"/>
  <c r="J28" i="229"/>
  <c r="J28" i="289" s="1"/>
  <c r="K29" i="229"/>
  <c r="K29" i="289" s="1"/>
  <c r="K35" i="229"/>
  <c r="K41" i="229"/>
  <c r="D48" i="350"/>
  <c r="D48" i="412"/>
  <c r="K48" i="289"/>
  <c r="J53" i="289"/>
  <c r="K53" i="229"/>
  <c r="J25" i="290"/>
  <c r="K25" i="230"/>
  <c r="G45" i="290"/>
  <c r="G57" i="230"/>
  <c r="G57" i="290" s="1"/>
  <c r="I38" i="231"/>
  <c r="J14" i="291"/>
  <c r="K14" i="231"/>
  <c r="K14" i="291" s="1"/>
  <c r="J21" i="291"/>
  <c r="K21" i="231"/>
  <c r="J33" i="291"/>
  <c r="K33" i="231"/>
  <c r="K33" i="291" s="1"/>
  <c r="D51" i="291"/>
  <c r="D57" i="231"/>
  <c r="D57" i="291" s="1"/>
  <c r="E37" i="309"/>
  <c r="E42" i="309" s="1"/>
  <c r="E36" i="407"/>
  <c r="E41" i="407" s="1"/>
  <c r="C65" i="295"/>
  <c r="C65" i="357" s="1"/>
  <c r="C65" i="235"/>
  <c r="C48" i="295"/>
  <c r="C48" i="357" s="1"/>
  <c r="C48" i="235"/>
  <c r="C39" i="295"/>
  <c r="C39" i="357" s="1"/>
  <c r="K39" i="175"/>
  <c r="D39" i="295" s="1"/>
  <c r="D39" i="357" s="1"/>
  <c r="C39" i="235"/>
  <c r="K39" i="235" s="1"/>
  <c r="C23" i="295"/>
  <c r="C23" i="357"/>
  <c r="K23" i="175"/>
  <c r="D23" i="295" s="1"/>
  <c r="D23" i="357" s="1"/>
  <c r="C23" i="235"/>
  <c r="K23" i="235" s="1"/>
  <c r="C14" i="295"/>
  <c r="C14" i="357" s="1"/>
  <c r="C14" i="235"/>
  <c r="K14" i="235" s="1"/>
  <c r="C154" i="295"/>
  <c r="C154" i="357" s="1"/>
  <c r="C115" i="295"/>
  <c r="C115" i="357"/>
  <c r="C115" i="235"/>
  <c r="C60" i="296"/>
  <c r="C60" i="358" s="1"/>
  <c r="C60" i="236"/>
  <c r="C43" i="296"/>
  <c r="C43" i="358" s="1"/>
  <c r="D151" i="296"/>
  <c r="D151" i="358"/>
  <c r="C151" i="236"/>
  <c r="K151" i="236" s="1"/>
  <c r="C127" i="296"/>
  <c r="C127" i="358"/>
  <c r="D127" i="296"/>
  <c r="D127" i="358" s="1"/>
  <c r="C115" i="296"/>
  <c r="C115" i="358" s="1"/>
  <c r="C115" i="236"/>
  <c r="K115" i="236" s="1"/>
  <c r="C89" i="297"/>
  <c r="C89" i="359"/>
  <c r="C89" i="237"/>
  <c r="C80" i="297"/>
  <c r="C80" i="359" s="1"/>
  <c r="C80" i="237"/>
  <c r="K80" i="237"/>
  <c r="C66" i="297"/>
  <c r="C66" i="359" s="1"/>
  <c r="C66" i="237"/>
  <c r="C54" i="297"/>
  <c r="C54" i="359" s="1"/>
  <c r="C54" i="237"/>
  <c r="K54" i="237"/>
  <c r="C37" i="297"/>
  <c r="C37" i="359" s="1"/>
  <c r="C37" i="237"/>
  <c r="C28" i="297"/>
  <c r="C28" i="359"/>
  <c r="C28" i="237"/>
  <c r="C23" i="297"/>
  <c r="C23" i="359"/>
  <c r="C23" i="237"/>
  <c r="K23" i="237"/>
  <c r="K23" i="177"/>
  <c r="D23" i="297" s="1"/>
  <c r="D23" i="359" s="1"/>
  <c r="C14" i="297"/>
  <c r="C14" i="359" s="1"/>
  <c r="C14" i="237"/>
  <c r="K14" i="237"/>
  <c r="K14" i="177"/>
  <c r="D14" i="297" s="1"/>
  <c r="D14" i="359" s="1"/>
  <c r="C131" i="297"/>
  <c r="C131" i="359"/>
  <c r="C131" i="237"/>
  <c r="K131" i="237"/>
  <c r="K131" i="177"/>
  <c r="D131" i="297" s="1"/>
  <c r="D131" i="359" s="1"/>
  <c r="C154" i="297"/>
  <c r="C154" i="359"/>
  <c r="C154" i="237"/>
  <c r="C84" i="298"/>
  <c r="C84" i="360"/>
  <c r="C84" i="238"/>
  <c r="C36" i="298"/>
  <c r="C36" i="360" s="1"/>
  <c r="C36" i="238"/>
  <c r="C23" i="298"/>
  <c r="C23" i="360" s="1"/>
  <c r="C148" i="298"/>
  <c r="C148" i="360"/>
  <c r="C148" i="238"/>
  <c r="K148" i="238" s="1"/>
  <c r="K148" i="178"/>
  <c r="C133" i="298"/>
  <c r="C133" i="360"/>
  <c r="C133" i="238"/>
  <c r="C120" i="298"/>
  <c r="C120" i="360"/>
  <c r="C120" i="238"/>
  <c r="K120" i="238" s="1"/>
  <c r="C28" i="299"/>
  <c r="C28" i="361"/>
  <c r="C28" i="239"/>
  <c r="E28" i="239" s="1"/>
  <c r="C25" i="239"/>
  <c r="E25" i="239"/>
  <c r="C25" i="299"/>
  <c r="C25" i="361" s="1"/>
  <c r="C21" i="239"/>
  <c r="E21" i="239" s="1"/>
  <c r="C21" i="299"/>
  <c r="C21" i="361"/>
  <c r="C21" i="300"/>
  <c r="C21" i="362" s="1"/>
  <c r="C21" i="240"/>
  <c r="E21" i="240"/>
  <c r="C19" i="242"/>
  <c r="C19" i="302"/>
  <c r="C19" i="364"/>
  <c r="E9" i="242"/>
  <c r="B8" i="302"/>
  <c r="B8" i="364"/>
  <c r="C83" i="305"/>
  <c r="C83" i="367"/>
  <c r="C83" i="244"/>
  <c r="C73" i="305"/>
  <c r="C73" i="367"/>
  <c r="C73" i="244"/>
  <c r="C63" i="305"/>
  <c r="C63" i="367"/>
  <c r="C63" i="244"/>
  <c r="C46" i="305"/>
  <c r="C46" i="367" s="1"/>
  <c r="C46" i="244"/>
  <c r="C25" i="305"/>
  <c r="C25" i="367" s="1"/>
  <c r="C25" i="244"/>
  <c r="C9" i="305"/>
  <c r="C9" i="367"/>
  <c r="C9" i="244"/>
  <c r="C157" i="305"/>
  <c r="C157" i="367"/>
  <c r="C157" i="244"/>
  <c r="C141" i="305"/>
  <c r="C141" i="367" s="1"/>
  <c r="C141" i="244"/>
  <c r="C118" i="305"/>
  <c r="C118" i="367"/>
  <c r="C118" i="244"/>
  <c r="K118" i="184"/>
  <c r="C110" i="305"/>
  <c r="C110" i="367"/>
  <c r="C110" i="244"/>
  <c r="C103" i="305"/>
  <c r="C103" i="367"/>
  <c r="C103" i="244"/>
  <c r="C99" i="305"/>
  <c r="C99" i="367"/>
  <c r="C99" i="244"/>
  <c r="C95" i="305"/>
  <c r="C95" i="367" s="1"/>
  <c r="C95" i="244"/>
  <c r="C48" i="306"/>
  <c r="C48" i="368"/>
  <c r="C48" i="245"/>
  <c r="C27" i="306"/>
  <c r="C27" i="368"/>
  <c r="C27" i="245"/>
  <c r="C23" i="306"/>
  <c r="C23" i="368" s="1"/>
  <c r="C23" i="245"/>
  <c r="C10" i="306"/>
  <c r="C10" i="368" s="1"/>
  <c r="C10" i="245"/>
  <c r="C131" i="306"/>
  <c r="C131" i="368"/>
  <c r="C131" i="245"/>
  <c r="C105" i="306"/>
  <c r="C105" i="368"/>
  <c r="C105" i="245"/>
  <c r="K105" i="185"/>
  <c r="D105" i="306" s="1"/>
  <c r="D105" i="368" s="1"/>
  <c r="C98" i="306"/>
  <c r="C98" i="368" s="1"/>
  <c r="C98" i="245"/>
  <c r="C74" i="307"/>
  <c r="C74" i="369"/>
  <c r="C74" i="246"/>
  <c r="C46" i="307"/>
  <c r="C46" i="369"/>
  <c r="C46" i="246"/>
  <c r="C42" i="307"/>
  <c r="C42" i="369"/>
  <c r="C42" i="246"/>
  <c r="C38" i="307"/>
  <c r="C38" i="369" s="1"/>
  <c r="C38" i="246"/>
  <c r="C136" i="307"/>
  <c r="C136" i="369" s="1"/>
  <c r="C136" i="246"/>
  <c r="C111" i="307"/>
  <c r="C111" i="369"/>
  <c r="C111" i="246"/>
  <c r="C13" i="308"/>
  <c r="C13" i="370"/>
  <c r="C13" i="247"/>
  <c r="C85" i="308"/>
  <c r="C85" i="370" s="1"/>
  <c r="C85" i="247"/>
  <c r="C74" i="308"/>
  <c r="C74" i="370"/>
  <c r="C74" i="247"/>
  <c r="K74" i="187"/>
  <c r="D74" i="308"/>
  <c r="D74" i="370"/>
  <c r="C36" i="308"/>
  <c r="C36" i="370"/>
  <c r="C36" i="247"/>
  <c r="C19" i="308"/>
  <c r="C19" i="370" s="1"/>
  <c r="C19" i="247"/>
  <c r="C125" i="308"/>
  <c r="C125" i="370"/>
  <c r="K125" i="187"/>
  <c r="C125" i="247"/>
  <c r="C121" i="308"/>
  <c r="C121" i="370" s="1"/>
  <c r="C121" i="247"/>
  <c r="K121" i="187"/>
  <c r="C117" i="308"/>
  <c r="C117" i="370" s="1"/>
  <c r="C117" i="247"/>
  <c r="K117" i="187"/>
  <c r="C101" i="308"/>
  <c r="C101" i="370"/>
  <c r="C101" i="247"/>
  <c r="K101" i="187"/>
  <c r="C94" i="308"/>
  <c r="C94" i="370"/>
  <c r="C94" i="247"/>
  <c r="C47" i="309"/>
  <c r="C47" i="371"/>
  <c r="C47" i="248"/>
  <c r="C22" i="310"/>
  <c r="C22" i="372"/>
  <c r="C24" i="249"/>
  <c r="C41" i="311"/>
  <c r="C41" i="373" s="1"/>
  <c r="C43" i="250"/>
  <c r="K43" i="190"/>
  <c r="C28" i="311"/>
  <c r="C28" i="373" s="1"/>
  <c r="C30" i="250"/>
  <c r="K30" i="190"/>
  <c r="C11" i="311"/>
  <c r="C11" i="373" s="1"/>
  <c r="C13" i="250"/>
  <c r="K13" i="190"/>
  <c r="C49" i="311"/>
  <c r="C49" i="373" s="1"/>
  <c r="C49" i="250"/>
  <c r="K49" i="190"/>
  <c r="C23" i="312"/>
  <c r="C23" i="374" s="1"/>
  <c r="C25" i="251"/>
  <c r="K25" i="191"/>
  <c r="C18" i="313"/>
  <c r="C18" i="375" s="1"/>
  <c r="C20" i="252"/>
  <c r="D24" i="314"/>
  <c r="D24" i="376"/>
  <c r="K26" i="253"/>
  <c r="C46" i="314"/>
  <c r="C46" i="376"/>
  <c r="C46" i="253"/>
  <c r="K46" i="193"/>
  <c r="C16" i="315"/>
  <c r="C16" i="377"/>
  <c r="C18" i="254"/>
  <c r="C60" i="315"/>
  <c r="C60" i="377" s="1"/>
  <c r="C60" i="254"/>
  <c r="K60" i="194"/>
  <c r="C17" i="316"/>
  <c r="C17" i="378"/>
  <c r="C19" i="255"/>
  <c r="K19" i="195"/>
  <c r="C32" i="317"/>
  <c r="C32" i="379" s="1"/>
  <c r="C34" i="256"/>
  <c r="K34" i="196"/>
  <c r="C14" i="317"/>
  <c r="C14" i="379" s="1"/>
  <c r="C16" i="256"/>
  <c r="C56" i="317"/>
  <c r="C56" i="379" s="1"/>
  <c r="C56" i="256"/>
  <c r="K56" i="196"/>
  <c r="C52" i="317"/>
  <c r="C52" i="379" s="1"/>
  <c r="C52" i="256"/>
  <c r="K52" i="196"/>
  <c r="C39" i="318"/>
  <c r="C39" i="380" s="1"/>
  <c r="C41" i="257"/>
  <c r="K41" i="197"/>
  <c r="C28" i="318"/>
  <c r="C28" i="380" s="1"/>
  <c r="C30" i="257"/>
  <c r="C19" i="318"/>
  <c r="C19" i="380" s="1"/>
  <c r="C21" i="257"/>
  <c r="C11" i="318"/>
  <c r="C11" i="380"/>
  <c r="C13" i="257"/>
  <c r="K13" i="197"/>
  <c r="K13" i="257"/>
  <c r="C53" i="318"/>
  <c r="C53" i="380" s="1"/>
  <c r="C53" i="257"/>
  <c r="K53" i="197"/>
  <c r="C13" i="319"/>
  <c r="C13" i="381"/>
  <c r="C15" i="258"/>
  <c r="K15" i="198"/>
  <c r="D13" i="319"/>
  <c r="D13" i="381"/>
  <c r="C14" i="320"/>
  <c r="C14" i="382" s="1"/>
  <c r="C16" i="259"/>
  <c r="C56" i="320"/>
  <c r="C56" i="382" s="1"/>
  <c r="C56" i="259"/>
  <c r="C28" i="322"/>
  <c r="C28" i="384"/>
  <c r="C30" i="261"/>
  <c r="C29" i="323"/>
  <c r="C29" i="385"/>
  <c r="C31" i="262"/>
  <c r="C59" i="323"/>
  <c r="C59" i="385"/>
  <c r="C59" i="262"/>
  <c r="C48" i="323"/>
  <c r="C48" i="385" s="1"/>
  <c r="C48" i="262"/>
  <c r="C16" i="325"/>
  <c r="C16" i="387"/>
  <c r="C18" i="264"/>
  <c r="K18" i="204"/>
  <c r="C32" i="326"/>
  <c r="C32" i="388"/>
  <c r="C34" i="265"/>
  <c r="C56" i="326"/>
  <c r="C56" i="388"/>
  <c r="C56" i="265"/>
  <c r="K56" i="205"/>
  <c r="C52" i="326"/>
  <c r="C52" i="388"/>
  <c r="C52" i="265"/>
  <c r="C24" i="328"/>
  <c r="C24" i="390"/>
  <c r="C26" i="267"/>
  <c r="K26" i="207"/>
  <c r="C13" i="328"/>
  <c r="C13" i="390" s="1"/>
  <c r="C15" i="267"/>
  <c r="K15" i="207"/>
  <c r="C55" i="328"/>
  <c r="C55" i="390"/>
  <c r="C55" i="267"/>
  <c r="C60" i="330"/>
  <c r="C60" i="392" s="1"/>
  <c r="C60" i="269"/>
  <c r="K60" i="209"/>
  <c r="K60" i="269"/>
  <c r="C49" i="330"/>
  <c r="C49" i="392"/>
  <c r="C49" i="269"/>
  <c r="K49" i="209"/>
  <c r="K49" i="269" s="1"/>
  <c r="C18" i="332"/>
  <c r="C18" i="394"/>
  <c r="C20" i="271"/>
  <c r="K20" i="211"/>
  <c r="C10" i="333"/>
  <c r="C10" i="395"/>
  <c r="C12" i="272"/>
  <c r="K12" i="212"/>
  <c r="C52" i="333"/>
  <c r="C52" i="395"/>
  <c r="C52" i="272"/>
  <c r="C39" i="334"/>
  <c r="C39" i="396"/>
  <c r="C41" i="273"/>
  <c r="K41" i="213"/>
  <c r="C23" i="334"/>
  <c r="C23" i="396"/>
  <c r="C25" i="273"/>
  <c r="C49" i="334"/>
  <c r="C49" i="396" s="1"/>
  <c r="C49" i="273"/>
  <c r="K49" i="213"/>
  <c r="C35" i="335"/>
  <c r="C35" i="397" s="1"/>
  <c r="C37" i="274"/>
  <c r="K37" i="214"/>
  <c r="D35" i="335" s="1"/>
  <c r="D35" i="397" s="1"/>
  <c r="C22" i="335"/>
  <c r="C22" i="397"/>
  <c r="C24" i="274"/>
  <c r="K24" i="214"/>
  <c r="K22" i="214"/>
  <c r="C38" i="336"/>
  <c r="C38" i="398" s="1"/>
  <c r="C40" i="275"/>
  <c r="K40" i="215"/>
  <c r="C32" i="336"/>
  <c r="C32" i="398"/>
  <c r="C34" i="275"/>
  <c r="K34" i="215"/>
  <c r="C14" i="336"/>
  <c r="C14" i="398"/>
  <c r="C16" i="275"/>
  <c r="K16" i="215"/>
  <c r="D14" i="336"/>
  <c r="D14" i="398"/>
  <c r="C50" i="336"/>
  <c r="C50" i="398"/>
  <c r="C50" i="275"/>
  <c r="K50" i="215"/>
  <c r="K50" i="275" s="1"/>
  <c r="C33" i="337"/>
  <c r="C33" i="399"/>
  <c r="C35" i="276"/>
  <c r="C19" i="337"/>
  <c r="C19" i="399"/>
  <c r="C21" i="276"/>
  <c r="K21" i="216"/>
  <c r="K17" i="216"/>
  <c r="D15" i="337"/>
  <c r="C59" i="337"/>
  <c r="C59" i="399"/>
  <c r="C59" i="276"/>
  <c r="K59" i="216"/>
  <c r="K13" i="217"/>
  <c r="C18" i="339"/>
  <c r="C18" i="401" s="1"/>
  <c r="K20" i="218"/>
  <c r="K20" i="278"/>
  <c r="C20" i="278"/>
  <c r="K49" i="218"/>
  <c r="C46" i="339"/>
  <c r="C46" i="401"/>
  <c r="C46" i="278"/>
  <c r="K46" i="218"/>
  <c r="C32" i="340"/>
  <c r="C32" i="402"/>
  <c r="C34" i="279"/>
  <c r="K53" i="219"/>
  <c r="C40" i="341"/>
  <c r="C40" i="403"/>
  <c r="C42" i="280"/>
  <c r="K34" i="220"/>
  <c r="C19" i="341"/>
  <c r="C19" i="403"/>
  <c r="C21" i="280"/>
  <c r="K34" i="221"/>
  <c r="C59" i="342"/>
  <c r="C59" i="404"/>
  <c r="C59" i="281"/>
  <c r="K59" i="221"/>
  <c r="K42" i="222"/>
  <c r="C35" i="343"/>
  <c r="C35" i="405" s="1"/>
  <c r="C37" i="282"/>
  <c r="K37" i="222"/>
  <c r="K37" i="282"/>
  <c r="C23" i="343"/>
  <c r="C23" i="405" s="1"/>
  <c r="C25" i="282"/>
  <c r="C60" i="343"/>
  <c r="C60" i="405" s="1"/>
  <c r="C60" i="282"/>
  <c r="K60" i="222"/>
  <c r="C50" i="343"/>
  <c r="C50" i="405" s="1"/>
  <c r="C50" i="282"/>
  <c r="K25" i="223"/>
  <c r="K25" i="283"/>
  <c r="C18" i="344"/>
  <c r="C18" i="406" s="1"/>
  <c r="C20" i="283"/>
  <c r="C17" i="345"/>
  <c r="C17" i="407" s="1"/>
  <c r="C19" i="284"/>
  <c r="K19" i="224"/>
  <c r="C13" i="345"/>
  <c r="C13" i="407" s="1"/>
  <c r="C15" i="284"/>
  <c r="K15" i="224"/>
  <c r="C9" i="345"/>
  <c r="C9" i="407" s="1"/>
  <c r="C11" i="284"/>
  <c r="K11" i="224"/>
  <c r="C52" i="345"/>
  <c r="C52" i="407"/>
  <c r="C52" i="284"/>
  <c r="C50" i="346"/>
  <c r="C50" i="408"/>
  <c r="C50" i="285"/>
  <c r="C38" i="347"/>
  <c r="C38" i="409"/>
  <c r="C40" i="286"/>
  <c r="C22" i="347"/>
  <c r="C22" i="409" s="1"/>
  <c r="C24" i="286"/>
  <c r="C35" i="287"/>
  <c r="C33" i="348"/>
  <c r="C33" i="410" s="1"/>
  <c r="K26" i="227"/>
  <c r="K26" i="287"/>
  <c r="C21" i="348"/>
  <c r="C21" i="410" s="1"/>
  <c r="C23" i="287"/>
  <c r="K18" i="227"/>
  <c r="C49" i="348"/>
  <c r="C49" i="410" s="1"/>
  <c r="C49" i="287"/>
  <c r="K49" i="227"/>
  <c r="K34" i="228"/>
  <c r="K30" i="229"/>
  <c r="D28" i="350"/>
  <c r="C13" i="350"/>
  <c r="C13" i="412"/>
  <c r="C15" i="289"/>
  <c r="C55" i="350"/>
  <c r="C55" i="412"/>
  <c r="C55" i="289"/>
  <c r="K55" i="229"/>
  <c r="C47" i="350"/>
  <c r="C47" i="412"/>
  <c r="C47" i="289"/>
  <c r="K47" i="229"/>
  <c r="C34" i="351"/>
  <c r="C34" i="413"/>
  <c r="C36" i="290"/>
  <c r="C24" i="351"/>
  <c r="C24" i="413"/>
  <c r="C26" i="290"/>
  <c r="K26" i="230"/>
  <c r="C12" i="351"/>
  <c r="C12" i="413"/>
  <c r="C14" i="290"/>
  <c r="K14" i="230"/>
  <c r="C50" i="351"/>
  <c r="C50" i="413"/>
  <c r="C50" i="290"/>
  <c r="K50" i="230"/>
  <c r="C46" i="351"/>
  <c r="C46" i="413"/>
  <c r="C46" i="290"/>
  <c r="C14" i="352"/>
  <c r="C14" i="414" s="1"/>
  <c r="C16" i="291"/>
  <c r="C82" i="236"/>
  <c r="C142" i="237"/>
  <c r="K142" i="237" s="1"/>
  <c r="G18" i="240"/>
  <c r="I18" i="240"/>
  <c r="C151" i="296"/>
  <c r="C151" i="358" s="1"/>
  <c r="C108" i="297"/>
  <c r="C108" i="359"/>
  <c r="C59" i="244"/>
  <c r="J26" i="277"/>
  <c r="K26" i="217"/>
  <c r="J21" i="278"/>
  <c r="K21" i="218"/>
  <c r="J33" i="278"/>
  <c r="K33" i="218"/>
  <c r="F57" i="219"/>
  <c r="F57" i="279" s="1"/>
  <c r="E51" i="279"/>
  <c r="E57" i="219"/>
  <c r="E57" i="279"/>
  <c r="I57" i="219"/>
  <c r="I57" i="279" s="1"/>
  <c r="J13" i="280"/>
  <c r="K13" i="220"/>
  <c r="K13" i="280" s="1"/>
  <c r="K16" i="220"/>
  <c r="D19" i="341"/>
  <c r="D19" i="403"/>
  <c r="K21" i="280"/>
  <c r="J26" i="280"/>
  <c r="K26" i="220"/>
  <c r="K26" i="280"/>
  <c r="D28" i="341"/>
  <c r="D28" i="403" s="1"/>
  <c r="K30" i="280"/>
  <c r="J53" i="280"/>
  <c r="K53" i="220"/>
  <c r="K11" i="221"/>
  <c r="K21" i="221"/>
  <c r="D19" i="342"/>
  <c r="J40" i="281"/>
  <c r="K40" i="221"/>
  <c r="J46" i="281"/>
  <c r="K46" i="221"/>
  <c r="K60" i="221"/>
  <c r="K60" i="281" s="1"/>
  <c r="J41" i="282"/>
  <c r="K41" i="222"/>
  <c r="F57" i="222"/>
  <c r="F57" i="282" s="1"/>
  <c r="K52" i="222"/>
  <c r="J30" i="283"/>
  <c r="K30" i="223"/>
  <c r="J48" i="283"/>
  <c r="K48" i="223"/>
  <c r="J54" i="283"/>
  <c r="K54" i="223"/>
  <c r="D10" i="284"/>
  <c r="D38" i="224"/>
  <c r="D43" i="224"/>
  <c r="D43" i="284" s="1"/>
  <c r="D10" i="345"/>
  <c r="D10" i="407"/>
  <c r="K12" i="284"/>
  <c r="J17" i="284"/>
  <c r="K17" i="224"/>
  <c r="D15" i="345"/>
  <c r="J31" i="284"/>
  <c r="K31" i="224"/>
  <c r="K31" i="284" s="1"/>
  <c r="E45" i="284"/>
  <c r="E57" i="224"/>
  <c r="E57" i="284" s="1"/>
  <c r="D47" i="345"/>
  <c r="D47" i="407"/>
  <c r="K47" i="284"/>
  <c r="K52" i="224"/>
  <c r="D55" i="345"/>
  <c r="D55" i="407"/>
  <c r="K55" i="284"/>
  <c r="J16" i="285"/>
  <c r="K16" i="225"/>
  <c r="K36" i="225"/>
  <c r="K36" i="285"/>
  <c r="I57" i="225"/>
  <c r="I57" i="285" s="1"/>
  <c r="K60" i="225"/>
  <c r="K60" i="285"/>
  <c r="J35" i="286"/>
  <c r="K35" i="226"/>
  <c r="K41" i="226"/>
  <c r="J55" i="286"/>
  <c r="K55" i="226"/>
  <c r="J11" i="287"/>
  <c r="K11" i="227"/>
  <c r="K14" i="227"/>
  <c r="K14" i="287"/>
  <c r="K16" i="227"/>
  <c r="D19" i="348"/>
  <c r="D19" i="410"/>
  <c r="K21" i="287"/>
  <c r="D21" i="348"/>
  <c r="D21" i="410" s="1"/>
  <c r="K23" i="287"/>
  <c r="J31" i="287"/>
  <c r="K31" i="227"/>
  <c r="K31" i="287" s="1"/>
  <c r="D47" i="348"/>
  <c r="D47" i="410" s="1"/>
  <c r="K47" i="287"/>
  <c r="K60" i="227"/>
  <c r="J17" i="288"/>
  <c r="K17" i="228"/>
  <c r="K17" i="288" s="1"/>
  <c r="J20" i="288"/>
  <c r="K20" i="228"/>
  <c r="D18" i="349"/>
  <c r="K25" i="228"/>
  <c r="F45" i="288"/>
  <c r="F57" i="228"/>
  <c r="F57" i="288"/>
  <c r="K48" i="228"/>
  <c r="J13" i="289"/>
  <c r="K13" i="229"/>
  <c r="D11" i="350"/>
  <c r="D11" i="412"/>
  <c r="K15" i="229"/>
  <c r="J26" i="289"/>
  <c r="K26" i="229"/>
  <c r="D24" i="350"/>
  <c r="D24" i="412"/>
  <c r="I10" i="290"/>
  <c r="I38" i="230"/>
  <c r="K16" i="230"/>
  <c r="D14" i="351"/>
  <c r="D14" i="413" s="1"/>
  <c r="K19" i="230"/>
  <c r="K55" i="230"/>
  <c r="J31" i="291"/>
  <c r="K31" i="231"/>
  <c r="D29" i="352"/>
  <c r="H57" i="231"/>
  <c r="H57" i="291" s="1"/>
  <c r="K47" i="231"/>
  <c r="K47" i="291" s="1"/>
  <c r="K49" i="231"/>
  <c r="E58" i="309"/>
  <c r="E92" i="357"/>
  <c r="C127" i="415"/>
  <c r="C148" i="415"/>
  <c r="A2" i="424"/>
  <c r="B45" i="354" s="1"/>
  <c r="B2" i="367"/>
  <c r="A2" i="357"/>
  <c r="B2" i="369"/>
  <c r="A2" i="360"/>
  <c r="B2" i="370"/>
  <c r="B2" i="395"/>
  <c r="B2" i="396"/>
  <c r="B2" i="397" s="1"/>
  <c r="B2" i="398" s="1"/>
  <c r="B29" i="354"/>
  <c r="C87" i="295"/>
  <c r="C87" i="357" s="1"/>
  <c r="K87" i="175"/>
  <c r="D87" i="295"/>
  <c r="D87" i="357"/>
  <c r="C87" i="235"/>
  <c r="C74" i="295"/>
  <c r="C74" i="357"/>
  <c r="C74" i="235"/>
  <c r="K74" i="235" s="1"/>
  <c r="C55" i="295"/>
  <c r="C55" i="357"/>
  <c r="K55" i="175"/>
  <c r="D55" i="295" s="1"/>
  <c r="D55" i="357" s="1"/>
  <c r="C55" i="235"/>
  <c r="K55" i="235"/>
  <c r="C17" i="295"/>
  <c r="C17" i="357"/>
  <c r="C17" i="235"/>
  <c r="C157" i="295"/>
  <c r="C157" i="357" s="1"/>
  <c r="C157" i="235"/>
  <c r="C139" i="295"/>
  <c r="C139" i="357"/>
  <c r="C139" i="235"/>
  <c r="K139" i="175"/>
  <c r="C64" i="296"/>
  <c r="C64" i="358"/>
  <c r="C64" i="236"/>
  <c r="C46" i="296"/>
  <c r="C46" i="358"/>
  <c r="C46" i="236"/>
  <c r="K46" i="236" s="1"/>
  <c r="C21" i="296"/>
  <c r="C21" i="358"/>
  <c r="C21" i="236"/>
  <c r="C141" i="296"/>
  <c r="C141" i="358" s="1"/>
  <c r="C141" i="236"/>
  <c r="K141" i="236"/>
  <c r="C130" i="296"/>
  <c r="C130" i="358" s="1"/>
  <c r="C130" i="236"/>
  <c r="C48" i="297"/>
  <c r="C48" i="359" s="1"/>
  <c r="C48" i="237"/>
  <c r="K48" i="237"/>
  <c r="C31" i="297"/>
  <c r="C31" i="359" s="1"/>
  <c r="C31" i="237"/>
  <c r="K31" i="237"/>
  <c r="K31" i="177"/>
  <c r="D31" i="297" s="1"/>
  <c r="D31" i="359" s="1"/>
  <c r="C17" i="297"/>
  <c r="C17" i="359"/>
  <c r="C17" i="237"/>
  <c r="C128" i="297"/>
  <c r="C128" i="359"/>
  <c r="C128" i="237"/>
  <c r="K132" i="237"/>
  <c r="C150" i="237"/>
  <c r="C150" i="297"/>
  <c r="C150" i="359"/>
  <c r="C157" i="297"/>
  <c r="C157" i="359"/>
  <c r="C157" i="237"/>
  <c r="C91" i="238"/>
  <c r="K91" i="238" s="1"/>
  <c r="C91" i="298"/>
  <c r="C91" i="360"/>
  <c r="K91" i="178"/>
  <c r="D91" i="298" s="1"/>
  <c r="D91" i="360" s="1"/>
  <c r="C70" i="298"/>
  <c r="C70" i="360"/>
  <c r="C70" i="238"/>
  <c r="C59" i="298"/>
  <c r="C59" i="360"/>
  <c r="K59" i="178"/>
  <c r="C43" i="298"/>
  <c r="C43" i="360"/>
  <c r="C43" i="238"/>
  <c r="K43" i="238"/>
  <c r="K43" i="178"/>
  <c r="D43" i="298" s="1"/>
  <c r="D43" i="360" s="1"/>
  <c r="C138" i="238"/>
  <c r="C138" i="298"/>
  <c r="C138" i="360" s="1"/>
  <c r="C124" i="298"/>
  <c r="C124" i="360"/>
  <c r="C124" i="238"/>
  <c r="K124" i="238" s="1"/>
  <c r="K124" i="178"/>
  <c r="D124" i="298"/>
  <c r="D124" i="360" s="1"/>
  <c r="C111" i="238"/>
  <c r="K111" i="238"/>
  <c r="C111" i="298"/>
  <c r="C111" i="360" s="1"/>
  <c r="K111" i="178"/>
  <c r="D111" i="298"/>
  <c r="D111" i="360"/>
  <c r="C104" i="298"/>
  <c r="C104" i="360"/>
  <c r="C104" i="238"/>
  <c r="I21" i="179"/>
  <c r="G21" i="299"/>
  <c r="G21" i="361" s="1"/>
  <c r="G21" i="239"/>
  <c r="I21" i="239"/>
  <c r="G10" i="239"/>
  <c r="I10" i="239" s="1"/>
  <c r="G10" i="299"/>
  <c r="G10" i="361"/>
  <c r="G8" i="239"/>
  <c r="I8" i="239" s="1"/>
  <c r="G8" i="299"/>
  <c r="G8" i="361"/>
  <c r="C25" i="300"/>
  <c r="C25" i="362" s="1"/>
  <c r="C25" i="240"/>
  <c r="E25" i="240"/>
  <c r="E21" i="302"/>
  <c r="E21" i="364"/>
  <c r="E21" i="242"/>
  <c r="I21" i="242"/>
  <c r="I21" i="182"/>
  <c r="B20" i="242"/>
  <c r="B20" i="302"/>
  <c r="C15" i="302"/>
  <c r="C15" i="364" s="1"/>
  <c r="C15" i="242"/>
  <c r="D10" i="302"/>
  <c r="D10" i="364"/>
  <c r="D10" i="242"/>
  <c r="C86" i="305"/>
  <c r="C86" i="367"/>
  <c r="C86" i="244"/>
  <c r="C33" i="305"/>
  <c r="C33" i="367"/>
  <c r="C33" i="244"/>
  <c r="C16" i="305"/>
  <c r="C16" i="367"/>
  <c r="C16" i="244"/>
  <c r="K16" i="184"/>
  <c r="C144" i="305"/>
  <c r="C144" i="367"/>
  <c r="C144" i="244"/>
  <c r="C131" i="305"/>
  <c r="C131" i="367" s="1"/>
  <c r="C131" i="244"/>
  <c r="C121" i="305"/>
  <c r="C121" i="367"/>
  <c r="C121" i="244"/>
  <c r="C79" i="306"/>
  <c r="C79" i="368"/>
  <c r="C79" i="245"/>
  <c r="C69" i="306"/>
  <c r="C69" i="368"/>
  <c r="K69" i="185"/>
  <c r="C69" i="245"/>
  <c r="C52" i="306"/>
  <c r="C52" i="368"/>
  <c r="C52" i="245"/>
  <c r="C31" i="306"/>
  <c r="C31" i="368" s="1"/>
  <c r="C31" i="245"/>
  <c r="C17" i="306"/>
  <c r="C17" i="368"/>
  <c r="C17" i="245"/>
  <c r="K17" i="185"/>
  <c r="C148" i="306"/>
  <c r="C148" i="368"/>
  <c r="C148" i="245"/>
  <c r="C135" i="306"/>
  <c r="C135" i="368"/>
  <c r="C135" i="245"/>
  <c r="C108" i="306"/>
  <c r="C108" i="368" s="1"/>
  <c r="C108" i="245"/>
  <c r="C86" i="307"/>
  <c r="C86" i="369" s="1"/>
  <c r="C86" i="246"/>
  <c r="C54" i="307"/>
  <c r="C54" i="369"/>
  <c r="C54" i="246"/>
  <c r="C50" i="307"/>
  <c r="C50" i="369"/>
  <c r="C50" i="246"/>
  <c r="C14" i="307"/>
  <c r="C14" i="369" s="1"/>
  <c r="C14" i="246"/>
  <c r="C10" i="307"/>
  <c r="C10" i="369" s="1"/>
  <c r="C10" i="246"/>
  <c r="C143" i="307"/>
  <c r="C143" i="369"/>
  <c r="C143" i="246"/>
  <c r="C125" i="307"/>
  <c r="C125" i="369"/>
  <c r="C125" i="246"/>
  <c r="K125" i="186"/>
  <c r="D125" i="307" s="1"/>
  <c r="D125" i="369" s="1"/>
  <c r="C121" i="307"/>
  <c r="C121" i="369" s="1"/>
  <c r="C121" i="246"/>
  <c r="C95" i="307"/>
  <c r="C95" i="369"/>
  <c r="C95" i="246"/>
  <c r="C88" i="308"/>
  <c r="C88" i="370"/>
  <c r="C88" i="247"/>
  <c r="K88" i="187"/>
  <c r="C56" i="308"/>
  <c r="C56" i="370"/>
  <c r="C56" i="247"/>
  <c r="C23" i="308"/>
  <c r="C23" i="370" s="1"/>
  <c r="C23" i="247"/>
  <c r="C157" i="308"/>
  <c r="C157" i="370" s="1"/>
  <c r="C157" i="247"/>
  <c r="C147" i="308"/>
  <c r="C147" i="370"/>
  <c r="C147" i="247"/>
  <c r="C137" i="308"/>
  <c r="C137" i="370"/>
  <c r="C137" i="247"/>
  <c r="C104" i="308"/>
  <c r="C104" i="370" s="1"/>
  <c r="C104" i="247"/>
  <c r="C27" i="309"/>
  <c r="C27" i="371" s="1"/>
  <c r="C29" i="248"/>
  <c r="K29" i="188"/>
  <c r="D27" i="309" s="1"/>
  <c r="D27" i="371" s="1"/>
  <c r="C60" i="309"/>
  <c r="C60" i="371"/>
  <c r="C60" i="248"/>
  <c r="C33" i="310"/>
  <c r="C33" i="372"/>
  <c r="C35" i="249"/>
  <c r="K27" i="189"/>
  <c r="C25" i="310"/>
  <c r="C25" i="372" s="1"/>
  <c r="C27" i="249"/>
  <c r="C12" i="310"/>
  <c r="C12" i="372" s="1"/>
  <c r="C14" i="249"/>
  <c r="K14" i="189"/>
  <c r="D12" i="310" s="1"/>
  <c r="D12" i="372" s="1"/>
  <c r="C14" i="311"/>
  <c r="C14" i="373"/>
  <c r="K16" i="190"/>
  <c r="C16" i="250"/>
  <c r="C30" i="312"/>
  <c r="C30" i="374"/>
  <c r="C32" i="251"/>
  <c r="C31" i="313"/>
  <c r="C31" i="375"/>
  <c r="C33" i="252"/>
  <c r="C22" i="313"/>
  <c r="C22" i="375" s="1"/>
  <c r="C24" i="252"/>
  <c r="C54" i="313"/>
  <c r="C54" i="375" s="1"/>
  <c r="C54" i="252"/>
  <c r="C33" i="314"/>
  <c r="C33" i="376"/>
  <c r="C35" i="253"/>
  <c r="C28" i="314"/>
  <c r="C28" i="376" s="1"/>
  <c r="K30" i="193"/>
  <c r="C30" i="253"/>
  <c r="C11" i="314"/>
  <c r="C11" i="376" s="1"/>
  <c r="C13" i="253"/>
  <c r="K13" i="193"/>
  <c r="D11" i="314" s="1"/>
  <c r="D11" i="376" s="1"/>
  <c r="C53" i="314"/>
  <c r="C53" i="376"/>
  <c r="C53" i="253"/>
  <c r="K53" i="193"/>
  <c r="C40" i="315"/>
  <c r="C40" i="377"/>
  <c r="C42" i="254"/>
  <c r="K42" i="194"/>
  <c r="C23" i="315"/>
  <c r="C23" i="377" s="1"/>
  <c r="C25" i="254"/>
  <c r="K25" i="194"/>
  <c r="D23" i="315"/>
  <c r="D23" i="377" s="1"/>
  <c r="C48" i="315"/>
  <c r="C48" i="377" s="1"/>
  <c r="C48" i="254"/>
  <c r="K27" i="195"/>
  <c r="C25" i="316"/>
  <c r="C25" i="378" s="1"/>
  <c r="C27" i="255"/>
  <c r="C21" i="316"/>
  <c r="C21" i="378" s="1"/>
  <c r="C23" i="255"/>
  <c r="C60" i="316"/>
  <c r="C60" i="378"/>
  <c r="C60" i="255"/>
  <c r="C49" i="316"/>
  <c r="C49" i="378"/>
  <c r="C49" i="255"/>
  <c r="C35" i="317"/>
  <c r="C35" i="379" s="1"/>
  <c r="C37" i="256"/>
  <c r="C17" i="317"/>
  <c r="C17" i="379" s="1"/>
  <c r="C19" i="256"/>
  <c r="K19" i="196"/>
  <c r="D17" i="317" s="1"/>
  <c r="D17" i="379" s="1"/>
  <c r="C32" i="318"/>
  <c r="C32" i="380"/>
  <c r="C34" i="257"/>
  <c r="K34" i="197"/>
  <c r="C56" i="318"/>
  <c r="C56" i="380"/>
  <c r="C56" i="257"/>
  <c r="K56" i="197"/>
  <c r="C33" i="319"/>
  <c r="C33" i="381"/>
  <c r="C35" i="258"/>
  <c r="K35" i="198"/>
  <c r="C24" i="319"/>
  <c r="C24" i="381"/>
  <c r="C26" i="258"/>
  <c r="K26" i="198"/>
  <c r="C16" i="319"/>
  <c r="C16" i="381"/>
  <c r="C18" i="258"/>
  <c r="C49" i="319"/>
  <c r="C49" i="381"/>
  <c r="C49" i="258"/>
  <c r="C35" i="320"/>
  <c r="C35" i="382" s="1"/>
  <c r="C37" i="259"/>
  <c r="C31" i="320"/>
  <c r="C31" i="382" s="1"/>
  <c r="C33" i="259"/>
  <c r="C17" i="320"/>
  <c r="C17" i="382"/>
  <c r="C19" i="259"/>
  <c r="K19" i="199"/>
  <c r="C50" i="321"/>
  <c r="C50" i="383"/>
  <c r="C50" i="260"/>
  <c r="C47" i="322"/>
  <c r="C47" i="384" s="1"/>
  <c r="C47" i="261"/>
  <c r="C33" i="323"/>
  <c r="C33" i="385" s="1"/>
  <c r="C35" i="262"/>
  <c r="C18" i="323"/>
  <c r="C18" i="385"/>
  <c r="C20" i="262"/>
  <c r="K20" i="202"/>
  <c r="C14" i="323"/>
  <c r="C14" i="385"/>
  <c r="C16" i="262"/>
  <c r="K16" i="202"/>
  <c r="C10" i="323"/>
  <c r="C10" i="385"/>
  <c r="C12" i="262"/>
  <c r="K12" i="202"/>
  <c r="C52" i="323"/>
  <c r="C52" i="385"/>
  <c r="C52" i="262"/>
  <c r="K52" i="202"/>
  <c r="C39" i="324"/>
  <c r="C39" i="386"/>
  <c r="C41" i="263"/>
  <c r="C29" i="324"/>
  <c r="C29" i="386"/>
  <c r="C31" i="263"/>
  <c r="C60" i="324"/>
  <c r="C60" i="386"/>
  <c r="C60" i="263"/>
  <c r="K60" i="203"/>
  <c r="C46" i="324"/>
  <c r="C46" i="386"/>
  <c r="C46" i="263"/>
  <c r="K46" i="203"/>
  <c r="K46" i="263" s="1"/>
  <c r="C19" i="325"/>
  <c r="C19" i="387"/>
  <c r="C21" i="264"/>
  <c r="K21" i="204"/>
  <c r="C17" i="326"/>
  <c r="C17" i="388"/>
  <c r="C19" i="265"/>
  <c r="C9" i="326"/>
  <c r="C9" i="388"/>
  <c r="C11" i="265"/>
  <c r="C38" i="327"/>
  <c r="C38" i="389" s="1"/>
  <c r="C40" i="266"/>
  <c r="K40" i="206"/>
  <c r="D38" i="327" s="1"/>
  <c r="D38" i="389" s="1"/>
  <c r="C33" i="329"/>
  <c r="C33" i="391"/>
  <c r="C35" i="268"/>
  <c r="C24" i="329"/>
  <c r="C24" i="391"/>
  <c r="C26" i="268"/>
  <c r="K26" i="208"/>
  <c r="C16" i="329"/>
  <c r="C16" i="391" s="1"/>
  <c r="C18" i="268"/>
  <c r="C12" i="329"/>
  <c r="C12" i="391" s="1"/>
  <c r="C14" i="268"/>
  <c r="C45" i="329"/>
  <c r="C45" i="391"/>
  <c r="C45" i="268"/>
  <c r="C11" i="330"/>
  <c r="C11" i="392"/>
  <c r="C13" i="269"/>
  <c r="K13" i="209"/>
  <c r="C34" i="331"/>
  <c r="C34" i="393"/>
  <c r="C36" i="270"/>
  <c r="C10" i="331"/>
  <c r="C10" i="393"/>
  <c r="C12" i="270"/>
  <c r="C48" i="331"/>
  <c r="C48" i="393" s="1"/>
  <c r="C48" i="270"/>
  <c r="C35" i="332"/>
  <c r="C35" i="394" s="1"/>
  <c r="C37" i="271"/>
  <c r="K37" i="211"/>
  <c r="C31" i="332"/>
  <c r="C31" i="394" s="1"/>
  <c r="C33" i="271"/>
  <c r="C22" i="332"/>
  <c r="C22" i="394"/>
  <c r="C24" i="271"/>
  <c r="C9" i="332"/>
  <c r="C9" i="394" s="1"/>
  <c r="C11" i="271"/>
  <c r="C52" i="332"/>
  <c r="C52" i="394" s="1"/>
  <c r="C52" i="271"/>
  <c r="K52" i="211"/>
  <c r="C29" i="333"/>
  <c r="C29" i="395" s="1"/>
  <c r="C31" i="272"/>
  <c r="C24" i="333"/>
  <c r="C24" i="395" s="1"/>
  <c r="C26" i="272"/>
  <c r="K26" i="212"/>
  <c r="C13" i="333"/>
  <c r="C13" i="395" s="1"/>
  <c r="C15" i="272"/>
  <c r="C55" i="333"/>
  <c r="C55" i="395"/>
  <c r="C55" i="272"/>
  <c r="K55" i="212"/>
  <c r="C27" i="334"/>
  <c r="C27" i="396"/>
  <c r="C29" i="273"/>
  <c r="K27" i="214"/>
  <c r="C25" i="335"/>
  <c r="C25" i="397"/>
  <c r="C27" i="274"/>
  <c r="C60" i="335"/>
  <c r="C60" i="397"/>
  <c r="C60" i="274"/>
  <c r="K60" i="214"/>
  <c r="C17" i="336"/>
  <c r="C17" i="398"/>
  <c r="C19" i="275"/>
  <c r="K19" i="215"/>
  <c r="C10" i="337"/>
  <c r="C10" i="399"/>
  <c r="C12" i="276"/>
  <c r="C52" i="337"/>
  <c r="C52" i="399" s="1"/>
  <c r="C52" i="276"/>
  <c r="C39" i="338"/>
  <c r="C39" i="400"/>
  <c r="C41" i="277"/>
  <c r="C14" i="338"/>
  <c r="C14" i="400"/>
  <c r="C16" i="277"/>
  <c r="C47" i="338"/>
  <c r="C47" i="400"/>
  <c r="C47" i="277"/>
  <c r="K47" i="217"/>
  <c r="K47" i="277" s="1"/>
  <c r="C33" i="339"/>
  <c r="C33" i="401"/>
  <c r="C35" i="278"/>
  <c r="K35" i="218"/>
  <c r="C59" i="339"/>
  <c r="C59" i="401"/>
  <c r="C59" i="278"/>
  <c r="C40" i="340"/>
  <c r="C40" i="402"/>
  <c r="C42" i="279"/>
  <c r="K42" i="219"/>
  <c r="C17" i="340"/>
  <c r="C17" i="402"/>
  <c r="C19" i="279"/>
  <c r="K19" i="219"/>
  <c r="C13" i="340"/>
  <c r="C13" i="402"/>
  <c r="C15" i="279"/>
  <c r="K15" i="219"/>
  <c r="D13" i="340"/>
  <c r="C9" i="340"/>
  <c r="C9" i="402" s="1"/>
  <c r="C11" i="279"/>
  <c r="K11" i="219"/>
  <c r="C23" i="341"/>
  <c r="C23" i="403" s="1"/>
  <c r="C25" i="280"/>
  <c r="K25" i="220"/>
  <c r="K25" i="280"/>
  <c r="C59" i="341"/>
  <c r="C59" i="403" s="1"/>
  <c r="C59" i="280"/>
  <c r="K59" i="220"/>
  <c r="C48" i="341"/>
  <c r="C48" i="403" s="1"/>
  <c r="C48" i="280"/>
  <c r="C18" i="342"/>
  <c r="C18" i="404" s="1"/>
  <c r="C20" i="281"/>
  <c r="K20" i="221"/>
  <c r="C14" i="342"/>
  <c r="C14" i="404"/>
  <c r="C16" i="281"/>
  <c r="K16" i="221"/>
  <c r="C10" i="342"/>
  <c r="C10" i="404"/>
  <c r="C12" i="281"/>
  <c r="K12" i="221"/>
  <c r="K12" i="281"/>
  <c r="C11" i="343"/>
  <c r="C11" i="405" s="1"/>
  <c r="C13" i="282"/>
  <c r="K13" i="222"/>
  <c r="D40" i="344"/>
  <c r="D40" i="406" s="1"/>
  <c r="K42" i="283"/>
  <c r="C27" i="344"/>
  <c r="C27" i="406"/>
  <c r="C29" i="283"/>
  <c r="C49" i="344"/>
  <c r="C49" i="406"/>
  <c r="C49" i="283"/>
  <c r="K49" i="223"/>
  <c r="K26" i="224"/>
  <c r="C21" i="345"/>
  <c r="C21" i="407"/>
  <c r="C23" i="284"/>
  <c r="C35" i="285"/>
  <c r="C33" i="346"/>
  <c r="C33" i="408"/>
  <c r="K35" i="225"/>
  <c r="C21" i="346"/>
  <c r="C21" i="408"/>
  <c r="C23" i="285"/>
  <c r="K23" i="225"/>
  <c r="D53" i="346"/>
  <c r="D53" i="408"/>
  <c r="K53" i="285"/>
  <c r="C31" i="347"/>
  <c r="C31" i="409" s="1"/>
  <c r="C33" i="286"/>
  <c r="K27" i="226"/>
  <c r="C25" i="347"/>
  <c r="C25" i="409" s="1"/>
  <c r="C27" i="286"/>
  <c r="C12" i="347"/>
  <c r="C12" i="409" s="1"/>
  <c r="C14" i="286"/>
  <c r="K14" i="226"/>
  <c r="K34" i="227"/>
  <c r="C28" i="348"/>
  <c r="C28" i="410" s="1"/>
  <c r="C30" i="287"/>
  <c r="K30" i="227"/>
  <c r="K30" i="287" s="1"/>
  <c r="C59" i="348"/>
  <c r="C59" i="410"/>
  <c r="C59" i="287"/>
  <c r="K59" i="227"/>
  <c r="C40" i="349"/>
  <c r="C40" i="411"/>
  <c r="C42" i="288"/>
  <c r="K42" i="228"/>
  <c r="C27" i="349"/>
  <c r="C27" i="411"/>
  <c r="C29" i="288"/>
  <c r="C54" i="349"/>
  <c r="C54" i="411"/>
  <c r="C54" i="288"/>
  <c r="C38" i="350"/>
  <c r="C38" i="412" s="1"/>
  <c r="C40" i="289"/>
  <c r="C32" i="350"/>
  <c r="C32" i="412"/>
  <c r="C34" i="289"/>
  <c r="K34" i="229"/>
  <c r="C16" i="350"/>
  <c r="C16" i="412"/>
  <c r="C18" i="289"/>
  <c r="K21" i="230"/>
  <c r="C15" i="351"/>
  <c r="C15" i="413" s="1"/>
  <c r="C17" i="290"/>
  <c r="K17" i="230"/>
  <c r="K13" i="230"/>
  <c r="C54" i="351"/>
  <c r="C54" i="413" s="1"/>
  <c r="C54" i="290"/>
  <c r="K54" i="230"/>
  <c r="K42" i="231"/>
  <c r="C17" i="352"/>
  <c r="C17" i="414"/>
  <c r="C19" i="291"/>
  <c r="K19" i="231"/>
  <c r="C75" i="236"/>
  <c r="C14" i="236"/>
  <c r="C59" i="238"/>
  <c r="K59" i="238" s="1"/>
  <c r="G26" i="240"/>
  <c r="I26" i="240" s="1"/>
  <c r="D22" i="242"/>
  <c r="C20" i="295"/>
  <c r="C20" i="357" s="1"/>
  <c r="D18" i="302"/>
  <c r="D18" i="364"/>
  <c r="D10" i="303"/>
  <c r="J59" i="279"/>
  <c r="K59" i="219"/>
  <c r="J41" i="280"/>
  <c r="K41" i="220"/>
  <c r="H45" i="280"/>
  <c r="H57" i="220"/>
  <c r="H57" i="280"/>
  <c r="J54" i="280"/>
  <c r="K54" i="220"/>
  <c r="J60" i="280"/>
  <c r="K60" i="220"/>
  <c r="J29" i="281"/>
  <c r="K29" i="221"/>
  <c r="D39" i="342"/>
  <c r="D39" i="404"/>
  <c r="K41" i="281"/>
  <c r="D33" i="344"/>
  <c r="D33" i="406"/>
  <c r="K35" i="283"/>
  <c r="G45" i="283"/>
  <c r="G57" i="223"/>
  <c r="G57" i="283" s="1"/>
  <c r="K41" i="284"/>
  <c r="D39" i="345"/>
  <c r="D39" i="407"/>
  <c r="G51" i="284"/>
  <c r="G57" i="224"/>
  <c r="G57" i="284"/>
  <c r="J60" i="284"/>
  <c r="K60" i="224"/>
  <c r="D12" i="346"/>
  <c r="D12" i="408"/>
  <c r="K14" i="285"/>
  <c r="J49" i="285"/>
  <c r="K49" i="225"/>
  <c r="K49" i="285"/>
  <c r="J21" i="286"/>
  <c r="K21" i="226"/>
  <c r="E10" i="287"/>
  <c r="E38" i="227"/>
  <c r="E38" i="287" s="1"/>
  <c r="J29" i="287"/>
  <c r="J28" i="227"/>
  <c r="J38" i="227"/>
  <c r="J38" i="287" s="1"/>
  <c r="J15" i="288"/>
  <c r="K15" i="228"/>
  <c r="D54" i="349"/>
  <c r="D54" i="411" s="1"/>
  <c r="K54" i="288"/>
  <c r="J24" i="289"/>
  <c r="J22" i="229"/>
  <c r="J22" i="289" s="1"/>
  <c r="J49" i="289"/>
  <c r="K49" i="229"/>
  <c r="K45" i="229"/>
  <c r="D9" i="351"/>
  <c r="D9" i="413" s="1"/>
  <c r="K11" i="290"/>
  <c r="J41" i="290"/>
  <c r="K41" i="230"/>
  <c r="K41" i="290" s="1"/>
  <c r="D59" i="351"/>
  <c r="D59" i="413"/>
  <c r="K59" i="290"/>
  <c r="J41" i="291"/>
  <c r="K41" i="231"/>
  <c r="D4" i="299"/>
  <c r="H4" i="299" s="1"/>
  <c r="C90" i="295"/>
  <c r="C90" i="357" s="1"/>
  <c r="C90" i="235"/>
  <c r="K90" i="235" s="1"/>
  <c r="C42" i="295"/>
  <c r="C42" i="357" s="1"/>
  <c r="C42" i="235"/>
  <c r="C26" i="295"/>
  <c r="C26" i="357" s="1"/>
  <c r="C26" i="235"/>
  <c r="C143" i="295"/>
  <c r="C143" i="357" s="1"/>
  <c r="C143" i="235"/>
  <c r="C122" i="295"/>
  <c r="C122" i="357"/>
  <c r="C122" i="235"/>
  <c r="C102" i="295"/>
  <c r="C102" i="357"/>
  <c r="C102" i="235"/>
  <c r="C24" i="296"/>
  <c r="C24" i="358" s="1"/>
  <c r="C24" i="236"/>
  <c r="K24" i="236"/>
  <c r="C154" i="296"/>
  <c r="C154" i="358" s="1"/>
  <c r="C154" i="236"/>
  <c r="C144" i="296"/>
  <c r="C144" i="358" s="1"/>
  <c r="C144" i="236"/>
  <c r="C117" i="296"/>
  <c r="C117" i="358"/>
  <c r="C117" i="236"/>
  <c r="C51" i="237"/>
  <c r="K51" i="237"/>
  <c r="K51" i="177"/>
  <c r="D51" i="297" s="1"/>
  <c r="D51" i="359" s="1"/>
  <c r="C51" i="297"/>
  <c r="C51" i="359" s="1"/>
  <c r="C43" i="297"/>
  <c r="C43" i="359"/>
  <c r="K43" i="177"/>
  <c r="D43" i="297" s="1"/>
  <c r="D43" i="359" s="1"/>
  <c r="C43" i="237"/>
  <c r="K43" i="237"/>
  <c r="C26" i="297"/>
  <c r="C26" i="359" s="1"/>
  <c r="K26" i="177"/>
  <c r="C26" i="237"/>
  <c r="C102" i="237"/>
  <c r="K102" i="237" s="1"/>
  <c r="C102" i="297"/>
  <c r="C102" i="359"/>
  <c r="C146" i="297"/>
  <c r="C146" i="359" s="1"/>
  <c r="C146" i="237"/>
  <c r="K146" i="237"/>
  <c r="C82" i="298"/>
  <c r="C82" i="360" s="1"/>
  <c r="C82" i="238"/>
  <c r="C62" i="298"/>
  <c r="C62" i="360" s="1"/>
  <c r="C62" i="238"/>
  <c r="K62" i="238"/>
  <c r="C46" i="298"/>
  <c r="C46" i="360" s="1"/>
  <c r="C46" i="238"/>
  <c r="C26" i="298"/>
  <c r="C26" i="360"/>
  <c r="C26" i="238"/>
  <c r="C13" i="298"/>
  <c r="C13" i="360" s="1"/>
  <c r="C13" i="238"/>
  <c r="C157" i="298"/>
  <c r="C157" i="360" s="1"/>
  <c r="C157" i="238"/>
  <c r="K157" i="238"/>
  <c r="C155" i="238"/>
  <c r="K155" i="238" s="1"/>
  <c r="C155" i="298"/>
  <c r="C155" i="360"/>
  <c r="C150" i="298"/>
  <c r="C150" i="360" s="1"/>
  <c r="C150" i="238"/>
  <c r="C127" i="238"/>
  <c r="C127" i="298"/>
  <c r="C127" i="360" s="1"/>
  <c r="C114" i="298"/>
  <c r="C114" i="360"/>
  <c r="C114" i="238"/>
  <c r="C10" i="299"/>
  <c r="C10" i="361" s="1"/>
  <c r="E10" i="179"/>
  <c r="D10" i="299" s="1"/>
  <c r="D10" i="361" s="1"/>
  <c r="C10" i="239"/>
  <c r="E10" i="239"/>
  <c r="G6" i="239"/>
  <c r="I6" i="239" s="1"/>
  <c r="G6" i="299"/>
  <c r="G6" i="361"/>
  <c r="C8" i="300"/>
  <c r="C8" i="362" s="1"/>
  <c r="C8" i="240"/>
  <c r="E8" i="240"/>
  <c r="E17" i="302"/>
  <c r="E17" i="364" s="1"/>
  <c r="E17" i="242"/>
  <c r="I17" i="182"/>
  <c r="B16" i="302"/>
  <c r="B16" i="364" s="1"/>
  <c r="B16" i="242"/>
  <c r="C11" i="242"/>
  <c r="C11" i="302"/>
  <c r="C11" i="364" s="1"/>
  <c r="C80" i="305"/>
  <c r="C80" i="367"/>
  <c r="C80" i="244"/>
  <c r="K80" i="184"/>
  <c r="C67" i="305"/>
  <c r="C67" i="367"/>
  <c r="C67" i="244"/>
  <c r="C56" i="305"/>
  <c r="C56" i="367" s="1"/>
  <c r="C56" i="244"/>
  <c r="K56" i="184"/>
  <c r="C40" i="305"/>
  <c r="C40" i="367" s="1"/>
  <c r="C40" i="244"/>
  <c r="C19" i="305"/>
  <c r="C19" i="367" s="1"/>
  <c r="C19" i="244"/>
  <c r="C148" i="305"/>
  <c r="C148" i="367" s="1"/>
  <c r="C148" i="244"/>
  <c r="C124" i="305"/>
  <c r="C124" i="367"/>
  <c r="C124" i="244"/>
  <c r="C34" i="306"/>
  <c r="C34" i="368" s="1"/>
  <c r="C34" i="245"/>
  <c r="C20" i="306"/>
  <c r="C20" i="368" s="1"/>
  <c r="C20" i="245"/>
  <c r="C151" i="306"/>
  <c r="C151" i="368" s="1"/>
  <c r="C151" i="245"/>
  <c r="C138" i="306"/>
  <c r="C138" i="368"/>
  <c r="C138" i="245"/>
  <c r="C111" i="306"/>
  <c r="C111" i="368"/>
  <c r="C111" i="245"/>
  <c r="C58" i="307"/>
  <c r="C58" i="369" s="1"/>
  <c r="C58" i="246"/>
  <c r="C26" i="307"/>
  <c r="C26" i="369" s="1"/>
  <c r="C26" i="246"/>
  <c r="C18" i="307"/>
  <c r="C18" i="369"/>
  <c r="C18" i="246"/>
  <c r="C105" i="307"/>
  <c r="C105" i="369"/>
  <c r="C105" i="246"/>
  <c r="K105" i="186"/>
  <c r="D105" i="307" s="1"/>
  <c r="D105" i="369" s="1"/>
  <c r="C98" i="307"/>
  <c r="C98" i="369" s="1"/>
  <c r="C98" i="246"/>
  <c r="C77" i="308"/>
  <c r="C77" i="370"/>
  <c r="C77" i="247"/>
  <c r="C59" i="308"/>
  <c r="C59" i="370" s="1"/>
  <c r="C59" i="247"/>
  <c r="C46" i="308"/>
  <c r="C46" i="370" s="1"/>
  <c r="C46" i="247"/>
  <c r="C39" i="308"/>
  <c r="C39" i="370" s="1"/>
  <c r="C39" i="247"/>
  <c r="C30" i="308"/>
  <c r="C30" i="370"/>
  <c r="C30" i="247"/>
  <c r="K30" i="187"/>
  <c r="C150" i="308"/>
  <c r="C150" i="370"/>
  <c r="C150" i="247"/>
  <c r="C141" i="308"/>
  <c r="C141" i="370"/>
  <c r="C141" i="247"/>
  <c r="K141" i="187"/>
  <c r="C107" i="308"/>
  <c r="C107" i="370"/>
  <c r="C107" i="247"/>
  <c r="C40" i="309"/>
  <c r="C40" i="371" s="1"/>
  <c r="C42" i="248"/>
  <c r="C48" i="310"/>
  <c r="C48" i="372" s="1"/>
  <c r="C48" i="249"/>
  <c r="C34" i="311"/>
  <c r="C34" i="373"/>
  <c r="C36" i="250"/>
  <c r="C17" i="311"/>
  <c r="C17" i="373"/>
  <c r="C19" i="250"/>
  <c r="C39" i="312"/>
  <c r="C39" i="374" s="1"/>
  <c r="C41" i="251"/>
  <c r="K41" i="191"/>
  <c r="C16" i="312"/>
  <c r="C16" i="374" s="1"/>
  <c r="C18" i="251"/>
  <c r="K18" i="191"/>
  <c r="C56" i="314"/>
  <c r="C56" i="376" s="1"/>
  <c r="C56" i="253"/>
  <c r="C10" i="315"/>
  <c r="C10" i="377" s="1"/>
  <c r="C12" i="254"/>
  <c r="K12" i="194"/>
  <c r="C56" i="315"/>
  <c r="C56" i="377" s="1"/>
  <c r="C56" i="254"/>
  <c r="C52" i="315"/>
  <c r="C52" i="377"/>
  <c r="C52" i="254"/>
  <c r="C29" i="316"/>
  <c r="C29" i="378" s="1"/>
  <c r="C31" i="255"/>
  <c r="K31" i="195"/>
  <c r="C11" i="316"/>
  <c r="C11" i="378" s="1"/>
  <c r="C13" i="255"/>
  <c r="C53" i="316"/>
  <c r="C53" i="378" s="1"/>
  <c r="C53" i="255"/>
  <c r="K53" i="195"/>
  <c r="K27" i="196"/>
  <c r="D25" i="317" s="1"/>
  <c r="C25" i="317"/>
  <c r="C25" i="379"/>
  <c r="C27" i="256"/>
  <c r="C21" i="317"/>
  <c r="C21" i="379"/>
  <c r="C23" i="256"/>
  <c r="C60" i="317"/>
  <c r="C60" i="379" s="1"/>
  <c r="C60" i="256"/>
  <c r="K60" i="196"/>
  <c r="C35" i="318"/>
  <c r="C35" i="380" s="1"/>
  <c r="C37" i="257"/>
  <c r="K37" i="197"/>
  <c r="C22" i="318"/>
  <c r="C22" i="380" s="1"/>
  <c r="C24" i="257"/>
  <c r="K24" i="197"/>
  <c r="C13" i="318"/>
  <c r="C13" i="380" s="1"/>
  <c r="C15" i="257"/>
  <c r="K15" i="197"/>
  <c r="C38" i="319"/>
  <c r="C38" i="381" s="1"/>
  <c r="C40" i="258"/>
  <c r="K40" i="198"/>
  <c r="C59" i="319"/>
  <c r="C59" i="381"/>
  <c r="C59" i="258"/>
  <c r="K59" i="198"/>
  <c r="K59" i="258"/>
  <c r="C53" i="258"/>
  <c r="C53" i="319"/>
  <c r="C53" i="381" s="1"/>
  <c r="K53" i="198"/>
  <c r="C21" i="320"/>
  <c r="C21" i="382" s="1"/>
  <c r="C23" i="259"/>
  <c r="C60" i="320"/>
  <c r="C60" i="382"/>
  <c r="C60" i="259"/>
  <c r="K60" i="199"/>
  <c r="C46" i="320"/>
  <c r="C46" i="382"/>
  <c r="C46" i="259"/>
  <c r="C21" i="321"/>
  <c r="C21" i="383"/>
  <c r="C23" i="260"/>
  <c r="K23" i="200"/>
  <c r="C40" i="322"/>
  <c r="C40" i="384"/>
  <c r="C42" i="261"/>
  <c r="K42" i="201"/>
  <c r="C22" i="323"/>
  <c r="C22" i="385" s="1"/>
  <c r="C24" i="262"/>
  <c r="K24" i="202"/>
  <c r="C55" i="323"/>
  <c r="C55" i="385" s="1"/>
  <c r="C55" i="262"/>
  <c r="K55" i="202"/>
  <c r="C19" i="324"/>
  <c r="C19" i="386" s="1"/>
  <c r="C21" i="263"/>
  <c r="K21" i="203"/>
  <c r="C15" i="324"/>
  <c r="C15" i="386"/>
  <c r="C17" i="263"/>
  <c r="K17" i="203"/>
  <c r="C11" i="324"/>
  <c r="C11" i="386"/>
  <c r="C13" i="263"/>
  <c r="K13" i="203"/>
  <c r="C53" i="324"/>
  <c r="C53" i="386"/>
  <c r="C53" i="263"/>
  <c r="K53" i="203"/>
  <c r="C40" i="325"/>
  <c r="C40" i="387"/>
  <c r="C42" i="264"/>
  <c r="K42" i="204"/>
  <c r="C23" i="325"/>
  <c r="C23" i="387"/>
  <c r="C25" i="264"/>
  <c r="K25" i="204"/>
  <c r="D23" i="325"/>
  <c r="D23" i="387" s="1"/>
  <c r="C54" i="325"/>
  <c r="C54" i="387"/>
  <c r="C54" i="264"/>
  <c r="C26" i="265"/>
  <c r="C24" i="326"/>
  <c r="C24" i="388"/>
  <c r="C18" i="327"/>
  <c r="C18" i="389" s="1"/>
  <c r="C20" i="266"/>
  <c r="K20" i="206"/>
  <c r="C14" i="327"/>
  <c r="C14" i="389"/>
  <c r="C16" i="266"/>
  <c r="K16" i="206"/>
  <c r="C10" i="327"/>
  <c r="C10" i="389"/>
  <c r="C12" i="266"/>
  <c r="C27" i="328"/>
  <c r="C27" i="390"/>
  <c r="C29" i="267"/>
  <c r="C59" i="328"/>
  <c r="C59" i="390"/>
  <c r="C59" i="267"/>
  <c r="D24" i="330"/>
  <c r="D24" i="392" s="1"/>
  <c r="C33" i="330"/>
  <c r="C33" i="392"/>
  <c r="C35" i="269"/>
  <c r="C56" i="330"/>
  <c r="C56" i="392"/>
  <c r="C56" i="269"/>
  <c r="K56" i="209"/>
  <c r="C52" i="330"/>
  <c r="C52" i="392"/>
  <c r="C52" i="269"/>
  <c r="C24" i="331"/>
  <c r="C24" i="393" s="1"/>
  <c r="C26" i="270"/>
  <c r="C13" i="331"/>
  <c r="C13" i="393"/>
  <c r="C15" i="270"/>
  <c r="K27" i="211"/>
  <c r="C25" i="332"/>
  <c r="C25" i="394"/>
  <c r="C27" i="271"/>
  <c r="C12" i="332"/>
  <c r="C12" i="394"/>
  <c r="C14" i="271"/>
  <c r="K14" i="211"/>
  <c r="C46" i="332"/>
  <c r="C46" i="394"/>
  <c r="C46" i="271"/>
  <c r="C49" i="333"/>
  <c r="C49" i="395"/>
  <c r="C49" i="272"/>
  <c r="K49" i="212"/>
  <c r="C35" i="334"/>
  <c r="C35" i="396"/>
  <c r="C37" i="273"/>
  <c r="C31" i="334"/>
  <c r="C31" i="396" s="1"/>
  <c r="C33" i="273"/>
  <c r="C12" i="334"/>
  <c r="C12" i="396"/>
  <c r="C14" i="273"/>
  <c r="K14" i="213"/>
  <c r="D12" i="334"/>
  <c r="D12" i="396"/>
  <c r="C52" i="334"/>
  <c r="C52" i="396"/>
  <c r="C52" i="273"/>
  <c r="C39" i="335"/>
  <c r="C39" i="397" s="1"/>
  <c r="C41" i="274"/>
  <c r="C11" i="335"/>
  <c r="C11" i="397"/>
  <c r="C13" i="274"/>
  <c r="C48" i="335"/>
  <c r="C48" i="397"/>
  <c r="C48" i="274"/>
  <c r="C34" i="336"/>
  <c r="C34" i="398" s="1"/>
  <c r="C36" i="275"/>
  <c r="K27" i="215"/>
  <c r="C25" i="336"/>
  <c r="C25" i="398" s="1"/>
  <c r="C27" i="275"/>
  <c r="C21" i="336"/>
  <c r="C21" i="398" s="1"/>
  <c r="C23" i="275"/>
  <c r="C22" i="337"/>
  <c r="C22" i="399" s="1"/>
  <c r="C24" i="276"/>
  <c r="K24" i="216"/>
  <c r="C13" i="337"/>
  <c r="C13" i="399" s="1"/>
  <c r="C15" i="276"/>
  <c r="C55" i="337"/>
  <c r="C55" i="399"/>
  <c r="C55" i="276"/>
  <c r="K55" i="216"/>
  <c r="C32" i="338"/>
  <c r="C32" i="400"/>
  <c r="C34" i="277"/>
  <c r="K30" i="217"/>
  <c r="K21" i="217"/>
  <c r="D19" i="338"/>
  <c r="D19" i="400" s="1"/>
  <c r="C50" i="338"/>
  <c r="C50" i="400"/>
  <c r="C50" i="277"/>
  <c r="K34" i="218"/>
  <c r="C21" i="339"/>
  <c r="C21" i="401"/>
  <c r="C23" i="278"/>
  <c r="C10" i="339"/>
  <c r="C10" i="401" s="1"/>
  <c r="C12" i="278"/>
  <c r="K12" i="218"/>
  <c r="C52" i="339"/>
  <c r="C52" i="401" s="1"/>
  <c r="C52" i="278"/>
  <c r="C21" i="340"/>
  <c r="C21" i="402" s="1"/>
  <c r="C23" i="279"/>
  <c r="C47" i="340"/>
  <c r="C47" i="402"/>
  <c r="C47" i="279"/>
  <c r="C52" i="341"/>
  <c r="C52" i="403"/>
  <c r="C52" i="280"/>
  <c r="K52" i="220"/>
  <c r="C22" i="342"/>
  <c r="C22" i="404"/>
  <c r="C24" i="281"/>
  <c r="K24" i="221"/>
  <c r="D22" i="342" s="1"/>
  <c r="C55" i="342"/>
  <c r="C55" i="404"/>
  <c r="C55" i="281"/>
  <c r="K55" i="221"/>
  <c r="C47" i="342"/>
  <c r="C47" i="404"/>
  <c r="C47" i="281"/>
  <c r="C14" i="343"/>
  <c r="C14" i="405"/>
  <c r="C16" i="282"/>
  <c r="K16" i="222"/>
  <c r="C56" i="343"/>
  <c r="C56" i="405" s="1"/>
  <c r="C56" i="282"/>
  <c r="C31" i="344"/>
  <c r="C31" i="406" s="1"/>
  <c r="C33" i="283"/>
  <c r="K33" i="223"/>
  <c r="C21" i="344"/>
  <c r="C21" i="406" s="1"/>
  <c r="C23" i="283"/>
  <c r="K23" i="223"/>
  <c r="D21" i="344" s="1"/>
  <c r="D21" i="406" s="1"/>
  <c r="C53" i="344"/>
  <c r="C53" i="406"/>
  <c r="C53" i="283"/>
  <c r="C40" i="345"/>
  <c r="C40" i="407"/>
  <c r="C42" i="284"/>
  <c r="K42" i="224"/>
  <c r="K42" i="284" s="1"/>
  <c r="K34" i="224"/>
  <c r="C28" i="345"/>
  <c r="C28" i="407" s="1"/>
  <c r="C30" i="284"/>
  <c r="K30" i="224"/>
  <c r="C54" i="345"/>
  <c r="C54" i="407" s="1"/>
  <c r="C54" i="284"/>
  <c r="K54" i="224"/>
  <c r="K34" i="225"/>
  <c r="K29" i="225"/>
  <c r="C15" i="346"/>
  <c r="C15" i="408" s="1"/>
  <c r="C17" i="285"/>
  <c r="K17" i="225"/>
  <c r="K13" i="225"/>
  <c r="D11" i="346" s="1"/>
  <c r="D11" i="408" s="1"/>
  <c r="C48" i="346"/>
  <c r="C48" i="408" s="1"/>
  <c r="C48" i="285"/>
  <c r="K48" i="225"/>
  <c r="K48" i="285" s="1"/>
  <c r="C34" i="347"/>
  <c r="C34" i="409"/>
  <c r="C36" i="286"/>
  <c r="C15" i="347"/>
  <c r="C15" i="409" s="1"/>
  <c r="C17" i="286"/>
  <c r="C48" i="347"/>
  <c r="C48" i="409"/>
  <c r="C48" i="286"/>
  <c r="C14" i="348"/>
  <c r="C14" i="410"/>
  <c r="C16" i="287"/>
  <c r="C10" i="348"/>
  <c r="C10" i="410"/>
  <c r="C12" i="287"/>
  <c r="C52" i="348"/>
  <c r="C52" i="410" s="1"/>
  <c r="C52" i="287"/>
  <c r="D53" i="349"/>
  <c r="D53" i="411" s="1"/>
  <c r="K53" i="288"/>
  <c r="C35" i="350"/>
  <c r="C35" i="412"/>
  <c r="C37" i="289"/>
  <c r="K37" i="229"/>
  <c r="C23" i="350"/>
  <c r="C23" i="412"/>
  <c r="C25" i="289"/>
  <c r="K25" i="229"/>
  <c r="K17" i="229"/>
  <c r="C59" i="350"/>
  <c r="C59" i="412"/>
  <c r="C59" i="289"/>
  <c r="K59" i="229"/>
  <c r="K42" i="230"/>
  <c r="C27" i="351"/>
  <c r="C27" i="413" s="1"/>
  <c r="C29" i="290"/>
  <c r="C33" i="352"/>
  <c r="C33" i="414" s="1"/>
  <c r="C35" i="291"/>
  <c r="K35" i="231"/>
  <c r="C21" i="352"/>
  <c r="C21" i="414" s="1"/>
  <c r="C23" i="291"/>
  <c r="K18" i="231"/>
  <c r="C50" i="352"/>
  <c r="C50" i="414"/>
  <c r="C50" i="291"/>
  <c r="K50" i="231"/>
  <c r="C133" i="236"/>
  <c r="K133" i="236"/>
  <c r="C23" i="238"/>
  <c r="C27" i="240"/>
  <c r="E27" i="240"/>
  <c r="G6" i="240"/>
  <c r="I6" i="240" s="1"/>
  <c r="D14" i="242"/>
  <c r="A21" i="243"/>
  <c r="C57" i="297"/>
  <c r="C57" i="359" s="1"/>
  <c r="E9" i="302"/>
  <c r="E9" i="364"/>
  <c r="J24" i="279"/>
  <c r="K24" i="219"/>
  <c r="J55" i="279"/>
  <c r="K55" i="219"/>
  <c r="K11" i="220"/>
  <c r="K33" i="220"/>
  <c r="J33" i="280"/>
  <c r="J49" i="280"/>
  <c r="K49" i="220"/>
  <c r="J26" i="281"/>
  <c r="K26" i="221"/>
  <c r="D50" i="342"/>
  <c r="D50" i="404" s="1"/>
  <c r="K50" i="281"/>
  <c r="J17" i="282"/>
  <c r="K17" i="222"/>
  <c r="J19" i="283"/>
  <c r="K19" i="223"/>
  <c r="D17" i="344" s="1"/>
  <c r="D17" i="406" s="1"/>
  <c r="H22" i="283"/>
  <c r="H38" i="223"/>
  <c r="J40" i="283"/>
  <c r="K40" i="223"/>
  <c r="J50" i="283"/>
  <c r="K50" i="223"/>
  <c r="J60" i="283"/>
  <c r="K60" i="223"/>
  <c r="J13" i="284"/>
  <c r="K13" i="224"/>
  <c r="J21" i="284"/>
  <c r="K21" i="224"/>
  <c r="D19" i="345" s="1"/>
  <c r="D19" i="407" s="1"/>
  <c r="J29" i="284"/>
  <c r="J28" i="224"/>
  <c r="D34" i="345"/>
  <c r="D34" i="407"/>
  <c r="K36" i="284"/>
  <c r="J56" i="284"/>
  <c r="K56" i="224"/>
  <c r="K18" i="225"/>
  <c r="J46" i="285"/>
  <c r="K46" i="225"/>
  <c r="K56" i="225"/>
  <c r="K56" i="285"/>
  <c r="J19" i="286"/>
  <c r="K19" i="226"/>
  <c r="K24" i="226"/>
  <c r="J47" i="286"/>
  <c r="K47" i="226"/>
  <c r="K50" i="226"/>
  <c r="F57" i="226"/>
  <c r="F57" i="286" s="1"/>
  <c r="I38" i="227"/>
  <c r="I38" i="287" s="1"/>
  <c r="K24" i="227"/>
  <c r="K29" i="227"/>
  <c r="J48" i="287"/>
  <c r="K48" i="227"/>
  <c r="K48" i="287"/>
  <c r="K54" i="227"/>
  <c r="K13" i="228"/>
  <c r="J36" i="288"/>
  <c r="K36" i="228"/>
  <c r="J52" i="288"/>
  <c r="K52" i="228"/>
  <c r="J19" i="289"/>
  <c r="K19" i="229"/>
  <c r="K24" i="229"/>
  <c r="D50" i="350"/>
  <c r="D50" i="412"/>
  <c r="K50" i="289"/>
  <c r="J52" i="289"/>
  <c r="K52" i="229"/>
  <c r="J31" i="290"/>
  <c r="K31" i="230"/>
  <c r="J48" i="290"/>
  <c r="K48" i="230"/>
  <c r="D51" i="290"/>
  <c r="D57" i="230"/>
  <c r="D57" i="290" s="1"/>
  <c r="K53" i="230"/>
  <c r="J20" i="291"/>
  <c r="K20" i="231"/>
  <c r="K36" i="231"/>
  <c r="K53" i="231"/>
  <c r="K53" i="291"/>
  <c r="H21" i="416"/>
  <c r="C84" i="295"/>
  <c r="C84" i="357" s="1"/>
  <c r="C84" i="235"/>
  <c r="K84" i="235"/>
  <c r="C71" i="295"/>
  <c r="C71" i="357" s="1"/>
  <c r="K71" i="175"/>
  <c r="D71" i="295"/>
  <c r="D71" i="357" s="1"/>
  <c r="C71" i="235"/>
  <c r="C61" i="295"/>
  <c r="C61" i="357"/>
  <c r="C61" i="235"/>
  <c r="K61" i="235"/>
  <c r="C45" i="295"/>
  <c r="C45" i="357"/>
  <c r="C45" i="235"/>
  <c r="C29" i="295"/>
  <c r="C29" i="357"/>
  <c r="C29" i="235"/>
  <c r="C150" i="235"/>
  <c r="C150" i="295"/>
  <c r="C150" i="357"/>
  <c r="C132" i="235"/>
  <c r="K132" i="175"/>
  <c r="C132" i="295"/>
  <c r="C132" i="357"/>
  <c r="C125" i="295"/>
  <c r="C125" i="357" s="1"/>
  <c r="C125" i="235"/>
  <c r="C112" i="295"/>
  <c r="C112" i="357"/>
  <c r="C112" i="235"/>
  <c r="K112" i="175"/>
  <c r="C105" i="295"/>
  <c r="C105" i="357"/>
  <c r="C105" i="235"/>
  <c r="C89" i="236"/>
  <c r="K89" i="236" s="1"/>
  <c r="C89" i="296"/>
  <c r="C89" i="358" s="1"/>
  <c r="C56" i="296"/>
  <c r="C56" i="358" s="1"/>
  <c r="C56" i="236"/>
  <c r="C36" i="296"/>
  <c r="C36" i="358"/>
  <c r="C36" i="236"/>
  <c r="K36" i="236"/>
  <c r="C28" i="296"/>
  <c r="C28" i="358" s="1"/>
  <c r="C28" i="236"/>
  <c r="C138" i="296"/>
  <c r="C138" i="358" s="1"/>
  <c r="C138" i="236"/>
  <c r="K138" i="236" s="1"/>
  <c r="C112" i="236"/>
  <c r="K112" i="236" s="1"/>
  <c r="C112" i="296"/>
  <c r="C112" i="358" s="1"/>
  <c r="C104" i="236"/>
  <c r="C46" i="297"/>
  <c r="C46" i="359" s="1"/>
  <c r="C46" i="237"/>
  <c r="K46" i="237" s="1"/>
  <c r="K46" i="177"/>
  <c r="D46" i="297" s="1"/>
  <c r="D46" i="359" s="1"/>
  <c r="C34" i="297"/>
  <c r="C34" i="359"/>
  <c r="C34" i="237"/>
  <c r="K34" i="237"/>
  <c r="K34" i="177"/>
  <c r="D34" i="297"/>
  <c r="D34" i="359" s="1"/>
  <c r="C20" i="297"/>
  <c r="C20" i="359"/>
  <c r="C20" i="237"/>
  <c r="C111" i="297"/>
  <c r="C111" i="359"/>
  <c r="C111" i="237"/>
  <c r="K111" i="237"/>
  <c r="K111" i="177"/>
  <c r="D111" i="297" s="1"/>
  <c r="D111" i="359" s="1"/>
  <c r="C118" i="237"/>
  <c r="C118" i="297"/>
  <c r="C118" i="359" s="1"/>
  <c r="C76" i="298"/>
  <c r="C76" i="360"/>
  <c r="C76" i="238"/>
  <c r="K76" i="238" s="1"/>
  <c r="C66" i="298"/>
  <c r="C66" i="360"/>
  <c r="C66" i="238"/>
  <c r="C49" i="238"/>
  <c r="K49" i="238"/>
  <c r="C49" i="298"/>
  <c r="C49" i="360" s="1"/>
  <c r="C29" i="298"/>
  <c r="C29" i="360"/>
  <c r="C29" i="238"/>
  <c r="K29" i="238" s="1"/>
  <c r="C16" i="298"/>
  <c r="C16" i="360"/>
  <c r="C16" i="238"/>
  <c r="K16" i="238" s="1"/>
  <c r="C130" i="298"/>
  <c r="C130" i="360"/>
  <c r="C130" i="238"/>
  <c r="C117" i="238"/>
  <c r="K117" i="238" s="1"/>
  <c r="C117" i="298"/>
  <c r="C117" i="360" s="1"/>
  <c r="C13" i="299"/>
  <c r="C13" i="361" s="1"/>
  <c r="C13" i="239"/>
  <c r="E13" i="239" s="1"/>
  <c r="C17" i="300"/>
  <c r="C17" i="240"/>
  <c r="G22" i="300"/>
  <c r="G22" i="362" s="1"/>
  <c r="G22" i="240"/>
  <c r="I22" i="240" s="1"/>
  <c r="G11" i="300"/>
  <c r="G11" i="362"/>
  <c r="G11" i="240"/>
  <c r="I11" i="240" s="1"/>
  <c r="G8" i="300"/>
  <c r="G8" i="362"/>
  <c r="G8" i="240"/>
  <c r="I8" i="240" s="1"/>
  <c r="E13" i="302"/>
  <c r="E13" i="364" s="1"/>
  <c r="E13" i="242"/>
  <c r="I13" i="242"/>
  <c r="I13" i="182"/>
  <c r="B12" i="242"/>
  <c r="B12" i="302"/>
  <c r="B12" i="364"/>
  <c r="C7" i="302"/>
  <c r="C7" i="364" s="1"/>
  <c r="C7" i="242"/>
  <c r="A13" i="303"/>
  <c r="A13" i="365"/>
  <c r="A13" i="243"/>
  <c r="A9" i="243"/>
  <c r="A9" i="303"/>
  <c r="A9" i="365" s="1"/>
  <c r="D23" i="303"/>
  <c r="D23" i="365"/>
  <c r="D23" i="243"/>
  <c r="D22" i="303"/>
  <c r="D22" i="365" s="1"/>
  <c r="D22" i="243"/>
  <c r="D21" i="303"/>
  <c r="D21" i="365"/>
  <c r="D21" i="243"/>
  <c r="D20" i="243"/>
  <c r="D20" i="303"/>
  <c r="D20" i="365"/>
  <c r="D19" i="303"/>
  <c r="D19" i="365"/>
  <c r="D19" i="243"/>
  <c r="D17" i="303"/>
  <c r="D17" i="243"/>
  <c r="D16" i="303"/>
  <c r="D16" i="365" s="1"/>
  <c r="D16" i="243"/>
  <c r="D15" i="303"/>
  <c r="D15" i="365"/>
  <c r="D15" i="243"/>
  <c r="D14" i="243"/>
  <c r="D14" i="303"/>
  <c r="D14" i="365"/>
  <c r="D13" i="243"/>
  <c r="D13" i="303"/>
  <c r="D13" i="365" s="1"/>
  <c r="D12" i="303"/>
  <c r="D12" i="365"/>
  <c r="D12" i="243"/>
  <c r="D11" i="303"/>
  <c r="D11" i="243"/>
  <c r="D9" i="303"/>
  <c r="D9" i="243"/>
  <c r="D8" i="303"/>
  <c r="D8" i="365"/>
  <c r="D8" i="243"/>
  <c r="D7" i="303"/>
  <c r="D7" i="243"/>
  <c r="D25" i="243" s="1"/>
  <c r="C43" i="305"/>
  <c r="C43" i="367" s="1"/>
  <c r="C43" i="244"/>
  <c r="C151" i="305"/>
  <c r="C151" i="367"/>
  <c r="C151" i="244"/>
  <c r="C127" i="305"/>
  <c r="C127" i="367"/>
  <c r="C127" i="244"/>
  <c r="C45" i="306"/>
  <c r="C45" i="368" s="1"/>
  <c r="C45" i="245"/>
  <c r="K45" i="185"/>
  <c r="C38" i="306"/>
  <c r="C38" i="368" s="1"/>
  <c r="C38" i="245"/>
  <c r="C145" i="306"/>
  <c r="C145" i="368" s="1"/>
  <c r="C145" i="245"/>
  <c r="K145" i="185"/>
  <c r="C126" i="306"/>
  <c r="C126" i="368" s="1"/>
  <c r="C126" i="245"/>
  <c r="C122" i="306"/>
  <c r="C122" i="368"/>
  <c r="C122" i="245"/>
  <c r="C118" i="306"/>
  <c r="C118" i="368"/>
  <c r="C118" i="245"/>
  <c r="C95" i="306"/>
  <c r="C95" i="368" s="1"/>
  <c r="C95" i="245"/>
  <c r="C62" i="307"/>
  <c r="C62" i="369" s="1"/>
  <c r="C62" i="246"/>
  <c r="C34" i="307"/>
  <c r="C34" i="369"/>
  <c r="C34" i="246"/>
  <c r="C30" i="307"/>
  <c r="C30" i="369" s="1"/>
  <c r="C30" i="246"/>
  <c r="C132" i="307"/>
  <c r="C132" i="369" s="1"/>
  <c r="C132" i="246"/>
  <c r="C108" i="307"/>
  <c r="C108" i="369" s="1"/>
  <c r="C108" i="246"/>
  <c r="C10" i="308"/>
  <c r="C10" i="370"/>
  <c r="C10" i="247"/>
  <c r="C81" i="308"/>
  <c r="C81" i="370"/>
  <c r="C81" i="247"/>
  <c r="C53" i="308"/>
  <c r="C53" i="370" s="1"/>
  <c r="C53" i="247"/>
  <c r="K53" i="187"/>
  <c r="K53" i="247" s="1"/>
  <c r="C33" i="308"/>
  <c r="C33" i="370"/>
  <c r="C33" i="247"/>
  <c r="C16" i="308"/>
  <c r="C16" i="370"/>
  <c r="C16" i="247"/>
  <c r="C144" i="308"/>
  <c r="C144" i="370" s="1"/>
  <c r="C144" i="247"/>
  <c r="C110" i="308"/>
  <c r="C110" i="370"/>
  <c r="C110" i="247"/>
  <c r="K110" i="187"/>
  <c r="K110" i="247"/>
  <c r="C24" i="309"/>
  <c r="C24" i="371" s="1"/>
  <c r="C26" i="248"/>
  <c r="K26" i="188"/>
  <c r="C13" i="309"/>
  <c r="C13" i="371" s="1"/>
  <c r="C15" i="248"/>
  <c r="K15" i="188"/>
  <c r="C56" i="309"/>
  <c r="C56" i="371" s="1"/>
  <c r="C56" i="248"/>
  <c r="C18" i="310"/>
  <c r="C18" i="372"/>
  <c r="C20" i="249"/>
  <c r="K20" i="189"/>
  <c r="K20" i="249"/>
  <c r="C51" i="310"/>
  <c r="C51" i="372" s="1"/>
  <c r="C51" i="249"/>
  <c r="C36" i="312"/>
  <c r="C36" i="374"/>
  <c r="C38" i="251"/>
  <c r="K38" i="191"/>
  <c r="D36" i="312" s="1"/>
  <c r="D36" i="374" s="1"/>
  <c r="C19" i="312"/>
  <c r="C19" i="374" s="1"/>
  <c r="C21" i="251"/>
  <c r="C47" i="312"/>
  <c r="C47" i="374" s="1"/>
  <c r="C47" i="251"/>
  <c r="K47" i="191"/>
  <c r="C33" i="313"/>
  <c r="C33" i="375" s="1"/>
  <c r="C35" i="252"/>
  <c r="K35" i="192"/>
  <c r="C28" i="313"/>
  <c r="C28" i="375" s="1"/>
  <c r="C30" i="252"/>
  <c r="K30" i="192"/>
  <c r="C9" i="313"/>
  <c r="C9" i="375"/>
  <c r="C11" i="252"/>
  <c r="C17" i="314"/>
  <c r="C17" i="376"/>
  <c r="C19" i="253"/>
  <c r="C13" i="314"/>
  <c r="C13" i="376"/>
  <c r="C15" i="253"/>
  <c r="C33" i="315"/>
  <c r="C33" i="377" s="1"/>
  <c r="C35" i="254"/>
  <c r="K35" i="194"/>
  <c r="K27" i="194"/>
  <c r="K27" i="254" s="1"/>
  <c r="C25" i="315"/>
  <c r="C25" i="377"/>
  <c r="C27" i="254"/>
  <c r="C13" i="315"/>
  <c r="C13" i="377"/>
  <c r="C15" i="254"/>
  <c r="C33" i="316"/>
  <c r="C33" i="378" s="1"/>
  <c r="C35" i="255"/>
  <c r="K35" i="195"/>
  <c r="C14" i="316"/>
  <c r="C14" i="378" s="1"/>
  <c r="C16" i="255"/>
  <c r="C39" i="317"/>
  <c r="C39" i="379" s="1"/>
  <c r="C41" i="256"/>
  <c r="C11" i="317"/>
  <c r="C11" i="379"/>
  <c r="C13" i="256"/>
  <c r="C48" i="317"/>
  <c r="C48" i="379" s="1"/>
  <c r="C48" i="256"/>
  <c r="K48" i="196"/>
  <c r="C16" i="318"/>
  <c r="C16" i="380" s="1"/>
  <c r="C18" i="257"/>
  <c r="K18" i="197"/>
  <c r="C60" i="318"/>
  <c r="C60" i="380" s="1"/>
  <c r="C60" i="257"/>
  <c r="C46" i="318"/>
  <c r="C46" i="380" s="1"/>
  <c r="C46" i="257"/>
  <c r="K46" i="197"/>
  <c r="C27" i="319"/>
  <c r="C27" i="381" s="1"/>
  <c r="C29" i="258"/>
  <c r="K29" i="198"/>
  <c r="C10" i="319"/>
  <c r="C10" i="381" s="1"/>
  <c r="C12" i="258"/>
  <c r="K12" i="198"/>
  <c r="C39" i="320"/>
  <c r="C39" i="382" s="1"/>
  <c r="C41" i="259"/>
  <c r="C28" i="320"/>
  <c r="C28" i="382"/>
  <c r="C30" i="259"/>
  <c r="K30" i="199"/>
  <c r="D28" i="320"/>
  <c r="C11" i="320"/>
  <c r="C11" i="382" s="1"/>
  <c r="C13" i="259"/>
  <c r="C53" i="320"/>
  <c r="C53" i="382"/>
  <c r="C53" i="259"/>
  <c r="K53" i="199"/>
  <c r="K53" i="259"/>
  <c r="C40" i="321"/>
  <c r="C40" i="383" s="1"/>
  <c r="C42" i="260"/>
  <c r="K42" i="200"/>
  <c r="C15" i="321"/>
  <c r="C15" i="383" s="1"/>
  <c r="C17" i="260"/>
  <c r="K17" i="200"/>
  <c r="C24" i="322"/>
  <c r="C24" i="384" s="1"/>
  <c r="C26" i="261"/>
  <c r="C16" i="322"/>
  <c r="C16" i="384"/>
  <c r="C18" i="261"/>
  <c r="C12" i="322"/>
  <c r="C12" i="384" s="1"/>
  <c r="C14" i="261"/>
  <c r="C40" i="323"/>
  <c r="C40" i="385"/>
  <c r="C42" i="262"/>
  <c r="K42" i="202"/>
  <c r="C35" i="324"/>
  <c r="C35" i="386"/>
  <c r="C37" i="263"/>
  <c r="K37" i="203"/>
  <c r="C23" i="324"/>
  <c r="C23" i="386"/>
  <c r="C25" i="263"/>
  <c r="C49" i="325"/>
  <c r="C49" i="387" s="1"/>
  <c r="C49" i="264"/>
  <c r="K49" i="204"/>
  <c r="D49" i="325" s="1"/>
  <c r="D49" i="387" s="1"/>
  <c r="C28" i="326"/>
  <c r="C28" i="388" s="1"/>
  <c r="C30" i="265"/>
  <c r="C15" i="326"/>
  <c r="C15" i="388"/>
  <c r="C17" i="265"/>
  <c r="K17" i="205"/>
  <c r="K17" i="265" s="1"/>
  <c r="C59" i="326"/>
  <c r="C59" i="388" s="1"/>
  <c r="C59" i="265"/>
  <c r="K59" i="205"/>
  <c r="C22" i="327"/>
  <c r="C22" i="389" s="1"/>
  <c r="C24" i="266"/>
  <c r="C55" i="327"/>
  <c r="C55" i="389"/>
  <c r="C55" i="266"/>
  <c r="K55" i="206"/>
  <c r="C27" i="329"/>
  <c r="C27" i="391"/>
  <c r="C29" i="268"/>
  <c r="C57" i="329"/>
  <c r="C57" i="391" s="1"/>
  <c r="C57" i="268"/>
  <c r="C49" i="329"/>
  <c r="C49" i="391"/>
  <c r="C49" i="268"/>
  <c r="C24" i="330"/>
  <c r="C24" i="392"/>
  <c r="C26" i="269"/>
  <c r="C13" i="330"/>
  <c r="C13" i="392"/>
  <c r="C15" i="269"/>
  <c r="K15" i="209"/>
  <c r="C38" i="331"/>
  <c r="C38" i="393"/>
  <c r="C40" i="270"/>
  <c r="C28" i="331"/>
  <c r="C28" i="393" s="1"/>
  <c r="C30" i="270"/>
  <c r="C54" i="331"/>
  <c r="C54" i="393"/>
  <c r="C54" i="270"/>
  <c r="C39" i="332"/>
  <c r="C39" i="394"/>
  <c r="C41" i="271"/>
  <c r="K41" i="211"/>
  <c r="K39" i="211"/>
  <c r="D37" i="332"/>
  <c r="C15" i="332"/>
  <c r="C15" i="394" s="1"/>
  <c r="C17" i="271"/>
  <c r="C54" i="332"/>
  <c r="C54" i="394"/>
  <c r="C54" i="271"/>
  <c r="K54" i="211"/>
  <c r="C49" i="332"/>
  <c r="C49" i="394"/>
  <c r="C49" i="271"/>
  <c r="K49" i="211"/>
  <c r="C40" i="333"/>
  <c r="C40" i="395"/>
  <c r="C42" i="272"/>
  <c r="K42" i="212"/>
  <c r="C27" i="333"/>
  <c r="C27" i="395"/>
  <c r="C29" i="272"/>
  <c r="K29" i="212"/>
  <c r="C59" i="333"/>
  <c r="C59" i="395"/>
  <c r="C59" i="272"/>
  <c r="K59" i="212"/>
  <c r="C19" i="334"/>
  <c r="C19" i="396" s="1"/>
  <c r="C21" i="273"/>
  <c r="C15" i="334"/>
  <c r="C15" i="396"/>
  <c r="C17" i="273"/>
  <c r="C55" i="334"/>
  <c r="C55" i="396"/>
  <c r="C55" i="273"/>
  <c r="C32" i="335"/>
  <c r="C32" i="397" s="1"/>
  <c r="C34" i="274"/>
  <c r="K34" i="214"/>
  <c r="K34" i="274"/>
  <c r="C18" i="335"/>
  <c r="C18" i="397" s="1"/>
  <c r="C20" i="274"/>
  <c r="K20" i="214"/>
  <c r="D18" i="335" s="1"/>
  <c r="D18" i="397" s="1"/>
  <c r="C14" i="335"/>
  <c r="C14" i="397"/>
  <c r="C16" i="274"/>
  <c r="K16" i="214"/>
  <c r="C56" i="335"/>
  <c r="C56" i="397" s="1"/>
  <c r="C56" i="274"/>
  <c r="K56" i="214"/>
  <c r="C52" i="335"/>
  <c r="C52" i="397" s="1"/>
  <c r="C52" i="274"/>
  <c r="D28" i="336"/>
  <c r="D28" i="398"/>
  <c r="K30" i="275"/>
  <c r="C11" i="336"/>
  <c r="C11" i="398"/>
  <c r="C13" i="275"/>
  <c r="C47" i="336"/>
  <c r="C47" i="398" s="1"/>
  <c r="C47" i="275"/>
  <c r="C29" i="337"/>
  <c r="C29" i="399" s="1"/>
  <c r="C31" i="276"/>
  <c r="C16" i="337"/>
  <c r="C16" i="399"/>
  <c r="C18" i="276"/>
  <c r="K18" i="216"/>
  <c r="K14" i="216"/>
  <c r="C49" i="337"/>
  <c r="C49" i="399"/>
  <c r="C49" i="276"/>
  <c r="K49" i="216"/>
  <c r="C35" i="338"/>
  <c r="C35" i="400" s="1"/>
  <c r="C37" i="277"/>
  <c r="C23" i="338"/>
  <c r="C23" i="400"/>
  <c r="C25" i="277"/>
  <c r="D49" i="338"/>
  <c r="D49" i="400"/>
  <c r="K49" i="277"/>
  <c r="C40" i="339"/>
  <c r="C40" i="401" s="1"/>
  <c r="C42" i="278"/>
  <c r="K29" i="218"/>
  <c r="D27" i="339"/>
  <c r="D27" i="401" s="1"/>
  <c r="K14" i="218"/>
  <c r="D12" i="339"/>
  <c r="D12" i="401"/>
  <c r="C55" i="339"/>
  <c r="C55" i="401" s="1"/>
  <c r="C55" i="278"/>
  <c r="C28" i="340"/>
  <c r="C28" i="402" s="1"/>
  <c r="C30" i="279"/>
  <c r="C54" i="340"/>
  <c r="C54" i="402"/>
  <c r="C54" i="279"/>
  <c r="C16" i="341"/>
  <c r="C16" i="403"/>
  <c r="C18" i="280"/>
  <c r="K18" i="220"/>
  <c r="K14" i="220"/>
  <c r="C9" i="341"/>
  <c r="C9" i="403"/>
  <c r="C11" i="280"/>
  <c r="C55" i="341"/>
  <c r="C55" i="403"/>
  <c r="C55" i="280"/>
  <c r="K55" i="220"/>
  <c r="C33" i="342"/>
  <c r="C33" i="404"/>
  <c r="C35" i="281"/>
  <c r="K35" i="221"/>
  <c r="C38" i="343"/>
  <c r="C38" i="405"/>
  <c r="C40" i="282"/>
  <c r="K40" i="222"/>
  <c r="K39" i="222" s="1"/>
  <c r="C32" i="343"/>
  <c r="C32" i="405" s="1"/>
  <c r="C34" i="282"/>
  <c r="K34" i="222"/>
  <c r="K34" i="282"/>
  <c r="K30" i="222"/>
  <c r="K18" i="222"/>
  <c r="C47" i="343"/>
  <c r="C47" i="405"/>
  <c r="C47" i="282"/>
  <c r="C34" i="344"/>
  <c r="C34" i="406" s="1"/>
  <c r="C36" i="283"/>
  <c r="K36" i="223"/>
  <c r="D34" i="344" s="1"/>
  <c r="D34" i="406" s="1"/>
  <c r="C24" i="344"/>
  <c r="C24" i="406"/>
  <c r="C26" i="283"/>
  <c r="K26" i="223"/>
  <c r="D24" i="344"/>
  <c r="C15" i="344"/>
  <c r="C15" i="406" s="1"/>
  <c r="C17" i="283"/>
  <c r="K17" i="223"/>
  <c r="K13" i="223"/>
  <c r="D11" i="344" s="1"/>
  <c r="D11" i="406" s="1"/>
  <c r="C48" i="345"/>
  <c r="C48" i="407"/>
  <c r="C48" i="284"/>
  <c r="K48" i="224"/>
  <c r="C31" i="346"/>
  <c r="C31" i="408"/>
  <c r="C33" i="285"/>
  <c r="K33" i="225"/>
  <c r="C18" i="346"/>
  <c r="C18" i="408"/>
  <c r="C20" i="285"/>
  <c r="C28" i="347"/>
  <c r="C28" i="409"/>
  <c r="C30" i="286"/>
  <c r="C18" i="347"/>
  <c r="C18" i="409"/>
  <c r="C20" i="286"/>
  <c r="C17" i="348"/>
  <c r="C17" i="410" s="1"/>
  <c r="C19" i="287"/>
  <c r="C55" i="348"/>
  <c r="C55" i="410"/>
  <c r="C55" i="287"/>
  <c r="K55" i="227"/>
  <c r="K55" i="287"/>
  <c r="C29" i="349"/>
  <c r="C29" i="411" s="1"/>
  <c r="C31" i="288"/>
  <c r="K31" i="228"/>
  <c r="D29" i="349" s="1"/>
  <c r="D29" i="411" s="1"/>
  <c r="C24" i="349"/>
  <c r="C24" i="411"/>
  <c r="C26" i="288"/>
  <c r="K26" i="228"/>
  <c r="K26" i="288"/>
  <c r="C16" i="349"/>
  <c r="C16" i="411"/>
  <c r="C18" i="288"/>
  <c r="C9" i="349"/>
  <c r="C9" i="411"/>
  <c r="C11" i="288"/>
  <c r="C48" i="349"/>
  <c r="C48" i="411"/>
  <c r="C48" i="288"/>
  <c r="D40" i="350"/>
  <c r="D40" i="412"/>
  <c r="K42" i="289"/>
  <c r="C10" i="350"/>
  <c r="C10" i="412" s="1"/>
  <c r="C12" i="289"/>
  <c r="C33" i="290"/>
  <c r="C31" i="351"/>
  <c r="C31" i="413" s="1"/>
  <c r="K33" i="230"/>
  <c r="C17" i="351"/>
  <c r="C17" i="413"/>
  <c r="C19" i="290"/>
  <c r="C9" i="351"/>
  <c r="C9" i="413"/>
  <c r="C11" i="290"/>
  <c r="C38" i="352"/>
  <c r="C38" i="414" s="1"/>
  <c r="C40" i="291"/>
  <c r="K34" i="231"/>
  <c r="K32" i="231" s="1"/>
  <c r="C28" i="352"/>
  <c r="C28" i="414"/>
  <c r="C30" i="291"/>
  <c r="K30" i="231"/>
  <c r="C11" i="352"/>
  <c r="C11" i="414"/>
  <c r="C13" i="291"/>
  <c r="C60" i="352"/>
  <c r="C60" i="414" s="1"/>
  <c r="C60" i="291"/>
  <c r="K60" i="231"/>
  <c r="C54" i="352"/>
  <c r="C54" i="414" s="1"/>
  <c r="C54" i="291"/>
  <c r="C43" i="236"/>
  <c r="K43" i="236" s="1"/>
  <c r="C127" i="236"/>
  <c r="C77" i="237"/>
  <c r="C105" i="237"/>
  <c r="K105" i="237" s="1"/>
  <c r="C125" i="237"/>
  <c r="K125" i="237"/>
  <c r="K143" i="237"/>
  <c r="C141" i="238"/>
  <c r="C16" i="239"/>
  <c r="E16" i="239"/>
  <c r="D18" i="243"/>
  <c r="A17" i="303"/>
  <c r="A17" i="365"/>
  <c r="C53" i="297"/>
  <c r="C53" i="359"/>
  <c r="C53" i="237"/>
  <c r="K53" i="237"/>
  <c r="C45" i="297"/>
  <c r="C45" i="359"/>
  <c r="C45" i="237"/>
  <c r="K45" i="237"/>
  <c r="C39" i="237"/>
  <c r="K39" i="237"/>
  <c r="C39" i="297"/>
  <c r="C39" i="359"/>
  <c r="C16" i="297"/>
  <c r="C16" i="359"/>
  <c r="C16" i="237"/>
  <c r="C106" i="297"/>
  <c r="C106" i="359" s="1"/>
  <c r="C106" i="237"/>
  <c r="C112" i="297"/>
  <c r="C112" i="359"/>
  <c r="C112" i="237"/>
  <c r="K112" i="237"/>
  <c r="C129" i="297"/>
  <c r="C129" i="359"/>
  <c r="C129" i="237"/>
  <c r="K129" i="237"/>
  <c r="C72" i="298"/>
  <c r="C72" i="360"/>
  <c r="C72" i="238"/>
  <c r="C61" i="298"/>
  <c r="C61" i="360" s="1"/>
  <c r="C61" i="238"/>
  <c r="K61" i="238"/>
  <c r="C48" i="298"/>
  <c r="C48" i="360" s="1"/>
  <c r="C48" i="238"/>
  <c r="K48" i="238"/>
  <c r="C42" i="298"/>
  <c r="C42" i="360" s="1"/>
  <c r="C42" i="238"/>
  <c r="C35" i="238"/>
  <c r="C35" i="298"/>
  <c r="C35" i="360" s="1"/>
  <c r="C28" i="298"/>
  <c r="C28" i="360"/>
  <c r="C28" i="238"/>
  <c r="K28" i="238" s="1"/>
  <c r="C12" i="298"/>
  <c r="C12" i="360"/>
  <c r="C12" i="238"/>
  <c r="C149" i="298"/>
  <c r="C149" i="360"/>
  <c r="C149" i="238"/>
  <c r="C137" i="298"/>
  <c r="C137" i="360" s="1"/>
  <c r="C137" i="238"/>
  <c r="C123" i="238"/>
  <c r="K123" i="238"/>
  <c r="C123" i="298"/>
  <c r="C123" i="360"/>
  <c r="C110" i="298"/>
  <c r="C110" i="360"/>
  <c r="C110" i="238"/>
  <c r="K110" i="238" s="1"/>
  <c r="C107" i="238"/>
  <c r="C107" i="298"/>
  <c r="C107" i="360" s="1"/>
  <c r="C27" i="299"/>
  <c r="C27" i="361"/>
  <c r="C27" i="239"/>
  <c r="E27" i="239" s="1"/>
  <c r="C24" i="299"/>
  <c r="C24" i="361" s="1"/>
  <c r="C24" i="239"/>
  <c r="C20" i="239"/>
  <c r="E20" i="239"/>
  <c r="C20" i="299"/>
  <c r="C20" i="361"/>
  <c r="C15" i="299"/>
  <c r="C15" i="361" s="1"/>
  <c r="C15" i="239"/>
  <c r="E15" i="239"/>
  <c r="C9" i="299"/>
  <c r="C9" i="361"/>
  <c r="C9" i="239"/>
  <c r="E9" i="239"/>
  <c r="G28" i="299"/>
  <c r="G28" i="361"/>
  <c r="G28" i="239"/>
  <c r="I28" i="239"/>
  <c r="G15" i="299"/>
  <c r="G15" i="361"/>
  <c r="G15" i="239"/>
  <c r="I15" i="239" s="1"/>
  <c r="C20" i="240"/>
  <c r="E20" i="240"/>
  <c r="C20" i="300"/>
  <c r="C20" i="362" s="1"/>
  <c r="G25" i="300"/>
  <c r="G25" i="362"/>
  <c r="G25" i="240"/>
  <c r="I25" i="240"/>
  <c r="G21" i="300"/>
  <c r="G21" i="362"/>
  <c r="G21" i="240"/>
  <c r="I21" i="240"/>
  <c r="G17" i="300"/>
  <c r="G17" i="362"/>
  <c r="G17" i="240"/>
  <c r="G7" i="300"/>
  <c r="G7" i="362" s="1"/>
  <c r="G7" i="240"/>
  <c r="I7" i="240" s="1"/>
  <c r="E20" i="302"/>
  <c r="E20" i="364" s="1"/>
  <c r="E20" i="242"/>
  <c r="I20" i="242" s="1"/>
  <c r="B19" i="302"/>
  <c r="B19" i="242"/>
  <c r="C18" i="302"/>
  <c r="C18" i="364" s="1"/>
  <c r="C18" i="242"/>
  <c r="E16" i="302"/>
  <c r="E16" i="364"/>
  <c r="E16" i="242"/>
  <c r="B15" i="242"/>
  <c r="B15" i="302"/>
  <c r="B11" i="302"/>
  <c r="B11" i="364" s="1"/>
  <c r="B11" i="242"/>
  <c r="C10" i="302"/>
  <c r="C10" i="364"/>
  <c r="C10" i="242"/>
  <c r="E8" i="302"/>
  <c r="E8" i="364" s="1"/>
  <c r="E8" i="242"/>
  <c r="I8" i="242" s="1"/>
  <c r="E25" i="182"/>
  <c r="E25" i="302" s="1"/>
  <c r="E25" i="364" s="1"/>
  <c r="A12" i="243"/>
  <c r="A12" i="303"/>
  <c r="A12" i="365" s="1"/>
  <c r="A8" i="303"/>
  <c r="A8" i="365" s="1"/>
  <c r="A8" i="243"/>
  <c r="C19" i="303"/>
  <c r="C19" i="365"/>
  <c r="C19" i="243"/>
  <c r="C16" i="303"/>
  <c r="C16" i="365" s="1"/>
  <c r="C16" i="243"/>
  <c r="C13" i="303"/>
  <c r="C13" i="365"/>
  <c r="C13" i="243"/>
  <c r="C12" i="303"/>
  <c r="C12" i="365" s="1"/>
  <c r="C12" i="243"/>
  <c r="C11" i="303"/>
  <c r="C11" i="365"/>
  <c r="C11" i="243"/>
  <c r="C10" i="243"/>
  <c r="C10" i="303"/>
  <c r="C10" i="365"/>
  <c r="C8" i="303"/>
  <c r="C8" i="365"/>
  <c r="C8" i="243"/>
  <c r="C79" i="305"/>
  <c r="C79" i="367"/>
  <c r="C79" i="244"/>
  <c r="C76" i="305"/>
  <c r="C76" i="367"/>
  <c r="C76" i="244"/>
  <c r="C62" i="305"/>
  <c r="C62" i="367" s="1"/>
  <c r="C62" i="244"/>
  <c r="C58" i="305"/>
  <c r="C58" i="367"/>
  <c r="C58" i="244"/>
  <c r="C52" i="305"/>
  <c r="C52" i="367" s="1"/>
  <c r="C52" i="244"/>
  <c r="C42" i="305"/>
  <c r="C42" i="367"/>
  <c r="C42" i="244"/>
  <c r="C36" i="305"/>
  <c r="C36" i="367" s="1"/>
  <c r="C36" i="244"/>
  <c r="C28" i="305"/>
  <c r="C28" i="367"/>
  <c r="C28" i="244"/>
  <c r="C18" i="305"/>
  <c r="C18" i="367" s="1"/>
  <c r="C18" i="244"/>
  <c r="C12" i="305"/>
  <c r="C12" i="367"/>
  <c r="C12" i="244"/>
  <c r="C137" i="305"/>
  <c r="C137" i="367" s="1"/>
  <c r="C137" i="244"/>
  <c r="C134" i="305"/>
  <c r="C134" i="367"/>
  <c r="C134" i="244"/>
  <c r="C117" i="305"/>
  <c r="C117" i="367"/>
  <c r="C117" i="244"/>
  <c r="C109" i="305"/>
  <c r="C109" i="367" s="1"/>
  <c r="C109" i="244"/>
  <c r="C106" i="305"/>
  <c r="C106" i="367" s="1"/>
  <c r="C106" i="244"/>
  <c r="C102" i="305"/>
  <c r="C102" i="367"/>
  <c r="C102" i="244"/>
  <c r="C98" i="305"/>
  <c r="C98" i="367" s="1"/>
  <c r="C98" i="244"/>
  <c r="C88" i="306"/>
  <c r="C88" i="368"/>
  <c r="C88" i="245"/>
  <c r="C74" i="306"/>
  <c r="C74" i="368" s="1"/>
  <c r="C74" i="245"/>
  <c r="C68" i="306"/>
  <c r="C68" i="368"/>
  <c r="C68" i="245"/>
  <c r="C64" i="306"/>
  <c r="C64" i="368" s="1"/>
  <c r="C64" i="245"/>
  <c r="C61" i="306"/>
  <c r="C61" i="368"/>
  <c r="C61" i="245"/>
  <c r="C54" i="306"/>
  <c r="C54" i="368"/>
  <c r="C54" i="245"/>
  <c r="C51" i="306"/>
  <c r="C51" i="368" s="1"/>
  <c r="C51" i="245"/>
  <c r="C47" i="306"/>
  <c r="C47" i="368" s="1"/>
  <c r="C47" i="245"/>
  <c r="C44" i="306"/>
  <c r="C44" i="368"/>
  <c r="C44" i="245"/>
  <c r="C41" i="306"/>
  <c r="C41" i="368"/>
  <c r="C41" i="245"/>
  <c r="C30" i="306"/>
  <c r="C30" i="368" s="1"/>
  <c r="C30" i="245"/>
  <c r="C19" i="306"/>
  <c r="C19" i="368" s="1"/>
  <c r="C19" i="245"/>
  <c r="C13" i="306"/>
  <c r="C13" i="368"/>
  <c r="C13" i="245"/>
  <c r="C158" i="306"/>
  <c r="C158" i="368" s="1"/>
  <c r="C158" i="245"/>
  <c r="C150" i="306"/>
  <c r="C150" i="368" s="1"/>
  <c r="C150" i="245"/>
  <c r="C147" i="306"/>
  <c r="C147" i="368" s="1"/>
  <c r="C147" i="245"/>
  <c r="C144" i="306"/>
  <c r="C144" i="368"/>
  <c r="C144" i="245"/>
  <c r="C134" i="306"/>
  <c r="C134" i="368" s="1"/>
  <c r="C134" i="245"/>
  <c r="C130" i="306"/>
  <c r="C130" i="368" s="1"/>
  <c r="C130" i="245"/>
  <c r="C125" i="306"/>
  <c r="C125" i="368" s="1"/>
  <c r="C125" i="245"/>
  <c r="C117" i="306"/>
  <c r="C117" i="368"/>
  <c r="C117" i="245"/>
  <c r="C110" i="306"/>
  <c r="C110" i="368" s="1"/>
  <c r="C110" i="245"/>
  <c r="C107" i="306"/>
  <c r="C107" i="368" s="1"/>
  <c r="C107" i="245"/>
  <c r="C104" i="306"/>
  <c r="C104" i="368" s="1"/>
  <c r="C104" i="245"/>
  <c r="C85" i="307"/>
  <c r="C85" i="369"/>
  <c r="C85" i="246"/>
  <c r="C81" i="307"/>
  <c r="C81" i="369"/>
  <c r="C81" i="246"/>
  <c r="C77" i="307"/>
  <c r="C77" i="369" s="1"/>
  <c r="C77" i="246"/>
  <c r="C73" i="307"/>
  <c r="C73" i="369"/>
  <c r="C73" i="246"/>
  <c r="C69" i="307"/>
  <c r="C69" i="369"/>
  <c r="C69" i="246"/>
  <c r="C61" i="307"/>
  <c r="C61" i="369"/>
  <c r="C61" i="246"/>
  <c r="C57" i="307"/>
  <c r="C57" i="369" s="1"/>
  <c r="C57" i="246"/>
  <c r="C53" i="307"/>
  <c r="C53" i="369" s="1"/>
  <c r="C53" i="246"/>
  <c r="C45" i="307"/>
  <c r="C45" i="369"/>
  <c r="C45" i="246"/>
  <c r="C41" i="307"/>
  <c r="C41" i="369" s="1"/>
  <c r="C41" i="246"/>
  <c r="C33" i="307"/>
  <c r="C33" i="369" s="1"/>
  <c r="C33" i="246"/>
  <c r="C25" i="307"/>
  <c r="C25" i="369" s="1"/>
  <c r="C25" i="246"/>
  <c r="C21" i="307"/>
  <c r="C21" i="369"/>
  <c r="C21" i="246"/>
  <c r="C17" i="307"/>
  <c r="C17" i="369" s="1"/>
  <c r="C17" i="246"/>
  <c r="C13" i="307"/>
  <c r="C13" i="369" s="1"/>
  <c r="C13" i="246"/>
  <c r="C9" i="307"/>
  <c r="C9" i="369" s="1"/>
  <c r="C9" i="246"/>
  <c r="C153" i="307"/>
  <c r="C153" i="369"/>
  <c r="C153" i="246"/>
  <c r="C149" i="307"/>
  <c r="C149" i="369"/>
  <c r="C149" i="246"/>
  <c r="C139" i="307"/>
  <c r="C139" i="369" s="1"/>
  <c r="C139" i="246"/>
  <c r="C135" i="307"/>
  <c r="C135" i="369" s="1"/>
  <c r="C135" i="246"/>
  <c r="C131" i="307"/>
  <c r="C131" i="369"/>
  <c r="C131" i="246"/>
  <c r="C127" i="307"/>
  <c r="C127" i="369"/>
  <c r="C127" i="246"/>
  <c r="C124" i="307"/>
  <c r="C124" i="369" s="1"/>
  <c r="C124" i="246"/>
  <c r="C117" i="307"/>
  <c r="C117" i="369"/>
  <c r="C117" i="246"/>
  <c r="C107" i="307"/>
  <c r="C107" i="369"/>
  <c r="C107" i="246"/>
  <c r="C104" i="307"/>
  <c r="C104" i="369" s="1"/>
  <c r="C104" i="246"/>
  <c r="C101" i="307"/>
  <c r="C101" i="369" s="1"/>
  <c r="C101" i="246"/>
  <c r="C87" i="308"/>
  <c r="C87" i="370"/>
  <c r="C87" i="247"/>
  <c r="C84" i="308"/>
  <c r="C84" i="370"/>
  <c r="C84" i="247"/>
  <c r="C80" i="308"/>
  <c r="C80" i="370"/>
  <c r="C80" i="247"/>
  <c r="C76" i="308"/>
  <c r="C76" i="370" s="1"/>
  <c r="C76" i="247"/>
  <c r="C73" i="308"/>
  <c r="C73" i="370" s="1"/>
  <c r="C73" i="247"/>
  <c r="C69" i="308"/>
  <c r="C69" i="370"/>
  <c r="C69" i="247"/>
  <c r="C62" i="308"/>
  <c r="C62" i="370"/>
  <c r="C62" i="247"/>
  <c r="K58" i="187"/>
  <c r="C52" i="308"/>
  <c r="C52" i="370"/>
  <c r="C52" i="247"/>
  <c r="C48" i="308"/>
  <c r="C48" i="370" s="1"/>
  <c r="C48" i="247"/>
  <c r="C45" i="308"/>
  <c r="C45" i="370"/>
  <c r="C45" i="247"/>
  <c r="C42" i="308"/>
  <c r="C42" i="370"/>
  <c r="C42" i="247"/>
  <c r="C35" i="308"/>
  <c r="C35" i="370"/>
  <c r="C35" i="247"/>
  <c r="C32" i="308"/>
  <c r="C32" i="370" s="1"/>
  <c r="C32" i="247"/>
  <c r="C26" i="308"/>
  <c r="C26" i="370" s="1"/>
  <c r="C26" i="247"/>
  <c r="C153" i="308"/>
  <c r="C153" i="370"/>
  <c r="C153" i="247"/>
  <c r="C143" i="308"/>
  <c r="C143" i="370" s="1"/>
  <c r="C143" i="247"/>
  <c r="C136" i="308"/>
  <c r="C136" i="370" s="1"/>
  <c r="C136" i="247"/>
  <c r="C132" i="308"/>
  <c r="C132" i="370"/>
  <c r="C132" i="247"/>
  <c r="C124" i="308"/>
  <c r="C124" i="370"/>
  <c r="C124" i="247"/>
  <c r="C120" i="308"/>
  <c r="C120" i="370"/>
  <c r="C120" i="247"/>
  <c r="C116" i="308"/>
  <c r="C116" i="370" s="1"/>
  <c r="C116" i="247"/>
  <c r="C106" i="308"/>
  <c r="C106" i="370" s="1"/>
  <c r="C106" i="247"/>
  <c r="C103" i="308"/>
  <c r="C103" i="370"/>
  <c r="C103" i="247"/>
  <c r="C100" i="308"/>
  <c r="C100" i="370"/>
  <c r="C100" i="247"/>
  <c r="C36" i="309"/>
  <c r="C36" i="371" s="1"/>
  <c r="C38" i="248"/>
  <c r="C29" i="309"/>
  <c r="C29" i="371" s="1"/>
  <c r="C31" i="248"/>
  <c r="C19" i="309"/>
  <c r="C19" i="371"/>
  <c r="C21" i="248"/>
  <c r="C9" i="309"/>
  <c r="C9" i="371"/>
  <c r="C11" i="248"/>
  <c r="C55" i="309"/>
  <c r="C55" i="371" s="1"/>
  <c r="C55" i="248"/>
  <c r="C50" i="309"/>
  <c r="C50" i="371" s="1"/>
  <c r="C50" i="248"/>
  <c r="C30" i="310"/>
  <c r="C30" i="372"/>
  <c r="C32" i="249"/>
  <c r="C21" i="310"/>
  <c r="C21" i="372"/>
  <c r="C23" i="249"/>
  <c r="C17" i="310"/>
  <c r="C17" i="372" s="1"/>
  <c r="C19" i="249"/>
  <c r="C14" i="310"/>
  <c r="C14" i="372" s="1"/>
  <c r="C16" i="249"/>
  <c r="C61" i="310"/>
  <c r="C61" i="372"/>
  <c r="C61" i="249"/>
  <c r="C57" i="310"/>
  <c r="C57" i="372"/>
  <c r="C57" i="249"/>
  <c r="C47" i="310"/>
  <c r="C47" i="372" s="1"/>
  <c r="C47" i="249"/>
  <c r="C33" i="311"/>
  <c r="C33" i="373" s="1"/>
  <c r="C35" i="250"/>
  <c r="C30" i="311"/>
  <c r="C30" i="373"/>
  <c r="C32" i="250"/>
  <c r="C27" i="311"/>
  <c r="C27" i="373" s="1"/>
  <c r="C29" i="250"/>
  <c r="C13" i="311"/>
  <c r="C13" i="373" s="1"/>
  <c r="C15" i="250"/>
  <c r="C10" i="311"/>
  <c r="C10" i="373" s="1"/>
  <c r="C12" i="250"/>
  <c r="C57" i="311"/>
  <c r="C57" i="373"/>
  <c r="C57" i="250"/>
  <c r="C54" i="311"/>
  <c r="C54" i="373"/>
  <c r="C54" i="250"/>
  <c r="C48" i="311"/>
  <c r="C48" i="373" s="1"/>
  <c r="C48" i="250"/>
  <c r="C29" i="312"/>
  <c r="C29" i="374" s="1"/>
  <c r="C31" i="251"/>
  <c r="K27" i="191"/>
  <c r="C25" i="312"/>
  <c r="C25" i="374"/>
  <c r="C27" i="251"/>
  <c r="C18" i="312"/>
  <c r="C18" i="374"/>
  <c r="C20" i="251"/>
  <c r="C15" i="312"/>
  <c r="C15" i="374"/>
  <c r="C17" i="251"/>
  <c r="C54" i="312"/>
  <c r="C54" i="374" s="1"/>
  <c r="C54" i="251"/>
  <c r="C40" i="313"/>
  <c r="C40" i="375" s="1"/>
  <c r="C42" i="252"/>
  <c r="C27" i="313"/>
  <c r="C27" i="375"/>
  <c r="C29" i="252"/>
  <c r="C24" i="313"/>
  <c r="C24" i="375" s="1"/>
  <c r="C26" i="252"/>
  <c r="C21" i="313"/>
  <c r="C21" i="375" s="1"/>
  <c r="C23" i="252"/>
  <c r="C17" i="313"/>
  <c r="C17" i="375"/>
  <c r="C19" i="252"/>
  <c r="C50" i="313"/>
  <c r="C50" i="375"/>
  <c r="C50" i="252"/>
  <c r="C47" i="313"/>
  <c r="C47" i="375" s="1"/>
  <c r="C47" i="252"/>
  <c r="C27" i="314"/>
  <c r="C27" i="376" s="1"/>
  <c r="C29" i="253"/>
  <c r="C24" i="314"/>
  <c r="C24" i="376" s="1"/>
  <c r="C26" i="253"/>
  <c r="C10" i="314"/>
  <c r="C10" i="376"/>
  <c r="C12" i="253"/>
  <c r="C59" i="314"/>
  <c r="C59" i="376" s="1"/>
  <c r="C59" i="253"/>
  <c r="C52" i="314"/>
  <c r="C52" i="376" s="1"/>
  <c r="C52" i="253"/>
  <c r="C49" i="314"/>
  <c r="C49" i="376"/>
  <c r="C49" i="253"/>
  <c r="C39" i="315"/>
  <c r="C39" i="377" s="1"/>
  <c r="C41" i="254"/>
  <c r="K37" i="194"/>
  <c r="D35" i="315" s="1"/>
  <c r="D35" i="377" s="1"/>
  <c r="C29" i="315"/>
  <c r="C29" i="377" s="1"/>
  <c r="C31" i="254"/>
  <c r="C22" i="315"/>
  <c r="C22" i="377"/>
  <c r="C24" i="254"/>
  <c r="C19" i="315"/>
  <c r="C19" i="377" s="1"/>
  <c r="C21" i="254"/>
  <c r="C12" i="315"/>
  <c r="C12" i="377"/>
  <c r="C14" i="254"/>
  <c r="C9" i="315"/>
  <c r="C9" i="377" s="1"/>
  <c r="C11" i="254"/>
  <c r="C59" i="315"/>
  <c r="C59" i="377"/>
  <c r="C59" i="254"/>
  <c r="C55" i="254"/>
  <c r="C55" i="315"/>
  <c r="C55" i="377" s="1"/>
  <c r="C47" i="315"/>
  <c r="C47" i="377"/>
  <c r="C47" i="254"/>
  <c r="C40" i="316"/>
  <c r="C40" i="378" s="1"/>
  <c r="C42" i="255"/>
  <c r="C32" i="316"/>
  <c r="C32" i="378"/>
  <c r="C34" i="255"/>
  <c r="C28" i="316"/>
  <c r="C28" i="378"/>
  <c r="C30" i="255"/>
  <c r="C24" i="316"/>
  <c r="C24" i="378" s="1"/>
  <c r="C26" i="255"/>
  <c r="C13" i="316"/>
  <c r="C13" i="378" s="1"/>
  <c r="C15" i="255"/>
  <c r="C10" i="316"/>
  <c r="C10" i="378" s="1"/>
  <c r="C12" i="255"/>
  <c r="C59" i="316"/>
  <c r="C59" i="378"/>
  <c r="C59" i="255"/>
  <c r="C55" i="316"/>
  <c r="C55" i="378" s="1"/>
  <c r="C55" i="255"/>
  <c r="C48" i="316"/>
  <c r="C48" i="378" s="1"/>
  <c r="C48" i="255"/>
  <c r="C38" i="317"/>
  <c r="C38" i="379"/>
  <c r="C40" i="256"/>
  <c r="C34" i="317"/>
  <c r="C34" i="379"/>
  <c r="C36" i="256"/>
  <c r="C31" i="317"/>
  <c r="C31" i="379" s="1"/>
  <c r="C33" i="256"/>
  <c r="C28" i="317"/>
  <c r="C28" i="379" s="1"/>
  <c r="C30" i="256"/>
  <c r="C24" i="317"/>
  <c r="C24" i="379" s="1"/>
  <c r="C26" i="256"/>
  <c r="C10" i="317"/>
  <c r="C10" i="379"/>
  <c r="C12" i="256"/>
  <c r="C59" i="317"/>
  <c r="C59" i="379" s="1"/>
  <c r="C59" i="256"/>
  <c r="C55" i="317"/>
  <c r="C55" i="379"/>
  <c r="C55" i="256"/>
  <c r="C47" i="317"/>
  <c r="C47" i="379"/>
  <c r="C47" i="256"/>
  <c r="K42" i="197"/>
  <c r="C38" i="318"/>
  <c r="C38" i="380" s="1"/>
  <c r="C40" i="257"/>
  <c r="C31" i="318"/>
  <c r="C31" i="380"/>
  <c r="C33" i="257"/>
  <c r="C27" i="318"/>
  <c r="C27" i="380" s="1"/>
  <c r="C29" i="257"/>
  <c r="C24" i="318"/>
  <c r="C24" i="380"/>
  <c r="C26" i="257"/>
  <c r="C21" i="318"/>
  <c r="C21" i="380" s="1"/>
  <c r="C23" i="257"/>
  <c r="C18" i="318"/>
  <c r="C18" i="380"/>
  <c r="C20" i="257"/>
  <c r="K17" i="197"/>
  <c r="D15" i="318" s="1"/>
  <c r="D15" i="380" s="1"/>
  <c r="K14" i="197"/>
  <c r="D12" i="318"/>
  <c r="D12" i="380" s="1"/>
  <c r="C10" i="318"/>
  <c r="C10" i="380" s="1"/>
  <c r="C12" i="257"/>
  <c r="C59" i="318"/>
  <c r="C59" i="380"/>
  <c r="C59" i="257"/>
  <c r="C55" i="318"/>
  <c r="C55" i="380" s="1"/>
  <c r="C55" i="257"/>
  <c r="C52" i="318"/>
  <c r="C52" i="380"/>
  <c r="C52" i="257"/>
  <c r="C40" i="319"/>
  <c r="C40" i="381" s="1"/>
  <c r="C42" i="258"/>
  <c r="C29" i="319"/>
  <c r="C29" i="381"/>
  <c r="C31" i="258"/>
  <c r="C23" i="319"/>
  <c r="C23" i="381"/>
  <c r="C25" i="258"/>
  <c r="C19" i="319"/>
  <c r="C19" i="381" s="1"/>
  <c r="C21" i="258"/>
  <c r="K17" i="198"/>
  <c r="K17" i="258" s="1"/>
  <c r="C12" i="319"/>
  <c r="C12" i="381"/>
  <c r="C14" i="258"/>
  <c r="C9" i="319"/>
  <c r="C9" i="381" s="1"/>
  <c r="C11" i="258"/>
  <c r="C56" i="319"/>
  <c r="C56" i="381" s="1"/>
  <c r="C56" i="258"/>
  <c r="C52" i="319"/>
  <c r="C52" i="381"/>
  <c r="C52" i="258"/>
  <c r="C48" i="319"/>
  <c r="C48" i="381" s="1"/>
  <c r="C48" i="258"/>
  <c r="C38" i="320"/>
  <c r="C38" i="382" s="1"/>
  <c r="C40" i="259"/>
  <c r="C34" i="320"/>
  <c r="C34" i="382"/>
  <c r="C36" i="259"/>
  <c r="C27" i="320"/>
  <c r="C27" i="382"/>
  <c r="C29" i="259"/>
  <c r="C13" i="320"/>
  <c r="C13" i="382" s="1"/>
  <c r="C15" i="259"/>
  <c r="C10" i="320"/>
  <c r="C10" i="382" s="1"/>
  <c r="C12" i="259"/>
  <c r="C59" i="320"/>
  <c r="C59" i="382"/>
  <c r="C59" i="259"/>
  <c r="C55" i="320"/>
  <c r="C55" i="382"/>
  <c r="C55" i="259"/>
  <c r="C49" i="320"/>
  <c r="C49" i="382"/>
  <c r="C49" i="259"/>
  <c r="C32" i="321"/>
  <c r="C32" i="383" s="1"/>
  <c r="C34" i="260"/>
  <c r="C29" i="321"/>
  <c r="C29" i="383" s="1"/>
  <c r="C31" i="260"/>
  <c r="C27" i="321"/>
  <c r="C27" i="383"/>
  <c r="C29" i="260"/>
  <c r="C24" i="321"/>
  <c r="C24" i="383" s="1"/>
  <c r="C26" i="260"/>
  <c r="C17" i="321"/>
  <c r="C17" i="383" s="1"/>
  <c r="C19" i="260"/>
  <c r="C11" i="321"/>
  <c r="C11" i="383" s="1"/>
  <c r="C13" i="260"/>
  <c r="C60" i="321"/>
  <c r="C60" i="383"/>
  <c r="C60" i="260"/>
  <c r="C53" i="321"/>
  <c r="C53" i="383" s="1"/>
  <c r="C53" i="260"/>
  <c r="K49" i="200"/>
  <c r="D49" i="321" s="1"/>
  <c r="D49" i="383" s="1"/>
  <c r="C46" i="321"/>
  <c r="C46" i="383" s="1"/>
  <c r="C46" i="260"/>
  <c r="C39" i="322"/>
  <c r="C39" i="384"/>
  <c r="C41" i="261"/>
  <c r="C35" i="322"/>
  <c r="C35" i="384" s="1"/>
  <c r="C37" i="261"/>
  <c r="C31" i="322"/>
  <c r="C31" i="384" s="1"/>
  <c r="C33" i="261"/>
  <c r="C23" i="322"/>
  <c r="C23" i="384" s="1"/>
  <c r="C25" i="261"/>
  <c r="C19" i="322"/>
  <c r="C19" i="384"/>
  <c r="C21" i="261"/>
  <c r="C15" i="322"/>
  <c r="C15" i="384" s="1"/>
  <c r="C17" i="261"/>
  <c r="C11" i="322"/>
  <c r="C11" i="384" s="1"/>
  <c r="C13" i="261"/>
  <c r="C60" i="322"/>
  <c r="C60" i="384"/>
  <c r="C60" i="261"/>
  <c r="C56" i="322"/>
  <c r="C56" i="384"/>
  <c r="C56" i="261"/>
  <c r="C39" i="323"/>
  <c r="C39" i="385"/>
  <c r="C41" i="262"/>
  <c r="C32" i="323"/>
  <c r="C32" i="385" s="1"/>
  <c r="C34" i="262"/>
  <c r="C28" i="323"/>
  <c r="C28" i="385" s="1"/>
  <c r="C30" i="262"/>
  <c r="C24" i="323"/>
  <c r="C24" i="385"/>
  <c r="C26" i="262"/>
  <c r="C17" i="323"/>
  <c r="C17" i="385"/>
  <c r="C19" i="262"/>
  <c r="C13" i="323"/>
  <c r="C13" i="385" s="1"/>
  <c r="C15" i="262"/>
  <c r="C9" i="323"/>
  <c r="C9" i="385"/>
  <c r="C11" i="262"/>
  <c r="C47" i="323"/>
  <c r="C47" i="385"/>
  <c r="C47" i="262"/>
  <c r="C38" i="324"/>
  <c r="C38" i="386"/>
  <c r="C40" i="263"/>
  <c r="C32" i="324"/>
  <c r="C32" i="386" s="1"/>
  <c r="C34" i="263"/>
  <c r="K30" i="203"/>
  <c r="K27" i="203"/>
  <c r="D25" i="324" s="1"/>
  <c r="C27" i="263"/>
  <c r="C25" i="324"/>
  <c r="C25" i="386"/>
  <c r="C59" i="324"/>
  <c r="C59" i="386" s="1"/>
  <c r="C59" i="263"/>
  <c r="C55" i="324"/>
  <c r="C55" i="386"/>
  <c r="C55" i="263"/>
  <c r="C49" i="324"/>
  <c r="C49" i="386"/>
  <c r="C49" i="263"/>
  <c r="C39" i="325"/>
  <c r="C39" i="387"/>
  <c r="C41" i="264"/>
  <c r="C35" i="325"/>
  <c r="C35" i="387"/>
  <c r="C37" i="264"/>
  <c r="C18" i="325"/>
  <c r="C18" i="387" s="1"/>
  <c r="C20" i="264"/>
  <c r="C15" i="325"/>
  <c r="C15" i="387"/>
  <c r="C17" i="264"/>
  <c r="C12" i="325"/>
  <c r="C12" i="387" s="1"/>
  <c r="C14" i="264"/>
  <c r="K53" i="204"/>
  <c r="C48" i="325"/>
  <c r="C48" i="387"/>
  <c r="C48" i="264"/>
  <c r="C39" i="326"/>
  <c r="C39" i="388" s="1"/>
  <c r="C41" i="265"/>
  <c r="C27" i="326"/>
  <c r="C27" i="388"/>
  <c r="C29" i="265"/>
  <c r="C23" i="326"/>
  <c r="C23" i="388"/>
  <c r="C25" i="265"/>
  <c r="C14" i="326"/>
  <c r="C14" i="388"/>
  <c r="C16" i="265"/>
  <c r="C55" i="326"/>
  <c r="C55" i="388"/>
  <c r="C55" i="265"/>
  <c r="C48" i="326"/>
  <c r="C48" i="388" s="1"/>
  <c r="C48" i="265"/>
  <c r="C33" i="327"/>
  <c r="C33" i="389" s="1"/>
  <c r="C35" i="266"/>
  <c r="K27" i="206"/>
  <c r="C25" i="327"/>
  <c r="C25" i="389" s="1"/>
  <c r="C27" i="266"/>
  <c r="C21" i="327"/>
  <c r="C21" i="389"/>
  <c r="C23" i="266"/>
  <c r="C17" i="327"/>
  <c r="C17" i="389"/>
  <c r="C19" i="266"/>
  <c r="C13" i="327"/>
  <c r="C13" i="389" s="1"/>
  <c r="C15" i="266"/>
  <c r="C9" i="327"/>
  <c r="C9" i="389"/>
  <c r="C11" i="266"/>
  <c r="C54" i="327"/>
  <c r="C54" i="389"/>
  <c r="C54" i="266"/>
  <c r="C52" i="327"/>
  <c r="C52" i="389"/>
  <c r="C52" i="266"/>
  <c r="C47" i="327"/>
  <c r="C47" i="389" s="1"/>
  <c r="C47" i="266"/>
  <c r="C40" i="328"/>
  <c r="C40" i="390"/>
  <c r="C42" i="267"/>
  <c r="K34" i="207"/>
  <c r="D32" i="328"/>
  <c r="D32" i="390"/>
  <c r="C29" i="328"/>
  <c r="C29" i="390"/>
  <c r="C31" i="267"/>
  <c r="C19" i="328"/>
  <c r="C19" i="390" s="1"/>
  <c r="C21" i="267"/>
  <c r="C16" i="328"/>
  <c r="C16" i="390"/>
  <c r="C18" i="267"/>
  <c r="K14" i="207"/>
  <c r="D12" i="328" s="1"/>
  <c r="D12" i="390" s="1"/>
  <c r="C9" i="328"/>
  <c r="C9" i="390"/>
  <c r="C11" i="267"/>
  <c r="C54" i="328"/>
  <c r="C54" i="390"/>
  <c r="C54" i="267"/>
  <c r="C50" i="328"/>
  <c r="C50" i="390" s="1"/>
  <c r="C50" i="267"/>
  <c r="C46" i="328"/>
  <c r="C46" i="390" s="1"/>
  <c r="C46" i="267"/>
  <c r="C40" i="329"/>
  <c r="C40" i="391"/>
  <c r="C42" i="268"/>
  <c r="C29" i="329"/>
  <c r="C29" i="391"/>
  <c r="C31" i="268"/>
  <c r="C23" i="329"/>
  <c r="C23" i="391"/>
  <c r="C25" i="268"/>
  <c r="C19" i="329"/>
  <c r="C19" i="391" s="1"/>
  <c r="C21" i="268"/>
  <c r="C15" i="329"/>
  <c r="C15" i="391" s="1"/>
  <c r="C17" i="268"/>
  <c r="C11" i="329"/>
  <c r="C11" i="391" s="1"/>
  <c r="C13" i="268"/>
  <c r="C56" i="329"/>
  <c r="C56" i="391"/>
  <c r="C56" i="268"/>
  <c r="C52" i="329"/>
  <c r="C52" i="391"/>
  <c r="C52" i="268"/>
  <c r="C48" i="329"/>
  <c r="C48" i="391"/>
  <c r="C48" i="268"/>
  <c r="K53" i="209"/>
  <c r="C40" i="330"/>
  <c r="C40" i="392" s="1"/>
  <c r="C42" i="269"/>
  <c r="C29" i="330"/>
  <c r="C29" i="392" s="1"/>
  <c r="C31" i="269"/>
  <c r="C27" i="330"/>
  <c r="C27" i="392"/>
  <c r="C29" i="269"/>
  <c r="C23" i="330"/>
  <c r="C23" i="392"/>
  <c r="C25" i="269"/>
  <c r="C19" i="330"/>
  <c r="C19" i="392" s="1"/>
  <c r="C21" i="269"/>
  <c r="C16" i="330"/>
  <c r="C16" i="392" s="1"/>
  <c r="C18" i="269"/>
  <c r="K14" i="209"/>
  <c r="C10" i="330"/>
  <c r="C10" i="392" s="1"/>
  <c r="C12" i="269"/>
  <c r="C59" i="330"/>
  <c r="C59" i="392"/>
  <c r="C59" i="269"/>
  <c r="C55" i="330"/>
  <c r="C55" i="392"/>
  <c r="C55" i="269"/>
  <c r="C48" i="330"/>
  <c r="C48" i="392" s="1"/>
  <c r="C48" i="269"/>
  <c r="C33" i="331"/>
  <c r="C33" i="393" s="1"/>
  <c r="C35" i="270"/>
  <c r="C29" i="331"/>
  <c r="C29" i="393"/>
  <c r="C31" i="270"/>
  <c r="C27" i="331"/>
  <c r="C27" i="393"/>
  <c r="C29" i="270"/>
  <c r="C23" i="331"/>
  <c r="C23" i="393"/>
  <c r="C25" i="270"/>
  <c r="C19" i="331"/>
  <c r="C19" i="393" s="1"/>
  <c r="C21" i="270"/>
  <c r="C16" i="331"/>
  <c r="C16" i="393"/>
  <c r="C18" i="270"/>
  <c r="C9" i="331"/>
  <c r="C9" i="393"/>
  <c r="C11" i="270"/>
  <c r="K53" i="210"/>
  <c r="C50" i="331"/>
  <c r="C50" i="393"/>
  <c r="C50" i="270"/>
  <c r="C47" i="331"/>
  <c r="C47" i="393" s="1"/>
  <c r="C47" i="270"/>
  <c r="C38" i="332"/>
  <c r="C38" i="394" s="1"/>
  <c r="C40" i="271"/>
  <c r="C34" i="332"/>
  <c r="C34" i="394" s="1"/>
  <c r="C36" i="271"/>
  <c r="C21" i="332"/>
  <c r="C21" i="394"/>
  <c r="C23" i="271"/>
  <c r="C17" i="332"/>
  <c r="C17" i="394" s="1"/>
  <c r="C19" i="271"/>
  <c r="C14" i="332"/>
  <c r="C14" i="394" s="1"/>
  <c r="C16" i="271"/>
  <c r="K13" i="211"/>
  <c r="K53" i="211"/>
  <c r="K48" i="211"/>
  <c r="C39" i="333"/>
  <c r="C39" i="395"/>
  <c r="C41" i="272"/>
  <c r="C35" i="333"/>
  <c r="C35" i="395"/>
  <c r="C37" i="272"/>
  <c r="C32" i="333"/>
  <c r="C32" i="395" s="1"/>
  <c r="C34" i="272"/>
  <c r="C23" i="333"/>
  <c r="C23" i="395" s="1"/>
  <c r="C25" i="272"/>
  <c r="C19" i="333"/>
  <c r="C19" i="395"/>
  <c r="C21" i="272"/>
  <c r="C16" i="333"/>
  <c r="C16" i="395"/>
  <c r="C18" i="272"/>
  <c r="K14" i="212"/>
  <c r="C9" i="333"/>
  <c r="C9" i="395"/>
  <c r="C11" i="272"/>
  <c r="C54" i="333"/>
  <c r="C54" i="395" s="1"/>
  <c r="C54" i="272"/>
  <c r="C48" i="333"/>
  <c r="C48" i="395"/>
  <c r="C48" i="272"/>
  <c r="C38" i="334"/>
  <c r="C38" i="396"/>
  <c r="C40" i="273"/>
  <c r="C34" i="334"/>
  <c r="C34" i="396"/>
  <c r="C36" i="273"/>
  <c r="C22" i="334"/>
  <c r="C22" i="396" s="1"/>
  <c r="C24" i="273"/>
  <c r="C18" i="334"/>
  <c r="C18" i="396"/>
  <c r="C20" i="273"/>
  <c r="C14" i="334"/>
  <c r="C14" i="396"/>
  <c r="C16" i="273"/>
  <c r="C11" i="334"/>
  <c r="C11" i="396"/>
  <c r="C13" i="273"/>
  <c r="K60" i="213"/>
  <c r="C54" i="334"/>
  <c r="C54" i="396"/>
  <c r="C54" i="273"/>
  <c r="C48" i="334"/>
  <c r="C48" i="396" s="1"/>
  <c r="C48" i="273"/>
  <c r="C38" i="335"/>
  <c r="C38" i="397" s="1"/>
  <c r="C40" i="274"/>
  <c r="C34" i="335"/>
  <c r="C34" i="397"/>
  <c r="C36" i="274"/>
  <c r="C31" i="335"/>
  <c r="C31" i="397"/>
  <c r="C33" i="274"/>
  <c r="C28" i="335"/>
  <c r="C28" i="397" s="1"/>
  <c r="C30" i="274"/>
  <c r="C21" i="335"/>
  <c r="C21" i="397" s="1"/>
  <c r="C23" i="274"/>
  <c r="C17" i="335"/>
  <c r="C17" i="397"/>
  <c r="C19" i="274"/>
  <c r="C13" i="335"/>
  <c r="C13" i="397"/>
  <c r="C15" i="274"/>
  <c r="C10" i="335"/>
  <c r="C10" i="397" s="1"/>
  <c r="C12" i="274"/>
  <c r="C59" i="335"/>
  <c r="C59" i="397" s="1"/>
  <c r="C59" i="274"/>
  <c r="C55" i="335"/>
  <c r="C55" i="397"/>
  <c r="C55" i="274"/>
  <c r="C47" i="274"/>
  <c r="C47" i="335"/>
  <c r="C47" i="397"/>
  <c r="C33" i="336"/>
  <c r="C33" i="398" s="1"/>
  <c r="C35" i="275"/>
  <c r="C31" i="336"/>
  <c r="C31" i="398"/>
  <c r="C33" i="275"/>
  <c r="C28" i="336"/>
  <c r="C28" i="398" s="1"/>
  <c r="C30" i="275"/>
  <c r="C24" i="336"/>
  <c r="C24" i="398"/>
  <c r="C26" i="275"/>
  <c r="K18" i="215"/>
  <c r="C13" i="336"/>
  <c r="C13" i="398"/>
  <c r="C15" i="275"/>
  <c r="C10" i="336"/>
  <c r="C10" i="398" s="1"/>
  <c r="C12" i="275"/>
  <c r="C60" i="336"/>
  <c r="C60" i="398"/>
  <c r="C60" i="275"/>
  <c r="C56" i="336"/>
  <c r="C56" i="398"/>
  <c r="C56" i="275"/>
  <c r="C53" i="336"/>
  <c r="C53" i="398"/>
  <c r="C53" i="275"/>
  <c r="C46" i="336"/>
  <c r="C46" i="398" s="1"/>
  <c r="C46" i="275"/>
  <c r="C40" i="337"/>
  <c r="C40" i="399"/>
  <c r="C42" i="276"/>
  <c r="C32" i="337"/>
  <c r="C32" i="399"/>
  <c r="C34" i="276"/>
  <c r="K30" i="216"/>
  <c r="K27" i="216"/>
  <c r="C25" i="337"/>
  <c r="C25" i="399" s="1"/>
  <c r="C27" i="276"/>
  <c r="C21" i="337"/>
  <c r="C21" i="399"/>
  <c r="C23" i="276"/>
  <c r="C18" i="337"/>
  <c r="C18" i="399"/>
  <c r="C20" i="276"/>
  <c r="C9" i="337"/>
  <c r="C9" i="399" s="1"/>
  <c r="C11" i="276"/>
  <c r="C54" i="337"/>
  <c r="C54" i="399" s="1"/>
  <c r="C54" i="276"/>
  <c r="C48" i="337"/>
  <c r="C48" i="399"/>
  <c r="C48" i="276"/>
  <c r="C38" i="338"/>
  <c r="C38" i="400" s="1"/>
  <c r="C40" i="277"/>
  <c r="C34" i="338"/>
  <c r="C34" i="400" s="1"/>
  <c r="C36" i="277"/>
  <c r="C31" i="338"/>
  <c r="C31" i="400"/>
  <c r="C33" i="277"/>
  <c r="K27" i="217"/>
  <c r="C25" i="338"/>
  <c r="C25" i="400" s="1"/>
  <c r="C27" i="277"/>
  <c r="C22" i="338"/>
  <c r="C22" i="400"/>
  <c r="C24" i="277"/>
  <c r="C19" i="338"/>
  <c r="C19" i="400"/>
  <c r="C21" i="277"/>
  <c r="C16" i="338"/>
  <c r="C16" i="400" s="1"/>
  <c r="C18" i="277"/>
  <c r="C13" i="338"/>
  <c r="C13" i="400"/>
  <c r="C15" i="277"/>
  <c r="C11" i="338"/>
  <c r="C11" i="400"/>
  <c r="C13" i="277"/>
  <c r="C60" i="338"/>
  <c r="C60" i="400"/>
  <c r="C60" i="277"/>
  <c r="C56" i="338"/>
  <c r="C56" i="400" s="1"/>
  <c r="C56" i="277"/>
  <c r="C53" i="338"/>
  <c r="C53" i="400"/>
  <c r="C53" i="277"/>
  <c r="C46" i="338"/>
  <c r="C46" i="400"/>
  <c r="C46" i="277"/>
  <c r="C29" i="339"/>
  <c r="C29" i="401" s="1"/>
  <c r="C31" i="278"/>
  <c r="C27" i="339"/>
  <c r="C27" i="401" s="1"/>
  <c r="C29" i="278"/>
  <c r="C24" i="339"/>
  <c r="C24" i="401" s="1"/>
  <c r="C26" i="278"/>
  <c r="C17" i="339"/>
  <c r="C17" i="401"/>
  <c r="C19" i="278"/>
  <c r="C15" i="339"/>
  <c r="C15" i="401"/>
  <c r="C17" i="278"/>
  <c r="C12" i="339"/>
  <c r="C12" i="401" s="1"/>
  <c r="C14" i="278"/>
  <c r="C9" i="339"/>
  <c r="C9" i="401"/>
  <c r="C11" i="278"/>
  <c r="C54" i="339"/>
  <c r="C54" i="401"/>
  <c r="C54" i="278"/>
  <c r="C49" i="339"/>
  <c r="C49" i="401"/>
  <c r="C49" i="278"/>
  <c r="C39" i="340"/>
  <c r="C39" i="402" s="1"/>
  <c r="C41" i="279"/>
  <c r="C35" i="340"/>
  <c r="C35" i="402"/>
  <c r="C37" i="279"/>
  <c r="C31" i="340"/>
  <c r="C31" i="402"/>
  <c r="C33" i="279"/>
  <c r="C27" i="340"/>
  <c r="C27" i="402" s="1"/>
  <c r="C29" i="279"/>
  <c r="C24" i="340"/>
  <c r="C24" i="402" s="1"/>
  <c r="C26" i="279"/>
  <c r="C16" i="340"/>
  <c r="C16" i="402" s="1"/>
  <c r="C18" i="279"/>
  <c r="C12" i="340"/>
  <c r="C12" i="402"/>
  <c r="C14" i="279"/>
  <c r="C50" i="340"/>
  <c r="C50" i="402" s="1"/>
  <c r="C50" i="279"/>
  <c r="C46" i="340"/>
  <c r="C46" i="402" s="1"/>
  <c r="C46" i="279"/>
  <c r="C39" i="341"/>
  <c r="C39" i="403" s="1"/>
  <c r="C41" i="280"/>
  <c r="C35" i="341"/>
  <c r="C35" i="403"/>
  <c r="C37" i="280"/>
  <c r="C29" i="341"/>
  <c r="C29" i="403"/>
  <c r="C31" i="280"/>
  <c r="K27" i="220"/>
  <c r="D25" i="341" s="1"/>
  <c r="D25" i="403" s="1"/>
  <c r="C25" i="341"/>
  <c r="C25" i="403" s="1"/>
  <c r="C27" i="280"/>
  <c r="C22" i="341"/>
  <c r="C22" i="403"/>
  <c r="C24" i="280"/>
  <c r="C18" i="341"/>
  <c r="C18" i="403" s="1"/>
  <c r="C20" i="280"/>
  <c r="C15" i="341"/>
  <c r="C15" i="403" s="1"/>
  <c r="C17" i="280"/>
  <c r="C12" i="341"/>
  <c r="C12" i="403" s="1"/>
  <c r="C14" i="280"/>
  <c r="C54" i="341"/>
  <c r="C54" i="403"/>
  <c r="C54" i="280"/>
  <c r="C47" i="341"/>
  <c r="C47" i="403" s="1"/>
  <c r="C47" i="280"/>
  <c r="C40" i="342"/>
  <c r="C40" i="404" s="1"/>
  <c r="C42" i="281"/>
  <c r="C29" i="342"/>
  <c r="C29" i="404" s="1"/>
  <c r="C31" i="281"/>
  <c r="K27" i="221"/>
  <c r="C25" i="342"/>
  <c r="C25" i="404"/>
  <c r="C27" i="281"/>
  <c r="C21" i="342"/>
  <c r="C21" i="404" s="1"/>
  <c r="C23" i="281"/>
  <c r="C17" i="342"/>
  <c r="C17" i="404"/>
  <c r="C19" i="281"/>
  <c r="C13" i="342"/>
  <c r="C13" i="404" s="1"/>
  <c r="C15" i="281"/>
  <c r="C9" i="342"/>
  <c r="C9" i="404"/>
  <c r="C11" i="281"/>
  <c r="C54" i="342"/>
  <c r="C54" i="404"/>
  <c r="C54" i="281"/>
  <c r="C50" i="342"/>
  <c r="C50" i="404" s="1"/>
  <c r="C50" i="281"/>
  <c r="C46" i="342"/>
  <c r="C46" i="404" s="1"/>
  <c r="C46" i="281"/>
  <c r="C40" i="343"/>
  <c r="C40" i="405" s="1"/>
  <c r="C42" i="282"/>
  <c r="C34" i="343"/>
  <c r="C34" i="405"/>
  <c r="C36" i="282"/>
  <c r="C31" i="343"/>
  <c r="C31" i="405"/>
  <c r="C33" i="282"/>
  <c r="K27" i="222"/>
  <c r="D25" i="343" s="1"/>
  <c r="D25" i="405" s="1"/>
  <c r="C25" i="343"/>
  <c r="C25" i="405" s="1"/>
  <c r="C27" i="282"/>
  <c r="C22" i="343"/>
  <c r="C22" i="405"/>
  <c r="C24" i="282"/>
  <c r="C19" i="343"/>
  <c r="C19" i="405"/>
  <c r="C21" i="282"/>
  <c r="C16" i="343"/>
  <c r="C16" i="405" s="1"/>
  <c r="C18" i="282"/>
  <c r="C13" i="343"/>
  <c r="C13" i="405" s="1"/>
  <c r="C15" i="282"/>
  <c r="C10" i="343"/>
  <c r="C10" i="405"/>
  <c r="C12" i="282"/>
  <c r="C59" i="343"/>
  <c r="C59" i="405"/>
  <c r="C59" i="282"/>
  <c r="C55" i="343"/>
  <c r="C55" i="405" s="1"/>
  <c r="C55" i="282"/>
  <c r="C53" i="343"/>
  <c r="C53" i="405"/>
  <c r="C53" i="282"/>
  <c r="C46" i="343"/>
  <c r="C46" i="405"/>
  <c r="C46" i="282"/>
  <c r="C40" i="344"/>
  <c r="C40" i="406" s="1"/>
  <c r="C42" i="283"/>
  <c r="C33" i="344"/>
  <c r="C33" i="406" s="1"/>
  <c r="C35" i="283"/>
  <c r="C17" i="344"/>
  <c r="C17" i="406" s="1"/>
  <c r="C19" i="283"/>
  <c r="C14" i="344"/>
  <c r="C14" i="406"/>
  <c r="C16" i="283"/>
  <c r="C11" i="344"/>
  <c r="C11" i="406"/>
  <c r="C13" i="283"/>
  <c r="C60" i="344"/>
  <c r="C60" i="406" s="1"/>
  <c r="C60" i="283"/>
  <c r="C56" i="344"/>
  <c r="C56" i="406"/>
  <c r="C56" i="283"/>
  <c r="C52" i="344"/>
  <c r="C52" i="406"/>
  <c r="C52" i="283"/>
  <c r="C48" i="344"/>
  <c r="C48" i="406" s="1"/>
  <c r="C48" i="283"/>
  <c r="C39" i="345"/>
  <c r="C39" i="407" s="1"/>
  <c r="C41" i="284"/>
  <c r="C35" i="345"/>
  <c r="C35" i="407"/>
  <c r="C37" i="284"/>
  <c r="C29" i="345"/>
  <c r="C29" i="407"/>
  <c r="C31" i="284"/>
  <c r="C27" i="345"/>
  <c r="C27" i="407" s="1"/>
  <c r="C29" i="284"/>
  <c r="C24" i="345"/>
  <c r="C24" i="407" s="1"/>
  <c r="C26" i="284"/>
  <c r="C16" i="345"/>
  <c r="C16" i="407" s="1"/>
  <c r="C18" i="284"/>
  <c r="C12" i="345"/>
  <c r="C12" i="407"/>
  <c r="C14" i="284"/>
  <c r="C47" i="345"/>
  <c r="C47" i="407"/>
  <c r="C47" i="284"/>
  <c r="C40" i="346"/>
  <c r="C40" i="408" s="1"/>
  <c r="C42" i="285"/>
  <c r="C27" i="346"/>
  <c r="C27" i="408"/>
  <c r="C29" i="285"/>
  <c r="C24" i="346"/>
  <c r="C24" i="408"/>
  <c r="C26" i="285"/>
  <c r="C17" i="346"/>
  <c r="C17" i="408"/>
  <c r="C19" i="285"/>
  <c r="C14" i="346"/>
  <c r="C14" i="408" s="1"/>
  <c r="C16" i="285"/>
  <c r="C11" i="346"/>
  <c r="C11" i="408" s="1"/>
  <c r="C13" i="285"/>
  <c r="C60" i="346"/>
  <c r="C60" i="408"/>
  <c r="C60" i="285"/>
  <c r="C56" i="346"/>
  <c r="C56" i="408" s="1"/>
  <c r="C56" i="285"/>
  <c r="C53" i="285"/>
  <c r="C53" i="346"/>
  <c r="C53" i="408" s="1"/>
  <c r="C47" i="346"/>
  <c r="C47" i="408" s="1"/>
  <c r="C47" i="285"/>
  <c r="C35" i="286"/>
  <c r="C33" i="347"/>
  <c r="C33" i="409" s="1"/>
  <c r="C21" i="347"/>
  <c r="C21" i="409"/>
  <c r="C23" i="286"/>
  <c r="C17" i="347"/>
  <c r="C17" i="409" s="1"/>
  <c r="C19" i="286"/>
  <c r="C14" i="347"/>
  <c r="C14" i="409" s="1"/>
  <c r="C16" i="286"/>
  <c r="C11" i="347"/>
  <c r="C11" i="409"/>
  <c r="C13" i="286"/>
  <c r="C60" i="347"/>
  <c r="C60" i="409"/>
  <c r="C60" i="286"/>
  <c r="C56" i="347"/>
  <c r="C56" i="409" s="1"/>
  <c r="C56" i="286"/>
  <c r="C50" i="347"/>
  <c r="C50" i="409" s="1"/>
  <c r="C50" i="286"/>
  <c r="C47" i="347"/>
  <c r="C47" i="409"/>
  <c r="C47" i="286"/>
  <c r="C40" i="348"/>
  <c r="C40" i="410" s="1"/>
  <c r="C42" i="287"/>
  <c r="C29" i="348"/>
  <c r="C29" i="410"/>
  <c r="C31" i="287"/>
  <c r="C27" i="348"/>
  <c r="C27" i="410" s="1"/>
  <c r="C29" i="287"/>
  <c r="C24" i="348"/>
  <c r="C24" i="410"/>
  <c r="C26" i="287"/>
  <c r="C13" i="348"/>
  <c r="C13" i="410" s="1"/>
  <c r="C15" i="287"/>
  <c r="C9" i="348"/>
  <c r="C9" i="410" s="1"/>
  <c r="C11" i="287"/>
  <c r="C54" i="348"/>
  <c r="C54" i="410" s="1"/>
  <c r="C54" i="287"/>
  <c r="C48" i="348"/>
  <c r="C48" i="410"/>
  <c r="C48" i="287"/>
  <c r="C39" i="349"/>
  <c r="C39" i="411"/>
  <c r="C41" i="288"/>
  <c r="C35" i="349"/>
  <c r="C35" i="411" s="1"/>
  <c r="C37" i="288"/>
  <c r="C34" i="288"/>
  <c r="C32" i="349"/>
  <c r="C32" i="411" s="1"/>
  <c r="C23" i="349"/>
  <c r="C23" i="411"/>
  <c r="C25" i="288"/>
  <c r="C19" i="349"/>
  <c r="C19" i="411"/>
  <c r="C21" i="288"/>
  <c r="C15" i="349"/>
  <c r="C15" i="411" s="1"/>
  <c r="C17" i="288"/>
  <c r="C12" i="349"/>
  <c r="C12" i="411" s="1"/>
  <c r="C14" i="288"/>
  <c r="C50" i="349"/>
  <c r="C50" i="411"/>
  <c r="C50" i="288"/>
  <c r="C47" i="349"/>
  <c r="C47" i="411"/>
  <c r="C47" i="288"/>
  <c r="C34" i="350"/>
  <c r="C34" i="412" s="1"/>
  <c r="C36" i="289"/>
  <c r="C31" i="350"/>
  <c r="C31" i="412"/>
  <c r="C33" i="289"/>
  <c r="C28" i="350"/>
  <c r="C28" i="412"/>
  <c r="C30" i="289"/>
  <c r="K27" i="229"/>
  <c r="K27" i="289"/>
  <c r="C25" i="350"/>
  <c r="C25" i="412"/>
  <c r="C22" i="350"/>
  <c r="C22" i="412"/>
  <c r="C24" i="289"/>
  <c r="C19" i="350"/>
  <c r="C19" i="412" s="1"/>
  <c r="C21" i="289"/>
  <c r="C12" i="350"/>
  <c r="C12" i="412" s="1"/>
  <c r="C14" i="289"/>
  <c r="C9" i="350"/>
  <c r="C9" i="412"/>
  <c r="C11" i="289"/>
  <c r="C54" i="350"/>
  <c r="C54" i="412" s="1"/>
  <c r="C54" i="289"/>
  <c r="C50" i="350"/>
  <c r="C50" i="412" s="1"/>
  <c r="C50" i="289"/>
  <c r="C46" i="350"/>
  <c r="C46" i="412" s="1"/>
  <c r="C46" i="289"/>
  <c r="C40" i="351"/>
  <c r="C40" i="413"/>
  <c r="C42" i="290"/>
  <c r="C33" i="351"/>
  <c r="C33" i="413"/>
  <c r="C35" i="290"/>
  <c r="C23" i="351"/>
  <c r="C23" i="413" s="1"/>
  <c r="C25" i="290"/>
  <c r="C14" i="351"/>
  <c r="C14" i="413" s="1"/>
  <c r="C16" i="290"/>
  <c r="C53" i="351"/>
  <c r="C53" i="413"/>
  <c r="C53" i="290"/>
  <c r="C49" i="351"/>
  <c r="C49" i="413" s="1"/>
  <c r="C49" i="290"/>
  <c r="C29" i="352"/>
  <c r="C29" i="414" s="1"/>
  <c r="C31" i="291"/>
  <c r="C27" i="352"/>
  <c r="C27" i="414" s="1"/>
  <c r="C29" i="291"/>
  <c r="C24" i="352"/>
  <c r="C24" i="414"/>
  <c r="C26" i="291"/>
  <c r="C13" i="352"/>
  <c r="C13" i="414"/>
  <c r="C15" i="291"/>
  <c r="C10" i="352"/>
  <c r="C10" i="414" s="1"/>
  <c r="C12" i="291"/>
  <c r="C59" i="352"/>
  <c r="C59" i="414"/>
  <c r="C59" i="291"/>
  <c r="C53" i="291"/>
  <c r="C53" i="352"/>
  <c r="C53" i="414"/>
  <c r="C49" i="352"/>
  <c r="C49" i="414"/>
  <c r="C49" i="291"/>
  <c r="C67" i="235"/>
  <c r="C66" i="235"/>
  <c r="K66" i="235" s="1"/>
  <c r="C64" i="235"/>
  <c r="K64" i="235"/>
  <c r="C62" i="235"/>
  <c r="K62" i="235" s="1"/>
  <c r="C60" i="235"/>
  <c r="K60" i="235"/>
  <c r="C57" i="235"/>
  <c r="C56" i="235"/>
  <c r="C54" i="235"/>
  <c r="K54" i="235"/>
  <c r="C53" i="235"/>
  <c r="C51" i="235"/>
  <c r="C50" i="235"/>
  <c r="K50" i="235" s="1"/>
  <c r="C49" i="235"/>
  <c r="K49" i="235"/>
  <c r="C47" i="235"/>
  <c r="C46" i="235"/>
  <c r="C44" i="235"/>
  <c r="C43" i="235"/>
  <c r="C41" i="235"/>
  <c r="C38" i="235"/>
  <c r="K38" i="235" s="1"/>
  <c r="C35" i="235"/>
  <c r="K35" i="235" s="1"/>
  <c r="C34" i="235"/>
  <c r="C33" i="235"/>
  <c r="C31" i="235"/>
  <c r="K31" i="235"/>
  <c r="C30" i="235"/>
  <c r="K30" i="235" s="1"/>
  <c r="C28" i="235"/>
  <c r="C27" i="235"/>
  <c r="K27" i="235"/>
  <c r="C24" i="235"/>
  <c r="K24" i="235" s="1"/>
  <c r="C22" i="235"/>
  <c r="K22" i="235" s="1"/>
  <c r="C21" i="235"/>
  <c r="K21" i="235" s="1"/>
  <c r="C19" i="235"/>
  <c r="K19" i="235" s="1"/>
  <c r="C16" i="235"/>
  <c r="K16" i="235" s="1"/>
  <c r="C15" i="235"/>
  <c r="K15" i="235"/>
  <c r="C13" i="235"/>
  <c r="C87" i="236"/>
  <c r="C80" i="236"/>
  <c r="C67" i="236"/>
  <c r="K67" i="236" s="1"/>
  <c r="C66" i="236"/>
  <c r="K66" i="236" s="1"/>
  <c r="C54" i="236"/>
  <c r="C53" i="236"/>
  <c r="K53" i="236"/>
  <c r="C47" i="236"/>
  <c r="K47" i="236"/>
  <c r="C42" i="236"/>
  <c r="C30" i="236"/>
  <c r="C12" i="236"/>
  <c r="C159" i="236"/>
  <c r="K159" i="236" s="1"/>
  <c r="C153" i="236"/>
  <c r="C131" i="236"/>
  <c r="K131" i="236"/>
  <c r="C126" i="236"/>
  <c r="K126" i="236" s="1"/>
  <c r="C83" i="237"/>
  <c r="C76" i="237"/>
  <c r="C62" i="237"/>
  <c r="C61" i="237"/>
  <c r="C60" i="237"/>
  <c r="C50" i="237"/>
  <c r="K50" i="237" s="1"/>
  <c r="C49" i="237"/>
  <c r="K49" i="237"/>
  <c r="C36" i="237"/>
  <c r="K36" i="237"/>
  <c r="C27" i="237"/>
  <c r="K27" i="237"/>
  <c r="C24" i="237"/>
  <c r="C103" i="237"/>
  <c r="C114" i="237"/>
  <c r="C116" i="237"/>
  <c r="K116" i="237"/>
  <c r="C139" i="237"/>
  <c r="K139" i="237" s="1"/>
  <c r="C83" i="238"/>
  <c r="K83" i="238"/>
  <c r="C77" i="238"/>
  <c r="K77" i="238" s="1"/>
  <c r="C33" i="238"/>
  <c r="K33" i="238"/>
  <c r="C126" i="238"/>
  <c r="K126" i="238" s="1"/>
  <c r="C125" i="238"/>
  <c r="K125" i="238"/>
  <c r="C118" i="238"/>
  <c r="K118" i="238" s="1"/>
  <c r="C26" i="239"/>
  <c r="E26" i="239"/>
  <c r="G11" i="239"/>
  <c r="I11" i="239" s="1"/>
  <c r="G23" i="239"/>
  <c r="I23" i="239"/>
  <c r="G25" i="239"/>
  <c r="I25" i="239" s="1"/>
  <c r="C29" i="240"/>
  <c r="E29" i="240"/>
  <c r="G12" i="240"/>
  <c r="I12" i="240" s="1"/>
  <c r="G14" i="240"/>
  <c r="I14" i="240"/>
  <c r="C21" i="242"/>
  <c r="A20" i="242"/>
  <c r="A19" i="242"/>
  <c r="E18" i="242"/>
  <c r="I18" i="242"/>
  <c r="C13" i="242"/>
  <c r="A12" i="242"/>
  <c r="A11" i="242"/>
  <c r="E10" i="242"/>
  <c r="I10" i="242" s="1"/>
  <c r="C18" i="243"/>
  <c r="A16" i="243"/>
  <c r="B7" i="243"/>
  <c r="C79" i="295"/>
  <c r="C79" i="357" s="1"/>
  <c r="C134" i="295"/>
  <c r="C134" i="357"/>
  <c r="C59" i="296"/>
  <c r="C59" i="358" s="1"/>
  <c r="C27" i="296"/>
  <c r="C27" i="358"/>
  <c r="C145" i="296"/>
  <c r="C145" i="358" s="1"/>
  <c r="C35" i="297"/>
  <c r="C35" i="359"/>
  <c r="C19" i="297"/>
  <c r="C19" i="359" s="1"/>
  <c r="C134" i="297"/>
  <c r="C134" i="359"/>
  <c r="C15" i="298"/>
  <c r="C15" i="360" s="1"/>
  <c r="C31" i="298"/>
  <c r="C31" i="360"/>
  <c r="C47" i="298"/>
  <c r="C47" i="360" s="1"/>
  <c r="C79" i="298"/>
  <c r="C79" i="360"/>
  <c r="C103" i="298"/>
  <c r="C103" i="360" s="1"/>
  <c r="C119" i="298"/>
  <c r="C119" i="360"/>
  <c r="C153" i="298"/>
  <c r="C153" i="360" s="1"/>
  <c r="C6" i="299"/>
  <c r="C6" i="361"/>
  <c r="C16" i="300"/>
  <c r="C16" i="362" s="1"/>
  <c r="B7" i="302"/>
  <c r="B7" i="364"/>
  <c r="B10" i="302"/>
  <c r="B10" i="364"/>
  <c r="G10" i="364"/>
  <c r="B13" i="302"/>
  <c r="A22" i="302"/>
  <c r="A22" i="364"/>
  <c r="E7" i="303"/>
  <c r="E7" i="365" s="1"/>
  <c r="A11" i="303"/>
  <c r="A11" i="365"/>
  <c r="B14" i="303"/>
  <c r="C17" i="303"/>
  <c r="C17" i="365"/>
  <c r="E23" i="303"/>
  <c r="E23" i="365" s="1"/>
  <c r="C61" i="244"/>
  <c r="C69" i="244"/>
  <c r="C105" i="244"/>
  <c r="C111" i="244"/>
  <c r="C135" i="244"/>
  <c r="C147" i="244"/>
  <c r="C153" i="244"/>
  <c r="C16" i="245"/>
  <c r="C26" i="245"/>
  <c r="C35" i="245"/>
  <c r="C43" i="245"/>
  <c r="C12" i="246"/>
  <c r="C20" i="246"/>
  <c r="C44" i="246"/>
  <c r="C56" i="246"/>
  <c r="C72" i="246"/>
  <c r="C102" i="246"/>
  <c r="C130" i="246"/>
  <c r="C61" i="247"/>
  <c r="C105" i="247"/>
  <c r="C14" i="248"/>
  <c r="C38" i="250"/>
  <c r="C35" i="251"/>
  <c r="C42" i="253"/>
  <c r="C11" i="255"/>
  <c r="C36" i="255"/>
  <c r="C54" i="268"/>
  <c r="C42" i="271"/>
  <c r="C30" i="276"/>
  <c r="C34" i="318"/>
  <c r="C34" i="380"/>
  <c r="D61" i="309"/>
  <c r="D61" i="371" s="1"/>
  <c r="K61" i="248"/>
  <c r="D18" i="311"/>
  <c r="D18" i="373"/>
  <c r="K20" i="250"/>
  <c r="D35" i="311"/>
  <c r="D35" i="373"/>
  <c r="K37" i="250"/>
  <c r="D11" i="312"/>
  <c r="D11" i="374"/>
  <c r="K13" i="251"/>
  <c r="D48" i="314"/>
  <c r="D48" i="376" s="1"/>
  <c r="K48" i="253"/>
  <c r="D55" i="314"/>
  <c r="D55" i="376" s="1"/>
  <c r="K55" i="253"/>
  <c r="I57" i="197"/>
  <c r="I57" i="257" s="1"/>
  <c r="D29" i="322"/>
  <c r="D29" i="384"/>
  <c r="K31" i="261"/>
  <c r="D10" i="325"/>
  <c r="D10" i="387"/>
  <c r="K12" i="264"/>
  <c r="D31" i="325"/>
  <c r="D31" i="387"/>
  <c r="K33" i="264"/>
  <c r="D21" i="328"/>
  <c r="D21" i="390" s="1"/>
  <c r="K23" i="267"/>
  <c r="I57" i="207"/>
  <c r="I57" i="267" s="1"/>
  <c r="D39" i="330"/>
  <c r="D39" i="392"/>
  <c r="K41" i="269"/>
  <c r="D17" i="333"/>
  <c r="D17" i="395" s="1"/>
  <c r="K19" i="272"/>
  <c r="D9" i="334"/>
  <c r="D9" i="396" s="1"/>
  <c r="K11" i="273"/>
  <c r="D23" i="336"/>
  <c r="D23" i="398"/>
  <c r="K25" i="275"/>
  <c r="D13" i="338"/>
  <c r="D13" i="400"/>
  <c r="K15" i="277"/>
  <c r="D48" i="339"/>
  <c r="D48" i="401" s="1"/>
  <c r="K48" i="278"/>
  <c r="D11" i="340"/>
  <c r="D11" i="402" s="1"/>
  <c r="K13" i="279"/>
  <c r="D13" i="341"/>
  <c r="D13" i="403"/>
  <c r="K15" i="280"/>
  <c r="D12" i="343"/>
  <c r="D12" i="405"/>
  <c r="K14" i="282"/>
  <c r="D32" i="344"/>
  <c r="D32" i="406" s="1"/>
  <c r="K34" i="283"/>
  <c r="D35" i="345"/>
  <c r="D35" i="407"/>
  <c r="K37" i="284"/>
  <c r="I57" i="224"/>
  <c r="I57" i="284"/>
  <c r="D17" i="346"/>
  <c r="D17" i="408" s="1"/>
  <c r="K19" i="285"/>
  <c r="D55" i="346"/>
  <c r="D55" i="408" s="1"/>
  <c r="K55" i="285"/>
  <c r="D14" i="347"/>
  <c r="D14" i="409"/>
  <c r="K16" i="286"/>
  <c r="D23" i="347"/>
  <c r="D23" i="409"/>
  <c r="K25" i="286"/>
  <c r="E57" i="228"/>
  <c r="E57" i="288" s="1"/>
  <c r="D29" i="350"/>
  <c r="D29" i="412"/>
  <c r="K31" i="289"/>
  <c r="K24" i="291"/>
  <c r="D22" i="352"/>
  <c r="D22" i="414"/>
  <c r="J51" i="231"/>
  <c r="J51" i="291" s="1"/>
  <c r="B2" i="244"/>
  <c r="E65" i="368"/>
  <c r="C71" i="297"/>
  <c r="C71" i="359" s="1"/>
  <c r="C71" i="237"/>
  <c r="K71" i="237"/>
  <c r="C64" i="297"/>
  <c r="C64" i="359" s="1"/>
  <c r="C64" i="237"/>
  <c r="K64" i="237"/>
  <c r="K59" i="237"/>
  <c r="C47" i="297"/>
  <c r="C47" i="359"/>
  <c r="C47" i="237"/>
  <c r="K47" i="237" s="1"/>
  <c r="C42" i="297"/>
  <c r="C42" i="359"/>
  <c r="C42" i="237"/>
  <c r="K42" i="237" s="1"/>
  <c r="C22" i="297"/>
  <c r="C22" i="359"/>
  <c r="C22" i="237"/>
  <c r="K22" i="237" s="1"/>
  <c r="C15" i="297"/>
  <c r="C15" i="359"/>
  <c r="C15" i="237"/>
  <c r="C113" i="297"/>
  <c r="C113" i="359" s="1"/>
  <c r="C113" i="237"/>
  <c r="K113" i="237"/>
  <c r="C123" i="297"/>
  <c r="C123" i="359" s="1"/>
  <c r="C123" i="237"/>
  <c r="K123" i="237"/>
  <c r="C130" i="237"/>
  <c r="K130" i="237" s="1"/>
  <c r="C130" i="297"/>
  <c r="C130" i="359"/>
  <c r="C133" i="297"/>
  <c r="C133" i="359" s="1"/>
  <c r="C133" i="237"/>
  <c r="K133" i="237"/>
  <c r="C137" i="297"/>
  <c r="C137" i="359" s="1"/>
  <c r="C137" i="237"/>
  <c r="K137" i="237"/>
  <c r="C144" i="297"/>
  <c r="C144" i="359" s="1"/>
  <c r="C144" i="237"/>
  <c r="K144" i="237"/>
  <c r="C151" i="297"/>
  <c r="C151" i="359" s="1"/>
  <c r="C151" i="237"/>
  <c r="K151" i="237"/>
  <c r="C86" i="298"/>
  <c r="C86" i="360" s="1"/>
  <c r="C86" i="238"/>
  <c r="C80" i="298"/>
  <c r="C80" i="360" s="1"/>
  <c r="C80" i="238"/>
  <c r="C75" i="298"/>
  <c r="C75" i="360"/>
  <c r="C75" i="238"/>
  <c r="K75" i="238" s="1"/>
  <c r="C60" i="298"/>
  <c r="C60" i="360"/>
  <c r="C60" i="238"/>
  <c r="K60" i="238" s="1"/>
  <c r="K58" i="238" s="1"/>
  <c r="C54" i="298"/>
  <c r="C54" i="360" s="1"/>
  <c r="C54" i="238"/>
  <c r="K54" i="238"/>
  <c r="C44" i="298"/>
  <c r="C44" i="360" s="1"/>
  <c r="C44" i="238"/>
  <c r="C38" i="298"/>
  <c r="C38" i="360"/>
  <c r="C38" i="238"/>
  <c r="K38" i="238" s="1"/>
  <c r="C34" i="298"/>
  <c r="C34" i="360"/>
  <c r="C34" i="238"/>
  <c r="K34" i="238" s="1"/>
  <c r="C24" i="298"/>
  <c r="C24" i="360"/>
  <c r="C24" i="238"/>
  <c r="K24" i="238" s="1"/>
  <c r="C21" i="298"/>
  <c r="C21" i="360"/>
  <c r="C21" i="238"/>
  <c r="K21" i="238" s="1"/>
  <c r="C143" i="238"/>
  <c r="K143" i="238"/>
  <c r="C143" i="298"/>
  <c r="C143" i="360" s="1"/>
  <c r="C132" i="298"/>
  <c r="C132" i="360"/>
  <c r="C132" i="238"/>
  <c r="K132" i="238" s="1"/>
  <c r="C122" i="298"/>
  <c r="C122" i="360"/>
  <c r="C122" i="238"/>
  <c r="K122" i="238" s="1"/>
  <c r="K119" i="238"/>
  <c r="C112" i="298"/>
  <c r="C112" i="360"/>
  <c r="C112" i="238"/>
  <c r="C109" i="298"/>
  <c r="C109" i="360"/>
  <c r="C109" i="238"/>
  <c r="K109" i="238" s="1"/>
  <c r="C106" i="238"/>
  <c r="C106" i="298"/>
  <c r="C106" i="360"/>
  <c r="C11" i="299"/>
  <c r="C11" i="361"/>
  <c r="C11" i="239"/>
  <c r="E11" i="239" s="1"/>
  <c r="G24" i="299"/>
  <c r="G24" i="361"/>
  <c r="G24" i="239"/>
  <c r="I24" i="239" s="1"/>
  <c r="G22" i="299"/>
  <c r="G22" i="361"/>
  <c r="G22" i="239"/>
  <c r="I22" i="239" s="1"/>
  <c r="G12" i="239"/>
  <c r="I12" i="239"/>
  <c r="G12" i="299"/>
  <c r="G12" i="361" s="1"/>
  <c r="C15" i="300"/>
  <c r="C15" i="362"/>
  <c r="C15" i="240"/>
  <c r="E15" i="240" s="1"/>
  <c r="C12" i="240"/>
  <c r="E12" i="240"/>
  <c r="C12" i="300"/>
  <c r="C12" i="362" s="1"/>
  <c r="G28" i="300"/>
  <c r="G28" i="362"/>
  <c r="G28" i="240"/>
  <c r="I28" i="240" s="1"/>
  <c r="G24" i="240"/>
  <c r="I24" i="240" s="1"/>
  <c r="G24" i="300"/>
  <c r="G24" i="362" s="1"/>
  <c r="G13" i="300"/>
  <c r="G13" i="362"/>
  <c r="G13" i="240"/>
  <c r="I13" i="240" s="1"/>
  <c r="G10" i="240"/>
  <c r="I10" i="240" s="1"/>
  <c r="G10" i="300"/>
  <c r="G10" i="362" s="1"/>
  <c r="B22" i="302"/>
  <c r="B22" i="242"/>
  <c r="D20" i="302"/>
  <c r="D20" i="242"/>
  <c r="B18" i="242"/>
  <c r="B18" i="302"/>
  <c r="D16" i="302"/>
  <c r="D16" i="242"/>
  <c r="B14" i="302"/>
  <c r="G14" i="302"/>
  <c r="B14" i="242"/>
  <c r="D12" i="302"/>
  <c r="D12" i="242"/>
  <c r="A7" i="243"/>
  <c r="A7" i="303"/>
  <c r="A7" i="365" s="1"/>
  <c r="A23" i="243"/>
  <c r="A23" i="303"/>
  <c r="A23" i="365"/>
  <c r="B23" i="303"/>
  <c r="G23" i="303" s="1"/>
  <c r="B23" i="243"/>
  <c r="B21" i="303"/>
  <c r="B21" i="243"/>
  <c r="B19" i="303"/>
  <c r="B19" i="365"/>
  <c r="B19" i="243"/>
  <c r="B18" i="303"/>
  <c r="G18" i="303" s="1"/>
  <c r="B18" i="243"/>
  <c r="B16" i="243"/>
  <c r="B16" i="303"/>
  <c r="B16" i="365" s="1"/>
  <c r="G16" i="365" s="1"/>
  <c r="B13" i="303"/>
  <c r="B13" i="243"/>
  <c r="B11" i="243"/>
  <c r="B11" i="303"/>
  <c r="B8" i="303"/>
  <c r="B8" i="243"/>
  <c r="C88" i="305"/>
  <c r="C88" i="367"/>
  <c r="C88" i="244"/>
  <c r="C81" i="305"/>
  <c r="C81" i="367" s="1"/>
  <c r="C81" i="244"/>
  <c r="C72" i="305"/>
  <c r="C72" i="367" s="1"/>
  <c r="C72" i="244"/>
  <c r="C54" i="305"/>
  <c r="C54" i="367"/>
  <c r="C54" i="244"/>
  <c r="C51" i="305"/>
  <c r="C51" i="367" s="1"/>
  <c r="C51" i="244"/>
  <c r="C48" i="305"/>
  <c r="C48" i="367" s="1"/>
  <c r="C48" i="244"/>
  <c r="C41" i="305"/>
  <c r="C41" i="367" s="1"/>
  <c r="C41" i="244"/>
  <c r="C38" i="305"/>
  <c r="C38" i="367"/>
  <c r="C38" i="244"/>
  <c r="C32" i="305"/>
  <c r="C32" i="367" s="1"/>
  <c r="C32" i="244"/>
  <c r="C27" i="305"/>
  <c r="C27" i="367" s="1"/>
  <c r="C27" i="244"/>
  <c r="C24" i="305"/>
  <c r="C24" i="367" s="1"/>
  <c r="C24" i="244"/>
  <c r="C17" i="305"/>
  <c r="C17" i="367"/>
  <c r="C17" i="244"/>
  <c r="C14" i="305"/>
  <c r="C14" i="367"/>
  <c r="C14" i="244"/>
  <c r="C150" i="305"/>
  <c r="C150" i="367" s="1"/>
  <c r="C150" i="244"/>
  <c r="C139" i="305"/>
  <c r="C139" i="367"/>
  <c r="C139" i="244"/>
  <c r="C136" i="305"/>
  <c r="C136" i="367"/>
  <c r="C136" i="244"/>
  <c r="C130" i="305"/>
  <c r="C130" i="367" s="1"/>
  <c r="C130" i="244"/>
  <c r="C126" i="305"/>
  <c r="C126" i="367" s="1"/>
  <c r="C126" i="244"/>
  <c r="C119" i="305"/>
  <c r="C119" i="367" s="1"/>
  <c r="C119" i="244"/>
  <c r="C112" i="305"/>
  <c r="C112" i="367"/>
  <c r="C112" i="244"/>
  <c r="C108" i="305"/>
  <c r="C108" i="367" s="1"/>
  <c r="C108" i="244"/>
  <c r="C101" i="305"/>
  <c r="C101" i="367" s="1"/>
  <c r="C101" i="244"/>
  <c r="C9" i="306"/>
  <c r="C9" i="368" s="1"/>
  <c r="C9" i="245"/>
  <c r="C87" i="306"/>
  <c r="C87" i="368"/>
  <c r="C87" i="245"/>
  <c r="C84" i="306"/>
  <c r="C84" i="368" s="1"/>
  <c r="C84" i="245"/>
  <c r="C50" i="306"/>
  <c r="C50" i="368" s="1"/>
  <c r="C50" i="245"/>
  <c r="C46" i="306"/>
  <c r="C46" i="368" s="1"/>
  <c r="C46" i="245"/>
  <c r="C40" i="306"/>
  <c r="C40" i="368"/>
  <c r="C40" i="245"/>
  <c r="C36" i="306"/>
  <c r="C36" i="368" s="1"/>
  <c r="C36" i="245"/>
  <c r="C25" i="306"/>
  <c r="C25" i="368" s="1"/>
  <c r="C25" i="245"/>
  <c r="C18" i="306"/>
  <c r="C18" i="368" s="1"/>
  <c r="C18" i="245"/>
  <c r="C116" i="306"/>
  <c r="C116" i="368"/>
  <c r="C116" i="245"/>
  <c r="C113" i="306"/>
  <c r="C113" i="368"/>
  <c r="C113" i="245"/>
  <c r="C106" i="306"/>
  <c r="C106" i="368" s="1"/>
  <c r="C106" i="245"/>
  <c r="C100" i="306"/>
  <c r="C100" i="368" s="1"/>
  <c r="C100" i="245"/>
  <c r="C97" i="306"/>
  <c r="C97" i="368"/>
  <c r="C97" i="245"/>
  <c r="C88" i="307"/>
  <c r="C88" i="369"/>
  <c r="C88" i="246"/>
  <c r="C80" i="307"/>
  <c r="C80" i="369" s="1"/>
  <c r="C80" i="246"/>
  <c r="C76" i="307"/>
  <c r="C76" i="369" s="1"/>
  <c r="C76" i="246"/>
  <c r="C48" i="307"/>
  <c r="C48" i="369"/>
  <c r="C48" i="246"/>
  <c r="C40" i="307"/>
  <c r="C40" i="369"/>
  <c r="C40" i="246"/>
  <c r="C36" i="307"/>
  <c r="C36" i="369" s="1"/>
  <c r="C36" i="246"/>
  <c r="C28" i="307"/>
  <c r="C28" i="369" s="1"/>
  <c r="C28" i="246"/>
  <c r="C16" i="307"/>
  <c r="C16" i="369"/>
  <c r="C16" i="246"/>
  <c r="C148" i="307"/>
  <c r="C148" i="369"/>
  <c r="C148" i="246"/>
  <c r="C138" i="307"/>
  <c r="C138" i="369" s="1"/>
  <c r="C138" i="246"/>
  <c r="C123" i="307"/>
  <c r="C123" i="369" s="1"/>
  <c r="C123" i="246"/>
  <c r="C119" i="307"/>
  <c r="C119" i="369"/>
  <c r="C119" i="246"/>
  <c r="C116" i="307"/>
  <c r="C116" i="369"/>
  <c r="C116" i="246"/>
  <c r="C113" i="307"/>
  <c r="C113" i="369" s="1"/>
  <c r="C113" i="246"/>
  <c r="C103" i="307"/>
  <c r="C103" i="369" s="1"/>
  <c r="C103" i="246"/>
  <c r="C97" i="307"/>
  <c r="C97" i="369"/>
  <c r="C97" i="246"/>
  <c r="C72" i="308"/>
  <c r="C72" i="370"/>
  <c r="C72" i="247"/>
  <c r="C68" i="308"/>
  <c r="C68" i="370" s="1"/>
  <c r="C68" i="247"/>
  <c r="C64" i="308"/>
  <c r="C64" i="370"/>
  <c r="C64" i="247"/>
  <c r="C58" i="308"/>
  <c r="C58" i="370"/>
  <c r="C58" i="247"/>
  <c r="C44" i="308"/>
  <c r="C44" i="370"/>
  <c r="C44" i="247"/>
  <c r="C38" i="308"/>
  <c r="C38" i="370" s="1"/>
  <c r="C38" i="247"/>
  <c r="C28" i="308"/>
  <c r="C28" i="370" s="1"/>
  <c r="C28" i="247"/>
  <c r="C25" i="308"/>
  <c r="C25" i="370"/>
  <c r="C25" i="247"/>
  <c r="C21" i="308"/>
  <c r="C21" i="370"/>
  <c r="C21" i="247"/>
  <c r="C18" i="308"/>
  <c r="C18" i="370" s="1"/>
  <c r="C18" i="247"/>
  <c r="C152" i="308"/>
  <c r="C152" i="370" s="1"/>
  <c r="C152" i="247"/>
  <c r="C142" i="308"/>
  <c r="C142" i="370"/>
  <c r="C142" i="247"/>
  <c r="C139" i="308"/>
  <c r="C139" i="370" s="1"/>
  <c r="C139" i="247"/>
  <c r="C135" i="308"/>
  <c r="C135" i="370" s="1"/>
  <c r="C135" i="247"/>
  <c r="C131" i="308"/>
  <c r="C131" i="370" s="1"/>
  <c r="C131" i="247"/>
  <c r="C127" i="308"/>
  <c r="C127" i="370"/>
  <c r="C127" i="247"/>
  <c r="C119" i="308"/>
  <c r="C119" i="370" s="1"/>
  <c r="C119" i="247"/>
  <c r="C112" i="308"/>
  <c r="C112" i="370" s="1"/>
  <c r="C112" i="247"/>
  <c r="C109" i="308"/>
  <c r="C109" i="370"/>
  <c r="C109" i="247"/>
  <c r="K105" i="187"/>
  <c r="C102" i="308"/>
  <c r="C102" i="370"/>
  <c r="C102" i="247"/>
  <c r="C96" i="308"/>
  <c r="C96" i="370"/>
  <c r="C96" i="247"/>
  <c r="C32" i="309"/>
  <c r="C32" i="371" s="1"/>
  <c r="C34" i="248"/>
  <c r="C15" i="309"/>
  <c r="C15" i="371"/>
  <c r="C17" i="248"/>
  <c r="C51" i="309"/>
  <c r="C51" i="371" s="1"/>
  <c r="C51" i="248"/>
  <c r="C49" i="309"/>
  <c r="C49" i="371"/>
  <c r="C49" i="248"/>
  <c r="C39" i="310"/>
  <c r="C39" i="372" s="1"/>
  <c r="C41" i="249"/>
  <c r="C35" i="310"/>
  <c r="C35" i="372"/>
  <c r="C37" i="249"/>
  <c r="C29" i="310"/>
  <c r="C29" i="372" s="1"/>
  <c r="C31" i="249"/>
  <c r="C27" i="310"/>
  <c r="C27" i="372"/>
  <c r="C29" i="249"/>
  <c r="C13" i="310"/>
  <c r="C13" i="372" s="1"/>
  <c r="C15" i="249"/>
  <c r="C10" i="310"/>
  <c r="C10" i="372" s="1"/>
  <c r="C12" i="249"/>
  <c r="C56" i="310"/>
  <c r="C56" i="372" s="1"/>
  <c r="C56" i="249"/>
  <c r="C53" i="310"/>
  <c r="C53" i="372"/>
  <c r="C53" i="249"/>
  <c r="C50" i="310"/>
  <c r="C50" i="372" s="1"/>
  <c r="C50" i="249"/>
  <c r="C39" i="311"/>
  <c r="C39" i="373" s="1"/>
  <c r="C41" i="250"/>
  <c r="C29" i="311"/>
  <c r="C29" i="373" s="1"/>
  <c r="C31" i="250"/>
  <c r="C23" i="311"/>
  <c r="C23" i="373"/>
  <c r="C25" i="250"/>
  <c r="C19" i="311"/>
  <c r="C19" i="373" s="1"/>
  <c r="C21" i="250"/>
  <c r="C9" i="311"/>
  <c r="C9" i="373" s="1"/>
  <c r="C11" i="250"/>
  <c r="C60" i="311"/>
  <c r="C60" i="373" s="1"/>
  <c r="C60" i="250"/>
  <c r="C56" i="311"/>
  <c r="C56" i="373"/>
  <c r="C56" i="250"/>
  <c r="K53" i="190"/>
  <c r="C47" i="311"/>
  <c r="C47" i="373"/>
  <c r="C47" i="250"/>
  <c r="C40" i="312"/>
  <c r="C40" i="374" s="1"/>
  <c r="C42" i="251"/>
  <c r="C34" i="312"/>
  <c r="C34" i="374"/>
  <c r="C36" i="251"/>
  <c r="C30" i="251"/>
  <c r="C28" i="312"/>
  <c r="C28" i="374" s="1"/>
  <c r="C21" i="312"/>
  <c r="C21" i="374"/>
  <c r="C23" i="251"/>
  <c r="C14" i="312"/>
  <c r="C14" i="374" s="1"/>
  <c r="C16" i="251"/>
  <c r="C11" i="312"/>
  <c r="C11" i="374" s="1"/>
  <c r="C13" i="251"/>
  <c r="C57" i="312"/>
  <c r="C57" i="374" s="1"/>
  <c r="C57" i="251"/>
  <c r="C53" i="312"/>
  <c r="C53" i="374"/>
  <c r="C53" i="251"/>
  <c r="C49" i="312"/>
  <c r="C49" i="374" s="1"/>
  <c r="C49" i="251"/>
  <c r="C39" i="313"/>
  <c r="C39" i="375" s="1"/>
  <c r="C41" i="252"/>
  <c r="C35" i="313"/>
  <c r="C35" i="375"/>
  <c r="C37" i="252"/>
  <c r="K34" i="192"/>
  <c r="K25" i="192"/>
  <c r="D23" i="313" s="1"/>
  <c r="C14" i="313"/>
  <c r="C14" i="375"/>
  <c r="C16" i="252"/>
  <c r="C11" i="313"/>
  <c r="C11" i="375" s="1"/>
  <c r="C13" i="252"/>
  <c r="K49" i="192"/>
  <c r="C39" i="314"/>
  <c r="C39" i="376" s="1"/>
  <c r="C41" i="253"/>
  <c r="C29" i="314"/>
  <c r="C29" i="376"/>
  <c r="C31" i="253"/>
  <c r="C23" i="314"/>
  <c r="C23" i="376"/>
  <c r="C25" i="253"/>
  <c r="C19" i="314"/>
  <c r="C19" i="376" s="1"/>
  <c r="C21" i="253"/>
  <c r="C15" i="314"/>
  <c r="C15" i="376" s="1"/>
  <c r="C17" i="253"/>
  <c r="C9" i="314"/>
  <c r="C9" i="376"/>
  <c r="C11" i="253"/>
  <c r="C54" i="314"/>
  <c r="C54" i="376" s="1"/>
  <c r="C54" i="253"/>
  <c r="C48" i="314"/>
  <c r="C48" i="376"/>
  <c r="C48" i="253"/>
  <c r="C38" i="315"/>
  <c r="C38" i="377" s="1"/>
  <c r="C40" i="254"/>
  <c r="C35" i="315"/>
  <c r="C35" i="377"/>
  <c r="C37" i="254"/>
  <c r="C32" i="315"/>
  <c r="C32" i="377"/>
  <c r="C34" i="254"/>
  <c r="C27" i="315"/>
  <c r="C27" i="377"/>
  <c r="C29" i="254"/>
  <c r="C24" i="315"/>
  <c r="C24" i="377" s="1"/>
  <c r="C26" i="254"/>
  <c r="C18" i="315"/>
  <c r="C18" i="377"/>
  <c r="C20" i="254"/>
  <c r="C15" i="315"/>
  <c r="C15" i="377"/>
  <c r="C17" i="254"/>
  <c r="C54" i="315"/>
  <c r="C54" i="377"/>
  <c r="C54" i="254"/>
  <c r="C50" i="315"/>
  <c r="C50" i="377" s="1"/>
  <c r="C50" i="254"/>
  <c r="C46" i="315"/>
  <c r="C46" i="377"/>
  <c r="C46" i="254"/>
  <c r="C39" i="316"/>
  <c r="C39" i="378"/>
  <c r="C41" i="255"/>
  <c r="C35" i="316"/>
  <c r="C35" i="378"/>
  <c r="C37" i="255"/>
  <c r="C31" i="316"/>
  <c r="C31" i="378" s="1"/>
  <c r="C33" i="255"/>
  <c r="C27" i="316"/>
  <c r="C27" i="378"/>
  <c r="C29" i="255"/>
  <c r="C23" i="316"/>
  <c r="C23" i="378"/>
  <c r="C25" i="255"/>
  <c r="C19" i="316"/>
  <c r="C19" i="378" s="1"/>
  <c r="C21" i="255"/>
  <c r="C16" i="316"/>
  <c r="C16" i="378" s="1"/>
  <c r="C18" i="255"/>
  <c r="K14" i="195"/>
  <c r="C54" i="316"/>
  <c r="C54" i="378" s="1"/>
  <c r="C54" i="255"/>
  <c r="K42" i="196"/>
  <c r="K42" i="256" s="1"/>
  <c r="C33" i="317"/>
  <c r="C33" i="379"/>
  <c r="C35" i="256"/>
  <c r="C27" i="317"/>
  <c r="C27" i="379" s="1"/>
  <c r="C29" i="256"/>
  <c r="C23" i="317"/>
  <c r="C23" i="379" s="1"/>
  <c r="C25" i="256"/>
  <c r="C19" i="317"/>
  <c r="C19" i="379"/>
  <c r="C21" i="256"/>
  <c r="C16" i="317"/>
  <c r="C16" i="379"/>
  <c r="C18" i="256"/>
  <c r="K14" i="196"/>
  <c r="D12" i="317" s="1"/>
  <c r="D12" i="379" s="1"/>
  <c r="C9" i="317"/>
  <c r="C9" i="379"/>
  <c r="C11" i="256"/>
  <c r="C54" i="317"/>
  <c r="C54" i="379"/>
  <c r="C54" i="256"/>
  <c r="C50" i="317"/>
  <c r="C50" i="379" s="1"/>
  <c r="C50" i="256"/>
  <c r="C46" i="317"/>
  <c r="C46" i="379" s="1"/>
  <c r="C46" i="256"/>
  <c r="C40" i="318"/>
  <c r="C40" i="380" s="1"/>
  <c r="C42" i="257"/>
  <c r="C33" i="318"/>
  <c r="C33" i="380"/>
  <c r="C35" i="257"/>
  <c r="C15" i="318"/>
  <c r="C15" i="380" s="1"/>
  <c r="C17" i="257"/>
  <c r="C12" i="318"/>
  <c r="C12" i="380" s="1"/>
  <c r="C14" i="257"/>
  <c r="C9" i="318"/>
  <c r="C9" i="380" s="1"/>
  <c r="C11" i="257"/>
  <c r="C54" i="318"/>
  <c r="C54" i="380"/>
  <c r="C54" i="257"/>
  <c r="C48" i="318"/>
  <c r="C48" i="380" s="1"/>
  <c r="C48" i="257"/>
  <c r="C35" i="319"/>
  <c r="C35" i="381" s="1"/>
  <c r="C37" i="258"/>
  <c r="C32" i="319"/>
  <c r="C32" i="381"/>
  <c r="C34" i="258"/>
  <c r="C28" i="319"/>
  <c r="C28" i="381"/>
  <c r="C30" i="258"/>
  <c r="K27" i="198"/>
  <c r="D25" i="319" s="1"/>
  <c r="D25" i="381" s="1"/>
  <c r="C25" i="319"/>
  <c r="C25" i="381" s="1"/>
  <c r="C27" i="258"/>
  <c r="C22" i="319"/>
  <c r="C22" i="381" s="1"/>
  <c r="C24" i="258"/>
  <c r="C18" i="319"/>
  <c r="C18" i="381"/>
  <c r="C20" i="258"/>
  <c r="C15" i="319"/>
  <c r="C15" i="381" s="1"/>
  <c r="C17" i="258"/>
  <c r="C55" i="319"/>
  <c r="C55" i="381" s="1"/>
  <c r="C55" i="258"/>
  <c r="C47" i="319"/>
  <c r="C47" i="381" s="1"/>
  <c r="C47" i="258"/>
  <c r="C33" i="320"/>
  <c r="C33" i="382"/>
  <c r="C35" i="259"/>
  <c r="C29" i="320"/>
  <c r="C29" i="382"/>
  <c r="C31" i="259"/>
  <c r="C23" i="320"/>
  <c r="C23" i="382" s="1"/>
  <c r="C25" i="259"/>
  <c r="C19" i="320"/>
  <c r="C19" i="382"/>
  <c r="C21" i="259"/>
  <c r="C16" i="320"/>
  <c r="C16" i="382"/>
  <c r="C18" i="259"/>
  <c r="K14" i="199"/>
  <c r="C9" i="320"/>
  <c r="C9" i="382"/>
  <c r="C11" i="259"/>
  <c r="C54" i="320"/>
  <c r="C54" i="382" s="1"/>
  <c r="C54" i="259"/>
  <c r="C48" i="320"/>
  <c r="C48" i="382"/>
  <c r="C48" i="259"/>
  <c r="C38" i="321"/>
  <c r="C38" i="383" s="1"/>
  <c r="C40" i="260"/>
  <c r="C35" i="321"/>
  <c r="C35" i="383"/>
  <c r="C37" i="260"/>
  <c r="C16" i="321"/>
  <c r="C16" i="383"/>
  <c r="C18" i="260"/>
  <c r="C13" i="321"/>
  <c r="C13" i="383" s="1"/>
  <c r="C15" i="260"/>
  <c r="C59" i="321"/>
  <c r="C59" i="383" s="1"/>
  <c r="C59" i="260"/>
  <c r="C55" i="321"/>
  <c r="C55" i="383"/>
  <c r="C55" i="260"/>
  <c r="C49" i="321"/>
  <c r="C49" i="383" s="1"/>
  <c r="C49" i="260"/>
  <c r="C34" i="322"/>
  <c r="C34" i="384" s="1"/>
  <c r="C36" i="261"/>
  <c r="C18" i="322"/>
  <c r="C18" i="384"/>
  <c r="C20" i="261"/>
  <c r="C14" i="322"/>
  <c r="C14" i="384"/>
  <c r="C16" i="261"/>
  <c r="C10" i="322"/>
  <c r="C10" i="384" s="1"/>
  <c r="C12" i="261"/>
  <c r="C59" i="322"/>
  <c r="C59" i="384" s="1"/>
  <c r="C59" i="261"/>
  <c r="C53" i="322"/>
  <c r="C53" i="384"/>
  <c r="C53" i="261"/>
  <c r="C49" i="322"/>
  <c r="C49" i="384"/>
  <c r="C49" i="261"/>
  <c r="C38" i="323"/>
  <c r="C38" i="385" s="1"/>
  <c r="C40" i="262"/>
  <c r="K36" i="202"/>
  <c r="C27" i="323"/>
  <c r="C27" i="385" s="1"/>
  <c r="C29" i="262"/>
  <c r="C23" i="323"/>
  <c r="C23" i="385" s="1"/>
  <c r="C25" i="262"/>
  <c r="C50" i="323"/>
  <c r="C50" i="385"/>
  <c r="C50" i="262"/>
  <c r="K42" i="203"/>
  <c r="C33" i="324"/>
  <c r="C33" i="386"/>
  <c r="C35" i="263"/>
  <c r="C31" i="324"/>
  <c r="C31" i="386"/>
  <c r="C33" i="263"/>
  <c r="C28" i="324"/>
  <c r="C28" i="386"/>
  <c r="C30" i="263"/>
  <c r="K26" i="203"/>
  <c r="C21" i="324"/>
  <c r="C21" i="386"/>
  <c r="C23" i="263"/>
  <c r="C17" i="324"/>
  <c r="C17" i="386" s="1"/>
  <c r="C19" i="263"/>
  <c r="C13" i="324"/>
  <c r="C13" i="386"/>
  <c r="C15" i="263"/>
  <c r="C9" i="324"/>
  <c r="C9" i="386"/>
  <c r="C11" i="263"/>
  <c r="C54" i="324"/>
  <c r="C54" i="386" s="1"/>
  <c r="C54" i="263"/>
  <c r="C48" i="324"/>
  <c r="C48" i="386" s="1"/>
  <c r="C48" i="263"/>
  <c r="C34" i="325"/>
  <c r="C34" i="387"/>
  <c r="C36" i="264"/>
  <c r="K27" i="204"/>
  <c r="K27" i="264"/>
  <c r="C25" i="325"/>
  <c r="C25" i="387" s="1"/>
  <c r="C27" i="264"/>
  <c r="C21" i="325"/>
  <c r="C21" i="387"/>
  <c r="C23" i="264"/>
  <c r="C14" i="325"/>
  <c r="C14" i="387"/>
  <c r="C16" i="264"/>
  <c r="C11" i="325"/>
  <c r="C11" i="387"/>
  <c r="C13" i="264"/>
  <c r="C60" i="325"/>
  <c r="C60" i="387" s="1"/>
  <c r="C60" i="264"/>
  <c r="C56" i="325"/>
  <c r="C56" i="387"/>
  <c r="C56" i="264"/>
  <c r="C53" i="325"/>
  <c r="C53" i="387"/>
  <c r="C53" i="264"/>
  <c r="C47" i="325"/>
  <c r="C47" i="387"/>
  <c r="C47" i="264"/>
  <c r="C38" i="326"/>
  <c r="C38" i="388" s="1"/>
  <c r="C40" i="265"/>
  <c r="C34" i="326"/>
  <c r="C34" i="388"/>
  <c r="C36" i="265"/>
  <c r="C22" i="326"/>
  <c r="C22" i="388"/>
  <c r="C24" i="265"/>
  <c r="C19" i="326"/>
  <c r="C19" i="388"/>
  <c r="C21" i="265"/>
  <c r="C13" i="326"/>
  <c r="C13" i="388" s="1"/>
  <c r="C15" i="265"/>
  <c r="C11" i="326"/>
  <c r="C11" i="388"/>
  <c r="C13" i="265"/>
  <c r="C50" i="326"/>
  <c r="C50" i="388"/>
  <c r="C50" i="265"/>
  <c r="C47" i="326"/>
  <c r="C47" i="388"/>
  <c r="C47" i="265"/>
  <c r="C32" i="327"/>
  <c r="C32" i="389" s="1"/>
  <c r="C34" i="266"/>
  <c r="C28" i="327"/>
  <c r="C28" i="389" s="1"/>
  <c r="C30" i="266"/>
  <c r="C16" i="327"/>
  <c r="C16" i="389"/>
  <c r="C18" i="266"/>
  <c r="C12" i="327"/>
  <c r="C12" i="389"/>
  <c r="C14" i="266"/>
  <c r="C46" i="327"/>
  <c r="C46" i="389" s="1"/>
  <c r="C46" i="266"/>
  <c r="C35" i="328"/>
  <c r="C35" i="390" s="1"/>
  <c r="C37" i="267"/>
  <c r="C32" i="328"/>
  <c r="C32" i="390"/>
  <c r="C34" i="267"/>
  <c r="K27" i="207"/>
  <c r="K27" i="267" s="1"/>
  <c r="C25" i="328"/>
  <c r="C25" i="390" s="1"/>
  <c r="C27" i="267"/>
  <c r="C22" i="328"/>
  <c r="C22" i="390"/>
  <c r="C24" i="267"/>
  <c r="C15" i="328"/>
  <c r="C15" i="390" s="1"/>
  <c r="C17" i="267"/>
  <c r="C12" i="328"/>
  <c r="C12" i="390" s="1"/>
  <c r="C14" i="267"/>
  <c r="C53" i="328"/>
  <c r="C53" i="390" s="1"/>
  <c r="C53" i="267"/>
  <c r="C49" i="328"/>
  <c r="C49" i="390"/>
  <c r="C49" i="267"/>
  <c r="C39" i="329"/>
  <c r="C39" i="391"/>
  <c r="C41" i="268"/>
  <c r="C35" i="329"/>
  <c r="C35" i="391" s="1"/>
  <c r="C37" i="268"/>
  <c r="K27" i="208"/>
  <c r="C25" i="329"/>
  <c r="C25" i="391" s="1"/>
  <c r="C27" i="268"/>
  <c r="C22" i="329"/>
  <c r="C22" i="391" s="1"/>
  <c r="C24" i="268"/>
  <c r="C18" i="329"/>
  <c r="C18" i="391"/>
  <c r="C20" i="268"/>
  <c r="C14" i="329"/>
  <c r="C14" i="391" s="1"/>
  <c r="C16" i="268"/>
  <c r="C10" i="329"/>
  <c r="C10" i="391" s="1"/>
  <c r="C12" i="268"/>
  <c r="C55" i="329"/>
  <c r="C55" i="391"/>
  <c r="C55" i="268"/>
  <c r="C51" i="329"/>
  <c r="C51" i="391"/>
  <c r="C51" i="268"/>
  <c r="C39" i="330"/>
  <c r="C39" i="392" s="1"/>
  <c r="C41" i="269"/>
  <c r="C35" i="330"/>
  <c r="C35" i="392" s="1"/>
  <c r="C37" i="269"/>
  <c r="C32" i="330"/>
  <c r="C32" i="392"/>
  <c r="C34" i="269"/>
  <c r="C22" i="330"/>
  <c r="C22" i="392"/>
  <c r="C24" i="269"/>
  <c r="C18" i="330"/>
  <c r="C18" i="392" s="1"/>
  <c r="C20" i="269"/>
  <c r="C15" i="330"/>
  <c r="C15" i="392" s="1"/>
  <c r="C17" i="269"/>
  <c r="C12" i="330"/>
  <c r="C12" i="392" s="1"/>
  <c r="C14" i="269"/>
  <c r="C9" i="330"/>
  <c r="C9" i="392"/>
  <c r="C11" i="269"/>
  <c r="C54" i="330"/>
  <c r="C54" i="392"/>
  <c r="C54" i="269"/>
  <c r="C50" i="330"/>
  <c r="C50" i="392" s="1"/>
  <c r="C50" i="269"/>
  <c r="C47" i="330"/>
  <c r="C47" i="392" s="1"/>
  <c r="C47" i="269"/>
  <c r="C40" i="331"/>
  <c r="C40" i="393"/>
  <c r="C42" i="270"/>
  <c r="C32" i="331"/>
  <c r="C32" i="393"/>
  <c r="C34" i="270"/>
  <c r="C22" i="331"/>
  <c r="C22" i="393" s="1"/>
  <c r="C24" i="270"/>
  <c r="C18" i="331"/>
  <c r="C18" i="393" s="1"/>
  <c r="C20" i="270"/>
  <c r="C15" i="331"/>
  <c r="C15" i="393"/>
  <c r="C17" i="270"/>
  <c r="C12" i="331"/>
  <c r="C12" i="393"/>
  <c r="C14" i="270"/>
  <c r="C56" i="331"/>
  <c r="C56" i="393" s="1"/>
  <c r="C56" i="270"/>
  <c r="K49" i="210"/>
  <c r="D49" i="331" s="1"/>
  <c r="D49" i="393" s="1"/>
  <c r="C46" i="331"/>
  <c r="C46" i="393"/>
  <c r="C46" i="270"/>
  <c r="C33" i="332"/>
  <c r="C33" i="394" s="1"/>
  <c r="C35" i="271"/>
  <c r="C29" i="332"/>
  <c r="C29" i="394" s="1"/>
  <c r="C31" i="271"/>
  <c r="C27" i="332"/>
  <c r="C27" i="394" s="1"/>
  <c r="C29" i="271"/>
  <c r="C24" i="332"/>
  <c r="C24" i="394"/>
  <c r="C26" i="271"/>
  <c r="K18" i="211"/>
  <c r="K18" i="271" s="1"/>
  <c r="C13" i="332"/>
  <c r="C13" i="394" s="1"/>
  <c r="C15" i="271"/>
  <c r="C11" i="332"/>
  <c r="C11" i="394"/>
  <c r="C13" i="271"/>
  <c r="C60" i="332"/>
  <c r="C60" i="394"/>
  <c r="C60" i="271"/>
  <c r="C56" i="332"/>
  <c r="C56" i="394" s="1"/>
  <c r="C56" i="271"/>
  <c r="C53" i="332"/>
  <c r="C53" i="394"/>
  <c r="C53" i="271"/>
  <c r="C50" i="332"/>
  <c r="C50" i="394"/>
  <c r="C50" i="271"/>
  <c r="C48" i="332"/>
  <c r="C48" i="394" s="1"/>
  <c r="C48" i="271"/>
  <c r="C38" i="333"/>
  <c r="C38" i="395" s="1"/>
  <c r="C40" i="272"/>
  <c r="C34" i="333"/>
  <c r="C34" i="395"/>
  <c r="C36" i="272"/>
  <c r="C31" i="333"/>
  <c r="C31" i="395"/>
  <c r="C33" i="272"/>
  <c r="K27" i="212"/>
  <c r="C25" i="333"/>
  <c r="C25" i="395"/>
  <c r="C27" i="272"/>
  <c r="C22" i="333"/>
  <c r="C22" i="395" s="1"/>
  <c r="C24" i="272"/>
  <c r="C18" i="333"/>
  <c r="C18" i="395" s="1"/>
  <c r="C20" i="272"/>
  <c r="C15" i="333"/>
  <c r="C15" i="395"/>
  <c r="C17" i="272"/>
  <c r="C12" i="333"/>
  <c r="C12" i="395"/>
  <c r="C14" i="272"/>
  <c r="K53" i="212"/>
  <c r="C50" i="333"/>
  <c r="C50" i="395"/>
  <c r="C50" i="272"/>
  <c r="C47" i="333"/>
  <c r="C47" i="395"/>
  <c r="C47" i="272"/>
  <c r="C33" i="334"/>
  <c r="C33" i="396" s="1"/>
  <c r="C35" i="273"/>
  <c r="C29" i="334"/>
  <c r="C29" i="396"/>
  <c r="C31" i="273"/>
  <c r="K27" i="213"/>
  <c r="K27" i="273"/>
  <c r="C25" i="334"/>
  <c r="C25" i="396" s="1"/>
  <c r="C27" i="273"/>
  <c r="C21" i="334"/>
  <c r="C21" i="396" s="1"/>
  <c r="C23" i="273"/>
  <c r="C17" i="334"/>
  <c r="C17" i="396"/>
  <c r="C19" i="273"/>
  <c r="C13" i="334"/>
  <c r="C13" i="396"/>
  <c r="C15" i="273"/>
  <c r="C10" i="334"/>
  <c r="C10" i="396" s="1"/>
  <c r="C12" i="273"/>
  <c r="C60" i="334"/>
  <c r="C60" i="396" s="1"/>
  <c r="C60" i="273"/>
  <c r="K56" i="213"/>
  <c r="K56" i="273"/>
  <c r="K53" i="213"/>
  <c r="C50" i="334"/>
  <c r="C50" i="396" s="1"/>
  <c r="C50" i="273"/>
  <c r="C47" i="334"/>
  <c r="C47" i="396" s="1"/>
  <c r="C47" i="273"/>
  <c r="K42" i="214"/>
  <c r="C33" i="335"/>
  <c r="C33" i="397" s="1"/>
  <c r="C35" i="274"/>
  <c r="C27" i="335"/>
  <c r="C27" i="397" s="1"/>
  <c r="C29" i="274"/>
  <c r="C24" i="335"/>
  <c r="C24" i="397"/>
  <c r="C26" i="274"/>
  <c r="C16" i="335"/>
  <c r="C16" i="397"/>
  <c r="C18" i="274"/>
  <c r="K14" i="214"/>
  <c r="D12" i="335" s="1"/>
  <c r="D12" i="397" s="1"/>
  <c r="C9" i="335"/>
  <c r="C9" i="397"/>
  <c r="C11" i="274"/>
  <c r="C54" i="335"/>
  <c r="C54" i="397"/>
  <c r="C54" i="274"/>
  <c r="C50" i="335"/>
  <c r="C50" i="397" s="1"/>
  <c r="C50" i="274"/>
  <c r="C46" i="335"/>
  <c r="C46" i="397" s="1"/>
  <c r="C46" i="274"/>
  <c r="C40" i="336"/>
  <c r="C40" i="398"/>
  <c r="C42" i="275"/>
  <c r="C27" i="336"/>
  <c r="C27" i="398"/>
  <c r="C29" i="275"/>
  <c r="C23" i="336"/>
  <c r="C23" i="398" s="1"/>
  <c r="C25" i="275"/>
  <c r="C19" i="336"/>
  <c r="C19" i="398" s="1"/>
  <c r="C21" i="275"/>
  <c r="K14" i="215"/>
  <c r="C9" i="336"/>
  <c r="C9" i="398" s="1"/>
  <c r="C11" i="275"/>
  <c r="C59" i="336"/>
  <c r="C59" i="398" s="1"/>
  <c r="C59" i="275"/>
  <c r="C55" i="336"/>
  <c r="C55" i="398"/>
  <c r="C55" i="275"/>
  <c r="C52" i="336"/>
  <c r="C52" i="398" s="1"/>
  <c r="C52" i="275"/>
  <c r="C49" i="336"/>
  <c r="C49" i="398" s="1"/>
  <c r="C49" i="275"/>
  <c r="C39" i="337"/>
  <c r="C39" i="399" s="1"/>
  <c r="C41" i="276"/>
  <c r="C35" i="337"/>
  <c r="C35" i="399"/>
  <c r="C37" i="276"/>
  <c r="C31" i="337"/>
  <c r="C31" i="399"/>
  <c r="C33" i="276"/>
  <c r="C24" i="337"/>
  <c r="C24" i="399" s="1"/>
  <c r="C26" i="276"/>
  <c r="C17" i="337"/>
  <c r="C17" i="399"/>
  <c r="C19" i="276"/>
  <c r="C15" i="337"/>
  <c r="C15" i="399"/>
  <c r="C17" i="276"/>
  <c r="C12" i="337"/>
  <c r="C12" i="399"/>
  <c r="C14" i="276"/>
  <c r="K53" i="216"/>
  <c r="C50" i="337"/>
  <c r="C50" i="399" s="1"/>
  <c r="C50" i="276"/>
  <c r="C47" i="337"/>
  <c r="C47" i="399" s="1"/>
  <c r="C47" i="276"/>
  <c r="C33" i="338"/>
  <c r="C33" i="400" s="1"/>
  <c r="C35" i="277"/>
  <c r="C28" i="338"/>
  <c r="C28" i="400"/>
  <c r="C30" i="277"/>
  <c r="C21" i="338"/>
  <c r="C21" i="400"/>
  <c r="C23" i="277"/>
  <c r="C18" i="338"/>
  <c r="C18" i="400" s="1"/>
  <c r="C20" i="277"/>
  <c r="K17" i="217"/>
  <c r="C10" i="338"/>
  <c r="C10" i="400" s="1"/>
  <c r="C12" i="277"/>
  <c r="C59" i="338"/>
  <c r="C59" i="400" s="1"/>
  <c r="C59" i="277"/>
  <c r="C55" i="338"/>
  <c r="C55" i="400"/>
  <c r="C55" i="277"/>
  <c r="C52" i="338"/>
  <c r="C52" i="400" s="1"/>
  <c r="C52" i="277"/>
  <c r="C49" i="338"/>
  <c r="C49" i="400" s="1"/>
  <c r="C49" i="277"/>
  <c r="C39" i="339"/>
  <c r="C39" i="401" s="1"/>
  <c r="C41" i="278"/>
  <c r="C35" i="339"/>
  <c r="C35" i="401"/>
  <c r="C37" i="278"/>
  <c r="C32" i="339"/>
  <c r="C32" i="401"/>
  <c r="C34" i="278"/>
  <c r="K30" i="218"/>
  <c r="C23" i="339"/>
  <c r="C23" i="401" s="1"/>
  <c r="C25" i="278"/>
  <c r="K18" i="218"/>
  <c r="C14" i="339"/>
  <c r="C14" i="401" s="1"/>
  <c r="C16" i="278"/>
  <c r="K53" i="218"/>
  <c r="C50" i="339"/>
  <c r="C50" i="401" s="1"/>
  <c r="C50" i="278"/>
  <c r="C48" i="339"/>
  <c r="C48" i="401" s="1"/>
  <c r="C48" i="278"/>
  <c r="C38" i="340"/>
  <c r="C38" i="402" s="1"/>
  <c r="C40" i="279"/>
  <c r="C34" i="340"/>
  <c r="C34" i="402"/>
  <c r="C36" i="279"/>
  <c r="C23" i="340"/>
  <c r="C23" i="402" s="1"/>
  <c r="C25" i="279"/>
  <c r="C19" i="340"/>
  <c r="C19" i="402" s="1"/>
  <c r="C21" i="279"/>
  <c r="C15" i="340"/>
  <c r="C15" i="402" s="1"/>
  <c r="C17" i="279"/>
  <c r="C11" i="340"/>
  <c r="C11" i="402"/>
  <c r="C13" i="279"/>
  <c r="C60" i="340"/>
  <c r="C60" i="402" s="1"/>
  <c r="C60" i="279"/>
  <c r="C56" i="340"/>
  <c r="C56" i="402" s="1"/>
  <c r="C56" i="279"/>
  <c r="C53" i="340"/>
  <c r="C53" i="402"/>
  <c r="C53" i="279"/>
  <c r="C49" i="340"/>
  <c r="C49" i="402"/>
  <c r="C49" i="279"/>
  <c r="C38" i="341"/>
  <c r="C38" i="403" s="1"/>
  <c r="C40" i="280"/>
  <c r="C34" i="341"/>
  <c r="C34" i="403" s="1"/>
  <c r="C36" i="280"/>
  <c r="C32" i="341"/>
  <c r="C32" i="403"/>
  <c r="C34" i="280"/>
  <c r="C28" i="341"/>
  <c r="C28" i="403"/>
  <c r="C30" i="280"/>
  <c r="C21" i="341"/>
  <c r="C21" i="403" s="1"/>
  <c r="C23" i="280"/>
  <c r="C17" i="341"/>
  <c r="C17" i="403" s="1"/>
  <c r="C19" i="280"/>
  <c r="C14" i="341"/>
  <c r="C14" i="403" s="1"/>
  <c r="C16" i="280"/>
  <c r="C11" i="341"/>
  <c r="C11" i="403"/>
  <c r="C13" i="280"/>
  <c r="C50" i="341"/>
  <c r="C50" i="403" s="1"/>
  <c r="C50" i="280"/>
  <c r="C46" i="341"/>
  <c r="C46" i="403" s="1"/>
  <c r="C46" i="280"/>
  <c r="C39" i="342"/>
  <c r="C39" i="404" s="1"/>
  <c r="C41" i="281"/>
  <c r="C35" i="342"/>
  <c r="C35" i="404"/>
  <c r="C37" i="281"/>
  <c r="C32" i="342"/>
  <c r="C32" i="404"/>
  <c r="C34" i="281"/>
  <c r="C28" i="342"/>
  <c r="C28" i="404" s="1"/>
  <c r="C30" i="281"/>
  <c r="C24" i="342"/>
  <c r="C24" i="404" s="1"/>
  <c r="C26" i="281"/>
  <c r="C16" i="342"/>
  <c r="C16" i="404"/>
  <c r="C18" i="281"/>
  <c r="C12" i="342"/>
  <c r="C12" i="404"/>
  <c r="C14" i="281"/>
  <c r="C53" i="342"/>
  <c r="C53" i="404" s="1"/>
  <c r="C53" i="281"/>
  <c r="C49" i="342"/>
  <c r="C49" i="404"/>
  <c r="C49" i="281"/>
  <c r="C33" i="343"/>
  <c r="C33" i="405"/>
  <c r="C35" i="282"/>
  <c r="C28" i="343"/>
  <c r="C28" i="405"/>
  <c r="C30" i="282"/>
  <c r="K26" i="222"/>
  <c r="C21" i="343"/>
  <c r="C21" i="405"/>
  <c r="C23" i="282"/>
  <c r="C18" i="343"/>
  <c r="C18" i="405" s="1"/>
  <c r="C20" i="282"/>
  <c r="C12" i="343"/>
  <c r="C12" i="405" s="1"/>
  <c r="C14" i="282"/>
  <c r="C9" i="343"/>
  <c r="C9" i="405"/>
  <c r="C11" i="282"/>
  <c r="C54" i="343"/>
  <c r="C54" i="405" s="1"/>
  <c r="C54" i="282"/>
  <c r="C52" i="343"/>
  <c r="C52" i="405" s="1"/>
  <c r="C52" i="282"/>
  <c r="C49" i="343"/>
  <c r="C49" i="405" s="1"/>
  <c r="C49" i="282"/>
  <c r="C39" i="344"/>
  <c r="C39" i="406"/>
  <c r="C41" i="283"/>
  <c r="C32" i="344"/>
  <c r="C32" i="406" s="1"/>
  <c r="C34" i="283"/>
  <c r="C29" i="344"/>
  <c r="C29" i="406" s="1"/>
  <c r="C31" i="283"/>
  <c r="K27" i="223"/>
  <c r="C25" i="344"/>
  <c r="C25" i="406" s="1"/>
  <c r="C27" i="283"/>
  <c r="C23" i="344"/>
  <c r="C23" i="406" s="1"/>
  <c r="C25" i="283"/>
  <c r="K21" i="223"/>
  <c r="C16" i="344"/>
  <c r="C16" i="406" s="1"/>
  <c r="C18" i="283"/>
  <c r="C13" i="344"/>
  <c r="C13" i="406"/>
  <c r="C15" i="283"/>
  <c r="C10" i="344"/>
  <c r="C10" i="406"/>
  <c r="C12" i="283"/>
  <c r="C59" i="344"/>
  <c r="C59" i="406" s="1"/>
  <c r="C59" i="283"/>
  <c r="C55" i="344"/>
  <c r="C55" i="406" s="1"/>
  <c r="C55" i="283"/>
  <c r="C47" i="344"/>
  <c r="C47" i="406"/>
  <c r="C47" i="283"/>
  <c r="C34" i="345"/>
  <c r="C34" i="407"/>
  <c r="C36" i="284"/>
  <c r="C32" i="345"/>
  <c r="C32" i="407" s="1"/>
  <c r="C34" i="284"/>
  <c r="C23" i="345"/>
  <c r="C23" i="407"/>
  <c r="C25" i="284"/>
  <c r="C19" i="345"/>
  <c r="C19" i="407"/>
  <c r="C21" i="284"/>
  <c r="C15" i="345"/>
  <c r="C15" i="407"/>
  <c r="C17" i="284"/>
  <c r="C11" i="345"/>
  <c r="C11" i="407" s="1"/>
  <c r="C13" i="284"/>
  <c r="C60" i="345"/>
  <c r="C60" i="407"/>
  <c r="C60" i="284"/>
  <c r="C56" i="345"/>
  <c r="C56" i="407"/>
  <c r="C56" i="284"/>
  <c r="K53" i="224"/>
  <c r="D53" i="345" s="1"/>
  <c r="D53" i="407" s="1"/>
  <c r="C50" i="345"/>
  <c r="C50" i="407" s="1"/>
  <c r="C50" i="284"/>
  <c r="C46" i="345"/>
  <c r="C46" i="407"/>
  <c r="C46" i="284"/>
  <c r="C39" i="346"/>
  <c r="C39" i="408"/>
  <c r="C41" i="285"/>
  <c r="C35" i="346"/>
  <c r="C35" i="408"/>
  <c r="C37" i="285"/>
  <c r="C32" i="346"/>
  <c r="C32" i="408" s="1"/>
  <c r="C34" i="285"/>
  <c r="C29" i="346"/>
  <c r="C29" i="408"/>
  <c r="C31" i="285"/>
  <c r="C23" i="346"/>
  <c r="C23" i="408" s="1"/>
  <c r="C25" i="285"/>
  <c r="K21" i="225"/>
  <c r="C16" i="346"/>
  <c r="C16" i="408"/>
  <c r="C18" i="285"/>
  <c r="C13" i="346"/>
  <c r="C13" i="408" s="1"/>
  <c r="C15" i="285"/>
  <c r="C10" i="346"/>
  <c r="C10" i="408"/>
  <c r="C12" i="285"/>
  <c r="C59" i="346"/>
  <c r="C59" i="408" s="1"/>
  <c r="C59" i="285"/>
  <c r="C55" i="346"/>
  <c r="C55" i="408"/>
  <c r="C55" i="285"/>
  <c r="C52" i="346"/>
  <c r="C52" i="408" s="1"/>
  <c r="C52" i="285"/>
  <c r="C46" i="346"/>
  <c r="C46" i="408" s="1"/>
  <c r="C46" i="285"/>
  <c r="C40" i="347"/>
  <c r="C40" i="409" s="1"/>
  <c r="C42" i="286"/>
  <c r="K34" i="226"/>
  <c r="K34" i="286"/>
  <c r="C29" i="347"/>
  <c r="C29" i="409" s="1"/>
  <c r="C31" i="286"/>
  <c r="C27" i="347"/>
  <c r="C27" i="409" s="1"/>
  <c r="C29" i="286"/>
  <c r="C24" i="347"/>
  <c r="C24" i="409"/>
  <c r="C26" i="286"/>
  <c r="K18" i="226"/>
  <c r="C13" i="347"/>
  <c r="C13" i="409"/>
  <c r="C15" i="286"/>
  <c r="C10" i="347"/>
  <c r="C10" i="409" s="1"/>
  <c r="C12" i="286"/>
  <c r="C59" i="347"/>
  <c r="C59" i="409"/>
  <c r="C59" i="286"/>
  <c r="C55" i="347"/>
  <c r="C55" i="409" s="1"/>
  <c r="C55" i="286"/>
  <c r="C53" i="286"/>
  <c r="C53" i="347"/>
  <c r="C53" i="409"/>
  <c r="K49" i="226"/>
  <c r="D49" i="347" s="1"/>
  <c r="D49" i="409" s="1"/>
  <c r="C46" i="347"/>
  <c r="C46" i="409"/>
  <c r="C46" i="286"/>
  <c r="C39" i="348"/>
  <c r="C39" i="410"/>
  <c r="C41" i="287"/>
  <c r="C35" i="348"/>
  <c r="C35" i="410" s="1"/>
  <c r="C37" i="287"/>
  <c r="C32" i="348"/>
  <c r="C32" i="410"/>
  <c r="C34" i="287"/>
  <c r="C23" i="348"/>
  <c r="C23" i="410" s="1"/>
  <c r="C25" i="287"/>
  <c r="C19" i="348"/>
  <c r="C19" i="410"/>
  <c r="C21" i="287"/>
  <c r="C16" i="348"/>
  <c r="C16" i="410" s="1"/>
  <c r="C18" i="287"/>
  <c r="C12" i="348"/>
  <c r="C12" i="410"/>
  <c r="C14" i="287"/>
  <c r="K53" i="227"/>
  <c r="C50" i="348"/>
  <c r="C50" i="410" s="1"/>
  <c r="C50" i="287"/>
  <c r="C47" i="348"/>
  <c r="C47" i="410" s="1"/>
  <c r="C47" i="287"/>
  <c r="C38" i="349"/>
  <c r="C38" i="411"/>
  <c r="C40" i="288"/>
  <c r="C34" i="349"/>
  <c r="C34" i="411"/>
  <c r="C36" i="288"/>
  <c r="C31" i="349"/>
  <c r="C31" i="411"/>
  <c r="C33" i="288"/>
  <c r="K30" i="228"/>
  <c r="K27" i="228"/>
  <c r="D25" i="349"/>
  <c r="D25" i="411"/>
  <c r="C25" i="349"/>
  <c r="C25" i="411" s="1"/>
  <c r="C27" i="288"/>
  <c r="C22" i="349"/>
  <c r="C22" i="411" s="1"/>
  <c r="C24" i="288"/>
  <c r="C18" i="349"/>
  <c r="C18" i="411"/>
  <c r="C20" i="288"/>
  <c r="C14" i="349"/>
  <c r="C14" i="411" s="1"/>
  <c r="C16" i="288"/>
  <c r="C11" i="349"/>
  <c r="C11" i="411" s="1"/>
  <c r="C13" i="288"/>
  <c r="C60" i="349"/>
  <c r="C60" i="411"/>
  <c r="C60" i="288"/>
  <c r="C56" i="349"/>
  <c r="C56" i="411"/>
  <c r="C56" i="288"/>
  <c r="C53" i="349"/>
  <c r="C53" i="411" s="1"/>
  <c r="C53" i="288"/>
  <c r="K49" i="228"/>
  <c r="K49" i="288" s="1"/>
  <c r="C46" i="349"/>
  <c r="C46" i="411"/>
  <c r="C46" i="288"/>
  <c r="C40" i="350"/>
  <c r="C40" i="412"/>
  <c r="C42" i="289"/>
  <c r="C33" i="350"/>
  <c r="C33" i="412" s="1"/>
  <c r="C35" i="289"/>
  <c r="C24" i="350"/>
  <c r="C24" i="412"/>
  <c r="C26" i="289"/>
  <c r="C21" i="350"/>
  <c r="C21" i="412"/>
  <c r="C23" i="289"/>
  <c r="C18" i="350"/>
  <c r="C18" i="412" s="1"/>
  <c r="C20" i="289"/>
  <c r="C15" i="350"/>
  <c r="C15" i="412"/>
  <c r="C17" i="289"/>
  <c r="C53" i="350"/>
  <c r="C53" i="412" s="1"/>
  <c r="C53" i="289"/>
  <c r="C49" i="350"/>
  <c r="C49" i="412"/>
  <c r="C49" i="289"/>
  <c r="C39" i="351"/>
  <c r="C39" i="413" s="1"/>
  <c r="C41" i="290"/>
  <c r="K37" i="230"/>
  <c r="K37" i="290" s="1"/>
  <c r="C32" i="351"/>
  <c r="C32" i="413"/>
  <c r="C34" i="290"/>
  <c r="C29" i="351"/>
  <c r="C29" i="413" s="1"/>
  <c r="C31" i="290"/>
  <c r="K27" i="230"/>
  <c r="C25" i="351"/>
  <c r="C25" i="413" s="1"/>
  <c r="C27" i="290"/>
  <c r="C22" i="351"/>
  <c r="C22" i="413" s="1"/>
  <c r="C24" i="290"/>
  <c r="C19" i="351"/>
  <c r="C19" i="413"/>
  <c r="C21" i="290"/>
  <c r="C16" i="351"/>
  <c r="C16" i="413" s="1"/>
  <c r="C18" i="290"/>
  <c r="C13" i="351"/>
  <c r="C13" i="413" s="1"/>
  <c r="C15" i="290"/>
  <c r="C11" i="351"/>
  <c r="C11" i="413" s="1"/>
  <c r="C13" i="290"/>
  <c r="C60" i="351"/>
  <c r="C60" i="413"/>
  <c r="C60" i="290"/>
  <c r="C56" i="351"/>
  <c r="C56" i="413" s="1"/>
  <c r="C56" i="290"/>
  <c r="C52" i="351"/>
  <c r="C52" i="413"/>
  <c r="C52" i="290"/>
  <c r="C48" i="351"/>
  <c r="C48" i="413" s="1"/>
  <c r="C48" i="290"/>
  <c r="C40" i="352"/>
  <c r="C40" i="414"/>
  <c r="C42" i="291"/>
  <c r="C35" i="352"/>
  <c r="C35" i="414"/>
  <c r="C37" i="291"/>
  <c r="C32" i="352"/>
  <c r="C32" i="414"/>
  <c r="C34" i="291"/>
  <c r="C23" i="352"/>
  <c r="C23" i="414" s="1"/>
  <c r="C25" i="291"/>
  <c r="C19" i="352"/>
  <c r="C19" i="414"/>
  <c r="C21" i="291"/>
  <c r="C16" i="352"/>
  <c r="C16" i="414"/>
  <c r="C18" i="291"/>
  <c r="C56" i="352"/>
  <c r="C56" i="414"/>
  <c r="C56" i="291"/>
  <c r="C52" i="352"/>
  <c r="C52" i="414" s="1"/>
  <c r="C52" i="291"/>
  <c r="C48" i="352"/>
  <c r="C48" i="414" s="1"/>
  <c r="C48" i="291"/>
  <c r="C91" i="235"/>
  <c r="K91" i="235"/>
  <c r="C89" i="235"/>
  <c r="C88" i="235"/>
  <c r="K88" i="235"/>
  <c r="C86" i="235"/>
  <c r="C83" i="235"/>
  <c r="K83" i="235" s="1"/>
  <c r="C82" i="235"/>
  <c r="K82" i="235"/>
  <c r="C80" i="235"/>
  <c r="C77" i="235"/>
  <c r="C76" i="235"/>
  <c r="C75" i="235"/>
  <c r="K75" i="235" s="1"/>
  <c r="C72" i="235"/>
  <c r="C70" i="235"/>
  <c r="K70" i="235" s="1"/>
  <c r="C86" i="236"/>
  <c r="C84" i="236"/>
  <c r="K84" i="236" s="1"/>
  <c r="C70" i="236"/>
  <c r="C57" i="236"/>
  <c r="K57" i="236" s="1"/>
  <c r="C51" i="236"/>
  <c r="C41" i="236"/>
  <c r="K41" i="236"/>
  <c r="C22" i="236"/>
  <c r="C16" i="236"/>
  <c r="C158" i="236"/>
  <c r="K158" i="236"/>
  <c r="C139" i="236"/>
  <c r="C125" i="236"/>
  <c r="K125" i="236" s="1"/>
  <c r="C119" i="236"/>
  <c r="K119" i="236" s="1"/>
  <c r="C113" i="236"/>
  <c r="C108" i="236"/>
  <c r="K108" i="236" s="1"/>
  <c r="C103" i="236"/>
  <c r="K103" i="236" s="1"/>
  <c r="C90" i="237"/>
  <c r="K90" i="237" s="1"/>
  <c r="C82" i="237"/>
  <c r="K82" i="237" s="1"/>
  <c r="C75" i="237"/>
  <c r="K75" i="237" s="1"/>
  <c r="C74" i="237"/>
  <c r="K74" i="237" s="1"/>
  <c r="C72" i="237"/>
  <c r="K72" i="237" s="1"/>
  <c r="C44" i="237"/>
  <c r="C38" i="237"/>
  <c r="C13" i="237"/>
  <c r="K13" i="237" s="1"/>
  <c r="C12" i="237"/>
  <c r="C120" i="237"/>
  <c r="C122" i="237"/>
  <c r="C148" i="237"/>
  <c r="C149" i="237"/>
  <c r="K149" i="237"/>
  <c r="C71" i="238"/>
  <c r="K71" i="238" s="1"/>
  <c r="C65" i="238"/>
  <c r="C64" i="238"/>
  <c r="C53" i="238"/>
  <c r="C51" i="238"/>
  <c r="K51" i="238" s="1"/>
  <c r="C50" i="238"/>
  <c r="K50" i="238"/>
  <c r="C19" i="238"/>
  <c r="K19" i="238" s="1"/>
  <c r="C144" i="238"/>
  <c r="C12" i="239"/>
  <c r="E12" i="239" s="1"/>
  <c r="G19" i="239"/>
  <c r="I19" i="239"/>
  <c r="C19" i="240"/>
  <c r="E19" i="240" s="1"/>
  <c r="D17" i="242"/>
  <c r="C16" i="242"/>
  <c r="D9" i="242"/>
  <c r="C8" i="242"/>
  <c r="E7" i="242"/>
  <c r="I7" i="242" s="1"/>
  <c r="A15" i="243"/>
  <c r="E14" i="243"/>
  <c r="I14" i="243" s="1"/>
  <c r="E11" i="243"/>
  <c r="I11" i="243"/>
  <c r="B10" i="243"/>
  <c r="C148" i="295"/>
  <c r="C148" i="357"/>
  <c r="C116" i="295"/>
  <c r="C116" i="357" s="1"/>
  <c r="C143" i="296"/>
  <c r="C143" i="358"/>
  <c r="C65" i="297"/>
  <c r="C65" i="359" s="1"/>
  <c r="C33" i="297"/>
  <c r="C33" i="359"/>
  <c r="C132" i="297"/>
  <c r="C132" i="359" s="1"/>
  <c r="C17" i="298"/>
  <c r="C17" i="360"/>
  <c r="C105" i="298"/>
  <c r="C105" i="360" s="1"/>
  <c r="C23" i="299"/>
  <c r="C23" i="361" s="1"/>
  <c r="G7" i="299"/>
  <c r="G7" i="361" s="1"/>
  <c r="C14" i="302"/>
  <c r="C14" i="364"/>
  <c r="B17" i="302"/>
  <c r="G17" i="302" s="1"/>
  <c r="B12" i="303"/>
  <c r="C15" i="303"/>
  <c r="C15" i="365"/>
  <c r="E21" i="303"/>
  <c r="E21" i="365" s="1"/>
  <c r="C39" i="244"/>
  <c r="C45" i="244"/>
  <c r="C57" i="244"/>
  <c r="C85" i="244"/>
  <c r="C123" i="244"/>
  <c r="C12" i="245"/>
  <c r="C71" i="245"/>
  <c r="C101" i="245"/>
  <c r="C119" i="245"/>
  <c r="C139" i="245"/>
  <c r="C143" i="245"/>
  <c r="C64" i="246"/>
  <c r="C68" i="246"/>
  <c r="C120" i="246"/>
  <c r="C126" i="246"/>
  <c r="C142" i="246"/>
  <c r="C17" i="247"/>
  <c r="C51" i="247"/>
  <c r="E129" i="247"/>
  <c r="C17" i="252"/>
  <c r="C46" i="252"/>
  <c r="C55" i="253"/>
  <c r="C19" i="257"/>
  <c r="C49" i="257"/>
  <c r="C23" i="258"/>
  <c r="C14" i="259"/>
  <c r="C26" i="259"/>
  <c r="C52" i="259"/>
  <c r="C46" i="262"/>
  <c r="C24" i="263"/>
  <c r="C36" i="263"/>
  <c r="J9" i="247"/>
  <c r="J33" i="188"/>
  <c r="J33" i="248"/>
  <c r="J34" i="248"/>
  <c r="K21" i="192"/>
  <c r="K21" i="252" s="1"/>
  <c r="K31" i="193"/>
  <c r="K21" i="196"/>
  <c r="K21" i="256" s="1"/>
  <c r="H38" i="199"/>
  <c r="H38" i="259" s="1"/>
  <c r="I57" i="199"/>
  <c r="I57" i="259" s="1"/>
  <c r="D38" i="201"/>
  <c r="K46" i="202"/>
  <c r="D46" i="323"/>
  <c r="D46" i="385" s="1"/>
  <c r="E38" i="203"/>
  <c r="E38" i="263" s="1"/>
  <c r="K11" i="208"/>
  <c r="F38" i="209"/>
  <c r="F38" i="269"/>
  <c r="K21" i="212"/>
  <c r="E38" i="214"/>
  <c r="K54" i="214"/>
  <c r="D54" i="335"/>
  <c r="D54" i="397" s="1"/>
  <c r="K13" i="216"/>
  <c r="D11" i="337" s="1"/>
  <c r="D11" i="399" s="1"/>
  <c r="K33" i="217"/>
  <c r="I38" i="218"/>
  <c r="K17" i="219"/>
  <c r="D15" i="340"/>
  <c r="D15" i="402" s="1"/>
  <c r="K29" i="222"/>
  <c r="K29" i="282" s="1"/>
  <c r="K35" i="224"/>
  <c r="K32" i="224" s="1"/>
  <c r="K35" i="284"/>
  <c r="K50" i="224"/>
  <c r="K12" i="225"/>
  <c r="K59" i="225"/>
  <c r="K41" i="228"/>
  <c r="K41" i="288" s="1"/>
  <c r="K59" i="228"/>
  <c r="K59" i="288" s="1"/>
  <c r="K11" i="229"/>
  <c r="K15" i="231"/>
  <c r="K17" i="231"/>
  <c r="D15" i="352" s="1"/>
  <c r="D15" i="414" s="1"/>
  <c r="K52" i="231"/>
  <c r="C70" i="297"/>
  <c r="C70" i="359" s="1"/>
  <c r="C70" i="237"/>
  <c r="C29" i="297"/>
  <c r="C29" i="359"/>
  <c r="C29" i="237"/>
  <c r="K29" i="237"/>
  <c r="C21" i="297"/>
  <c r="C21" i="359"/>
  <c r="C21" i="237"/>
  <c r="K132" i="177"/>
  <c r="D132" i="297" s="1"/>
  <c r="D132" i="359" s="1"/>
  <c r="C101" i="297"/>
  <c r="C101" i="359"/>
  <c r="C101" i="237"/>
  <c r="C107" i="297"/>
  <c r="C107" i="359" s="1"/>
  <c r="C107" i="237"/>
  <c r="K107" i="237" s="1"/>
  <c r="C117" i="297"/>
  <c r="C117" i="359"/>
  <c r="C117" i="237"/>
  <c r="C138" i="237"/>
  <c r="C138" i="297"/>
  <c r="C138" i="359"/>
  <c r="C145" i="297"/>
  <c r="C145" i="359" s="1"/>
  <c r="C145" i="237"/>
  <c r="K145" i="237"/>
  <c r="C153" i="297"/>
  <c r="C153" i="359" s="1"/>
  <c r="C153" i="237"/>
  <c r="C156" i="237"/>
  <c r="K156" i="237"/>
  <c r="C156" i="297"/>
  <c r="C156" i="359"/>
  <c r="C74" i="298"/>
  <c r="C74" i="360"/>
  <c r="C74" i="238"/>
  <c r="K74" i="238" s="1"/>
  <c r="C67" i="238"/>
  <c r="C67" i="298"/>
  <c r="C67" i="360" s="1"/>
  <c r="C37" i="298"/>
  <c r="C37" i="360"/>
  <c r="C37" i="238"/>
  <c r="C30" i="238"/>
  <c r="C30" i="298"/>
  <c r="C30" i="360"/>
  <c r="C27" i="238"/>
  <c r="K27" i="238" s="1"/>
  <c r="C27" i="298"/>
  <c r="C27" i="360"/>
  <c r="C20" i="298"/>
  <c r="C20" i="360" s="1"/>
  <c r="C20" i="238"/>
  <c r="K17" i="238"/>
  <c r="C158" i="238"/>
  <c r="K158" i="238" s="1"/>
  <c r="C158" i="298"/>
  <c r="C158" i="360"/>
  <c r="C151" i="298"/>
  <c r="C151" i="360" s="1"/>
  <c r="C151" i="238"/>
  <c r="K151" i="238"/>
  <c r="C142" i="238"/>
  <c r="K142" i="238" s="1"/>
  <c r="C142" i="298"/>
  <c r="C142" i="360"/>
  <c r="C139" i="298"/>
  <c r="C139" i="360" s="1"/>
  <c r="C139" i="238"/>
  <c r="K139" i="238"/>
  <c r="C134" i="238"/>
  <c r="K134" i="238" s="1"/>
  <c r="C134" i="298"/>
  <c r="C134" i="360"/>
  <c r="C131" i="238"/>
  <c r="K131" i="238" s="1"/>
  <c r="C131" i="298"/>
  <c r="C131" i="360"/>
  <c r="C128" i="298"/>
  <c r="C128" i="360" s="1"/>
  <c r="C128" i="238"/>
  <c r="K128" i="238"/>
  <c r="C115" i="298"/>
  <c r="C115" i="360" s="1"/>
  <c r="C115" i="238"/>
  <c r="K115" i="238"/>
  <c r="C108" i="298"/>
  <c r="C108" i="360" s="1"/>
  <c r="C108" i="238"/>
  <c r="K108" i="238"/>
  <c r="C102" i="298"/>
  <c r="C102" i="360" s="1"/>
  <c r="C102" i="238"/>
  <c r="K102" i="238"/>
  <c r="C22" i="299"/>
  <c r="C22" i="361" s="1"/>
  <c r="C22" i="239"/>
  <c r="E22" i="239"/>
  <c r="C17" i="299"/>
  <c r="C17" i="361" s="1"/>
  <c r="C17" i="239"/>
  <c r="C7" i="299"/>
  <c r="C7" i="361" s="1"/>
  <c r="C7" i="239"/>
  <c r="E7" i="239"/>
  <c r="G26" i="299"/>
  <c r="G26" i="361" s="1"/>
  <c r="G26" i="239"/>
  <c r="I26" i="239" s="1"/>
  <c r="G17" i="299"/>
  <c r="G17" i="361" s="1"/>
  <c r="G17" i="239"/>
  <c r="I17" i="239" s="1"/>
  <c r="G14" i="239"/>
  <c r="I14" i="239" s="1"/>
  <c r="G14" i="299"/>
  <c r="G14" i="361" s="1"/>
  <c r="C28" i="240"/>
  <c r="E28" i="240" s="1"/>
  <c r="C28" i="300"/>
  <c r="C28" i="362" s="1"/>
  <c r="C22" i="240"/>
  <c r="E22" i="240" s="1"/>
  <c r="C22" i="300"/>
  <c r="C22" i="362" s="1"/>
  <c r="G27" i="300"/>
  <c r="G27" i="362" s="1"/>
  <c r="G27" i="240"/>
  <c r="I27" i="240" s="1"/>
  <c r="G23" i="300"/>
  <c r="G23" i="362"/>
  <c r="G23" i="240"/>
  <c r="I23" i="240" s="1"/>
  <c r="G19" i="300"/>
  <c r="G19" i="362"/>
  <c r="G19" i="240"/>
  <c r="I19" i="240" s="1"/>
  <c r="G9" i="300"/>
  <c r="G9" i="362" s="1"/>
  <c r="G9" i="240"/>
  <c r="I9" i="240" s="1"/>
  <c r="A18" i="242"/>
  <c r="A18" i="302"/>
  <c r="A18" i="364" s="1"/>
  <c r="A14" i="302"/>
  <c r="A14" i="364"/>
  <c r="A14" i="242"/>
  <c r="A10" i="302"/>
  <c r="A10" i="364" s="1"/>
  <c r="A10" i="242"/>
  <c r="B21" i="242"/>
  <c r="B21" i="302"/>
  <c r="D19" i="302"/>
  <c r="D19" i="242"/>
  <c r="D15" i="302"/>
  <c r="D15" i="242"/>
  <c r="D11" i="302"/>
  <c r="D11" i="242"/>
  <c r="B9" i="242"/>
  <c r="B9" i="302"/>
  <c r="D7" i="302"/>
  <c r="D7" i="364"/>
  <c r="G7" i="364" s="1"/>
  <c r="D7" i="242"/>
  <c r="A22" i="303"/>
  <c r="A22" i="365" s="1"/>
  <c r="A22" i="243"/>
  <c r="A18" i="303"/>
  <c r="A18" i="365" s="1"/>
  <c r="A18" i="243"/>
  <c r="A14" i="303"/>
  <c r="A14" i="365"/>
  <c r="A14" i="243"/>
  <c r="A10" i="303"/>
  <c r="A10" i="365"/>
  <c r="A10" i="243"/>
  <c r="E22" i="303"/>
  <c r="E22" i="365"/>
  <c r="E22" i="243"/>
  <c r="E20" i="303"/>
  <c r="E20" i="365" s="1"/>
  <c r="E20" i="243"/>
  <c r="E18" i="303"/>
  <c r="E18" i="365"/>
  <c r="E18" i="243"/>
  <c r="I18" i="243"/>
  <c r="E17" i="243"/>
  <c r="I17" i="243"/>
  <c r="E17" i="303"/>
  <c r="E17" i="365"/>
  <c r="E12" i="243"/>
  <c r="I12" i="243"/>
  <c r="E12" i="303"/>
  <c r="E12" i="365"/>
  <c r="E10" i="303"/>
  <c r="E10" i="365"/>
  <c r="E10" i="243"/>
  <c r="E9" i="243"/>
  <c r="E9" i="303"/>
  <c r="E9" i="365"/>
  <c r="E8" i="303"/>
  <c r="E8" i="365"/>
  <c r="E8" i="243"/>
  <c r="C84" i="305"/>
  <c r="C84" i="367" s="1"/>
  <c r="C84" i="244"/>
  <c r="C77" i="305"/>
  <c r="C77" i="367"/>
  <c r="C77" i="244"/>
  <c r="C74" i="305"/>
  <c r="C74" i="367"/>
  <c r="C74" i="244"/>
  <c r="C68" i="305"/>
  <c r="C68" i="367"/>
  <c r="C68" i="244"/>
  <c r="C64" i="305"/>
  <c r="C64" i="367" s="1"/>
  <c r="C64" i="244"/>
  <c r="C53" i="305"/>
  <c r="C53" i="367"/>
  <c r="C53" i="244"/>
  <c r="C50" i="305"/>
  <c r="C50" i="367"/>
  <c r="C50" i="244"/>
  <c r="C44" i="305"/>
  <c r="C44" i="367" s="1"/>
  <c r="C44" i="244"/>
  <c r="C34" i="305"/>
  <c r="C34" i="367" s="1"/>
  <c r="C34" i="244"/>
  <c r="C31" i="305"/>
  <c r="C31" i="367" s="1"/>
  <c r="C31" i="244"/>
  <c r="C26" i="305"/>
  <c r="C26" i="367"/>
  <c r="C26" i="244"/>
  <c r="C20" i="305"/>
  <c r="C20" i="367"/>
  <c r="C20" i="244"/>
  <c r="C13" i="305"/>
  <c r="C13" i="367" s="1"/>
  <c r="C13" i="244"/>
  <c r="C10" i="305"/>
  <c r="C10" i="367"/>
  <c r="C10" i="244"/>
  <c r="C152" i="305"/>
  <c r="C152" i="367"/>
  <c r="C152" i="244"/>
  <c r="C149" i="305"/>
  <c r="C149" i="367" s="1"/>
  <c r="C149" i="244"/>
  <c r="C142" i="305"/>
  <c r="C142" i="367"/>
  <c r="C142" i="244"/>
  <c r="C132" i="305"/>
  <c r="C132" i="367"/>
  <c r="C132" i="244"/>
  <c r="C125" i="305"/>
  <c r="C125" i="367" s="1"/>
  <c r="C125" i="244"/>
  <c r="C122" i="305"/>
  <c r="C122" i="367"/>
  <c r="C122" i="244"/>
  <c r="C107" i="305"/>
  <c r="C107" i="367" s="1"/>
  <c r="C107" i="244"/>
  <c r="C104" i="305"/>
  <c r="C104" i="367" s="1"/>
  <c r="C104" i="244"/>
  <c r="C100" i="305"/>
  <c r="C100" i="367"/>
  <c r="C100" i="244"/>
  <c r="C96" i="305"/>
  <c r="C96" i="367" s="1"/>
  <c r="C96" i="244"/>
  <c r="C86" i="306"/>
  <c r="C86" i="368"/>
  <c r="C86" i="245"/>
  <c r="C80" i="306"/>
  <c r="C80" i="368" s="1"/>
  <c r="C80" i="245"/>
  <c r="C76" i="306"/>
  <c r="C76" i="368"/>
  <c r="C76" i="245"/>
  <c r="C73" i="306"/>
  <c r="C73" i="368" s="1"/>
  <c r="C73" i="245"/>
  <c r="C59" i="306"/>
  <c r="C59" i="368"/>
  <c r="C59" i="245"/>
  <c r="C56" i="306"/>
  <c r="C56" i="368" s="1"/>
  <c r="C56" i="245"/>
  <c r="C42" i="306"/>
  <c r="C42" i="368" s="1"/>
  <c r="C42" i="245"/>
  <c r="C39" i="306"/>
  <c r="C39" i="368"/>
  <c r="C39" i="245"/>
  <c r="C32" i="306"/>
  <c r="C32" i="368" s="1"/>
  <c r="C32" i="245"/>
  <c r="C28" i="306"/>
  <c r="C28" i="368"/>
  <c r="C28" i="245"/>
  <c r="C21" i="306"/>
  <c r="C21" i="368"/>
  <c r="C21" i="245"/>
  <c r="C11" i="306"/>
  <c r="C11" i="368" s="1"/>
  <c r="C11" i="245"/>
  <c r="C157" i="306"/>
  <c r="C157" i="368" s="1"/>
  <c r="C157" i="245"/>
  <c r="C152" i="306"/>
  <c r="C152" i="368" s="1"/>
  <c r="C152" i="245"/>
  <c r="C149" i="306"/>
  <c r="C149" i="368" s="1"/>
  <c r="C149" i="245"/>
  <c r="C142" i="306"/>
  <c r="C142" i="368" s="1"/>
  <c r="C142" i="245"/>
  <c r="C136" i="306"/>
  <c r="C136" i="368" s="1"/>
  <c r="C136" i="245"/>
  <c r="C123" i="306"/>
  <c r="C123" i="368" s="1"/>
  <c r="C123" i="245"/>
  <c r="C115" i="306"/>
  <c r="C115" i="368"/>
  <c r="C115" i="245"/>
  <c r="C112" i="306"/>
  <c r="C112" i="368" s="1"/>
  <c r="C112" i="245"/>
  <c r="C102" i="306"/>
  <c r="C102" i="368"/>
  <c r="C102" i="245"/>
  <c r="C99" i="306"/>
  <c r="C99" i="368" s="1"/>
  <c r="C99" i="245"/>
  <c r="C96" i="306"/>
  <c r="C96" i="368"/>
  <c r="C96" i="245"/>
  <c r="C87" i="307"/>
  <c r="C87" i="369" s="1"/>
  <c r="C87" i="246"/>
  <c r="C83" i="307"/>
  <c r="C83" i="369"/>
  <c r="C83" i="246"/>
  <c r="C79" i="307"/>
  <c r="C79" i="369" s="1"/>
  <c r="C79" i="246"/>
  <c r="C71" i="307"/>
  <c r="C71" i="369"/>
  <c r="C71" i="246"/>
  <c r="C63" i="307"/>
  <c r="C63" i="369" s="1"/>
  <c r="C63" i="246"/>
  <c r="C59" i="307"/>
  <c r="C59" i="369"/>
  <c r="C59" i="246"/>
  <c r="C51" i="307"/>
  <c r="C51" i="369"/>
  <c r="C51" i="246"/>
  <c r="C43" i="307"/>
  <c r="C43" i="369"/>
  <c r="C43" i="246"/>
  <c r="C39" i="307"/>
  <c r="C39" i="369" s="1"/>
  <c r="C39" i="246"/>
  <c r="C35" i="307"/>
  <c r="C35" i="369" s="1"/>
  <c r="C35" i="246"/>
  <c r="C31" i="307"/>
  <c r="C31" i="369" s="1"/>
  <c r="C31" i="246"/>
  <c r="C19" i="307"/>
  <c r="C19" i="369"/>
  <c r="C19" i="246"/>
  <c r="C11" i="307"/>
  <c r="C11" i="369" s="1"/>
  <c r="C11" i="246"/>
  <c r="C151" i="307"/>
  <c r="C151" i="369" s="1"/>
  <c r="C151" i="246"/>
  <c r="C147" i="307"/>
  <c r="C147" i="369"/>
  <c r="C147" i="246"/>
  <c r="C141" i="307"/>
  <c r="C141" i="369" s="1"/>
  <c r="C141" i="246"/>
  <c r="C137" i="307"/>
  <c r="C137" i="369"/>
  <c r="C137" i="246"/>
  <c r="C122" i="307"/>
  <c r="C122" i="369" s="1"/>
  <c r="C122" i="246"/>
  <c r="C115" i="307"/>
  <c r="C115" i="369"/>
  <c r="C115" i="246"/>
  <c r="C112" i="307"/>
  <c r="C112" i="369" s="1"/>
  <c r="C112" i="246"/>
  <c r="C109" i="307"/>
  <c r="C109" i="369"/>
  <c r="C109" i="246"/>
  <c r="C99" i="307"/>
  <c r="C99" i="369" s="1"/>
  <c r="C99" i="246"/>
  <c r="C96" i="307"/>
  <c r="C96" i="369" s="1"/>
  <c r="C96" i="246"/>
  <c r="C14" i="308"/>
  <c r="C14" i="370" s="1"/>
  <c r="C14" i="247"/>
  <c r="C11" i="308"/>
  <c r="C11" i="370"/>
  <c r="C11" i="247"/>
  <c r="C86" i="308"/>
  <c r="C86" i="370" s="1"/>
  <c r="C86" i="247"/>
  <c r="C71" i="308"/>
  <c r="C71" i="370" s="1"/>
  <c r="C71" i="247"/>
  <c r="C57" i="308"/>
  <c r="C57" i="370" s="1"/>
  <c r="C57" i="247"/>
  <c r="C54" i="308"/>
  <c r="C54" i="370"/>
  <c r="C54" i="247"/>
  <c r="C50" i="308"/>
  <c r="C50" i="370" s="1"/>
  <c r="C50" i="247"/>
  <c r="C43" i="308"/>
  <c r="C43" i="370"/>
  <c r="C43" i="247"/>
  <c r="C40" i="308"/>
  <c r="C40" i="370" s="1"/>
  <c r="C40" i="247"/>
  <c r="C34" i="308"/>
  <c r="C34" i="370"/>
  <c r="C34" i="247"/>
  <c r="C24" i="308"/>
  <c r="C24" i="370" s="1"/>
  <c r="C24" i="247"/>
  <c r="C20" i="308"/>
  <c r="C20" i="370"/>
  <c r="C20" i="247"/>
  <c r="C158" i="308"/>
  <c r="C158" i="370"/>
  <c r="C158" i="247"/>
  <c r="C151" i="308"/>
  <c r="C151" i="370"/>
  <c r="C151" i="247"/>
  <c r="C148" i="308"/>
  <c r="C148" i="370" s="1"/>
  <c r="C148" i="247"/>
  <c r="C145" i="308"/>
  <c r="C145" i="370" s="1"/>
  <c r="C145" i="247"/>
  <c r="C138" i="308"/>
  <c r="C138" i="370"/>
  <c r="C138" i="247"/>
  <c r="C134" i="308"/>
  <c r="C134" i="370" s="1"/>
  <c r="C134" i="247"/>
  <c r="C130" i="308"/>
  <c r="C130" i="370"/>
  <c r="C130" i="247"/>
  <c r="C126" i="308"/>
  <c r="C126" i="370" s="1"/>
  <c r="C126" i="247"/>
  <c r="C122" i="308"/>
  <c r="C122" i="370"/>
  <c r="C122" i="247"/>
  <c r="C118" i="308"/>
  <c r="C118" i="370" s="1"/>
  <c r="C118" i="247"/>
  <c r="C111" i="308"/>
  <c r="C111" i="370" s="1"/>
  <c r="C111" i="247"/>
  <c r="C108" i="308"/>
  <c r="C108" i="370"/>
  <c r="C108" i="247"/>
  <c r="C98" i="308"/>
  <c r="C98" i="370" s="1"/>
  <c r="C98" i="247"/>
  <c r="C34" i="309"/>
  <c r="C34" i="371" s="1"/>
  <c r="C36" i="248"/>
  <c r="C17" i="309"/>
  <c r="C17" i="371"/>
  <c r="C19" i="248"/>
  <c r="C11" i="309"/>
  <c r="C11" i="371" s="1"/>
  <c r="C13" i="248"/>
  <c r="C61" i="309"/>
  <c r="C61" i="371" s="1"/>
  <c r="C61" i="248"/>
  <c r="C54" i="309"/>
  <c r="C54" i="371" s="1"/>
  <c r="C54" i="248"/>
  <c r="C34" i="310"/>
  <c r="C34" i="372" s="1"/>
  <c r="C36" i="249"/>
  <c r="C23" i="310"/>
  <c r="C23" i="372"/>
  <c r="C25" i="249"/>
  <c r="C16" i="310"/>
  <c r="C16" i="372" s="1"/>
  <c r="C18" i="249"/>
  <c r="C9" i="310"/>
  <c r="C9" i="372"/>
  <c r="C11" i="249"/>
  <c r="C35" i="311"/>
  <c r="C35" i="373" s="1"/>
  <c r="C37" i="250"/>
  <c r="C32" i="311"/>
  <c r="C32" i="373"/>
  <c r="C34" i="250"/>
  <c r="K27" i="190"/>
  <c r="D25" i="311" s="1"/>
  <c r="D25" i="373" s="1"/>
  <c r="C25" i="311"/>
  <c r="C25" i="373"/>
  <c r="C27" i="250"/>
  <c r="C22" i="311"/>
  <c r="C22" i="373" s="1"/>
  <c r="C24" i="250"/>
  <c r="C18" i="311"/>
  <c r="C18" i="373"/>
  <c r="C20" i="250"/>
  <c r="C15" i="311"/>
  <c r="C15" i="373" s="1"/>
  <c r="C17" i="250"/>
  <c r="C24" i="312"/>
  <c r="C24" i="374"/>
  <c r="C26" i="251"/>
  <c r="C10" i="312"/>
  <c r="C10" i="374" s="1"/>
  <c r="C12" i="251"/>
  <c r="C60" i="312"/>
  <c r="C60" i="374"/>
  <c r="C60" i="251"/>
  <c r="C38" i="313"/>
  <c r="C38" i="375" s="1"/>
  <c r="C40" i="252"/>
  <c r="C34" i="313"/>
  <c r="C34" i="375"/>
  <c r="C36" i="252"/>
  <c r="C32" i="313"/>
  <c r="C32" i="375" s="1"/>
  <c r="C34" i="252"/>
  <c r="K27" i="192"/>
  <c r="K27" i="252"/>
  <c r="C25" i="313"/>
  <c r="C25" i="375"/>
  <c r="C23" i="313"/>
  <c r="C23" i="375"/>
  <c r="C25" i="252"/>
  <c r="C19" i="313"/>
  <c r="C19" i="375"/>
  <c r="C21" i="252"/>
  <c r="C16" i="313"/>
  <c r="C16" i="375" s="1"/>
  <c r="C18" i="252"/>
  <c r="C13" i="313"/>
  <c r="C13" i="375" s="1"/>
  <c r="C15" i="252"/>
  <c r="C10" i="313"/>
  <c r="C10" i="375"/>
  <c r="C12" i="252"/>
  <c r="C55" i="313"/>
  <c r="C55" i="375" s="1"/>
  <c r="C55" i="252"/>
  <c r="C52" i="313"/>
  <c r="C52" i="375"/>
  <c r="C52" i="252"/>
  <c r="C49" i="313"/>
  <c r="C49" i="375" s="1"/>
  <c r="C49" i="252"/>
  <c r="C38" i="314"/>
  <c r="C38" i="376"/>
  <c r="C40" i="253"/>
  <c r="C34" i="314"/>
  <c r="C34" i="376" s="1"/>
  <c r="C36" i="253"/>
  <c r="C32" i="314"/>
  <c r="C32" i="376"/>
  <c r="C34" i="253"/>
  <c r="C22" i="314"/>
  <c r="C22" i="376" s="1"/>
  <c r="C24" i="253"/>
  <c r="C18" i="314"/>
  <c r="C18" i="376"/>
  <c r="C20" i="253"/>
  <c r="C14" i="314"/>
  <c r="C14" i="376" s="1"/>
  <c r="C16" i="253"/>
  <c r="C50" i="314"/>
  <c r="C50" i="376"/>
  <c r="C50" i="253"/>
  <c r="C47" i="314"/>
  <c r="C47" i="376" s="1"/>
  <c r="C47" i="253"/>
  <c r="C34" i="315"/>
  <c r="C34" i="377"/>
  <c r="C36" i="254"/>
  <c r="C31" i="315"/>
  <c r="C31" i="377" s="1"/>
  <c r="C33" i="254"/>
  <c r="C28" i="315"/>
  <c r="C28" i="377"/>
  <c r="C30" i="254"/>
  <c r="C17" i="315"/>
  <c r="C17" i="377" s="1"/>
  <c r="C19" i="254"/>
  <c r="C14" i="315"/>
  <c r="C14" i="377"/>
  <c r="C16" i="254"/>
  <c r="C11" i="315"/>
  <c r="C11" i="377" s="1"/>
  <c r="C13" i="254"/>
  <c r="C49" i="315"/>
  <c r="C49" i="377"/>
  <c r="C49" i="254"/>
  <c r="C38" i="316"/>
  <c r="C38" i="378" s="1"/>
  <c r="C40" i="255"/>
  <c r="C22" i="316"/>
  <c r="C22" i="378"/>
  <c r="C24" i="255"/>
  <c r="C18" i="316"/>
  <c r="C18" i="378" s="1"/>
  <c r="C20" i="255"/>
  <c r="C15" i="316"/>
  <c r="C15" i="378"/>
  <c r="C17" i="255"/>
  <c r="C12" i="316"/>
  <c r="C12" i="378" s="1"/>
  <c r="C14" i="255"/>
  <c r="C50" i="316"/>
  <c r="C50" i="378"/>
  <c r="C50" i="255"/>
  <c r="C46" i="316"/>
  <c r="C46" i="378"/>
  <c r="C46" i="255"/>
  <c r="C29" i="317"/>
  <c r="C29" i="379"/>
  <c r="C31" i="256"/>
  <c r="C22" i="317"/>
  <c r="C22" i="379" s="1"/>
  <c r="C24" i="256"/>
  <c r="C18" i="317"/>
  <c r="C18" i="379" s="1"/>
  <c r="C20" i="256"/>
  <c r="C15" i="317"/>
  <c r="C15" i="379"/>
  <c r="C17" i="256"/>
  <c r="C12" i="317"/>
  <c r="C12" i="379" s="1"/>
  <c r="C14" i="256"/>
  <c r="C53" i="317"/>
  <c r="C53" i="379"/>
  <c r="C53" i="256"/>
  <c r="C49" i="317"/>
  <c r="C49" i="379"/>
  <c r="C49" i="256"/>
  <c r="C29" i="318"/>
  <c r="C29" i="380"/>
  <c r="C31" i="257"/>
  <c r="K27" i="197"/>
  <c r="C25" i="318"/>
  <c r="C25" i="380"/>
  <c r="C27" i="257"/>
  <c r="C23" i="318"/>
  <c r="C23" i="380" s="1"/>
  <c r="C25" i="257"/>
  <c r="C14" i="318"/>
  <c r="C14" i="380"/>
  <c r="C16" i="257"/>
  <c r="C50" i="318"/>
  <c r="C50" i="380" s="1"/>
  <c r="C50" i="257"/>
  <c r="C47" i="318"/>
  <c r="C47" i="380"/>
  <c r="C47" i="257"/>
  <c r="C34" i="319"/>
  <c r="C34" i="381" s="1"/>
  <c r="C36" i="258"/>
  <c r="C31" i="319"/>
  <c r="C31" i="381"/>
  <c r="C33" i="258"/>
  <c r="C17" i="319"/>
  <c r="C17" i="381" s="1"/>
  <c r="C19" i="258"/>
  <c r="C14" i="319"/>
  <c r="C14" i="381"/>
  <c r="C16" i="258"/>
  <c r="C11" i="319"/>
  <c r="C11" i="381" s="1"/>
  <c r="C13" i="258"/>
  <c r="C60" i="319"/>
  <c r="C60" i="381"/>
  <c r="C60" i="258"/>
  <c r="C54" i="319"/>
  <c r="C54" i="381" s="1"/>
  <c r="C54" i="258"/>
  <c r="C50" i="319"/>
  <c r="C50" i="381"/>
  <c r="C50" i="258"/>
  <c r="C46" i="319"/>
  <c r="C46" i="381" s="1"/>
  <c r="C46" i="258"/>
  <c r="C40" i="320"/>
  <c r="C40" i="382"/>
  <c r="C42" i="259"/>
  <c r="C32" i="320"/>
  <c r="C32" i="382" s="1"/>
  <c r="C34" i="259"/>
  <c r="K27" i="199"/>
  <c r="K27" i="259"/>
  <c r="D25" i="320"/>
  <c r="D25" i="382"/>
  <c r="C25" i="320"/>
  <c r="C25" i="382"/>
  <c r="C27" i="259"/>
  <c r="C22" i="320"/>
  <c r="C22" i="382" s="1"/>
  <c r="C24" i="259"/>
  <c r="C18" i="320"/>
  <c r="C18" i="382"/>
  <c r="C20" i="259"/>
  <c r="C15" i="320"/>
  <c r="C15" i="382" s="1"/>
  <c r="C17" i="259"/>
  <c r="C50" i="320"/>
  <c r="C50" i="382"/>
  <c r="C50" i="259"/>
  <c r="C47" i="320"/>
  <c r="C47" i="382" s="1"/>
  <c r="C47" i="259"/>
  <c r="C34" i="321"/>
  <c r="C34" i="383" s="1"/>
  <c r="C36" i="260"/>
  <c r="C31" i="321"/>
  <c r="C31" i="383"/>
  <c r="C33" i="260"/>
  <c r="K27" i="200"/>
  <c r="D25" i="321" s="1"/>
  <c r="D25" i="383" s="1"/>
  <c r="C25" i="321"/>
  <c r="C25" i="383"/>
  <c r="C27" i="260"/>
  <c r="C22" i="321"/>
  <c r="C22" i="383" s="1"/>
  <c r="C24" i="260"/>
  <c r="C19" i="321"/>
  <c r="C19" i="383"/>
  <c r="C21" i="260"/>
  <c r="C12" i="321"/>
  <c r="C12" i="383" s="1"/>
  <c r="C14" i="260"/>
  <c r="C9" i="321"/>
  <c r="C9" i="383"/>
  <c r="C11" i="260"/>
  <c r="C54" i="321"/>
  <c r="C54" i="383" s="1"/>
  <c r="C54" i="260"/>
  <c r="C48" i="321"/>
  <c r="C48" i="383"/>
  <c r="C48" i="260"/>
  <c r="C33" i="322"/>
  <c r="C33" i="384" s="1"/>
  <c r="C35" i="261"/>
  <c r="C29" i="322"/>
  <c r="C29" i="384"/>
  <c r="C31" i="261"/>
  <c r="K27" i="201"/>
  <c r="C25" i="322"/>
  <c r="C25" i="384"/>
  <c r="C27" i="261"/>
  <c r="C21" i="322"/>
  <c r="C21" i="384" s="1"/>
  <c r="C23" i="261"/>
  <c r="C54" i="322"/>
  <c r="C54" i="384"/>
  <c r="C54" i="261"/>
  <c r="C52" i="322"/>
  <c r="C52" i="384" s="1"/>
  <c r="C52" i="261"/>
  <c r="C48" i="322"/>
  <c r="C48" i="384"/>
  <c r="C48" i="261"/>
  <c r="C34" i="323"/>
  <c r="C34" i="385" s="1"/>
  <c r="C36" i="262"/>
  <c r="C19" i="323"/>
  <c r="C19" i="385"/>
  <c r="C21" i="262"/>
  <c r="C15" i="323"/>
  <c r="C15" i="385" s="1"/>
  <c r="C17" i="262"/>
  <c r="C11" i="323"/>
  <c r="C11" i="385"/>
  <c r="C13" i="262"/>
  <c r="C56" i="323"/>
  <c r="C56" i="385" s="1"/>
  <c r="C56" i="262"/>
  <c r="C53" i="323"/>
  <c r="C53" i="385"/>
  <c r="C53" i="262"/>
  <c r="C40" i="324"/>
  <c r="C40" i="386" s="1"/>
  <c r="C42" i="263"/>
  <c r="C27" i="324"/>
  <c r="C27" i="386"/>
  <c r="C29" i="263"/>
  <c r="C24" i="324"/>
  <c r="C24" i="386" s="1"/>
  <c r="C26" i="263"/>
  <c r="C16" i="324"/>
  <c r="C16" i="386"/>
  <c r="C18" i="263"/>
  <c r="C12" i="324"/>
  <c r="C12" i="386" s="1"/>
  <c r="C14" i="263"/>
  <c r="C50" i="324"/>
  <c r="C50" i="386"/>
  <c r="C50" i="263"/>
  <c r="C33" i="325"/>
  <c r="C33" i="387" s="1"/>
  <c r="C35" i="264"/>
  <c r="C31" i="325"/>
  <c r="C31" i="387"/>
  <c r="C33" i="264"/>
  <c r="C28" i="325"/>
  <c r="C28" i="387" s="1"/>
  <c r="C30" i="264"/>
  <c r="C24" i="325"/>
  <c r="C24" i="387"/>
  <c r="C26" i="264"/>
  <c r="C10" i="325"/>
  <c r="C10" i="387" s="1"/>
  <c r="C12" i="264"/>
  <c r="C59" i="325"/>
  <c r="C59" i="387"/>
  <c r="C59" i="264"/>
  <c r="C52" i="325"/>
  <c r="C52" i="387" s="1"/>
  <c r="C52" i="264"/>
  <c r="C40" i="326"/>
  <c r="C40" i="388" s="1"/>
  <c r="C42" i="265"/>
  <c r="C33" i="326"/>
  <c r="C33" i="388"/>
  <c r="C35" i="265"/>
  <c r="C29" i="326"/>
  <c r="C29" i="388" s="1"/>
  <c r="C31" i="265"/>
  <c r="C18" i="326"/>
  <c r="C18" i="388"/>
  <c r="C20" i="265"/>
  <c r="C10" i="326"/>
  <c r="C10" i="388" s="1"/>
  <c r="C12" i="265"/>
  <c r="C53" i="326"/>
  <c r="C53" i="388"/>
  <c r="C53" i="265"/>
  <c r="C46" i="326"/>
  <c r="C46" i="388" s="1"/>
  <c r="C46" i="265"/>
  <c r="C39" i="327"/>
  <c r="C39" i="389"/>
  <c r="C41" i="266"/>
  <c r="C35" i="327"/>
  <c r="C35" i="389" s="1"/>
  <c r="C37" i="266"/>
  <c r="C31" i="327"/>
  <c r="C31" i="389"/>
  <c r="C33" i="266"/>
  <c r="C27" i="327"/>
  <c r="C27" i="389" s="1"/>
  <c r="C29" i="266"/>
  <c r="C23" i="327"/>
  <c r="C23" i="389"/>
  <c r="C25" i="266"/>
  <c r="C60" i="327"/>
  <c r="C60" i="389" s="1"/>
  <c r="C60" i="266"/>
  <c r="C56" i="327"/>
  <c r="C56" i="389"/>
  <c r="C56" i="266"/>
  <c r="C50" i="327"/>
  <c r="C50" i="389" s="1"/>
  <c r="C50" i="266"/>
  <c r="C49" i="327"/>
  <c r="C49" i="389" s="1"/>
  <c r="C49" i="266"/>
  <c r="C38" i="328"/>
  <c r="C38" i="390" s="1"/>
  <c r="C40" i="267"/>
  <c r="C34" i="328"/>
  <c r="C34" i="390"/>
  <c r="C36" i="267"/>
  <c r="C31" i="328"/>
  <c r="C31" i="390" s="1"/>
  <c r="C33" i="267"/>
  <c r="C21" i="328"/>
  <c r="C21" i="390"/>
  <c r="C23" i="267"/>
  <c r="C17" i="328"/>
  <c r="C17" i="390" s="1"/>
  <c r="C19" i="267"/>
  <c r="C11" i="328"/>
  <c r="C11" i="390"/>
  <c r="C13" i="267"/>
  <c r="C60" i="328"/>
  <c r="C60" i="390"/>
  <c r="C60" i="267"/>
  <c r="C48" i="328"/>
  <c r="C48" i="390"/>
  <c r="C48" i="267"/>
  <c r="C34" i="329"/>
  <c r="C34" i="391" s="1"/>
  <c r="C36" i="268"/>
  <c r="C31" i="329"/>
  <c r="C31" i="391"/>
  <c r="C33" i="268"/>
  <c r="C21" i="329"/>
  <c r="C21" i="391" s="1"/>
  <c r="C23" i="268"/>
  <c r="C17" i="329"/>
  <c r="C17" i="391"/>
  <c r="C19" i="268"/>
  <c r="C13" i="329"/>
  <c r="C13" i="391" s="1"/>
  <c r="C15" i="268"/>
  <c r="C9" i="329"/>
  <c r="C9" i="391"/>
  <c r="C11" i="268"/>
  <c r="C58" i="329"/>
  <c r="C58" i="391"/>
  <c r="C58" i="268"/>
  <c r="C50" i="329"/>
  <c r="C50" i="391"/>
  <c r="C50" i="268"/>
  <c r="C46" i="329"/>
  <c r="C46" i="391" s="1"/>
  <c r="C46" i="268"/>
  <c r="C38" i="330"/>
  <c r="C38" i="392" s="1"/>
  <c r="C40" i="269"/>
  <c r="C34" i="330"/>
  <c r="C34" i="392"/>
  <c r="C36" i="269"/>
  <c r="C31" i="330"/>
  <c r="C31" i="392"/>
  <c r="C33" i="269"/>
  <c r="C28" i="330"/>
  <c r="C28" i="392" s="1"/>
  <c r="C30" i="269"/>
  <c r="K27" i="209"/>
  <c r="C25" i="330"/>
  <c r="C25" i="392" s="1"/>
  <c r="C27" i="269"/>
  <c r="C21" i="330"/>
  <c r="C21" i="392" s="1"/>
  <c r="C23" i="269"/>
  <c r="C17" i="330"/>
  <c r="C17" i="392"/>
  <c r="C19" i="269"/>
  <c r="C14" i="330"/>
  <c r="C14" i="392" s="1"/>
  <c r="C16" i="269"/>
  <c r="C53" i="330"/>
  <c r="C53" i="392"/>
  <c r="C53" i="269"/>
  <c r="C46" i="330"/>
  <c r="C46" i="392" s="1"/>
  <c r="C46" i="269"/>
  <c r="C39" i="331"/>
  <c r="C39" i="393"/>
  <c r="C41" i="270"/>
  <c r="C35" i="331"/>
  <c r="C35" i="393" s="1"/>
  <c r="C37" i="270"/>
  <c r="C31" i="331"/>
  <c r="C31" i="393"/>
  <c r="C33" i="270"/>
  <c r="K27" i="210"/>
  <c r="D25" i="331" s="1"/>
  <c r="D25" i="393" s="1"/>
  <c r="C25" i="331"/>
  <c r="C25" i="393"/>
  <c r="C27" i="270"/>
  <c r="C21" i="331"/>
  <c r="C21" i="393" s="1"/>
  <c r="C23" i="270"/>
  <c r="C17" i="331"/>
  <c r="C17" i="393"/>
  <c r="C19" i="270"/>
  <c r="C14" i="331"/>
  <c r="C14" i="393"/>
  <c r="C16" i="270"/>
  <c r="C11" i="331"/>
  <c r="C11" i="393"/>
  <c r="C13" i="270"/>
  <c r="C59" i="331"/>
  <c r="C59" i="393" s="1"/>
  <c r="C59" i="270"/>
  <c r="C55" i="331"/>
  <c r="C55" i="393"/>
  <c r="C55" i="270"/>
  <c r="C52" i="331"/>
  <c r="C52" i="393" s="1"/>
  <c r="C52" i="270"/>
  <c r="C49" i="331"/>
  <c r="C49" i="393"/>
  <c r="C49" i="270"/>
  <c r="C60" i="331"/>
  <c r="C60" i="393" s="1"/>
  <c r="C60" i="270"/>
  <c r="C32" i="332"/>
  <c r="C32" i="394" s="1"/>
  <c r="C34" i="271"/>
  <c r="C28" i="332"/>
  <c r="C28" i="394"/>
  <c r="C30" i="271"/>
  <c r="C23" i="332"/>
  <c r="C23" i="394" s="1"/>
  <c r="C25" i="271"/>
  <c r="C19" i="332"/>
  <c r="C19" i="394"/>
  <c r="C21" i="271"/>
  <c r="C16" i="332"/>
  <c r="C16" i="394" s="1"/>
  <c r="C18" i="271"/>
  <c r="C10" i="332"/>
  <c r="C10" i="394" s="1"/>
  <c r="C12" i="271"/>
  <c r="C59" i="332"/>
  <c r="C59" i="394"/>
  <c r="C59" i="271"/>
  <c r="C55" i="332"/>
  <c r="C55" i="394" s="1"/>
  <c r="C55" i="271"/>
  <c r="C47" i="332"/>
  <c r="C47" i="394" s="1"/>
  <c r="C47" i="271"/>
  <c r="C33" i="333"/>
  <c r="C33" i="395" s="1"/>
  <c r="C35" i="272"/>
  <c r="C28" i="333"/>
  <c r="C28" i="395"/>
  <c r="C30" i="272"/>
  <c r="C21" i="333"/>
  <c r="C21" i="395" s="1"/>
  <c r="C23" i="272"/>
  <c r="C17" i="333"/>
  <c r="C17" i="395"/>
  <c r="C19" i="272"/>
  <c r="C14" i="333"/>
  <c r="C14" i="395" s="1"/>
  <c r="C16" i="272"/>
  <c r="C11" i="333"/>
  <c r="C11" i="395"/>
  <c r="C13" i="272"/>
  <c r="C60" i="333"/>
  <c r="C60" i="395" s="1"/>
  <c r="C60" i="272"/>
  <c r="C56" i="333"/>
  <c r="C56" i="395"/>
  <c r="C56" i="272"/>
  <c r="C53" i="333"/>
  <c r="C53" i="395" s="1"/>
  <c r="C53" i="272"/>
  <c r="C46" i="333"/>
  <c r="C46" i="395"/>
  <c r="C46" i="272"/>
  <c r="C40" i="334"/>
  <c r="C40" i="396" s="1"/>
  <c r="C42" i="273"/>
  <c r="C32" i="334"/>
  <c r="C32" i="396"/>
  <c r="C34" i="273"/>
  <c r="C28" i="334"/>
  <c r="C28" i="396" s="1"/>
  <c r="C30" i="273"/>
  <c r="C24" i="334"/>
  <c r="C24" i="396"/>
  <c r="C26" i="273"/>
  <c r="C9" i="334"/>
  <c r="C9" i="396" s="1"/>
  <c r="C11" i="273"/>
  <c r="C59" i="334"/>
  <c r="C59" i="396"/>
  <c r="C59" i="273"/>
  <c r="C56" i="334"/>
  <c r="C56" i="396" s="1"/>
  <c r="C56" i="273"/>
  <c r="C53" i="334"/>
  <c r="C53" i="396"/>
  <c r="C53" i="273"/>
  <c r="C46" i="334"/>
  <c r="C46" i="396" s="1"/>
  <c r="C46" i="273"/>
  <c r="C40" i="335"/>
  <c r="C40" i="397"/>
  <c r="C42" i="274"/>
  <c r="C29" i="335"/>
  <c r="C29" i="397" s="1"/>
  <c r="C31" i="274"/>
  <c r="C23" i="335"/>
  <c r="C23" i="397"/>
  <c r="C25" i="274"/>
  <c r="C19" i="335"/>
  <c r="C19" i="397" s="1"/>
  <c r="C21" i="274"/>
  <c r="C15" i="335"/>
  <c r="C15" i="397"/>
  <c r="C17" i="274"/>
  <c r="C12" i="335"/>
  <c r="C12" i="397" s="1"/>
  <c r="C14" i="274"/>
  <c r="C53" i="335"/>
  <c r="C53" i="397"/>
  <c r="C53" i="274"/>
  <c r="C49" i="335"/>
  <c r="C49" i="397" s="1"/>
  <c r="C49" i="274"/>
  <c r="C39" i="336"/>
  <c r="C39" i="398"/>
  <c r="C41" i="275"/>
  <c r="C35" i="336"/>
  <c r="C35" i="398" s="1"/>
  <c r="C37" i="275"/>
  <c r="C29" i="336"/>
  <c r="C29" i="398"/>
  <c r="C31" i="275"/>
  <c r="C22" i="336"/>
  <c r="C22" i="398" s="1"/>
  <c r="C24" i="275"/>
  <c r="C18" i="336"/>
  <c r="C18" i="398"/>
  <c r="C20" i="275"/>
  <c r="C15" i="336"/>
  <c r="C15" i="398" s="1"/>
  <c r="C17" i="275"/>
  <c r="C12" i="336"/>
  <c r="C12" i="398"/>
  <c r="C14" i="275"/>
  <c r="C54" i="336"/>
  <c r="C54" i="398" s="1"/>
  <c r="C54" i="275"/>
  <c r="C48" i="336"/>
  <c r="C48" i="398"/>
  <c r="C48" i="275"/>
  <c r="C38" i="337"/>
  <c r="C38" i="399" s="1"/>
  <c r="C40" i="276"/>
  <c r="C34" i="337"/>
  <c r="C34" i="399"/>
  <c r="C36" i="276"/>
  <c r="C27" i="337"/>
  <c r="C27" i="399" s="1"/>
  <c r="C29" i="276"/>
  <c r="C23" i="337"/>
  <c r="C23" i="399"/>
  <c r="C25" i="276"/>
  <c r="C14" i="337"/>
  <c r="C14" i="399" s="1"/>
  <c r="C16" i="276"/>
  <c r="C11" i="337"/>
  <c r="C11" i="399"/>
  <c r="C13" i="276"/>
  <c r="C60" i="337"/>
  <c r="C60" i="399" s="1"/>
  <c r="C60" i="276"/>
  <c r="C56" i="337"/>
  <c r="C56" i="399"/>
  <c r="C56" i="276"/>
  <c r="C53" i="337"/>
  <c r="C53" i="399" s="1"/>
  <c r="C53" i="276"/>
  <c r="C46" i="276"/>
  <c r="C46" i="337"/>
  <c r="C46" i="399" s="1"/>
  <c r="C40" i="338"/>
  <c r="C40" i="400" s="1"/>
  <c r="C42" i="277"/>
  <c r="C29" i="338"/>
  <c r="C29" i="400"/>
  <c r="C31" i="277"/>
  <c r="C27" i="338"/>
  <c r="C27" i="400" s="1"/>
  <c r="C29" i="277"/>
  <c r="C24" i="338"/>
  <c r="C24" i="400"/>
  <c r="C26" i="277"/>
  <c r="C17" i="338"/>
  <c r="C17" i="400" s="1"/>
  <c r="C19" i="277"/>
  <c r="C15" i="338"/>
  <c r="C15" i="400"/>
  <c r="C17" i="277"/>
  <c r="C12" i="338"/>
  <c r="C12" i="400" s="1"/>
  <c r="C14" i="277"/>
  <c r="C9" i="338"/>
  <c r="C9" i="400"/>
  <c r="C11" i="277"/>
  <c r="C54" i="338"/>
  <c r="C54" i="400" s="1"/>
  <c r="C54" i="277"/>
  <c r="C48" i="338"/>
  <c r="C48" i="400"/>
  <c r="C48" i="277"/>
  <c r="C38" i="339"/>
  <c r="C38" i="401" s="1"/>
  <c r="C40" i="278"/>
  <c r="C34" i="339"/>
  <c r="C34" i="401"/>
  <c r="C36" i="278"/>
  <c r="C31" i="339"/>
  <c r="C31" i="401" s="1"/>
  <c r="C33" i="278"/>
  <c r="C28" i="339"/>
  <c r="C28" i="401"/>
  <c r="C30" i="278"/>
  <c r="K27" i="218"/>
  <c r="C25" i="339"/>
  <c r="C25" i="401"/>
  <c r="C27" i="278"/>
  <c r="C22" i="339"/>
  <c r="C22" i="401" s="1"/>
  <c r="C24" i="278"/>
  <c r="C19" i="339"/>
  <c r="C19" i="401"/>
  <c r="C21" i="278"/>
  <c r="C16" i="339"/>
  <c r="C16" i="401" s="1"/>
  <c r="C18" i="278"/>
  <c r="C13" i="339"/>
  <c r="C13" i="401"/>
  <c r="C15" i="278"/>
  <c r="C11" i="339"/>
  <c r="C11" i="401" s="1"/>
  <c r="C13" i="278"/>
  <c r="C60" i="339"/>
  <c r="C60" i="401"/>
  <c r="C60" i="278"/>
  <c r="C56" i="339"/>
  <c r="C56" i="401" s="1"/>
  <c r="C56" i="278"/>
  <c r="C53" i="339"/>
  <c r="C53" i="401"/>
  <c r="C53" i="278"/>
  <c r="C47" i="339"/>
  <c r="C47" i="401" s="1"/>
  <c r="C47" i="278"/>
  <c r="C33" i="340"/>
  <c r="C33" i="402"/>
  <c r="C35" i="279"/>
  <c r="C29" i="340"/>
  <c r="C29" i="402" s="1"/>
  <c r="C31" i="279"/>
  <c r="K27" i="219"/>
  <c r="D25" i="340"/>
  <c r="D25" i="402" s="1"/>
  <c r="C25" i="340"/>
  <c r="C25" i="402" s="1"/>
  <c r="C27" i="279"/>
  <c r="C22" i="340"/>
  <c r="C22" i="402" s="1"/>
  <c r="C24" i="279"/>
  <c r="C18" i="340"/>
  <c r="C18" i="402"/>
  <c r="C20" i="279"/>
  <c r="C14" i="340"/>
  <c r="C14" i="402"/>
  <c r="C16" i="279"/>
  <c r="C10" i="340"/>
  <c r="C10" i="402"/>
  <c r="C12" i="279"/>
  <c r="C59" i="340"/>
  <c r="C59" i="402" s="1"/>
  <c r="C59" i="279"/>
  <c r="C55" i="340"/>
  <c r="C55" i="402"/>
  <c r="C55" i="279"/>
  <c r="C52" i="340"/>
  <c r="C52" i="402"/>
  <c r="C52" i="279"/>
  <c r="C48" i="340"/>
  <c r="C48" i="402"/>
  <c r="C48" i="279"/>
  <c r="C33" i="341"/>
  <c r="C33" i="403" s="1"/>
  <c r="C35" i="280"/>
  <c r="C31" i="341"/>
  <c r="C31" i="403" s="1"/>
  <c r="C33" i="280"/>
  <c r="C27" i="341"/>
  <c r="C27" i="403"/>
  <c r="C29" i="280"/>
  <c r="C24" i="341"/>
  <c r="C24" i="403" s="1"/>
  <c r="C26" i="280"/>
  <c r="C13" i="341"/>
  <c r="C13" i="403"/>
  <c r="C15" i="280"/>
  <c r="C10" i="341"/>
  <c r="C10" i="403" s="1"/>
  <c r="C12" i="280"/>
  <c r="C60" i="341"/>
  <c r="C60" i="403"/>
  <c r="C60" i="280"/>
  <c r="C56" i="341"/>
  <c r="C56" i="403" s="1"/>
  <c r="C56" i="280"/>
  <c r="C53" i="341"/>
  <c r="C53" i="403" s="1"/>
  <c r="C53" i="280"/>
  <c r="C49" i="341"/>
  <c r="C49" i="403" s="1"/>
  <c r="C49" i="280"/>
  <c r="C38" i="342"/>
  <c r="C38" i="404"/>
  <c r="C40" i="281"/>
  <c r="C34" i="342"/>
  <c r="C34" i="404" s="1"/>
  <c r="C36" i="281"/>
  <c r="C31" i="342"/>
  <c r="C31" i="404"/>
  <c r="C33" i="281"/>
  <c r="C27" i="342"/>
  <c r="C27" i="404" s="1"/>
  <c r="C29" i="281"/>
  <c r="C23" i="342"/>
  <c r="C23" i="404"/>
  <c r="C25" i="281"/>
  <c r="C19" i="342"/>
  <c r="C19" i="404" s="1"/>
  <c r="C21" i="281"/>
  <c r="C15" i="342"/>
  <c r="C15" i="404" s="1"/>
  <c r="C17" i="281"/>
  <c r="C11" i="342"/>
  <c r="C11" i="404"/>
  <c r="C13" i="281"/>
  <c r="C60" i="342"/>
  <c r="C60" i="404"/>
  <c r="C60" i="281"/>
  <c r="C56" i="342"/>
  <c r="C56" i="404"/>
  <c r="C56" i="281"/>
  <c r="C52" i="342"/>
  <c r="C52" i="404" s="1"/>
  <c r="C52" i="281"/>
  <c r="C48" i="342"/>
  <c r="C48" i="404"/>
  <c r="C48" i="281"/>
  <c r="C39" i="343"/>
  <c r="C39" i="405" s="1"/>
  <c r="C41" i="282"/>
  <c r="C29" i="343"/>
  <c r="C29" i="405"/>
  <c r="C31" i="282"/>
  <c r="C27" i="343"/>
  <c r="C27" i="405" s="1"/>
  <c r="C29" i="282"/>
  <c r="C24" i="343"/>
  <c r="C24" i="405"/>
  <c r="C26" i="282"/>
  <c r="C17" i="343"/>
  <c r="C17" i="405" s="1"/>
  <c r="C19" i="282"/>
  <c r="C15" i="343"/>
  <c r="C15" i="405"/>
  <c r="C17" i="282"/>
  <c r="C48" i="343"/>
  <c r="C48" i="405" s="1"/>
  <c r="C48" i="282"/>
  <c r="C38" i="344"/>
  <c r="C38" i="406" s="1"/>
  <c r="C40" i="283"/>
  <c r="C35" i="344"/>
  <c r="C35" i="406"/>
  <c r="C37" i="283"/>
  <c r="C28" i="344"/>
  <c r="C28" i="406" s="1"/>
  <c r="C30" i="283"/>
  <c r="C22" i="344"/>
  <c r="C22" i="406"/>
  <c r="C24" i="283"/>
  <c r="C19" i="344"/>
  <c r="C19" i="406" s="1"/>
  <c r="C21" i="283"/>
  <c r="C12" i="344"/>
  <c r="C12" i="406"/>
  <c r="C14" i="283"/>
  <c r="C54" i="283"/>
  <c r="C54" i="344"/>
  <c r="C54" i="406"/>
  <c r="C50" i="344"/>
  <c r="C50" i="406"/>
  <c r="C50" i="283"/>
  <c r="C46" i="344"/>
  <c r="C46" i="406" s="1"/>
  <c r="C46" i="283"/>
  <c r="C35" i="284"/>
  <c r="C33" i="345"/>
  <c r="C33" i="407" s="1"/>
  <c r="C31" i="345"/>
  <c r="C31" i="407" s="1"/>
  <c r="C33" i="284"/>
  <c r="K27" i="224"/>
  <c r="C25" i="345"/>
  <c r="C25" i="407"/>
  <c r="C27" i="284"/>
  <c r="C22" i="345"/>
  <c r="C22" i="407"/>
  <c r="C24" i="284"/>
  <c r="C18" i="345"/>
  <c r="C18" i="407"/>
  <c r="C20" i="284"/>
  <c r="C14" i="345"/>
  <c r="C14" i="407" s="1"/>
  <c r="C16" i="284"/>
  <c r="C10" i="345"/>
  <c r="C10" i="407" s="1"/>
  <c r="C12" i="284"/>
  <c r="C59" i="345"/>
  <c r="C59" i="407" s="1"/>
  <c r="C59" i="284"/>
  <c r="C55" i="345"/>
  <c r="C55" i="407"/>
  <c r="C55" i="284"/>
  <c r="C53" i="284"/>
  <c r="C53" i="345"/>
  <c r="C53" i="407"/>
  <c r="C49" i="345"/>
  <c r="C49" i="407" s="1"/>
  <c r="C49" i="284"/>
  <c r="C38" i="346"/>
  <c r="C38" i="408" s="1"/>
  <c r="C40" i="285"/>
  <c r="C34" i="346"/>
  <c r="C34" i="408"/>
  <c r="C36" i="285"/>
  <c r="C28" i="346"/>
  <c r="C28" i="408" s="1"/>
  <c r="C30" i="285"/>
  <c r="K27" i="225"/>
  <c r="D25" i="346" s="1"/>
  <c r="D25" i="408" s="1"/>
  <c r="C25" i="346"/>
  <c r="C25" i="408"/>
  <c r="C27" i="285"/>
  <c r="C22" i="346"/>
  <c r="C22" i="408" s="1"/>
  <c r="C24" i="285"/>
  <c r="C19" i="346"/>
  <c r="C19" i="408"/>
  <c r="C21" i="285"/>
  <c r="C12" i="346"/>
  <c r="C12" i="408" s="1"/>
  <c r="C14" i="285"/>
  <c r="C9" i="346"/>
  <c r="C9" i="408"/>
  <c r="C11" i="285"/>
  <c r="C54" i="346"/>
  <c r="C54" i="408" s="1"/>
  <c r="C54" i="285"/>
  <c r="C49" i="346"/>
  <c r="C49" i="408"/>
  <c r="C49" i="285"/>
  <c r="C39" i="347"/>
  <c r="C39" i="409" s="1"/>
  <c r="C41" i="286"/>
  <c r="C35" i="347"/>
  <c r="C35" i="409"/>
  <c r="C37" i="286"/>
  <c r="C32" i="347"/>
  <c r="C32" i="409" s="1"/>
  <c r="C34" i="286"/>
  <c r="C23" i="347"/>
  <c r="C23" i="409"/>
  <c r="C25" i="286"/>
  <c r="C19" i="347"/>
  <c r="C19" i="409" s="1"/>
  <c r="C21" i="286"/>
  <c r="C16" i="347"/>
  <c r="C16" i="409"/>
  <c r="C18" i="286"/>
  <c r="C9" i="347"/>
  <c r="C9" i="409" s="1"/>
  <c r="C11" i="286"/>
  <c r="C54" i="347"/>
  <c r="C54" i="409"/>
  <c r="C54" i="286"/>
  <c r="C52" i="347"/>
  <c r="C52" i="409" s="1"/>
  <c r="C52" i="286"/>
  <c r="C49" i="347"/>
  <c r="C49" i="409"/>
  <c r="C49" i="286"/>
  <c r="C38" i="348"/>
  <c r="C38" i="410" s="1"/>
  <c r="C40" i="287"/>
  <c r="C34" i="348"/>
  <c r="C34" i="410"/>
  <c r="C36" i="287"/>
  <c r="C31" i="348"/>
  <c r="C31" i="410" s="1"/>
  <c r="C33" i="287"/>
  <c r="K27" i="227"/>
  <c r="C25" i="348"/>
  <c r="C25" i="410" s="1"/>
  <c r="C27" i="287"/>
  <c r="C22" i="348"/>
  <c r="C22" i="410" s="1"/>
  <c r="C24" i="287"/>
  <c r="C18" i="348"/>
  <c r="C18" i="410" s="1"/>
  <c r="C20" i="287"/>
  <c r="C15" i="348"/>
  <c r="C15" i="410"/>
  <c r="C17" i="287"/>
  <c r="C11" i="348"/>
  <c r="C11" i="410" s="1"/>
  <c r="C13" i="287"/>
  <c r="C60" i="348"/>
  <c r="C60" i="410"/>
  <c r="C60" i="287"/>
  <c r="C56" i="348"/>
  <c r="C56" i="410" s="1"/>
  <c r="C56" i="287"/>
  <c r="C53" i="287"/>
  <c r="C53" i="348"/>
  <c r="C53" i="410" s="1"/>
  <c r="C46" i="348"/>
  <c r="C46" i="410" s="1"/>
  <c r="C46" i="287"/>
  <c r="C33" i="349"/>
  <c r="C33" i="411"/>
  <c r="C35" i="288"/>
  <c r="C28" i="349"/>
  <c r="C28" i="411" s="1"/>
  <c r="C30" i="288"/>
  <c r="C21" i="349"/>
  <c r="C21" i="411"/>
  <c r="C23" i="288"/>
  <c r="C17" i="349"/>
  <c r="C17" i="411" s="1"/>
  <c r="C19" i="288"/>
  <c r="C13" i="349"/>
  <c r="C13" i="411"/>
  <c r="C15" i="288"/>
  <c r="C10" i="349"/>
  <c r="C10" i="411" s="1"/>
  <c r="C12" i="288"/>
  <c r="C59" i="349"/>
  <c r="C59" i="411"/>
  <c r="C59" i="288"/>
  <c r="C55" i="349"/>
  <c r="C55" i="411" s="1"/>
  <c r="C55" i="288"/>
  <c r="C52" i="288"/>
  <c r="C52" i="349"/>
  <c r="C52" i="411" s="1"/>
  <c r="C49" i="349"/>
  <c r="C49" i="411" s="1"/>
  <c r="C49" i="288"/>
  <c r="C39" i="350"/>
  <c r="C39" i="412"/>
  <c r="C41" i="289"/>
  <c r="C29" i="350"/>
  <c r="C29" i="412" s="1"/>
  <c r="C31" i="289"/>
  <c r="C27" i="350"/>
  <c r="C27" i="412"/>
  <c r="C29" i="289"/>
  <c r="C17" i="350"/>
  <c r="C17" i="412" s="1"/>
  <c r="C19" i="289"/>
  <c r="C14" i="350"/>
  <c r="C14" i="412"/>
  <c r="C16" i="289"/>
  <c r="C11" i="350"/>
  <c r="C11" i="412" s="1"/>
  <c r="C13" i="289"/>
  <c r="C60" i="350"/>
  <c r="C60" i="412"/>
  <c r="C60" i="289"/>
  <c r="C56" i="350"/>
  <c r="C56" i="412"/>
  <c r="C56" i="289"/>
  <c r="C52" i="350"/>
  <c r="C52" i="412" s="1"/>
  <c r="C52" i="289"/>
  <c r="C48" i="350"/>
  <c r="C48" i="412" s="1"/>
  <c r="C48" i="289"/>
  <c r="C38" i="351"/>
  <c r="C38" i="413" s="1"/>
  <c r="C40" i="290"/>
  <c r="C35" i="351"/>
  <c r="C35" i="413"/>
  <c r="C37" i="290"/>
  <c r="C28" i="351"/>
  <c r="C28" i="413" s="1"/>
  <c r="C30" i="290"/>
  <c r="C21" i="351"/>
  <c r="C21" i="413"/>
  <c r="C23" i="290"/>
  <c r="C18" i="351"/>
  <c r="C18" i="413" s="1"/>
  <c r="C20" i="290"/>
  <c r="C10" i="351"/>
  <c r="C10" i="413"/>
  <c r="C12" i="290"/>
  <c r="C59" i="351"/>
  <c r="C59" i="413" s="1"/>
  <c r="C59" i="290"/>
  <c r="C55" i="351"/>
  <c r="C55" i="413"/>
  <c r="C55" i="290"/>
  <c r="C47" i="351"/>
  <c r="C47" i="413" s="1"/>
  <c r="C47" i="290"/>
  <c r="C39" i="352"/>
  <c r="C39" i="414"/>
  <c r="C41" i="291"/>
  <c r="C34" i="352"/>
  <c r="C34" i="414" s="1"/>
  <c r="C36" i="291"/>
  <c r="C31" i="352"/>
  <c r="C31" i="414"/>
  <c r="C33" i="291"/>
  <c r="K27" i="231"/>
  <c r="C25" i="352"/>
  <c r="C25" i="414"/>
  <c r="C27" i="291"/>
  <c r="C22" i="352"/>
  <c r="C22" i="414" s="1"/>
  <c r="C24" i="291"/>
  <c r="C18" i="352"/>
  <c r="C18" i="414"/>
  <c r="C20" i="291"/>
  <c r="C15" i="352"/>
  <c r="C15" i="414" s="1"/>
  <c r="C17" i="291"/>
  <c r="C12" i="352"/>
  <c r="C12" i="414" s="1"/>
  <c r="C14" i="291"/>
  <c r="C55" i="352"/>
  <c r="C55" i="414" s="1"/>
  <c r="C55" i="291"/>
  <c r="C47" i="352"/>
  <c r="C47" i="414"/>
  <c r="C47" i="291"/>
  <c r="C159" i="235"/>
  <c r="C158" i="235"/>
  <c r="C155" i="235"/>
  <c r="C153" i="235"/>
  <c r="C151" i="235"/>
  <c r="C149" i="235"/>
  <c r="C146" i="235"/>
  <c r="C145" i="235"/>
  <c r="C144" i="235"/>
  <c r="C142" i="235"/>
  <c r="C141" i="235"/>
  <c r="C138" i="235"/>
  <c r="C137" i="235"/>
  <c r="C133" i="235"/>
  <c r="C131" i="235"/>
  <c r="C130" i="235"/>
  <c r="C129" i="235"/>
  <c r="C128" i="235"/>
  <c r="C127" i="235"/>
  <c r="C126" i="235"/>
  <c r="C123" i="235"/>
  <c r="C120" i="235"/>
  <c r="C119" i="235"/>
  <c r="C117" i="235"/>
  <c r="C114" i="235"/>
  <c r="C113" i="235"/>
  <c r="C111" i="235"/>
  <c r="C110" i="235"/>
  <c r="C109" i="235"/>
  <c r="C107" i="235"/>
  <c r="C106" i="235"/>
  <c r="C104" i="235"/>
  <c r="C103" i="235"/>
  <c r="C101" i="235"/>
  <c r="C90" i="236"/>
  <c r="K90" i="236" s="1"/>
  <c r="C83" i="236"/>
  <c r="C76" i="236"/>
  <c r="K76" i="236"/>
  <c r="C50" i="236"/>
  <c r="K50" i="236" s="1"/>
  <c r="C45" i="236"/>
  <c r="K45" i="236"/>
  <c r="C44" i="236"/>
  <c r="K44" i="236" s="1"/>
  <c r="C38" i="236"/>
  <c r="C150" i="236"/>
  <c r="C149" i="236"/>
  <c r="C137" i="236"/>
  <c r="C129" i="236"/>
  <c r="K129" i="236" s="1"/>
  <c r="C123" i="236"/>
  <c r="K123" i="236" s="1"/>
  <c r="C79" i="237"/>
  <c r="K79" i="237" s="1"/>
  <c r="K78" i="237" s="1"/>
  <c r="C56" i="237"/>
  <c r="C55" i="237"/>
  <c r="K55" i="237" s="1"/>
  <c r="K52" i="237" s="1"/>
  <c r="C30" i="237"/>
  <c r="C119" i="237"/>
  <c r="K119" i="237"/>
  <c r="C126" i="237"/>
  <c r="K126" i="237" s="1"/>
  <c r="K121" i="237" s="1"/>
  <c r="C127" i="237"/>
  <c r="K127" i="237"/>
  <c r="C88" i="238"/>
  <c r="C45" i="238"/>
  <c r="C22" i="238"/>
  <c r="C14" i="238"/>
  <c r="C159" i="238"/>
  <c r="K159" i="238" s="1"/>
  <c r="C154" i="238"/>
  <c r="C145" i="238"/>
  <c r="K145" i="238"/>
  <c r="C116" i="238"/>
  <c r="K116" i="238"/>
  <c r="C6" i="239"/>
  <c r="E6" i="239"/>
  <c r="C11" i="240"/>
  <c r="E11" i="240"/>
  <c r="G20" i="240"/>
  <c r="I20" i="240" s="1"/>
  <c r="I24" i="242"/>
  <c r="I23" i="242"/>
  <c r="E22" i="242"/>
  <c r="C17" i="242"/>
  <c r="A16" i="242"/>
  <c r="A15" i="242"/>
  <c r="E14" i="242"/>
  <c r="I14" i="242" s="1"/>
  <c r="C9" i="242"/>
  <c r="A8" i="242"/>
  <c r="A7" i="242"/>
  <c r="E19" i="243"/>
  <c r="I19" i="243" s="1"/>
  <c r="C14" i="243"/>
  <c r="B9" i="243"/>
  <c r="C59" i="297"/>
  <c r="C59" i="359" s="1"/>
  <c r="C39" i="298"/>
  <c r="C39" i="360" s="1"/>
  <c r="C55" i="298"/>
  <c r="C55" i="360" s="1"/>
  <c r="C87" i="298"/>
  <c r="C87" i="360"/>
  <c r="D8" i="302"/>
  <c r="D8" i="364" s="1"/>
  <c r="C9" i="303"/>
  <c r="C9" i="365"/>
  <c r="B22" i="303"/>
  <c r="B22" i="365" s="1"/>
  <c r="G22" i="365" s="1"/>
  <c r="C21" i="244"/>
  <c r="C35" i="244"/>
  <c r="C71" i="244"/>
  <c r="C97" i="244"/>
  <c r="C113" i="244"/>
  <c r="C24" i="245"/>
  <c r="C33" i="245"/>
  <c r="C57" i="245"/>
  <c r="C67" i="245"/>
  <c r="C94" i="246"/>
  <c r="C100" i="246"/>
  <c r="C158" i="246"/>
  <c r="C31" i="247"/>
  <c r="C41" i="247"/>
  <c r="C47" i="247"/>
  <c r="C63" i="247"/>
  <c r="C83" i="247"/>
  <c r="C113" i="247"/>
  <c r="C123" i="247"/>
  <c r="C149" i="247"/>
  <c r="C48" i="248"/>
  <c r="C30" i="249"/>
  <c r="C42" i="249"/>
  <c r="C26" i="250"/>
  <c r="C23" i="254"/>
  <c r="C15" i="256"/>
  <c r="C42" i="256"/>
  <c r="C41" i="258"/>
  <c r="C30" i="268"/>
  <c r="C53" i="270"/>
  <c r="C18" i="273"/>
  <c r="C18" i="275"/>
  <c r="C40" i="284"/>
  <c r="C27" i="289"/>
  <c r="E31" i="361"/>
  <c r="D64" i="415"/>
  <c r="I31" i="299"/>
  <c r="H43" i="199"/>
  <c r="H43" i="259"/>
  <c r="B17" i="364"/>
  <c r="G17" i="364" s="1"/>
  <c r="B18" i="365"/>
  <c r="G18" i="365"/>
  <c r="D28" i="352"/>
  <c r="D28" i="414"/>
  <c r="K30" i="291"/>
  <c r="K36" i="283"/>
  <c r="D33" i="352"/>
  <c r="D33" i="414"/>
  <c r="K35" i="291"/>
  <c r="K13" i="285"/>
  <c r="K34" i="284"/>
  <c r="D11" i="351"/>
  <c r="D11" i="413" s="1"/>
  <c r="K13" i="290"/>
  <c r="D24" i="319"/>
  <c r="D24" i="381"/>
  <c r="K26" i="258"/>
  <c r="K19" i="256"/>
  <c r="K25" i="254"/>
  <c r="K14" i="249"/>
  <c r="D15" i="349"/>
  <c r="D15" i="411"/>
  <c r="D29" i="348"/>
  <c r="D29" i="410"/>
  <c r="D60" i="346"/>
  <c r="D60" i="408"/>
  <c r="D29" i="345"/>
  <c r="D29" i="407"/>
  <c r="D47" i="350"/>
  <c r="D47" i="412"/>
  <c r="K47" i="289"/>
  <c r="D13" i="345"/>
  <c r="D13" i="407" s="1"/>
  <c r="K15" i="284"/>
  <c r="D35" i="343"/>
  <c r="D35" i="405"/>
  <c r="K15" i="258"/>
  <c r="D46" i="336"/>
  <c r="D46" i="398" s="1"/>
  <c r="K46" i="275"/>
  <c r="G38" i="273"/>
  <c r="D34" i="330"/>
  <c r="D34" i="392" s="1"/>
  <c r="K36" i="269"/>
  <c r="D19" i="329"/>
  <c r="D19" i="391"/>
  <c r="D12" i="327"/>
  <c r="D12" i="389"/>
  <c r="K14" i="266"/>
  <c r="D22" i="317"/>
  <c r="D22" i="379" s="1"/>
  <c r="H38" i="254"/>
  <c r="H43" i="194"/>
  <c r="H43" i="254"/>
  <c r="D149" i="370"/>
  <c r="K149" i="247"/>
  <c r="D18" i="308"/>
  <c r="D18" i="370"/>
  <c r="K32" i="244"/>
  <c r="D56" i="395"/>
  <c r="K56" i="272"/>
  <c r="D50" i="321"/>
  <c r="D50" i="383" s="1"/>
  <c r="K50" i="260"/>
  <c r="D11" i="320"/>
  <c r="D11" i="382"/>
  <c r="D23" i="310"/>
  <c r="D23" i="372"/>
  <c r="H128" i="246"/>
  <c r="D44" i="307"/>
  <c r="D44" i="369" s="1"/>
  <c r="D14" i="306"/>
  <c r="D14" i="368" s="1"/>
  <c r="K14" i="245"/>
  <c r="D109" i="305"/>
  <c r="D109" i="367"/>
  <c r="K109" i="244"/>
  <c r="D99" i="305"/>
  <c r="D99" i="367" s="1"/>
  <c r="K99" i="244"/>
  <c r="K36" i="244"/>
  <c r="D74" i="298"/>
  <c r="D74" i="360" s="1"/>
  <c r="D27" i="298"/>
  <c r="D27" i="360" s="1"/>
  <c r="D130" i="295"/>
  <c r="D130" i="357" s="1"/>
  <c r="K130" i="235"/>
  <c r="D16" i="390"/>
  <c r="K18" i="267"/>
  <c r="D54" i="321"/>
  <c r="D54" i="383"/>
  <c r="K54" i="260"/>
  <c r="D55" i="319"/>
  <c r="D55" i="381" s="1"/>
  <c r="K55" i="258"/>
  <c r="D17" i="310"/>
  <c r="D17" i="372"/>
  <c r="K19" i="249"/>
  <c r="D145" i="308"/>
  <c r="D145" i="370" s="1"/>
  <c r="K145" i="247"/>
  <c r="D124" i="297"/>
  <c r="D124" i="359"/>
  <c r="D148" i="295"/>
  <c r="D148" i="357"/>
  <c r="K148" i="235"/>
  <c r="D120" i="295"/>
  <c r="D120" i="357" s="1"/>
  <c r="D104" i="295"/>
  <c r="D104" i="357" s="1"/>
  <c r="K104" i="235"/>
  <c r="D31" i="337"/>
  <c r="D31" i="399"/>
  <c r="K33" i="276"/>
  <c r="D35" i="336"/>
  <c r="D35" i="398" s="1"/>
  <c r="K37" i="275"/>
  <c r="D17" i="335"/>
  <c r="D17" i="397"/>
  <c r="K19" i="274"/>
  <c r="D23" i="331"/>
  <c r="D23" i="393" s="1"/>
  <c r="K25" i="270"/>
  <c r="D22" i="328"/>
  <c r="D22" i="390"/>
  <c r="K24" i="267"/>
  <c r="D47" i="326"/>
  <c r="D47" i="388" s="1"/>
  <c r="K47" i="265"/>
  <c r="D48" i="325"/>
  <c r="D48" i="387"/>
  <c r="K48" i="264"/>
  <c r="D12" i="321"/>
  <c r="D12" i="383" s="1"/>
  <c r="K14" i="260"/>
  <c r="D21" i="318"/>
  <c r="D21" i="380"/>
  <c r="K23" i="257"/>
  <c r="K22" i="197"/>
  <c r="D9" i="317"/>
  <c r="D9" i="379" s="1"/>
  <c r="K11" i="256"/>
  <c r="D49" i="314"/>
  <c r="D49" i="376"/>
  <c r="D16" i="313"/>
  <c r="D16" i="375"/>
  <c r="K18" i="252"/>
  <c r="D139" i="308"/>
  <c r="D139" i="370" s="1"/>
  <c r="K139" i="247"/>
  <c r="D56" i="308"/>
  <c r="D56" i="370"/>
  <c r="K55" i="187"/>
  <c r="K55" i="247"/>
  <c r="D120" i="307"/>
  <c r="D120" i="369"/>
  <c r="K120" i="246"/>
  <c r="D98" i="307"/>
  <c r="D98" i="369" s="1"/>
  <c r="K98" i="246"/>
  <c r="D79" i="307"/>
  <c r="D79" i="369"/>
  <c r="K79" i="246"/>
  <c r="D43" i="307"/>
  <c r="D43" i="369" s="1"/>
  <c r="K43" i="246"/>
  <c r="D26" i="307"/>
  <c r="D26" i="369"/>
  <c r="K26" i="246"/>
  <c r="D138" i="306"/>
  <c r="D138" i="368" s="1"/>
  <c r="K138" i="245"/>
  <c r="D97" i="306"/>
  <c r="D97" i="368"/>
  <c r="K97" i="245"/>
  <c r="D86" i="306"/>
  <c r="D86" i="368" s="1"/>
  <c r="K86" i="245"/>
  <c r="D35" i="306"/>
  <c r="D35" i="368"/>
  <c r="K35" i="245"/>
  <c r="D151" i="305"/>
  <c r="D151" i="367" s="1"/>
  <c r="K151" i="244"/>
  <c r="D127" i="305"/>
  <c r="D127" i="367"/>
  <c r="K127" i="244"/>
  <c r="G128" i="244"/>
  <c r="D79" i="305"/>
  <c r="D79" i="367"/>
  <c r="K79" i="244"/>
  <c r="D44" i="305"/>
  <c r="D44" i="367" s="1"/>
  <c r="K44" i="244"/>
  <c r="E135" i="238"/>
  <c r="D54" i="360"/>
  <c r="F135" i="237"/>
  <c r="D83" i="297"/>
  <c r="D83" i="359" s="1"/>
  <c r="D131" i="295"/>
  <c r="D131" i="357" s="1"/>
  <c r="K131" i="235"/>
  <c r="D115" i="295"/>
  <c r="D115" i="357"/>
  <c r="K115" i="235"/>
  <c r="C128" i="184"/>
  <c r="D56" i="334"/>
  <c r="D56" i="396"/>
  <c r="D105" i="308"/>
  <c r="D105" i="370"/>
  <c r="K105" i="247"/>
  <c r="B19" i="364"/>
  <c r="D38" i="343"/>
  <c r="D38" i="405"/>
  <c r="K40" i="282"/>
  <c r="D16" i="341"/>
  <c r="D16" i="403" s="1"/>
  <c r="K18" i="280"/>
  <c r="D53" i="352"/>
  <c r="D53" i="414"/>
  <c r="K51" i="230"/>
  <c r="D48" i="348"/>
  <c r="D48" i="410" s="1"/>
  <c r="K19" i="283"/>
  <c r="D10" i="339"/>
  <c r="D10" i="401"/>
  <c r="K12" i="278"/>
  <c r="D12" i="332"/>
  <c r="D12" i="394" s="1"/>
  <c r="K14" i="271"/>
  <c r="D53" i="324"/>
  <c r="D53" i="386"/>
  <c r="K53" i="263"/>
  <c r="D59" i="319"/>
  <c r="D59" i="381" s="1"/>
  <c r="D35" i="318"/>
  <c r="D35" i="380" s="1"/>
  <c r="K37" i="257"/>
  <c r="K105" i="246"/>
  <c r="J28" i="287"/>
  <c r="K42" i="291"/>
  <c r="D28" i="348"/>
  <c r="D28" i="410" s="1"/>
  <c r="D10" i="342"/>
  <c r="D10" i="404" s="1"/>
  <c r="D12" i="348"/>
  <c r="D12" i="410" s="1"/>
  <c r="D38" i="284"/>
  <c r="D24" i="341"/>
  <c r="D24" i="403"/>
  <c r="D28" i="412"/>
  <c r="K30" i="289"/>
  <c r="D23" i="344"/>
  <c r="D23" i="406"/>
  <c r="D60" i="330"/>
  <c r="D60" i="392"/>
  <c r="D56" i="317"/>
  <c r="D56" i="379"/>
  <c r="K56" i="256"/>
  <c r="D11" i="311"/>
  <c r="D11" i="373" s="1"/>
  <c r="K13" i="250"/>
  <c r="D27" i="350"/>
  <c r="D27" i="412"/>
  <c r="K28" i="229"/>
  <c r="H43" i="224"/>
  <c r="H43" i="284" s="1"/>
  <c r="F43" i="217"/>
  <c r="F43" i="277" s="1"/>
  <c r="E43" i="213"/>
  <c r="E43" i="273" s="1"/>
  <c r="D48" i="328"/>
  <c r="D48" i="390" s="1"/>
  <c r="K48" i="267"/>
  <c r="D22" i="316"/>
  <c r="D22" i="378"/>
  <c r="D35" i="313"/>
  <c r="D35" i="375"/>
  <c r="K37" i="252"/>
  <c r="D123" i="370"/>
  <c r="K123" i="247"/>
  <c r="K117" i="246"/>
  <c r="D70" i="295"/>
  <c r="D70" i="357"/>
  <c r="D10" i="311"/>
  <c r="D10" i="373"/>
  <c r="D128" i="247"/>
  <c r="K123" i="246"/>
  <c r="D123" i="307"/>
  <c r="D123" i="369"/>
  <c r="D53" i="297"/>
  <c r="D53" i="359"/>
  <c r="D13" i="306"/>
  <c r="D13" i="368"/>
  <c r="K13" i="245"/>
  <c r="D28" i="305"/>
  <c r="D28" i="367" s="1"/>
  <c r="D49" i="335"/>
  <c r="D49" i="397" s="1"/>
  <c r="K49" i="274"/>
  <c r="K27" i="278"/>
  <c r="D25" i="339"/>
  <c r="D25" i="401" s="1"/>
  <c r="K17" i="291"/>
  <c r="D39" i="349"/>
  <c r="D39" i="411"/>
  <c r="K54" i="274"/>
  <c r="D38" i="261"/>
  <c r="D43" i="201"/>
  <c r="D43" i="261"/>
  <c r="D19" i="317"/>
  <c r="D19" i="379"/>
  <c r="D49" i="349"/>
  <c r="D49" i="411"/>
  <c r="D32" i="347"/>
  <c r="D32" i="409"/>
  <c r="K32" i="226"/>
  <c r="D28" i="339"/>
  <c r="D28" i="401" s="1"/>
  <c r="K30" i="278"/>
  <c r="K49" i="270"/>
  <c r="K27" i="258"/>
  <c r="G16" i="303"/>
  <c r="K47" i="235"/>
  <c r="K27" i="280"/>
  <c r="D16" i="336"/>
  <c r="D16" i="398" s="1"/>
  <c r="K18" i="275"/>
  <c r="D53" i="330"/>
  <c r="D53" i="392"/>
  <c r="K53" i="269"/>
  <c r="D25" i="327"/>
  <c r="D25" i="389" s="1"/>
  <c r="K27" i="266"/>
  <c r="K30" i="263"/>
  <c r="K37" i="254"/>
  <c r="B15" i="364"/>
  <c r="D24" i="349"/>
  <c r="D24" i="411" s="1"/>
  <c r="K13" i="283"/>
  <c r="D24" i="406"/>
  <c r="K26" i="283"/>
  <c r="D32" i="343"/>
  <c r="D32" i="405"/>
  <c r="K14" i="278"/>
  <c r="K29" i="272"/>
  <c r="D13" i="330"/>
  <c r="D13" i="392"/>
  <c r="K15" i="269"/>
  <c r="D15" i="326"/>
  <c r="D15" i="388" s="1"/>
  <c r="D46" i="318"/>
  <c r="D46" i="380" s="1"/>
  <c r="K46" i="257"/>
  <c r="D25" i="315"/>
  <c r="D25" i="377"/>
  <c r="D33" i="313"/>
  <c r="D33" i="375"/>
  <c r="K35" i="252"/>
  <c r="D110" i="308"/>
  <c r="D110" i="370" s="1"/>
  <c r="D17" i="365"/>
  <c r="D34" i="352"/>
  <c r="D34" i="414"/>
  <c r="K36" i="291"/>
  <c r="D29" i="351"/>
  <c r="D29" i="413" s="1"/>
  <c r="K31" i="290"/>
  <c r="D22" i="350"/>
  <c r="D22" i="412"/>
  <c r="K24" i="289"/>
  <c r="D47" i="347"/>
  <c r="D47" i="409" s="1"/>
  <c r="K47" i="286"/>
  <c r="D22" i="347"/>
  <c r="D22" i="409"/>
  <c r="K24" i="286"/>
  <c r="D46" i="346"/>
  <c r="D46" i="408" s="1"/>
  <c r="K46" i="285"/>
  <c r="D31" i="341"/>
  <c r="D31" i="403"/>
  <c r="K33" i="280"/>
  <c r="D40" i="351"/>
  <c r="D40" i="413" s="1"/>
  <c r="K42" i="290"/>
  <c r="K17" i="289"/>
  <c r="D15" i="350"/>
  <c r="D15" i="412" s="1"/>
  <c r="D48" i="346"/>
  <c r="D48" i="408" s="1"/>
  <c r="D15" i="346"/>
  <c r="D15" i="408" s="1"/>
  <c r="K17" i="285"/>
  <c r="D32" i="346"/>
  <c r="D32" i="408"/>
  <c r="K34" i="285"/>
  <c r="K51" i="220"/>
  <c r="D51" i="341" s="1"/>
  <c r="D51" i="403" s="1"/>
  <c r="D28" i="338"/>
  <c r="D28" i="400"/>
  <c r="K30" i="277"/>
  <c r="D55" i="337"/>
  <c r="D55" i="399" s="1"/>
  <c r="K55" i="276"/>
  <c r="D49" i="333"/>
  <c r="D49" i="395"/>
  <c r="K49" i="272"/>
  <c r="D18" i="327"/>
  <c r="D18" i="389" s="1"/>
  <c r="K20" i="266"/>
  <c r="D40" i="325"/>
  <c r="D40" i="387"/>
  <c r="K42" i="264"/>
  <c r="D19" i="324"/>
  <c r="D19" i="386" s="1"/>
  <c r="K21" i="263"/>
  <c r="D22" i="318"/>
  <c r="D22" i="380"/>
  <c r="K24" i="257"/>
  <c r="D56" i="305"/>
  <c r="D56" i="367" s="1"/>
  <c r="K56" i="244"/>
  <c r="D54" i="341"/>
  <c r="D54" i="403"/>
  <c r="K54" i="280"/>
  <c r="D39" i="341"/>
  <c r="D39" i="403" s="1"/>
  <c r="K41" i="280"/>
  <c r="D10" i="365"/>
  <c r="G10" i="365"/>
  <c r="G10" i="303"/>
  <c r="D17" i="352"/>
  <c r="D17" i="414" s="1"/>
  <c r="K19" i="291"/>
  <c r="D54" i="351"/>
  <c r="D54" i="413"/>
  <c r="K54" i="290"/>
  <c r="D15" i="351"/>
  <c r="D15" i="413" s="1"/>
  <c r="K17" i="290"/>
  <c r="D59" i="348"/>
  <c r="D59" i="410"/>
  <c r="K59" i="287"/>
  <c r="D12" i="347"/>
  <c r="D12" i="409" s="1"/>
  <c r="K14" i="286"/>
  <c r="D24" i="345"/>
  <c r="D24" i="407"/>
  <c r="K26" i="284"/>
  <c r="D11" i="343"/>
  <c r="D11" i="405" s="1"/>
  <c r="K13" i="282"/>
  <c r="D9" i="340"/>
  <c r="D9" i="402"/>
  <c r="K11" i="279"/>
  <c r="D35" i="332"/>
  <c r="D35" i="394" s="1"/>
  <c r="K37" i="271"/>
  <c r="D19" i="325"/>
  <c r="D19" i="387"/>
  <c r="K21" i="264"/>
  <c r="D60" i="324"/>
  <c r="D60" i="386" s="1"/>
  <c r="K60" i="263"/>
  <c r="D18" i="323"/>
  <c r="D18" i="385"/>
  <c r="K20" i="262"/>
  <c r="D32" i="318"/>
  <c r="D32" i="380" s="1"/>
  <c r="K34" i="257"/>
  <c r="D25" i="316"/>
  <c r="D25" i="378"/>
  <c r="K27" i="255"/>
  <c r="K13" i="253"/>
  <c r="D28" i="314"/>
  <c r="D28" i="376"/>
  <c r="K30" i="253"/>
  <c r="D16" i="305"/>
  <c r="D16" i="367" s="1"/>
  <c r="K16" i="244"/>
  <c r="H21" i="299"/>
  <c r="H21" i="361"/>
  <c r="D49" i="352"/>
  <c r="D49" i="414"/>
  <c r="K49" i="291"/>
  <c r="D17" i="351"/>
  <c r="D17" i="413" s="1"/>
  <c r="K19" i="290"/>
  <c r="D23" i="349"/>
  <c r="D23" i="411"/>
  <c r="K25" i="288"/>
  <c r="D9" i="348"/>
  <c r="D9" i="410" s="1"/>
  <c r="K11" i="287"/>
  <c r="D11" i="341"/>
  <c r="D11" i="403"/>
  <c r="K18" i="287"/>
  <c r="D16" i="348"/>
  <c r="D16" i="410" s="1"/>
  <c r="K11" i="284"/>
  <c r="D9" i="345"/>
  <c r="D9" i="407"/>
  <c r="D53" i="340"/>
  <c r="D53" i="402"/>
  <c r="K53" i="279"/>
  <c r="D18" i="339"/>
  <c r="D18" i="401" s="1"/>
  <c r="D11" i="338"/>
  <c r="D11" i="400" s="1"/>
  <c r="K13" i="277"/>
  <c r="D15" i="399"/>
  <c r="K17" i="276"/>
  <c r="D32" i="336"/>
  <c r="D32" i="398"/>
  <c r="D49" i="330"/>
  <c r="D49" i="392"/>
  <c r="D56" i="326"/>
  <c r="D56" i="388"/>
  <c r="K56" i="265"/>
  <c r="D52" i="317"/>
  <c r="D52" i="379" s="1"/>
  <c r="K52" i="256"/>
  <c r="K34" i="256"/>
  <c r="D49" i="311"/>
  <c r="D49" i="373" s="1"/>
  <c r="K49" i="250"/>
  <c r="D121" i="308"/>
  <c r="D121" i="370"/>
  <c r="K121" i="247"/>
  <c r="D125" i="308"/>
  <c r="D125" i="370" s="1"/>
  <c r="K125" i="247"/>
  <c r="D31" i="352"/>
  <c r="D31" i="414"/>
  <c r="D12" i="352"/>
  <c r="D12" i="414"/>
  <c r="D50" i="349"/>
  <c r="D50" i="411"/>
  <c r="K50" i="288"/>
  <c r="D17" i="349"/>
  <c r="D17" i="411" s="1"/>
  <c r="K19" i="288"/>
  <c r="D35" i="347"/>
  <c r="D35" i="409"/>
  <c r="K37" i="286"/>
  <c r="D10" i="347"/>
  <c r="D10" i="409" s="1"/>
  <c r="K12" i="286"/>
  <c r="D10" i="343"/>
  <c r="D10" i="405"/>
  <c r="K12" i="282"/>
  <c r="D34" i="342"/>
  <c r="D34" i="404" s="1"/>
  <c r="K36" i="281"/>
  <c r="K56" i="280"/>
  <c r="D18" i="341"/>
  <c r="D18" i="403" s="1"/>
  <c r="D34" i="325"/>
  <c r="D34" i="387" s="1"/>
  <c r="K36" i="264"/>
  <c r="D15" i="325"/>
  <c r="D15" i="387"/>
  <c r="K17" i="264"/>
  <c r="D22" i="324"/>
  <c r="D22" i="386" s="1"/>
  <c r="K24" i="263"/>
  <c r="D32" i="319"/>
  <c r="D32" i="381"/>
  <c r="K34" i="258"/>
  <c r="D112" i="308"/>
  <c r="D112" i="370" s="1"/>
  <c r="K112" i="247"/>
  <c r="D113" i="307"/>
  <c r="D113" i="369"/>
  <c r="K113" i="246"/>
  <c r="K153" i="245"/>
  <c r="D101" i="306"/>
  <c r="D101" i="368"/>
  <c r="K101" i="245"/>
  <c r="D88" i="305"/>
  <c r="D88" i="367" s="1"/>
  <c r="K88" i="244"/>
  <c r="D64" i="297"/>
  <c r="D64" i="359"/>
  <c r="K63" i="177"/>
  <c r="D63" i="297"/>
  <c r="D63" i="359" s="1"/>
  <c r="D19" i="295"/>
  <c r="D19" i="357" s="1"/>
  <c r="K28" i="231"/>
  <c r="K28" i="291" s="1"/>
  <c r="D29" i="339"/>
  <c r="D29" i="401" s="1"/>
  <c r="K31" i="278"/>
  <c r="D11" i="339"/>
  <c r="D11" i="401"/>
  <c r="K13" i="278"/>
  <c r="D32" i="337"/>
  <c r="D32" i="399" s="1"/>
  <c r="K34" i="276"/>
  <c r="D48" i="336"/>
  <c r="D48" i="398"/>
  <c r="K48" i="275"/>
  <c r="D15" i="336"/>
  <c r="D15" i="398" s="1"/>
  <c r="K17" i="275"/>
  <c r="D48" i="334"/>
  <c r="D48" i="396"/>
  <c r="K48" i="273"/>
  <c r="D15" i="334"/>
  <c r="D15" i="396" s="1"/>
  <c r="K17" i="273"/>
  <c r="D23" i="332"/>
  <c r="D23" i="394"/>
  <c r="K25" i="271"/>
  <c r="J10" i="271"/>
  <c r="D29" i="331"/>
  <c r="D29" i="393"/>
  <c r="K31" i="270"/>
  <c r="D52" i="330"/>
  <c r="D52" i="392" s="1"/>
  <c r="K52" i="269"/>
  <c r="K51" i="209"/>
  <c r="D22" i="330"/>
  <c r="D22" i="392" s="1"/>
  <c r="K24" i="269"/>
  <c r="K22" i="209"/>
  <c r="D55" i="324"/>
  <c r="D55" i="386" s="1"/>
  <c r="K55" i="263"/>
  <c r="D48" i="320"/>
  <c r="D48" i="382"/>
  <c r="K48" i="259"/>
  <c r="D18" i="319"/>
  <c r="D18" i="381" s="1"/>
  <c r="H38" i="257"/>
  <c r="H43" i="197"/>
  <c r="H43" i="257"/>
  <c r="D50" i="317"/>
  <c r="D50" i="379"/>
  <c r="K50" i="256"/>
  <c r="D16" i="316"/>
  <c r="D16" i="378" s="1"/>
  <c r="K18" i="255"/>
  <c r="D55" i="315"/>
  <c r="D55" i="377"/>
  <c r="K55" i="254"/>
  <c r="D39" i="315"/>
  <c r="D39" i="377" s="1"/>
  <c r="K41" i="254"/>
  <c r="K17" i="254"/>
  <c r="D34" i="314"/>
  <c r="D34" i="376" s="1"/>
  <c r="K36" i="253"/>
  <c r="D54" i="312"/>
  <c r="D54" i="374"/>
  <c r="K54" i="251"/>
  <c r="D29" i="312"/>
  <c r="D29" i="374" s="1"/>
  <c r="D10" i="312"/>
  <c r="D10" i="374" s="1"/>
  <c r="K12" i="251"/>
  <c r="D61" i="310"/>
  <c r="D61" i="372"/>
  <c r="K61" i="249"/>
  <c r="D48" i="309"/>
  <c r="D48" i="371" s="1"/>
  <c r="K48" i="248"/>
  <c r="D151" i="308"/>
  <c r="D151" i="370"/>
  <c r="K151" i="247"/>
  <c r="K120" i="247"/>
  <c r="D20" i="308"/>
  <c r="D20" i="370"/>
  <c r="K20" i="247"/>
  <c r="K147" i="246"/>
  <c r="D147" i="307"/>
  <c r="D147" i="369"/>
  <c r="D119" i="307"/>
  <c r="D119" i="369"/>
  <c r="K119" i="246"/>
  <c r="D101" i="307"/>
  <c r="D101" i="369" s="1"/>
  <c r="K101" i="246"/>
  <c r="F128" i="246"/>
  <c r="D80" i="307"/>
  <c r="D80" i="369" s="1"/>
  <c r="K80" i="246"/>
  <c r="K57" i="246"/>
  <c r="D57" i="307"/>
  <c r="D57" i="369" s="1"/>
  <c r="D148" i="306"/>
  <c r="D148" i="368" s="1"/>
  <c r="K148" i="245"/>
  <c r="D110" i="306"/>
  <c r="D110" i="368"/>
  <c r="K110" i="245"/>
  <c r="D87" i="306"/>
  <c r="D87" i="368" s="1"/>
  <c r="K87" i="245"/>
  <c r="D59" i="306"/>
  <c r="D59" i="368"/>
  <c r="K59" i="245"/>
  <c r="D27" i="306"/>
  <c r="D27" i="368" s="1"/>
  <c r="D157" i="305"/>
  <c r="D157" i="367" s="1"/>
  <c r="K157" i="244"/>
  <c r="D139" i="305"/>
  <c r="D139" i="367"/>
  <c r="K139" i="244"/>
  <c r="D121" i="305"/>
  <c r="D121" i="367" s="1"/>
  <c r="K121" i="244"/>
  <c r="D105" i="305"/>
  <c r="D105" i="367"/>
  <c r="K105" i="244"/>
  <c r="D97" i="305"/>
  <c r="D97" i="367" s="1"/>
  <c r="K97" i="244"/>
  <c r="D68" i="305"/>
  <c r="D68" i="367"/>
  <c r="K68" i="244"/>
  <c r="D13" i="305"/>
  <c r="D13" i="367" s="1"/>
  <c r="K13" i="244"/>
  <c r="D33" i="298"/>
  <c r="D33" i="360"/>
  <c r="G135" i="237"/>
  <c r="K78" i="177"/>
  <c r="D78" i="297" s="1"/>
  <c r="D78" i="359" s="1"/>
  <c r="D13" i="297"/>
  <c r="D13" i="359"/>
  <c r="K151" i="235"/>
  <c r="D151" i="295"/>
  <c r="D151" i="357" s="1"/>
  <c r="D123" i="295"/>
  <c r="D123" i="357" s="1"/>
  <c r="K123" i="235"/>
  <c r="D107" i="295"/>
  <c r="D107" i="357"/>
  <c r="K107" i="235"/>
  <c r="D17" i="338"/>
  <c r="D17" i="400" s="1"/>
  <c r="K19" i="277"/>
  <c r="D40" i="337"/>
  <c r="D40" i="399"/>
  <c r="K42" i="276"/>
  <c r="D24" i="337"/>
  <c r="D24" i="399" s="1"/>
  <c r="K26" i="276"/>
  <c r="D54" i="336"/>
  <c r="D54" i="398"/>
  <c r="K54" i="275"/>
  <c r="D39" i="336"/>
  <c r="D39" i="398" s="1"/>
  <c r="K41" i="275"/>
  <c r="D29" i="335"/>
  <c r="D29" i="397"/>
  <c r="K31" i="274"/>
  <c r="D10" i="335"/>
  <c r="D10" i="397" s="1"/>
  <c r="K12" i="274"/>
  <c r="D35" i="333"/>
  <c r="D35" i="395"/>
  <c r="K37" i="272"/>
  <c r="K24" i="272"/>
  <c r="D28" i="329"/>
  <c r="D28" i="391"/>
  <c r="K30" i="268"/>
  <c r="D15" i="329"/>
  <c r="D15" i="391" s="1"/>
  <c r="K17" i="268"/>
  <c r="H38" i="268"/>
  <c r="H43" i="208"/>
  <c r="H43" i="268" s="1"/>
  <c r="D55" i="317"/>
  <c r="D55" i="379" s="1"/>
  <c r="K55" i="256"/>
  <c r="D27" i="316"/>
  <c r="D27" i="378"/>
  <c r="K29" i="255"/>
  <c r="K28" i="195"/>
  <c r="D17" i="315"/>
  <c r="D17" i="377"/>
  <c r="K19" i="254"/>
  <c r="D50" i="313"/>
  <c r="D50" i="375" s="1"/>
  <c r="K50" i="252"/>
  <c r="K32" i="192"/>
  <c r="D86" i="308"/>
  <c r="D86" i="370" s="1"/>
  <c r="K86" i="247"/>
  <c r="D141" i="307"/>
  <c r="D141" i="369"/>
  <c r="K141" i="246"/>
  <c r="D81" i="306"/>
  <c r="D81" i="368" s="1"/>
  <c r="K81" i="245"/>
  <c r="D53" i="306"/>
  <c r="D53" i="368"/>
  <c r="K53" i="245"/>
  <c r="D142" i="305"/>
  <c r="D142" i="367" s="1"/>
  <c r="K142" i="244"/>
  <c r="D130" i="305"/>
  <c r="D130" i="367"/>
  <c r="K130" i="244"/>
  <c r="K129" i="184"/>
  <c r="D139" i="298"/>
  <c r="D139" i="360"/>
  <c r="I92" i="238"/>
  <c r="C38" i="226"/>
  <c r="C41" i="166"/>
  <c r="C58" i="166" s="1"/>
  <c r="C58" i="226" s="1"/>
  <c r="C43" i="226"/>
  <c r="D29" i="337"/>
  <c r="D29" i="399"/>
  <c r="K31" i="276"/>
  <c r="D15" i="335"/>
  <c r="D15" i="397" s="1"/>
  <c r="K17" i="274"/>
  <c r="D34" i="334"/>
  <c r="D34" i="396"/>
  <c r="K36" i="273"/>
  <c r="D34" i="333"/>
  <c r="D34" i="395" s="1"/>
  <c r="K36" i="272"/>
  <c r="D16" i="333"/>
  <c r="D16" i="395"/>
  <c r="K18" i="272"/>
  <c r="D11" i="333"/>
  <c r="D11" i="395" s="1"/>
  <c r="K13" i="272"/>
  <c r="D27" i="331"/>
  <c r="D27" i="393"/>
  <c r="K29" i="270"/>
  <c r="D32" i="330"/>
  <c r="D32" i="392" s="1"/>
  <c r="K34" i="269"/>
  <c r="D16" i="330"/>
  <c r="D16" i="392"/>
  <c r="K18" i="269"/>
  <c r="D33" i="327"/>
  <c r="D33" i="389" s="1"/>
  <c r="K35" i="266"/>
  <c r="D60" i="325"/>
  <c r="D60" i="387"/>
  <c r="K60" i="264"/>
  <c r="D48" i="324"/>
  <c r="D48" i="386" s="1"/>
  <c r="K48" i="263"/>
  <c r="D28" i="323"/>
  <c r="D28" i="385"/>
  <c r="K30" i="262"/>
  <c r="D12" i="322"/>
  <c r="D12" i="384" s="1"/>
  <c r="K14" i="261"/>
  <c r="D31" i="321"/>
  <c r="D31" i="383"/>
  <c r="K33" i="260"/>
  <c r="D9" i="321"/>
  <c r="D9" i="383" s="1"/>
  <c r="K11" i="260"/>
  <c r="K20" i="257"/>
  <c r="D24" i="315"/>
  <c r="D24" i="377" s="1"/>
  <c r="K26" i="254"/>
  <c r="D54" i="311"/>
  <c r="D54" i="373"/>
  <c r="D19" i="311"/>
  <c r="D19" i="373"/>
  <c r="K21" i="250"/>
  <c r="D17" i="309"/>
  <c r="D17" i="371" s="1"/>
  <c r="K19" i="248"/>
  <c r="D137" i="308"/>
  <c r="D137" i="370"/>
  <c r="K137" i="247"/>
  <c r="D124" i="308"/>
  <c r="D124" i="370" s="1"/>
  <c r="K124" i="247"/>
  <c r="D24" i="308"/>
  <c r="D24" i="370"/>
  <c r="K24" i="247"/>
  <c r="D136" i="307"/>
  <c r="D136" i="369" s="1"/>
  <c r="K136" i="246"/>
  <c r="D118" i="307"/>
  <c r="D118" i="369"/>
  <c r="K118" i="246"/>
  <c r="D107" i="307"/>
  <c r="D107" i="369" s="1"/>
  <c r="K107" i="246"/>
  <c r="D73" i="307"/>
  <c r="D73" i="369"/>
  <c r="K73" i="246"/>
  <c r="D58" i="307"/>
  <c r="D58" i="369" s="1"/>
  <c r="K58" i="246"/>
  <c r="D41" i="307"/>
  <c r="D41" i="369"/>
  <c r="K41" i="246"/>
  <c r="D20" i="307"/>
  <c r="D20" i="369" s="1"/>
  <c r="K20" i="246"/>
  <c r="D149" i="306"/>
  <c r="D149" i="368"/>
  <c r="K149" i="245"/>
  <c r="F154" i="245"/>
  <c r="D121" i="306"/>
  <c r="D121" i="368"/>
  <c r="K121" i="245"/>
  <c r="D113" i="306"/>
  <c r="D113" i="368" s="1"/>
  <c r="K113" i="245"/>
  <c r="D73" i="306"/>
  <c r="D73" i="368"/>
  <c r="K73" i="245"/>
  <c r="D52" i="306"/>
  <c r="D52" i="368" s="1"/>
  <c r="K52" i="245"/>
  <c r="D33" i="306"/>
  <c r="D33" i="368"/>
  <c r="K33" i="245"/>
  <c r="D144" i="305"/>
  <c r="D144" i="367" s="1"/>
  <c r="K144" i="244"/>
  <c r="D124" i="305"/>
  <c r="D124" i="367"/>
  <c r="D106" i="305"/>
  <c r="D106" i="367"/>
  <c r="K106" i="244"/>
  <c r="D100" i="367"/>
  <c r="K100" i="244"/>
  <c r="K86" i="244"/>
  <c r="D86" i="367"/>
  <c r="D72" i="305"/>
  <c r="D72" i="367" s="1"/>
  <c r="D42" i="305"/>
  <c r="D42" i="367" s="1"/>
  <c r="D14" i="305"/>
  <c r="D14" i="367" s="1"/>
  <c r="K14" i="244"/>
  <c r="D157" i="298"/>
  <c r="D157" i="360"/>
  <c r="E92" i="238"/>
  <c r="D139" i="297"/>
  <c r="D139" i="359" s="1"/>
  <c r="C4" i="3"/>
  <c r="C4" i="119" s="1"/>
  <c r="C4" i="120" s="1"/>
  <c r="C4" i="121" s="1"/>
  <c r="C4" i="79" s="1"/>
  <c r="C4" i="122" s="1"/>
  <c r="C4" i="123" s="1"/>
  <c r="C4" i="124" s="1"/>
  <c r="D6" i="71"/>
  <c r="D27" i="71" s="1"/>
  <c r="J57" i="231"/>
  <c r="J57" i="291" s="1"/>
  <c r="K22" i="226"/>
  <c r="K51" i="231"/>
  <c r="D51" i="352"/>
  <c r="D51" i="414" s="1"/>
  <c r="D12" i="336"/>
  <c r="D12" i="398" s="1"/>
  <c r="D23" i="375"/>
  <c r="K25" i="252"/>
  <c r="G7" i="302"/>
  <c r="K29" i="278"/>
  <c r="D35" i="324"/>
  <c r="D35" i="386" s="1"/>
  <c r="K37" i="263"/>
  <c r="I43" i="227"/>
  <c r="I43" i="287"/>
  <c r="D50" i="347"/>
  <c r="D50" i="409"/>
  <c r="K50" i="286"/>
  <c r="D50" i="344"/>
  <c r="D50" i="406" s="1"/>
  <c r="K50" i="283"/>
  <c r="D27" i="346"/>
  <c r="D27" i="408"/>
  <c r="K29" i="285"/>
  <c r="K21" i="277"/>
  <c r="D55" i="323"/>
  <c r="D55" i="385"/>
  <c r="K55" i="262"/>
  <c r="D33" i="346"/>
  <c r="D33" i="408" s="1"/>
  <c r="K35" i="285"/>
  <c r="D46" i="324"/>
  <c r="D46" i="386"/>
  <c r="D52" i="323"/>
  <c r="D52" i="385"/>
  <c r="K52" i="262"/>
  <c r="D33" i="347"/>
  <c r="D33" i="409" s="1"/>
  <c r="K35" i="286"/>
  <c r="D54" i="344"/>
  <c r="D54" i="406"/>
  <c r="K54" i="283"/>
  <c r="D39" i="343"/>
  <c r="D39" i="405" s="1"/>
  <c r="K41" i="282"/>
  <c r="D53" i="341"/>
  <c r="D53" i="403"/>
  <c r="K53" i="280"/>
  <c r="D148" i="298"/>
  <c r="D148" i="360" s="1"/>
  <c r="D60" i="336"/>
  <c r="D60" i="398" s="1"/>
  <c r="K60" i="275"/>
  <c r="D24" i="335"/>
  <c r="D24" i="397"/>
  <c r="K26" i="274"/>
  <c r="D33" i="333"/>
  <c r="D33" i="395" s="1"/>
  <c r="K35" i="272"/>
  <c r="D13" i="317"/>
  <c r="D13" i="379"/>
  <c r="K15" i="256"/>
  <c r="D18" i="314"/>
  <c r="D18" i="376" s="1"/>
  <c r="K20" i="253"/>
  <c r="D28" i="310"/>
  <c r="D28" i="372"/>
  <c r="K30" i="249"/>
  <c r="D19" i="297"/>
  <c r="D19" i="359" s="1"/>
  <c r="J28" i="273"/>
  <c r="D56" i="332"/>
  <c r="D56" i="394"/>
  <c r="K56" i="271"/>
  <c r="D34" i="331"/>
  <c r="D34" i="393" s="1"/>
  <c r="F38" i="268"/>
  <c r="F43" i="208"/>
  <c r="F43" i="268"/>
  <c r="D39" i="324"/>
  <c r="D39" i="386"/>
  <c r="K41" i="263"/>
  <c r="D29" i="318"/>
  <c r="D29" i="380" s="1"/>
  <c r="K31" i="257"/>
  <c r="D40" i="314"/>
  <c r="D40" i="376"/>
  <c r="K42" i="253"/>
  <c r="D50" i="310"/>
  <c r="D50" i="372" s="1"/>
  <c r="K50" i="249"/>
  <c r="D157" i="308"/>
  <c r="D157" i="370"/>
  <c r="K157" i="247"/>
  <c r="D96" i="308"/>
  <c r="D96" i="370" s="1"/>
  <c r="K96" i="247"/>
  <c r="K84" i="246"/>
  <c r="D158" i="306"/>
  <c r="D158" i="368" s="1"/>
  <c r="K158" i="245"/>
  <c r="D128" i="245"/>
  <c r="D155" i="185"/>
  <c r="D155" i="245" s="1"/>
  <c r="K32" i="245"/>
  <c r="D32" i="306"/>
  <c r="D32" i="368"/>
  <c r="D131" i="305"/>
  <c r="D131" i="367"/>
  <c r="K131" i="244"/>
  <c r="J28" i="268"/>
  <c r="G38" i="261"/>
  <c r="G43" i="201"/>
  <c r="G43" i="261" s="1"/>
  <c r="D50" i="320"/>
  <c r="D50" i="382" s="1"/>
  <c r="K50" i="259"/>
  <c r="D13" i="320"/>
  <c r="D13" i="382"/>
  <c r="K15" i="259"/>
  <c r="D46" i="319"/>
  <c r="D46" i="381" s="1"/>
  <c r="K46" i="258"/>
  <c r="F38" i="252"/>
  <c r="F43" i="192"/>
  <c r="F43" i="252" s="1"/>
  <c r="D28" i="312"/>
  <c r="D28" i="374" s="1"/>
  <c r="K30" i="251"/>
  <c r="D14" i="312"/>
  <c r="D14" i="374"/>
  <c r="K16" i="251"/>
  <c r="D32" i="311"/>
  <c r="D32" i="373" s="1"/>
  <c r="K34" i="250"/>
  <c r="D9" i="309"/>
  <c r="D9" i="371"/>
  <c r="K11" i="248"/>
  <c r="D73" i="308"/>
  <c r="D73" i="370" s="1"/>
  <c r="K73" i="247"/>
  <c r="D13" i="352"/>
  <c r="D13" i="414"/>
  <c r="K15" i="291"/>
  <c r="D27" i="343"/>
  <c r="D27" i="405" s="1"/>
  <c r="K28" i="222"/>
  <c r="K28" i="282" s="1"/>
  <c r="D16" i="332"/>
  <c r="D16" i="394" s="1"/>
  <c r="K14" i="256"/>
  <c r="D25" i="350"/>
  <c r="D25" i="412"/>
  <c r="D25" i="342"/>
  <c r="D25" i="404"/>
  <c r="K27" i="281"/>
  <c r="K13" i="271"/>
  <c r="K34" i="267"/>
  <c r="K49" i="260"/>
  <c r="K14" i="257"/>
  <c r="D25" i="312"/>
  <c r="D25" i="374" s="1"/>
  <c r="K27" i="251"/>
  <c r="D58" i="308"/>
  <c r="D58" i="370"/>
  <c r="K58" i="247"/>
  <c r="D31" i="351"/>
  <c r="D31" i="413" s="1"/>
  <c r="K33" i="290"/>
  <c r="D48" i="345"/>
  <c r="D48" i="407"/>
  <c r="K48" i="284"/>
  <c r="D15" i="344"/>
  <c r="D15" i="406" s="1"/>
  <c r="K17" i="283"/>
  <c r="D55" i="341"/>
  <c r="D55" i="403"/>
  <c r="K55" i="280"/>
  <c r="D12" i="337"/>
  <c r="D12" i="399" s="1"/>
  <c r="K14" i="276"/>
  <c r="K20" i="274"/>
  <c r="D54" i="332"/>
  <c r="D54" i="394" s="1"/>
  <c r="K49" i="264"/>
  <c r="D40" i="323"/>
  <c r="D40" i="385"/>
  <c r="K42" i="262"/>
  <c r="D28" i="382"/>
  <c r="K30" i="259"/>
  <c r="D27" i="319"/>
  <c r="D27" i="381" s="1"/>
  <c r="K29" i="258"/>
  <c r="D16" i="318"/>
  <c r="D16" i="380"/>
  <c r="K18" i="257"/>
  <c r="D33" i="316"/>
  <c r="D33" i="378" s="1"/>
  <c r="K35" i="255"/>
  <c r="D33" i="315"/>
  <c r="D33" i="377"/>
  <c r="K35" i="254"/>
  <c r="D28" i="313"/>
  <c r="D28" i="375" s="1"/>
  <c r="K30" i="252"/>
  <c r="K28" i="192"/>
  <c r="K28" i="252"/>
  <c r="D18" i="310"/>
  <c r="D18" i="372"/>
  <c r="D24" i="309"/>
  <c r="D24" i="371"/>
  <c r="K26" i="248"/>
  <c r="D18" i="352"/>
  <c r="D18" i="414" s="1"/>
  <c r="K20" i="291"/>
  <c r="D17" i="350"/>
  <c r="D17" i="412"/>
  <c r="K19" i="289"/>
  <c r="D34" i="349"/>
  <c r="D34" i="411" s="1"/>
  <c r="K36" i="288"/>
  <c r="D11" i="349"/>
  <c r="D11" i="411"/>
  <c r="K13" i="288"/>
  <c r="D27" i="348"/>
  <c r="D27" i="410" s="1"/>
  <c r="K29" i="287"/>
  <c r="K28" i="227"/>
  <c r="D17" i="347"/>
  <c r="D17" i="409" s="1"/>
  <c r="K19" i="286"/>
  <c r="K21" i="284"/>
  <c r="D11" i="345"/>
  <c r="D11" i="407" s="1"/>
  <c r="K13" i="284"/>
  <c r="H38" i="283"/>
  <c r="H43" i="223"/>
  <c r="H43" i="283" s="1"/>
  <c r="D24" i="342"/>
  <c r="D24" i="404" s="1"/>
  <c r="K26" i="281"/>
  <c r="D49" i="341"/>
  <c r="D49" i="403"/>
  <c r="K49" i="280"/>
  <c r="D9" i="341"/>
  <c r="D9" i="403" s="1"/>
  <c r="K11" i="280"/>
  <c r="D59" i="350"/>
  <c r="D59" i="412"/>
  <c r="K59" i="289"/>
  <c r="K25" i="289"/>
  <c r="K54" i="284"/>
  <c r="K23" i="283"/>
  <c r="K22" i="223"/>
  <c r="D14" i="343"/>
  <c r="D14" i="405" s="1"/>
  <c r="K16" i="282"/>
  <c r="D22" i="404"/>
  <c r="D22" i="337"/>
  <c r="D22" i="399" s="1"/>
  <c r="K24" i="276"/>
  <c r="K14" i="273"/>
  <c r="D56" i="330"/>
  <c r="D56" i="392" s="1"/>
  <c r="K56" i="269"/>
  <c r="D14" i="327"/>
  <c r="D14" i="389"/>
  <c r="K16" i="266"/>
  <c r="K25" i="264"/>
  <c r="D15" i="324"/>
  <c r="D15" i="386"/>
  <c r="K17" i="263"/>
  <c r="D40" i="322"/>
  <c r="D40" i="384" s="1"/>
  <c r="K42" i="261"/>
  <c r="D60" i="320"/>
  <c r="D60" i="382"/>
  <c r="K60" i="259"/>
  <c r="D13" i="318"/>
  <c r="D13" i="380" s="1"/>
  <c r="K15" i="257"/>
  <c r="K27" i="256"/>
  <c r="D25" i="379"/>
  <c r="D30" i="308"/>
  <c r="D30" i="370"/>
  <c r="K30" i="247"/>
  <c r="D80" i="305"/>
  <c r="D80" i="367" s="1"/>
  <c r="K80" i="244"/>
  <c r="D39" i="352"/>
  <c r="D39" i="414"/>
  <c r="K41" i="291"/>
  <c r="D39" i="351"/>
  <c r="D39" i="413" s="1"/>
  <c r="D13" i="349"/>
  <c r="D13" i="411" s="1"/>
  <c r="K15" i="288"/>
  <c r="D19" i="347"/>
  <c r="D19" i="409"/>
  <c r="K21" i="286"/>
  <c r="D49" i="346"/>
  <c r="D49" i="408" s="1"/>
  <c r="D40" i="349"/>
  <c r="D40" i="411" s="1"/>
  <c r="K42" i="288"/>
  <c r="D25" i="347"/>
  <c r="D25" i="409"/>
  <c r="K27" i="286"/>
  <c r="D49" i="344"/>
  <c r="D49" i="406" s="1"/>
  <c r="K49" i="283"/>
  <c r="D18" i="342"/>
  <c r="D18" i="404"/>
  <c r="K20" i="281"/>
  <c r="D23" i="341"/>
  <c r="D23" i="403" s="1"/>
  <c r="D40" i="340"/>
  <c r="D40" i="402" s="1"/>
  <c r="K42" i="279"/>
  <c r="D47" i="338"/>
  <c r="D47" i="400" s="1"/>
  <c r="D55" i="333"/>
  <c r="D55" i="395" s="1"/>
  <c r="K55" i="272"/>
  <c r="D11" i="330"/>
  <c r="D11" i="392"/>
  <c r="K13" i="269"/>
  <c r="K40" i="266"/>
  <c r="D14" i="323"/>
  <c r="D14" i="385"/>
  <c r="K16" i="262"/>
  <c r="D56" i="318"/>
  <c r="D56" i="380" s="1"/>
  <c r="K56" i="257"/>
  <c r="D53" i="314"/>
  <c r="D53" i="376"/>
  <c r="K53" i="253"/>
  <c r="D14" i="311"/>
  <c r="D14" i="373" s="1"/>
  <c r="K16" i="250"/>
  <c r="K29" i="248"/>
  <c r="K125" i="246"/>
  <c r="D47" i="352"/>
  <c r="D47" i="414"/>
  <c r="D55" i="351"/>
  <c r="D55" i="413"/>
  <c r="K55" i="290"/>
  <c r="K16" i="290"/>
  <c r="D48" i="349"/>
  <c r="D48" i="411"/>
  <c r="K48" i="288"/>
  <c r="D18" i="411"/>
  <c r="K20" i="288"/>
  <c r="D60" i="348"/>
  <c r="D60" i="410" s="1"/>
  <c r="K60" i="287"/>
  <c r="D34" i="346"/>
  <c r="D34" i="408"/>
  <c r="K48" i="283"/>
  <c r="D60" i="342"/>
  <c r="D60" i="404" s="1"/>
  <c r="D19" i="339"/>
  <c r="D19" i="401" s="1"/>
  <c r="K21" i="278"/>
  <c r="D24" i="338"/>
  <c r="D24" i="400"/>
  <c r="K26" i="277"/>
  <c r="D12" i="351"/>
  <c r="D12" i="413" s="1"/>
  <c r="K14" i="290"/>
  <c r="D49" i="348"/>
  <c r="D49" i="410"/>
  <c r="K49" i="287"/>
  <c r="D32" i="341"/>
  <c r="D32" i="403" s="1"/>
  <c r="K34" i="280"/>
  <c r="D59" i="337"/>
  <c r="D59" i="399"/>
  <c r="K59" i="276"/>
  <c r="K16" i="275"/>
  <c r="K37" i="274"/>
  <c r="D39" i="334"/>
  <c r="D39" i="396" s="1"/>
  <c r="K41" i="273"/>
  <c r="K39" i="213"/>
  <c r="K39" i="273"/>
  <c r="D18" i="332"/>
  <c r="D18" i="394"/>
  <c r="K20" i="271"/>
  <c r="D11" i="318"/>
  <c r="D11" i="380" s="1"/>
  <c r="D46" i="314"/>
  <c r="D46" i="376" s="1"/>
  <c r="K46" i="253"/>
  <c r="D23" i="312"/>
  <c r="D23" i="374"/>
  <c r="K25" i="251"/>
  <c r="D41" i="311"/>
  <c r="D41" i="373" s="1"/>
  <c r="K43" i="250"/>
  <c r="K105" i="245"/>
  <c r="D23" i="351"/>
  <c r="D23" i="413" s="1"/>
  <c r="K25" i="290"/>
  <c r="D53" i="350"/>
  <c r="D53" i="412"/>
  <c r="K53" i="289"/>
  <c r="D39" i="350"/>
  <c r="D39" i="412" s="1"/>
  <c r="K41" i="289"/>
  <c r="K39" i="229"/>
  <c r="D38" i="345"/>
  <c r="D38" i="407" s="1"/>
  <c r="D56" i="344"/>
  <c r="D56" i="406" s="1"/>
  <c r="K56" i="283"/>
  <c r="D10" i="344"/>
  <c r="D10" i="406"/>
  <c r="K12" i="283"/>
  <c r="J28" i="282"/>
  <c r="D46" i="337"/>
  <c r="D46" i="399"/>
  <c r="K46" i="276"/>
  <c r="D14" i="337"/>
  <c r="D14" i="399" s="1"/>
  <c r="D49" i="336"/>
  <c r="D49" i="398" s="1"/>
  <c r="K49" i="275"/>
  <c r="D10" i="336"/>
  <c r="D10" i="398"/>
  <c r="K12" i="275"/>
  <c r="D38" i="335"/>
  <c r="D38" i="397" s="1"/>
  <c r="K40" i="274"/>
  <c r="D24" i="334"/>
  <c r="D24" i="396"/>
  <c r="K26" i="273"/>
  <c r="D46" i="333"/>
  <c r="D46" i="395" s="1"/>
  <c r="K46" i="272"/>
  <c r="I38" i="272"/>
  <c r="I43" i="212"/>
  <c r="I43" i="272" s="1"/>
  <c r="D15" i="333"/>
  <c r="D15" i="395" s="1"/>
  <c r="K17" i="272"/>
  <c r="D24" i="332"/>
  <c r="D24" i="394"/>
  <c r="K26" i="271"/>
  <c r="D40" i="330"/>
  <c r="D40" i="392" s="1"/>
  <c r="K42" i="269"/>
  <c r="K39" i="209"/>
  <c r="D37" i="330"/>
  <c r="D37" i="392" s="1"/>
  <c r="D15" i="330"/>
  <c r="D15" i="392" s="1"/>
  <c r="K17" i="269"/>
  <c r="D40" i="328"/>
  <c r="D40" i="390"/>
  <c r="K42" i="267"/>
  <c r="D49" i="327"/>
  <c r="D49" i="389" s="1"/>
  <c r="K49" i="266"/>
  <c r="D31" i="322"/>
  <c r="D31" i="384"/>
  <c r="K33" i="261"/>
  <c r="D24" i="321"/>
  <c r="D24" i="383" s="1"/>
  <c r="K26" i="260"/>
  <c r="D19" i="321"/>
  <c r="D19" i="383"/>
  <c r="K21" i="260"/>
  <c r="D32" i="320"/>
  <c r="D32" i="382" s="1"/>
  <c r="K34" i="259"/>
  <c r="D54" i="318"/>
  <c r="D54" i="380"/>
  <c r="K54" i="257"/>
  <c r="D16" i="317"/>
  <c r="D16" i="379" s="1"/>
  <c r="K18" i="256"/>
  <c r="E38" i="255"/>
  <c r="E43" i="195"/>
  <c r="E43" i="255" s="1"/>
  <c r="D53" i="315"/>
  <c r="D53" i="377" s="1"/>
  <c r="K53" i="254"/>
  <c r="D11" i="315"/>
  <c r="D11" i="377"/>
  <c r="K13" i="254"/>
  <c r="D10" i="313"/>
  <c r="D10" i="375" s="1"/>
  <c r="K12" i="252"/>
  <c r="D56" i="311"/>
  <c r="D56" i="373"/>
  <c r="K56" i="250"/>
  <c r="D39" i="311"/>
  <c r="D39" i="373" s="1"/>
  <c r="K41" i="250"/>
  <c r="D109" i="308"/>
  <c r="D109" i="370"/>
  <c r="K109" i="247"/>
  <c r="D21" i="306"/>
  <c r="D21" i="368" s="1"/>
  <c r="K21" i="245"/>
  <c r="E92" i="235"/>
  <c r="D55" i="335"/>
  <c r="D55" i="397" s="1"/>
  <c r="K55" i="274"/>
  <c r="D21" i="334"/>
  <c r="D21" i="396"/>
  <c r="K23" i="273"/>
  <c r="D10" i="334"/>
  <c r="D10" i="396" s="1"/>
  <c r="K12" i="273"/>
  <c r="D47" i="332"/>
  <c r="D47" i="394"/>
  <c r="K47" i="271"/>
  <c r="D32" i="332"/>
  <c r="D32" i="394" s="1"/>
  <c r="K34" i="271"/>
  <c r="D50" i="330"/>
  <c r="D50" i="392"/>
  <c r="K50" i="269"/>
  <c r="D60" i="328"/>
  <c r="D60" i="390" s="1"/>
  <c r="D11" i="328"/>
  <c r="D11" i="390" s="1"/>
  <c r="K13" i="267"/>
  <c r="D21" i="327"/>
  <c r="D21" i="389"/>
  <c r="K23" i="266"/>
  <c r="K22" i="206"/>
  <c r="D53" i="326"/>
  <c r="D53" i="388"/>
  <c r="K53" i="265"/>
  <c r="D33" i="326"/>
  <c r="D33" i="388" s="1"/>
  <c r="K35" i="265"/>
  <c r="D34" i="320"/>
  <c r="D34" i="382"/>
  <c r="K36" i="259"/>
  <c r="D49" i="316"/>
  <c r="D49" i="378" s="1"/>
  <c r="K49" i="255"/>
  <c r="J28" i="255"/>
  <c r="D46" i="313"/>
  <c r="D46" i="375" s="1"/>
  <c r="K46" i="252"/>
  <c r="H38" i="252"/>
  <c r="H43" i="192"/>
  <c r="H43" i="252" s="1"/>
  <c r="J46" i="251"/>
  <c r="J58" i="191"/>
  <c r="J58" i="251"/>
  <c r="D60" i="311"/>
  <c r="D60" i="373"/>
  <c r="K60" i="250"/>
  <c r="K60" i="248"/>
  <c r="D60" i="309"/>
  <c r="D60" i="371"/>
  <c r="D104" i="308"/>
  <c r="D104" i="370"/>
  <c r="K104" i="247"/>
  <c r="K68" i="247"/>
  <c r="D68" i="308"/>
  <c r="D68" i="370"/>
  <c r="D17" i="308"/>
  <c r="D17" i="370"/>
  <c r="K17" i="247"/>
  <c r="D135" i="307"/>
  <c r="D135" i="369" s="1"/>
  <c r="K135" i="246"/>
  <c r="D112" i="307"/>
  <c r="D112" i="369"/>
  <c r="K112" i="246"/>
  <c r="D74" i="307"/>
  <c r="D74" i="369" s="1"/>
  <c r="K74" i="246"/>
  <c r="D40" i="307"/>
  <c r="D40" i="369"/>
  <c r="K40" i="246"/>
  <c r="D21" i="307"/>
  <c r="D21" i="369" s="1"/>
  <c r="K21" i="246"/>
  <c r="D141" i="306"/>
  <c r="D141" i="368"/>
  <c r="K141" i="245"/>
  <c r="D126" i="306"/>
  <c r="D126" i="368" s="1"/>
  <c r="K126" i="245"/>
  <c r="D118" i="306"/>
  <c r="D118" i="368"/>
  <c r="K118" i="245"/>
  <c r="D103" i="306"/>
  <c r="D103" i="368" s="1"/>
  <c r="K103" i="245"/>
  <c r="D25" i="306"/>
  <c r="D25" i="368"/>
  <c r="K25" i="245"/>
  <c r="D152" i="305"/>
  <c r="D152" i="367" s="1"/>
  <c r="D134" i="305"/>
  <c r="D134" i="367" s="1"/>
  <c r="K134" i="244"/>
  <c r="D119" i="305"/>
  <c r="D119" i="367"/>
  <c r="K119" i="244"/>
  <c r="D103" i="305"/>
  <c r="D103" i="367" s="1"/>
  <c r="K103" i="244"/>
  <c r="K59" i="244"/>
  <c r="D43" i="305"/>
  <c r="D43" i="367" s="1"/>
  <c r="K43" i="244"/>
  <c r="D34" i="305"/>
  <c r="D34" i="367"/>
  <c r="D10" i="305"/>
  <c r="D10" i="367"/>
  <c r="K10" i="244"/>
  <c r="D86" i="298"/>
  <c r="D86" i="360" s="1"/>
  <c r="D149" i="295"/>
  <c r="D149" i="357" s="1"/>
  <c r="K149" i="235"/>
  <c r="D105" i="295"/>
  <c r="D105" i="357"/>
  <c r="K105" i="235"/>
  <c r="C57" i="347"/>
  <c r="C57" i="409" s="1"/>
  <c r="C57" i="286"/>
  <c r="D47" i="331"/>
  <c r="D47" i="393"/>
  <c r="K47" i="270"/>
  <c r="D14" i="331"/>
  <c r="D14" i="393" s="1"/>
  <c r="K16" i="270"/>
  <c r="D54" i="330"/>
  <c r="D54" i="392"/>
  <c r="K54" i="269"/>
  <c r="D28" i="330"/>
  <c r="D28" i="392" s="1"/>
  <c r="K30" i="269"/>
  <c r="D10" i="330"/>
  <c r="D10" i="392"/>
  <c r="K12" i="269"/>
  <c r="D40" i="329"/>
  <c r="D40" i="391" s="1"/>
  <c r="K42" i="268"/>
  <c r="K25" i="266"/>
  <c r="D23" i="327"/>
  <c r="D23" i="389" s="1"/>
  <c r="D55" i="326"/>
  <c r="D55" i="388" s="1"/>
  <c r="K55" i="265"/>
  <c r="D39" i="326"/>
  <c r="D39" i="388"/>
  <c r="K41" i="265"/>
  <c r="K39" i="205"/>
  <c r="D37" i="326" s="1"/>
  <c r="D37" i="388" s="1"/>
  <c r="D28" i="325"/>
  <c r="D28" i="387"/>
  <c r="K30" i="264"/>
  <c r="D13" i="324"/>
  <c r="D13" i="386" s="1"/>
  <c r="K15" i="263"/>
  <c r="D23" i="322"/>
  <c r="D23" i="384"/>
  <c r="K25" i="261"/>
  <c r="D38" i="260"/>
  <c r="D43" i="200"/>
  <c r="D43" i="260"/>
  <c r="D49" i="312"/>
  <c r="D49" i="374"/>
  <c r="K49" i="251"/>
  <c r="D34" i="312"/>
  <c r="D34" i="374" s="1"/>
  <c r="K36" i="251"/>
  <c r="D24" i="312"/>
  <c r="D24" i="374"/>
  <c r="K26" i="251"/>
  <c r="D34" i="310"/>
  <c r="D34" i="372" s="1"/>
  <c r="K36" i="249"/>
  <c r="D12" i="309"/>
  <c r="D12" i="371"/>
  <c r="K14" i="248"/>
  <c r="D127" i="308"/>
  <c r="D127" i="370" s="1"/>
  <c r="K127" i="247"/>
  <c r="D119" i="308"/>
  <c r="D119" i="370"/>
  <c r="K119" i="247"/>
  <c r="D103" i="308"/>
  <c r="D103" i="370" s="1"/>
  <c r="K103" i="247"/>
  <c r="D62" i="308"/>
  <c r="D62" i="370"/>
  <c r="K62" i="247"/>
  <c r="H92" i="238"/>
  <c r="D16" i="340"/>
  <c r="D16" i="402"/>
  <c r="K18" i="279"/>
  <c r="D60" i="337"/>
  <c r="D60" i="399" s="1"/>
  <c r="K60" i="276"/>
  <c r="D19" i="336"/>
  <c r="D19" i="398"/>
  <c r="K21" i="275"/>
  <c r="D59" i="334"/>
  <c r="D59" i="396" s="1"/>
  <c r="K59" i="273"/>
  <c r="K19" i="271"/>
  <c r="D17" i="329"/>
  <c r="D17" i="391" s="1"/>
  <c r="K19" i="268"/>
  <c r="D38" i="268"/>
  <c r="D43" i="208"/>
  <c r="D43" i="268" s="1"/>
  <c r="D54" i="328"/>
  <c r="D54" i="390" s="1"/>
  <c r="K54" i="267"/>
  <c r="J45" i="267"/>
  <c r="J57" i="207"/>
  <c r="J57" i="267" s="1"/>
  <c r="D35" i="328"/>
  <c r="D35" i="390" s="1"/>
  <c r="K37" i="267"/>
  <c r="G38" i="267"/>
  <c r="G43" i="207"/>
  <c r="G43" i="267" s="1"/>
  <c r="D15" i="328"/>
  <c r="D15" i="390" s="1"/>
  <c r="K17" i="267"/>
  <c r="D60" i="327"/>
  <c r="D60" i="389"/>
  <c r="K60" i="266"/>
  <c r="D56" i="325"/>
  <c r="D56" i="387" s="1"/>
  <c r="K56" i="264"/>
  <c r="D48" i="322"/>
  <c r="D48" i="384"/>
  <c r="K48" i="261"/>
  <c r="D18" i="322"/>
  <c r="D18" i="384" s="1"/>
  <c r="K20" i="261"/>
  <c r="G38" i="260"/>
  <c r="G43" i="200"/>
  <c r="G43" i="260" s="1"/>
  <c r="D39" i="319"/>
  <c r="D39" i="381" s="1"/>
  <c r="K41" i="258"/>
  <c r="D59" i="318"/>
  <c r="D59" i="380"/>
  <c r="K59" i="257"/>
  <c r="D49" i="318"/>
  <c r="D49" i="380" s="1"/>
  <c r="K49" i="257"/>
  <c r="D59" i="316"/>
  <c r="D59" i="378"/>
  <c r="K59" i="255"/>
  <c r="D47" i="314"/>
  <c r="D47" i="376" s="1"/>
  <c r="K47" i="253"/>
  <c r="D55" i="313"/>
  <c r="D55" i="375"/>
  <c r="K55" i="252"/>
  <c r="D13" i="313"/>
  <c r="D13" i="375" s="1"/>
  <c r="K15" i="252"/>
  <c r="D40" i="312"/>
  <c r="D40" i="374"/>
  <c r="K42" i="251"/>
  <c r="D36" i="311"/>
  <c r="D36" i="373" s="1"/>
  <c r="K38" i="250"/>
  <c r="D17" i="311"/>
  <c r="D17" i="373"/>
  <c r="K19" i="250"/>
  <c r="D11" i="309"/>
  <c r="D11" i="371" s="1"/>
  <c r="K13" i="248"/>
  <c r="D150" i="308"/>
  <c r="D150" i="370"/>
  <c r="K150" i="247"/>
  <c r="D72" i="308"/>
  <c r="D72" i="370" s="1"/>
  <c r="K72" i="247"/>
  <c r="K70" i="187"/>
  <c r="D70" i="308"/>
  <c r="D70" i="370" s="1"/>
  <c r="D21" i="308"/>
  <c r="D21" i="370" s="1"/>
  <c r="K21" i="247"/>
  <c r="D124" i="307"/>
  <c r="D124" i="369"/>
  <c r="K124" i="246"/>
  <c r="D128" i="246"/>
  <c r="D104" i="307"/>
  <c r="D104" i="369"/>
  <c r="K104" i="246"/>
  <c r="D83" i="307"/>
  <c r="D83" i="369" s="1"/>
  <c r="K83" i="246"/>
  <c r="D71" i="307"/>
  <c r="D71" i="369"/>
  <c r="K71" i="246"/>
  <c r="K70" i="186"/>
  <c r="D39" i="307"/>
  <c r="D39" i="369"/>
  <c r="K39" i="246"/>
  <c r="D18" i="307"/>
  <c r="D18" i="369" s="1"/>
  <c r="K18" i="246"/>
  <c r="D127" i="306"/>
  <c r="D127" i="368"/>
  <c r="K127" i="245"/>
  <c r="D119" i="306"/>
  <c r="D119" i="368" s="1"/>
  <c r="K119" i="245"/>
  <c r="D95" i="306"/>
  <c r="D95" i="368"/>
  <c r="K95" i="245"/>
  <c r="D10" i="306"/>
  <c r="D10" i="368" s="1"/>
  <c r="K10" i="245"/>
  <c r="D122" i="305"/>
  <c r="D122" i="367"/>
  <c r="K122" i="244"/>
  <c r="D33" i="305"/>
  <c r="D33" i="367"/>
  <c r="K33" i="244"/>
  <c r="G5" i="270"/>
  <c r="K78" i="178"/>
  <c r="D78" i="298"/>
  <c r="D78" i="360" s="1"/>
  <c r="D79" i="298"/>
  <c r="D79" i="360" s="1"/>
  <c r="D157" i="295"/>
  <c r="D157" i="357" s="1"/>
  <c r="K157" i="235"/>
  <c r="D138" i="295"/>
  <c r="D138" i="357"/>
  <c r="K138" i="235"/>
  <c r="C57" i="342"/>
  <c r="C57" i="404" s="1"/>
  <c r="C57" i="281"/>
  <c r="K28" i="217"/>
  <c r="K27" i="279"/>
  <c r="F43" i="209"/>
  <c r="F43" i="269"/>
  <c r="D24" i="343"/>
  <c r="D24" i="405"/>
  <c r="K26" i="282"/>
  <c r="D53" i="311"/>
  <c r="D53" i="373" s="1"/>
  <c r="K53" i="250"/>
  <c r="D25" i="338"/>
  <c r="D25" i="400"/>
  <c r="K27" i="277"/>
  <c r="D60" i="334"/>
  <c r="D60" i="396" s="1"/>
  <c r="K60" i="273"/>
  <c r="D25" i="386"/>
  <c r="K27" i="263"/>
  <c r="D28" i="343"/>
  <c r="D28" i="405"/>
  <c r="K30" i="282"/>
  <c r="D145" i="306"/>
  <c r="D145" i="368" s="1"/>
  <c r="K145" i="245"/>
  <c r="D52" i="349"/>
  <c r="D52" i="411"/>
  <c r="K52" i="288"/>
  <c r="K51" i="228"/>
  <c r="D51" i="349" s="1"/>
  <c r="D51" i="411" s="1"/>
  <c r="J28" i="284"/>
  <c r="D38" i="344"/>
  <c r="D38" i="406" s="1"/>
  <c r="K40" i="283"/>
  <c r="D15" i="343"/>
  <c r="D15" i="405"/>
  <c r="K17" i="282"/>
  <c r="D29" i="316"/>
  <c r="D29" i="378" s="1"/>
  <c r="K31" i="255"/>
  <c r="D16" i="312"/>
  <c r="D16" i="374"/>
  <c r="K18" i="251"/>
  <c r="D60" i="345"/>
  <c r="D60" i="407" s="1"/>
  <c r="K60" i="284"/>
  <c r="D19" i="351"/>
  <c r="D19" i="413"/>
  <c r="K21" i="290"/>
  <c r="D13" i="402"/>
  <c r="K15" i="279"/>
  <c r="D52" i="332"/>
  <c r="D52" i="394" s="1"/>
  <c r="K52" i="271"/>
  <c r="B20" i="364"/>
  <c r="D29" i="414"/>
  <c r="K31" i="291"/>
  <c r="D15" i="407"/>
  <c r="K17" i="284"/>
  <c r="D28" i="344"/>
  <c r="D28" i="406" s="1"/>
  <c r="K30" i="283"/>
  <c r="K28" i="223"/>
  <c r="D26" i="344"/>
  <c r="D26" i="406" s="1"/>
  <c r="D59" i="342"/>
  <c r="D59" i="404" s="1"/>
  <c r="K59" i="281"/>
  <c r="D34" i="335"/>
  <c r="D34" i="397"/>
  <c r="K36" i="274"/>
  <c r="D11" i="329"/>
  <c r="D11" i="391" s="1"/>
  <c r="K13" i="268"/>
  <c r="D35" i="321"/>
  <c r="D35" i="383"/>
  <c r="K37" i="260"/>
  <c r="D16" i="321"/>
  <c r="D16" i="383" s="1"/>
  <c r="K18" i="260"/>
  <c r="D39" i="310"/>
  <c r="D39" i="372" s="1"/>
  <c r="D20" i="305"/>
  <c r="D20" i="367" s="1"/>
  <c r="K20" i="244"/>
  <c r="D17" i="334"/>
  <c r="D17" i="396"/>
  <c r="K19" i="273"/>
  <c r="D40" i="326"/>
  <c r="D40" i="388" s="1"/>
  <c r="K42" i="265"/>
  <c r="D23" i="319"/>
  <c r="D23" i="381"/>
  <c r="K25" i="258"/>
  <c r="K83" i="236"/>
  <c r="K27" i="260"/>
  <c r="K27" i="250"/>
  <c r="I38" i="278"/>
  <c r="I43" i="218"/>
  <c r="I43" i="278" s="1"/>
  <c r="K51" i="227"/>
  <c r="D16" i="339"/>
  <c r="D16" i="401"/>
  <c r="K18" i="278"/>
  <c r="D53" i="333"/>
  <c r="D53" i="395" s="1"/>
  <c r="D25" i="325"/>
  <c r="D25" i="387" s="1"/>
  <c r="D12" i="316"/>
  <c r="D12" i="378" s="1"/>
  <c r="B8" i="365"/>
  <c r="G19" i="303"/>
  <c r="B23" i="365"/>
  <c r="G23" i="365" s="1"/>
  <c r="B14" i="364"/>
  <c r="G14" i="364" s="1"/>
  <c r="G22" i="302"/>
  <c r="B22" i="364"/>
  <c r="G22" i="364"/>
  <c r="B13" i="364"/>
  <c r="G13" i="364"/>
  <c r="G13" i="302"/>
  <c r="I22" i="242"/>
  <c r="K27" i="269"/>
  <c r="D25" i="330"/>
  <c r="D25" i="392" s="1"/>
  <c r="B9" i="364"/>
  <c r="G9" i="364" s="1"/>
  <c r="G9" i="302"/>
  <c r="B21" i="364"/>
  <c r="D9" i="350"/>
  <c r="D9" i="412" s="1"/>
  <c r="K11" i="289"/>
  <c r="D10" i="346"/>
  <c r="D10" i="408"/>
  <c r="K12" i="285"/>
  <c r="D31" i="338"/>
  <c r="D31" i="400" s="1"/>
  <c r="K33" i="277"/>
  <c r="D19" i="333"/>
  <c r="D19" i="395"/>
  <c r="K21" i="272"/>
  <c r="B12" i="365"/>
  <c r="G12" i="365" s="1"/>
  <c r="G12" i="303"/>
  <c r="K27" i="290"/>
  <c r="D25" i="351"/>
  <c r="D25" i="413" s="1"/>
  <c r="K30" i="288"/>
  <c r="K49" i="286"/>
  <c r="K27" i="283"/>
  <c r="D25" i="344"/>
  <c r="D25" i="406"/>
  <c r="D53" i="339"/>
  <c r="D53" i="401"/>
  <c r="K53" i="278"/>
  <c r="K51" i="218"/>
  <c r="D51" i="339" s="1"/>
  <c r="D51" i="401" s="1"/>
  <c r="K53" i="273"/>
  <c r="D49" i="313"/>
  <c r="D49" i="375" s="1"/>
  <c r="K49" i="252"/>
  <c r="B11" i="365"/>
  <c r="G10" i="302"/>
  <c r="K27" i="282"/>
  <c r="D12" i="333"/>
  <c r="D12" i="395"/>
  <c r="K14" i="272"/>
  <c r="D53" i="325"/>
  <c r="D53" i="387" s="1"/>
  <c r="K53" i="264"/>
  <c r="K17" i="257"/>
  <c r="D60" i="352"/>
  <c r="D60" i="414" s="1"/>
  <c r="K60" i="291"/>
  <c r="D32" i="352"/>
  <c r="D32" i="414"/>
  <c r="K34" i="291"/>
  <c r="D55" i="348"/>
  <c r="D55" i="410" s="1"/>
  <c r="D31" i="346"/>
  <c r="D31" i="408" s="1"/>
  <c r="K33" i="285"/>
  <c r="K32" i="225"/>
  <c r="D33" i="342"/>
  <c r="D33" i="404" s="1"/>
  <c r="K35" i="281"/>
  <c r="D12" i="341"/>
  <c r="D12" i="403"/>
  <c r="K14" i="280"/>
  <c r="D49" i="337"/>
  <c r="D49" i="399" s="1"/>
  <c r="K49" i="276"/>
  <c r="D16" i="337"/>
  <c r="D16" i="399"/>
  <c r="K18" i="276"/>
  <c r="K49" i="271"/>
  <c r="D39" i="332"/>
  <c r="D39" i="394"/>
  <c r="K41" i="271"/>
  <c r="D55" i="327"/>
  <c r="D55" i="389" s="1"/>
  <c r="K55" i="266"/>
  <c r="D10" i="319"/>
  <c r="D10" i="381"/>
  <c r="K12" i="258"/>
  <c r="D48" i="317"/>
  <c r="D48" i="379" s="1"/>
  <c r="K48" i="256"/>
  <c r="K38" i="251"/>
  <c r="D13" i="309"/>
  <c r="D13" i="371" s="1"/>
  <c r="K15" i="248"/>
  <c r="D53" i="308"/>
  <c r="D53" i="370"/>
  <c r="D7" i="365"/>
  <c r="D9" i="365"/>
  <c r="G9" i="365" s="1"/>
  <c r="G9" i="303"/>
  <c r="C17" i="362"/>
  <c r="D48" i="351"/>
  <c r="D48" i="413" s="1"/>
  <c r="K48" i="290"/>
  <c r="D54" i="348"/>
  <c r="D54" i="410"/>
  <c r="K54" i="287"/>
  <c r="K18" i="285"/>
  <c r="D22" i="340"/>
  <c r="D22" i="402"/>
  <c r="K24" i="279"/>
  <c r="D55" i="342"/>
  <c r="D55" i="404" s="1"/>
  <c r="K55" i="281"/>
  <c r="D32" i="339"/>
  <c r="D32" i="401"/>
  <c r="K34" i="278"/>
  <c r="D11" i="324"/>
  <c r="D11" i="386" s="1"/>
  <c r="K13" i="263"/>
  <c r="D22" i="323"/>
  <c r="D22" i="385"/>
  <c r="K24" i="262"/>
  <c r="D21" i="321"/>
  <c r="D21" i="383" s="1"/>
  <c r="K23" i="260"/>
  <c r="D38" i="319"/>
  <c r="D38" i="381"/>
  <c r="K40" i="258"/>
  <c r="D60" i="317"/>
  <c r="D60" i="379" s="1"/>
  <c r="K60" i="256"/>
  <c r="D53" i="316"/>
  <c r="D53" i="378"/>
  <c r="K53" i="255"/>
  <c r="D10" i="315"/>
  <c r="D10" i="377" s="1"/>
  <c r="K12" i="254"/>
  <c r="D39" i="312"/>
  <c r="D39" i="374"/>
  <c r="K41" i="251"/>
  <c r="D141" i="308"/>
  <c r="D141" i="370" s="1"/>
  <c r="K141" i="247"/>
  <c r="D27" i="342"/>
  <c r="D27" i="404"/>
  <c r="K29" i="281"/>
  <c r="K28" i="221"/>
  <c r="K28" i="281" s="1"/>
  <c r="D60" i="341"/>
  <c r="D60" i="403" s="1"/>
  <c r="K60" i="280"/>
  <c r="D59" i="340"/>
  <c r="D59" i="402"/>
  <c r="K59" i="279"/>
  <c r="D32" i="348"/>
  <c r="D32" i="410" s="1"/>
  <c r="K34" i="287"/>
  <c r="D14" i="342"/>
  <c r="D14" i="404"/>
  <c r="K16" i="281"/>
  <c r="D59" i="341"/>
  <c r="D59" i="403" s="1"/>
  <c r="K59" i="280"/>
  <c r="D17" i="340"/>
  <c r="D17" i="402"/>
  <c r="K19" i="279"/>
  <c r="D33" i="339"/>
  <c r="D33" i="401" s="1"/>
  <c r="K35" i="278"/>
  <c r="D17" i="336"/>
  <c r="D17" i="398"/>
  <c r="K19" i="275"/>
  <c r="K27" i="274"/>
  <c r="D25" i="335"/>
  <c r="D25" i="397"/>
  <c r="D24" i="333"/>
  <c r="D24" i="395"/>
  <c r="K26" i="272"/>
  <c r="D24" i="329"/>
  <c r="D24" i="391" s="1"/>
  <c r="K26" i="268"/>
  <c r="D10" i="323"/>
  <c r="D10" i="385"/>
  <c r="K12" i="262"/>
  <c r="D33" i="319"/>
  <c r="D33" i="381" s="1"/>
  <c r="K35" i="258"/>
  <c r="D40" i="315"/>
  <c r="D40" i="377"/>
  <c r="K42" i="254"/>
  <c r="D88" i="308"/>
  <c r="D88" i="370" s="1"/>
  <c r="K88" i="247"/>
  <c r="D139" i="295"/>
  <c r="D139" i="357"/>
  <c r="K139" i="235"/>
  <c r="B19" i="363"/>
  <c r="E166" i="357"/>
  <c r="E93" i="357"/>
  <c r="B20" i="363" s="1"/>
  <c r="I38" i="290"/>
  <c r="I43" i="230"/>
  <c r="I43" i="290"/>
  <c r="K26" i="289"/>
  <c r="D13" i="350"/>
  <c r="D13" i="412" s="1"/>
  <c r="K15" i="289"/>
  <c r="D14" i="348"/>
  <c r="D14" i="410"/>
  <c r="K16" i="287"/>
  <c r="K41" i="286"/>
  <c r="D14" i="346"/>
  <c r="D14" i="408"/>
  <c r="K16" i="285"/>
  <c r="D52" i="345"/>
  <c r="D52" i="407" s="1"/>
  <c r="K52" i="284"/>
  <c r="D46" i="342"/>
  <c r="D46" i="404"/>
  <c r="K46" i="281"/>
  <c r="D38" i="342"/>
  <c r="D38" i="404" s="1"/>
  <c r="K40" i="281"/>
  <c r="D19" i="404"/>
  <c r="K21" i="281"/>
  <c r="D50" i="351"/>
  <c r="D50" i="413"/>
  <c r="K50" i="290"/>
  <c r="D55" i="350"/>
  <c r="D55" i="412" s="1"/>
  <c r="K55" i="289"/>
  <c r="K19" i="284"/>
  <c r="D17" i="345"/>
  <c r="D17" i="407" s="1"/>
  <c r="D60" i="343"/>
  <c r="D60" i="405" s="1"/>
  <c r="K60" i="282"/>
  <c r="D40" i="343"/>
  <c r="D40" i="405"/>
  <c r="K42" i="282"/>
  <c r="D32" i="342"/>
  <c r="D32" i="404" s="1"/>
  <c r="K34" i="281"/>
  <c r="D49" i="339"/>
  <c r="D49" i="401"/>
  <c r="K49" i="278"/>
  <c r="D50" i="336"/>
  <c r="D50" i="398" s="1"/>
  <c r="D22" i="335"/>
  <c r="D22" i="397" s="1"/>
  <c r="K24" i="274"/>
  <c r="D10" i="333"/>
  <c r="D10" i="395"/>
  <c r="K12" i="272"/>
  <c r="D53" i="318"/>
  <c r="D53" i="380" s="1"/>
  <c r="K53" i="257"/>
  <c r="K51" i="197"/>
  <c r="D51" i="318"/>
  <c r="D51" i="380" s="1"/>
  <c r="D101" i="308"/>
  <c r="D101" i="370" s="1"/>
  <c r="K101" i="247"/>
  <c r="K74" i="247"/>
  <c r="D118" i="305"/>
  <c r="D118" i="367" s="1"/>
  <c r="K118" i="244"/>
  <c r="D19" i="352"/>
  <c r="D19" i="414"/>
  <c r="K21" i="291"/>
  <c r="D33" i="350"/>
  <c r="D33" i="412" s="1"/>
  <c r="K35" i="289"/>
  <c r="D34" i="348"/>
  <c r="D34" i="410"/>
  <c r="K36" i="287"/>
  <c r="D13" i="346"/>
  <c r="D13" i="408" s="1"/>
  <c r="K15" i="285"/>
  <c r="D22" i="345"/>
  <c r="D22" i="407"/>
  <c r="D31" i="342"/>
  <c r="D31" i="404"/>
  <c r="K33" i="281"/>
  <c r="K32" i="221"/>
  <c r="K32" i="281" s="1"/>
  <c r="D60" i="339"/>
  <c r="D60" i="401" s="1"/>
  <c r="K60" i="278"/>
  <c r="J22" i="266"/>
  <c r="D11" i="326"/>
  <c r="D11" i="388" s="1"/>
  <c r="K13" i="265"/>
  <c r="D50" i="324"/>
  <c r="D50" i="386"/>
  <c r="K50" i="263"/>
  <c r="D17" i="324"/>
  <c r="D17" i="386" s="1"/>
  <c r="K19" i="263"/>
  <c r="F38" i="263"/>
  <c r="F43" i="203"/>
  <c r="F43" i="263" s="1"/>
  <c r="D38" i="323"/>
  <c r="D38" i="385" s="1"/>
  <c r="K40" i="262"/>
  <c r="K39" i="202"/>
  <c r="D37" i="323"/>
  <c r="D37" i="385" s="1"/>
  <c r="G39" i="249"/>
  <c r="D85" i="306"/>
  <c r="D85" i="368"/>
  <c r="K85" i="245"/>
  <c r="D57" i="306"/>
  <c r="D57" i="368" s="1"/>
  <c r="K57" i="245"/>
  <c r="D41" i="306"/>
  <c r="D41" i="368"/>
  <c r="K41" i="245"/>
  <c r="D150" i="305"/>
  <c r="D150" i="367" s="1"/>
  <c r="K150" i="244"/>
  <c r="D126" i="305"/>
  <c r="D126" i="367"/>
  <c r="K126" i="244"/>
  <c r="D48" i="305"/>
  <c r="D48" i="367" s="1"/>
  <c r="K48" i="244"/>
  <c r="H68" i="238"/>
  <c r="H93" i="178"/>
  <c r="H93" i="238" s="1"/>
  <c r="D156" i="295"/>
  <c r="D156" i="357" s="1"/>
  <c r="K156" i="235"/>
  <c r="D27" i="295"/>
  <c r="D27" i="357"/>
  <c r="C38" i="210"/>
  <c r="C36" i="331"/>
  <c r="C36" i="393" s="1"/>
  <c r="C41" i="150"/>
  <c r="C43" i="210" s="1"/>
  <c r="D54" i="339"/>
  <c r="D54" i="401" s="1"/>
  <c r="K54" i="278"/>
  <c r="H38" i="278"/>
  <c r="H43" i="218"/>
  <c r="H43" i="278" s="1"/>
  <c r="D14" i="338"/>
  <c r="D14" i="400" s="1"/>
  <c r="K16" i="277"/>
  <c r="D48" i="337"/>
  <c r="D48" i="399"/>
  <c r="K48" i="276"/>
  <c r="D40" i="336"/>
  <c r="D40" i="398" s="1"/>
  <c r="K42" i="275"/>
  <c r="D33" i="335"/>
  <c r="D33" i="397"/>
  <c r="K35" i="274"/>
  <c r="I38" i="274"/>
  <c r="I43" i="214"/>
  <c r="I43" i="274"/>
  <c r="E38" i="272"/>
  <c r="E43" i="212"/>
  <c r="E43" i="272" s="1"/>
  <c r="D27" i="332"/>
  <c r="D27" i="394" s="1"/>
  <c r="K29" i="271"/>
  <c r="K28" i="211"/>
  <c r="D26" i="332"/>
  <c r="D26" i="394" s="1"/>
  <c r="D12" i="331"/>
  <c r="D12" i="393" s="1"/>
  <c r="K14" i="270"/>
  <c r="D47" i="330"/>
  <c r="D47" i="392"/>
  <c r="K47" i="269"/>
  <c r="D54" i="327"/>
  <c r="D54" i="389" s="1"/>
  <c r="K54" i="266"/>
  <c r="D21" i="322"/>
  <c r="D21" i="384"/>
  <c r="K23" i="261"/>
  <c r="K40" i="260"/>
  <c r="D29" i="319"/>
  <c r="D29" i="381"/>
  <c r="K31" i="258"/>
  <c r="D31" i="318"/>
  <c r="D31" i="380" s="1"/>
  <c r="K33" i="257"/>
  <c r="K32" i="197"/>
  <c r="D30" i="318"/>
  <c r="D30" i="380" s="1"/>
  <c r="D24" i="317"/>
  <c r="D24" i="379" s="1"/>
  <c r="K26" i="256"/>
  <c r="D24" i="316"/>
  <c r="D24" i="378"/>
  <c r="K26" i="255"/>
  <c r="D13" i="316"/>
  <c r="D13" i="378" s="1"/>
  <c r="K15" i="255"/>
  <c r="D13" i="315"/>
  <c r="D13" i="377"/>
  <c r="K15" i="254"/>
  <c r="D56" i="309"/>
  <c r="D56" i="371" s="1"/>
  <c r="J129" i="247"/>
  <c r="D63" i="308"/>
  <c r="D63" i="370"/>
  <c r="K63" i="247"/>
  <c r="D42" i="308"/>
  <c r="D42" i="370" s="1"/>
  <c r="K42" i="247"/>
  <c r="K131" i="246"/>
  <c r="D131" i="307"/>
  <c r="D131" i="369" s="1"/>
  <c r="D108" i="307"/>
  <c r="D108" i="369" s="1"/>
  <c r="K108" i="246"/>
  <c r="K99" i="246"/>
  <c r="D99" i="307"/>
  <c r="D99" i="369" s="1"/>
  <c r="D68" i="307"/>
  <c r="D68" i="369" s="1"/>
  <c r="K68" i="246"/>
  <c r="D46" i="307"/>
  <c r="D46" i="369"/>
  <c r="K46" i="246"/>
  <c r="D94" i="306"/>
  <c r="D94" i="368" s="1"/>
  <c r="K94" i="245"/>
  <c r="D61" i="306"/>
  <c r="D61" i="368"/>
  <c r="K61" i="245"/>
  <c r="D43" i="306"/>
  <c r="D43" i="368" s="1"/>
  <c r="K43" i="245"/>
  <c r="D20" i="306"/>
  <c r="D20" i="368"/>
  <c r="K20" i="245"/>
  <c r="D145" i="305"/>
  <c r="D145" i="367" s="1"/>
  <c r="K145" i="244"/>
  <c r="D101" i="305"/>
  <c r="D101" i="367"/>
  <c r="K101" i="244"/>
  <c r="D57" i="305"/>
  <c r="D57" i="367" s="1"/>
  <c r="K57" i="244"/>
  <c r="D41" i="305"/>
  <c r="D41" i="367"/>
  <c r="K41" i="244"/>
  <c r="D142" i="297"/>
  <c r="D142" i="359" s="1"/>
  <c r="D75" i="297"/>
  <c r="D75" i="359" s="1"/>
  <c r="G160" i="235"/>
  <c r="D116" i="295"/>
  <c r="D116" i="357"/>
  <c r="K116" i="235"/>
  <c r="D34" i="337"/>
  <c r="D34" i="399" s="1"/>
  <c r="K36" i="276"/>
  <c r="D33" i="336"/>
  <c r="D33" i="398"/>
  <c r="K35" i="275"/>
  <c r="J45" i="274"/>
  <c r="D50" i="334"/>
  <c r="D50" i="396"/>
  <c r="K50" i="273"/>
  <c r="D60" i="332"/>
  <c r="D60" i="394" s="1"/>
  <c r="K60" i="271"/>
  <c r="D33" i="318"/>
  <c r="D33" i="380"/>
  <c r="K35" i="257"/>
  <c r="I38" i="256"/>
  <c r="I43" i="196"/>
  <c r="I43" i="256"/>
  <c r="D15" i="316"/>
  <c r="D15" i="378"/>
  <c r="K17" i="255"/>
  <c r="D47" i="315"/>
  <c r="D47" i="377" s="1"/>
  <c r="K47" i="254"/>
  <c r="F38" i="254"/>
  <c r="F43" i="194"/>
  <c r="F43" i="254" s="1"/>
  <c r="D14" i="314"/>
  <c r="D14" i="376" s="1"/>
  <c r="K16" i="253"/>
  <c r="K44" i="247"/>
  <c r="D44" i="308"/>
  <c r="D44" i="370" s="1"/>
  <c r="D109" i="306"/>
  <c r="D109" i="368" s="1"/>
  <c r="K109" i="245"/>
  <c r="E128" i="244"/>
  <c r="D71" i="298"/>
  <c r="D71" i="360" s="1"/>
  <c r="K69" i="178"/>
  <c r="D69" i="298" s="1"/>
  <c r="D69" i="360" s="1"/>
  <c r="D66" i="295"/>
  <c r="D66" i="357"/>
  <c r="D40" i="334"/>
  <c r="D40" i="396"/>
  <c r="K42" i="273"/>
  <c r="D22" i="334"/>
  <c r="D22" i="396" s="1"/>
  <c r="K24" i="273"/>
  <c r="D28" i="333"/>
  <c r="D28" i="395"/>
  <c r="K30" i="272"/>
  <c r="D40" i="332"/>
  <c r="D40" i="394" s="1"/>
  <c r="K42" i="271"/>
  <c r="D14" i="332"/>
  <c r="D14" i="394"/>
  <c r="K16" i="271"/>
  <c r="D27" i="330"/>
  <c r="D27" i="392" s="1"/>
  <c r="K29" i="269"/>
  <c r="K28" i="209"/>
  <c r="D26" i="330"/>
  <c r="D26" i="392" s="1"/>
  <c r="D50" i="326"/>
  <c r="D50" i="388" s="1"/>
  <c r="K50" i="265"/>
  <c r="D14" i="326"/>
  <c r="D14" i="388"/>
  <c r="K16" i="265"/>
  <c r="D53" i="322"/>
  <c r="D53" i="384" s="1"/>
  <c r="K53" i="261"/>
  <c r="D16" i="322"/>
  <c r="D16" i="384"/>
  <c r="K18" i="261"/>
  <c r="D15" i="320"/>
  <c r="D15" i="382" s="1"/>
  <c r="K17" i="259"/>
  <c r="D32" i="316"/>
  <c r="D32" i="378"/>
  <c r="K34" i="255"/>
  <c r="K32" i="195"/>
  <c r="D49" i="315"/>
  <c r="D49" i="377"/>
  <c r="K49" i="254"/>
  <c r="D28" i="315"/>
  <c r="D28" i="377" s="1"/>
  <c r="K30" i="254"/>
  <c r="G38" i="254"/>
  <c r="G43" i="194"/>
  <c r="G43" i="254" s="1"/>
  <c r="D54" i="314"/>
  <c r="D54" i="376" s="1"/>
  <c r="K54" i="253"/>
  <c r="D10" i="314"/>
  <c r="D10" i="376"/>
  <c r="K12" i="253"/>
  <c r="D40" i="310"/>
  <c r="D40" i="372" s="1"/>
  <c r="K42" i="249"/>
  <c r="D16" i="310"/>
  <c r="D16" i="372"/>
  <c r="K18" i="249"/>
  <c r="D132" i="308"/>
  <c r="D132" i="370" s="1"/>
  <c r="K132" i="247"/>
  <c r="D132" i="307"/>
  <c r="D132" i="369"/>
  <c r="K132" i="246"/>
  <c r="D122" i="307"/>
  <c r="D122" i="369" s="1"/>
  <c r="K122" i="246"/>
  <c r="D109" i="307"/>
  <c r="D109" i="369"/>
  <c r="K109" i="246"/>
  <c r="D69" i="307"/>
  <c r="D69" i="369" s="1"/>
  <c r="K69" i="246"/>
  <c r="D45" i="307"/>
  <c r="D45" i="369"/>
  <c r="K45" i="246"/>
  <c r="D28" i="307"/>
  <c r="D28" i="369" s="1"/>
  <c r="K28" i="246"/>
  <c r="D157" i="306"/>
  <c r="D157" i="368"/>
  <c r="K157" i="245"/>
  <c r="D147" i="306"/>
  <c r="D147" i="368" s="1"/>
  <c r="K147" i="245"/>
  <c r="D125" i="306"/>
  <c r="D125" i="368"/>
  <c r="K125" i="245"/>
  <c r="D117" i="306"/>
  <c r="D117" i="368" s="1"/>
  <c r="K117" i="245"/>
  <c r="D111" i="306"/>
  <c r="D111" i="368"/>
  <c r="K111" i="245"/>
  <c r="D88" i="306"/>
  <c r="D88" i="368" s="1"/>
  <c r="K88" i="245"/>
  <c r="D68" i="306"/>
  <c r="D68" i="368"/>
  <c r="K68" i="245"/>
  <c r="D42" i="306"/>
  <c r="D42" i="368" s="1"/>
  <c r="K42" i="245"/>
  <c r="D28" i="306"/>
  <c r="D28" i="368"/>
  <c r="K28" i="245"/>
  <c r="K132" i="244"/>
  <c r="D132" i="305"/>
  <c r="D132" i="367"/>
  <c r="D104" i="305"/>
  <c r="D104" i="367"/>
  <c r="K104" i="244"/>
  <c r="D84" i="305"/>
  <c r="D84" i="367" s="1"/>
  <c r="K84" i="244"/>
  <c r="D65" i="244"/>
  <c r="D25" i="305"/>
  <c r="D25" i="367" s="1"/>
  <c r="K25" i="244"/>
  <c r="D122" i="298"/>
  <c r="D122" i="360"/>
  <c r="G135" i="238"/>
  <c r="D153" i="297"/>
  <c r="D153" i="359" s="1"/>
  <c r="D150" i="295"/>
  <c r="D150" i="357" s="1"/>
  <c r="K150" i="235"/>
  <c r="D124" i="295"/>
  <c r="D124" i="357"/>
  <c r="K124" i="235"/>
  <c r="D108" i="295"/>
  <c r="D108" i="357" s="1"/>
  <c r="K108" i="235"/>
  <c r="K22" i="194"/>
  <c r="D20" i="315"/>
  <c r="D20" i="377" s="1"/>
  <c r="J38" i="221"/>
  <c r="J43" i="221" s="1"/>
  <c r="J43" i="281" s="1"/>
  <c r="K22" i="254"/>
  <c r="D30" i="342"/>
  <c r="D30" i="404" s="1"/>
  <c r="K39" i="269"/>
  <c r="D37" i="334"/>
  <c r="D37" i="396"/>
  <c r="D30" i="347"/>
  <c r="D30" i="409"/>
  <c r="K32" i="286"/>
  <c r="D30" i="352"/>
  <c r="D30" i="414" s="1"/>
  <c r="K32" i="291"/>
  <c r="K39" i="262"/>
  <c r="D26" i="348"/>
  <c r="D26" i="410" s="1"/>
  <c r="K28" i="287"/>
  <c r="C36" i="347"/>
  <c r="C36" i="409"/>
  <c r="C38" i="286"/>
  <c r="J43" i="227"/>
  <c r="J43" i="287" s="1"/>
  <c r="K32" i="257"/>
  <c r="K28" i="271"/>
  <c r="K28" i="283"/>
  <c r="D26" i="316"/>
  <c r="D26" i="378"/>
  <c r="K28" i="255"/>
  <c r="D51" i="330"/>
  <c r="D51" i="392" s="1"/>
  <c r="K51" i="269"/>
  <c r="K12" i="175"/>
  <c r="D12" i="295"/>
  <c r="D12" i="357" s="1"/>
  <c r="C51" i="352"/>
  <c r="C51" i="414" s="1"/>
  <c r="C51" i="291"/>
  <c r="C57" i="171"/>
  <c r="C57" i="231"/>
  <c r="C8" i="352"/>
  <c r="C8" i="414"/>
  <c r="C10" i="291"/>
  <c r="C11" i="291"/>
  <c r="C51" i="320"/>
  <c r="C51" i="382"/>
  <c r="C51" i="259"/>
  <c r="C57" i="139"/>
  <c r="C57" i="199" s="1"/>
  <c r="C57" i="259" s="1"/>
  <c r="C45" i="319"/>
  <c r="C45" i="381" s="1"/>
  <c r="C45" i="258"/>
  <c r="C20" i="319"/>
  <c r="C20" i="381"/>
  <c r="C22" i="258"/>
  <c r="C8" i="319"/>
  <c r="C8" i="381" s="1"/>
  <c r="C10" i="258"/>
  <c r="C51" i="192"/>
  <c r="C51" i="313"/>
  <c r="C51" i="375" s="1"/>
  <c r="C45" i="313"/>
  <c r="C45" i="375" s="1"/>
  <c r="C45" i="252"/>
  <c r="C8" i="313"/>
  <c r="C8" i="375"/>
  <c r="C10" i="252"/>
  <c r="C52" i="310"/>
  <c r="C52" i="372" s="1"/>
  <c r="C52" i="249"/>
  <c r="C58" i="122"/>
  <c r="C58" i="189"/>
  <c r="C55" i="310"/>
  <c r="C55" i="372"/>
  <c r="C52" i="309"/>
  <c r="C52" i="371"/>
  <c r="C52" i="248"/>
  <c r="C8" i="309"/>
  <c r="C8" i="371" s="1"/>
  <c r="C10" i="248"/>
  <c r="C146" i="308"/>
  <c r="C146" i="370"/>
  <c r="C146" i="247"/>
  <c r="C9" i="308"/>
  <c r="C9" i="370" s="1"/>
  <c r="C146" i="307"/>
  <c r="C146" i="369" s="1"/>
  <c r="C146" i="246"/>
  <c r="C8" i="307"/>
  <c r="C8" i="369"/>
  <c r="C8" i="246"/>
  <c r="C128" i="185"/>
  <c r="C128" i="306" s="1"/>
  <c r="C128" i="368" s="1"/>
  <c r="C8" i="306"/>
  <c r="C8" i="368" s="1"/>
  <c r="C8" i="245"/>
  <c r="C93" i="305"/>
  <c r="C93" i="367"/>
  <c r="C93" i="244"/>
  <c r="C8" i="305"/>
  <c r="C8" i="367" s="1"/>
  <c r="C8" i="244"/>
  <c r="C23" i="243"/>
  <c r="C7" i="243"/>
  <c r="A19" i="303"/>
  <c r="A19" i="365"/>
  <c r="C85" i="297"/>
  <c r="C85" i="359"/>
  <c r="C85" i="237"/>
  <c r="C11" i="297"/>
  <c r="C11" i="359" s="1"/>
  <c r="C11" i="237"/>
  <c r="C156" i="235"/>
  <c r="K101" i="175"/>
  <c r="D101" i="295" s="1"/>
  <c r="D101" i="357" s="1"/>
  <c r="F5" i="303"/>
  <c r="E5" i="309"/>
  <c r="E5" i="317"/>
  <c r="E5" i="325"/>
  <c r="E5" i="333"/>
  <c r="E5" i="341"/>
  <c r="E5" i="349"/>
  <c r="A3" i="297"/>
  <c r="B106" i="134" s="1"/>
  <c r="E9" i="295"/>
  <c r="F9" i="304"/>
  <c r="K9" i="304"/>
  <c r="E5" i="310"/>
  <c r="E5" i="318"/>
  <c r="E5" i="326"/>
  <c r="E5" i="334"/>
  <c r="E5" i="342"/>
  <c r="E5" i="350"/>
  <c r="A3" i="295"/>
  <c r="B9" i="292"/>
  <c r="B12" i="292"/>
  <c r="E9" i="297"/>
  <c r="E4" i="300"/>
  <c r="I4" i="300"/>
  <c r="M9" i="304"/>
  <c r="E5" i="307"/>
  <c r="E5" i="311"/>
  <c r="E5" i="315"/>
  <c r="E5" i="319"/>
  <c r="E5" i="323"/>
  <c r="E5" i="327"/>
  <c r="E5" i="331"/>
  <c r="E5" i="335"/>
  <c r="E5" i="339"/>
  <c r="E5" i="343"/>
  <c r="E5" i="347"/>
  <c r="E5" i="351"/>
  <c r="A6" i="292"/>
  <c r="A101" i="134"/>
  <c r="E9" i="298"/>
  <c r="F5" i="302"/>
  <c r="A30" i="304"/>
  <c r="E5" i="308"/>
  <c r="E5" i="312"/>
  <c r="E5" i="316"/>
  <c r="E5" i="320"/>
  <c r="E5" i="324"/>
  <c r="E5" i="328"/>
  <c r="E5" i="332"/>
  <c r="E5" i="336"/>
  <c r="E5" i="340"/>
  <c r="E5" i="344"/>
  <c r="E5" i="348"/>
  <c r="C51" i="252"/>
  <c r="D20" i="330"/>
  <c r="D20" i="392" s="1"/>
  <c r="K22" i="269"/>
  <c r="D56" i="335"/>
  <c r="D56" i="397" s="1"/>
  <c r="K56" i="274"/>
  <c r="K16" i="274"/>
  <c r="D14" i="335"/>
  <c r="D14" i="397" s="1"/>
  <c r="K32" i="214"/>
  <c r="D30" i="335" s="1"/>
  <c r="D30" i="397" s="1"/>
  <c r="D32" i="335"/>
  <c r="D32" i="397" s="1"/>
  <c r="D59" i="333"/>
  <c r="D59" i="395"/>
  <c r="K59" i="272"/>
  <c r="K54" i="271"/>
  <c r="K51" i="211"/>
  <c r="D16" i="346"/>
  <c r="D16" i="408" s="1"/>
  <c r="K10" i="225"/>
  <c r="K55" i="279"/>
  <c r="D55" i="340"/>
  <c r="D55" i="402" s="1"/>
  <c r="D25" i="332"/>
  <c r="D25" i="394" s="1"/>
  <c r="K27" i="271"/>
  <c r="D39" i="318"/>
  <c r="D39" i="380" s="1"/>
  <c r="K41" i="257"/>
  <c r="D32" i="317"/>
  <c r="D32" i="379" s="1"/>
  <c r="K19" i="255"/>
  <c r="D17" i="316"/>
  <c r="D17" i="378"/>
  <c r="D60" i="315"/>
  <c r="D60" i="377" s="1"/>
  <c r="K60" i="254"/>
  <c r="D31" i="336"/>
  <c r="D31" i="398" s="1"/>
  <c r="K33" i="275"/>
  <c r="D19" i="326"/>
  <c r="D19" i="388"/>
  <c r="K21" i="265"/>
  <c r="D38" i="318"/>
  <c r="D38" i="380" s="1"/>
  <c r="K40" i="257"/>
  <c r="D37" i="394"/>
  <c r="K39" i="271"/>
  <c r="D70" i="307"/>
  <c r="D70" i="369"/>
  <c r="K70" i="246"/>
  <c r="K22" i="286"/>
  <c r="D20" i="347"/>
  <c r="D20" i="409"/>
  <c r="D25" i="329"/>
  <c r="D25" i="391" s="1"/>
  <c r="K27" i="268"/>
  <c r="K26" i="263"/>
  <c r="D24" i="324"/>
  <c r="D24" i="386" s="1"/>
  <c r="G14" i="303"/>
  <c r="B14" i="365"/>
  <c r="G14" i="365" s="1"/>
  <c r="D32" i="315"/>
  <c r="D32" i="377" s="1"/>
  <c r="K34" i="254"/>
  <c r="K32" i="194"/>
  <c r="D53" i="320"/>
  <c r="D53" i="382" s="1"/>
  <c r="D11" i="365"/>
  <c r="G11" i="365" s="1"/>
  <c r="G11" i="303"/>
  <c r="D17" i="306"/>
  <c r="D17" i="368" s="1"/>
  <c r="K17" i="245"/>
  <c r="K15" i="267"/>
  <c r="D13" i="328"/>
  <c r="D13" i="390" s="1"/>
  <c r="K26" i="267"/>
  <c r="D24" i="328"/>
  <c r="D24" i="390" s="1"/>
  <c r="K30" i="250"/>
  <c r="D28" i="311"/>
  <c r="D28" i="373" s="1"/>
  <c r="K37" i="266"/>
  <c r="D35" i="327"/>
  <c r="D35" i="389"/>
  <c r="D117" i="307"/>
  <c r="D117" i="369" s="1"/>
  <c r="K51" i="257"/>
  <c r="K51" i="291"/>
  <c r="D52" i="352"/>
  <c r="D52" i="414" s="1"/>
  <c r="K52" i="291"/>
  <c r="E43" i="203"/>
  <c r="E43" i="263" s="1"/>
  <c r="D29" i="314"/>
  <c r="D29" i="376" s="1"/>
  <c r="K31" i="253"/>
  <c r="K49" i="289"/>
  <c r="D49" i="350"/>
  <c r="D49" i="412" s="1"/>
  <c r="K33" i="278"/>
  <c r="K32" i="218"/>
  <c r="D31" i="339"/>
  <c r="D31" i="401" s="1"/>
  <c r="D45" i="350"/>
  <c r="D45" i="412" s="1"/>
  <c r="K45" i="289"/>
  <c r="D55" i="308"/>
  <c r="D55" i="370"/>
  <c r="D19" i="346"/>
  <c r="D19" i="408" s="1"/>
  <c r="K21" i="285"/>
  <c r="K53" i="276"/>
  <c r="D53" i="337"/>
  <c r="D53" i="399" s="1"/>
  <c r="K51" i="213"/>
  <c r="D53" i="334"/>
  <c r="D53" i="396" s="1"/>
  <c r="D25" i="328"/>
  <c r="D25" i="390" s="1"/>
  <c r="K59" i="265"/>
  <c r="D59" i="326"/>
  <c r="D59" i="388" s="1"/>
  <c r="D112" i="295"/>
  <c r="D112" i="357"/>
  <c r="K112" i="235"/>
  <c r="D50" i="352"/>
  <c r="D50" i="414" s="1"/>
  <c r="K50" i="291"/>
  <c r="K18" i="291"/>
  <c r="D16" i="352"/>
  <c r="D16" i="414" s="1"/>
  <c r="D23" i="350"/>
  <c r="D23" i="412" s="1"/>
  <c r="K22" i="229"/>
  <c r="D20" i="350" s="1"/>
  <c r="D20" i="412" s="1"/>
  <c r="D35" i="350"/>
  <c r="D35" i="412" s="1"/>
  <c r="K37" i="289"/>
  <c r="K23" i="285"/>
  <c r="D21" i="346"/>
  <c r="D21" i="408" s="1"/>
  <c r="D39" i="347"/>
  <c r="D39" i="409"/>
  <c r="D9" i="342"/>
  <c r="D9" i="404" s="1"/>
  <c r="K11" i="281"/>
  <c r="K26" i="290"/>
  <c r="D24" i="351"/>
  <c r="D24" i="413" s="1"/>
  <c r="K40" i="284"/>
  <c r="K39" i="224"/>
  <c r="K39" i="284" s="1"/>
  <c r="D35" i="344"/>
  <c r="D35" i="406" s="1"/>
  <c r="K34" i="247"/>
  <c r="D34" i="308"/>
  <c r="D34" i="370"/>
  <c r="D152" i="307"/>
  <c r="D152" i="369" s="1"/>
  <c r="K152" i="246"/>
  <c r="E96" i="298"/>
  <c r="E164" i="298" s="1"/>
  <c r="I2" i="299"/>
  <c r="I2" i="300" s="1"/>
  <c r="G4" i="302" s="1"/>
  <c r="G4" i="303" s="1"/>
  <c r="L5" i="304" s="1"/>
  <c r="L31" i="304" s="1"/>
  <c r="K33" i="258"/>
  <c r="D31" i="319"/>
  <c r="D31" i="381" s="1"/>
  <c r="J21" i="273"/>
  <c r="J10" i="213"/>
  <c r="J38" i="213"/>
  <c r="K21" i="213"/>
  <c r="I22" i="273"/>
  <c r="I38" i="213"/>
  <c r="K41" i="214"/>
  <c r="D39" i="335" s="1"/>
  <c r="D39" i="397" s="1"/>
  <c r="J41" i="274"/>
  <c r="J39" i="214"/>
  <c r="J39" i="274" s="1"/>
  <c r="E45" i="275"/>
  <c r="E57" i="215"/>
  <c r="E57" i="275"/>
  <c r="H45" i="276"/>
  <c r="H57" i="216"/>
  <c r="H57" i="276" s="1"/>
  <c r="J50" i="276"/>
  <c r="K50" i="216"/>
  <c r="D50" i="337" s="1"/>
  <c r="D50" i="399" s="1"/>
  <c r="J45" i="216"/>
  <c r="J45" i="276" s="1"/>
  <c r="I51" i="276"/>
  <c r="I57" i="216"/>
  <c r="I57" i="276"/>
  <c r="K56" i="275"/>
  <c r="K32" i="249"/>
  <c r="D16" i="327"/>
  <c r="D16" i="389"/>
  <c r="D86" i="297"/>
  <c r="D86" i="359" s="1"/>
  <c r="K57" i="249"/>
  <c r="K40" i="247"/>
  <c r="D52" i="308"/>
  <c r="D52" i="370" s="1"/>
  <c r="K17" i="256"/>
  <c r="K32" i="198"/>
  <c r="K16" i="261"/>
  <c r="K50" i="267"/>
  <c r="K14" i="274"/>
  <c r="C30" i="179"/>
  <c r="C30" i="299" s="1"/>
  <c r="D21" i="338"/>
  <c r="D21" i="400" s="1"/>
  <c r="K23" i="277"/>
  <c r="K29" i="262"/>
  <c r="D27" i="323"/>
  <c r="D27" i="385" s="1"/>
  <c r="K28" i="202"/>
  <c r="E43" i="192"/>
  <c r="E43" i="252" s="1"/>
  <c r="K24" i="284"/>
  <c r="D22" i="348"/>
  <c r="D22" i="410" s="1"/>
  <c r="D49" i="332"/>
  <c r="D49" i="394" s="1"/>
  <c r="K14" i="255"/>
  <c r="K39" i="228"/>
  <c r="D37" i="349" s="1"/>
  <c r="D37" i="411" s="1"/>
  <c r="D48" i="344"/>
  <c r="D48" i="406" s="1"/>
  <c r="D11" i="332"/>
  <c r="D11" i="394" s="1"/>
  <c r="K87" i="247"/>
  <c r="K20" i="287"/>
  <c r="K14" i="267"/>
  <c r="K17" i="279"/>
  <c r="D33" i="345"/>
  <c r="D33" i="407" s="1"/>
  <c r="D25" i="313"/>
  <c r="D25" i="375" s="1"/>
  <c r="D64" i="305"/>
  <c r="D64" i="367" s="1"/>
  <c r="D24" i="348"/>
  <c r="D24" i="410" s="1"/>
  <c r="K16" i="280"/>
  <c r="E43" i="227"/>
  <c r="E43" i="287" s="1"/>
  <c r="K14" i="275"/>
  <c r="G38" i="288"/>
  <c r="G43" i="228"/>
  <c r="G43" i="288" s="1"/>
  <c r="K40" i="291"/>
  <c r="D38" i="352"/>
  <c r="D38" i="414" s="1"/>
  <c r="J10" i="285"/>
  <c r="J38" i="225"/>
  <c r="J43" i="225"/>
  <c r="J43" i="285" s="1"/>
  <c r="C32" i="253"/>
  <c r="C30" i="314"/>
  <c r="C30" i="376"/>
  <c r="C32" i="254"/>
  <c r="C30" i="315"/>
  <c r="C30" i="377" s="1"/>
  <c r="C39" i="255"/>
  <c r="C37" i="316"/>
  <c r="C37" i="378" s="1"/>
  <c r="C22" i="255"/>
  <c r="C20" i="316"/>
  <c r="C20" i="378" s="1"/>
  <c r="C39" i="257"/>
  <c r="C37" i="318"/>
  <c r="C37" i="380"/>
  <c r="C28" i="199"/>
  <c r="C36" i="139"/>
  <c r="C41" i="139" s="1"/>
  <c r="C43" i="199" s="1"/>
  <c r="C32" i="264"/>
  <c r="C30" i="325"/>
  <c r="C30" i="387" s="1"/>
  <c r="C30" i="326"/>
  <c r="C30" i="388" s="1"/>
  <c r="C32" i="265"/>
  <c r="C28" i="207"/>
  <c r="C26" i="328"/>
  <c r="C26" i="390" s="1"/>
  <c r="C36" i="147"/>
  <c r="K53" i="208"/>
  <c r="C53" i="329"/>
  <c r="C53" i="391" s="1"/>
  <c r="C51" i="270"/>
  <c r="C51" i="331"/>
  <c r="C51" i="393"/>
  <c r="C51" i="271"/>
  <c r="C51" i="332"/>
  <c r="C51" i="394" s="1"/>
  <c r="C10" i="211"/>
  <c r="C39" i="272"/>
  <c r="C37" i="333"/>
  <c r="C37" i="395" s="1"/>
  <c r="C39" i="273"/>
  <c r="C37" i="334"/>
  <c r="C37" i="396"/>
  <c r="C45" i="214"/>
  <c r="C45" i="274"/>
  <c r="C57" i="154"/>
  <c r="C57" i="214"/>
  <c r="C57" i="335" s="1"/>
  <c r="C57" i="397" s="1"/>
  <c r="C26" i="335"/>
  <c r="C26" i="397"/>
  <c r="C28" i="274"/>
  <c r="C28" i="275"/>
  <c r="C26" i="336"/>
  <c r="C26" i="398"/>
  <c r="C51" i="340"/>
  <c r="C51" i="402"/>
  <c r="C51" i="279"/>
  <c r="C37" i="341"/>
  <c r="C37" i="403" s="1"/>
  <c r="C39" i="280"/>
  <c r="C20" i="341"/>
  <c r="C20" i="403"/>
  <c r="C22" i="280"/>
  <c r="C28" i="222"/>
  <c r="C26" i="343" s="1"/>
  <c r="C26" i="405" s="1"/>
  <c r="C36" i="162"/>
  <c r="C41" i="162"/>
  <c r="C10" i="224"/>
  <c r="C8" i="345"/>
  <c r="C8" i="407"/>
  <c r="C36" i="164"/>
  <c r="C38" i="224" s="1"/>
  <c r="C36" i="345" s="1"/>
  <c r="C36" i="407" s="1"/>
  <c r="C45" i="227"/>
  <c r="C57" i="167"/>
  <c r="C57" i="227" s="1"/>
  <c r="C26" i="349"/>
  <c r="C26" i="411" s="1"/>
  <c r="C28" i="288"/>
  <c r="C32" i="229"/>
  <c r="C30" i="350"/>
  <c r="C30" i="412" s="1"/>
  <c r="C36" i="169"/>
  <c r="C8" i="350"/>
  <c r="C8" i="412"/>
  <c r="C10" i="289"/>
  <c r="C10" i="290"/>
  <c r="C8" i="351"/>
  <c r="C8" i="413"/>
  <c r="C45" i="352"/>
  <c r="C45" i="414"/>
  <c r="C45" i="291"/>
  <c r="C26" i="352"/>
  <c r="C26" i="414" s="1"/>
  <c r="C28" i="291"/>
  <c r="E18" i="66"/>
  <c r="I12" i="66"/>
  <c r="E25" i="237"/>
  <c r="E68" i="177"/>
  <c r="J37" i="237"/>
  <c r="K37" i="237"/>
  <c r="K37" i="177"/>
  <c r="D37" i="297"/>
  <c r="J40" i="177"/>
  <c r="J40" i="237"/>
  <c r="K47" i="177"/>
  <c r="D47" i="297"/>
  <c r="D47" i="359" s="1"/>
  <c r="F58" i="237"/>
  <c r="F68" i="177"/>
  <c r="G73" i="237"/>
  <c r="G92" i="177"/>
  <c r="G92" i="237" s="1"/>
  <c r="G166" i="237" s="1"/>
  <c r="D81" i="237"/>
  <c r="D92" i="177"/>
  <c r="D100" i="237"/>
  <c r="D135" i="177"/>
  <c r="J103" i="237"/>
  <c r="K103" i="237"/>
  <c r="K103" i="177"/>
  <c r="D103" i="297" s="1"/>
  <c r="D103" i="359" s="1"/>
  <c r="J122" i="237"/>
  <c r="K122" i="237" s="1"/>
  <c r="K122" i="177"/>
  <c r="D122" i="297" s="1"/>
  <c r="D122" i="359" s="1"/>
  <c r="J121" i="177"/>
  <c r="J121" i="237" s="1"/>
  <c r="K24" i="287"/>
  <c r="K30" i="256"/>
  <c r="D40" i="345"/>
  <c r="D40" i="407" s="1"/>
  <c r="D15" i="319"/>
  <c r="D15" i="381"/>
  <c r="D9" i="329"/>
  <c r="D9" i="391" s="1"/>
  <c r="D56" i="346"/>
  <c r="D56" i="408"/>
  <c r="K31" i="288"/>
  <c r="K25" i="249"/>
  <c r="D38" i="313"/>
  <c r="D38" i="375"/>
  <c r="D15" i="313"/>
  <c r="D15" i="375"/>
  <c r="D38" i="336"/>
  <c r="D38" i="398"/>
  <c r="K13" i="289"/>
  <c r="D43" i="227"/>
  <c r="D43" i="287" s="1"/>
  <c r="D38" i="287"/>
  <c r="J22" i="280"/>
  <c r="J38" i="220"/>
  <c r="D43" i="228"/>
  <c r="D43" i="288" s="1"/>
  <c r="D38" i="288"/>
  <c r="J77" i="235"/>
  <c r="K77" i="235" s="1"/>
  <c r="K77" i="175"/>
  <c r="D77" i="295"/>
  <c r="D77" i="357"/>
  <c r="D100" i="235"/>
  <c r="G135" i="175"/>
  <c r="G100" i="235"/>
  <c r="J101" i="235"/>
  <c r="J100" i="175"/>
  <c r="J100" i="235" s="1"/>
  <c r="J106" i="235"/>
  <c r="K106" i="175"/>
  <c r="K106" i="235" s="1"/>
  <c r="K133" i="175"/>
  <c r="K133" i="235" s="1"/>
  <c r="J133" i="235"/>
  <c r="D56" i="296"/>
  <c r="D56" i="358" s="1"/>
  <c r="K56" i="236"/>
  <c r="J61" i="236"/>
  <c r="J64" i="236"/>
  <c r="K64" i="236" s="1"/>
  <c r="F69" i="236"/>
  <c r="F92" i="236"/>
  <c r="E85" i="236"/>
  <c r="G5" i="269"/>
  <c r="G5" i="265"/>
  <c r="G5" i="261"/>
  <c r="G5" i="257"/>
  <c r="G5" i="253"/>
  <c r="G5" i="249"/>
  <c r="G5" i="289"/>
  <c r="G5" i="285"/>
  <c r="G5" i="281"/>
  <c r="G5" i="277"/>
  <c r="G5" i="273"/>
  <c r="G5" i="266"/>
  <c r="G5" i="262"/>
  <c r="G5" i="258"/>
  <c r="G5" i="254"/>
  <c r="G5" i="250"/>
  <c r="G5" i="290"/>
  <c r="G5" i="286"/>
  <c r="G5" i="267"/>
  <c r="G5" i="263"/>
  <c r="G5" i="255"/>
  <c r="G5" i="291"/>
  <c r="G5" i="283"/>
  <c r="G5" i="280"/>
  <c r="G5" i="264"/>
  <c r="G5" i="256"/>
  <c r="G5" i="248"/>
  <c r="G5" i="282"/>
  <c r="G5" i="279"/>
  <c r="G5" i="276"/>
  <c r="G5" i="268"/>
  <c r="G5" i="259"/>
  <c r="G5" i="251"/>
  <c r="G5" i="287"/>
  <c r="G5" i="278"/>
  <c r="G5" i="275"/>
  <c r="G5" i="272"/>
  <c r="G5" i="260"/>
  <c r="G5" i="252"/>
  <c r="G5" i="288"/>
  <c r="G5" i="284"/>
  <c r="G5" i="274"/>
  <c r="G5" i="271"/>
  <c r="C58" i="235"/>
  <c r="D48" i="312"/>
  <c r="D48" i="374" s="1"/>
  <c r="K33" i="272"/>
  <c r="K22" i="215"/>
  <c r="K23" i="275"/>
  <c r="D53" i="296"/>
  <c r="D53" i="358"/>
  <c r="C158" i="131"/>
  <c r="C159" i="131" s="1"/>
  <c r="C161" i="177" s="1"/>
  <c r="G38" i="286"/>
  <c r="G43" i="226"/>
  <c r="G43" i="286" s="1"/>
  <c r="F38" i="275"/>
  <c r="F43" i="215"/>
  <c r="F43" i="275"/>
  <c r="J28" i="265"/>
  <c r="J38" i="205"/>
  <c r="E38" i="286"/>
  <c r="E43" i="226"/>
  <c r="E43" i="286" s="1"/>
  <c r="C55" i="185"/>
  <c r="C55" i="306" s="1"/>
  <c r="C55" i="368" s="1"/>
  <c r="C65" i="119"/>
  <c r="C70" i="186"/>
  <c r="C70" i="307" s="1"/>
  <c r="C70" i="369" s="1"/>
  <c r="C89" i="120"/>
  <c r="C89" i="186" s="1"/>
  <c r="C10" i="189"/>
  <c r="C37" i="122"/>
  <c r="C22" i="190"/>
  <c r="C20" i="311" s="1"/>
  <c r="C20" i="373" s="1"/>
  <c r="C37" i="123"/>
  <c r="C39" i="190"/>
  <c r="C39" i="250" s="1"/>
  <c r="C33" i="191"/>
  <c r="C31" i="312"/>
  <c r="C31" i="374"/>
  <c r="C37" i="124"/>
  <c r="C39" i="191" s="1"/>
  <c r="C39" i="251" s="1"/>
  <c r="C28" i="192"/>
  <c r="C26" i="313" s="1"/>
  <c r="C26" i="375" s="1"/>
  <c r="C36" i="105"/>
  <c r="C41" i="105" s="1"/>
  <c r="F25" i="235"/>
  <c r="F68" i="175"/>
  <c r="J28" i="235"/>
  <c r="K28" i="235"/>
  <c r="J25" i="175"/>
  <c r="J25" i="235"/>
  <c r="J33" i="235"/>
  <c r="K33" i="235"/>
  <c r="K33" i="175"/>
  <c r="D33" i="295"/>
  <c r="D33" i="357"/>
  <c r="J32" i="175"/>
  <c r="J32" i="235" s="1"/>
  <c r="J41" i="235"/>
  <c r="K41" i="235"/>
  <c r="K41" i="175"/>
  <c r="J40" i="175"/>
  <c r="J40" i="235" s="1"/>
  <c r="J53" i="235"/>
  <c r="K53" i="175"/>
  <c r="J52" i="175"/>
  <c r="J52" i="235" s="1"/>
  <c r="J107" i="236"/>
  <c r="G69" i="238"/>
  <c r="G92" i="178"/>
  <c r="G92" i="238" s="1"/>
  <c r="J78" i="178"/>
  <c r="J78" i="238"/>
  <c r="J79" i="238"/>
  <c r="K79" i="238" s="1"/>
  <c r="I16" i="242"/>
  <c r="K107" i="238"/>
  <c r="K127" i="236"/>
  <c r="K28" i="237"/>
  <c r="F68" i="178"/>
  <c r="F68" i="238" s="1"/>
  <c r="K143" i="175"/>
  <c r="K143" i="235" s="1"/>
  <c r="D143" i="295"/>
  <c r="D143" i="357" s="1"/>
  <c r="D21" i="347"/>
  <c r="D21" i="409" s="1"/>
  <c r="C93" i="245"/>
  <c r="G65" i="246"/>
  <c r="I43" i="216"/>
  <c r="I43" i="276" s="1"/>
  <c r="J51" i="288"/>
  <c r="J57" i="228"/>
  <c r="J57" i="288"/>
  <c r="I38" i="275"/>
  <c r="I43" i="215"/>
  <c r="I43" i="275" s="1"/>
  <c r="G38" i="275"/>
  <c r="G43" i="215"/>
  <c r="G43" i="275"/>
  <c r="J12" i="236"/>
  <c r="K12" i="236"/>
  <c r="D12" i="296"/>
  <c r="D12" i="358"/>
  <c r="J29" i="236"/>
  <c r="J36" i="238"/>
  <c r="K36" i="238" s="1"/>
  <c r="K36" i="178"/>
  <c r="D36" i="298" s="1"/>
  <c r="D36" i="360" s="1"/>
  <c r="J156" i="238"/>
  <c r="H18" i="239"/>
  <c r="D30" i="181"/>
  <c r="H30" i="179"/>
  <c r="H31" i="179"/>
  <c r="H31" i="239" s="1"/>
  <c r="D31" i="179"/>
  <c r="D31" i="239" s="1"/>
  <c r="C38" i="231"/>
  <c r="C41" i="171"/>
  <c r="C43" i="231"/>
  <c r="J51" i="258"/>
  <c r="D38" i="264"/>
  <c r="D43" i="204"/>
  <c r="D43" i="264"/>
  <c r="I38" i="266"/>
  <c r="I43" i="206"/>
  <c r="I43" i="266" s="1"/>
  <c r="F39" i="251"/>
  <c r="F44" i="191"/>
  <c r="F44" i="251"/>
  <c r="J75" i="244"/>
  <c r="H38" i="287"/>
  <c r="H43" i="227"/>
  <c r="H43" i="287"/>
  <c r="F38" i="286"/>
  <c r="F43" i="226"/>
  <c r="F43" i="286" s="1"/>
  <c r="C140" i="236"/>
  <c r="C158" i="130"/>
  <c r="C69" i="236"/>
  <c r="C91" i="130"/>
  <c r="C164" i="130" s="1"/>
  <c r="C63" i="177"/>
  <c r="C67" i="131"/>
  <c r="G30" i="180"/>
  <c r="G30" i="240" s="1"/>
  <c r="E31" i="61"/>
  <c r="D14" i="76"/>
  <c r="J137" i="235"/>
  <c r="K137" i="175"/>
  <c r="D137" i="295"/>
  <c r="D137" i="357"/>
  <c r="J136" i="175"/>
  <c r="J136" i="235" s="1"/>
  <c r="I140" i="235"/>
  <c r="I160" i="175"/>
  <c r="E11" i="236"/>
  <c r="J87" i="236"/>
  <c r="K87" i="236"/>
  <c r="J113" i="236"/>
  <c r="K113" i="236" s="1"/>
  <c r="J139" i="236"/>
  <c r="K139" i="236" s="1"/>
  <c r="E11" i="238"/>
  <c r="E68" i="178"/>
  <c r="J20" i="238"/>
  <c r="K20" i="238" s="1"/>
  <c r="J18" i="178"/>
  <c r="J18" i="238"/>
  <c r="K20" i="178"/>
  <c r="D20" i="298" s="1"/>
  <c r="D20" i="360" s="1"/>
  <c r="J22" i="261"/>
  <c r="H38" i="265"/>
  <c r="H43" i="205"/>
  <c r="H43" i="265"/>
  <c r="C146" i="184"/>
  <c r="C154" i="3"/>
  <c r="C155" i="3" s="1"/>
  <c r="C155" i="184" s="1"/>
  <c r="C57" i="150"/>
  <c r="C45" i="210"/>
  <c r="C45" i="331"/>
  <c r="C45" i="393"/>
  <c r="E131" i="87"/>
  <c r="E157" i="87" s="1"/>
  <c r="G18" i="66"/>
  <c r="J44" i="235"/>
  <c r="K44" i="235" s="1"/>
  <c r="K44" i="175"/>
  <c r="D44" i="295"/>
  <c r="D44" i="357"/>
  <c r="K56" i="175"/>
  <c r="D56" i="295"/>
  <c r="D56" i="357"/>
  <c r="J56" i="235"/>
  <c r="K56" i="235" s="1"/>
  <c r="H135" i="175"/>
  <c r="H135" i="235"/>
  <c r="H100" i="235"/>
  <c r="J121" i="175"/>
  <c r="J122" i="235"/>
  <c r="K122" i="175"/>
  <c r="K155" i="175"/>
  <c r="J155" i="235"/>
  <c r="J75" i="236"/>
  <c r="K75" i="236"/>
  <c r="J118" i="236"/>
  <c r="D149" i="296"/>
  <c r="D149" i="358" s="1"/>
  <c r="K17" i="177"/>
  <c r="D17" i="297"/>
  <c r="D17" i="359" s="1"/>
  <c r="J17" i="237"/>
  <c r="K17" i="237"/>
  <c r="K21" i="177"/>
  <c r="D21" i="297" s="1"/>
  <c r="D21" i="359" s="1"/>
  <c r="J21" i="237"/>
  <c r="K21" i="237"/>
  <c r="J57" i="238"/>
  <c r="K57" i="178"/>
  <c r="D57" i="298" s="1"/>
  <c r="D57" i="360" s="1"/>
  <c r="E147" i="238"/>
  <c r="E160" i="178"/>
  <c r="D10" i="256"/>
  <c r="G10" i="256"/>
  <c r="G38" i="196"/>
  <c r="G38" i="256" s="1"/>
  <c r="H32" i="258"/>
  <c r="H38" i="198"/>
  <c r="H38" i="258" s="1"/>
  <c r="G51" i="258"/>
  <c r="G57" i="198"/>
  <c r="G57" i="258" s="1"/>
  <c r="F22" i="260"/>
  <c r="F38" i="200"/>
  <c r="F43" i="200" s="1"/>
  <c r="F43" i="260" s="1"/>
  <c r="J46" i="260"/>
  <c r="K46" i="200"/>
  <c r="J40" i="261"/>
  <c r="K59" i="202"/>
  <c r="D59" i="323" s="1"/>
  <c r="D59" i="385" s="1"/>
  <c r="J59" i="262"/>
  <c r="J11" i="264"/>
  <c r="E28" i="264"/>
  <c r="C89" i="119"/>
  <c r="C89" i="185" s="1"/>
  <c r="C65" i="3"/>
  <c r="C65" i="184" s="1"/>
  <c r="C36" i="154"/>
  <c r="C38" i="214" s="1"/>
  <c r="K75" i="175"/>
  <c r="D75" i="295" s="1"/>
  <c r="D75" i="357" s="1"/>
  <c r="H43" i="196"/>
  <c r="H43" i="256" s="1"/>
  <c r="F43" i="213"/>
  <c r="F43" i="273" s="1"/>
  <c r="G43" i="229"/>
  <c r="G43" i="289" s="1"/>
  <c r="D5" i="266"/>
  <c r="D5" i="262"/>
  <c r="D5" i="258"/>
  <c r="D5" i="254"/>
  <c r="D5" i="250"/>
  <c r="D5" i="290"/>
  <c r="D5" i="286"/>
  <c r="D5" i="282"/>
  <c r="D5" i="278"/>
  <c r="D5" i="274"/>
  <c r="D5" i="267"/>
  <c r="D5" i="263"/>
  <c r="D5" i="259"/>
  <c r="D5" i="255"/>
  <c r="D5" i="251"/>
  <c r="D5" i="291"/>
  <c r="D5" i="287"/>
  <c r="D5" i="268"/>
  <c r="D5" i="264"/>
  <c r="D5" i="265"/>
  <c r="D5" i="260"/>
  <c r="D5" i="252"/>
  <c r="D5" i="288"/>
  <c r="D5" i="285"/>
  <c r="D5" i="275"/>
  <c r="D5" i="272"/>
  <c r="D5" i="269"/>
  <c r="D5" i="261"/>
  <c r="D5" i="253"/>
  <c r="D5" i="289"/>
  <c r="D5" i="284"/>
  <c r="D5" i="281"/>
  <c r="D5" i="271"/>
  <c r="D5" i="256"/>
  <c r="D5" i="248"/>
  <c r="D5" i="283"/>
  <c r="D5" i="280"/>
  <c r="D5" i="277"/>
  <c r="D5" i="257"/>
  <c r="D5" i="249"/>
  <c r="D5" i="279"/>
  <c r="D5" i="276"/>
  <c r="D5" i="273"/>
  <c r="C36" i="137"/>
  <c r="C38" i="197"/>
  <c r="C38" i="257" s="1"/>
  <c r="C57" i="125"/>
  <c r="C57" i="193" s="1"/>
  <c r="C91" i="132"/>
  <c r="J57" i="229"/>
  <c r="J57" i="289"/>
  <c r="J152" i="175"/>
  <c r="J152" i="235"/>
  <c r="C57" i="163"/>
  <c r="C57" i="148"/>
  <c r="C59" i="208" s="1"/>
  <c r="C67" i="132"/>
  <c r="C68" i="178" s="1"/>
  <c r="E43" i="229"/>
  <c r="E43" i="289" s="1"/>
  <c r="E38" i="289"/>
  <c r="D38" i="273"/>
  <c r="D43" i="213"/>
  <c r="D43" i="273" s="1"/>
  <c r="D38" i="290"/>
  <c r="D43" i="230"/>
  <c r="D43" i="290"/>
  <c r="G38" i="269"/>
  <c r="F160" i="178"/>
  <c r="F160" i="238" s="1"/>
  <c r="F14" i="62"/>
  <c r="C93" i="186"/>
  <c r="C93" i="246"/>
  <c r="C128" i="120"/>
  <c r="C51" i="209"/>
  <c r="C51" i="269" s="1"/>
  <c r="C57" i="149"/>
  <c r="K26" i="175"/>
  <c r="J26" i="235"/>
  <c r="K26" i="235" s="1"/>
  <c r="J73" i="175"/>
  <c r="F136" i="235"/>
  <c r="F160" i="175"/>
  <c r="E140" i="235"/>
  <c r="E160" i="175"/>
  <c r="E166" i="175" s="1"/>
  <c r="I11" i="236"/>
  <c r="D16" i="296"/>
  <c r="D16" i="358"/>
  <c r="J16" i="236"/>
  <c r="K16" i="236"/>
  <c r="J22" i="236"/>
  <c r="K22" i="236"/>
  <c r="D22" i="296"/>
  <c r="D22" i="358"/>
  <c r="J70" i="236"/>
  <c r="K70" i="236"/>
  <c r="D70" i="296"/>
  <c r="D70" i="358"/>
  <c r="J91" i="236"/>
  <c r="D145" i="358"/>
  <c r="J145" i="236"/>
  <c r="K145" i="236"/>
  <c r="H100" i="237"/>
  <c r="H135" i="177"/>
  <c r="H135" i="237" s="1"/>
  <c r="G160" i="177"/>
  <c r="J138" i="237"/>
  <c r="K138" i="237"/>
  <c r="J136" i="177"/>
  <c r="J136" i="237"/>
  <c r="K138" i="177"/>
  <c r="D138" i="297"/>
  <c r="J154" i="237"/>
  <c r="K154" i="237"/>
  <c r="K154" i="177"/>
  <c r="I11" i="238"/>
  <c r="I68" i="178"/>
  <c r="I68" i="238"/>
  <c r="J26" i="238"/>
  <c r="K26" i="238"/>
  <c r="K26" i="178"/>
  <c r="J67" i="238"/>
  <c r="K67" i="238" s="1"/>
  <c r="K67" i="178"/>
  <c r="D67" i="298" s="1"/>
  <c r="D67" i="360" s="1"/>
  <c r="J150" i="238"/>
  <c r="K150" i="238"/>
  <c r="K150" i="178"/>
  <c r="J147" i="178"/>
  <c r="J147" i="238" s="1"/>
  <c r="J153" i="238"/>
  <c r="K153" i="238" s="1"/>
  <c r="J152" i="178"/>
  <c r="J152" i="238" s="1"/>
  <c r="D17" i="240"/>
  <c r="G5" i="215"/>
  <c r="G5" i="230"/>
  <c r="G5" i="198"/>
  <c r="G5" i="188"/>
  <c r="G5" i="217"/>
  <c r="G5" i="194"/>
  <c r="G5" i="208"/>
  <c r="G5" i="193"/>
  <c r="G5" i="227"/>
  <c r="G5" i="214"/>
  <c r="G5" i="223"/>
  <c r="G5" i="212"/>
  <c r="G5" i="201"/>
  <c r="G5" i="190"/>
  <c r="G5" i="207"/>
  <c r="G5" i="189"/>
  <c r="G5" i="197"/>
  <c r="I5" i="267"/>
  <c r="I5" i="263"/>
  <c r="I5" i="259"/>
  <c r="I5" i="255"/>
  <c r="I5" i="251"/>
  <c r="I5" i="291"/>
  <c r="I5" i="287"/>
  <c r="I5" i="283"/>
  <c r="I5" i="279"/>
  <c r="I5" i="275"/>
  <c r="I5" i="271"/>
  <c r="I5" i="268"/>
  <c r="I5" i="264"/>
  <c r="I5" i="260"/>
  <c r="I5" i="256"/>
  <c r="I5" i="252"/>
  <c r="I5" i="248"/>
  <c r="I5" i="288"/>
  <c r="I5" i="269"/>
  <c r="I5" i="265"/>
  <c r="I5" i="262"/>
  <c r="I5" i="257"/>
  <c r="I5" i="249"/>
  <c r="I5" i="285"/>
  <c r="I5" i="282"/>
  <c r="I5" i="272"/>
  <c r="I5" i="266"/>
  <c r="I5" i="258"/>
  <c r="I5" i="250"/>
  <c r="I5" i="286"/>
  <c r="I5" i="284"/>
  <c r="I5" i="281"/>
  <c r="I5" i="278"/>
  <c r="I5" i="261"/>
  <c r="I5" i="253"/>
  <c r="I5" i="289"/>
  <c r="I5" i="280"/>
  <c r="I5" i="277"/>
  <c r="I5" i="274"/>
  <c r="I5" i="254"/>
  <c r="I5" i="290"/>
  <c r="I5" i="276"/>
  <c r="I5" i="273"/>
  <c r="J30" i="244"/>
  <c r="K30" i="184"/>
  <c r="K30" i="244" s="1"/>
  <c r="G37" i="244"/>
  <c r="G65" i="184"/>
  <c r="J73" i="244"/>
  <c r="K73" i="184"/>
  <c r="K94" i="184"/>
  <c r="J94" i="244"/>
  <c r="J93" i="184"/>
  <c r="J115" i="244"/>
  <c r="K115" i="184"/>
  <c r="K115" i="244" s="1"/>
  <c r="J114" i="184"/>
  <c r="J114" i="244" s="1"/>
  <c r="H133" i="244"/>
  <c r="H154" i="184"/>
  <c r="H154" i="244"/>
  <c r="J76" i="245"/>
  <c r="J75" i="185"/>
  <c r="J75" i="245" s="1"/>
  <c r="G128" i="185"/>
  <c r="G93" i="245"/>
  <c r="J131" i="245"/>
  <c r="K131" i="185"/>
  <c r="D131" i="306"/>
  <c r="D131" i="368" s="1"/>
  <c r="J129" i="185"/>
  <c r="J129" i="245" s="1"/>
  <c r="J87" i="246"/>
  <c r="K87" i="186"/>
  <c r="K151" i="186"/>
  <c r="J151" i="246"/>
  <c r="J64" i="247"/>
  <c r="K64" i="187"/>
  <c r="G75" i="247"/>
  <c r="K111" i="187"/>
  <c r="D111" i="308"/>
  <c r="D111" i="370" s="1"/>
  <c r="J111" i="247"/>
  <c r="J115" i="247"/>
  <c r="E46" i="248"/>
  <c r="E58" i="188"/>
  <c r="E58" i="248"/>
  <c r="K56" i="189"/>
  <c r="K56" i="249"/>
  <c r="J56" i="249"/>
  <c r="F10" i="250"/>
  <c r="E46" i="251"/>
  <c r="K47" i="192"/>
  <c r="J47" i="252"/>
  <c r="K14" i="194"/>
  <c r="K14" i="254" s="1"/>
  <c r="J14" i="254"/>
  <c r="C36" i="152"/>
  <c r="D43" i="218"/>
  <c r="D43" i="278" s="1"/>
  <c r="C36" i="160"/>
  <c r="C38" i="220" s="1"/>
  <c r="K29" i="280"/>
  <c r="I68" i="177"/>
  <c r="J45" i="200"/>
  <c r="J58" i="178"/>
  <c r="J58" i="238"/>
  <c r="G38" i="281"/>
  <c r="G43" i="221"/>
  <c r="G43" i="281" s="1"/>
  <c r="G68" i="175"/>
  <c r="C57" i="170"/>
  <c r="C57" i="142"/>
  <c r="C57" i="202" s="1"/>
  <c r="C45" i="202"/>
  <c r="C36" i="159"/>
  <c r="C22" i="219"/>
  <c r="J17" i="235"/>
  <c r="K17" i="235"/>
  <c r="K17" i="175"/>
  <c r="D17" i="295"/>
  <c r="D17" i="357" s="1"/>
  <c r="K110" i="175"/>
  <c r="J110" i="235"/>
  <c r="J101" i="236"/>
  <c r="J110" i="236"/>
  <c r="D11" i="237"/>
  <c r="D68" i="177"/>
  <c r="J117" i="237"/>
  <c r="K117" i="237" s="1"/>
  <c r="K117" i="177"/>
  <c r="D117" i="297" s="1"/>
  <c r="D117" i="359" s="1"/>
  <c r="J101" i="238"/>
  <c r="K101" i="238"/>
  <c r="K101" i="178"/>
  <c r="D101" i="298"/>
  <c r="D101" i="360" s="1"/>
  <c r="J137" i="238"/>
  <c r="K137" i="238" s="1"/>
  <c r="K137" i="178"/>
  <c r="C11" i="283"/>
  <c r="C9" i="344"/>
  <c r="C9" i="406" s="1"/>
  <c r="K11" i="223"/>
  <c r="E165" i="295"/>
  <c r="B18" i="301"/>
  <c r="G38" i="278"/>
  <c r="G43" i="218"/>
  <c r="G43" i="278" s="1"/>
  <c r="C57" i="146"/>
  <c r="C156" i="87"/>
  <c r="D68" i="175"/>
  <c r="D68" i="235" s="1"/>
  <c r="J65" i="235"/>
  <c r="K65" i="235" s="1"/>
  <c r="K63" i="235" s="1"/>
  <c r="K65" i="175"/>
  <c r="J134" i="235"/>
  <c r="K134" i="175"/>
  <c r="K134" i="235"/>
  <c r="J144" i="235"/>
  <c r="K144" i="175"/>
  <c r="J144" i="236"/>
  <c r="K144" i="236" s="1"/>
  <c r="J20" i="237"/>
  <c r="K20" i="237"/>
  <c r="K18" i="237" s="1"/>
  <c r="K20" i="177"/>
  <c r="K18" i="177" s="1"/>
  <c r="D18" i="297" s="1"/>
  <c r="D18" i="359" s="1"/>
  <c r="J109" i="237"/>
  <c r="K109" i="237"/>
  <c r="K109" i="177"/>
  <c r="D109" i="297" s="1"/>
  <c r="D109" i="359" s="1"/>
  <c r="J147" i="177"/>
  <c r="J147" i="237" s="1"/>
  <c r="K22" i="178"/>
  <c r="D22" i="298"/>
  <c r="D22" i="360"/>
  <c r="J22" i="238"/>
  <c r="K22" i="238" s="1"/>
  <c r="J30" i="238"/>
  <c r="K30" i="238"/>
  <c r="K30" i="178"/>
  <c r="D30" i="298" s="1"/>
  <c r="D30" i="360" s="1"/>
  <c r="J45" i="238"/>
  <c r="K45" i="238" s="1"/>
  <c r="K45" i="178"/>
  <c r="D45" i="298"/>
  <c r="D45" i="360"/>
  <c r="J90" i="238"/>
  <c r="K90" i="178"/>
  <c r="J104" i="238"/>
  <c r="K104" i="238"/>
  <c r="K104" i="178"/>
  <c r="J112" i="238"/>
  <c r="K112" i="238"/>
  <c r="K112" i="178"/>
  <c r="D112" i="298" s="1"/>
  <c r="D112" i="360" s="1"/>
  <c r="J127" i="238"/>
  <c r="K127" i="238"/>
  <c r="K127" i="178"/>
  <c r="D127" i="298" s="1"/>
  <c r="D127" i="360" s="1"/>
  <c r="H136" i="238"/>
  <c r="H160" i="178"/>
  <c r="H23" i="243"/>
  <c r="I23" i="243"/>
  <c r="I23" i="183"/>
  <c r="E5" i="192"/>
  <c r="E5" i="229"/>
  <c r="E5" i="226"/>
  <c r="E5" i="215"/>
  <c r="E5" i="220"/>
  <c r="E5" i="212"/>
  <c r="E5" i="203"/>
  <c r="E5" i="199"/>
  <c r="E5" i="193"/>
  <c r="E5" i="195"/>
  <c r="E5" i="213"/>
  <c r="E5" i="189"/>
  <c r="E5" i="225"/>
  <c r="E5" i="224"/>
  <c r="E5" i="214"/>
  <c r="E5" i="219"/>
  <c r="E5" i="211"/>
  <c r="E5" i="208"/>
  <c r="E5" i="194"/>
  <c r="E5" i="188"/>
  <c r="E5" i="205"/>
  <c r="E5" i="206"/>
  <c r="J18" i="244"/>
  <c r="K18" i="184"/>
  <c r="J23" i="244"/>
  <c r="K23" i="184"/>
  <c r="J54" i="244"/>
  <c r="K54" i="184"/>
  <c r="K54" i="244"/>
  <c r="J85" i="244"/>
  <c r="K85" i="184"/>
  <c r="J113" i="244"/>
  <c r="K113" i="184"/>
  <c r="K113" i="244" s="1"/>
  <c r="E8" i="245"/>
  <c r="E65" i="185"/>
  <c r="E65" i="245" s="1"/>
  <c r="J64" i="245"/>
  <c r="K64" i="185"/>
  <c r="E93" i="245"/>
  <c r="E128" i="185"/>
  <c r="K107" i="185"/>
  <c r="D107" i="306"/>
  <c r="D107" i="368"/>
  <c r="J107" i="245"/>
  <c r="K34" i="186"/>
  <c r="J34" i="246"/>
  <c r="J62" i="246"/>
  <c r="K62" i="186"/>
  <c r="D62" i="307"/>
  <c r="I70" i="246"/>
  <c r="I89" i="186"/>
  <c r="I89" i="246" s="1"/>
  <c r="J143" i="246"/>
  <c r="K143" i="186"/>
  <c r="J140" i="186"/>
  <c r="J140" i="246" s="1"/>
  <c r="J32" i="247"/>
  <c r="K32" i="187"/>
  <c r="J47" i="247"/>
  <c r="K47" i="187"/>
  <c r="D47" i="308" s="1"/>
  <c r="D47" i="370" s="1"/>
  <c r="J56" i="247"/>
  <c r="J55" i="187"/>
  <c r="J55" i="247" s="1"/>
  <c r="J107" i="247"/>
  <c r="K107" i="187"/>
  <c r="H114" i="247"/>
  <c r="H128" i="187"/>
  <c r="H128" i="247" s="1"/>
  <c r="H133" i="247"/>
  <c r="H154" i="187"/>
  <c r="K38" i="188"/>
  <c r="K38" i="248" s="1"/>
  <c r="D36" i="309"/>
  <c r="D36" i="371"/>
  <c r="J38" i="248"/>
  <c r="J57" i="248"/>
  <c r="E22" i="249"/>
  <c r="E39" i="189"/>
  <c r="J35" i="251"/>
  <c r="K35" i="191"/>
  <c r="K35" i="251"/>
  <c r="J33" i="191"/>
  <c r="I45" i="252"/>
  <c r="I57" i="192"/>
  <c r="I57" i="252" s="1"/>
  <c r="D10" i="254"/>
  <c r="D38" i="194"/>
  <c r="D38" i="254" s="1"/>
  <c r="J48" i="257"/>
  <c r="K48" i="197"/>
  <c r="D48" i="318" s="1"/>
  <c r="D48" i="380" s="1"/>
  <c r="J45" i="197"/>
  <c r="F22" i="258"/>
  <c r="F38" i="198"/>
  <c r="F43" i="198" s="1"/>
  <c r="F43" i="258" s="1"/>
  <c r="E51" i="260"/>
  <c r="E57" i="200"/>
  <c r="E57" i="260" s="1"/>
  <c r="K25" i="202"/>
  <c r="J25" i="262"/>
  <c r="G57" i="202"/>
  <c r="G57" i="262" s="1"/>
  <c r="G45" i="262"/>
  <c r="I51" i="262"/>
  <c r="I57" i="202"/>
  <c r="I57" i="262" s="1"/>
  <c r="J19" i="270"/>
  <c r="K19" i="210"/>
  <c r="K19" i="270"/>
  <c r="J37" i="270"/>
  <c r="K37" i="210"/>
  <c r="D35" i="331"/>
  <c r="D35" i="393"/>
  <c r="J41" i="270"/>
  <c r="K41" i="210"/>
  <c r="K41" i="270"/>
  <c r="K31" i="212"/>
  <c r="J31" i="272"/>
  <c r="H9" i="243"/>
  <c r="I9" i="243"/>
  <c r="I9" i="183"/>
  <c r="F66" i="244"/>
  <c r="F89" i="184"/>
  <c r="J71" i="244"/>
  <c r="K71" i="184"/>
  <c r="J111" i="244"/>
  <c r="K111" i="184"/>
  <c r="K36" i="185"/>
  <c r="J36" i="245"/>
  <c r="J48" i="245"/>
  <c r="K48" i="185"/>
  <c r="K12" i="186"/>
  <c r="J12" i="246"/>
  <c r="J24" i="246"/>
  <c r="K24" i="186"/>
  <c r="D24" i="307" s="1"/>
  <c r="D24" i="369" s="1"/>
  <c r="J22" i="186"/>
  <c r="J22" i="246"/>
  <c r="J31" i="246"/>
  <c r="K31" i="186"/>
  <c r="D31" i="307"/>
  <c r="D31" i="369"/>
  <c r="K95" i="186"/>
  <c r="K95" i="246"/>
  <c r="J95" i="246"/>
  <c r="J110" i="246"/>
  <c r="J41" i="247"/>
  <c r="K41" i="187"/>
  <c r="K17" i="188"/>
  <c r="D15" i="309" s="1"/>
  <c r="D15" i="371" s="1"/>
  <c r="J17" i="248"/>
  <c r="J21" i="248"/>
  <c r="K21" i="188"/>
  <c r="H28" i="248"/>
  <c r="H39" i="188"/>
  <c r="D33" i="248"/>
  <c r="D39" i="188"/>
  <c r="D39" i="248" s="1"/>
  <c r="J55" i="248"/>
  <c r="K55" i="188"/>
  <c r="J17" i="249"/>
  <c r="J10" i="189"/>
  <c r="J10" i="249"/>
  <c r="D10" i="251"/>
  <c r="D39" i="191"/>
  <c r="D39" i="251" s="1"/>
  <c r="J57" i="251"/>
  <c r="K57" i="191"/>
  <c r="D57" i="312"/>
  <c r="D57" i="374" s="1"/>
  <c r="D32" i="252"/>
  <c r="D38" i="192"/>
  <c r="D43" i="192" s="1"/>
  <c r="D43" i="252" s="1"/>
  <c r="K50" i="193"/>
  <c r="J50" i="253"/>
  <c r="K48" i="194"/>
  <c r="J48" i="254"/>
  <c r="J45" i="194"/>
  <c r="J45" i="254" s="1"/>
  <c r="K21" i="195"/>
  <c r="D19" i="316" s="1"/>
  <c r="D19" i="378" s="1"/>
  <c r="J21" i="255"/>
  <c r="J23" i="262"/>
  <c r="J22" i="202"/>
  <c r="J22" i="262" s="1"/>
  <c r="E22" i="265"/>
  <c r="E38" i="205"/>
  <c r="E38" i="265" s="1"/>
  <c r="H38" i="206"/>
  <c r="H38" i="266" s="1"/>
  <c r="H10" i="266"/>
  <c r="D22" i="266"/>
  <c r="D38" i="206"/>
  <c r="K19" i="207"/>
  <c r="J19" i="267"/>
  <c r="F22" i="267"/>
  <c r="F38" i="207"/>
  <c r="K31" i="208"/>
  <c r="K31" i="268"/>
  <c r="J31" i="268"/>
  <c r="J19" i="282"/>
  <c r="K19" i="222"/>
  <c r="J10" i="222"/>
  <c r="F10" i="283"/>
  <c r="F38" i="223"/>
  <c r="F38" i="283" s="1"/>
  <c r="J29" i="283"/>
  <c r="J28" i="223"/>
  <c r="J28" i="283"/>
  <c r="C36" i="149"/>
  <c r="C41" i="149"/>
  <c r="C89" i="87"/>
  <c r="F69" i="235"/>
  <c r="F92" i="175"/>
  <c r="F166" i="175" s="1"/>
  <c r="J102" i="235"/>
  <c r="K102" i="175"/>
  <c r="J111" i="235"/>
  <c r="K111" i="175"/>
  <c r="D111" i="295" s="1"/>
  <c r="D111" i="357" s="1"/>
  <c r="J117" i="235"/>
  <c r="K117" i="175"/>
  <c r="D136" i="235"/>
  <c r="D160" i="175"/>
  <c r="D160" i="235" s="1"/>
  <c r="J15" i="236"/>
  <c r="J55" i="236"/>
  <c r="J59" i="236"/>
  <c r="K59" i="236" s="1"/>
  <c r="I73" i="236"/>
  <c r="J16" i="237"/>
  <c r="K16" i="237" s="1"/>
  <c r="K16" i="177"/>
  <c r="D16" i="297" s="1"/>
  <c r="D16" i="359" s="1"/>
  <c r="J32" i="177"/>
  <c r="J32" i="237" s="1"/>
  <c r="J85" i="177"/>
  <c r="J85" i="237"/>
  <c r="J14" i="238"/>
  <c r="K14" i="238" s="1"/>
  <c r="K14" i="178"/>
  <c r="J72" i="238"/>
  <c r="K72" i="238" s="1"/>
  <c r="J69" i="178"/>
  <c r="H7" i="243"/>
  <c r="I7" i="183"/>
  <c r="F22" i="244"/>
  <c r="F65" i="184"/>
  <c r="G66" i="244"/>
  <c r="G89" i="184"/>
  <c r="G89" i="244" s="1"/>
  <c r="D93" i="244"/>
  <c r="D128" i="184"/>
  <c r="D155" i="184"/>
  <c r="D155" i="244" s="1"/>
  <c r="K117" i="184"/>
  <c r="J117" i="244"/>
  <c r="I8" i="245"/>
  <c r="I65" i="185"/>
  <c r="I65" i="245"/>
  <c r="J24" i="245"/>
  <c r="K24" i="185"/>
  <c r="D24" i="306" s="1"/>
  <c r="D24" i="368" s="1"/>
  <c r="J34" i="245"/>
  <c r="K34" i="185"/>
  <c r="K96" i="185"/>
  <c r="D96" i="306" s="1"/>
  <c r="D96" i="368" s="1"/>
  <c r="J96" i="245"/>
  <c r="K135" i="185"/>
  <c r="D135" i="306" s="1"/>
  <c r="D135" i="368" s="1"/>
  <c r="J135" i="245"/>
  <c r="J9" i="246"/>
  <c r="J8" i="186"/>
  <c r="J127" i="246"/>
  <c r="K127" i="186"/>
  <c r="K127" i="246"/>
  <c r="K148" i="187"/>
  <c r="K148" i="247"/>
  <c r="J148" i="247"/>
  <c r="J152" i="247"/>
  <c r="K152" i="187"/>
  <c r="D152" i="308"/>
  <c r="D152" i="370" s="1"/>
  <c r="I10" i="248"/>
  <c r="I39" i="188"/>
  <c r="I39" i="248" s="1"/>
  <c r="K61" i="190"/>
  <c r="D61" i="311"/>
  <c r="D61" i="373" s="1"/>
  <c r="J61" i="250"/>
  <c r="H51" i="252"/>
  <c r="H57" i="192"/>
  <c r="H57" i="252" s="1"/>
  <c r="J52" i="254"/>
  <c r="K52" i="194"/>
  <c r="J56" i="254"/>
  <c r="K56" i="194"/>
  <c r="I32" i="255"/>
  <c r="F22" i="257"/>
  <c r="F38" i="197"/>
  <c r="F43" i="197" s="1"/>
  <c r="F43" i="257" s="1"/>
  <c r="J29" i="257"/>
  <c r="K29" i="197"/>
  <c r="K29" i="257" s="1"/>
  <c r="J28" i="197"/>
  <c r="I32" i="257"/>
  <c r="F51" i="259"/>
  <c r="F57" i="199"/>
  <c r="F57" i="259" s="1"/>
  <c r="K48" i="200"/>
  <c r="D48" i="321"/>
  <c r="D48" i="383" s="1"/>
  <c r="J48" i="260"/>
  <c r="J20" i="263"/>
  <c r="G32" i="263"/>
  <c r="G38" i="203"/>
  <c r="G43" i="203" s="1"/>
  <c r="G43" i="263" s="1"/>
  <c r="D45" i="263"/>
  <c r="D57" i="203"/>
  <c r="D57" i="263" s="1"/>
  <c r="J12" i="265"/>
  <c r="K12" i="205"/>
  <c r="K37" i="219"/>
  <c r="J37" i="279"/>
  <c r="F5" i="268"/>
  <c r="F5" i="264"/>
  <c r="F5" i="260"/>
  <c r="F5" i="256"/>
  <c r="F5" i="252"/>
  <c r="F5" i="248"/>
  <c r="F5" i="288"/>
  <c r="F5" i="284"/>
  <c r="F5" i="280"/>
  <c r="F5" i="276"/>
  <c r="F5" i="272"/>
  <c r="F5" i="269"/>
  <c r="F5" i="265"/>
  <c r="F5" i="261"/>
  <c r="F5" i="257"/>
  <c r="F5" i="253"/>
  <c r="F5" i="249"/>
  <c r="F5" i="289"/>
  <c r="F5" i="266"/>
  <c r="F5" i="262"/>
  <c r="F5" i="267"/>
  <c r="F5" i="254"/>
  <c r="F5" i="290"/>
  <c r="F5" i="277"/>
  <c r="F5" i="274"/>
  <c r="F5" i="271"/>
  <c r="F5" i="255"/>
  <c r="F5" i="291"/>
  <c r="F5" i="283"/>
  <c r="F5" i="273"/>
  <c r="F5" i="258"/>
  <c r="F5" i="250"/>
  <c r="F5" i="286"/>
  <c r="F5" i="285"/>
  <c r="F5" i="282"/>
  <c r="F5" i="279"/>
  <c r="F5" i="263"/>
  <c r="F5" i="259"/>
  <c r="F5" i="251"/>
  <c r="F5" i="287"/>
  <c r="F5" i="281"/>
  <c r="F5" i="278"/>
  <c r="F5" i="275"/>
  <c r="J11" i="245"/>
  <c r="K11" i="185"/>
  <c r="D11" i="306"/>
  <c r="J80" i="245"/>
  <c r="K80" i="185"/>
  <c r="J108" i="245"/>
  <c r="K108" i="185"/>
  <c r="K108" i="245" s="1"/>
  <c r="J136" i="245"/>
  <c r="K136" i="185"/>
  <c r="J13" i="246"/>
  <c r="K13" i="186"/>
  <c r="J35" i="246"/>
  <c r="K35" i="186"/>
  <c r="D35" i="307"/>
  <c r="D35" i="369" s="1"/>
  <c r="J96" i="246"/>
  <c r="K96" i="186"/>
  <c r="K96" i="246"/>
  <c r="J10" i="247"/>
  <c r="K10" i="187"/>
  <c r="J59" i="247"/>
  <c r="K59" i="187"/>
  <c r="K59" i="247" s="1"/>
  <c r="J76" i="247"/>
  <c r="K76" i="187"/>
  <c r="J100" i="247"/>
  <c r="K100" i="187"/>
  <c r="D100" i="308"/>
  <c r="D100" i="370" s="1"/>
  <c r="J118" i="247"/>
  <c r="K118" i="187"/>
  <c r="J126" i="247"/>
  <c r="K126" i="187"/>
  <c r="J31" i="248"/>
  <c r="K31" i="188"/>
  <c r="J43" i="248"/>
  <c r="J21" i="249"/>
  <c r="J24" i="251"/>
  <c r="J54" i="252"/>
  <c r="K54" i="192"/>
  <c r="J60" i="252"/>
  <c r="F45" i="254"/>
  <c r="F57" i="194"/>
  <c r="F57" i="254" s="1"/>
  <c r="J16" i="255"/>
  <c r="K16" i="195"/>
  <c r="E10" i="256"/>
  <c r="E38" i="196"/>
  <c r="E38" i="256" s="1"/>
  <c r="J36" i="257"/>
  <c r="K36" i="197"/>
  <c r="J54" i="258"/>
  <c r="K54" i="198"/>
  <c r="K54" i="258"/>
  <c r="J35" i="259"/>
  <c r="K35" i="199"/>
  <c r="I45" i="261"/>
  <c r="I57" i="201"/>
  <c r="I57" i="261" s="1"/>
  <c r="J26" i="262"/>
  <c r="K26" i="202"/>
  <c r="K26" i="262"/>
  <c r="J16" i="263"/>
  <c r="J47" i="263"/>
  <c r="J16" i="264"/>
  <c r="K16" i="204"/>
  <c r="D14" i="325" s="1"/>
  <c r="D14" i="387" s="1"/>
  <c r="D45" i="264"/>
  <c r="D57" i="204"/>
  <c r="D57" i="264" s="1"/>
  <c r="J15" i="265"/>
  <c r="K15" i="205"/>
  <c r="K15" i="265"/>
  <c r="J20" i="265"/>
  <c r="K20" i="205"/>
  <c r="J16" i="267"/>
  <c r="D57" i="208"/>
  <c r="D57" i="268" s="1"/>
  <c r="D45" i="268"/>
  <c r="J48" i="269"/>
  <c r="K48" i="209"/>
  <c r="I51" i="269"/>
  <c r="I57" i="209"/>
  <c r="I57" i="269" s="1"/>
  <c r="J18" i="274"/>
  <c r="K18" i="214"/>
  <c r="K30" i="214"/>
  <c r="K28" i="214" s="1"/>
  <c r="D28" i="335"/>
  <c r="D28" i="397" s="1"/>
  <c r="J30" i="274"/>
  <c r="J29" i="275"/>
  <c r="J28" i="215"/>
  <c r="J31" i="279"/>
  <c r="K31" i="219"/>
  <c r="K36" i="220"/>
  <c r="J36" i="280"/>
  <c r="J19" i="245"/>
  <c r="K19" i="185"/>
  <c r="K19" i="245" s="1"/>
  <c r="D19" i="306"/>
  <c r="D19" i="368" s="1"/>
  <c r="J38" i="245"/>
  <c r="K38" i="185"/>
  <c r="K38" i="245"/>
  <c r="K104" i="185"/>
  <c r="J143" i="245"/>
  <c r="K143" i="185"/>
  <c r="J53" i="246"/>
  <c r="K53" i="186"/>
  <c r="J71" i="246"/>
  <c r="J70" i="186"/>
  <c r="J70" i="246"/>
  <c r="J116" i="246"/>
  <c r="K116" i="186"/>
  <c r="K116" i="246" s="1"/>
  <c r="J121" i="246"/>
  <c r="J126" i="246"/>
  <c r="D129" i="246"/>
  <c r="J25" i="247"/>
  <c r="K25" i="187"/>
  <c r="J43" i="247"/>
  <c r="K43" i="187"/>
  <c r="D43" i="308" s="1"/>
  <c r="D43" i="370" s="1"/>
  <c r="E89" i="187"/>
  <c r="E89" i="247" s="1"/>
  <c r="J85" i="247"/>
  <c r="J106" i="247"/>
  <c r="J136" i="247"/>
  <c r="F46" i="248"/>
  <c r="F58" i="188"/>
  <c r="F58" i="248" s="1"/>
  <c r="K50" i="188"/>
  <c r="J50" i="248"/>
  <c r="J51" i="249"/>
  <c r="K51" i="189"/>
  <c r="D51" i="310"/>
  <c r="D51" i="372" s="1"/>
  <c r="J35" i="250"/>
  <c r="K35" i="190"/>
  <c r="J39" i="192"/>
  <c r="J39" i="252" s="1"/>
  <c r="J52" i="253"/>
  <c r="K52" i="193"/>
  <c r="J59" i="253"/>
  <c r="K59" i="193"/>
  <c r="D59" i="314"/>
  <c r="D59" i="376" s="1"/>
  <c r="K21" i="194"/>
  <c r="J21" i="254"/>
  <c r="J24" i="254"/>
  <c r="J50" i="254"/>
  <c r="J54" i="254"/>
  <c r="K54" i="194"/>
  <c r="K51" i="194"/>
  <c r="J35" i="256"/>
  <c r="K35" i="196"/>
  <c r="J37" i="256"/>
  <c r="K37" i="196"/>
  <c r="D35" i="317" s="1"/>
  <c r="D35" i="379" s="1"/>
  <c r="J50" i="257"/>
  <c r="K50" i="197"/>
  <c r="J14" i="258"/>
  <c r="K14" i="198"/>
  <c r="J29" i="259"/>
  <c r="K29" i="199"/>
  <c r="J35" i="260"/>
  <c r="J31" i="263"/>
  <c r="K31" i="203"/>
  <c r="F10" i="264"/>
  <c r="F38" i="204"/>
  <c r="F38" i="264" s="1"/>
  <c r="J24" i="264"/>
  <c r="J48" i="265"/>
  <c r="K48" i="205"/>
  <c r="J40" i="268"/>
  <c r="J33" i="269"/>
  <c r="K33" i="209"/>
  <c r="J37" i="269"/>
  <c r="K37" i="209"/>
  <c r="K50" i="210"/>
  <c r="D50" i="331"/>
  <c r="D50" i="393"/>
  <c r="J50" i="270"/>
  <c r="K41" i="212"/>
  <c r="J41" i="272"/>
  <c r="J48" i="274"/>
  <c r="K48" i="214"/>
  <c r="K48" i="274"/>
  <c r="K37" i="217"/>
  <c r="J37" i="277"/>
  <c r="J48" i="277"/>
  <c r="K48" i="217"/>
  <c r="J19" i="278"/>
  <c r="K19" i="218"/>
  <c r="K19" i="278" s="1"/>
  <c r="J17" i="280"/>
  <c r="K17" i="220"/>
  <c r="J50" i="285"/>
  <c r="K50" i="225"/>
  <c r="J17" i="286"/>
  <c r="K17" i="226"/>
  <c r="D15" i="347" s="1"/>
  <c r="D15" i="409" s="1"/>
  <c r="K41" i="227"/>
  <c r="K41" i="287"/>
  <c r="J41" i="287"/>
  <c r="F51" i="290"/>
  <c r="F57" i="230"/>
  <c r="F57" i="290" s="1"/>
  <c r="J100" i="245"/>
  <c r="K100" i="185"/>
  <c r="K100" i="245"/>
  <c r="J151" i="245"/>
  <c r="K151" i="185"/>
  <c r="J69" i="247"/>
  <c r="K69" i="187"/>
  <c r="J122" i="247"/>
  <c r="K122" i="187"/>
  <c r="K122" i="247" s="1"/>
  <c r="F129" i="247"/>
  <c r="F154" i="187"/>
  <c r="F154" i="247" s="1"/>
  <c r="J131" i="247"/>
  <c r="K131" i="187"/>
  <c r="K131" i="247"/>
  <c r="J143" i="247"/>
  <c r="K143" i="187"/>
  <c r="K143" i="247"/>
  <c r="J25" i="248"/>
  <c r="I46" i="248"/>
  <c r="I58" i="188"/>
  <c r="I58" i="248" s="1"/>
  <c r="J15" i="249"/>
  <c r="K15" i="189"/>
  <c r="J20" i="251"/>
  <c r="K20" i="191"/>
  <c r="K20" i="251" s="1"/>
  <c r="J36" i="252"/>
  <c r="K36" i="192"/>
  <c r="K36" i="252"/>
  <c r="J56" i="252"/>
  <c r="K56" i="192"/>
  <c r="K56" i="252" s="1"/>
  <c r="D56" i="313"/>
  <c r="J20" i="256"/>
  <c r="K20" i="196"/>
  <c r="J53" i="256"/>
  <c r="K53" i="196"/>
  <c r="D53" i="317"/>
  <c r="D53" i="379" s="1"/>
  <c r="J16" i="257"/>
  <c r="K16" i="197"/>
  <c r="J30" i="258"/>
  <c r="K30" i="198"/>
  <c r="E57" i="198"/>
  <c r="E57" i="258" s="1"/>
  <c r="J56" i="258"/>
  <c r="K56" i="198"/>
  <c r="J33" i="259"/>
  <c r="K33" i="199"/>
  <c r="J37" i="259"/>
  <c r="K37" i="199"/>
  <c r="J53" i="260"/>
  <c r="K53" i="200"/>
  <c r="J59" i="260"/>
  <c r="K59" i="200"/>
  <c r="J17" i="261"/>
  <c r="K17" i="201"/>
  <c r="J21" i="261"/>
  <c r="K21" i="201"/>
  <c r="J19" i="262"/>
  <c r="K19" i="202"/>
  <c r="K19" i="262" s="1"/>
  <c r="J50" i="262"/>
  <c r="K50" i="202"/>
  <c r="J14" i="263"/>
  <c r="K14" i="203"/>
  <c r="K14" i="263"/>
  <c r="J22" i="203"/>
  <c r="J22" i="263"/>
  <c r="K14" i="204"/>
  <c r="K14" i="264"/>
  <c r="J14" i="264"/>
  <c r="J47" i="264"/>
  <c r="K47" i="204"/>
  <c r="I38" i="205"/>
  <c r="F45" i="265"/>
  <c r="F57" i="205"/>
  <c r="F57" i="265" s="1"/>
  <c r="J13" i="266"/>
  <c r="J33" i="267"/>
  <c r="K33" i="207"/>
  <c r="J48" i="270"/>
  <c r="K48" i="210"/>
  <c r="D38" i="211"/>
  <c r="D38" i="271" s="1"/>
  <c r="D10" i="271"/>
  <c r="K59" i="211"/>
  <c r="J59" i="271"/>
  <c r="K34" i="212"/>
  <c r="K32" i="212"/>
  <c r="J34" i="272"/>
  <c r="F32" i="276"/>
  <c r="F38" i="216"/>
  <c r="F43" i="216" s="1"/>
  <c r="F43" i="276" s="1"/>
  <c r="K50" i="219"/>
  <c r="J50" i="279"/>
  <c r="G51" i="288"/>
  <c r="G57" i="228"/>
  <c r="G57" i="288"/>
  <c r="J29" i="266"/>
  <c r="K29" i="206"/>
  <c r="D27" i="327"/>
  <c r="D27" i="389"/>
  <c r="J41" i="268"/>
  <c r="K41" i="208"/>
  <c r="J48" i="268"/>
  <c r="K48" i="208"/>
  <c r="E45" i="269"/>
  <c r="E57" i="209"/>
  <c r="E57" i="269"/>
  <c r="J47" i="272"/>
  <c r="K47" i="212"/>
  <c r="J55" i="273"/>
  <c r="K55" i="213"/>
  <c r="E57" i="214"/>
  <c r="E57" i="274" s="1"/>
  <c r="E45" i="274"/>
  <c r="J53" i="274"/>
  <c r="J51" i="214"/>
  <c r="K53" i="214"/>
  <c r="D53" i="335" s="1"/>
  <c r="D53" i="397" s="1"/>
  <c r="J29" i="276"/>
  <c r="J28" i="216"/>
  <c r="J28" i="276" s="1"/>
  <c r="J51" i="217"/>
  <c r="K52" i="217"/>
  <c r="D52" i="338" s="1"/>
  <c r="D52" i="400" s="1"/>
  <c r="J59" i="277"/>
  <c r="K59" i="217"/>
  <c r="D59" i="338" s="1"/>
  <c r="D59" i="400" s="1"/>
  <c r="J21" i="279"/>
  <c r="K21" i="219"/>
  <c r="J24" i="280"/>
  <c r="K24" i="220"/>
  <c r="D45" i="281"/>
  <c r="D38" i="223"/>
  <c r="D10" i="283"/>
  <c r="K14" i="224"/>
  <c r="D12" i="345"/>
  <c r="D12" i="407"/>
  <c r="J14" i="284"/>
  <c r="D51" i="284"/>
  <c r="D57" i="224"/>
  <c r="D57" i="284" s="1"/>
  <c r="K31" i="225"/>
  <c r="K31" i="285"/>
  <c r="J31" i="285"/>
  <c r="J37" i="285"/>
  <c r="K37" i="225"/>
  <c r="K13" i="226"/>
  <c r="D11" i="347"/>
  <c r="D11" i="409"/>
  <c r="J13" i="286"/>
  <c r="J42" i="287"/>
  <c r="K42" i="227"/>
  <c r="K23" i="230"/>
  <c r="D21" i="351" s="1"/>
  <c r="D21" i="413" s="1"/>
  <c r="J23" i="290"/>
  <c r="C37" i="236"/>
  <c r="K37" i="236" s="1"/>
  <c r="C37" i="296"/>
  <c r="C37" i="358" s="1"/>
  <c r="G57" i="205"/>
  <c r="G57" i="265" s="1"/>
  <c r="K15" i="206"/>
  <c r="J17" i="266"/>
  <c r="J26" i="266"/>
  <c r="J23" i="267"/>
  <c r="J47" i="267"/>
  <c r="J33" i="268"/>
  <c r="K33" i="208"/>
  <c r="D31" i="329" s="1"/>
  <c r="D31" i="391" s="1"/>
  <c r="J54" i="268"/>
  <c r="K54" i="208"/>
  <c r="K54" i="268"/>
  <c r="J16" i="269"/>
  <c r="K16" i="209"/>
  <c r="K16" i="269" s="1"/>
  <c r="J25" i="269"/>
  <c r="J35" i="269"/>
  <c r="K35" i="209"/>
  <c r="K35" i="269" s="1"/>
  <c r="I10" i="270"/>
  <c r="J42" i="270"/>
  <c r="K42" i="210"/>
  <c r="J52" i="270"/>
  <c r="K52" i="210"/>
  <c r="J24" i="271"/>
  <c r="K24" i="211"/>
  <c r="K24" i="271" s="1"/>
  <c r="H10" i="273"/>
  <c r="H38" i="213"/>
  <c r="J50" i="274"/>
  <c r="K50" i="214"/>
  <c r="J15" i="276"/>
  <c r="K15" i="216"/>
  <c r="J55" i="277"/>
  <c r="K55" i="217"/>
  <c r="K55" i="277"/>
  <c r="J19" i="281"/>
  <c r="K19" i="221"/>
  <c r="K37" i="221"/>
  <c r="J37" i="281"/>
  <c r="K33" i="222"/>
  <c r="K32" i="222" s="1"/>
  <c r="D30" i="343" s="1"/>
  <c r="D30" i="405" s="1"/>
  <c r="J33" i="282"/>
  <c r="J36" i="282"/>
  <c r="K36" i="222"/>
  <c r="K47" i="222"/>
  <c r="J47" i="282"/>
  <c r="J14" i="283"/>
  <c r="K14" i="223"/>
  <c r="I45" i="283"/>
  <c r="J12" i="284"/>
  <c r="J54" i="285"/>
  <c r="K54" i="225"/>
  <c r="J15" i="287"/>
  <c r="K15" i="227"/>
  <c r="K55" i="228"/>
  <c r="J55" i="288"/>
  <c r="J36" i="289"/>
  <c r="K36" i="229"/>
  <c r="J41" i="266"/>
  <c r="K41" i="206"/>
  <c r="D10" i="267"/>
  <c r="D38" i="207"/>
  <c r="D43" i="207" s="1"/>
  <c r="D43" i="267" s="1"/>
  <c r="J36" i="268"/>
  <c r="K36" i="208"/>
  <c r="J20" i="269"/>
  <c r="K20" i="209"/>
  <c r="J55" i="270"/>
  <c r="K55" i="210"/>
  <c r="J50" i="272"/>
  <c r="K50" i="212"/>
  <c r="K45" i="212"/>
  <c r="D45" i="333" s="1"/>
  <c r="D45" i="395" s="1"/>
  <c r="D50" i="333"/>
  <c r="D50" i="395"/>
  <c r="J60" i="272"/>
  <c r="K60" i="212"/>
  <c r="D60" i="333" s="1"/>
  <c r="D60" i="395" s="1"/>
  <c r="K31" i="215"/>
  <c r="G45" i="276"/>
  <c r="G57" i="216"/>
  <c r="G57" i="276" s="1"/>
  <c r="K24" i="218"/>
  <c r="D22" i="339" s="1"/>
  <c r="D22" i="401" s="1"/>
  <c r="J24" i="278"/>
  <c r="F57" i="218"/>
  <c r="F57" i="278" s="1"/>
  <c r="F45" i="278"/>
  <c r="J56" i="279"/>
  <c r="K56" i="219"/>
  <c r="D56" i="340" s="1"/>
  <c r="D56" i="402" s="1"/>
  <c r="K19" i="220"/>
  <c r="J19" i="280"/>
  <c r="K47" i="220"/>
  <c r="K15" i="221"/>
  <c r="J15" i="281"/>
  <c r="K25" i="222"/>
  <c r="J25" i="282"/>
  <c r="J42" i="285"/>
  <c r="K42" i="225"/>
  <c r="K42" i="285"/>
  <c r="G51" i="286"/>
  <c r="G57" i="226"/>
  <c r="G57" i="286" s="1"/>
  <c r="J54" i="286"/>
  <c r="K54" i="226"/>
  <c r="D54" i="347"/>
  <c r="D54" i="409" s="1"/>
  <c r="K54" i="286"/>
  <c r="J60" i="286"/>
  <c r="K60" i="226"/>
  <c r="D60" i="347" s="1"/>
  <c r="D60" i="409" s="1"/>
  <c r="G45" i="287"/>
  <c r="G57" i="227"/>
  <c r="G57" i="287" s="1"/>
  <c r="J56" i="288"/>
  <c r="K56" i="228"/>
  <c r="K60" i="228"/>
  <c r="K47" i="230"/>
  <c r="J47" i="290"/>
  <c r="E92" i="298"/>
  <c r="E36" i="394"/>
  <c r="E41" i="394" s="1"/>
  <c r="J26" i="269"/>
  <c r="K31" i="209"/>
  <c r="D29" i="330"/>
  <c r="D29" i="392" s="1"/>
  <c r="J25" i="275"/>
  <c r="J30" i="275"/>
  <c r="I57" i="215"/>
  <c r="I57" i="275" s="1"/>
  <c r="K40" i="216"/>
  <c r="K56" i="216"/>
  <c r="J15" i="277"/>
  <c r="D45" i="277"/>
  <c r="J49" i="277"/>
  <c r="K53" i="217"/>
  <c r="K53" i="277"/>
  <c r="J53" i="277"/>
  <c r="K11" i="218"/>
  <c r="K11" i="278" s="1"/>
  <c r="K14" i="219"/>
  <c r="D12" i="340" s="1"/>
  <c r="D12" i="402" s="1"/>
  <c r="J16" i="279"/>
  <c r="K48" i="219"/>
  <c r="K60" i="219"/>
  <c r="K60" i="279"/>
  <c r="J21" i="280"/>
  <c r="K37" i="220"/>
  <c r="K48" i="220"/>
  <c r="J18" i="281"/>
  <c r="J25" i="281"/>
  <c r="K25" i="221"/>
  <c r="J41" i="281"/>
  <c r="J52" i="281"/>
  <c r="K52" i="221"/>
  <c r="J15" i="282"/>
  <c r="K15" i="222"/>
  <c r="K15" i="282"/>
  <c r="J55" i="282"/>
  <c r="K55" i="222"/>
  <c r="J31" i="283"/>
  <c r="K31" i="223"/>
  <c r="K31" i="283" s="1"/>
  <c r="J34" i="283"/>
  <c r="J42" i="283"/>
  <c r="J37" i="284"/>
  <c r="J20" i="285"/>
  <c r="J53" i="285"/>
  <c r="J16" i="286"/>
  <c r="F45" i="287"/>
  <c r="F57" i="227"/>
  <c r="F57" i="287"/>
  <c r="J47" i="287"/>
  <c r="J16" i="289"/>
  <c r="K16" i="229"/>
  <c r="J42" i="289"/>
  <c r="J20" i="290"/>
  <c r="K20" i="230"/>
  <c r="G45" i="291"/>
  <c r="G57" i="231"/>
  <c r="G57" i="291" s="1"/>
  <c r="E57" i="324"/>
  <c r="E92" i="358"/>
  <c r="E93" i="358" s="1"/>
  <c r="J32" i="215"/>
  <c r="J32" i="275"/>
  <c r="G57" i="218"/>
  <c r="G57" i="278" s="1"/>
  <c r="I38" i="220"/>
  <c r="I43" i="220" s="1"/>
  <c r="I43" i="280" s="1"/>
  <c r="J48" i="286"/>
  <c r="K48" i="226"/>
  <c r="J56" i="286"/>
  <c r="K56" i="226"/>
  <c r="D56" i="347" s="1"/>
  <c r="D56" i="409" s="1"/>
  <c r="E57" i="316"/>
  <c r="E98" i="357"/>
  <c r="E9" i="358"/>
  <c r="E98" i="358" s="1"/>
  <c r="E135" i="357"/>
  <c r="B36" i="363"/>
  <c r="E36" i="363" s="1"/>
  <c r="E165" i="357"/>
  <c r="E57" i="398"/>
  <c r="E36" i="402"/>
  <c r="E41" i="402" s="1"/>
  <c r="C134" i="296"/>
  <c r="C134" i="358"/>
  <c r="C134" i="236"/>
  <c r="K134" i="236" s="1"/>
  <c r="J16" i="291"/>
  <c r="K16" i="231"/>
  <c r="E92" i="295"/>
  <c r="E166" i="295" s="1"/>
  <c r="E36" i="337"/>
  <c r="E41" i="337" s="1"/>
  <c r="E57" i="340"/>
  <c r="E37" i="363"/>
  <c r="E57" i="392"/>
  <c r="E36" i="397"/>
  <c r="E41" i="397"/>
  <c r="F21" i="416"/>
  <c r="C37" i="421"/>
  <c r="C54" i="421" s="1"/>
  <c r="C71" i="421" s="1"/>
  <c r="B2" i="403"/>
  <c r="B2" i="404" s="1"/>
  <c r="B2" i="405" s="1"/>
  <c r="B2" i="406" s="1"/>
  <c r="B31" i="354"/>
  <c r="C111" i="236"/>
  <c r="K111" i="236" s="1"/>
  <c r="C111" i="296"/>
  <c r="C111" i="358"/>
  <c r="C90" i="238"/>
  <c r="K90" i="238" s="1"/>
  <c r="C90" i="298"/>
  <c r="C90" i="360"/>
  <c r="J34" i="290"/>
  <c r="K34" i="230"/>
  <c r="J25" i="291"/>
  <c r="K25" i="231"/>
  <c r="E37" i="312"/>
  <c r="E42" i="312" s="1"/>
  <c r="E36" i="330"/>
  <c r="E41" i="330"/>
  <c r="C4" i="362"/>
  <c r="G4" i="362" s="1"/>
  <c r="C4" i="361"/>
  <c r="G4" i="361" s="1"/>
  <c r="D4" i="362"/>
  <c r="H4" i="362" s="1"/>
  <c r="E154" i="370"/>
  <c r="E155" i="370" s="1"/>
  <c r="E57" i="377"/>
  <c r="E57" i="394"/>
  <c r="B2" i="307"/>
  <c r="B2" i="306"/>
  <c r="B2" i="308"/>
  <c r="A2" i="297"/>
  <c r="C132" i="296"/>
  <c r="C132" i="358" s="1"/>
  <c r="C116" i="236"/>
  <c r="K116" i="236" s="1"/>
  <c r="C116" i="296"/>
  <c r="C116" i="358" s="1"/>
  <c r="E57" i="407"/>
  <c r="C72" i="236"/>
  <c r="C72" i="296"/>
  <c r="C72" i="358" s="1"/>
  <c r="C62" i="296"/>
  <c r="C62" i="358" s="1"/>
  <c r="C62" i="236"/>
  <c r="C31" i="236"/>
  <c r="C31" i="296"/>
  <c r="C31" i="358"/>
  <c r="C17" i="296"/>
  <c r="C17" i="358"/>
  <c r="C13" i="296"/>
  <c r="C13" i="358"/>
  <c r="C118" i="296"/>
  <c r="C118" i="358"/>
  <c r="C91" i="297"/>
  <c r="C91" i="359"/>
  <c r="C91" i="237"/>
  <c r="C86" i="237"/>
  <c r="K86" i="237" s="1"/>
  <c r="C86" i="297"/>
  <c r="C86" i="359" s="1"/>
  <c r="C110" i="237"/>
  <c r="K110" i="237" s="1"/>
  <c r="C110" i="297"/>
  <c r="C110" i="359" s="1"/>
  <c r="C20" i="302"/>
  <c r="C20" i="364" s="1"/>
  <c r="C20" i="242"/>
  <c r="C47" i="305"/>
  <c r="C47" i="367"/>
  <c r="C47" i="244"/>
  <c r="C103" i="245"/>
  <c r="C103" i="306"/>
  <c r="C103" i="368"/>
  <c r="C51" i="250"/>
  <c r="C51" i="311"/>
  <c r="C51" i="373" s="1"/>
  <c r="K26" i="192"/>
  <c r="E57" i="412"/>
  <c r="D127" i="415"/>
  <c r="G19" i="418"/>
  <c r="C88" i="236"/>
  <c r="C88" i="296"/>
  <c r="C88" i="358"/>
  <c r="C65" i="296"/>
  <c r="C65" i="358"/>
  <c r="C65" i="236"/>
  <c r="C48" i="236"/>
  <c r="C48" i="296"/>
  <c r="C48" i="358" s="1"/>
  <c r="C26" i="236"/>
  <c r="K26" i="236" s="1"/>
  <c r="C26" i="296"/>
  <c r="C26" i="358" s="1"/>
  <c r="C159" i="237"/>
  <c r="K159" i="237" s="1"/>
  <c r="C159" i="297"/>
  <c r="C159" i="359" s="1"/>
  <c r="D147" i="415"/>
  <c r="D148" i="415" s="1"/>
  <c r="C108" i="295"/>
  <c r="C108" i="357" s="1"/>
  <c r="C108" i="235"/>
  <c r="C141" i="297"/>
  <c r="C141" i="359"/>
  <c r="C158" i="297"/>
  <c r="C158" i="359"/>
  <c r="C158" i="237"/>
  <c r="K158" i="237"/>
  <c r="C89" i="298"/>
  <c r="C89" i="360"/>
  <c r="C89" i="238"/>
  <c r="K89" i="238"/>
  <c r="C56" i="298"/>
  <c r="C56" i="360"/>
  <c r="C146" i="238"/>
  <c r="K146" i="238"/>
  <c r="G25" i="299"/>
  <c r="G25" i="361"/>
  <c r="C115" i="305"/>
  <c r="C115" i="367"/>
  <c r="C115" i="244"/>
  <c r="C81" i="245"/>
  <c r="C81" i="306"/>
  <c r="C81" i="368"/>
  <c r="C109" i="245"/>
  <c r="C109" i="306"/>
  <c r="C109" i="368" s="1"/>
  <c r="K26" i="190"/>
  <c r="K26" i="197"/>
  <c r="K13" i="200"/>
  <c r="K13" i="260" s="1"/>
  <c r="K53" i="215"/>
  <c r="K51" i="215" s="1"/>
  <c r="K51" i="275" s="1"/>
  <c r="K26" i="219"/>
  <c r="K49" i="222"/>
  <c r="K49" i="282" s="1"/>
  <c r="K26" i="225"/>
  <c r="K26" i="285" s="1"/>
  <c r="D21" i="302"/>
  <c r="G21" i="302" s="1"/>
  <c r="D21" i="364"/>
  <c r="D21" i="242"/>
  <c r="C22" i="303"/>
  <c r="C22" i="365" s="1"/>
  <c r="C22" i="243"/>
  <c r="C141" i="245"/>
  <c r="C141" i="306"/>
  <c r="C141" i="368" s="1"/>
  <c r="C24" i="246"/>
  <c r="C24" i="307"/>
  <c r="C24" i="369"/>
  <c r="K17" i="218"/>
  <c r="C57" i="298"/>
  <c r="C57" i="360" s="1"/>
  <c r="C57" i="238"/>
  <c r="K57" i="238" s="1"/>
  <c r="B20" i="243"/>
  <c r="B20" i="303"/>
  <c r="B20" i="365"/>
  <c r="G20" i="365" s="1"/>
  <c r="C84" i="246"/>
  <c r="C84" i="307"/>
  <c r="C84" i="369"/>
  <c r="C53" i="250"/>
  <c r="C53" i="311"/>
  <c r="C53" i="373" s="1"/>
  <c r="K42" i="192"/>
  <c r="C56" i="252"/>
  <c r="C56" i="313"/>
  <c r="C56" i="375" s="1"/>
  <c r="K29" i="200"/>
  <c r="K29" i="260" s="1"/>
  <c r="K41" i="218"/>
  <c r="C152" i="246"/>
  <c r="C152" i="307"/>
  <c r="C152" i="369" s="1"/>
  <c r="K18" i="217"/>
  <c r="D16" i="338" s="1"/>
  <c r="D16" i="400" s="1"/>
  <c r="K53" i="222"/>
  <c r="K29" i="226"/>
  <c r="K29" i="286"/>
  <c r="C27" i="247"/>
  <c r="C27" i="308"/>
  <c r="C27" i="370" s="1"/>
  <c r="K49" i="203"/>
  <c r="K18" i="210"/>
  <c r="K18" i="270"/>
  <c r="K26" i="218"/>
  <c r="D13" i="242"/>
  <c r="B24" i="364"/>
  <c r="K5" i="216"/>
  <c r="K23" i="290"/>
  <c r="K33" i="267"/>
  <c r="K59" i="253"/>
  <c r="D138" i="359"/>
  <c r="F160" i="235"/>
  <c r="I160" i="235"/>
  <c r="F68" i="237"/>
  <c r="F165" i="237"/>
  <c r="F165" i="177"/>
  <c r="C10" i="284"/>
  <c r="C28" i="282"/>
  <c r="D53" i="338"/>
  <c r="D53" i="400" s="1"/>
  <c r="K16" i="257"/>
  <c r="D14" i="318"/>
  <c r="D14" i="380"/>
  <c r="D26" i="295"/>
  <c r="D26" i="357"/>
  <c r="K25" i="175"/>
  <c r="D25" i="295"/>
  <c r="D25" i="357" s="1"/>
  <c r="C57" i="223"/>
  <c r="D29" i="346"/>
  <c r="D29" i="408" s="1"/>
  <c r="D18" i="317"/>
  <c r="D18" i="379" s="1"/>
  <c r="K20" i="256"/>
  <c r="F155" i="187"/>
  <c r="F155" i="247"/>
  <c r="K17" i="286"/>
  <c r="K29" i="259"/>
  <c r="I93" i="178"/>
  <c r="I93" i="238" s="1"/>
  <c r="D37" i="359"/>
  <c r="K39" i="288"/>
  <c r="K39" i="214"/>
  <c r="K39" i="274" s="1"/>
  <c r="D13" i="348"/>
  <c r="D13" i="410" s="1"/>
  <c r="D35" i="346"/>
  <c r="D35" i="408" s="1"/>
  <c r="K37" i="285"/>
  <c r="D43" i="211"/>
  <c r="D43" i="271"/>
  <c r="D31" i="320"/>
  <c r="D31" i="382"/>
  <c r="K33" i="259"/>
  <c r="K50" i="270"/>
  <c r="K35" i="259"/>
  <c r="D96" i="307"/>
  <c r="D96" i="369" s="1"/>
  <c r="D13" i="307"/>
  <c r="D13" i="369" s="1"/>
  <c r="K13" i="246"/>
  <c r="D11" i="368"/>
  <c r="I44" i="188"/>
  <c r="I44" i="248" s="1"/>
  <c r="D14" i="298"/>
  <c r="D14" i="360" s="1"/>
  <c r="K21" i="255"/>
  <c r="K57" i="251"/>
  <c r="K36" i="245"/>
  <c r="D36" i="306"/>
  <c r="D36" i="368" s="1"/>
  <c r="D62" i="369"/>
  <c r="K62" i="246"/>
  <c r="D113" i="305"/>
  <c r="D113" i="367" s="1"/>
  <c r="C57" i="206"/>
  <c r="G165" i="175"/>
  <c r="K111" i="247"/>
  <c r="C41" i="137"/>
  <c r="J38" i="280"/>
  <c r="J43" i="220"/>
  <c r="J43" i="280" s="1"/>
  <c r="C38" i="207"/>
  <c r="C38" i="267" s="1"/>
  <c r="C41" i="147"/>
  <c r="D19" i="334"/>
  <c r="D19" i="396"/>
  <c r="K21" i="273"/>
  <c r="D30" i="315"/>
  <c r="D30" i="377" s="1"/>
  <c r="K32" i="254"/>
  <c r="D16" i="331"/>
  <c r="D16" i="393"/>
  <c r="D60" i="340"/>
  <c r="D60" i="402"/>
  <c r="K47" i="290"/>
  <c r="D40" i="346"/>
  <c r="D40" i="408" s="1"/>
  <c r="K47" i="282"/>
  <c r="D31" i="343"/>
  <c r="D31" i="405"/>
  <c r="D33" i="330"/>
  <c r="D33" i="392"/>
  <c r="D47" i="333"/>
  <c r="D47" i="395"/>
  <c r="K47" i="272"/>
  <c r="F38" i="276"/>
  <c r="K53" i="256"/>
  <c r="D56" i="375"/>
  <c r="D18" i="312"/>
  <c r="D18" i="374"/>
  <c r="D13" i="310"/>
  <c r="D13" i="372"/>
  <c r="K15" i="249"/>
  <c r="D131" i="308"/>
  <c r="D131" i="370" s="1"/>
  <c r="D100" i="306"/>
  <c r="D100" i="368" s="1"/>
  <c r="J28" i="257"/>
  <c r="H43" i="206"/>
  <c r="H43" i="266"/>
  <c r="J57" i="194"/>
  <c r="J57" i="254"/>
  <c r="D95" i="307"/>
  <c r="D95" i="369"/>
  <c r="K111" i="244"/>
  <c r="F38" i="258"/>
  <c r="D33" i="312"/>
  <c r="D33" i="374"/>
  <c r="K107" i="245"/>
  <c r="D20" i="297"/>
  <c r="D20" i="359" s="1"/>
  <c r="D137" i="298"/>
  <c r="D137" i="360" s="1"/>
  <c r="D150" i="298"/>
  <c r="D150" i="360" s="1"/>
  <c r="D154" i="297"/>
  <c r="D154" i="359" s="1"/>
  <c r="E160" i="235"/>
  <c r="C45" i="270"/>
  <c r="K32" i="178"/>
  <c r="D32" i="298" s="1"/>
  <c r="D32" i="360" s="1"/>
  <c r="C33" i="251"/>
  <c r="C55" i="245"/>
  <c r="C160" i="177"/>
  <c r="C28" i="267"/>
  <c r="J10" i="273"/>
  <c r="J43" i="213"/>
  <c r="J43" i="273" s="1"/>
  <c r="K56" i="276"/>
  <c r="D56" i="337"/>
  <c r="D56" i="399"/>
  <c r="K14" i="284"/>
  <c r="K151" i="245"/>
  <c r="D39" i="331"/>
  <c r="D39" i="393"/>
  <c r="K59" i="262"/>
  <c r="K14" i="279"/>
  <c r="K48" i="260"/>
  <c r="K24" i="245"/>
  <c r="D44" i="188"/>
  <c r="D44" i="248" s="1"/>
  <c r="D43" i="194"/>
  <c r="D43" i="254" s="1"/>
  <c r="K64" i="245"/>
  <c r="D64" i="306"/>
  <c r="D64" i="368"/>
  <c r="D54" i="305"/>
  <c r="D54" i="367"/>
  <c r="D18" i="305"/>
  <c r="D18" i="367"/>
  <c r="K18" i="244"/>
  <c r="D144" i="295"/>
  <c r="D144" i="357" s="1"/>
  <c r="K144" i="235"/>
  <c r="F93" i="175"/>
  <c r="F93" i="235" s="1"/>
  <c r="G20" i="303"/>
  <c r="D15" i="339"/>
  <c r="D15" i="401"/>
  <c r="K17" i="278"/>
  <c r="G21" i="364"/>
  <c r="D49" i="343"/>
  <c r="D49" i="405"/>
  <c r="D24" i="318"/>
  <c r="D24" i="380"/>
  <c r="K26" i="257"/>
  <c r="K16" i="291"/>
  <c r="D14" i="352"/>
  <c r="D14" i="414"/>
  <c r="D48" i="347"/>
  <c r="D48" i="409"/>
  <c r="D48" i="340"/>
  <c r="D48" i="402"/>
  <c r="K48" i="279"/>
  <c r="K56" i="279"/>
  <c r="D34" i="329"/>
  <c r="D34" i="391"/>
  <c r="K36" i="268"/>
  <c r="D22" i="332"/>
  <c r="D22" i="394" s="1"/>
  <c r="K22" i="211"/>
  <c r="K52" i="277"/>
  <c r="K53" i="274"/>
  <c r="K51" i="214"/>
  <c r="D51" i="335"/>
  <c r="D51" i="397" s="1"/>
  <c r="K47" i="264"/>
  <c r="D47" i="325"/>
  <c r="D47" i="387"/>
  <c r="K37" i="259"/>
  <c r="D35" i="320"/>
  <c r="D35" i="382" s="1"/>
  <c r="K56" i="258"/>
  <c r="D56" i="319"/>
  <c r="D56" i="381"/>
  <c r="D39" i="348"/>
  <c r="D39" i="410"/>
  <c r="K21" i="254"/>
  <c r="D19" i="315"/>
  <c r="D19" i="377" s="1"/>
  <c r="K43" i="247"/>
  <c r="D116" i="307"/>
  <c r="D116" i="369"/>
  <c r="J28" i="275"/>
  <c r="J38" i="215"/>
  <c r="D13" i="326"/>
  <c r="D13" i="388"/>
  <c r="K16" i="264"/>
  <c r="D54" i="319"/>
  <c r="D54" i="381" s="1"/>
  <c r="K80" i="245"/>
  <c r="K152" i="247"/>
  <c r="D127" i="307"/>
  <c r="D127" i="369" s="1"/>
  <c r="D128" i="244"/>
  <c r="J69" i="238"/>
  <c r="F38" i="267"/>
  <c r="F43" i="207"/>
  <c r="F43" i="267"/>
  <c r="D38" i="266"/>
  <c r="D43" i="206"/>
  <c r="D43" i="266" s="1"/>
  <c r="D38" i="252"/>
  <c r="K55" i="248"/>
  <c r="K31" i="246"/>
  <c r="K82" i="184"/>
  <c r="K23" i="244"/>
  <c r="D23" i="305"/>
  <c r="D23" i="367"/>
  <c r="D90" i="298"/>
  <c r="D90" i="360"/>
  <c r="J93" i="244"/>
  <c r="G160" i="237"/>
  <c r="G161" i="177"/>
  <c r="G161" i="237"/>
  <c r="K122" i="235"/>
  <c r="D122" i="295"/>
  <c r="D122" i="357"/>
  <c r="C57" i="210"/>
  <c r="C58" i="150"/>
  <c r="C58" i="210" s="1"/>
  <c r="C58" i="331" s="1"/>
  <c r="C58" i="393" s="1"/>
  <c r="E93" i="178"/>
  <c r="E93" i="238" s="1"/>
  <c r="K137" i="235"/>
  <c r="C140" i="358"/>
  <c r="C38" i="192"/>
  <c r="C38" i="252" s="1"/>
  <c r="D133" i="295"/>
  <c r="D133" i="357" s="1"/>
  <c r="G135" i="235"/>
  <c r="G161" i="175"/>
  <c r="G161" i="235"/>
  <c r="C38" i="222"/>
  <c r="C38" i="282"/>
  <c r="C38" i="199"/>
  <c r="D26" i="323"/>
  <c r="D26" i="385" s="1"/>
  <c r="K28" i="262"/>
  <c r="C30" i="239"/>
  <c r="K32" i="258"/>
  <c r="D30" i="319"/>
  <c r="D30" i="381"/>
  <c r="J57" i="216"/>
  <c r="J57" i="276"/>
  <c r="I43" i="213"/>
  <c r="I43" i="273"/>
  <c r="I38" i="273"/>
  <c r="D30" i="339"/>
  <c r="D30" i="401" s="1"/>
  <c r="K32" i="278"/>
  <c r="C36" i="328"/>
  <c r="C36" i="390"/>
  <c r="J38" i="273"/>
  <c r="C36" i="343"/>
  <c r="C36" i="405" s="1"/>
  <c r="K51" i="274"/>
  <c r="D54" i="343"/>
  <c r="D54" i="405"/>
  <c r="K54" i="282"/>
  <c r="J54" i="282"/>
  <c r="K54" i="201"/>
  <c r="K54" i="261"/>
  <c r="D59" i="349"/>
  <c r="D59" i="411"/>
  <c r="K34" i="252"/>
  <c r="D32" i="313"/>
  <c r="D32" i="375" s="1"/>
  <c r="D23" i="318"/>
  <c r="D23" i="380" s="1"/>
  <c r="K25" i="257"/>
  <c r="K39" i="194"/>
  <c r="D19" i="364"/>
  <c r="G19" i="302"/>
  <c r="K11" i="268"/>
  <c r="D34" i="323"/>
  <c r="D34" i="385"/>
  <c r="K36" i="262"/>
  <c r="D16" i="364"/>
  <c r="G16" i="302"/>
  <c r="D28" i="324"/>
  <c r="D28" i="386" s="1"/>
  <c r="K28" i="203"/>
  <c r="D27" i="333"/>
  <c r="D27" i="395"/>
  <c r="K28" i="212"/>
  <c r="D40" i="333"/>
  <c r="D40" i="395" s="1"/>
  <c r="K42" i="272"/>
  <c r="D30" i="345"/>
  <c r="D30" i="407"/>
  <c r="D32" i="345"/>
  <c r="D32" i="407"/>
  <c r="D52" i="343"/>
  <c r="D52" i="405"/>
  <c r="K52" i="282"/>
  <c r="G16" i="364"/>
  <c r="K86" i="235"/>
  <c r="G8" i="303"/>
  <c r="G19" i="365"/>
  <c r="K62" i="237"/>
  <c r="K83" i="237"/>
  <c r="K43" i="235"/>
  <c r="K67" i="235"/>
  <c r="K21" i="258"/>
  <c r="K128" i="237"/>
  <c r="C22" i="271"/>
  <c r="C51" i="287"/>
  <c r="C10" i="254"/>
  <c r="C45" i="253"/>
  <c r="K40" i="286"/>
  <c r="D29" i="311"/>
  <c r="D29" i="373"/>
  <c r="K29" i="273"/>
  <c r="C18" i="299"/>
  <c r="C18" i="361" s="1"/>
  <c r="D6" i="363" s="1"/>
  <c r="G43" i="224"/>
  <c r="G43" i="284"/>
  <c r="J57" i="211"/>
  <c r="J57" i="271"/>
  <c r="I19" i="418"/>
  <c r="C36" i="125"/>
  <c r="C57" i="159"/>
  <c r="C57" i="219"/>
  <c r="M27" i="24"/>
  <c r="K126" i="175"/>
  <c r="D126" i="295" s="1"/>
  <c r="D126" i="357" s="1"/>
  <c r="K146" i="175"/>
  <c r="D57" i="296"/>
  <c r="D57" i="358"/>
  <c r="K36" i="177"/>
  <c r="K57" i="177"/>
  <c r="J60" i="237"/>
  <c r="K60" i="237"/>
  <c r="K145" i="177"/>
  <c r="K28" i="178"/>
  <c r="D28" i="298" s="1"/>
  <c r="D28" i="360" s="1"/>
  <c r="K29" i="178"/>
  <c r="D29" i="298"/>
  <c r="D29" i="360" s="1"/>
  <c r="J37" i="238"/>
  <c r="K37" i="238" s="1"/>
  <c r="J70" i="238"/>
  <c r="K70" i="238" s="1"/>
  <c r="K120" i="178"/>
  <c r="D120" i="298" s="1"/>
  <c r="D120" i="360" s="1"/>
  <c r="K126" i="178"/>
  <c r="K121" i="178"/>
  <c r="D121" i="298" s="1"/>
  <c r="D121" i="360" s="1"/>
  <c r="K134" i="178"/>
  <c r="D134" i="298"/>
  <c r="D134" i="360" s="1"/>
  <c r="K155" i="178"/>
  <c r="D155" i="298" s="1"/>
  <c r="D155" i="360" s="1"/>
  <c r="K39" i="185"/>
  <c r="K50" i="185"/>
  <c r="K50" i="245" s="1"/>
  <c r="K98" i="185"/>
  <c r="D98" i="306" s="1"/>
  <c r="D98" i="368" s="1"/>
  <c r="J30" i="246"/>
  <c r="K36" i="186"/>
  <c r="K36" i="246" s="1"/>
  <c r="K51" i="186"/>
  <c r="K51" i="246" s="1"/>
  <c r="K111" i="186"/>
  <c r="J115" i="246"/>
  <c r="K35" i="187"/>
  <c r="D35" i="308" s="1"/>
  <c r="D35" i="370" s="1"/>
  <c r="K39" i="187"/>
  <c r="K48" i="187"/>
  <c r="K77" i="187"/>
  <c r="K79" i="187"/>
  <c r="J80" i="247"/>
  <c r="K84" i="187"/>
  <c r="D84" i="308" s="1"/>
  <c r="D84" i="370" s="1"/>
  <c r="K108" i="187"/>
  <c r="J11" i="255"/>
  <c r="K40" i="199"/>
  <c r="E45" i="259"/>
  <c r="F43" i="230"/>
  <c r="F43" i="290"/>
  <c r="H43" i="225"/>
  <c r="H43" i="285"/>
  <c r="D43" i="225"/>
  <c r="D43" i="285"/>
  <c r="E43" i="215"/>
  <c r="E43" i="275"/>
  <c r="I43" i="222"/>
  <c r="I43" i="282"/>
  <c r="E43" i="222"/>
  <c r="E43" i="282"/>
  <c r="E43" i="225"/>
  <c r="E43" i="285"/>
  <c r="H43" i="193"/>
  <c r="H43" i="253"/>
  <c r="H19" i="418"/>
  <c r="F43" i="205"/>
  <c r="F43" i="265" s="1"/>
  <c r="I43" i="200"/>
  <c r="I43" i="260" s="1"/>
  <c r="E43" i="200"/>
  <c r="E43" i="260" s="1"/>
  <c r="I43" i="226"/>
  <c r="I43" i="286" s="1"/>
  <c r="F24" i="63"/>
  <c r="C57" i="141"/>
  <c r="C57" i="201"/>
  <c r="C57" i="261" s="1"/>
  <c r="I14" i="66"/>
  <c r="N27" i="24"/>
  <c r="I68" i="175"/>
  <c r="I93" i="175" s="1"/>
  <c r="I93" i="235" s="1"/>
  <c r="J48" i="236"/>
  <c r="K48" i="236"/>
  <c r="J81" i="236"/>
  <c r="J86" i="236"/>
  <c r="K86" i="236" s="1"/>
  <c r="D89" i="296"/>
  <c r="D89" i="358" s="1"/>
  <c r="J128" i="236"/>
  <c r="J118" i="237"/>
  <c r="K118" i="237"/>
  <c r="H136" i="237"/>
  <c r="I136" i="237"/>
  <c r="K137" i="177"/>
  <c r="J80" i="238"/>
  <c r="K80" i="238" s="1"/>
  <c r="J85" i="178"/>
  <c r="J85" i="238"/>
  <c r="J88" i="238"/>
  <c r="K88" i="238"/>
  <c r="K89" i="178"/>
  <c r="D89" i="298"/>
  <c r="H22" i="243"/>
  <c r="D5" i="202"/>
  <c r="K26" i="184"/>
  <c r="K61" i="184"/>
  <c r="K62" i="184"/>
  <c r="K62" i="244"/>
  <c r="K69" i="184"/>
  <c r="K74" i="184"/>
  <c r="D74" i="305" s="1"/>
  <c r="D74" i="367" s="1"/>
  <c r="J96" i="244"/>
  <c r="K148" i="184"/>
  <c r="K144" i="186"/>
  <c r="J11" i="250"/>
  <c r="K24" i="190"/>
  <c r="I46" i="251"/>
  <c r="J51" i="192"/>
  <c r="J37" i="258"/>
  <c r="J40" i="290"/>
  <c r="K40" i="230"/>
  <c r="K39" i="230"/>
  <c r="D37" i="351" s="1"/>
  <c r="D37" i="413" s="1"/>
  <c r="K31" i="202"/>
  <c r="D29" i="323"/>
  <c r="D29" i="385" s="1"/>
  <c r="K40" i="203"/>
  <c r="K59" i="204"/>
  <c r="K59" i="264"/>
  <c r="K26" i="205"/>
  <c r="D24" i="326"/>
  <c r="D24" i="388" s="1"/>
  <c r="I45" i="265"/>
  <c r="K50" i="206"/>
  <c r="K21" i="207"/>
  <c r="K21" i="210"/>
  <c r="D19" i="331"/>
  <c r="D19" i="393" s="1"/>
  <c r="K21" i="211"/>
  <c r="K11" i="212"/>
  <c r="K16" i="212"/>
  <c r="K18" i="213"/>
  <c r="D16" i="334"/>
  <c r="D16" i="396" s="1"/>
  <c r="K25" i="213"/>
  <c r="K37" i="213"/>
  <c r="K37" i="273"/>
  <c r="G45" i="273"/>
  <c r="J29" i="274"/>
  <c r="K35" i="216"/>
  <c r="K32" i="216"/>
  <c r="K54" i="216"/>
  <c r="J48" i="278"/>
  <c r="K54" i="219"/>
  <c r="K54" i="279"/>
  <c r="K46" i="220"/>
  <c r="J35" i="283"/>
  <c r="K20" i="224"/>
  <c r="D18" i="345"/>
  <c r="D18" i="407" s="1"/>
  <c r="K13" i="227"/>
  <c r="J23" i="287"/>
  <c r="K56" i="227"/>
  <c r="K18" i="228"/>
  <c r="D16" i="349"/>
  <c r="D16" i="411" s="1"/>
  <c r="K37" i="228"/>
  <c r="K47" i="228"/>
  <c r="J50" i="289"/>
  <c r="J11" i="261"/>
  <c r="K35" i="203"/>
  <c r="J33" i="264"/>
  <c r="J37" i="264"/>
  <c r="J46" i="264"/>
  <c r="K56" i="208"/>
  <c r="J50" i="271"/>
  <c r="J48" i="272"/>
  <c r="K46" i="214"/>
  <c r="K13" i="215"/>
  <c r="K13" i="275" s="1"/>
  <c r="J20" i="275"/>
  <c r="J19" i="276"/>
  <c r="K12" i="217"/>
  <c r="K15" i="218"/>
  <c r="K37" i="218"/>
  <c r="K42" i="220"/>
  <c r="K48" i="221"/>
  <c r="J50" i="281"/>
  <c r="K59" i="222"/>
  <c r="K59" i="282" s="1"/>
  <c r="K16" i="223"/>
  <c r="K36" i="230"/>
  <c r="K36" i="290"/>
  <c r="E57" i="315"/>
  <c r="E57" i="320"/>
  <c r="E36" i="326"/>
  <c r="E41" i="326"/>
  <c r="E57" i="329"/>
  <c r="E57" i="332"/>
  <c r="E57" i="342"/>
  <c r="E57" i="350"/>
  <c r="E29" i="361"/>
  <c r="E30" i="361"/>
  <c r="E58" i="373"/>
  <c r="E57" i="375"/>
  <c r="E57" i="382"/>
  <c r="E57" i="393"/>
  <c r="E36" i="401"/>
  <c r="E41" i="401"/>
  <c r="E57" i="411"/>
  <c r="E57" i="413"/>
  <c r="E57" i="414"/>
  <c r="G21" i="416"/>
  <c r="D19" i="418"/>
  <c r="F19" i="418"/>
  <c r="E11" i="421"/>
  <c r="E54" i="421"/>
  <c r="E71" i="421" s="1"/>
  <c r="C41" i="237"/>
  <c r="K41" i="237" s="1"/>
  <c r="C104" i="297"/>
  <c r="C104" i="359" s="1"/>
  <c r="C109" i="297"/>
  <c r="C109" i="359" s="1"/>
  <c r="C124" i="237"/>
  <c r="K124" i="237" s="1"/>
  <c r="C143" i="297"/>
  <c r="C143" i="359" s="1"/>
  <c r="E14" i="179"/>
  <c r="E11" i="302"/>
  <c r="E11" i="364"/>
  <c r="A20" i="303"/>
  <c r="A20" i="365"/>
  <c r="C14" i="306"/>
  <c r="C14" i="368"/>
  <c r="C153" i="306"/>
  <c r="C153" i="368"/>
  <c r="C118" i="307"/>
  <c r="C118" i="369"/>
  <c r="C53" i="315"/>
  <c r="C53" i="377"/>
  <c r="K54" i="221"/>
  <c r="K49" i="221"/>
  <c r="K50" i="222"/>
  <c r="K41" i="223"/>
  <c r="K20" i="223"/>
  <c r="D18" i="344"/>
  <c r="D18" i="406" s="1"/>
  <c r="K18" i="223"/>
  <c r="E23" i="239"/>
  <c r="E4" i="299"/>
  <c r="I4" i="299" s="1"/>
  <c r="E5" i="330"/>
  <c r="E5" i="314"/>
  <c r="K18" i="277"/>
  <c r="C57" i="332"/>
  <c r="C57" i="394" s="1"/>
  <c r="C57" i="256"/>
  <c r="C57" i="317"/>
  <c r="C57" i="379"/>
  <c r="K136" i="175"/>
  <c r="J128" i="184"/>
  <c r="F65" i="244"/>
  <c r="K52" i="254"/>
  <c r="K35" i="246"/>
  <c r="D13" i="343"/>
  <c r="D13" i="405" s="1"/>
  <c r="I38" i="280"/>
  <c r="D143" i="308"/>
  <c r="D143" i="370"/>
  <c r="K32" i="274"/>
  <c r="G166" i="177"/>
  <c r="K37" i="270"/>
  <c r="D111" i="305"/>
  <c r="D111" i="367" s="1"/>
  <c r="K24" i="246"/>
  <c r="K96" i="245"/>
  <c r="K30" i="274"/>
  <c r="K50" i="262"/>
  <c r="K24" i="278"/>
  <c r="K22" i="289"/>
  <c r="K121" i="177"/>
  <c r="D121" i="297" s="1"/>
  <c r="D121" i="359" s="1"/>
  <c r="J38" i="265"/>
  <c r="K21" i="248"/>
  <c r="D19" i="309"/>
  <c r="D19" i="371"/>
  <c r="K34" i="272"/>
  <c r="K41" i="274"/>
  <c r="D12" i="315"/>
  <c r="D12" i="377"/>
  <c r="B11" i="292"/>
  <c r="K39" i="265"/>
  <c r="K70" i="247"/>
  <c r="K51" i="278"/>
  <c r="J32" i="258"/>
  <c r="I38" i="268"/>
  <c r="E161" i="297"/>
  <c r="D38" i="289"/>
  <c r="J57" i="224"/>
  <c r="J57" i="284" s="1"/>
  <c r="H43" i="210"/>
  <c r="H43" i="270"/>
  <c r="H38" i="270"/>
  <c r="G38" i="287"/>
  <c r="G39" i="250"/>
  <c r="E43" i="219"/>
  <c r="E43" i="279"/>
  <c r="I43" i="219"/>
  <c r="I43" i="279" s="1"/>
  <c r="K112" i="185"/>
  <c r="D112" i="306" s="1"/>
  <c r="D112" i="368" s="1"/>
  <c r="J112" i="245"/>
  <c r="C51" i="216"/>
  <c r="C51" i="337" s="1"/>
  <c r="C51" i="399" s="1"/>
  <c r="J63" i="175"/>
  <c r="J33" i="236"/>
  <c r="J114" i="236"/>
  <c r="J117" i="236"/>
  <c r="J56" i="237"/>
  <c r="K56" i="237"/>
  <c r="J66" i="237"/>
  <c r="K66" i="237"/>
  <c r="J89" i="237"/>
  <c r="K89" i="237"/>
  <c r="J104" i="237"/>
  <c r="K104" i="237"/>
  <c r="J106" i="237"/>
  <c r="K106" i="237"/>
  <c r="J35" i="238"/>
  <c r="K35" i="238"/>
  <c r="J64" i="238"/>
  <c r="K64" i="238" s="1"/>
  <c r="J84" i="238"/>
  <c r="K84" i="238" s="1"/>
  <c r="J86" i="238"/>
  <c r="K86" i="238" s="1"/>
  <c r="K85" i="238" s="1"/>
  <c r="J133" i="238"/>
  <c r="K133" i="238"/>
  <c r="J154" i="238"/>
  <c r="K154" i="238" s="1"/>
  <c r="H93" i="244"/>
  <c r="H93" i="245"/>
  <c r="J102" i="245"/>
  <c r="C57" i="105"/>
  <c r="C57" i="192" s="1"/>
  <c r="J29" i="235"/>
  <c r="K29" i="235" s="1"/>
  <c r="J65" i="236"/>
  <c r="K65" i="236" s="1"/>
  <c r="J24" i="237"/>
  <c r="K24" i="237"/>
  <c r="E28" i="254"/>
  <c r="E38" i="194"/>
  <c r="G57" i="194"/>
  <c r="G57" i="254" s="1"/>
  <c r="G45" i="254"/>
  <c r="J50" i="255"/>
  <c r="K50" i="195"/>
  <c r="D50" i="316" s="1"/>
  <c r="D50" i="378" s="1"/>
  <c r="I51" i="255"/>
  <c r="I57" i="195"/>
  <c r="I57" i="255" s="1"/>
  <c r="H51" i="260"/>
  <c r="H57" i="200"/>
  <c r="H57" i="260"/>
  <c r="J99" i="247"/>
  <c r="K51" i="190"/>
  <c r="J55" i="250"/>
  <c r="K60" i="191"/>
  <c r="J40" i="253"/>
  <c r="J48" i="253"/>
  <c r="K25" i="195"/>
  <c r="K54" i="195"/>
  <c r="K54" i="255" s="1"/>
  <c r="K60" i="195"/>
  <c r="K49" i="196"/>
  <c r="D49" i="317"/>
  <c r="D49" i="379" s="1"/>
  <c r="K47" i="198"/>
  <c r="J31" i="259"/>
  <c r="J32" i="201"/>
  <c r="J32" i="261" s="1"/>
  <c r="K29" i="193"/>
  <c r="J29" i="253"/>
  <c r="D57" i="193"/>
  <c r="D57" i="253" s="1"/>
  <c r="D45" i="253"/>
  <c r="F51" i="255"/>
  <c r="F57" i="195"/>
  <c r="F57" i="255" s="1"/>
  <c r="J85" i="246"/>
  <c r="J36" i="250"/>
  <c r="K21" i="191"/>
  <c r="K19" i="192"/>
  <c r="K19" i="252"/>
  <c r="J26" i="253"/>
  <c r="K16" i="194"/>
  <c r="K20" i="194"/>
  <c r="K20" i="254"/>
  <c r="K48" i="195"/>
  <c r="D48" i="316"/>
  <c r="D48" i="378" s="1"/>
  <c r="K60" i="197"/>
  <c r="K19" i="200"/>
  <c r="K36" i="201"/>
  <c r="B2" i="411"/>
  <c r="B2" i="412" s="1"/>
  <c r="B2" i="413" s="1"/>
  <c r="B2" i="414" s="1"/>
  <c r="B33" i="354"/>
  <c r="C36" i="295"/>
  <c r="C36" i="357"/>
  <c r="C36" i="235"/>
  <c r="K36" i="235"/>
  <c r="C67" i="237"/>
  <c r="K67" i="237"/>
  <c r="C67" i="297"/>
  <c r="C67" i="359"/>
  <c r="C26" i="299"/>
  <c r="C26" i="361"/>
  <c r="E26" i="179"/>
  <c r="E24" i="179"/>
  <c r="D24" i="299" s="1"/>
  <c r="D24" i="361" s="1"/>
  <c r="G27" i="239"/>
  <c r="I27" i="239"/>
  <c r="G27" i="299"/>
  <c r="G27" i="361"/>
  <c r="C12" i="242"/>
  <c r="C12" i="302"/>
  <c r="C12" i="364" s="1"/>
  <c r="B17" i="243"/>
  <c r="B17" i="303"/>
  <c r="G17" i="303"/>
  <c r="C53" i="245"/>
  <c r="C53" i="306"/>
  <c r="C53" i="368" s="1"/>
  <c r="C121" i="245"/>
  <c r="C121" i="306"/>
  <c r="C121" i="368"/>
  <c r="C134" i="246"/>
  <c r="C134" i="307"/>
  <c r="C134" i="369" s="1"/>
  <c r="C67" i="247"/>
  <c r="C67" i="308"/>
  <c r="C67" i="370"/>
  <c r="C31" i="264"/>
  <c r="C29" i="325"/>
  <c r="C29" i="387" s="1"/>
  <c r="D23" i="364"/>
  <c r="G23" i="364" s="1"/>
  <c r="G23" i="302"/>
  <c r="I9" i="236"/>
  <c r="E98" i="177"/>
  <c r="E98" i="237" s="1"/>
  <c r="E9" i="237"/>
  <c r="J98" i="177"/>
  <c r="J98" i="237" s="1"/>
  <c r="J9" i="237"/>
  <c r="I98" i="178"/>
  <c r="I98" i="238"/>
  <c r="I9" i="238"/>
  <c r="E57" i="201"/>
  <c r="E57" i="261"/>
  <c r="H45" i="261"/>
  <c r="F57" i="203"/>
  <c r="F57" i="263" s="1"/>
  <c r="E10" i="270"/>
  <c r="J15" i="272"/>
  <c r="D57" i="216"/>
  <c r="D57" i="276" s="1"/>
  <c r="G38" i="217"/>
  <c r="J36" i="279"/>
  <c r="E57" i="220"/>
  <c r="E57" i="280" s="1"/>
  <c r="K17" i="221"/>
  <c r="D15" i="342" s="1"/>
  <c r="D15" i="404" s="1"/>
  <c r="K23" i="221"/>
  <c r="K22" i="221" s="1"/>
  <c r="K31" i="221"/>
  <c r="K31" i="281" s="1"/>
  <c r="K53" i="221"/>
  <c r="K56" i="221"/>
  <c r="J14" i="282"/>
  <c r="K20" i="222"/>
  <c r="K31" i="222"/>
  <c r="K53" i="223"/>
  <c r="K25" i="224"/>
  <c r="K30" i="225"/>
  <c r="K36" i="226"/>
  <c r="K19" i="227"/>
  <c r="K25" i="227"/>
  <c r="K40" i="227"/>
  <c r="K14" i="229"/>
  <c r="J18" i="289"/>
  <c r="K54" i="229"/>
  <c r="K54" i="289" s="1"/>
  <c r="K60" i="229"/>
  <c r="K60" i="289" s="1"/>
  <c r="K35" i="230"/>
  <c r="J49" i="290"/>
  <c r="J37" i="291"/>
  <c r="K56" i="231"/>
  <c r="K56" i="291"/>
  <c r="E128" i="367"/>
  <c r="E58" i="374"/>
  <c r="E57" i="376"/>
  <c r="H21" i="417"/>
  <c r="K31" i="220"/>
  <c r="K18" i="221"/>
  <c r="K48" i="222"/>
  <c r="K48" i="282"/>
  <c r="D28" i="281"/>
  <c r="D38" i="221"/>
  <c r="D38" i="281" s="1"/>
  <c r="C74" i="236"/>
  <c r="C74" i="296"/>
  <c r="C74" i="358"/>
  <c r="C61" i="236"/>
  <c r="K61" i="236"/>
  <c r="C156" i="236"/>
  <c r="K156" i="236"/>
  <c r="C156" i="296"/>
  <c r="C156" i="358"/>
  <c r="G20" i="299"/>
  <c r="G20" i="361"/>
  <c r="G20" i="239"/>
  <c r="I20" i="239"/>
  <c r="G13" i="239"/>
  <c r="I13" i="239"/>
  <c r="I13" i="179"/>
  <c r="E19" i="242"/>
  <c r="E19" i="302"/>
  <c r="E19" i="364"/>
  <c r="E16" i="243"/>
  <c r="I16" i="243"/>
  <c r="E16" i="303"/>
  <c r="E16" i="365"/>
  <c r="C23" i="244"/>
  <c r="C23" i="305"/>
  <c r="C23" i="367" s="1"/>
  <c r="C144" i="246"/>
  <c r="C144" i="307"/>
  <c r="C144" i="369"/>
  <c r="C79" i="247"/>
  <c r="C79" i="308"/>
  <c r="C79" i="370" s="1"/>
  <c r="C24" i="248"/>
  <c r="C22" i="309"/>
  <c r="C22" i="371"/>
  <c r="E5" i="345"/>
  <c r="E5" i="337"/>
  <c r="E5" i="329"/>
  <c r="E5" i="321"/>
  <c r="E5" i="313"/>
  <c r="E5" i="305"/>
  <c r="E9" i="296"/>
  <c r="E5" i="352"/>
  <c r="C19" i="418"/>
  <c r="E19" i="418"/>
  <c r="D11" i="421"/>
  <c r="D54" i="421" s="1"/>
  <c r="D71" i="421" s="1"/>
  <c r="K55" i="223"/>
  <c r="D55" i="344" s="1"/>
  <c r="D55" i="406" s="1"/>
  <c r="D87" i="415"/>
  <c r="D88" i="415" s="1"/>
  <c r="D149" i="415" s="1"/>
  <c r="E5" i="306"/>
  <c r="E5" i="322"/>
  <c r="E5" i="338"/>
  <c r="D55" i="358"/>
  <c r="K28" i="218"/>
  <c r="E24" i="239"/>
  <c r="D30" i="306"/>
  <c r="D30" i="368" s="1"/>
  <c r="K30" i="245"/>
  <c r="D46" i="330"/>
  <c r="D46" i="392" s="1"/>
  <c r="K46" i="269"/>
  <c r="D130" i="306"/>
  <c r="D130" i="368"/>
  <c r="K130" i="245"/>
  <c r="D64" i="298"/>
  <c r="D64" i="360"/>
  <c r="D46" i="328"/>
  <c r="D46" i="390" s="1"/>
  <c r="K46" i="267"/>
  <c r="D72" i="307"/>
  <c r="D72" i="369"/>
  <c r="K72" i="246"/>
  <c r="C32" i="297"/>
  <c r="C32" i="359"/>
  <c r="C32" i="237"/>
  <c r="C18" i="297"/>
  <c r="C18" i="359"/>
  <c r="C18" i="237"/>
  <c r="C37" i="308"/>
  <c r="C37" i="370" s="1"/>
  <c r="C37" i="247"/>
  <c r="C8" i="311"/>
  <c r="C8" i="373"/>
  <c r="C10" i="250"/>
  <c r="C26" i="312"/>
  <c r="C26" i="374"/>
  <c r="C28" i="251"/>
  <c r="C8" i="317"/>
  <c r="C8" i="379"/>
  <c r="C10" i="256"/>
  <c r="C26" i="324"/>
  <c r="C26" i="386" s="1"/>
  <c r="C28" i="263"/>
  <c r="C26" i="326"/>
  <c r="C26" i="388"/>
  <c r="C28" i="265"/>
  <c r="C45" i="328"/>
  <c r="C45" i="390" s="1"/>
  <c r="C45" i="267"/>
  <c r="C10" i="272"/>
  <c r="C8" i="333"/>
  <c r="C8" i="395" s="1"/>
  <c r="C30" i="335"/>
  <c r="C30" i="397" s="1"/>
  <c r="C32" i="274"/>
  <c r="C39" i="277"/>
  <c r="C37" i="338"/>
  <c r="C37" i="400"/>
  <c r="C26" i="342"/>
  <c r="C26" i="404"/>
  <c r="C28" i="281"/>
  <c r="C8" i="343"/>
  <c r="C8" i="405" s="1"/>
  <c r="C10" i="282"/>
  <c r="K33" i="270"/>
  <c r="D10" i="349"/>
  <c r="D10" i="411" s="1"/>
  <c r="K12" i="288"/>
  <c r="D27" i="328"/>
  <c r="D27" i="390" s="1"/>
  <c r="K29" i="267"/>
  <c r="D71" i="308"/>
  <c r="D71" i="370"/>
  <c r="K71" i="247"/>
  <c r="D21" i="331"/>
  <c r="D21" i="393" s="1"/>
  <c r="K23" i="270"/>
  <c r="D27" i="338"/>
  <c r="D27" i="400"/>
  <c r="K29" i="277"/>
  <c r="D31" i="334"/>
  <c r="D31" i="396"/>
  <c r="K33" i="273"/>
  <c r="C133" i="305"/>
  <c r="C133" i="367"/>
  <c r="C133" i="244"/>
  <c r="C60" i="305"/>
  <c r="C60" i="367"/>
  <c r="C60" i="244"/>
  <c r="C82" i="306"/>
  <c r="C82" i="368" s="1"/>
  <c r="C82" i="245"/>
  <c r="C49" i="306"/>
  <c r="C49" i="368"/>
  <c r="C49" i="245"/>
  <c r="C37" i="306"/>
  <c r="C37" i="368" s="1"/>
  <c r="C37" i="245"/>
  <c r="C15" i="306"/>
  <c r="C15" i="368"/>
  <c r="C15" i="245"/>
  <c r="C15" i="246"/>
  <c r="C15" i="307"/>
  <c r="C15" i="369"/>
  <c r="C51" i="314"/>
  <c r="C51" i="376"/>
  <c r="C51" i="253"/>
  <c r="C51" i="322"/>
  <c r="C51" i="384" s="1"/>
  <c r="C51" i="261"/>
  <c r="C45" i="322"/>
  <c r="C45" i="384"/>
  <c r="C45" i="261"/>
  <c r="C30" i="345"/>
  <c r="C30" i="407" s="1"/>
  <c r="C32" i="284"/>
  <c r="C30" i="348"/>
  <c r="C30" i="410" s="1"/>
  <c r="C32" i="287"/>
  <c r="K52" i="272"/>
  <c r="C51" i="326"/>
  <c r="C51" i="388" s="1"/>
  <c r="C45" i="282"/>
  <c r="C39" i="265"/>
  <c r="C30" i="324"/>
  <c r="C30" i="386" s="1"/>
  <c r="K52" i="261"/>
  <c r="D10" i="332"/>
  <c r="D10" i="394"/>
  <c r="K12" i="271"/>
  <c r="K33" i="287"/>
  <c r="D31" i="348"/>
  <c r="D31" i="410"/>
  <c r="D52" i="337"/>
  <c r="D52" i="399"/>
  <c r="K52" i="276"/>
  <c r="K33" i="271"/>
  <c r="D31" i="332"/>
  <c r="D31" i="394" s="1"/>
  <c r="D28" i="342"/>
  <c r="D28" i="404"/>
  <c r="K30" i="281"/>
  <c r="D21" i="340"/>
  <c r="D21" i="402"/>
  <c r="K23" i="279"/>
  <c r="D21" i="330"/>
  <c r="D21" i="392"/>
  <c r="K23" i="269"/>
  <c r="K29" i="263"/>
  <c r="D27" i="324"/>
  <c r="D27" i="386"/>
  <c r="D10" i="331"/>
  <c r="D10" i="393"/>
  <c r="K12" i="270"/>
  <c r="D21" i="341"/>
  <c r="D21" i="403"/>
  <c r="K23" i="280"/>
  <c r="D57" i="308"/>
  <c r="D57" i="370"/>
  <c r="K57" i="247"/>
  <c r="C121" i="297"/>
  <c r="C121" i="359" s="1"/>
  <c r="C121" i="237"/>
  <c r="C114" i="247"/>
  <c r="C114" i="308"/>
  <c r="C114" i="370"/>
  <c r="C45" i="320"/>
  <c r="C45" i="382"/>
  <c r="C45" i="259"/>
  <c r="C51" i="324"/>
  <c r="C51" i="386"/>
  <c r="C51" i="263"/>
  <c r="C51" i="264"/>
  <c r="C51" i="325"/>
  <c r="C51" i="387"/>
  <c r="C8" i="331"/>
  <c r="C8" i="393"/>
  <c r="C10" i="270"/>
  <c r="C37" i="339"/>
  <c r="C37" i="401" s="1"/>
  <c r="C39" i="278"/>
  <c r="H6" i="299"/>
  <c r="H6" i="361"/>
  <c r="E36" i="301"/>
  <c r="K87" i="238"/>
  <c r="C41" i="238"/>
  <c r="K41" i="238"/>
  <c r="C129" i="238"/>
  <c r="K129" i="238" s="1"/>
  <c r="C14" i="239"/>
  <c r="E14" i="239"/>
  <c r="G13" i="299"/>
  <c r="G13" i="361" s="1"/>
  <c r="I14" i="180"/>
  <c r="H14" i="300"/>
  <c r="H14" i="362"/>
  <c r="H9" i="238"/>
  <c r="K5" i="231"/>
  <c r="C113" i="238"/>
  <c r="K113" i="238"/>
  <c r="E12" i="242"/>
  <c r="I12" i="242"/>
  <c r="E13" i="243"/>
  <c r="C145" i="305"/>
  <c r="C145" i="367" s="1"/>
  <c r="C85" i="306"/>
  <c r="C85" i="368" s="1"/>
  <c r="K5" i="215"/>
  <c r="D14" i="299"/>
  <c r="D14" i="361"/>
  <c r="I32" i="361"/>
  <c r="D34" i="351"/>
  <c r="D34" i="413" s="1"/>
  <c r="D48" i="342"/>
  <c r="D48" i="404"/>
  <c r="K48" i="281"/>
  <c r="K12" i="277"/>
  <c r="D10" i="338"/>
  <c r="D10" i="400"/>
  <c r="K13" i="287"/>
  <c r="D35" i="334"/>
  <c r="D35" i="396"/>
  <c r="D9" i="333"/>
  <c r="D9" i="395" s="1"/>
  <c r="K11" i="272"/>
  <c r="K21" i="270"/>
  <c r="K50" i="266"/>
  <c r="D50" i="327"/>
  <c r="D50" i="389"/>
  <c r="D59" i="325"/>
  <c r="D59" i="387"/>
  <c r="K31" i="262"/>
  <c r="J51" i="252"/>
  <c r="D144" i="307"/>
  <c r="D144" i="369"/>
  <c r="K74" i="244"/>
  <c r="D62" i="305"/>
  <c r="D62" i="367"/>
  <c r="I22" i="243"/>
  <c r="D89" i="360"/>
  <c r="K85" i="178"/>
  <c r="D85" i="298" s="1"/>
  <c r="D85" i="360" s="1"/>
  <c r="K40" i="259"/>
  <c r="D38" i="320"/>
  <c r="D38" i="382" s="1"/>
  <c r="K39" i="199"/>
  <c r="K108" i="247"/>
  <c r="D108" i="308"/>
  <c r="D108" i="370"/>
  <c r="K77" i="247"/>
  <c r="D77" i="308"/>
  <c r="D77" i="370"/>
  <c r="K111" i="246"/>
  <c r="D111" i="307"/>
  <c r="D111" i="369" s="1"/>
  <c r="D36" i="297"/>
  <c r="D36" i="359"/>
  <c r="K146" i="235"/>
  <c r="D146" i="295"/>
  <c r="D146" i="357"/>
  <c r="K20" i="283"/>
  <c r="D50" i="343"/>
  <c r="D50" i="405" s="1"/>
  <c r="K50" i="282"/>
  <c r="D54" i="342"/>
  <c r="D54" i="404"/>
  <c r="D14" i="344"/>
  <c r="D14" i="406"/>
  <c r="K16" i="283"/>
  <c r="D11" i="336"/>
  <c r="D11" i="398"/>
  <c r="D56" i="329"/>
  <c r="D56" i="391"/>
  <c r="K56" i="268"/>
  <c r="K47" i="288"/>
  <c r="D47" i="349"/>
  <c r="D47" i="411"/>
  <c r="K45" i="228"/>
  <c r="K57" i="228" s="1"/>
  <c r="K18" i="288"/>
  <c r="K46" i="280"/>
  <c r="D46" i="341"/>
  <c r="D46" i="403" s="1"/>
  <c r="D33" i="337"/>
  <c r="D33" i="399" s="1"/>
  <c r="K35" i="276"/>
  <c r="D23" i="334"/>
  <c r="D23" i="396" s="1"/>
  <c r="K22" i="213"/>
  <c r="K22" i="273"/>
  <c r="K25" i="273"/>
  <c r="K21" i="271"/>
  <c r="K26" i="265"/>
  <c r="D38" i="351"/>
  <c r="D38" i="413"/>
  <c r="K84" i="247"/>
  <c r="K79" i="247"/>
  <c r="D79" i="308"/>
  <c r="D79" i="370"/>
  <c r="D39" i="308"/>
  <c r="D39" i="370"/>
  <c r="K39" i="247"/>
  <c r="D50" i="306"/>
  <c r="D50" i="368" s="1"/>
  <c r="D145" i="297"/>
  <c r="D145" i="359"/>
  <c r="K140" i="177"/>
  <c r="D140" i="297" s="1"/>
  <c r="D140" i="359" s="1"/>
  <c r="D57" i="297"/>
  <c r="D57" i="359"/>
  <c r="K126" i="235"/>
  <c r="D6" i="301"/>
  <c r="D26" i="324"/>
  <c r="D26" i="386"/>
  <c r="K28" i="263"/>
  <c r="D56" i="352"/>
  <c r="D56" i="414" s="1"/>
  <c r="D60" i="350"/>
  <c r="D60" i="412" s="1"/>
  <c r="D38" i="348"/>
  <c r="D38" i="410" s="1"/>
  <c r="D17" i="348"/>
  <c r="D17" i="410" s="1"/>
  <c r="K19" i="287"/>
  <c r="K30" i="285"/>
  <c r="D53" i="344"/>
  <c r="D53" i="406" s="1"/>
  <c r="K53" i="283"/>
  <c r="D18" i="343"/>
  <c r="D18" i="405"/>
  <c r="D56" i="342"/>
  <c r="D56" i="404"/>
  <c r="K56" i="281"/>
  <c r="K17" i="281"/>
  <c r="B17" i="365"/>
  <c r="G17" i="365" s="1"/>
  <c r="D26" i="299"/>
  <c r="D26" i="361" s="1"/>
  <c r="K19" i="260"/>
  <c r="D17" i="321"/>
  <c r="D17" i="383"/>
  <c r="K49" i="256"/>
  <c r="D54" i="316"/>
  <c r="D54" i="378" s="1"/>
  <c r="C51" i="276"/>
  <c r="K112" i="245"/>
  <c r="K55" i="283"/>
  <c r="D54" i="350"/>
  <c r="D54" i="412"/>
  <c r="K36" i="286"/>
  <c r="D34" i="347"/>
  <c r="D34" i="409"/>
  <c r="K31" i="282"/>
  <c r="D29" i="343"/>
  <c r="D29" i="405"/>
  <c r="K53" i="281"/>
  <c r="D53" i="342"/>
  <c r="D53" i="404" s="1"/>
  <c r="D18" i="315"/>
  <c r="D18" i="377"/>
  <c r="D27" i="314"/>
  <c r="D27" i="376" s="1"/>
  <c r="K28" i="193"/>
  <c r="K28" i="253"/>
  <c r="K29" i="253"/>
  <c r="K47" i="258"/>
  <c r="D51" i="311"/>
  <c r="D51" i="373"/>
  <c r="K50" i="255"/>
  <c r="E38" i="254"/>
  <c r="J63" i="235"/>
  <c r="J128" i="244"/>
  <c r="K51" i="223"/>
  <c r="K39" i="290"/>
  <c r="E32" i="361"/>
  <c r="D27" i="321"/>
  <c r="D27" i="383"/>
  <c r="D24" i="346"/>
  <c r="D24" i="408"/>
  <c r="D29" i="344"/>
  <c r="D29" i="406"/>
  <c r="K48" i="280"/>
  <c r="D48" i="341"/>
  <c r="D48" i="403" s="1"/>
  <c r="D47" i="351"/>
  <c r="D47" i="413" s="1"/>
  <c r="D47" i="341"/>
  <c r="D47" i="403" s="1"/>
  <c r="D17" i="341"/>
  <c r="D17" i="403" s="1"/>
  <c r="K19" i="280"/>
  <c r="K33" i="268"/>
  <c r="J51" i="277"/>
  <c r="D12" i="325"/>
  <c r="D12" i="387" s="1"/>
  <c r="D17" i="323"/>
  <c r="D17" i="385" s="1"/>
  <c r="F43" i="204"/>
  <c r="F43" i="264" s="1"/>
  <c r="K78" i="185"/>
  <c r="D80" i="306"/>
  <c r="D80" i="368"/>
  <c r="K111" i="235"/>
  <c r="F92" i="235"/>
  <c r="F166" i="235"/>
  <c r="K19" i="267"/>
  <c r="K50" i="253"/>
  <c r="H39" i="248"/>
  <c r="K12" i="246"/>
  <c r="D12" i="307"/>
  <c r="D12" i="369" s="1"/>
  <c r="D32" i="308"/>
  <c r="D32" i="370"/>
  <c r="K32" i="247"/>
  <c r="D143" i="307"/>
  <c r="D143" i="369"/>
  <c r="K143" i="246"/>
  <c r="H160" i="238"/>
  <c r="H166" i="238" s="1"/>
  <c r="D104" i="298"/>
  <c r="D104" i="360"/>
  <c r="D65" i="295"/>
  <c r="D65" i="357"/>
  <c r="C57" i="341"/>
  <c r="C57" i="403" s="1"/>
  <c r="C57" i="280"/>
  <c r="D11" i="321"/>
  <c r="D11" i="383"/>
  <c r="E93" i="295"/>
  <c r="B20" i="301" s="1"/>
  <c r="B19" i="301"/>
  <c r="K20" i="290"/>
  <c r="D18" i="351"/>
  <c r="D18" i="413" s="1"/>
  <c r="D19" i="340"/>
  <c r="D19" i="402"/>
  <c r="K21" i="279"/>
  <c r="D31" i="328"/>
  <c r="D31" i="390"/>
  <c r="D50" i="323"/>
  <c r="D50" i="385"/>
  <c r="K50" i="285"/>
  <c r="D15" i="341"/>
  <c r="D15" i="403"/>
  <c r="K17" i="280"/>
  <c r="D39" i="333"/>
  <c r="D39" i="395"/>
  <c r="K14" i="258"/>
  <c r="D12" i="319"/>
  <c r="D12" i="381"/>
  <c r="K51" i="249"/>
  <c r="K25" i="247"/>
  <c r="D25" i="308"/>
  <c r="D25" i="370"/>
  <c r="K100" i="247"/>
  <c r="D59" i="308"/>
  <c r="D59" i="370"/>
  <c r="D35" i="340"/>
  <c r="D35" i="402"/>
  <c r="K37" i="279"/>
  <c r="J8" i="246"/>
  <c r="J38" i="223"/>
  <c r="J38" i="283" s="1"/>
  <c r="D55" i="309"/>
  <c r="D55" i="371"/>
  <c r="D41" i="308"/>
  <c r="D41" i="370" s="1"/>
  <c r="K41" i="247"/>
  <c r="D71" i="305"/>
  <c r="D71" i="367"/>
  <c r="H154" i="247"/>
  <c r="H155" i="187"/>
  <c r="H155" i="247"/>
  <c r="D134" i="295"/>
  <c r="D134" i="357" s="1"/>
  <c r="D110" i="295"/>
  <c r="D110" i="357"/>
  <c r="K110" i="235"/>
  <c r="J45" i="260"/>
  <c r="D151" i="307"/>
  <c r="D151" i="369"/>
  <c r="K151" i="246"/>
  <c r="C57" i="274"/>
  <c r="K39" i="282"/>
  <c r="D37" i="343"/>
  <c r="D37" i="405"/>
  <c r="C57" i="350"/>
  <c r="C57" i="412"/>
  <c r="C57" i="289"/>
  <c r="C73" i="295"/>
  <c r="C73" i="357" s="1"/>
  <c r="C73" i="235"/>
  <c r="C52" i="295"/>
  <c r="C52" i="357"/>
  <c r="C52" i="235"/>
  <c r="C81" i="297"/>
  <c r="C81" i="359"/>
  <c r="C81" i="237"/>
  <c r="C121" i="238"/>
  <c r="C121" i="298"/>
  <c r="C121" i="360" s="1"/>
  <c r="C78" i="298"/>
  <c r="C78" i="360" s="1"/>
  <c r="C78" i="238"/>
  <c r="C58" i="298"/>
  <c r="C58" i="360"/>
  <c r="C58" i="238"/>
  <c r="C25" i="238"/>
  <c r="C25" i="298"/>
  <c r="C25" i="360"/>
  <c r="C140" i="305"/>
  <c r="C140" i="367"/>
  <c r="C140" i="244"/>
  <c r="C114" i="245"/>
  <c r="C114" i="306"/>
  <c r="C114" i="368"/>
  <c r="C38" i="309"/>
  <c r="C38" i="371"/>
  <c r="C40" i="248"/>
  <c r="C26" i="309"/>
  <c r="C26" i="371" s="1"/>
  <c r="C28" i="248"/>
  <c r="C31" i="310"/>
  <c r="C31" i="372"/>
  <c r="C33" i="249"/>
  <c r="C20" i="310"/>
  <c r="C20" i="372"/>
  <c r="C22" i="249"/>
  <c r="C46" i="311"/>
  <c r="C46" i="373" s="1"/>
  <c r="C46" i="250"/>
  <c r="C37" i="317"/>
  <c r="C37" i="379"/>
  <c r="C39" i="256"/>
  <c r="C45" i="260"/>
  <c r="C45" i="321"/>
  <c r="C45" i="383"/>
  <c r="C47" i="329"/>
  <c r="C47" i="391"/>
  <c r="C47" i="268"/>
  <c r="K47" i="208"/>
  <c r="K47" i="268" s="1"/>
  <c r="C45" i="330"/>
  <c r="C45" i="392" s="1"/>
  <c r="C45" i="269"/>
  <c r="C37" i="336"/>
  <c r="C37" i="398"/>
  <c r="C39" i="275"/>
  <c r="C30" i="339"/>
  <c r="C30" i="401" s="1"/>
  <c r="C32" i="278"/>
  <c r="C30" i="351"/>
  <c r="C30" i="413" s="1"/>
  <c r="C32" i="290"/>
  <c r="C69" i="296"/>
  <c r="C69" i="358" s="1"/>
  <c r="C51" i="330"/>
  <c r="C51" i="392"/>
  <c r="K50" i="276"/>
  <c r="C28" i="252"/>
  <c r="C22" i="250"/>
  <c r="C45" i="335"/>
  <c r="C45" i="397" s="1"/>
  <c r="C70" i="246"/>
  <c r="C81" i="296"/>
  <c r="C81" i="358" s="1"/>
  <c r="C81" i="236"/>
  <c r="C78" i="297"/>
  <c r="C78" i="359"/>
  <c r="C78" i="237"/>
  <c r="C147" i="298"/>
  <c r="C147" i="360" s="1"/>
  <c r="C147" i="238"/>
  <c r="C81" i="298"/>
  <c r="C81" i="360"/>
  <c r="C81" i="238"/>
  <c r="C63" i="238"/>
  <c r="C63" i="298"/>
  <c r="C63" i="360"/>
  <c r="C32" i="298"/>
  <c r="C32" i="360"/>
  <c r="C32" i="238"/>
  <c r="C78" i="306"/>
  <c r="C78" i="368" s="1"/>
  <c r="C78" i="245"/>
  <c r="C129" i="307"/>
  <c r="C129" i="369"/>
  <c r="C129" i="246"/>
  <c r="C82" i="307"/>
  <c r="C82" i="369" s="1"/>
  <c r="C82" i="246"/>
  <c r="C140" i="308"/>
  <c r="C140" i="370"/>
  <c r="C140" i="247"/>
  <c r="C78" i="308"/>
  <c r="C78" i="370" s="1"/>
  <c r="C78" i="247"/>
  <c r="C31" i="309"/>
  <c r="C31" i="371"/>
  <c r="C33" i="248"/>
  <c r="C26" i="310"/>
  <c r="C26" i="372" s="1"/>
  <c r="C28" i="249"/>
  <c r="C26" i="311"/>
  <c r="C26" i="373"/>
  <c r="C28" i="250"/>
  <c r="C46" i="312"/>
  <c r="C46" i="374" s="1"/>
  <c r="C46" i="251"/>
  <c r="C51" i="254"/>
  <c r="C51" i="315"/>
  <c r="C51" i="377" s="1"/>
  <c r="C10" i="255"/>
  <c r="C8" i="316"/>
  <c r="C8" i="378"/>
  <c r="C30" i="318"/>
  <c r="C30" i="380"/>
  <c r="C32" i="257"/>
  <c r="C32" i="261"/>
  <c r="C30" i="322"/>
  <c r="C30" i="384" s="1"/>
  <c r="C37" i="329"/>
  <c r="C37" i="391"/>
  <c r="C39" i="268"/>
  <c r="C8" i="329"/>
  <c r="C8" i="391" s="1"/>
  <c r="C10" i="268"/>
  <c r="C37" i="332"/>
  <c r="C37" i="394"/>
  <c r="C39" i="271"/>
  <c r="C10" i="273"/>
  <c r="C8" i="334"/>
  <c r="C8" i="396"/>
  <c r="C8" i="335"/>
  <c r="C8" i="397"/>
  <c r="C10" i="274"/>
  <c r="C20" i="338"/>
  <c r="C20" i="400"/>
  <c r="C22" i="277"/>
  <c r="C51" i="339"/>
  <c r="C51" i="401"/>
  <c r="C51" i="278"/>
  <c r="C32" i="279"/>
  <c r="C30" i="340"/>
  <c r="C30" i="402"/>
  <c r="C8" i="340"/>
  <c r="C8" i="402"/>
  <c r="C10" i="279"/>
  <c r="C45" i="341"/>
  <c r="C45" i="403" s="1"/>
  <c r="C45" i="280"/>
  <c r="C51" i="347"/>
  <c r="C51" i="409"/>
  <c r="C51" i="286"/>
  <c r="C30" i="349"/>
  <c r="C30" i="411" s="1"/>
  <c r="C32" i="288"/>
  <c r="C37" i="350"/>
  <c r="C37" i="412"/>
  <c r="C39" i="289"/>
  <c r="D24" i="240"/>
  <c r="D30" i="180"/>
  <c r="D30" i="240" s="1"/>
  <c r="H38" i="272"/>
  <c r="F38" i="271"/>
  <c r="J26" i="237"/>
  <c r="K26" i="237" s="1"/>
  <c r="K125" i="178"/>
  <c r="D125" i="298"/>
  <c r="D125" i="360" s="1"/>
  <c r="K143" i="178"/>
  <c r="D143" i="298" s="1"/>
  <c r="D143" i="360" s="1"/>
  <c r="F38" i="289"/>
  <c r="J57" i="213"/>
  <c r="J57" i="273" s="1"/>
  <c r="G38" i="270"/>
  <c r="E154" i="184"/>
  <c r="E154" i="244"/>
  <c r="J21" i="258"/>
  <c r="G57" i="204"/>
  <c r="G57" i="264" s="1"/>
  <c r="G45" i="266"/>
  <c r="K36" i="207"/>
  <c r="K55" i="207"/>
  <c r="D55" i="328" s="1"/>
  <c r="D55" i="390" s="1"/>
  <c r="K14" i="208"/>
  <c r="K14" i="268"/>
  <c r="K18" i="208"/>
  <c r="K25" i="208"/>
  <c r="K55" i="208"/>
  <c r="D55" i="329" s="1"/>
  <c r="D55" i="391" s="1"/>
  <c r="J41" i="269"/>
  <c r="K13" i="210"/>
  <c r="D11" i="331" s="1"/>
  <c r="D11" i="393" s="1"/>
  <c r="K17" i="210"/>
  <c r="K17" i="270" s="1"/>
  <c r="K20" i="210"/>
  <c r="D18" i="331" s="1"/>
  <c r="D18" i="393" s="1"/>
  <c r="J28" i="210"/>
  <c r="J28" i="270"/>
  <c r="K35" i="211"/>
  <c r="K32" i="211"/>
  <c r="J55" i="271"/>
  <c r="F57" i="212"/>
  <c r="F57" i="272" s="1"/>
  <c r="J52" i="273"/>
  <c r="K21" i="214"/>
  <c r="K59" i="214"/>
  <c r="K59" i="274" s="1"/>
  <c r="K26" i="215"/>
  <c r="J36" i="275"/>
  <c r="K59" i="215"/>
  <c r="K20" i="217"/>
  <c r="K20" i="277"/>
  <c r="J50" i="277"/>
  <c r="K54" i="217"/>
  <c r="K60" i="217"/>
  <c r="K60" i="277"/>
  <c r="K50" i="218"/>
  <c r="D50" i="339"/>
  <c r="D50" i="401" s="1"/>
  <c r="K59" i="218"/>
  <c r="K59" i="278" s="1"/>
  <c r="K25" i="219"/>
  <c r="K22" i="219" s="1"/>
  <c r="D20" i="340" s="1"/>
  <c r="D20" i="402" s="1"/>
  <c r="J47" i="279"/>
  <c r="J30" i="280"/>
  <c r="K35" i="220"/>
  <c r="K14" i="221"/>
  <c r="F51" i="268"/>
  <c r="C8" i="299"/>
  <c r="C8" i="361"/>
  <c r="J59" i="290"/>
  <c r="J11" i="291"/>
  <c r="H9" i="237"/>
  <c r="D59" i="335"/>
  <c r="D59" i="397" s="1"/>
  <c r="J43" i="223"/>
  <c r="J43" i="283"/>
  <c r="K78" i="245"/>
  <c r="D78" i="306"/>
  <c r="D78" i="368"/>
  <c r="D23" i="340"/>
  <c r="D23" i="402" s="1"/>
  <c r="K25" i="279"/>
  <c r="K50" i="278"/>
  <c r="D60" i="338"/>
  <c r="D60" i="400" s="1"/>
  <c r="K13" i="270"/>
  <c r="K55" i="268"/>
  <c r="D47" i="329"/>
  <c r="D47" i="391" s="1"/>
  <c r="B169" i="134"/>
  <c r="A3" i="238"/>
  <c r="B2" i="247"/>
  <c r="A3" i="237"/>
  <c r="B2" i="245"/>
  <c r="B2" i="246"/>
  <c r="A3" i="236"/>
  <c r="B96" i="134"/>
  <c r="B124" i="134"/>
  <c r="B153" i="134" s="1"/>
  <c r="B23" i="292"/>
  <c r="B30" i="292"/>
  <c r="B31" i="292"/>
  <c r="B92" i="134"/>
  <c r="B120" i="134"/>
  <c r="B149" i="134" s="1"/>
  <c r="B24" i="232"/>
  <c r="K21" i="267"/>
  <c r="D19" i="328"/>
  <c r="D19" i="390" s="1"/>
  <c r="K61" i="244"/>
  <c r="D61" i="305"/>
  <c r="D61" i="367"/>
  <c r="C43" i="209"/>
  <c r="C43" i="269"/>
  <c r="K55" i="288"/>
  <c r="D55" i="349"/>
  <c r="D55" i="411" s="1"/>
  <c r="D17" i="342"/>
  <c r="D17" i="404" s="1"/>
  <c r="K15" i="276"/>
  <c r="D13" i="337"/>
  <c r="D13" i="399"/>
  <c r="H38" i="273"/>
  <c r="H43" i="213"/>
  <c r="H43" i="273" s="1"/>
  <c r="D52" i="331"/>
  <c r="D52" i="393" s="1"/>
  <c r="J57" i="214"/>
  <c r="J57" i="274" s="1"/>
  <c r="J51" i="274"/>
  <c r="D50" i="340"/>
  <c r="D50" i="402"/>
  <c r="K50" i="279"/>
  <c r="D17" i="339"/>
  <c r="D17" i="401" s="1"/>
  <c r="D33" i="317"/>
  <c r="D33" i="379" s="1"/>
  <c r="K32" i="196"/>
  <c r="K51" i="193"/>
  <c r="D52" i="314"/>
  <c r="D52" i="376" s="1"/>
  <c r="K52" i="253"/>
  <c r="K54" i="252"/>
  <c r="K76" i="247"/>
  <c r="D76" i="308"/>
  <c r="D76" i="370"/>
  <c r="K75" i="187"/>
  <c r="K75" i="247"/>
  <c r="D10" i="326"/>
  <c r="D10" i="388"/>
  <c r="K12" i="265"/>
  <c r="J25" i="236"/>
  <c r="I68" i="235"/>
  <c r="D36" i="307"/>
  <c r="D36" i="369"/>
  <c r="K51" i="201"/>
  <c r="D51" i="322"/>
  <c r="D51" i="384" s="1"/>
  <c r="D54" i="322"/>
  <c r="D54" i="384" s="1"/>
  <c r="D39" i="339"/>
  <c r="D39" i="401" s="1"/>
  <c r="K45" i="194"/>
  <c r="D48" i="315"/>
  <c r="D48" i="377"/>
  <c r="K48" i="254"/>
  <c r="J33" i="251"/>
  <c r="C57" i="279"/>
  <c r="C57" i="340"/>
  <c r="C57" i="402"/>
  <c r="D54" i="313"/>
  <c r="D54" i="375"/>
  <c r="K19" i="281"/>
  <c r="K26" i="279"/>
  <c r="D24" i="340"/>
  <c r="D24" i="402"/>
  <c r="K32" i="284"/>
  <c r="K121" i="175"/>
  <c r="K121" i="235"/>
  <c r="K28" i="272"/>
  <c r="D26" i="333"/>
  <c r="D26" i="395" s="1"/>
  <c r="D108" i="306"/>
  <c r="D108" i="368" s="1"/>
  <c r="K35" i="256"/>
  <c r="F90" i="184"/>
  <c r="F90" i="244"/>
  <c r="F89" i="244"/>
  <c r="K29" i="266"/>
  <c r="K28" i="206"/>
  <c r="D26" i="327"/>
  <c r="D26" i="389" s="1"/>
  <c r="K28" i="266"/>
  <c r="K53" i="290"/>
  <c r="D53" i="351"/>
  <c r="D53" i="413"/>
  <c r="H38" i="261"/>
  <c r="H43" i="201"/>
  <c r="H43" i="261" s="1"/>
  <c r="H43" i="231"/>
  <c r="H43" i="291" s="1"/>
  <c r="D46" i="352"/>
  <c r="D46" i="414" s="1"/>
  <c r="K46" i="291"/>
  <c r="D31" i="347"/>
  <c r="D31" i="409"/>
  <c r="K33" i="286"/>
  <c r="I38" i="259"/>
  <c r="K24" i="268"/>
  <c r="D22" i="329"/>
  <c r="D22" i="391" s="1"/>
  <c r="D21" i="320"/>
  <c r="D21" i="382"/>
  <c r="K23" i="259"/>
  <c r="D47" i="309"/>
  <c r="D47" i="371" s="1"/>
  <c r="K47" i="248"/>
  <c r="G43" i="225"/>
  <c r="G43" i="285"/>
  <c r="G38" i="285"/>
  <c r="C136" i="297"/>
  <c r="C136" i="359"/>
  <c r="C136" i="237"/>
  <c r="C100" i="178"/>
  <c r="C100" i="238" s="1"/>
  <c r="C133" i="132"/>
  <c r="C163" i="132"/>
  <c r="C135" i="178"/>
  <c r="C30" i="333"/>
  <c r="C30" i="395"/>
  <c r="C32" i="272"/>
  <c r="C10" i="223"/>
  <c r="C36" i="163"/>
  <c r="J17" i="236"/>
  <c r="D17" i="296"/>
  <c r="D17" i="358" s="1"/>
  <c r="J148" i="237"/>
  <c r="K148" i="237" s="1"/>
  <c r="K148" i="177"/>
  <c r="J157" i="237"/>
  <c r="K157" i="237" s="1"/>
  <c r="K157" i="177"/>
  <c r="I8" i="244"/>
  <c r="I65" i="184"/>
  <c r="J40" i="244"/>
  <c r="K40" i="184"/>
  <c r="D40" i="305"/>
  <c r="D40" i="367" s="1"/>
  <c r="J58" i="244"/>
  <c r="J55" i="184"/>
  <c r="J55" i="244"/>
  <c r="K58" i="184"/>
  <c r="K58" i="244" s="1"/>
  <c r="K153" i="184"/>
  <c r="J153" i="244"/>
  <c r="D8" i="245"/>
  <c r="D65" i="185"/>
  <c r="J26" i="245"/>
  <c r="K26" i="185"/>
  <c r="J54" i="245"/>
  <c r="K54" i="185"/>
  <c r="F66" i="245"/>
  <c r="F89" i="185"/>
  <c r="F89" i="245" s="1"/>
  <c r="E70" i="245"/>
  <c r="E89" i="185"/>
  <c r="E90" i="185" s="1"/>
  <c r="E90" i="245" s="1"/>
  <c r="G82" i="245"/>
  <c r="G89" i="185"/>
  <c r="J99" i="245"/>
  <c r="K99" i="185"/>
  <c r="J111" i="245"/>
  <c r="J93" i="185"/>
  <c r="J115" i="245"/>
  <c r="J114" i="185"/>
  <c r="K115" i="185"/>
  <c r="K115" i="245" s="1"/>
  <c r="J123" i="245"/>
  <c r="K123" i="185"/>
  <c r="D123" i="306" s="1"/>
  <c r="D123" i="368" s="1"/>
  <c r="H133" i="245"/>
  <c r="H154" i="185"/>
  <c r="H154" i="245" s="1"/>
  <c r="K134" i="245"/>
  <c r="D134" i="306"/>
  <c r="D134" i="368" s="1"/>
  <c r="F8" i="246"/>
  <c r="J17" i="246"/>
  <c r="J15" i="186"/>
  <c r="J15" i="246" s="1"/>
  <c r="K17" i="186"/>
  <c r="D17" i="307" s="1"/>
  <c r="D17" i="369" s="1"/>
  <c r="J38" i="246"/>
  <c r="K38" i="186"/>
  <c r="D38" i="307" s="1"/>
  <c r="D38" i="369" s="1"/>
  <c r="I49" i="246"/>
  <c r="I65" i="186"/>
  <c r="I65" i="246" s="1"/>
  <c r="J56" i="246"/>
  <c r="J55" i="186"/>
  <c r="J55" i="246" s="1"/>
  <c r="K56" i="186"/>
  <c r="K56" i="246" s="1"/>
  <c r="H60" i="246"/>
  <c r="J67" i="246"/>
  <c r="J66" i="186"/>
  <c r="J93" i="186"/>
  <c r="K97" i="186"/>
  <c r="K93" i="186" s="1"/>
  <c r="K138" i="186"/>
  <c r="K138" i="246" s="1"/>
  <c r="J138" i="246"/>
  <c r="F146" i="246"/>
  <c r="F154" i="186"/>
  <c r="F154" i="246" s="1"/>
  <c r="F43" i="227"/>
  <c r="F43" i="287"/>
  <c r="D16" i="307"/>
  <c r="D16" i="369" s="1"/>
  <c r="K16" i="246"/>
  <c r="D39" i="249"/>
  <c r="D44" i="189"/>
  <c r="D44" i="249" s="1"/>
  <c r="K23" i="291"/>
  <c r="D21" i="352"/>
  <c r="D21" i="414" s="1"/>
  <c r="D38" i="272"/>
  <c r="D43" i="212"/>
  <c r="D43" i="272"/>
  <c r="C147" i="237"/>
  <c r="C147" i="297"/>
  <c r="C147" i="359"/>
  <c r="C10" i="264"/>
  <c r="C8" i="325"/>
  <c r="C8" i="387" s="1"/>
  <c r="C37" i="328"/>
  <c r="C37" i="390"/>
  <c r="C39" i="267"/>
  <c r="C22" i="268"/>
  <c r="C20" i="329"/>
  <c r="C20" i="391"/>
  <c r="C26" i="330"/>
  <c r="C26" i="392" s="1"/>
  <c r="C28" i="269"/>
  <c r="B93" i="134"/>
  <c r="B121" i="134" s="1"/>
  <c r="B150" i="134" s="1"/>
  <c r="J14" i="236"/>
  <c r="K14" i="236"/>
  <c r="J51" i="236"/>
  <c r="K51" i="236" s="1"/>
  <c r="D51" i="296"/>
  <c r="D51" i="358"/>
  <c r="D69" i="236"/>
  <c r="J104" i="236"/>
  <c r="K104" i="236"/>
  <c r="J61" i="237"/>
  <c r="K61" i="237" s="1"/>
  <c r="K58" i="237" s="1"/>
  <c r="J58" i="177"/>
  <c r="J58" i="237" s="1"/>
  <c r="K61" i="177"/>
  <c r="H69" i="237"/>
  <c r="H92" i="177"/>
  <c r="H92" i="237" s="1"/>
  <c r="D89" i="297"/>
  <c r="D89" i="359" s="1"/>
  <c r="D53" i="332"/>
  <c r="D53" i="394" s="1"/>
  <c r="K53" i="271"/>
  <c r="I38" i="277"/>
  <c r="I43" i="217"/>
  <c r="I43" i="277" s="1"/>
  <c r="F38" i="261"/>
  <c r="F43" i="201"/>
  <c r="F43" i="261" s="1"/>
  <c r="J45" i="268"/>
  <c r="K13" i="281"/>
  <c r="D11" i="342"/>
  <c r="D11" i="404" s="1"/>
  <c r="D22" i="309"/>
  <c r="D22" i="371"/>
  <c r="K24" i="248"/>
  <c r="G43" i="202"/>
  <c r="G43" i="262" s="1"/>
  <c r="G38" i="262"/>
  <c r="C136" i="296"/>
  <c r="C136" i="358" s="1"/>
  <c r="C136" i="236"/>
  <c r="C60" i="246"/>
  <c r="C60" i="307"/>
  <c r="C60" i="369" s="1"/>
  <c r="C37" i="186"/>
  <c r="C37" i="246"/>
  <c r="C65" i="120"/>
  <c r="C38" i="312"/>
  <c r="C38" i="374" s="1"/>
  <c r="C40" i="251"/>
  <c r="C20" i="312"/>
  <c r="C20" i="374" s="1"/>
  <c r="C22" i="251"/>
  <c r="C28" i="253"/>
  <c r="C26" i="314"/>
  <c r="C26" i="376" s="1"/>
  <c r="C30" i="319"/>
  <c r="C30" i="381"/>
  <c r="C32" i="258"/>
  <c r="C8" i="320"/>
  <c r="C8" i="382"/>
  <c r="C10" i="259"/>
  <c r="C28" i="201"/>
  <c r="C36" i="141"/>
  <c r="C38" i="201" s="1"/>
  <c r="C36" i="322" s="1"/>
  <c r="C36" i="384" s="1"/>
  <c r="C38" i="261"/>
  <c r="C51" i="341"/>
  <c r="C51" i="403" s="1"/>
  <c r="C51" i="280"/>
  <c r="C51" i="342"/>
  <c r="C51" i="404" s="1"/>
  <c r="C51" i="281"/>
  <c r="C22" i="221"/>
  <c r="C22" i="281"/>
  <c r="C20" i="342"/>
  <c r="C20" i="404" s="1"/>
  <c r="C36" i="161"/>
  <c r="C41" i="161"/>
  <c r="C37" i="344"/>
  <c r="C37" i="406" s="1"/>
  <c r="C39" i="283"/>
  <c r="C32" i="225"/>
  <c r="C30" i="346" s="1"/>
  <c r="C30" i="408" s="1"/>
  <c r="C26" i="350"/>
  <c r="C26" i="412"/>
  <c r="C28" i="289"/>
  <c r="J114" i="235"/>
  <c r="K114" i="175"/>
  <c r="K114" i="235"/>
  <c r="K127" i="175"/>
  <c r="K127" i="235" s="1"/>
  <c r="J127" i="235"/>
  <c r="F11" i="236"/>
  <c r="D30" i="179"/>
  <c r="D29" i="239"/>
  <c r="J22" i="245"/>
  <c r="D31" i="350"/>
  <c r="D31" i="412"/>
  <c r="K33" i="289"/>
  <c r="D10" i="351"/>
  <c r="D10" i="413"/>
  <c r="K12" i="290"/>
  <c r="K33" i="288"/>
  <c r="D31" i="349"/>
  <c r="D31" i="411" s="1"/>
  <c r="K11" i="269"/>
  <c r="D9" i="330"/>
  <c r="D9" i="392" s="1"/>
  <c r="I38" i="289"/>
  <c r="I43" i="229"/>
  <c r="I43" i="289" s="1"/>
  <c r="C28" i="279"/>
  <c r="C26" i="340"/>
  <c r="C26" i="402"/>
  <c r="C45" i="284"/>
  <c r="C45" i="345"/>
  <c r="C45" i="407" s="1"/>
  <c r="J76" i="235"/>
  <c r="K76" i="235" s="1"/>
  <c r="K76" i="175"/>
  <c r="K73" i="175"/>
  <c r="D73" i="295"/>
  <c r="D73" i="357" s="1"/>
  <c r="H81" i="235"/>
  <c r="H92" i="175"/>
  <c r="E147" i="236"/>
  <c r="J23" i="249"/>
  <c r="K23" i="189"/>
  <c r="J22" i="189"/>
  <c r="J29" i="249"/>
  <c r="K29" i="189"/>
  <c r="K29" i="249" s="1"/>
  <c r="J28" i="189"/>
  <c r="J28" i="249"/>
  <c r="J37" i="249"/>
  <c r="K37" i="189"/>
  <c r="H46" i="249"/>
  <c r="J38" i="209"/>
  <c r="J38" i="269" s="1"/>
  <c r="H38" i="263"/>
  <c r="H43" i="203"/>
  <c r="H43" i="263"/>
  <c r="C52" i="191"/>
  <c r="C58" i="124"/>
  <c r="C58" i="191" s="1"/>
  <c r="C51" i="207"/>
  <c r="C51" i="267" s="1"/>
  <c r="C57" i="147"/>
  <c r="J71" i="235"/>
  <c r="K71" i="235"/>
  <c r="J69" i="175"/>
  <c r="J69" i="235" s="1"/>
  <c r="J159" i="235"/>
  <c r="K159" i="175"/>
  <c r="K159" i="235" s="1"/>
  <c r="J122" i="236"/>
  <c r="K122" i="236" s="1"/>
  <c r="J146" i="236"/>
  <c r="H18" i="300"/>
  <c r="H18" i="362"/>
  <c r="H20" i="243"/>
  <c r="I20" i="243" s="1"/>
  <c r="I20" i="183"/>
  <c r="K38" i="184"/>
  <c r="J38" i="244"/>
  <c r="E66" i="244"/>
  <c r="E89" i="184"/>
  <c r="K87" i="184"/>
  <c r="D87" i="305" s="1"/>
  <c r="D87" i="367" s="1"/>
  <c r="K87" i="244"/>
  <c r="J87" i="244"/>
  <c r="J138" i="244"/>
  <c r="J133" i="184"/>
  <c r="J133" i="244"/>
  <c r="J23" i="245"/>
  <c r="K23" i="185"/>
  <c r="D66" i="245"/>
  <c r="D89" i="185"/>
  <c r="J69" i="245"/>
  <c r="J66" i="185"/>
  <c r="J72" i="245"/>
  <c r="J86" i="245"/>
  <c r="J82" i="185"/>
  <c r="J82" i="245"/>
  <c r="K33" i="187"/>
  <c r="K116" i="187"/>
  <c r="K116" i="247" s="1"/>
  <c r="D23" i="335"/>
  <c r="D23" i="397"/>
  <c r="D39" i="338"/>
  <c r="D39" i="400" s="1"/>
  <c r="C67" i="1"/>
  <c r="C68" i="176" s="1"/>
  <c r="E161" i="295"/>
  <c r="B38" i="301" s="1"/>
  <c r="G38" i="283"/>
  <c r="G43" i="223"/>
  <c r="G43" i="283"/>
  <c r="D21" i="325"/>
  <c r="D21" i="387" s="1"/>
  <c r="H39" i="250"/>
  <c r="J37" i="184"/>
  <c r="J37" i="244" s="1"/>
  <c r="G128" i="247"/>
  <c r="G155" i="187"/>
  <c r="G155" i="247"/>
  <c r="G38" i="290"/>
  <c r="F18" i="66"/>
  <c r="I6" i="66"/>
  <c r="J13" i="235"/>
  <c r="K13" i="235"/>
  <c r="K13" i="175"/>
  <c r="K109" i="175"/>
  <c r="K109" i="235"/>
  <c r="J109" i="235"/>
  <c r="J154" i="235"/>
  <c r="K154" i="175"/>
  <c r="J130" i="236"/>
  <c r="K130" i="236"/>
  <c r="D130" i="296"/>
  <c r="D130" i="358" s="1"/>
  <c r="J150" i="236"/>
  <c r="K150" i="236"/>
  <c r="D150" i="296"/>
  <c r="D150" i="358" s="1"/>
  <c r="J153" i="236"/>
  <c r="K153" i="236"/>
  <c r="G140" i="238"/>
  <c r="G160" i="178"/>
  <c r="G161" i="178" s="1"/>
  <c r="G161" i="238" s="1"/>
  <c r="H17" i="242"/>
  <c r="H25" i="182"/>
  <c r="C82" i="244"/>
  <c r="D21" i="345"/>
  <c r="D21" i="407" s="1"/>
  <c r="K23" i="284"/>
  <c r="H25" i="183"/>
  <c r="J10" i="274"/>
  <c r="J38" i="214"/>
  <c r="J70" i="185"/>
  <c r="J70" i="245" s="1"/>
  <c r="E43" i="224"/>
  <c r="E43" i="284" s="1"/>
  <c r="E38" i="284"/>
  <c r="H18" i="235"/>
  <c r="H68" i="175"/>
  <c r="H68" i="235" s="1"/>
  <c r="H165" i="235" s="1"/>
  <c r="J13" i="236"/>
  <c r="J21" i="236"/>
  <c r="K21" i="236" s="1"/>
  <c r="J38" i="236"/>
  <c r="K38" i="236" s="1"/>
  <c r="D38" i="296"/>
  <c r="D38" i="358" s="1"/>
  <c r="H11" i="237"/>
  <c r="H68" i="177"/>
  <c r="H165" i="177"/>
  <c r="J70" i="237"/>
  <c r="K70" i="237" s="1"/>
  <c r="K69" i="237" s="1"/>
  <c r="J69" i="177"/>
  <c r="J69" i="237" s="1"/>
  <c r="I100" i="237"/>
  <c r="I135" i="177"/>
  <c r="I135" i="237"/>
  <c r="D136" i="237"/>
  <c r="D160" i="177"/>
  <c r="D160" i="237"/>
  <c r="I129" i="245"/>
  <c r="I154" i="185"/>
  <c r="I154" i="245" s="1"/>
  <c r="D55" i="246"/>
  <c r="D65" i="186"/>
  <c r="J61" i="246"/>
  <c r="K61" i="186"/>
  <c r="J28" i="236"/>
  <c r="K28" i="236"/>
  <c r="J35" i="237"/>
  <c r="K35" i="237" s="1"/>
  <c r="K35" i="177"/>
  <c r="D35" i="297"/>
  <c r="D35" i="359" s="1"/>
  <c r="D5" i="188"/>
  <c r="D5" i="208"/>
  <c r="D5" i="220"/>
  <c r="D5" i="192"/>
  <c r="K136" i="184"/>
  <c r="J136" i="244"/>
  <c r="F15" i="245"/>
  <c r="F65" i="185"/>
  <c r="F90" i="185" s="1"/>
  <c r="F90" i="245" s="1"/>
  <c r="F65" i="245"/>
  <c r="J14" i="246"/>
  <c r="K14" i="186"/>
  <c r="J158" i="246"/>
  <c r="K158" i="186"/>
  <c r="K158" i="246" s="1"/>
  <c r="K32" i="191"/>
  <c r="D30" i="312" s="1"/>
  <c r="J32" i="251"/>
  <c r="G22" i="252"/>
  <c r="G38" i="192"/>
  <c r="G43" i="192" s="1"/>
  <c r="G43" i="252" s="1"/>
  <c r="F45" i="252"/>
  <c r="F57" i="192"/>
  <c r="F57" i="252" s="1"/>
  <c r="J25" i="253"/>
  <c r="K25" i="193"/>
  <c r="K22" i="193" s="1"/>
  <c r="D20" i="314" s="1"/>
  <c r="D20" i="376" s="1"/>
  <c r="J56" i="255"/>
  <c r="H45" i="257"/>
  <c r="H57" i="197"/>
  <c r="H57" i="257"/>
  <c r="D45" i="259"/>
  <c r="D57" i="199"/>
  <c r="D57" i="259" s="1"/>
  <c r="K37" i="202"/>
  <c r="J37" i="262"/>
  <c r="J18" i="263"/>
  <c r="K18" i="203"/>
  <c r="K18" i="263"/>
  <c r="I22" i="263"/>
  <c r="I38" i="203"/>
  <c r="G28" i="265"/>
  <c r="G38" i="205"/>
  <c r="G43" i="205" s="1"/>
  <c r="G43" i="265" s="1"/>
  <c r="K24" i="210"/>
  <c r="J24" i="270"/>
  <c r="J35" i="276"/>
  <c r="J32" i="216"/>
  <c r="J32" i="276" s="1"/>
  <c r="E45" i="277"/>
  <c r="E57" i="217"/>
  <c r="E57" i="277" s="1"/>
  <c r="J20" i="278"/>
  <c r="J10" i="218"/>
  <c r="J40" i="278"/>
  <c r="J39" i="218"/>
  <c r="J39" i="278"/>
  <c r="J59" i="283"/>
  <c r="K59" i="223"/>
  <c r="C74" i="297"/>
  <c r="C74" i="359"/>
  <c r="K74" i="177"/>
  <c r="D74" i="297" s="1"/>
  <c r="D74" i="359" s="1"/>
  <c r="K29" i="177"/>
  <c r="K112" i="177"/>
  <c r="D112" i="297" s="1"/>
  <c r="D112" i="359" s="1"/>
  <c r="C56" i="238"/>
  <c r="K56" i="238" s="1"/>
  <c r="K56" i="178"/>
  <c r="E14" i="303"/>
  <c r="E14" i="365" s="1"/>
  <c r="D25" i="183"/>
  <c r="D25" i="303" s="1"/>
  <c r="D25" i="365" s="1"/>
  <c r="C51" i="198"/>
  <c r="C57" i="138"/>
  <c r="C57" i="198" s="1"/>
  <c r="C57" i="319" s="1"/>
  <c r="C57" i="258"/>
  <c r="J42" i="236"/>
  <c r="K42" i="236" s="1"/>
  <c r="J44" i="238"/>
  <c r="K44" i="238"/>
  <c r="K44" i="178"/>
  <c r="I100" i="238"/>
  <c r="I135" i="178"/>
  <c r="J74" i="245"/>
  <c r="K74" i="185"/>
  <c r="D74" i="306" s="1"/>
  <c r="D74" i="368" s="1"/>
  <c r="G140" i="246"/>
  <c r="G154" i="186"/>
  <c r="H128" i="185"/>
  <c r="H128" i="245" s="1"/>
  <c r="K13" i="187"/>
  <c r="J13" i="247"/>
  <c r="J20" i="252"/>
  <c r="K20" i="192"/>
  <c r="K20" i="252" s="1"/>
  <c r="D51" i="254"/>
  <c r="D57" i="194"/>
  <c r="D57" i="254" s="1"/>
  <c r="K59" i="199"/>
  <c r="K59" i="259" s="1"/>
  <c r="J59" i="259"/>
  <c r="J59" i="263"/>
  <c r="K59" i="203"/>
  <c r="J25" i="265"/>
  <c r="K25" i="205"/>
  <c r="K25" i="265" s="1"/>
  <c r="K45" i="184"/>
  <c r="K45" i="244" s="1"/>
  <c r="J47" i="244"/>
  <c r="K50" i="184"/>
  <c r="J108" i="244"/>
  <c r="J110" i="244"/>
  <c r="K51" i="185"/>
  <c r="F128" i="185"/>
  <c r="F155" i="185"/>
  <c r="F155" i="245" s="1"/>
  <c r="J103" i="246"/>
  <c r="J138" i="247"/>
  <c r="J158" i="247"/>
  <c r="K158" i="187"/>
  <c r="K158" i="247" s="1"/>
  <c r="K31" i="189"/>
  <c r="J31" i="249"/>
  <c r="K36" i="196"/>
  <c r="D34" i="317" s="1"/>
  <c r="D34" i="379" s="1"/>
  <c r="J36" i="256"/>
  <c r="J60" i="258"/>
  <c r="K60" i="198"/>
  <c r="K60" i="258" s="1"/>
  <c r="D60" i="319"/>
  <c r="D60" i="381" s="1"/>
  <c r="J55" i="259"/>
  <c r="K55" i="199"/>
  <c r="K55" i="259"/>
  <c r="D38" i="205"/>
  <c r="D38" i="265" s="1"/>
  <c r="D10" i="265"/>
  <c r="K19" i="206"/>
  <c r="K19" i="266"/>
  <c r="J19" i="266"/>
  <c r="J25" i="272"/>
  <c r="K25" i="212"/>
  <c r="K25" i="272"/>
  <c r="J11" i="247"/>
  <c r="K11" i="187"/>
  <c r="J19" i="247"/>
  <c r="K19" i="187"/>
  <c r="J83" i="247"/>
  <c r="K83" i="187"/>
  <c r="K36" i="188"/>
  <c r="J36" i="248"/>
  <c r="K13" i="192"/>
  <c r="J13" i="252"/>
  <c r="J15" i="253"/>
  <c r="K15" i="193"/>
  <c r="D13" i="314" s="1"/>
  <c r="D13" i="376" s="1"/>
  <c r="J37" i="253"/>
  <c r="J22" i="196"/>
  <c r="J22" i="256" s="1"/>
  <c r="J23" i="256"/>
  <c r="K23" i="198"/>
  <c r="J23" i="258"/>
  <c r="I51" i="258"/>
  <c r="I57" i="198"/>
  <c r="I57" i="258"/>
  <c r="J19" i="261"/>
  <c r="J36" i="266"/>
  <c r="J36" i="254"/>
  <c r="K36" i="194"/>
  <c r="J33" i="262"/>
  <c r="J60" i="262"/>
  <c r="K56" i="217"/>
  <c r="J56" i="277"/>
  <c r="J29" i="279"/>
  <c r="K29" i="219"/>
  <c r="K28" i="219" s="1"/>
  <c r="K21" i="222"/>
  <c r="J21" i="282"/>
  <c r="K49" i="188"/>
  <c r="K46" i="188" s="1"/>
  <c r="K16" i="189"/>
  <c r="J53" i="249"/>
  <c r="J20" i="250"/>
  <c r="J37" i="250"/>
  <c r="J13" i="251"/>
  <c r="K17" i="193"/>
  <c r="D15" i="314" s="1"/>
  <c r="D15" i="376" s="1"/>
  <c r="J13" i="255"/>
  <c r="K13" i="195"/>
  <c r="K37" i="195"/>
  <c r="D35" i="316"/>
  <c r="D35" i="378" s="1"/>
  <c r="J37" i="255"/>
  <c r="J25" i="256"/>
  <c r="K25" i="196"/>
  <c r="K21" i="199"/>
  <c r="K21" i="259" s="1"/>
  <c r="J21" i="259"/>
  <c r="K26" i="199"/>
  <c r="D24" i="320" s="1"/>
  <c r="K34" i="200"/>
  <c r="K37" i="201"/>
  <c r="D35" i="322" s="1"/>
  <c r="D35" i="384" s="1"/>
  <c r="J37" i="261"/>
  <c r="J21" i="262"/>
  <c r="K21" i="202"/>
  <c r="K21" i="262"/>
  <c r="J56" i="262"/>
  <c r="K13" i="204"/>
  <c r="K13" i="264" s="1"/>
  <c r="J13" i="264"/>
  <c r="I57" i="205"/>
  <c r="I57" i="265" s="1"/>
  <c r="K46" i="206"/>
  <c r="K46" i="266"/>
  <c r="J46" i="266"/>
  <c r="K59" i="207"/>
  <c r="D59" i="328" s="1"/>
  <c r="D59" i="390" s="1"/>
  <c r="J59" i="267"/>
  <c r="J19" i="269"/>
  <c r="K19" i="209"/>
  <c r="K26" i="210"/>
  <c r="J26" i="270"/>
  <c r="G57" i="210"/>
  <c r="G57" i="270" s="1"/>
  <c r="K36" i="211"/>
  <c r="J36" i="271"/>
  <c r="J52" i="255"/>
  <c r="K31" i="200"/>
  <c r="J31" i="260"/>
  <c r="J47" i="261"/>
  <c r="K47" i="201"/>
  <c r="J50" i="264"/>
  <c r="F10" i="266"/>
  <c r="F38" i="206"/>
  <c r="J56" i="266"/>
  <c r="K50" i="208"/>
  <c r="K50" i="268" s="1"/>
  <c r="J50" i="268"/>
  <c r="I38" i="210"/>
  <c r="I38" i="270"/>
  <c r="J47" i="273"/>
  <c r="K47" i="213"/>
  <c r="K47" i="273" s="1"/>
  <c r="K16" i="208"/>
  <c r="J46" i="268"/>
  <c r="K46" i="208"/>
  <c r="K20" i="216"/>
  <c r="J20" i="276"/>
  <c r="J50" i="287"/>
  <c r="K50" i="227"/>
  <c r="K45" i="227"/>
  <c r="K45" i="287"/>
  <c r="K47" i="215"/>
  <c r="K47" i="275" s="1"/>
  <c r="J13" i="279"/>
  <c r="K18" i="224"/>
  <c r="K18" i="284"/>
  <c r="J41" i="284"/>
  <c r="K59" i="224"/>
  <c r="D59" i="345" s="1"/>
  <c r="D59" i="407"/>
  <c r="K25" i="225"/>
  <c r="K22" i="225" s="1"/>
  <c r="J35" i="287"/>
  <c r="K35" i="227"/>
  <c r="J16" i="288"/>
  <c r="K16" i="228"/>
  <c r="J52" i="286"/>
  <c r="K52" i="226"/>
  <c r="K48" i="231"/>
  <c r="J48" i="291"/>
  <c r="J39" i="224"/>
  <c r="J31" i="286"/>
  <c r="K31" i="226"/>
  <c r="J37" i="287"/>
  <c r="K37" i="227"/>
  <c r="K37" i="287"/>
  <c r="J48" i="289"/>
  <c r="K60" i="230"/>
  <c r="D60" i="351" s="1"/>
  <c r="D60" i="413"/>
  <c r="J60" i="290"/>
  <c r="E68" i="359"/>
  <c r="K56" i="230"/>
  <c r="J56" i="290"/>
  <c r="K30" i="230"/>
  <c r="K28" i="230" s="1"/>
  <c r="J30" i="290"/>
  <c r="K26" i="231"/>
  <c r="J26" i="291"/>
  <c r="E58" i="312"/>
  <c r="E135" i="358"/>
  <c r="E30" i="362"/>
  <c r="E31" i="362"/>
  <c r="D20" i="363" s="1"/>
  <c r="E20" i="363" s="1"/>
  <c r="E154" i="367"/>
  <c r="E155" i="367"/>
  <c r="E128" i="369"/>
  <c r="E155" i="369" s="1"/>
  <c r="E57" i="385"/>
  <c r="E57" i="396"/>
  <c r="E57" i="397"/>
  <c r="B2" i="383"/>
  <c r="B2" i="384" s="1"/>
  <c r="B2" i="385"/>
  <c r="B2" i="386" s="1"/>
  <c r="B26" i="354"/>
  <c r="E160" i="358"/>
  <c r="E92" i="360"/>
  <c r="E57" i="389"/>
  <c r="C26" i="300"/>
  <c r="C26" i="362" s="1"/>
  <c r="E26" i="180"/>
  <c r="C26" i="240"/>
  <c r="E26" i="240" s="1"/>
  <c r="E24" i="240"/>
  <c r="C20" i="236"/>
  <c r="K20" i="236" s="1"/>
  <c r="C55" i="296"/>
  <c r="C55" i="358"/>
  <c r="K45" i="213"/>
  <c r="K25" i="256"/>
  <c r="K16" i="249"/>
  <c r="D11" i="308"/>
  <c r="D11" i="370"/>
  <c r="D16" i="324"/>
  <c r="D16" i="386" s="1"/>
  <c r="K61" i="246"/>
  <c r="D61" i="307"/>
  <c r="D61" i="369" s="1"/>
  <c r="K23" i="245"/>
  <c r="D23" i="306"/>
  <c r="D23" i="368"/>
  <c r="D21" i="310"/>
  <c r="D21" i="372" s="1"/>
  <c r="D76" i="295"/>
  <c r="D76" i="357" s="1"/>
  <c r="D114" i="295"/>
  <c r="D114" i="357" s="1"/>
  <c r="F155" i="186"/>
  <c r="F155" i="246" s="1"/>
  <c r="D138" i="307"/>
  <c r="D138" i="369"/>
  <c r="D56" i="307"/>
  <c r="D56" i="369" s="1"/>
  <c r="C41" i="163"/>
  <c r="C43" i="223" s="1"/>
  <c r="C38" i="223"/>
  <c r="C41" i="330"/>
  <c r="C41" i="392" s="1"/>
  <c r="D19" i="363"/>
  <c r="E19" i="363" s="1"/>
  <c r="K60" i="290"/>
  <c r="K25" i="285"/>
  <c r="D19" i="323"/>
  <c r="D19" i="385" s="1"/>
  <c r="D14" i="307"/>
  <c r="D14" i="369"/>
  <c r="K14" i="246"/>
  <c r="D28" i="296"/>
  <c r="D28" i="358" s="1"/>
  <c r="K59" i="284"/>
  <c r="D47" i="336"/>
  <c r="D47" i="398" s="1"/>
  <c r="K59" i="267"/>
  <c r="D24" i="382"/>
  <c r="D49" i="309"/>
  <c r="D49" i="371" s="1"/>
  <c r="K13" i="252"/>
  <c r="D17" i="327"/>
  <c r="D17" i="389" s="1"/>
  <c r="K36" i="256"/>
  <c r="K50" i="244"/>
  <c r="D59" i="320"/>
  <c r="D59" i="382" s="1"/>
  <c r="K74" i="245"/>
  <c r="D44" i="298"/>
  <c r="D44" i="360" s="1"/>
  <c r="D30" i="374"/>
  <c r="K154" i="235"/>
  <c r="D27" i="310"/>
  <c r="D27" i="372" s="1"/>
  <c r="K28" i="189"/>
  <c r="K28" i="249" s="1"/>
  <c r="D127" i="295"/>
  <c r="D127" i="357" s="1"/>
  <c r="C37" i="307"/>
  <c r="C37" i="369"/>
  <c r="I90" i="186"/>
  <c r="I90" i="246" s="1"/>
  <c r="C100" i="298"/>
  <c r="C100" i="360" s="1"/>
  <c r="K51" i="261"/>
  <c r="K50" i="287"/>
  <c r="D50" i="348"/>
  <c r="D50" i="410" s="1"/>
  <c r="K15" i="253"/>
  <c r="D23" i="333"/>
  <c r="D23" i="395" s="1"/>
  <c r="K51" i="245"/>
  <c r="D51" i="306"/>
  <c r="D51" i="368" s="1"/>
  <c r="K59" i="263"/>
  <c r="D59" i="324"/>
  <c r="D59" i="386"/>
  <c r="D56" i="298"/>
  <c r="D56" i="360" s="1"/>
  <c r="J43" i="214"/>
  <c r="J43" i="274"/>
  <c r="J38" i="274"/>
  <c r="D116" i="308"/>
  <c r="D116" i="370"/>
  <c r="C52" i="312"/>
  <c r="C52" i="374" s="1"/>
  <c r="C52" i="251"/>
  <c r="K37" i="249"/>
  <c r="D35" i="310"/>
  <c r="D35" i="372" s="1"/>
  <c r="H92" i="235"/>
  <c r="J93" i="246"/>
  <c r="K114" i="185"/>
  <c r="D114" i="306" s="1"/>
  <c r="K40" i="244"/>
  <c r="D157" i="297"/>
  <c r="D157" i="359"/>
  <c r="E166" i="360"/>
  <c r="D35" i="348"/>
  <c r="D35" i="410" s="1"/>
  <c r="J39" i="284"/>
  <c r="K20" i="276"/>
  <c r="D18" i="337"/>
  <c r="D18" i="399" s="1"/>
  <c r="D19" i="320"/>
  <c r="D19" i="382"/>
  <c r="K37" i="255"/>
  <c r="K21" i="282"/>
  <c r="D19" i="343"/>
  <c r="D19" i="405"/>
  <c r="D43" i="205"/>
  <c r="D43" i="265" s="1"/>
  <c r="K31" i="249"/>
  <c r="D29" i="310"/>
  <c r="D29" i="372"/>
  <c r="D45" i="305"/>
  <c r="D45" i="367" s="1"/>
  <c r="G154" i="246"/>
  <c r="D42" i="358"/>
  <c r="K24" i="270"/>
  <c r="K22" i="210"/>
  <c r="K22" i="270"/>
  <c r="D22" i="331"/>
  <c r="D22" i="393" s="1"/>
  <c r="G160" i="238"/>
  <c r="G166" i="238"/>
  <c r="G166" i="178"/>
  <c r="C57" i="207"/>
  <c r="E165" i="358"/>
  <c r="K38" i="246"/>
  <c r="D65" i="245"/>
  <c r="K55" i="184"/>
  <c r="D58" i="305"/>
  <c r="D58" i="367"/>
  <c r="D75" i="308"/>
  <c r="D75" i="370" s="1"/>
  <c r="D114" i="368"/>
  <c r="C57" i="381"/>
  <c r="D20" i="331"/>
  <c r="D20" i="393"/>
  <c r="B94" i="134"/>
  <c r="B122" i="134"/>
  <c r="B151" i="134" s="1"/>
  <c r="B26" i="232"/>
  <c r="B27" i="292"/>
  <c r="B29" i="232"/>
  <c r="B98" i="134"/>
  <c r="B126" i="134" s="1"/>
  <c r="B155" i="134" s="1"/>
  <c r="B24" i="292"/>
  <c r="B91" i="134"/>
  <c r="B119" i="134" s="1"/>
  <c r="B148" i="134" s="1"/>
  <c r="B23" i="232"/>
  <c r="B28" i="292"/>
  <c r="B27" i="232"/>
  <c r="B95" i="134"/>
  <c r="B123" i="134"/>
  <c r="B152" i="134" s="1"/>
  <c r="B32" i="232"/>
  <c r="B100" i="134"/>
  <c r="B128" i="134"/>
  <c r="B157" i="134" s="1"/>
  <c r="B33" i="292"/>
  <c r="B99" i="134"/>
  <c r="B127" i="134"/>
  <c r="B156" i="134" s="1"/>
  <c r="B26" i="292"/>
  <c r="B29" i="292"/>
  <c r="B32" i="292"/>
  <c r="D30" i="333"/>
  <c r="D30" i="395" s="1"/>
  <c r="K32" i="272"/>
  <c r="C41" i="352"/>
  <c r="C41" i="414" s="1"/>
  <c r="C43" i="291"/>
  <c r="K11" i="247"/>
  <c r="D23" i="326"/>
  <c r="D23" i="388" s="1"/>
  <c r="D159" i="295"/>
  <c r="D159" i="357" s="1"/>
  <c r="K37" i="278"/>
  <c r="D35" i="339"/>
  <c r="D35" i="401" s="1"/>
  <c r="C43" i="197"/>
  <c r="C41" i="318"/>
  <c r="C41" i="380" s="1"/>
  <c r="K15" i="281"/>
  <c r="D13" i="342"/>
  <c r="D13" i="404"/>
  <c r="D34" i="350"/>
  <c r="D34" i="412" s="1"/>
  <c r="K36" i="289"/>
  <c r="K24" i="280"/>
  <c r="K22" i="220"/>
  <c r="D20" i="341" s="1"/>
  <c r="D20" i="403" s="1"/>
  <c r="K48" i="270"/>
  <c r="D48" i="331"/>
  <c r="D48" i="393" s="1"/>
  <c r="K45" i="210"/>
  <c r="K45" i="270"/>
  <c r="D53" i="321"/>
  <c r="D53" i="383" s="1"/>
  <c r="K53" i="260"/>
  <c r="D50" i="318"/>
  <c r="D50" i="380" s="1"/>
  <c r="K50" i="257"/>
  <c r="D29" i="309"/>
  <c r="D29" i="371"/>
  <c r="K31" i="248"/>
  <c r="D17" i="328"/>
  <c r="D17" i="390"/>
  <c r="K31" i="272"/>
  <c r="D29" i="333"/>
  <c r="D29" i="395" s="1"/>
  <c r="D9" i="344"/>
  <c r="D9" i="406"/>
  <c r="K11" i="283"/>
  <c r="C57" i="262"/>
  <c r="C57" i="323"/>
  <c r="C57" i="385"/>
  <c r="K94" i="244"/>
  <c r="D155" i="295"/>
  <c r="D155" i="357"/>
  <c r="K155" i="235"/>
  <c r="C68" i="177"/>
  <c r="D53" i="295"/>
  <c r="D53" i="357"/>
  <c r="D166" i="177"/>
  <c r="D92" i="237"/>
  <c r="D166" i="237" s="1"/>
  <c r="C43" i="222"/>
  <c r="C41" i="343" s="1"/>
  <c r="C41" i="405" s="1"/>
  <c r="C58" i="310"/>
  <c r="C58" i="372" s="1"/>
  <c r="C58" i="249"/>
  <c r="D121" i="295"/>
  <c r="D121" i="357" s="1"/>
  <c r="C41" i="141"/>
  <c r="G38" i="252"/>
  <c r="H155" i="185"/>
  <c r="H155" i="245" s="1"/>
  <c r="K83" i="247"/>
  <c r="C38" i="221"/>
  <c r="K23" i="258"/>
  <c r="D11" i="313"/>
  <c r="D11" i="375" s="1"/>
  <c r="F128" i="245"/>
  <c r="D59" i="343"/>
  <c r="D59" i="405" s="1"/>
  <c r="K23" i="281"/>
  <c r="K10" i="217"/>
  <c r="D8" i="338" s="1"/>
  <c r="D8" i="400" s="1"/>
  <c r="K35" i="271"/>
  <c r="K59" i="277"/>
  <c r="D22" i="341"/>
  <c r="D22" i="403"/>
  <c r="D24" i="323"/>
  <c r="D24" i="385" s="1"/>
  <c r="K13" i="286"/>
  <c r="K18" i="273"/>
  <c r="K135" i="245"/>
  <c r="D93" i="177"/>
  <c r="D93" i="237" s="1"/>
  <c r="D27" i="347"/>
  <c r="D27" i="409" s="1"/>
  <c r="K54" i="281"/>
  <c r="K51" i="221"/>
  <c r="K51" i="281"/>
  <c r="K144" i="246"/>
  <c r="K26" i="244"/>
  <c r="D26" i="305"/>
  <c r="D26" i="367"/>
  <c r="C41" i="125"/>
  <c r="C38" i="193"/>
  <c r="J38" i="275"/>
  <c r="J43" i="215"/>
  <c r="J43" i="275" s="1"/>
  <c r="D68" i="237"/>
  <c r="K60" i="272"/>
  <c r="J38" i="285"/>
  <c r="C58" i="171"/>
  <c r="C58" i="231" s="1"/>
  <c r="D94" i="305"/>
  <c r="D94" i="367"/>
  <c r="C93" i="307"/>
  <c r="C93" i="369" s="1"/>
  <c r="K26" i="250"/>
  <c r="D24" i="311"/>
  <c r="D24" i="373" s="1"/>
  <c r="K25" i="281"/>
  <c r="D23" i="342"/>
  <c r="D23" i="404"/>
  <c r="D35" i="341"/>
  <c r="D35" i="403" s="1"/>
  <c r="K37" i="280"/>
  <c r="K47" i="280"/>
  <c r="K45" i="222"/>
  <c r="D47" i="343"/>
  <c r="D47" i="405"/>
  <c r="K50" i="274"/>
  <c r="D50" i="335"/>
  <c r="D50" i="397" s="1"/>
  <c r="K42" i="270"/>
  <c r="D40" i="331"/>
  <c r="D40" i="393" s="1"/>
  <c r="D14" i="330"/>
  <c r="D14" i="392" s="1"/>
  <c r="D55" i="334"/>
  <c r="D55" i="396" s="1"/>
  <c r="K55" i="273"/>
  <c r="D32" i="333"/>
  <c r="D32" i="395"/>
  <c r="D48" i="335"/>
  <c r="D48" i="397" s="1"/>
  <c r="D52" i="315"/>
  <c r="D52" i="377"/>
  <c r="F43" i="223"/>
  <c r="F43" i="283" s="1"/>
  <c r="K70" i="184"/>
  <c r="K70" i="244"/>
  <c r="K71" i="244"/>
  <c r="D144" i="296"/>
  <c r="D144" i="358"/>
  <c r="C41" i="152"/>
  <c r="C43" i="212" s="1"/>
  <c r="C41" i="333" s="1"/>
  <c r="C41" i="395" s="1"/>
  <c r="C38" i="212"/>
  <c r="D56" i="310"/>
  <c r="D56" i="372"/>
  <c r="K64" i="247"/>
  <c r="D64" i="308"/>
  <c r="D64" i="370" s="1"/>
  <c r="D30" i="305"/>
  <c r="D30" i="367" s="1"/>
  <c r="D26" i="298"/>
  <c r="D26" i="360" s="1"/>
  <c r="J73" i="235"/>
  <c r="C146" i="305"/>
  <c r="C146" i="367" s="1"/>
  <c r="C146" i="244"/>
  <c r="C42" i="122"/>
  <c r="C39" i="189"/>
  <c r="C37" i="310"/>
  <c r="C37" i="372" s="1"/>
  <c r="D55" i="320"/>
  <c r="D55" i="382" s="1"/>
  <c r="K45" i="215"/>
  <c r="K45" i="275" s="1"/>
  <c r="D21" i="342"/>
  <c r="D21" i="404" s="1"/>
  <c r="D51" i="336"/>
  <c r="D51" i="398" s="1"/>
  <c r="H166" i="178"/>
  <c r="D29" i="329"/>
  <c r="D29" i="391" s="1"/>
  <c r="D48" i="343"/>
  <c r="D48" i="405"/>
  <c r="D126" i="298"/>
  <c r="D126" i="360" s="1"/>
  <c r="H13" i="299"/>
  <c r="H13" i="361"/>
  <c r="K60" i="286"/>
  <c r="K45" i="197"/>
  <c r="C36" i="313"/>
  <c r="C36" i="375"/>
  <c r="C36" i="318"/>
  <c r="C36" i="380" s="1"/>
  <c r="D12" i="324"/>
  <c r="D12" i="386"/>
  <c r="H155" i="184"/>
  <c r="H155" i="244" s="1"/>
  <c r="K47" i="247"/>
  <c r="C58" i="147"/>
  <c r="C58" i="207" s="1"/>
  <c r="C43" i="207"/>
  <c r="K31" i="269"/>
  <c r="K22" i="231"/>
  <c r="K22" i="291" s="1"/>
  <c r="K41" i="278"/>
  <c r="K53" i="275"/>
  <c r="D53" i="336"/>
  <c r="D53" i="398" s="1"/>
  <c r="K25" i="282"/>
  <c r="D23" i="343"/>
  <c r="D23" i="405"/>
  <c r="K21" i="261"/>
  <c r="D19" i="322"/>
  <c r="D19" i="384" s="1"/>
  <c r="D151" i="306"/>
  <c r="D151" i="368" s="1"/>
  <c r="D50" i="346"/>
  <c r="D50" i="408" s="1"/>
  <c r="K45" i="225"/>
  <c r="K45" i="285" s="1"/>
  <c r="K35" i="250"/>
  <c r="D33" i="311"/>
  <c r="D33" i="373" s="1"/>
  <c r="D38" i="306"/>
  <c r="D38" i="368" s="1"/>
  <c r="K11" i="245"/>
  <c r="E44" i="189"/>
  <c r="E44" i="249"/>
  <c r="E39" i="249"/>
  <c r="C41" i="160"/>
  <c r="C43" i="220" s="1"/>
  <c r="C43" i="280" s="1"/>
  <c r="C41" i="341"/>
  <c r="C41" i="403" s="1"/>
  <c r="D51" i="351"/>
  <c r="D51" i="413"/>
  <c r="K51" i="290"/>
  <c r="B13" i="365"/>
  <c r="G13" i="365" s="1"/>
  <c r="G13" i="303"/>
  <c r="B21" i="365"/>
  <c r="G21" i="365" s="1"/>
  <c r="G21" i="303"/>
  <c r="D28" i="337"/>
  <c r="D28" i="399" s="1"/>
  <c r="K28" i="216"/>
  <c r="K30" i="276"/>
  <c r="K48" i="271"/>
  <c r="D48" i="332"/>
  <c r="D48" i="394" s="1"/>
  <c r="K45" i="211"/>
  <c r="D26" i="297"/>
  <c r="D26" i="359" s="1"/>
  <c r="D46" i="327"/>
  <c r="D46" i="389"/>
  <c r="D12" i="329"/>
  <c r="D12" i="391" s="1"/>
  <c r="K15" i="287"/>
  <c r="D115" i="306"/>
  <c r="D115" i="368" s="1"/>
  <c r="D18" i="313"/>
  <c r="D18" i="375"/>
  <c r="D158" i="308"/>
  <c r="D158" i="370" s="1"/>
  <c r="K55" i="186"/>
  <c r="D55" i="307" s="1"/>
  <c r="D55" i="369"/>
  <c r="E165" i="359"/>
  <c r="E93" i="359"/>
  <c r="K32" i="227"/>
  <c r="C28" i="261"/>
  <c r="C26" i="322"/>
  <c r="C26" i="384" s="1"/>
  <c r="K45" i="272"/>
  <c r="D33" i="332"/>
  <c r="D33" i="394" s="1"/>
  <c r="E155" i="184"/>
  <c r="E155" i="244" s="1"/>
  <c r="D18" i="338"/>
  <c r="D18" i="400" s="1"/>
  <c r="D16" i="329"/>
  <c r="D16" i="391" s="1"/>
  <c r="K18" i="268"/>
  <c r="D115" i="305"/>
  <c r="D115" i="367" s="1"/>
  <c r="K51" i="229"/>
  <c r="K51" i="289"/>
  <c r="D17" i="313"/>
  <c r="D17" i="375" s="1"/>
  <c r="K48" i="255"/>
  <c r="C57" i="322"/>
  <c r="C57" i="384" s="1"/>
  <c r="K40" i="290"/>
  <c r="D45" i="349"/>
  <c r="D45" i="411"/>
  <c r="K39" i="227"/>
  <c r="K40" i="287"/>
  <c r="D28" i="346"/>
  <c r="D28" i="408"/>
  <c r="K28" i="225"/>
  <c r="K20" i="282"/>
  <c r="K10" i="222"/>
  <c r="K51" i="250"/>
  <c r="C58" i="270"/>
  <c r="K42" i="280"/>
  <c r="K20" i="284"/>
  <c r="K35" i="247"/>
  <c r="C37" i="311"/>
  <c r="C37" i="373" s="1"/>
  <c r="C42" i="123"/>
  <c r="C163" i="131"/>
  <c r="K39" i="216"/>
  <c r="D69" i="308"/>
  <c r="D69" i="370"/>
  <c r="K69" i="247"/>
  <c r="K50" i="248"/>
  <c r="D50" i="309"/>
  <c r="D50" i="371"/>
  <c r="K143" i="245"/>
  <c r="D143" i="306"/>
  <c r="D143" i="368" s="1"/>
  <c r="K136" i="245"/>
  <c r="D136" i="306"/>
  <c r="D136" i="368" s="1"/>
  <c r="J45" i="257"/>
  <c r="D107" i="308"/>
  <c r="D107" i="370"/>
  <c r="K107" i="247"/>
  <c r="G68" i="235"/>
  <c r="G165" i="235"/>
  <c r="C41" i="154"/>
  <c r="J121" i="235"/>
  <c r="J135" i="175"/>
  <c r="D32" i="181"/>
  <c r="C58" i="105"/>
  <c r="C58" i="192" s="1"/>
  <c r="C58" i="252" s="1"/>
  <c r="C58" i="313"/>
  <c r="C58" i="375" s="1"/>
  <c r="C43" i="192"/>
  <c r="D51" i="334"/>
  <c r="D51" i="396"/>
  <c r="K51" i="273"/>
  <c r="C38" i="270"/>
  <c r="K42" i="260"/>
  <c r="D40" i="321"/>
  <c r="D40" i="383" s="1"/>
  <c r="K50" i="272"/>
  <c r="D38" i="267"/>
  <c r="K32" i="199"/>
  <c r="D30" i="320" s="1"/>
  <c r="D30" i="382" s="1"/>
  <c r="D33" i="320"/>
  <c r="D33" i="382" s="1"/>
  <c r="C22" i="279"/>
  <c r="C20" i="340"/>
  <c r="C20" i="402" s="1"/>
  <c r="C154" i="184"/>
  <c r="K51" i="280"/>
  <c r="D26" i="343"/>
  <c r="D26" i="405" s="1"/>
  <c r="K28" i="269"/>
  <c r="K39" i="289"/>
  <c r="D37" i="350"/>
  <c r="D37" i="412" s="1"/>
  <c r="D15" i="338"/>
  <c r="D15" i="400" s="1"/>
  <c r="K17" i="277"/>
  <c r="K53" i="272"/>
  <c r="B104" i="134"/>
  <c r="D26" i="342"/>
  <c r="D26" i="404" s="1"/>
  <c r="K31" i="263"/>
  <c r="D29" i="324"/>
  <c r="D29" i="386" s="1"/>
  <c r="K48" i="245"/>
  <c r="D48" i="306"/>
  <c r="D48" i="368"/>
  <c r="K13" i="276"/>
  <c r="D20" i="344"/>
  <c r="D20" i="406" s="1"/>
  <c r="K22" i="283"/>
  <c r="D26" i="313"/>
  <c r="D26" i="375" s="1"/>
  <c r="K27" i="284"/>
  <c r="D25" i="345"/>
  <c r="D25" i="407" s="1"/>
  <c r="K27" i="257"/>
  <c r="D25" i="318"/>
  <c r="D25" i="380"/>
  <c r="D11" i="364"/>
  <c r="G11" i="364" s="1"/>
  <c r="G11" i="302"/>
  <c r="D56" i="345"/>
  <c r="D56" i="407" s="1"/>
  <c r="K56" i="284"/>
  <c r="K34" i="289"/>
  <c r="D32" i="350"/>
  <c r="D32" i="412" s="1"/>
  <c r="K32" i="229"/>
  <c r="D14" i="341"/>
  <c r="D14" i="403"/>
  <c r="K10" i="220"/>
  <c r="K34" i="288"/>
  <c r="D32" i="349"/>
  <c r="D32" i="411"/>
  <c r="K34" i="275"/>
  <c r="K32" i="215"/>
  <c r="K32" i="275" s="1"/>
  <c r="G22" i="303"/>
  <c r="K121" i="238"/>
  <c r="D47" i="312"/>
  <c r="D47" i="374" s="1"/>
  <c r="K47" i="251"/>
  <c r="K52" i="289"/>
  <c r="D52" i="350"/>
  <c r="D52" i="412"/>
  <c r="K30" i="284"/>
  <c r="D28" i="345"/>
  <c r="D28" i="407" s="1"/>
  <c r="D52" i="341"/>
  <c r="D52" i="403"/>
  <c r="K52" i="280"/>
  <c r="K53" i="258"/>
  <c r="D53" i="319"/>
  <c r="D53" i="381"/>
  <c r="D25" i="310"/>
  <c r="D25" i="372" s="1"/>
  <c r="K27" i="249"/>
  <c r="D59" i="298"/>
  <c r="D59" i="360" s="1"/>
  <c r="K58" i="178"/>
  <c r="D58" i="298" s="1"/>
  <c r="D58" i="360"/>
  <c r="K39" i="215"/>
  <c r="K40" i="275"/>
  <c r="K33" i="284"/>
  <c r="D31" i="345"/>
  <c r="D31" i="407" s="1"/>
  <c r="E38" i="259"/>
  <c r="E43" i="199"/>
  <c r="E43" i="259"/>
  <c r="D153" i="307"/>
  <c r="D153" i="369" s="1"/>
  <c r="K153" i="246"/>
  <c r="K45" i="216"/>
  <c r="D45" i="337" s="1"/>
  <c r="D45" i="399" s="1"/>
  <c r="C32" i="289"/>
  <c r="K46" i="262"/>
  <c r="D50" i="345"/>
  <c r="D50" i="407"/>
  <c r="D26" i="352"/>
  <c r="D26" i="414" s="1"/>
  <c r="D19" i="313"/>
  <c r="D19" i="375"/>
  <c r="K24" i="281"/>
  <c r="D40" i="324"/>
  <c r="D40" i="386" s="1"/>
  <c r="K42" i="263"/>
  <c r="D53" i="331"/>
  <c r="D53" i="393" s="1"/>
  <c r="K53" i="270"/>
  <c r="D15" i="321"/>
  <c r="D15" i="383" s="1"/>
  <c r="K17" i="260"/>
  <c r="D45" i="306"/>
  <c r="D45" i="368"/>
  <c r="K45" i="245"/>
  <c r="K27" i="275"/>
  <c r="D25" i="336"/>
  <c r="D25" i="398"/>
  <c r="D40" i="352"/>
  <c r="D40" i="414" s="1"/>
  <c r="K39" i="231"/>
  <c r="K76" i="244"/>
  <c r="D76" i="305"/>
  <c r="D76" i="367" s="1"/>
  <c r="D77" i="298"/>
  <c r="D77" i="360"/>
  <c r="D20" i="295"/>
  <c r="D20" i="357" s="1"/>
  <c r="K18" i="175"/>
  <c r="D18" i="295"/>
  <c r="D18" i="357" s="1"/>
  <c r="C85" i="175"/>
  <c r="C85" i="235" s="1"/>
  <c r="C91" i="1"/>
  <c r="C63" i="236"/>
  <c r="C63" i="296"/>
  <c r="C63" i="358"/>
  <c r="C67" i="130"/>
  <c r="C92" i="130" s="1"/>
  <c r="C58" i="297"/>
  <c r="C58" i="359"/>
  <c r="C58" i="237"/>
  <c r="C140" i="178"/>
  <c r="C140" i="298" s="1"/>
  <c r="C140" i="360"/>
  <c r="C52" i="238"/>
  <c r="C52" i="298"/>
  <c r="C52" i="360" s="1"/>
  <c r="C55" i="244"/>
  <c r="C55" i="305"/>
  <c r="C55" i="367" s="1"/>
  <c r="C133" i="185"/>
  <c r="C154" i="119"/>
  <c r="C154" i="185" s="1"/>
  <c r="C154" i="245" s="1"/>
  <c r="C22" i="306"/>
  <c r="C22" i="368"/>
  <c r="C22" i="245"/>
  <c r="C70" i="187"/>
  <c r="C22" i="308"/>
  <c r="C22" i="370"/>
  <c r="C22" i="247"/>
  <c r="C36" i="138"/>
  <c r="C28" i="198"/>
  <c r="C28" i="258" s="1"/>
  <c r="C10" i="203"/>
  <c r="C36" i="143"/>
  <c r="C20" i="333"/>
  <c r="C20" i="395" s="1"/>
  <c r="C22" i="272"/>
  <c r="C45" i="213"/>
  <c r="C57" i="153"/>
  <c r="C57" i="213" s="1"/>
  <c r="C57" i="273" s="1"/>
  <c r="C57" i="334"/>
  <c r="C57" i="396" s="1"/>
  <c r="C28" i="273"/>
  <c r="C26" i="334"/>
  <c r="C26" i="396"/>
  <c r="C45" i="340"/>
  <c r="C45" i="402" s="1"/>
  <c r="C45" i="279"/>
  <c r="D35" i="351"/>
  <c r="D35" i="413" s="1"/>
  <c r="K27" i="272"/>
  <c r="D25" i="333"/>
  <c r="D25" i="395"/>
  <c r="D12" i="364"/>
  <c r="G12" i="364" s="1"/>
  <c r="G12" i="302"/>
  <c r="D60" i="344"/>
  <c r="D60" i="406" s="1"/>
  <c r="K60" i="283"/>
  <c r="K46" i="278"/>
  <c r="D46" i="339"/>
  <c r="D46" i="401" s="1"/>
  <c r="D27" i="352"/>
  <c r="D27" i="414" s="1"/>
  <c r="K29" i="291"/>
  <c r="D47" i="318"/>
  <c r="D47" i="380" s="1"/>
  <c r="K47" i="257"/>
  <c r="D48" i="311"/>
  <c r="D48" i="373" s="1"/>
  <c r="K48" i="250"/>
  <c r="K142" i="246"/>
  <c r="D142" i="307"/>
  <c r="D142" i="369" s="1"/>
  <c r="H38" i="289"/>
  <c r="H43" i="229"/>
  <c r="H43" i="289"/>
  <c r="J51" i="279"/>
  <c r="J57" i="219"/>
  <c r="J57" i="279" s="1"/>
  <c r="C38" i="215"/>
  <c r="C41" i="155"/>
  <c r="C57" i="155"/>
  <c r="C30" i="337"/>
  <c r="C30" i="399" s="1"/>
  <c r="C32" i="276"/>
  <c r="C10" i="216"/>
  <c r="C36" i="156"/>
  <c r="C41" i="156" s="1"/>
  <c r="C57" i="157"/>
  <c r="C57" i="217" s="1"/>
  <c r="C45" i="217"/>
  <c r="C26" i="338"/>
  <c r="C26" i="400" s="1"/>
  <c r="C28" i="277"/>
  <c r="K28" i="215"/>
  <c r="K29" i="275"/>
  <c r="D27" i="336"/>
  <c r="D27" i="398"/>
  <c r="D38" i="326"/>
  <c r="D38" i="388" s="1"/>
  <c r="K40" i="265"/>
  <c r="E38" i="267"/>
  <c r="E43" i="207"/>
  <c r="E43" i="267" s="1"/>
  <c r="K147" i="175"/>
  <c r="K147" i="235" s="1"/>
  <c r="K12" i="289"/>
  <c r="D10" i="350"/>
  <c r="D10" i="412" s="1"/>
  <c r="D38" i="277"/>
  <c r="D43" i="217"/>
  <c r="D43" i="277" s="1"/>
  <c r="K47" i="274"/>
  <c r="D47" i="335"/>
  <c r="D47" i="397"/>
  <c r="J116" i="235"/>
  <c r="K100" i="186"/>
  <c r="H160" i="175"/>
  <c r="H161" i="175"/>
  <c r="H161" i="235" s="1"/>
  <c r="K141" i="235"/>
  <c r="D141" i="295"/>
  <c r="D141" i="357"/>
  <c r="J45" i="282"/>
  <c r="J45" i="193"/>
  <c r="E165" i="298"/>
  <c r="E161" i="298"/>
  <c r="H38" i="255"/>
  <c r="H43" i="195"/>
  <c r="H43" i="255" s="1"/>
  <c r="C52" i="190"/>
  <c r="C52" i="250" s="1"/>
  <c r="C58" i="123"/>
  <c r="C58" i="190" s="1"/>
  <c r="C51" i="195"/>
  <c r="C51" i="255" s="1"/>
  <c r="C51" i="197"/>
  <c r="C51" i="257" s="1"/>
  <c r="C57" i="137"/>
  <c r="K46" i="175"/>
  <c r="J46" i="235"/>
  <c r="K46" i="235" s="1"/>
  <c r="J58" i="175"/>
  <c r="J58" i="235" s="1"/>
  <c r="J59" i="235"/>
  <c r="J113" i="235"/>
  <c r="K113" i="175"/>
  <c r="K113" i="235" s="1"/>
  <c r="F152" i="236"/>
  <c r="J65" i="237"/>
  <c r="K65" i="237" s="1"/>
  <c r="K63" i="237"/>
  <c r="J63" i="177"/>
  <c r="J63" i="237" s="1"/>
  <c r="J77" i="237"/>
  <c r="K77" i="237"/>
  <c r="J73" i="177"/>
  <c r="J73" i="237" s="1"/>
  <c r="K84" i="177"/>
  <c r="J84" i="237"/>
  <c r="J81" i="177"/>
  <c r="J81" i="237"/>
  <c r="K149" i="178"/>
  <c r="D149" i="298" s="1"/>
  <c r="D149" i="360" s="1"/>
  <c r="J149" i="238"/>
  <c r="K149" i="238" s="1"/>
  <c r="K147" i="238" s="1"/>
  <c r="K4" i="187"/>
  <c r="I4" i="182"/>
  <c r="K4" i="185"/>
  <c r="K4" i="184"/>
  <c r="K4" i="186"/>
  <c r="I4" i="183"/>
  <c r="H5" i="244"/>
  <c r="H5" i="208"/>
  <c r="H5" i="191"/>
  <c r="H5" i="201"/>
  <c r="H5" i="213"/>
  <c r="H5" i="216"/>
  <c r="H5" i="229"/>
  <c r="H5" i="215"/>
  <c r="H5" i="225"/>
  <c r="H5" i="204"/>
  <c r="H5" i="196"/>
  <c r="H5" i="207"/>
  <c r="H5" i="206"/>
  <c r="H5" i="188"/>
  <c r="H5" i="200"/>
  <c r="H5" i="226"/>
  <c r="H5" i="221"/>
  <c r="H5" i="230"/>
  <c r="H5" i="228"/>
  <c r="H5" i="214"/>
  <c r="H5" i="224"/>
  <c r="H5" i="203"/>
  <c r="H5" i="202"/>
  <c r="H5" i="231"/>
  <c r="H5" i="218"/>
  <c r="H5" i="211"/>
  <c r="H5" i="205"/>
  <c r="H5" i="190"/>
  <c r="H5" i="197"/>
  <c r="H5" i="194"/>
  <c r="H5" i="199"/>
  <c r="H5" i="220"/>
  <c r="H5" i="227"/>
  <c r="H5" i="217"/>
  <c r="H5" i="192"/>
  <c r="H5" i="189"/>
  <c r="H5" i="219"/>
  <c r="H5" i="209"/>
  <c r="H5" i="195"/>
  <c r="H5" i="223"/>
  <c r="H5" i="210"/>
  <c r="J11" i="244"/>
  <c r="J8" i="184"/>
  <c r="J8" i="244"/>
  <c r="J98" i="244"/>
  <c r="K98" i="184"/>
  <c r="J102" i="244"/>
  <c r="K102" i="184"/>
  <c r="K102" i="244" s="1"/>
  <c r="K11" i="186"/>
  <c r="K11" i="246"/>
  <c r="J11" i="246"/>
  <c r="J88" i="246"/>
  <c r="K88" i="186"/>
  <c r="I93" i="246"/>
  <c r="I128" i="186"/>
  <c r="I155" i="186" s="1"/>
  <c r="I155" i="246" s="1"/>
  <c r="G114" i="246"/>
  <c r="G128" i="186"/>
  <c r="E133" i="246"/>
  <c r="E154" i="186"/>
  <c r="J45" i="247"/>
  <c r="K45" i="187"/>
  <c r="K51" i="187"/>
  <c r="I66" i="247"/>
  <c r="D82" i="247"/>
  <c r="J51" i="248"/>
  <c r="J46" i="188"/>
  <c r="K51" i="188"/>
  <c r="J55" i="249"/>
  <c r="K55" i="189"/>
  <c r="J52" i="189"/>
  <c r="K11" i="190"/>
  <c r="K36" i="190"/>
  <c r="J33" i="190"/>
  <c r="J33" i="250" s="1"/>
  <c r="H10" i="251"/>
  <c r="H39" i="191"/>
  <c r="H39" i="251"/>
  <c r="J21" i="251"/>
  <c r="J10" i="191"/>
  <c r="J10" i="251"/>
  <c r="J30" i="252"/>
  <c r="J28" i="192"/>
  <c r="D45" i="252"/>
  <c r="D57" i="192"/>
  <c r="D57" i="252"/>
  <c r="J49" i="252"/>
  <c r="J45" i="192"/>
  <c r="J45" i="252"/>
  <c r="D10" i="253"/>
  <c r="D38" i="193"/>
  <c r="J31" i="254"/>
  <c r="K31" i="194"/>
  <c r="J34" i="254"/>
  <c r="J32" i="194"/>
  <c r="H51" i="254"/>
  <c r="H57" i="194"/>
  <c r="H57" i="254"/>
  <c r="J20" i="255"/>
  <c r="J10" i="195"/>
  <c r="K20" i="195"/>
  <c r="K20" i="255"/>
  <c r="J46" i="255"/>
  <c r="K46" i="195"/>
  <c r="J45" i="195"/>
  <c r="G45" i="256"/>
  <c r="G57" i="196"/>
  <c r="G57" i="256" s="1"/>
  <c r="F51" i="256"/>
  <c r="F57" i="196"/>
  <c r="F57" i="256" s="1"/>
  <c r="K59" i="196"/>
  <c r="J59" i="256"/>
  <c r="J14" i="257"/>
  <c r="J10" i="197"/>
  <c r="J10" i="257" s="1"/>
  <c r="K16" i="198"/>
  <c r="J16" i="258"/>
  <c r="E32" i="258"/>
  <c r="E38" i="198"/>
  <c r="E43" i="198" s="1"/>
  <c r="E43" i="258"/>
  <c r="H45" i="258"/>
  <c r="H57" i="198"/>
  <c r="H57" i="258" s="1"/>
  <c r="F28" i="259"/>
  <c r="J54" i="261"/>
  <c r="J51" i="201"/>
  <c r="K77" i="177"/>
  <c r="D77" i="297"/>
  <c r="D77" i="359" s="1"/>
  <c r="H5" i="198"/>
  <c r="H5" i="222"/>
  <c r="D76" i="306"/>
  <c r="D76" i="368" s="1"/>
  <c r="K76" i="245"/>
  <c r="C89" i="3"/>
  <c r="C66" i="184"/>
  <c r="C66" i="305" s="1"/>
  <c r="C66" i="367" s="1"/>
  <c r="C93" i="187"/>
  <c r="C93" i="308" s="1"/>
  <c r="C93" i="370" s="1"/>
  <c r="C128" i="121"/>
  <c r="C155" i="121" s="1"/>
  <c r="C155" i="187" s="1"/>
  <c r="C155" i="308" s="1"/>
  <c r="C155" i="370" s="1"/>
  <c r="C66" i="308"/>
  <c r="C66" i="370" s="1"/>
  <c r="C66" i="247"/>
  <c r="C51" i="200"/>
  <c r="C51" i="260" s="1"/>
  <c r="C57" i="140"/>
  <c r="C57" i="200" s="1"/>
  <c r="C32" i="270"/>
  <c r="C30" i="331"/>
  <c r="C30" i="393" s="1"/>
  <c r="C45" i="344"/>
  <c r="C45" i="406"/>
  <c r="C45" i="283"/>
  <c r="C22" i="283"/>
  <c r="C20" i="344"/>
  <c r="C20" i="406"/>
  <c r="C45" i="225"/>
  <c r="C57" i="165"/>
  <c r="C57" i="225" s="1"/>
  <c r="C57" i="285"/>
  <c r="C22" i="228"/>
  <c r="C36" i="168"/>
  <c r="E89" i="87"/>
  <c r="D65" i="87"/>
  <c r="C65" i="87"/>
  <c r="E65" i="87"/>
  <c r="E90" i="87" s="1"/>
  <c r="E158" i="87" s="1"/>
  <c r="I16" i="66"/>
  <c r="F43" i="221"/>
  <c r="F43" i="281" s="1"/>
  <c r="F38" i="281"/>
  <c r="D52" i="336"/>
  <c r="D52" i="398" s="1"/>
  <c r="K52" i="275"/>
  <c r="D52" i="344"/>
  <c r="D52" i="406"/>
  <c r="K52" i="283"/>
  <c r="C73" i="238"/>
  <c r="C73" i="298"/>
  <c r="C73" i="360"/>
  <c r="C8" i="187"/>
  <c r="C8" i="308" s="1"/>
  <c r="C8" i="370" s="1"/>
  <c r="C28" i="194"/>
  <c r="C57" i="144"/>
  <c r="C57" i="204" s="1"/>
  <c r="C45" i="204"/>
  <c r="C32" i="206"/>
  <c r="C36" i="146"/>
  <c r="F121" i="236"/>
  <c r="F92" i="177"/>
  <c r="F69" i="237"/>
  <c r="E100" i="237"/>
  <c r="E135" i="177"/>
  <c r="K108" i="177"/>
  <c r="D108" i="297" s="1"/>
  <c r="D108" i="359" s="1"/>
  <c r="J108" i="237"/>
  <c r="K108" i="237" s="1"/>
  <c r="K44" i="177"/>
  <c r="D44" i="297"/>
  <c r="D44" i="359"/>
  <c r="J44" i="237"/>
  <c r="K44" i="237" s="1"/>
  <c r="J57" i="225"/>
  <c r="J57" i="285" s="1"/>
  <c r="J45" i="285"/>
  <c r="J28" i="260"/>
  <c r="I43" i="228"/>
  <c r="I43" i="288" s="1"/>
  <c r="I38" i="288"/>
  <c r="C4" i="73"/>
  <c r="C4" i="61"/>
  <c r="E6" i="87"/>
  <c r="E94" i="87" s="1"/>
  <c r="C96" i="1"/>
  <c r="C6" i="77"/>
  <c r="C140" i="297"/>
  <c r="C140" i="359" s="1"/>
  <c r="C140" i="237"/>
  <c r="C129" i="187"/>
  <c r="C129" i="247" s="1"/>
  <c r="C154" i="121"/>
  <c r="C154" i="187"/>
  <c r="C8" i="312"/>
  <c r="C8" i="374" s="1"/>
  <c r="C10" i="251"/>
  <c r="C22" i="205"/>
  <c r="C36" i="145"/>
  <c r="C22" i="266"/>
  <c r="C20" i="327"/>
  <c r="C20" i="389"/>
  <c r="C22" i="269"/>
  <c r="C20" i="330"/>
  <c r="C20" i="392" s="1"/>
  <c r="C28" i="270"/>
  <c r="C26" i="331"/>
  <c r="C26" i="393" s="1"/>
  <c r="C45" i="212"/>
  <c r="C32" i="280"/>
  <c r="C30" i="341"/>
  <c r="C30" i="403" s="1"/>
  <c r="C22" i="227"/>
  <c r="C20" i="348" s="1"/>
  <c r="C20" i="410"/>
  <c r="C36" i="167"/>
  <c r="D89" i="87"/>
  <c r="J60" i="236"/>
  <c r="J137" i="236"/>
  <c r="K137" i="236" s="1"/>
  <c r="K136" i="236" s="1"/>
  <c r="D147" i="236"/>
  <c r="J106" i="236"/>
  <c r="J11" i="177"/>
  <c r="J66" i="238"/>
  <c r="K66" i="238" s="1"/>
  <c r="K66" i="178"/>
  <c r="D66" i="298" s="1"/>
  <c r="D66" i="360" s="1"/>
  <c r="J63" i="178"/>
  <c r="J63" i="238" s="1"/>
  <c r="J19" i="244"/>
  <c r="K19" i="184"/>
  <c r="J15" i="184"/>
  <c r="J15" i="244" s="1"/>
  <c r="J112" i="244"/>
  <c r="K112" i="184"/>
  <c r="D112" i="305" s="1"/>
  <c r="D112" i="367" s="1"/>
  <c r="K11" i="202"/>
  <c r="J11" i="262"/>
  <c r="J46" i="263"/>
  <c r="J45" i="203"/>
  <c r="J45" i="263" s="1"/>
  <c r="J29" i="264"/>
  <c r="D45" i="265"/>
  <c r="D57" i="205"/>
  <c r="D57" i="265" s="1"/>
  <c r="J33" i="266"/>
  <c r="J32" i="206"/>
  <c r="J50" i="266"/>
  <c r="J45" i="206"/>
  <c r="I32" i="267"/>
  <c r="I38" i="207"/>
  <c r="J25" i="268"/>
  <c r="J22" i="208"/>
  <c r="J52" i="268"/>
  <c r="K52" i="208"/>
  <c r="E10" i="269"/>
  <c r="E38" i="209"/>
  <c r="E38" i="269" s="1"/>
  <c r="D22" i="270"/>
  <c r="D38" i="210"/>
  <c r="D45" i="270"/>
  <c r="J53" i="270"/>
  <c r="J51" i="210"/>
  <c r="J57" i="210" s="1"/>
  <c r="J57" i="270" s="1"/>
  <c r="J23" i="271"/>
  <c r="J22" i="211"/>
  <c r="J23" i="272"/>
  <c r="K23" i="212"/>
  <c r="J13" i="273"/>
  <c r="K13" i="213"/>
  <c r="K50" i="217"/>
  <c r="J45" i="217"/>
  <c r="J45" i="277" s="1"/>
  <c r="K36" i="175"/>
  <c r="D36" i="295" s="1"/>
  <c r="D36" i="357" s="1"/>
  <c r="K59" i="177"/>
  <c r="J32" i="178"/>
  <c r="J32" i="238" s="1"/>
  <c r="K72" i="177"/>
  <c r="I135" i="175"/>
  <c r="E68" i="175"/>
  <c r="E68" i="235" s="1"/>
  <c r="D38" i="269"/>
  <c r="K142" i="175"/>
  <c r="F39" i="249"/>
  <c r="F44" i="189"/>
  <c r="F44" i="249" s="1"/>
  <c r="J51" i="208"/>
  <c r="C36" i="127"/>
  <c r="C38" i="195"/>
  <c r="D156" i="87"/>
  <c r="J149" i="235"/>
  <c r="J147" i="175"/>
  <c r="J147" i="235" s="1"/>
  <c r="I92" i="177"/>
  <c r="J153" i="237"/>
  <c r="K153" i="237"/>
  <c r="K152" i="237" s="1"/>
  <c r="J152" i="177"/>
  <c r="J152" i="237"/>
  <c r="E5" i="228"/>
  <c r="E5" i="223"/>
  <c r="E5" i="209"/>
  <c r="E5" i="191"/>
  <c r="E5" i="196"/>
  <c r="E5" i="227"/>
  <c r="E5" i="221"/>
  <c r="E5" i="204"/>
  <c r="E5" i="198"/>
  <c r="E5" i="201"/>
  <c r="J39" i="244"/>
  <c r="K39" i="184"/>
  <c r="H66" i="244"/>
  <c r="H89" i="184"/>
  <c r="H89" i="244" s="1"/>
  <c r="J83" i="245"/>
  <c r="K16" i="175"/>
  <c r="D16" i="295" s="1"/>
  <c r="D16" i="357" s="1"/>
  <c r="K41" i="177"/>
  <c r="K61" i="175"/>
  <c r="D61" i="295" s="1"/>
  <c r="D61" i="357" s="1"/>
  <c r="K87" i="177"/>
  <c r="D87" i="297"/>
  <c r="D87" i="359" s="1"/>
  <c r="C4" i="180"/>
  <c r="H38" i="202"/>
  <c r="C4" i="179"/>
  <c r="J22" i="212"/>
  <c r="H65" i="184"/>
  <c r="K64" i="175"/>
  <c r="G38" i="282"/>
  <c r="G43" i="222"/>
  <c r="G43" i="282" s="1"/>
  <c r="G38" i="206"/>
  <c r="G43" i="206"/>
  <c r="G43" i="266" s="1"/>
  <c r="J45" i="281"/>
  <c r="J57" i="221"/>
  <c r="J57" i="281"/>
  <c r="C73" i="177"/>
  <c r="C73" i="237" s="1"/>
  <c r="C91" i="131"/>
  <c r="C36" i="148"/>
  <c r="C41" i="148" s="1"/>
  <c r="C58" i="148" s="1"/>
  <c r="C60" i="208" s="1"/>
  <c r="C60" i="268" s="1"/>
  <c r="C22" i="213"/>
  <c r="C36" i="153"/>
  <c r="C41" i="153"/>
  <c r="J11" i="175"/>
  <c r="J18" i="175"/>
  <c r="J18" i="235"/>
  <c r="J57" i="235"/>
  <c r="K57" i="235" s="1"/>
  <c r="F100" i="235"/>
  <c r="J142" i="235"/>
  <c r="J49" i="236"/>
  <c r="D62" i="296"/>
  <c r="D62" i="358"/>
  <c r="J62" i="236"/>
  <c r="G100" i="236"/>
  <c r="J12" i="237"/>
  <c r="K12" i="237"/>
  <c r="J25" i="177"/>
  <c r="J25" i="237" s="1"/>
  <c r="E92" i="177"/>
  <c r="J53" i="238"/>
  <c r="K53" i="238"/>
  <c r="K52" i="238" s="1"/>
  <c r="K53" i="178"/>
  <c r="K52" i="178" s="1"/>
  <c r="D52" i="298" s="1"/>
  <c r="D52" i="360"/>
  <c r="J82" i="238"/>
  <c r="K82" i="238" s="1"/>
  <c r="K82" i="178"/>
  <c r="J81" i="178"/>
  <c r="J31" i="244"/>
  <c r="K31" i="184"/>
  <c r="K31" i="244" s="1"/>
  <c r="K125" i="184"/>
  <c r="J125" i="244"/>
  <c r="J141" i="244"/>
  <c r="K141" i="184"/>
  <c r="H15" i="245"/>
  <c r="H65" i="185"/>
  <c r="K77" i="186"/>
  <c r="J77" i="246"/>
  <c r="J35" i="249"/>
  <c r="K35" i="189"/>
  <c r="E45" i="252"/>
  <c r="E57" i="192"/>
  <c r="E57" i="252" s="1"/>
  <c r="K19" i="198"/>
  <c r="J19" i="258"/>
  <c r="J42" i="258"/>
  <c r="K42" i="198"/>
  <c r="K47" i="202"/>
  <c r="J47" i="262"/>
  <c r="J11" i="266"/>
  <c r="K11" i="206"/>
  <c r="K59" i="209"/>
  <c r="J59" i="269"/>
  <c r="K35" i="210"/>
  <c r="J35" i="270"/>
  <c r="K20" i="212"/>
  <c r="J20" i="272"/>
  <c r="G68" i="178"/>
  <c r="G165" i="178" s="1"/>
  <c r="F5" i="231"/>
  <c r="J60" i="185"/>
  <c r="K23" i="192"/>
  <c r="J23" i="252"/>
  <c r="K19" i="193"/>
  <c r="J19" i="253"/>
  <c r="J23" i="253"/>
  <c r="J41" i="256"/>
  <c r="K41" i="196"/>
  <c r="K39" i="196" s="1"/>
  <c r="E57" i="196"/>
  <c r="E57" i="256" s="1"/>
  <c r="E45" i="256"/>
  <c r="K25" i="199"/>
  <c r="J25" i="259"/>
  <c r="J45" i="204"/>
  <c r="J45" i="264" s="1"/>
  <c r="K11" i="205"/>
  <c r="J11" i="265"/>
  <c r="K31" i="205"/>
  <c r="K31" i="265" s="1"/>
  <c r="J31" i="265"/>
  <c r="I89" i="184"/>
  <c r="I89" i="244"/>
  <c r="F5" i="210"/>
  <c r="J46" i="238"/>
  <c r="K46" i="238"/>
  <c r="K81" i="184"/>
  <c r="J81" i="244"/>
  <c r="J47" i="245"/>
  <c r="J140" i="185"/>
  <c r="J140" i="245"/>
  <c r="J64" i="246"/>
  <c r="K64" i="186"/>
  <c r="J130" i="247"/>
  <c r="K130" i="187"/>
  <c r="J43" i="249"/>
  <c r="J48" i="249"/>
  <c r="K48" i="189"/>
  <c r="J17" i="251"/>
  <c r="K17" i="191"/>
  <c r="J31" i="256"/>
  <c r="K31" i="196"/>
  <c r="J36" i="258"/>
  <c r="K36" i="198"/>
  <c r="D34" i="319" s="1"/>
  <c r="D34" i="381" s="1"/>
  <c r="J12" i="259"/>
  <c r="K12" i="199"/>
  <c r="J29" i="265"/>
  <c r="K29" i="205"/>
  <c r="K28" i="205" s="1"/>
  <c r="D26" i="326" s="1"/>
  <c r="D26" i="388" s="1"/>
  <c r="K49" i="207"/>
  <c r="J49" i="267"/>
  <c r="J35" i="268"/>
  <c r="K35" i="208"/>
  <c r="D33" i="329" s="1"/>
  <c r="K15" i="210"/>
  <c r="K15" i="270"/>
  <c r="J15" i="270"/>
  <c r="K42" i="218"/>
  <c r="K42" i="278" s="1"/>
  <c r="J42" i="278"/>
  <c r="K149" i="186"/>
  <c r="K149" i="246"/>
  <c r="J149" i="246"/>
  <c r="J61" i="251"/>
  <c r="J14" i="252"/>
  <c r="K35" i="193"/>
  <c r="J35" i="253"/>
  <c r="J18" i="254"/>
  <c r="K18" i="194"/>
  <c r="J41" i="260"/>
  <c r="J60" i="261"/>
  <c r="K60" i="201"/>
  <c r="J34" i="266"/>
  <c r="K34" i="206"/>
  <c r="K31" i="207"/>
  <c r="J31" i="267"/>
  <c r="J56" i="270"/>
  <c r="K56" i="210"/>
  <c r="J54" i="272"/>
  <c r="K54" i="212"/>
  <c r="K51" i="212"/>
  <c r="K51" i="272" s="1"/>
  <c r="J20" i="273"/>
  <c r="K20" i="213"/>
  <c r="J35" i="273"/>
  <c r="K35" i="213"/>
  <c r="K55" i="231"/>
  <c r="J55" i="291"/>
  <c r="J54" i="246"/>
  <c r="K54" i="186"/>
  <c r="K94" i="186"/>
  <c r="J94" i="246"/>
  <c r="J16" i="259"/>
  <c r="K16" i="199"/>
  <c r="K16" i="259" s="1"/>
  <c r="J46" i="259"/>
  <c r="K46" i="199"/>
  <c r="J13" i="261"/>
  <c r="K13" i="201"/>
  <c r="D11" i="322" s="1"/>
  <c r="K35" i="201"/>
  <c r="J35" i="261"/>
  <c r="J36" i="263"/>
  <c r="K36" i="203"/>
  <c r="D34" i="324" s="1"/>
  <c r="D34" i="386"/>
  <c r="K54" i="203"/>
  <c r="J54" i="263"/>
  <c r="K54" i="210"/>
  <c r="J54" i="270"/>
  <c r="J33" i="279"/>
  <c r="K33" i="219"/>
  <c r="J10" i="217"/>
  <c r="J10" i="277"/>
  <c r="J11" i="277"/>
  <c r="K21" i="229"/>
  <c r="J21" i="289"/>
  <c r="K16" i="218"/>
  <c r="K35" i="219"/>
  <c r="K32" i="219" s="1"/>
  <c r="K32" i="279" s="1"/>
  <c r="K46" i="219"/>
  <c r="K15" i="223"/>
  <c r="J15" i="283"/>
  <c r="J59" i="291"/>
  <c r="K59" i="231"/>
  <c r="D59" i="352" s="1"/>
  <c r="D59" i="414" s="1"/>
  <c r="D57" i="217"/>
  <c r="D57" i="277" s="1"/>
  <c r="K24" i="222"/>
  <c r="J24" i="282"/>
  <c r="K47" i="223"/>
  <c r="K47" i="283" s="1"/>
  <c r="J47" i="283"/>
  <c r="K17" i="227"/>
  <c r="J17" i="287"/>
  <c r="A2" i="295"/>
  <c r="A2" i="298"/>
  <c r="A2" i="296"/>
  <c r="I57" i="223"/>
  <c r="I57" i="283" s="1"/>
  <c r="J11" i="288"/>
  <c r="K11" i="228"/>
  <c r="D9" i="349" s="1"/>
  <c r="D9" i="411" s="1"/>
  <c r="J46" i="290"/>
  <c r="K46" i="230"/>
  <c r="B2" i="305"/>
  <c r="K20" i="226"/>
  <c r="D18" i="347" s="1"/>
  <c r="D18" i="409" s="1"/>
  <c r="J20" i="286"/>
  <c r="J20" i="289"/>
  <c r="K20" i="229"/>
  <c r="K56" i="229"/>
  <c r="J56" i="289"/>
  <c r="E57" i="348"/>
  <c r="E128" i="368"/>
  <c r="E155" i="368"/>
  <c r="B27" i="354"/>
  <c r="B2" i="387"/>
  <c r="B2" i="388" s="1"/>
  <c r="B2" i="389"/>
  <c r="B2" i="390" s="1"/>
  <c r="E57" i="337"/>
  <c r="E58" i="371"/>
  <c r="C13" i="240"/>
  <c r="E13" i="240" s="1"/>
  <c r="B35" i="354"/>
  <c r="B159" i="134"/>
  <c r="K15" i="215"/>
  <c r="J98" i="236"/>
  <c r="J9" i="236"/>
  <c r="D98" i="178"/>
  <c r="D98" i="238"/>
  <c r="D9" i="238"/>
  <c r="K55" i="215"/>
  <c r="D55" i="336" s="1"/>
  <c r="D55" i="398" s="1"/>
  <c r="J98" i="178"/>
  <c r="J98" i="238" s="1"/>
  <c r="J9" i="238"/>
  <c r="C48" i="251"/>
  <c r="D9" i="236"/>
  <c r="D11" i="384"/>
  <c r="K29" i="265"/>
  <c r="D27" i="326"/>
  <c r="D27" i="388" s="1"/>
  <c r="K17" i="251"/>
  <c r="D15" i="312"/>
  <c r="D15" i="374" s="1"/>
  <c r="D64" i="307"/>
  <c r="D64" i="369"/>
  <c r="K64" i="246"/>
  <c r="C22" i="265"/>
  <c r="C20" i="326"/>
  <c r="C20" i="388" s="1"/>
  <c r="J28" i="252"/>
  <c r="J39" i="191"/>
  <c r="J39" i="251" s="1"/>
  <c r="H160" i="235"/>
  <c r="H166" i="175"/>
  <c r="C38" i="216"/>
  <c r="C36" i="337" s="1"/>
  <c r="C36" i="399" s="1"/>
  <c r="C38" i="253"/>
  <c r="C36" i="314"/>
  <c r="C36" i="376"/>
  <c r="K10" i="277"/>
  <c r="D18" i="350"/>
  <c r="D18" i="412"/>
  <c r="K20" i="289"/>
  <c r="K45" i="223"/>
  <c r="D40" i="339"/>
  <c r="D40" i="401" s="1"/>
  <c r="D21" i="313"/>
  <c r="D21" i="375"/>
  <c r="K23" i="252"/>
  <c r="D33" i="310"/>
  <c r="D33" i="372" s="1"/>
  <c r="K35" i="249"/>
  <c r="H65" i="245"/>
  <c r="C38" i="208"/>
  <c r="K39" i="244"/>
  <c r="D39" i="305"/>
  <c r="D39" i="367" s="1"/>
  <c r="J51" i="268"/>
  <c r="J57" i="208"/>
  <c r="J57" i="268"/>
  <c r="K112" i="244"/>
  <c r="J11" i="237"/>
  <c r="C100" i="236"/>
  <c r="C100" i="296"/>
  <c r="C100" i="358"/>
  <c r="C20" i="349"/>
  <c r="C20" i="411" s="1"/>
  <c r="C22" i="288"/>
  <c r="C45" i="285"/>
  <c r="C45" i="346"/>
  <c r="C45" i="408" s="1"/>
  <c r="C89" i="184"/>
  <c r="C90" i="3"/>
  <c r="C156" i="3"/>
  <c r="C156" i="184" s="1"/>
  <c r="K16" i="258"/>
  <c r="D14" i="319"/>
  <c r="D14" i="381" s="1"/>
  <c r="K59" i="256"/>
  <c r="D59" i="317"/>
  <c r="D59" i="379" s="1"/>
  <c r="D18" i="316"/>
  <c r="D18" i="378" s="1"/>
  <c r="I128" i="246"/>
  <c r="H5" i="289"/>
  <c r="H5" i="284"/>
  <c r="H5" i="272"/>
  <c r="K147" i="178"/>
  <c r="D147" i="298" s="1"/>
  <c r="D100" i="307"/>
  <c r="D100" i="369"/>
  <c r="K100" i="246"/>
  <c r="C10" i="276"/>
  <c r="C8" i="337"/>
  <c r="C8" i="399"/>
  <c r="C26" i="319"/>
  <c r="C26" i="381" s="1"/>
  <c r="C154" i="244"/>
  <c r="C154" i="305"/>
  <c r="C154" i="367"/>
  <c r="D8" i="343"/>
  <c r="D8" i="405" s="1"/>
  <c r="K10" i="282"/>
  <c r="K55" i="246"/>
  <c r="C43" i="267"/>
  <c r="C41" i="328"/>
  <c r="C41" i="390"/>
  <c r="J160" i="177"/>
  <c r="J160" i="237" s="1"/>
  <c r="C58" i="125"/>
  <c r="C58" i="193" s="1"/>
  <c r="C58" i="314" s="1"/>
  <c r="C58" i="376" s="1"/>
  <c r="C43" i="193"/>
  <c r="C36" i="342"/>
  <c r="C36" i="404" s="1"/>
  <c r="C38" i="281"/>
  <c r="D56" i="350"/>
  <c r="D56" i="412" s="1"/>
  <c r="K11" i="288"/>
  <c r="G68" i="238"/>
  <c r="G165" i="238" s="1"/>
  <c r="G93" i="178"/>
  <c r="G93" i="238" s="1"/>
  <c r="C20" i="334"/>
  <c r="C20" i="396" s="1"/>
  <c r="C22" i="273"/>
  <c r="D142" i="295"/>
  <c r="D142" i="357"/>
  <c r="K142" i="235"/>
  <c r="J45" i="266"/>
  <c r="C129" i="308"/>
  <c r="C129" i="370" s="1"/>
  <c r="D46" i="295"/>
  <c r="D46" i="357" s="1"/>
  <c r="K33" i="279"/>
  <c r="D31" i="340"/>
  <c r="D31" i="402" s="1"/>
  <c r="K20" i="273"/>
  <c r="D18" i="334"/>
  <c r="D18" i="396" s="1"/>
  <c r="D48" i="310"/>
  <c r="D48" i="372"/>
  <c r="J60" i="245"/>
  <c r="K59" i="269"/>
  <c r="D59" i="330"/>
  <c r="D59" i="392" s="1"/>
  <c r="J11" i="235"/>
  <c r="H65" i="244"/>
  <c r="H90" i="184"/>
  <c r="H90" i="244" s="1"/>
  <c r="J51" i="270"/>
  <c r="I43" i="207"/>
  <c r="I43" i="267" s="1"/>
  <c r="I38" i="267"/>
  <c r="D38" i="253"/>
  <c r="D43" i="193"/>
  <c r="D43" i="253" s="1"/>
  <c r="C51" i="318"/>
  <c r="C51" i="380"/>
  <c r="C43" i="215"/>
  <c r="K10" i="280"/>
  <c r="D8" i="341"/>
  <c r="D8" i="403" s="1"/>
  <c r="K32" i="259"/>
  <c r="C44" i="190"/>
  <c r="C59" i="123"/>
  <c r="C59" i="190"/>
  <c r="K45" i="257"/>
  <c r="C39" i="249"/>
  <c r="D70" i="305"/>
  <c r="D70" i="367" s="1"/>
  <c r="D51" i="342"/>
  <c r="D51" i="404"/>
  <c r="K22" i="280"/>
  <c r="K20" i="286"/>
  <c r="K35" i="279"/>
  <c r="D33" i="340"/>
  <c r="D33" i="402" s="1"/>
  <c r="K36" i="263"/>
  <c r="D54" i="333"/>
  <c r="D54" i="395" s="1"/>
  <c r="K54" i="272"/>
  <c r="D60" i="322"/>
  <c r="D60" i="384" s="1"/>
  <c r="K60" i="261"/>
  <c r="D33" i="391"/>
  <c r="K35" i="268"/>
  <c r="K36" i="258"/>
  <c r="K75" i="186"/>
  <c r="K77" i="246"/>
  <c r="D77" i="307"/>
  <c r="D77" i="369" s="1"/>
  <c r="D53" i="298"/>
  <c r="D53" i="360" s="1"/>
  <c r="K85" i="177"/>
  <c r="D85" i="297" s="1"/>
  <c r="D85" i="359" s="1"/>
  <c r="D59" i="297"/>
  <c r="D59" i="359"/>
  <c r="J22" i="268"/>
  <c r="C38" i="228"/>
  <c r="C41" i="168"/>
  <c r="C66" i="244"/>
  <c r="J46" i="248"/>
  <c r="C51" i="316"/>
  <c r="C51" i="378" s="1"/>
  <c r="D51" i="350"/>
  <c r="D51" i="412"/>
  <c r="K28" i="276"/>
  <c r="D26" i="337"/>
  <c r="D26" i="399" s="1"/>
  <c r="K34" i="266"/>
  <c r="D10" i="320"/>
  <c r="D10" i="382" s="1"/>
  <c r="D29" i="326"/>
  <c r="D29" i="388" s="1"/>
  <c r="K47" i="262"/>
  <c r="D47" i="323"/>
  <c r="D47" i="385"/>
  <c r="D17" i="319"/>
  <c r="D17" i="381" s="1"/>
  <c r="K19" i="258"/>
  <c r="E92" i="237"/>
  <c r="E166" i="237" s="1"/>
  <c r="E166" i="177"/>
  <c r="G135" i="236"/>
  <c r="C164" i="131"/>
  <c r="G38" i="266"/>
  <c r="K22" i="212"/>
  <c r="D43" i="210"/>
  <c r="D43" i="270" s="1"/>
  <c r="D38" i="270"/>
  <c r="K52" i="268"/>
  <c r="D52" i="329"/>
  <c r="D52" i="391" s="1"/>
  <c r="J32" i="266"/>
  <c r="C41" i="146"/>
  <c r="C58" i="146" s="1"/>
  <c r="C38" i="206"/>
  <c r="C45" i="325"/>
  <c r="C45" i="387"/>
  <c r="C45" i="264"/>
  <c r="J45" i="255"/>
  <c r="J57" i="195"/>
  <c r="J57" i="255"/>
  <c r="J10" i="255"/>
  <c r="J32" i="254"/>
  <c r="H44" i="191"/>
  <c r="H44" i="251"/>
  <c r="D51" i="308"/>
  <c r="D51" i="370" s="1"/>
  <c r="K51" i="247"/>
  <c r="D11" i="307"/>
  <c r="D11" i="369" s="1"/>
  <c r="D22" i="343"/>
  <c r="D22" i="405" s="1"/>
  <c r="K24" i="282"/>
  <c r="K22" i="222"/>
  <c r="D149" i="307"/>
  <c r="D149" i="369" s="1"/>
  <c r="D13" i="331"/>
  <c r="D13" i="393"/>
  <c r="K49" i="267"/>
  <c r="D49" i="328"/>
  <c r="D49" i="390" s="1"/>
  <c r="D23" i="320"/>
  <c r="D23" i="382"/>
  <c r="K25" i="259"/>
  <c r="D31" i="305"/>
  <c r="D31" i="367" s="1"/>
  <c r="C38" i="213"/>
  <c r="C38" i="273"/>
  <c r="C73" i="297"/>
  <c r="C73" i="359" s="1"/>
  <c r="J22" i="272"/>
  <c r="J38" i="212"/>
  <c r="D41" i="297"/>
  <c r="D41" i="359"/>
  <c r="K40" i="177"/>
  <c r="D40" i="297" s="1"/>
  <c r="D40" i="359" s="1"/>
  <c r="C41" i="127"/>
  <c r="C43" i="195" s="1"/>
  <c r="C41" i="316" s="1"/>
  <c r="C41" i="378" s="1"/>
  <c r="I135" i="235"/>
  <c r="I161" i="175"/>
  <c r="I161" i="235"/>
  <c r="I165" i="175"/>
  <c r="D50" i="338"/>
  <c r="D50" i="400" s="1"/>
  <c r="K50" i="277"/>
  <c r="C38" i="227"/>
  <c r="C38" i="287"/>
  <c r="C41" i="167"/>
  <c r="F92" i="237"/>
  <c r="F93" i="177"/>
  <c r="F93" i="237"/>
  <c r="C30" i="327"/>
  <c r="C30" i="389" s="1"/>
  <c r="C32" i="266"/>
  <c r="K46" i="255"/>
  <c r="D46" i="316"/>
  <c r="D46" i="378" s="1"/>
  <c r="K11" i="250"/>
  <c r="D9" i="311"/>
  <c r="D9" i="373" s="1"/>
  <c r="D88" i="307"/>
  <c r="D88" i="369" s="1"/>
  <c r="K88" i="246"/>
  <c r="J45" i="253"/>
  <c r="D147" i="295"/>
  <c r="D147" i="357"/>
  <c r="C41" i="143"/>
  <c r="C38" i="203"/>
  <c r="C36" i="324" s="1"/>
  <c r="C36" i="386" s="1"/>
  <c r="C140" i="238"/>
  <c r="C25" i="296"/>
  <c r="C25" i="358" s="1"/>
  <c r="C25" i="236"/>
  <c r="K45" i="276"/>
  <c r="D37" i="336"/>
  <c r="D37" i="398"/>
  <c r="K39" i="275"/>
  <c r="C43" i="252"/>
  <c r="C41" i="313"/>
  <c r="C41" i="375"/>
  <c r="C58" i="160"/>
  <c r="C58" i="220"/>
  <c r="C58" i="341" s="1"/>
  <c r="C58" i="403" s="1"/>
  <c r="D45" i="346"/>
  <c r="D45" i="408" s="1"/>
  <c r="K39" i="218"/>
  <c r="K39" i="278" s="1"/>
  <c r="K45" i="282"/>
  <c r="D45" i="343"/>
  <c r="D45" i="405" s="1"/>
  <c r="C43" i="201"/>
  <c r="C58" i="141"/>
  <c r="C58" i="201" s="1"/>
  <c r="D45" i="331"/>
  <c r="D45" i="393" s="1"/>
  <c r="C43" i="206"/>
  <c r="C43" i="266" s="1"/>
  <c r="C58" i="206"/>
  <c r="C58" i="327" s="1"/>
  <c r="C58" i="389" s="1"/>
  <c r="C43" i="208"/>
  <c r="D147" i="360"/>
  <c r="C36" i="334"/>
  <c r="C36" i="396"/>
  <c r="K28" i="265"/>
  <c r="C41" i="322"/>
  <c r="C41" i="384"/>
  <c r="C43" i="261"/>
  <c r="K75" i="246"/>
  <c r="K38" i="222"/>
  <c r="K43" i="222" s="1"/>
  <c r="K43" i="282" s="1"/>
  <c r="C90" i="184"/>
  <c r="C90" i="244" s="1"/>
  <c r="C43" i="216"/>
  <c r="D37" i="339"/>
  <c r="D37" i="401" s="1"/>
  <c r="C43" i="203"/>
  <c r="C36" i="327"/>
  <c r="C36" i="389" s="1"/>
  <c r="C38" i="266"/>
  <c r="C43" i="228"/>
  <c r="C43" i="288"/>
  <c r="C44" i="250"/>
  <c r="C42" i="311"/>
  <c r="C42" i="373" s="1"/>
  <c r="C89" i="305"/>
  <c r="C89" i="367" s="1"/>
  <c r="C89" i="244"/>
  <c r="C38" i="276"/>
  <c r="C90" i="305"/>
  <c r="C90" i="367"/>
  <c r="C41" i="327"/>
  <c r="C41" i="389" s="1"/>
  <c r="D92" i="175"/>
  <c r="D92" i="235"/>
  <c r="G8" i="365"/>
  <c r="G8" i="302"/>
  <c r="I7" i="239"/>
  <c r="E19" i="179"/>
  <c r="E31" i="73"/>
  <c r="G31" i="179" s="1"/>
  <c r="C31" i="73"/>
  <c r="C31" i="179" s="1"/>
  <c r="E30" i="73"/>
  <c r="E32" i="73" s="1"/>
  <c r="G32" i="179" s="1"/>
  <c r="G32" i="299" s="1"/>
  <c r="G32" i="361" s="1"/>
  <c r="D6" i="181"/>
  <c r="K87" i="235"/>
  <c r="D12" i="241"/>
  <c r="G30" i="300"/>
  <c r="H20" i="299"/>
  <c r="H20" i="361" s="1"/>
  <c r="C135" i="238"/>
  <c r="C68" i="238"/>
  <c r="C165" i="238" s="1"/>
  <c r="C11" i="298"/>
  <c r="C11" i="360"/>
  <c r="C11" i="238"/>
  <c r="C152" i="297"/>
  <c r="C152" i="359" s="1"/>
  <c r="C152" i="237"/>
  <c r="C165" i="177"/>
  <c r="C135" i="297"/>
  <c r="C135" i="359" s="1"/>
  <c r="C135" i="237"/>
  <c r="C161" i="237"/>
  <c r="C161" i="297"/>
  <c r="C161" i="359" s="1"/>
  <c r="C100" i="297"/>
  <c r="C100" i="359" s="1"/>
  <c r="C100" i="237"/>
  <c r="K101" i="235"/>
  <c r="C92" i="175"/>
  <c r="C92" i="235" s="1"/>
  <c r="D6" i="76"/>
  <c r="G18" i="179"/>
  <c r="G18" i="239"/>
  <c r="D24" i="241" s="1"/>
  <c r="H25" i="300"/>
  <c r="H25" i="362" s="1"/>
  <c r="G30" i="362"/>
  <c r="H10" i="300"/>
  <c r="H10" i="362" s="1"/>
  <c r="G31" i="180"/>
  <c r="G31" i="300"/>
  <c r="G31" i="362" s="1"/>
  <c r="I29" i="239"/>
  <c r="C81" i="295"/>
  <c r="C81" i="357"/>
  <c r="C81" i="235"/>
  <c r="C152" i="238"/>
  <c r="C152" i="295"/>
  <c r="C152" i="357"/>
  <c r="C152" i="235"/>
  <c r="C32" i="73"/>
  <c r="C32" i="179" s="1"/>
  <c r="G30" i="179"/>
  <c r="G30" i="239" s="1"/>
  <c r="D26" i="241" s="1"/>
  <c r="E154" i="246"/>
  <c r="K81" i="177"/>
  <c r="D81" i="297" s="1"/>
  <c r="D81" i="359"/>
  <c r="D84" i="297"/>
  <c r="D84" i="359" s="1"/>
  <c r="K57" i="211"/>
  <c r="D45" i="332"/>
  <c r="D45" i="394" s="1"/>
  <c r="F38" i="266"/>
  <c r="F43" i="206"/>
  <c r="F43" i="266"/>
  <c r="D24" i="336"/>
  <c r="D24" i="398"/>
  <c r="K26" i="275"/>
  <c r="K39" i="254"/>
  <c r="D37" i="315"/>
  <c r="D37" i="377" s="1"/>
  <c r="D14" i="350"/>
  <c r="D14" i="412" s="1"/>
  <c r="K16" i="289"/>
  <c r="D31" i="330"/>
  <c r="D31" i="392" s="1"/>
  <c r="K32" i="209"/>
  <c r="K32" i="269" s="1"/>
  <c r="K33" i="269"/>
  <c r="F44" i="188"/>
  <c r="F44" i="248"/>
  <c r="F39" i="248"/>
  <c r="C25" i="237"/>
  <c r="C25" i="297"/>
  <c r="C25" i="359"/>
  <c r="C136" i="238"/>
  <c r="C136" i="298"/>
  <c r="C136" i="360" s="1"/>
  <c r="C82" i="187"/>
  <c r="C82" i="308" s="1"/>
  <c r="C89" i="121"/>
  <c r="C89" i="187" s="1"/>
  <c r="C89" i="247" s="1"/>
  <c r="C60" i="247"/>
  <c r="C60" i="308"/>
  <c r="C60" i="370" s="1"/>
  <c r="C45" i="195"/>
  <c r="C57" i="127"/>
  <c r="C57" i="195"/>
  <c r="C57" i="255" s="1"/>
  <c r="C10" i="200"/>
  <c r="C8" i="321" s="1"/>
  <c r="C8" i="383" s="1"/>
  <c r="C36" i="140"/>
  <c r="C41" i="140" s="1"/>
  <c r="C58" i="140" s="1"/>
  <c r="C58" i="200" s="1"/>
  <c r="C58" i="260" s="1"/>
  <c r="C51" i="262"/>
  <c r="C51" i="323"/>
  <c r="C51" i="385"/>
  <c r="C36" i="142"/>
  <c r="C22" i="202"/>
  <c r="C51" i="212"/>
  <c r="C57" i="152"/>
  <c r="C57" i="212"/>
  <c r="C57" i="333" s="1"/>
  <c r="C57" i="395" s="1"/>
  <c r="C36" i="158"/>
  <c r="C28" i="218"/>
  <c r="C39" i="282"/>
  <c r="C37" i="343"/>
  <c r="C37" i="405" s="1"/>
  <c r="C10" i="225"/>
  <c r="C36" i="165"/>
  <c r="C38" i="225"/>
  <c r="C38" i="285" s="1"/>
  <c r="C39" i="286"/>
  <c r="C37" i="347"/>
  <c r="C37" i="409"/>
  <c r="J31" i="247"/>
  <c r="K31" i="187"/>
  <c r="I55" i="247"/>
  <c r="I65" i="187"/>
  <c r="J78" i="187"/>
  <c r="J78" i="247" s="1"/>
  <c r="J81" i="247"/>
  <c r="K81" i="187"/>
  <c r="K42" i="188"/>
  <c r="J42" i="248"/>
  <c r="J40" i="188"/>
  <c r="J40" i="248"/>
  <c r="H10" i="249"/>
  <c r="H39" i="189"/>
  <c r="I10" i="250"/>
  <c r="I39" i="190"/>
  <c r="J25" i="250"/>
  <c r="J22" i="190"/>
  <c r="J22" i="250" s="1"/>
  <c r="K25" i="190"/>
  <c r="J32" i="250"/>
  <c r="K32" i="190"/>
  <c r="D46" i="251"/>
  <c r="D58" i="191"/>
  <c r="D58" i="251"/>
  <c r="E52" i="251"/>
  <c r="E58" i="191"/>
  <c r="E58" i="251"/>
  <c r="J24" i="252"/>
  <c r="J22" i="192"/>
  <c r="K24" i="192"/>
  <c r="K24" i="252" s="1"/>
  <c r="I28" i="252"/>
  <c r="I38" i="192"/>
  <c r="G10" i="255"/>
  <c r="G38" i="195"/>
  <c r="G38" i="255"/>
  <c r="E45" i="255"/>
  <c r="E57" i="195"/>
  <c r="E57" i="255"/>
  <c r="F22" i="256"/>
  <c r="F38" i="196"/>
  <c r="J47" i="256"/>
  <c r="K47" i="196"/>
  <c r="J45" i="196"/>
  <c r="J12" i="257"/>
  <c r="K12" i="197"/>
  <c r="K12" i="257" s="1"/>
  <c r="G32" i="257"/>
  <c r="G38" i="197"/>
  <c r="G38" i="257" s="1"/>
  <c r="K55" i="197"/>
  <c r="K55" i="257" s="1"/>
  <c r="J55" i="257"/>
  <c r="J18" i="258"/>
  <c r="J10" i="198"/>
  <c r="J10" i="258"/>
  <c r="K18" i="198"/>
  <c r="G32" i="258"/>
  <c r="G38" i="198"/>
  <c r="J49" i="258"/>
  <c r="K49" i="198"/>
  <c r="J20" i="259"/>
  <c r="K20" i="199"/>
  <c r="K20" i="259"/>
  <c r="J10" i="200"/>
  <c r="J15" i="260"/>
  <c r="K15" i="200"/>
  <c r="G51" i="260"/>
  <c r="G57" i="200"/>
  <c r="G57" i="260" s="1"/>
  <c r="J12" i="261"/>
  <c r="K12" i="201"/>
  <c r="D10" i="322" s="1"/>
  <c r="D10" i="384" s="1"/>
  <c r="J10" i="201"/>
  <c r="J20" i="267"/>
  <c r="J10" i="207"/>
  <c r="J10" i="267" s="1"/>
  <c r="J15" i="268"/>
  <c r="K15" i="208"/>
  <c r="J37" i="268"/>
  <c r="K37" i="208"/>
  <c r="D35" i="329" s="1"/>
  <c r="D35" i="391" s="1"/>
  <c r="I45" i="268"/>
  <c r="I57" i="208"/>
  <c r="I57" i="268" s="1"/>
  <c r="G45" i="269"/>
  <c r="G57" i="209"/>
  <c r="G57" i="269" s="1"/>
  <c r="J30" i="270"/>
  <c r="K30" i="210"/>
  <c r="J40" i="270"/>
  <c r="J39" i="210"/>
  <c r="J39" i="270" s="1"/>
  <c r="K40" i="210"/>
  <c r="K39" i="210" s="1"/>
  <c r="F45" i="271"/>
  <c r="F57" i="211"/>
  <c r="F57" i="271" s="1"/>
  <c r="H22" i="277"/>
  <c r="H38" i="217"/>
  <c r="H43" i="217" s="1"/>
  <c r="H43" i="277" s="1"/>
  <c r="J31" i="277"/>
  <c r="K31" i="217"/>
  <c r="J36" i="277"/>
  <c r="K36" i="217"/>
  <c r="D34" i="338"/>
  <c r="D34" i="400" s="1"/>
  <c r="J39" i="217"/>
  <c r="J39" i="277" s="1"/>
  <c r="J42" i="277"/>
  <c r="K42" i="217"/>
  <c r="K42" i="277" s="1"/>
  <c r="J26" i="286"/>
  <c r="K26" i="226"/>
  <c r="C34" i="296"/>
  <c r="C34" i="358" s="1"/>
  <c r="C34" i="236"/>
  <c r="K34" i="236"/>
  <c r="C148" i="236"/>
  <c r="K148" i="236" s="1"/>
  <c r="C148" i="296"/>
  <c r="C148" i="358"/>
  <c r="C115" i="297"/>
  <c r="C115" i="359" s="1"/>
  <c r="K115" i="177"/>
  <c r="D115" i="297"/>
  <c r="D115" i="359" s="1"/>
  <c r="C115" i="237"/>
  <c r="K115" i="237"/>
  <c r="C138" i="305"/>
  <c r="C138" i="367" s="1"/>
  <c r="C138" i="244"/>
  <c r="K138" i="184"/>
  <c r="C62" i="306"/>
  <c r="C62" i="368" s="1"/>
  <c r="K62" i="185"/>
  <c r="C62" i="245"/>
  <c r="K23" i="186"/>
  <c r="K23" i="246" s="1"/>
  <c r="C23" i="307"/>
  <c r="C23" i="369" s="1"/>
  <c r="C23" i="246"/>
  <c r="C110" i="307"/>
  <c r="C110" i="369" s="1"/>
  <c r="C110" i="246"/>
  <c r="K110" i="186"/>
  <c r="K106" i="186"/>
  <c r="D106" i="307" s="1"/>
  <c r="D106" i="369" s="1"/>
  <c r="C106" i="246"/>
  <c r="C106" i="307"/>
  <c r="C106" i="369" s="1"/>
  <c r="C43" i="248"/>
  <c r="C41" i="309"/>
  <c r="C41" i="371" s="1"/>
  <c r="K43" i="188"/>
  <c r="C25" i="309"/>
  <c r="C25" i="371" s="1"/>
  <c r="C27" i="248"/>
  <c r="K27" i="188"/>
  <c r="C18" i="248"/>
  <c r="K18" i="188"/>
  <c r="K18" i="248" s="1"/>
  <c r="C16" i="309"/>
  <c r="C16" i="371"/>
  <c r="C10" i="309"/>
  <c r="C10" i="371" s="1"/>
  <c r="K12" i="188"/>
  <c r="C12" i="248"/>
  <c r="C53" i="309"/>
  <c r="C53" i="371" s="1"/>
  <c r="C53" i="248"/>
  <c r="K53" i="188"/>
  <c r="C41" i="310"/>
  <c r="C41" i="372" s="1"/>
  <c r="C43" i="249"/>
  <c r="K43" i="189"/>
  <c r="K18" i="190"/>
  <c r="C16" i="311"/>
  <c r="C16" i="373"/>
  <c r="C18" i="250"/>
  <c r="C61" i="250"/>
  <c r="C61" i="311"/>
  <c r="C61" i="373"/>
  <c r="K55" i="190"/>
  <c r="K55" i="250" s="1"/>
  <c r="C55" i="250"/>
  <c r="C55" i="311"/>
  <c r="C55" i="373" s="1"/>
  <c r="K37" i="191"/>
  <c r="K37" i="251" s="1"/>
  <c r="C37" i="251"/>
  <c r="C35" i="312"/>
  <c r="C35" i="374"/>
  <c r="C12" i="312"/>
  <c r="C12" i="374" s="1"/>
  <c r="C14" i="251"/>
  <c r="K14" i="191"/>
  <c r="C55" i="251"/>
  <c r="K55" i="191"/>
  <c r="C55" i="312"/>
  <c r="C55" i="374" s="1"/>
  <c r="C14" i="252"/>
  <c r="C12" i="313"/>
  <c r="C12" i="375" s="1"/>
  <c r="K14" i="192"/>
  <c r="C60" i="313"/>
  <c r="C60" i="375" s="1"/>
  <c r="K60" i="192"/>
  <c r="K60" i="252" s="1"/>
  <c r="C60" i="252"/>
  <c r="C37" i="253"/>
  <c r="C35" i="314"/>
  <c r="C35" i="376" s="1"/>
  <c r="K37" i="193"/>
  <c r="K37" i="253" s="1"/>
  <c r="C27" i="253"/>
  <c r="K27" i="193"/>
  <c r="C25" i="314"/>
  <c r="C25" i="376"/>
  <c r="D24" i="364"/>
  <c r="G24" i="302"/>
  <c r="C58" i="253"/>
  <c r="K93" i="184"/>
  <c r="D93" i="305" s="1"/>
  <c r="K98" i="244"/>
  <c r="H5" i="263"/>
  <c r="H5" i="285"/>
  <c r="H5" i="266"/>
  <c r="H5" i="248"/>
  <c r="H5" i="277"/>
  <c r="H5" i="268"/>
  <c r="H5" i="253"/>
  <c r="H5" i="280"/>
  <c r="H5" i="281"/>
  <c r="H5" i="265"/>
  <c r="H5" i="283"/>
  <c r="H5" i="270"/>
  <c r="H5" i="291"/>
  <c r="H5" i="252"/>
  <c r="H5" i="290"/>
  <c r="H5" i="249"/>
  <c r="H5" i="262"/>
  <c r="H5" i="279"/>
  <c r="H5" i="274"/>
  <c r="H5" i="258"/>
  <c r="H5" i="250"/>
  <c r="H5" i="278"/>
  <c r="H5" i="254"/>
  <c r="H5" i="269"/>
  <c r="H5" i="271"/>
  <c r="H5" i="267"/>
  <c r="H5" i="288"/>
  <c r="H5" i="286"/>
  <c r="H5" i="275"/>
  <c r="H5" i="256"/>
  <c r="H5" i="255"/>
  <c r="H5" i="251"/>
  <c r="H5" i="264"/>
  <c r="D37" i="352"/>
  <c r="D37" i="414"/>
  <c r="K39" i="291"/>
  <c r="D45" i="334"/>
  <c r="D45" i="396"/>
  <c r="K45" i="273"/>
  <c r="K57" i="213"/>
  <c r="K19" i="269"/>
  <c r="D17" i="330"/>
  <c r="D17" i="392" s="1"/>
  <c r="D137" i="297"/>
  <c r="D137" i="359" s="1"/>
  <c r="K136" i="177"/>
  <c r="K49" i="263"/>
  <c r="D49" i="324"/>
  <c r="D49" i="386" s="1"/>
  <c r="D34" i="306"/>
  <c r="D34" i="368" s="1"/>
  <c r="K29" i="185"/>
  <c r="D29" i="306" s="1"/>
  <c r="D29" i="368" s="1"/>
  <c r="K34" i="245"/>
  <c r="D20" i="335"/>
  <c r="D20" i="397"/>
  <c r="K22" i="274"/>
  <c r="D16" i="325"/>
  <c r="D16" i="387" s="1"/>
  <c r="K18" i="264"/>
  <c r="C85" i="298"/>
  <c r="C85" i="360" s="1"/>
  <c r="C85" i="238"/>
  <c r="F25" i="64"/>
  <c r="C37" i="322"/>
  <c r="C37" i="384"/>
  <c r="C39" i="261"/>
  <c r="C37" i="335"/>
  <c r="C37" i="397"/>
  <c r="C39" i="274"/>
  <c r="C8" i="336"/>
  <c r="C8" i="398" s="1"/>
  <c r="C10" i="275"/>
  <c r="K130" i="186"/>
  <c r="K130" i="246" s="1"/>
  <c r="J130" i="246"/>
  <c r="J129" i="186"/>
  <c r="D66" i="247"/>
  <c r="D89" i="187"/>
  <c r="J97" i="247"/>
  <c r="J93" i="187"/>
  <c r="J37" i="248"/>
  <c r="H52" i="249"/>
  <c r="H58" i="189"/>
  <c r="H58" i="249" s="1"/>
  <c r="J29" i="250"/>
  <c r="J28" i="190"/>
  <c r="K29" i="190"/>
  <c r="G46" i="251"/>
  <c r="G58" i="191"/>
  <c r="G58" i="251" s="1"/>
  <c r="J13" i="256"/>
  <c r="J10" i="196"/>
  <c r="K13" i="196"/>
  <c r="K13" i="256" s="1"/>
  <c r="J51" i="196"/>
  <c r="J51" i="256" s="1"/>
  <c r="J54" i="256"/>
  <c r="K54" i="196"/>
  <c r="K51" i="196" s="1"/>
  <c r="D51" i="317" s="1"/>
  <c r="K37" i="258"/>
  <c r="D35" i="319"/>
  <c r="D35" i="381" s="1"/>
  <c r="K24" i="199"/>
  <c r="K22" i="199" s="1"/>
  <c r="D20" i="320" s="1"/>
  <c r="D20" i="382" s="1"/>
  <c r="J24" i="259"/>
  <c r="J22" i="199"/>
  <c r="J22" i="259" s="1"/>
  <c r="I39" i="259"/>
  <c r="I43" i="199"/>
  <c r="I43" i="259" s="1"/>
  <c r="J56" i="259"/>
  <c r="K56" i="199"/>
  <c r="K56" i="259"/>
  <c r="J55" i="260"/>
  <c r="K55" i="200"/>
  <c r="F51" i="261"/>
  <c r="F57" i="201"/>
  <c r="F57" i="261" s="1"/>
  <c r="H51" i="263"/>
  <c r="H57" i="203"/>
  <c r="H57" i="263"/>
  <c r="F45" i="268"/>
  <c r="F57" i="208"/>
  <c r="F57" i="268"/>
  <c r="G39" i="269"/>
  <c r="G43" i="209"/>
  <c r="G43" i="269" s="1"/>
  <c r="G28" i="272"/>
  <c r="G38" i="212"/>
  <c r="H28" i="276"/>
  <c r="H38" i="216"/>
  <c r="J34" i="277"/>
  <c r="K34" i="217"/>
  <c r="K32" i="217" s="1"/>
  <c r="J32" i="217"/>
  <c r="J32" i="277" s="1"/>
  <c r="D51" i="281"/>
  <c r="D57" i="221"/>
  <c r="D57" i="281" s="1"/>
  <c r="C32" i="307"/>
  <c r="C32" i="369" s="1"/>
  <c r="K32" i="186"/>
  <c r="D32" i="307" s="1"/>
  <c r="D32" i="369" s="1"/>
  <c r="C32" i="246"/>
  <c r="K37" i="188"/>
  <c r="C37" i="248"/>
  <c r="C35" i="309"/>
  <c r="C35" i="371" s="1"/>
  <c r="C51" i="336"/>
  <c r="C51" i="398" s="1"/>
  <c r="H5" i="276"/>
  <c r="K45" i="271"/>
  <c r="D158" i="307"/>
  <c r="D158" i="369" s="1"/>
  <c r="K136" i="244"/>
  <c r="D136" i="305"/>
  <c r="D136" i="367" s="1"/>
  <c r="I17" i="242"/>
  <c r="K36" i="267"/>
  <c r="D34" i="328"/>
  <c r="D34" i="390" s="1"/>
  <c r="K148" i="244"/>
  <c r="D148" i="305"/>
  <c r="D148" i="367"/>
  <c r="K69" i="244"/>
  <c r="K66" i="184"/>
  <c r="D69" i="305"/>
  <c r="D69" i="367"/>
  <c r="K52" i="270"/>
  <c r="K51" i="210"/>
  <c r="K57" i="210" s="1"/>
  <c r="D57" i="331" s="1"/>
  <c r="D38" i="283"/>
  <c r="D43" i="223"/>
  <c r="D43" i="283" s="1"/>
  <c r="D126" i="308"/>
  <c r="D126" i="370"/>
  <c r="K126" i="247"/>
  <c r="C59" i="329"/>
  <c r="C59" i="391"/>
  <c r="K59" i="208"/>
  <c r="C59" i="268"/>
  <c r="E161" i="178"/>
  <c r="E161" i="238" s="1"/>
  <c r="E166" i="178"/>
  <c r="E160" i="238"/>
  <c r="E166" i="238" s="1"/>
  <c r="D41" i="295"/>
  <c r="D41" i="357"/>
  <c r="C10" i="249"/>
  <c r="C8" i="310"/>
  <c r="C8" i="372" s="1"/>
  <c r="C57" i="215"/>
  <c r="C57" i="275" s="1"/>
  <c r="C58" i="155"/>
  <c r="C58" i="215"/>
  <c r="C58" i="336" s="1"/>
  <c r="C58" i="398" s="1"/>
  <c r="D47" i="322"/>
  <c r="D47" i="384"/>
  <c r="K47" i="261"/>
  <c r="B6" i="76"/>
  <c r="E6" i="76" s="1"/>
  <c r="J93" i="245"/>
  <c r="K54" i="245"/>
  <c r="K49" i="185"/>
  <c r="D54" i="306"/>
  <c r="D54" i="368"/>
  <c r="D82" i="305"/>
  <c r="D82" i="367" s="1"/>
  <c r="K82" i="244"/>
  <c r="D48" i="338"/>
  <c r="D48" i="400"/>
  <c r="K48" i="277"/>
  <c r="K45" i="217"/>
  <c r="D45" i="338" s="1"/>
  <c r="D45" i="400"/>
  <c r="K48" i="265"/>
  <c r="D48" i="326"/>
  <c r="D48" i="388" s="1"/>
  <c r="D48" i="330"/>
  <c r="D48" i="392" s="1"/>
  <c r="K45" i="209"/>
  <c r="D56" i="315"/>
  <c r="D56" i="377"/>
  <c r="K56" i="254"/>
  <c r="J10" i="282"/>
  <c r="J38" i="222"/>
  <c r="J38" i="282"/>
  <c r="K21" i="276"/>
  <c r="D19" i="337"/>
  <c r="D19" i="399"/>
  <c r="K49" i="273"/>
  <c r="D49" i="334"/>
  <c r="D49" i="396" s="1"/>
  <c r="C49" i="187"/>
  <c r="C65" i="121"/>
  <c r="C90" i="121" s="1"/>
  <c r="C156" i="121" s="1"/>
  <c r="C22" i="194"/>
  <c r="C36" i="126"/>
  <c r="C20" i="322"/>
  <c r="C20" i="384" s="1"/>
  <c r="C22" i="261"/>
  <c r="C45" i="203"/>
  <c r="C57" i="143"/>
  <c r="C57" i="203" s="1"/>
  <c r="C57" i="263" s="1"/>
  <c r="C28" i="211"/>
  <c r="C36" i="151"/>
  <c r="C41" i="151" s="1"/>
  <c r="C43" i="211" s="1"/>
  <c r="C43" i="271" s="1"/>
  <c r="C30" i="336"/>
  <c r="C30" i="398" s="1"/>
  <c r="C32" i="275"/>
  <c r="C28" i="286"/>
  <c r="C26" i="347"/>
  <c r="C26" i="409" s="1"/>
  <c r="C10" i="287"/>
  <c r="C8" i="348"/>
  <c r="C8" i="410" s="1"/>
  <c r="K121" i="246"/>
  <c r="D121" i="307"/>
  <c r="D121" i="369"/>
  <c r="J134" i="246"/>
  <c r="G8" i="247"/>
  <c r="G65" i="187"/>
  <c r="J27" i="247"/>
  <c r="J22" i="187"/>
  <c r="J22" i="247" s="1"/>
  <c r="K27" i="187"/>
  <c r="H29" i="247"/>
  <c r="H65" i="187"/>
  <c r="J66" i="187"/>
  <c r="J66" i="247"/>
  <c r="F75" i="247"/>
  <c r="F89" i="187"/>
  <c r="F89" i="247" s="1"/>
  <c r="J135" i="247"/>
  <c r="J133" i="187"/>
  <c r="J133" i="247" s="1"/>
  <c r="K135" i="187"/>
  <c r="E146" i="247"/>
  <c r="E154" i="187"/>
  <c r="K15" i="190"/>
  <c r="D13" i="311" s="1"/>
  <c r="D13" i="373" s="1"/>
  <c r="J10" i="190"/>
  <c r="J15" i="250"/>
  <c r="D22" i="250"/>
  <c r="D39" i="190"/>
  <c r="D44" i="190" s="1"/>
  <c r="D44" i="250" s="1"/>
  <c r="J56" i="251"/>
  <c r="K56" i="191"/>
  <c r="K56" i="251"/>
  <c r="J24" i="253"/>
  <c r="K24" i="193"/>
  <c r="J22" i="193"/>
  <c r="J36" i="255"/>
  <c r="K36" i="195"/>
  <c r="D34" i="316" s="1"/>
  <c r="D34" i="378" s="1"/>
  <c r="J38" i="195"/>
  <c r="J41" i="255"/>
  <c r="K41" i="195"/>
  <c r="K41" i="255"/>
  <c r="J39" i="195"/>
  <c r="J39" i="255" s="1"/>
  <c r="D32" i="256"/>
  <c r="D38" i="196"/>
  <c r="D38" i="256" s="1"/>
  <c r="I51" i="256"/>
  <c r="I57" i="196"/>
  <c r="I57" i="256"/>
  <c r="I22" i="257"/>
  <c r="I38" i="197"/>
  <c r="G51" i="257"/>
  <c r="G57" i="197"/>
  <c r="G57" i="257" s="1"/>
  <c r="J45" i="198"/>
  <c r="J49" i="259"/>
  <c r="K49" i="199"/>
  <c r="J45" i="199"/>
  <c r="J45" i="259" s="1"/>
  <c r="J30" i="261"/>
  <c r="J28" i="201"/>
  <c r="J28" i="261" s="1"/>
  <c r="K30" i="201"/>
  <c r="K30" i="261" s="1"/>
  <c r="J59" i="261"/>
  <c r="K59" i="201"/>
  <c r="I10" i="262"/>
  <c r="I38" i="202"/>
  <c r="I38" i="262"/>
  <c r="K17" i="202"/>
  <c r="J17" i="262"/>
  <c r="J10" i="202"/>
  <c r="J48" i="262"/>
  <c r="J45" i="202"/>
  <c r="K48" i="202"/>
  <c r="J51" i="202"/>
  <c r="J51" i="262"/>
  <c r="K53" i="202"/>
  <c r="J53" i="262"/>
  <c r="J18" i="264"/>
  <c r="J10" i="204"/>
  <c r="J10" i="264" s="1"/>
  <c r="G22" i="264"/>
  <c r="G38" i="204"/>
  <c r="E45" i="265"/>
  <c r="E57" i="205"/>
  <c r="E57" i="265" s="1"/>
  <c r="G32" i="268"/>
  <c r="H32" i="269"/>
  <c r="H38" i="209"/>
  <c r="J55" i="269"/>
  <c r="K55" i="209"/>
  <c r="J10" i="210"/>
  <c r="J10" i="270" s="1"/>
  <c r="K11" i="210"/>
  <c r="J11" i="270"/>
  <c r="H45" i="275"/>
  <c r="H57" i="215"/>
  <c r="H57" i="275" s="1"/>
  <c r="K25" i="216"/>
  <c r="J25" i="276"/>
  <c r="J22" i="216"/>
  <c r="J22" i="276" s="1"/>
  <c r="J22" i="217"/>
  <c r="K24" i="217"/>
  <c r="K24" i="277" s="1"/>
  <c r="J24" i="277"/>
  <c r="H22" i="282"/>
  <c r="H38" i="222"/>
  <c r="H22" i="286"/>
  <c r="H38" i="226"/>
  <c r="J30" i="286"/>
  <c r="J28" i="226"/>
  <c r="K30" i="226"/>
  <c r="C128" i="236"/>
  <c r="K128" i="236" s="1"/>
  <c r="D128" i="296"/>
  <c r="D128" i="358"/>
  <c r="C128" i="296"/>
  <c r="C128" i="358" s="1"/>
  <c r="G29" i="240"/>
  <c r="I29" i="240"/>
  <c r="I30" i="240" s="1"/>
  <c r="I29" i="180"/>
  <c r="G29" i="300"/>
  <c r="G29" i="362"/>
  <c r="C143" i="305"/>
  <c r="C143" i="367" s="1"/>
  <c r="C143" i="244"/>
  <c r="K143" i="184"/>
  <c r="K27" i="186"/>
  <c r="C27" i="246"/>
  <c r="C27" i="307"/>
  <c r="C27" i="369" s="1"/>
  <c r="C97" i="308"/>
  <c r="C97" i="370" s="1"/>
  <c r="K97" i="187"/>
  <c r="D97" i="308" s="1"/>
  <c r="D97" i="370" s="1"/>
  <c r="K32" i="188"/>
  <c r="D30" i="309" s="1"/>
  <c r="D30" i="371" s="1"/>
  <c r="C30" i="309"/>
  <c r="C30" i="371" s="1"/>
  <c r="C32" i="248"/>
  <c r="C21" i="309"/>
  <c r="C21" i="371"/>
  <c r="K23" i="188"/>
  <c r="C23" i="248"/>
  <c r="C57" i="248"/>
  <c r="K57" i="188"/>
  <c r="D57" i="309" s="1"/>
  <c r="C57" i="309"/>
  <c r="C57" i="371" s="1"/>
  <c r="K38" i="189"/>
  <c r="K38" i="249"/>
  <c r="C38" i="249"/>
  <c r="C36" i="310"/>
  <c r="C36" i="372"/>
  <c r="K34" i="189"/>
  <c r="C34" i="249"/>
  <c r="C32" i="310"/>
  <c r="C32" i="372" s="1"/>
  <c r="C21" i="311"/>
  <c r="C21" i="373"/>
  <c r="C23" i="250"/>
  <c r="K23" i="190"/>
  <c r="K22" i="190" s="1"/>
  <c r="K14" i="190"/>
  <c r="K14" i="250" s="1"/>
  <c r="C12" i="311"/>
  <c r="C12" i="373" s="1"/>
  <c r="C14" i="250"/>
  <c r="K50" i="190"/>
  <c r="K46" i="190"/>
  <c r="C50" i="250"/>
  <c r="C50" i="311"/>
  <c r="C50" i="373"/>
  <c r="K43" i="191"/>
  <c r="D41" i="312" s="1"/>
  <c r="D41" i="374" s="1"/>
  <c r="C43" i="251"/>
  <c r="C41" i="312"/>
  <c r="C41" i="374" s="1"/>
  <c r="C61" i="312"/>
  <c r="C61" i="374"/>
  <c r="C61" i="251"/>
  <c r="K50" i="191"/>
  <c r="D50" i="312" s="1"/>
  <c r="C50" i="312"/>
  <c r="C50" i="374" s="1"/>
  <c r="C50" i="251"/>
  <c r="C29" i="313"/>
  <c r="C29" i="375" s="1"/>
  <c r="K31" i="192"/>
  <c r="K33" i="193"/>
  <c r="C31" i="314"/>
  <c r="C31" i="376" s="1"/>
  <c r="C33" i="253"/>
  <c r="C21" i="314"/>
  <c r="C21" i="376" s="1"/>
  <c r="C23" i="253"/>
  <c r="K23" i="193"/>
  <c r="J101" i="237"/>
  <c r="K101" i="237" s="1"/>
  <c r="K100" i="237" s="1"/>
  <c r="K135" i="237" s="1"/>
  <c r="K101" i="177"/>
  <c r="K100" i="177" s="1"/>
  <c r="D100" i="297" s="1"/>
  <c r="D100" i="359" s="1"/>
  <c r="J100" i="177"/>
  <c r="J135" i="177" s="1"/>
  <c r="J161" i="177" s="1"/>
  <c r="J161" i="237" s="1"/>
  <c r="C43" i="227"/>
  <c r="C58" i="167"/>
  <c r="C58" i="227"/>
  <c r="C58" i="348" s="1"/>
  <c r="C58" i="410" s="1"/>
  <c r="D60" i="296"/>
  <c r="D60" i="358" s="1"/>
  <c r="D75" i="307"/>
  <c r="D75" i="369"/>
  <c r="H5" i="257"/>
  <c r="D9" i="327"/>
  <c r="D9" i="389" s="1"/>
  <c r="K11" i="266"/>
  <c r="K81" i="178"/>
  <c r="D81" i="298" s="1"/>
  <c r="D82" i="298"/>
  <c r="D82" i="360" s="1"/>
  <c r="I92" i="237"/>
  <c r="D51" i="309"/>
  <c r="D51" i="371" s="1"/>
  <c r="K51" i="248"/>
  <c r="D113" i="295"/>
  <c r="D113" i="357" s="1"/>
  <c r="K31" i="286"/>
  <c r="D29" i="347"/>
  <c r="D29" i="409" s="1"/>
  <c r="I38" i="263"/>
  <c r="I43" i="203"/>
  <c r="I43" i="263" s="1"/>
  <c r="C51" i="328"/>
  <c r="C51" i="390" s="1"/>
  <c r="C90" i="120"/>
  <c r="C65" i="186"/>
  <c r="C65" i="246"/>
  <c r="I65" i="244"/>
  <c r="I90" i="184"/>
  <c r="I90" i="244" s="1"/>
  <c r="G18" i="299"/>
  <c r="C58" i="280"/>
  <c r="C38" i="263"/>
  <c r="C51" i="321"/>
  <c r="C51" i="383" s="1"/>
  <c r="K51" i="208"/>
  <c r="C38" i="288"/>
  <c r="C36" i="349"/>
  <c r="C36" i="411"/>
  <c r="F43" i="199"/>
  <c r="F43" i="259" s="1"/>
  <c r="H5" i="273"/>
  <c r="H5" i="261"/>
  <c r="H5" i="282"/>
  <c r="K21" i="289"/>
  <c r="D19" i="350"/>
  <c r="D19" i="412"/>
  <c r="K54" i="263"/>
  <c r="D54" i="324"/>
  <c r="D54" i="386" s="1"/>
  <c r="D33" i="322"/>
  <c r="D33" i="384"/>
  <c r="K35" i="261"/>
  <c r="D94" i="307"/>
  <c r="D94" i="369"/>
  <c r="K94" i="246"/>
  <c r="D55" i="352"/>
  <c r="D55" i="414" s="1"/>
  <c r="K55" i="291"/>
  <c r="K56" i="270"/>
  <c r="D56" i="331"/>
  <c r="D56" i="393" s="1"/>
  <c r="D32" i="327"/>
  <c r="D32" i="389"/>
  <c r="K32" i="206"/>
  <c r="K32" i="266" s="1"/>
  <c r="K11" i="265"/>
  <c r="D9" i="326"/>
  <c r="D9" i="388" s="1"/>
  <c r="K81" i="238"/>
  <c r="J52" i="249"/>
  <c r="J58" i="189"/>
  <c r="J58" i="249" s="1"/>
  <c r="K61" i="250"/>
  <c r="C36" i="333"/>
  <c r="C36" i="395"/>
  <c r="C38" i="272"/>
  <c r="D16" i="345"/>
  <c r="D16" i="407" s="1"/>
  <c r="E161" i="358"/>
  <c r="E166" i="358"/>
  <c r="D24" i="352"/>
  <c r="D24" i="414" s="1"/>
  <c r="K26" i="291"/>
  <c r="D50" i="305"/>
  <c r="D50" i="367"/>
  <c r="K59" i="283"/>
  <c r="D59" i="344"/>
  <c r="D59" i="406" s="1"/>
  <c r="J66" i="245"/>
  <c r="J22" i="249"/>
  <c r="J39" i="189"/>
  <c r="C135" i="298"/>
  <c r="K45" i="254"/>
  <c r="D45" i="315"/>
  <c r="D45" i="377" s="1"/>
  <c r="D59" i="339"/>
  <c r="D59" i="401"/>
  <c r="K59" i="275"/>
  <c r="D59" i="336"/>
  <c r="D59" i="398" s="1"/>
  <c r="D26" i="314"/>
  <c r="D26" i="376" s="1"/>
  <c r="D60" i="318"/>
  <c r="D60" i="380"/>
  <c r="K60" i="257"/>
  <c r="K45" i="214"/>
  <c r="K46" i="274"/>
  <c r="D46" i="335"/>
  <c r="D46" i="397" s="1"/>
  <c r="K35" i="263"/>
  <c r="D33" i="324"/>
  <c r="D33" i="386" s="1"/>
  <c r="K37" i="288"/>
  <c r="D35" i="349"/>
  <c r="D35" i="411"/>
  <c r="D11" i="348"/>
  <c r="D11" i="410" s="1"/>
  <c r="K51" i="219"/>
  <c r="K51" i="279" s="1"/>
  <c r="K24" i="250"/>
  <c r="D22" i="311"/>
  <c r="D22" i="373"/>
  <c r="K48" i="269"/>
  <c r="K53" i="246"/>
  <c r="D53" i="307"/>
  <c r="D53" i="369"/>
  <c r="D104" i="306"/>
  <c r="D104" i="368" s="1"/>
  <c r="K104" i="245"/>
  <c r="C36" i="341"/>
  <c r="C36" i="403" s="1"/>
  <c r="C38" i="280"/>
  <c r="K47" i="252"/>
  <c r="D47" i="313"/>
  <c r="D47" i="375" s="1"/>
  <c r="C8" i="332"/>
  <c r="C8" i="394" s="1"/>
  <c r="C10" i="271"/>
  <c r="K53" i="268"/>
  <c r="D53" i="329"/>
  <c r="D53" i="391"/>
  <c r="C57" i="320"/>
  <c r="C57" i="382" s="1"/>
  <c r="C57" i="291"/>
  <c r="C57" i="352"/>
  <c r="C57" i="414" s="1"/>
  <c r="C4" i="152"/>
  <c r="C4" i="153" s="1"/>
  <c r="C4" i="154" s="1"/>
  <c r="C4" i="155" s="1"/>
  <c r="C4" i="105"/>
  <c r="C4" i="125" s="1"/>
  <c r="C4" i="126" s="1"/>
  <c r="C4" i="127" s="1"/>
  <c r="G11" i="89" s="1"/>
  <c r="E5" i="87" s="1"/>
  <c r="K129" i="244"/>
  <c r="D129" i="305"/>
  <c r="D129" i="367" s="1"/>
  <c r="K32" i="252"/>
  <c r="D30" i="313"/>
  <c r="D30" i="375" s="1"/>
  <c r="D20" i="364"/>
  <c r="G20" i="302"/>
  <c r="D14" i="308"/>
  <c r="D14" i="370" s="1"/>
  <c r="K14" i="247"/>
  <c r="K134" i="186"/>
  <c r="K134" i="246"/>
  <c r="K51" i="244"/>
  <c r="D51" i="305"/>
  <c r="D51" i="367"/>
  <c r="D21" i="305"/>
  <c r="D21" i="367" s="1"/>
  <c r="K21" i="244"/>
  <c r="I92" i="235"/>
  <c r="I166" i="235"/>
  <c r="I166" i="175"/>
  <c r="H5" i="259"/>
  <c r="K61" i="191"/>
  <c r="K61" i="251" s="1"/>
  <c r="K39" i="198"/>
  <c r="K42" i="258"/>
  <c r="D40" i="319"/>
  <c r="D40" i="381"/>
  <c r="C4" i="299"/>
  <c r="G4" i="299" s="1"/>
  <c r="C154" i="247"/>
  <c r="C154" i="308"/>
  <c r="C154" i="370"/>
  <c r="K48" i="291"/>
  <c r="D48" i="352"/>
  <c r="D48" i="414"/>
  <c r="K45" i="231"/>
  <c r="K57" i="231" s="1"/>
  <c r="K37" i="261"/>
  <c r="D37" i="241"/>
  <c r="C85" i="295"/>
  <c r="C85" i="357" s="1"/>
  <c r="C8" i="247"/>
  <c r="C43" i="257"/>
  <c r="C43" i="282"/>
  <c r="H5" i="260"/>
  <c r="H5" i="287"/>
  <c r="D98" i="305"/>
  <c r="D98" i="367" s="1"/>
  <c r="J44" i="191"/>
  <c r="J44" i="251"/>
  <c r="K46" i="290"/>
  <c r="D46" i="351"/>
  <c r="D46" i="413"/>
  <c r="D30" i="340"/>
  <c r="D30" i="402" s="1"/>
  <c r="K12" i="259"/>
  <c r="K31" i="256"/>
  <c r="D29" i="317"/>
  <c r="D29" i="379" s="1"/>
  <c r="K48" i="249"/>
  <c r="C92" i="131"/>
  <c r="C92" i="177"/>
  <c r="C4" i="240"/>
  <c r="G4" i="180"/>
  <c r="G4" i="240" s="1"/>
  <c r="C4" i="300"/>
  <c r="C45" i="272"/>
  <c r="C45" i="333"/>
  <c r="C45" i="395" s="1"/>
  <c r="E4" i="61"/>
  <c r="C128" i="187"/>
  <c r="C10" i="263"/>
  <c r="C8" i="324"/>
  <c r="C8" i="386" s="1"/>
  <c r="C133" i="245"/>
  <c r="C133" i="306"/>
  <c r="C133" i="368"/>
  <c r="C158" i="132"/>
  <c r="K28" i="285"/>
  <c r="D26" i="346"/>
  <c r="D26" i="408"/>
  <c r="D37" i="348"/>
  <c r="D37" i="410" s="1"/>
  <c r="K39" i="287"/>
  <c r="C43" i="272"/>
  <c r="C68" i="175"/>
  <c r="C68" i="235" s="1"/>
  <c r="B6" i="241" s="1"/>
  <c r="C38" i="283"/>
  <c r="C36" i="344"/>
  <c r="C36" i="406"/>
  <c r="D14" i="310"/>
  <c r="D14" i="372" s="1"/>
  <c r="K29" i="279"/>
  <c r="D27" i="340"/>
  <c r="D27" i="402" s="1"/>
  <c r="C51" i="319"/>
  <c r="C51" i="381" s="1"/>
  <c r="C51" i="258"/>
  <c r="D21" i="296"/>
  <c r="D21" i="358"/>
  <c r="D154" i="295"/>
  <c r="D154" i="357" s="1"/>
  <c r="D13" i="295"/>
  <c r="D13" i="357"/>
  <c r="C32" i="285"/>
  <c r="D153" i="305"/>
  <c r="D153" i="367"/>
  <c r="K153" i="244"/>
  <c r="C10" i="283"/>
  <c r="C8" i="344"/>
  <c r="C8" i="406"/>
  <c r="I165" i="235"/>
  <c r="K32" i="256"/>
  <c r="D30" i="317"/>
  <c r="D30" i="379"/>
  <c r="K35" i="280"/>
  <c r="D33" i="341"/>
  <c r="D33" i="403"/>
  <c r="K32" i="220"/>
  <c r="D30" i="341" s="1"/>
  <c r="D30" i="403" s="1"/>
  <c r="D54" i="338"/>
  <c r="D54" i="400" s="1"/>
  <c r="K54" i="277"/>
  <c r="K51" i="217"/>
  <c r="K51" i="277" s="1"/>
  <c r="K21" i="274"/>
  <c r="D19" i="335"/>
  <c r="D19" i="397"/>
  <c r="D30" i="332"/>
  <c r="D30" i="394"/>
  <c r="K32" i="271"/>
  <c r="C51" i="344"/>
  <c r="C51" i="406"/>
  <c r="K57" i="288"/>
  <c r="D57" i="349"/>
  <c r="D57" i="411" s="1"/>
  <c r="K35" i="290"/>
  <c r="D33" i="351"/>
  <c r="D33" i="413" s="1"/>
  <c r="D34" i="322"/>
  <c r="D34" i="384"/>
  <c r="K36" i="261"/>
  <c r="D48" i="308"/>
  <c r="D48" i="370"/>
  <c r="K48" i="247"/>
  <c r="K39" i="245"/>
  <c r="D39" i="306"/>
  <c r="D39" i="368" s="1"/>
  <c r="D54" i="329"/>
  <c r="D54" i="391" s="1"/>
  <c r="D9" i="339"/>
  <c r="D9" i="401" s="1"/>
  <c r="K40" i="276"/>
  <c r="D38" i="337"/>
  <c r="D38" i="399"/>
  <c r="E166" i="298"/>
  <c r="E93" i="298"/>
  <c r="D56" i="349"/>
  <c r="D56" i="411"/>
  <c r="K56" i="288"/>
  <c r="D18" i="326"/>
  <c r="D18" i="388"/>
  <c r="K20" i="265"/>
  <c r="E165" i="177"/>
  <c r="E68" i="237"/>
  <c r="E93" i="177"/>
  <c r="E93" i="237" s="1"/>
  <c r="C41" i="169"/>
  <c r="C38" i="229"/>
  <c r="C43" i="259"/>
  <c r="C41" i="320"/>
  <c r="C41" i="382" s="1"/>
  <c r="C31" i="252"/>
  <c r="C97" i="247"/>
  <c r="K27" i="261"/>
  <c r="D25" i="322"/>
  <c r="D25" i="384" s="1"/>
  <c r="K38" i="247"/>
  <c r="D38" i="308"/>
  <c r="D38" i="370" s="1"/>
  <c r="D47" i="319"/>
  <c r="D47" i="381"/>
  <c r="K39" i="223"/>
  <c r="D37" i="344" s="1"/>
  <c r="D37" i="406" s="1"/>
  <c r="K41" i="283"/>
  <c r="C57" i="327"/>
  <c r="C57" i="389"/>
  <c r="C57" i="266"/>
  <c r="K51" i="222"/>
  <c r="D51" i="343" s="1"/>
  <c r="D51" i="405"/>
  <c r="K53" i="282"/>
  <c r="K34" i="290"/>
  <c r="D32" i="351"/>
  <c r="D32" i="413"/>
  <c r="K48" i="286"/>
  <c r="K45" i="226"/>
  <c r="D55" i="343"/>
  <c r="D55" i="405"/>
  <c r="K55" i="282"/>
  <c r="K59" i="260"/>
  <c r="D59" i="321"/>
  <c r="D59" i="383"/>
  <c r="K28" i="198"/>
  <c r="K28" i="258" s="1"/>
  <c r="K30" i="258"/>
  <c r="D28" i="319"/>
  <c r="D28" i="381"/>
  <c r="I92" i="236"/>
  <c r="K27" i="276"/>
  <c r="D25" i="337"/>
  <c r="D25" i="399"/>
  <c r="K46" i="271"/>
  <c r="D46" i="332"/>
  <c r="D46" i="394" s="1"/>
  <c r="C58" i="127"/>
  <c r="C58" i="195"/>
  <c r="J57" i="217"/>
  <c r="J57" i="277"/>
  <c r="J57" i="192"/>
  <c r="J57" i="252"/>
  <c r="D14" i="320"/>
  <c r="D14" i="382" s="1"/>
  <c r="K33" i="190"/>
  <c r="D30" i="336"/>
  <c r="D30" i="398"/>
  <c r="K10" i="195"/>
  <c r="J57" i="204"/>
  <c r="J57" i="264"/>
  <c r="K45" i="288"/>
  <c r="K17" i="246"/>
  <c r="D26" i="310"/>
  <c r="D26" i="372"/>
  <c r="K57" i="227"/>
  <c r="D57" i="348" s="1"/>
  <c r="D57" i="410" s="1"/>
  <c r="J43" i="209"/>
  <c r="J43" i="269" s="1"/>
  <c r="D11" i="325"/>
  <c r="D11" i="387" s="1"/>
  <c r="I43" i="210"/>
  <c r="I43" i="270"/>
  <c r="K49" i="248"/>
  <c r="D83" i="308"/>
  <c r="D83" i="370" s="1"/>
  <c r="H165" i="175"/>
  <c r="D47" i="334"/>
  <c r="D47" i="396" s="1"/>
  <c r="D37" i="335"/>
  <c r="D37" i="397"/>
  <c r="K10" i="221"/>
  <c r="K38" i="221" s="1"/>
  <c r="E161" i="357"/>
  <c r="B38" i="363"/>
  <c r="E38" i="363"/>
  <c r="D53" i="343"/>
  <c r="D53" i="405"/>
  <c r="D20" i="334"/>
  <c r="D20" i="396"/>
  <c r="K32" i="230"/>
  <c r="D51" i="307"/>
  <c r="D51" i="369"/>
  <c r="K93" i="185"/>
  <c r="K93" i="245" s="1"/>
  <c r="D29" i="342"/>
  <c r="D29" i="404"/>
  <c r="G38" i="277"/>
  <c r="G43" i="217"/>
  <c r="G43" i="277" s="1"/>
  <c r="C58" i="139"/>
  <c r="C58" i="199"/>
  <c r="C58" i="259" s="1"/>
  <c r="K32" i="282"/>
  <c r="G43" i="196"/>
  <c r="G43" i="256"/>
  <c r="D34" i="313"/>
  <c r="D34" i="375" s="1"/>
  <c r="C160" i="237"/>
  <c r="C160" i="297"/>
  <c r="C160" i="359"/>
  <c r="C166" i="359" s="1"/>
  <c r="F38" i="260"/>
  <c r="D24" i="313"/>
  <c r="D24" i="375"/>
  <c r="K26" i="252"/>
  <c r="E9" i="359"/>
  <c r="K56" i="286"/>
  <c r="D52" i="342"/>
  <c r="D52" i="404" s="1"/>
  <c r="K52" i="281"/>
  <c r="K41" i="266"/>
  <c r="D39" i="327"/>
  <c r="D39" i="389" s="1"/>
  <c r="D54" i="346"/>
  <c r="D54" i="408" s="1"/>
  <c r="K54" i="285"/>
  <c r="K14" i="283"/>
  <c r="D12" i="344"/>
  <c r="D12" i="406" s="1"/>
  <c r="D39" i="329"/>
  <c r="D39" i="391" s="1"/>
  <c r="K41" i="268"/>
  <c r="D59" i="332"/>
  <c r="D59" i="394"/>
  <c r="K59" i="271"/>
  <c r="D122" i="308"/>
  <c r="D122" i="370" s="1"/>
  <c r="K37" i="269"/>
  <c r="D35" i="330"/>
  <c r="D35" i="392" s="1"/>
  <c r="D34" i="341"/>
  <c r="D34" i="403"/>
  <c r="K36" i="280"/>
  <c r="K18" i="274"/>
  <c r="D16" i="335"/>
  <c r="D16" i="397"/>
  <c r="D118" i="308"/>
  <c r="D118" i="370" s="1"/>
  <c r="K118" i="247"/>
  <c r="K45" i="193"/>
  <c r="K45" i="253" s="1"/>
  <c r="D50" i="314"/>
  <c r="D50" i="376" s="1"/>
  <c r="H44" i="188"/>
  <c r="H44" i="248"/>
  <c r="K25" i="262"/>
  <c r="D23" i="323"/>
  <c r="D23" i="385"/>
  <c r="K34" i="246"/>
  <c r="D34" i="307"/>
  <c r="D34" i="369" s="1"/>
  <c r="G128" i="245"/>
  <c r="F68" i="235"/>
  <c r="K24" i="265"/>
  <c r="D22" i="326"/>
  <c r="D22" i="388" s="1"/>
  <c r="K54" i="264"/>
  <c r="D54" i="325"/>
  <c r="D54" i="387" s="1"/>
  <c r="D24" i="325"/>
  <c r="D24" i="387"/>
  <c r="K26" i="264"/>
  <c r="D32" i="324"/>
  <c r="D32" i="386" s="1"/>
  <c r="K34" i="263"/>
  <c r="K32" i="203"/>
  <c r="K32" i="263" s="1"/>
  <c r="K98" i="245"/>
  <c r="D39" i="344"/>
  <c r="D39" i="406"/>
  <c r="K31" i="280"/>
  <c r="D29" i="341"/>
  <c r="D29" i="403" s="1"/>
  <c r="D19" i="332"/>
  <c r="D19" i="394"/>
  <c r="C57" i="283"/>
  <c r="C57" i="344"/>
  <c r="C57" i="406"/>
  <c r="D60" i="349"/>
  <c r="D60" i="411" s="1"/>
  <c r="K60" i="288"/>
  <c r="D18" i="330"/>
  <c r="D18" i="392" s="1"/>
  <c r="K20" i="269"/>
  <c r="I38" i="265"/>
  <c r="I43" i="205"/>
  <c r="I43" i="265" s="1"/>
  <c r="K37" i="277"/>
  <c r="D35" i="338"/>
  <c r="D35" i="400"/>
  <c r="K39" i="212"/>
  <c r="K39" i="272" s="1"/>
  <c r="K41" i="272"/>
  <c r="D10" i="308"/>
  <c r="D10" i="370"/>
  <c r="K10" i="247"/>
  <c r="K25" i="238"/>
  <c r="G20" i="364"/>
  <c r="K27" i="288"/>
  <c r="K14" i="277"/>
  <c r="D12" i="338"/>
  <c r="D12" i="400"/>
  <c r="C41" i="164"/>
  <c r="C43" i="224" s="1"/>
  <c r="C43" i="284" s="1"/>
  <c r="E43" i="205"/>
  <c r="E43" i="265"/>
  <c r="K146" i="187"/>
  <c r="K146" i="247" s="1"/>
  <c r="C37" i="312"/>
  <c r="C37" i="374" s="1"/>
  <c r="G24" i="364"/>
  <c r="D15" i="322"/>
  <c r="D15" i="384" s="1"/>
  <c r="K17" i="261"/>
  <c r="C38" i="209"/>
  <c r="K17" i="248"/>
  <c r="K131" i="245"/>
  <c r="D73" i="305"/>
  <c r="D73" i="367"/>
  <c r="K73" i="244"/>
  <c r="C45" i="348"/>
  <c r="C45" i="410" s="1"/>
  <c r="C45" i="287"/>
  <c r="K51" i="288"/>
  <c r="K28" i="289"/>
  <c r="D26" i="350"/>
  <c r="D26" i="412"/>
  <c r="K27" i="287"/>
  <c r="D25" i="348"/>
  <c r="D25" i="410" s="1"/>
  <c r="D15" i="364"/>
  <c r="G15" i="364"/>
  <c r="G15" i="302"/>
  <c r="K59" i="285"/>
  <c r="D59" i="346"/>
  <c r="D59" i="408"/>
  <c r="K28" i="228"/>
  <c r="D26" i="349" s="1"/>
  <c r="D28" i="349"/>
  <c r="D28" i="411" s="1"/>
  <c r="B18" i="364"/>
  <c r="G18" i="364"/>
  <c r="G18" i="302"/>
  <c r="D12" i="330"/>
  <c r="D12" i="392"/>
  <c r="K14" i="269"/>
  <c r="K18" i="282"/>
  <c r="D16" i="343"/>
  <c r="D16" i="405"/>
  <c r="D54" i="345"/>
  <c r="D54" i="407" s="1"/>
  <c r="K51" i="224"/>
  <c r="K32" i="223"/>
  <c r="K32" i="283" s="1"/>
  <c r="K33" i="283"/>
  <c r="D31" i="344"/>
  <c r="D31" i="406"/>
  <c r="I38" i="291"/>
  <c r="I43" i="231"/>
  <c r="I43" i="291"/>
  <c r="K128" i="235"/>
  <c r="D128" i="295"/>
  <c r="D128" i="357" s="1"/>
  <c r="D113" i="308"/>
  <c r="D113" i="370" s="1"/>
  <c r="K113" i="247"/>
  <c r="D27" i="318"/>
  <c r="D27" i="380"/>
  <c r="K28" i="197"/>
  <c r="D148" i="308"/>
  <c r="D148" i="370" s="1"/>
  <c r="K48" i="257"/>
  <c r="D106" i="295"/>
  <c r="D106" i="357"/>
  <c r="F38" i="257"/>
  <c r="K55" i="270"/>
  <c r="D55" i="331"/>
  <c r="D55" i="393"/>
  <c r="K16" i="255"/>
  <c r="D14" i="316"/>
  <c r="D14" i="378" s="1"/>
  <c r="C57" i="230"/>
  <c r="C57" i="351" s="1"/>
  <c r="C57" i="290"/>
  <c r="K46" i="260"/>
  <c r="D46" i="321"/>
  <c r="D46" i="383"/>
  <c r="E68" i="238"/>
  <c r="E165" i="238" s="1"/>
  <c r="E165" i="178"/>
  <c r="C42" i="124"/>
  <c r="C44" i="191" s="1"/>
  <c r="K27" i="291"/>
  <c r="D25" i="352"/>
  <c r="D25" i="414"/>
  <c r="K73" i="238"/>
  <c r="E43" i="214"/>
  <c r="E43" i="274" s="1"/>
  <c r="E38" i="274"/>
  <c r="D53" i="348"/>
  <c r="D53" i="410"/>
  <c r="K53" i="287"/>
  <c r="K42" i="274"/>
  <c r="D40" i="335"/>
  <c r="D40" i="397"/>
  <c r="K14" i="259"/>
  <c r="D12" i="320"/>
  <c r="D12" i="382"/>
  <c r="K60" i="274"/>
  <c r="D60" i="335"/>
  <c r="D60" i="397" s="1"/>
  <c r="D55" i="347"/>
  <c r="D55" i="409" s="1"/>
  <c r="K55" i="286"/>
  <c r="K60" i="260"/>
  <c r="D60" i="321"/>
  <c r="D60" i="383" s="1"/>
  <c r="K50" i="258"/>
  <c r="D50" i="319"/>
  <c r="D50" i="381"/>
  <c r="K13" i="258"/>
  <c r="D11" i="319"/>
  <c r="D11" i="381"/>
  <c r="D95" i="305"/>
  <c r="D95" i="367" s="1"/>
  <c r="K95" i="244"/>
  <c r="D52" i="305"/>
  <c r="D52" i="367"/>
  <c r="K52" i="244"/>
  <c r="D24" i="305"/>
  <c r="D24" i="367" s="1"/>
  <c r="K24" i="244"/>
  <c r="D86" i="295"/>
  <c r="D86" i="357" s="1"/>
  <c r="D32" i="334"/>
  <c r="D32" i="396"/>
  <c r="K34" i="273"/>
  <c r="D29" i="332"/>
  <c r="D29" i="394" s="1"/>
  <c r="K31" i="271"/>
  <c r="F154" i="244"/>
  <c r="J51" i="290"/>
  <c r="J57" i="230"/>
  <c r="J57" i="290"/>
  <c r="J10" i="289"/>
  <c r="J38" i="229"/>
  <c r="J38" i="289" s="1"/>
  <c r="D31" i="324"/>
  <c r="D31" i="386" s="1"/>
  <c r="K33" i="263"/>
  <c r="C45" i="262"/>
  <c r="C45" i="323"/>
  <c r="C45" i="385" s="1"/>
  <c r="D30" i="346"/>
  <c r="D30" i="408"/>
  <c r="K32" i="285"/>
  <c r="G19" i="364"/>
  <c r="K50" i="284"/>
  <c r="K136" i="237"/>
  <c r="D40" i="318"/>
  <c r="D40" i="380" s="1"/>
  <c r="K39" i="197"/>
  <c r="K39" i="257" s="1"/>
  <c r="K42" i="257"/>
  <c r="K42" i="259"/>
  <c r="D40" i="320"/>
  <c r="D40" i="382"/>
  <c r="K29" i="256"/>
  <c r="D55" i="316"/>
  <c r="D55" i="378" s="1"/>
  <c r="D38" i="279"/>
  <c r="D43" i="219"/>
  <c r="D43" i="279" s="1"/>
  <c r="K23" i="276"/>
  <c r="D21" i="337"/>
  <c r="D21" i="399"/>
  <c r="K22" i="216"/>
  <c r="K22" i="276" s="1"/>
  <c r="K67" i="244"/>
  <c r="D67" i="305"/>
  <c r="D67" i="367"/>
  <c r="D28" i="334"/>
  <c r="D28" i="396" s="1"/>
  <c r="K28" i="213"/>
  <c r="K28" i="273"/>
  <c r="D21" i="324"/>
  <c r="D21" i="386" s="1"/>
  <c r="K23" i="263"/>
  <c r="H38" i="280"/>
  <c r="H43" i="220"/>
  <c r="H43" i="280" s="1"/>
  <c r="C40" i="237"/>
  <c r="C40" i="297"/>
  <c r="C40" i="359"/>
  <c r="C29" i="307"/>
  <c r="C29" i="369" s="1"/>
  <c r="C29" i="246"/>
  <c r="C39" i="252"/>
  <c r="C37" i="313"/>
  <c r="C37" i="375" s="1"/>
  <c r="C37" i="314"/>
  <c r="C37" i="376"/>
  <c r="C39" i="253"/>
  <c r="C10" i="269"/>
  <c r="C8" i="330"/>
  <c r="C8" i="392"/>
  <c r="C39" i="281"/>
  <c r="C37" i="342"/>
  <c r="C37" i="404"/>
  <c r="C28" i="285"/>
  <c r="C26" i="346"/>
  <c r="C26" i="408" s="1"/>
  <c r="C51" i="351"/>
  <c r="C51" i="413" s="1"/>
  <c r="C51" i="290"/>
  <c r="C20" i="352"/>
  <c r="C20" i="414"/>
  <c r="C22" i="291"/>
  <c r="K27" i="285"/>
  <c r="D40" i="317"/>
  <c r="D40" i="379"/>
  <c r="D25" i="334"/>
  <c r="D25" i="396" s="1"/>
  <c r="K53" i="284"/>
  <c r="K27" i="270"/>
  <c r="C10" i="253"/>
  <c r="D31" i="317"/>
  <c r="D31" i="379" s="1"/>
  <c r="K15" i="273"/>
  <c r="H154" i="246"/>
  <c r="H155" i="186"/>
  <c r="H155" i="246" s="1"/>
  <c r="J57" i="223"/>
  <c r="J57" i="283"/>
  <c r="J45" i="283"/>
  <c r="K94" i="247"/>
  <c r="D94" i="308"/>
  <c r="D94" i="370"/>
  <c r="I38" i="271"/>
  <c r="I43" i="211"/>
  <c r="I43" i="271"/>
  <c r="C140" i="307"/>
  <c r="C140" i="369" s="1"/>
  <c r="C140" i="246"/>
  <c r="C10" i="257"/>
  <c r="C8" i="318"/>
  <c r="C8" i="380" s="1"/>
  <c r="C45" i="205"/>
  <c r="C45" i="265"/>
  <c r="C57" i="145"/>
  <c r="C57" i="205" s="1"/>
  <c r="C57" i="326" s="1"/>
  <c r="C10" i="266"/>
  <c r="C8" i="327"/>
  <c r="C8" i="389"/>
  <c r="C20" i="328"/>
  <c r="C20" i="390" s="1"/>
  <c r="C22" i="267"/>
  <c r="C10" i="217"/>
  <c r="C10" i="277" s="1"/>
  <c r="C36" i="157"/>
  <c r="C51" i="224"/>
  <c r="C57" i="164"/>
  <c r="C57" i="224" s="1"/>
  <c r="C57" i="284" s="1"/>
  <c r="C10" i="288"/>
  <c r="C8" i="349"/>
  <c r="C8" i="411" s="1"/>
  <c r="J52" i="177"/>
  <c r="J52" i="237"/>
  <c r="K55" i="177"/>
  <c r="K52" i="177" s="1"/>
  <c r="G58" i="237"/>
  <c r="G68" i="177"/>
  <c r="G93" i="177"/>
  <c r="G93" i="237" s="1"/>
  <c r="J23" i="238"/>
  <c r="K23" i="238"/>
  <c r="K18" i="238"/>
  <c r="K23" i="178"/>
  <c r="D52" i="238"/>
  <c r="D68" i="178"/>
  <c r="J65" i="238"/>
  <c r="K65" i="238"/>
  <c r="K63" i="238" s="1"/>
  <c r="K65" i="178"/>
  <c r="F100" i="238"/>
  <c r="F135" i="178"/>
  <c r="F135" i="238" s="1"/>
  <c r="E90" i="368"/>
  <c r="K24" i="275"/>
  <c r="C39" i="260"/>
  <c r="C39" i="259"/>
  <c r="E38" i="281"/>
  <c r="I43" i="225"/>
  <c r="I43" i="285"/>
  <c r="K54" i="291"/>
  <c r="D54" i="352"/>
  <c r="D54" i="414"/>
  <c r="D46" i="349"/>
  <c r="D46" i="411" s="1"/>
  <c r="K46" i="288"/>
  <c r="D9" i="319"/>
  <c r="D9" i="381" s="1"/>
  <c r="K11" i="258"/>
  <c r="K46" i="277"/>
  <c r="D46" i="338"/>
  <c r="D46" i="400" s="1"/>
  <c r="F38" i="253"/>
  <c r="F43" i="193"/>
  <c r="F43" i="253"/>
  <c r="K23" i="288"/>
  <c r="D21" i="349"/>
  <c r="D21" i="411"/>
  <c r="C63" i="295"/>
  <c r="C63" i="357" s="1"/>
  <c r="C63" i="235"/>
  <c r="C40" i="238"/>
  <c r="C40" i="298"/>
  <c r="C40" i="360" s="1"/>
  <c r="C29" i="247"/>
  <c r="C29" i="308"/>
  <c r="C29" i="370"/>
  <c r="C46" i="188"/>
  <c r="C46" i="309" s="1"/>
  <c r="C46" i="371" s="1"/>
  <c r="C58" i="79"/>
  <c r="C58" i="188" s="1"/>
  <c r="C58" i="309" s="1"/>
  <c r="C58" i="371" s="1"/>
  <c r="C38" i="310"/>
  <c r="C38" i="372" s="1"/>
  <c r="C40" i="249"/>
  <c r="C30" i="316"/>
  <c r="C30" i="378"/>
  <c r="C32" i="255"/>
  <c r="C28" i="204"/>
  <c r="C28" i="264"/>
  <c r="C36" i="144"/>
  <c r="C41" i="144" s="1"/>
  <c r="C45" i="216"/>
  <c r="C57" i="156"/>
  <c r="C26" i="337"/>
  <c r="C26" i="399"/>
  <c r="C28" i="276"/>
  <c r="C10" i="278"/>
  <c r="C8" i="339"/>
  <c r="C8" i="401"/>
  <c r="J78" i="175"/>
  <c r="K79" i="175"/>
  <c r="J79" i="235"/>
  <c r="K79" i="235"/>
  <c r="J145" i="235"/>
  <c r="K145" i="175"/>
  <c r="J19" i="236"/>
  <c r="E75" i="246"/>
  <c r="E166" i="297"/>
  <c r="C57" i="168"/>
  <c r="C57" i="228" s="1"/>
  <c r="C51" i="228"/>
  <c r="C51" i="288" s="1"/>
  <c r="H18" i="66"/>
  <c r="D18" i="66"/>
  <c r="H27" i="24"/>
  <c r="K138" i="178"/>
  <c r="D138" i="298"/>
  <c r="D138" i="360"/>
  <c r="J138" i="238"/>
  <c r="K138" i="238" s="1"/>
  <c r="K136" i="238" s="1"/>
  <c r="J135" i="244"/>
  <c r="K135" i="184"/>
  <c r="J145" i="244"/>
  <c r="J140" i="184"/>
  <c r="J140" i="244"/>
  <c r="J148" i="244"/>
  <c r="J146" i="184"/>
  <c r="J146" i="244" s="1"/>
  <c r="J10" i="245"/>
  <c r="J8" i="185"/>
  <c r="J8" i="245" s="1"/>
  <c r="F43" i="202"/>
  <c r="F43" i="262" s="1"/>
  <c r="D52" i="318"/>
  <c r="D52" i="380"/>
  <c r="J57" i="212"/>
  <c r="J57" i="272" s="1"/>
  <c r="K52" i="266"/>
  <c r="D52" i="327"/>
  <c r="D52" i="389" s="1"/>
  <c r="I9" i="66"/>
  <c r="I18" i="66"/>
  <c r="J27" i="236"/>
  <c r="K27" i="236" s="1"/>
  <c r="J106" i="238"/>
  <c r="K106" i="238"/>
  <c r="K106" i="178"/>
  <c r="D106" i="298" s="1"/>
  <c r="D106" i="360" s="1"/>
  <c r="H121" i="238"/>
  <c r="H135" i="178"/>
  <c r="J114" i="238"/>
  <c r="K114" i="238"/>
  <c r="K114" i="178"/>
  <c r="D114" i="298" s="1"/>
  <c r="D114" i="360" s="1"/>
  <c r="J63" i="244"/>
  <c r="K63" i="184"/>
  <c r="J77" i="244"/>
  <c r="K77" i="184"/>
  <c r="J123" i="244"/>
  <c r="K123" i="184"/>
  <c r="K123" i="244" s="1"/>
  <c r="K102" i="186"/>
  <c r="J102" i="246"/>
  <c r="J144" i="247"/>
  <c r="K144" i="187"/>
  <c r="K144" i="247" s="1"/>
  <c r="J85" i="175"/>
  <c r="J85" i="235" s="1"/>
  <c r="J54" i="236"/>
  <c r="K54" i="236" s="1"/>
  <c r="J150" i="237"/>
  <c r="K150" i="237"/>
  <c r="K147" i="237"/>
  <c r="H24" i="243"/>
  <c r="I24" i="183"/>
  <c r="J71" i="245"/>
  <c r="K71" i="185"/>
  <c r="K19" i="186"/>
  <c r="D19" i="307" s="1"/>
  <c r="D19" i="369" s="1"/>
  <c r="J19" i="246"/>
  <c r="J34" i="235"/>
  <c r="K34" i="235"/>
  <c r="J140" i="175"/>
  <c r="J140" i="235" s="1"/>
  <c r="J141" i="235"/>
  <c r="D31" i="296"/>
  <c r="D31" i="358"/>
  <c r="J31" i="236"/>
  <c r="K31" i="236" s="1"/>
  <c r="H152" i="237"/>
  <c r="H160" i="177"/>
  <c r="H160" i="237" s="1"/>
  <c r="J35" i="244"/>
  <c r="K35" i="184"/>
  <c r="D35" i="305" s="1"/>
  <c r="K29" i="184"/>
  <c r="D29" i="305" s="1"/>
  <c r="D29" i="367" s="1"/>
  <c r="K107" i="184"/>
  <c r="K107" i="244" s="1"/>
  <c r="J107" i="244"/>
  <c r="K40" i="185"/>
  <c r="D40" i="306" s="1"/>
  <c r="D40" i="368" s="1"/>
  <c r="J40" i="245"/>
  <c r="J114" i="186"/>
  <c r="J114" i="246"/>
  <c r="K142" i="187"/>
  <c r="D142" i="308" s="1"/>
  <c r="D142" i="370" s="1"/>
  <c r="J142" i="247"/>
  <c r="K11" i="192"/>
  <c r="J11" i="252"/>
  <c r="J52" i="236"/>
  <c r="J105" i="236"/>
  <c r="J109" i="236"/>
  <c r="J15" i="237"/>
  <c r="K15" i="237" s="1"/>
  <c r="K11" i="237" s="1"/>
  <c r="K15" i="177"/>
  <c r="K11" i="177" s="1"/>
  <c r="D11" i="297" s="1"/>
  <c r="J18" i="177"/>
  <c r="I160" i="177"/>
  <c r="I160" i="237" s="1"/>
  <c r="I166" i="237" s="1"/>
  <c r="J70" i="184"/>
  <c r="K150" i="185"/>
  <c r="K150" i="245"/>
  <c r="J150" i="245"/>
  <c r="J98" i="247"/>
  <c r="K98" i="187"/>
  <c r="J15" i="251"/>
  <c r="J42" i="255"/>
  <c r="K42" i="195"/>
  <c r="J51" i="197"/>
  <c r="J51" i="257"/>
  <c r="K36" i="205"/>
  <c r="D34" i="326" s="1"/>
  <c r="D34" i="388" s="1"/>
  <c r="J36" i="265"/>
  <c r="J25" i="278"/>
  <c r="K25" i="218"/>
  <c r="K22" i="218" s="1"/>
  <c r="D23" i="339"/>
  <c r="D23" i="401" s="1"/>
  <c r="J16" i="252"/>
  <c r="K16" i="192"/>
  <c r="J35" i="264"/>
  <c r="K35" i="204"/>
  <c r="D33" i="325" s="1"/>
  <c r="D33" i="387" s="1"/>
  <c r="K20" i="219"/>
  <c r="J20" i="279"/>
  <c r="J32" i="236"/>
  <c r="J13" i="238"/>
  <c r="K13" i="238"/>
  <c r="K13" i="178"/>
  <c r="J11" i="178"/>
  <c r="J105" i="238"/>
  <c r="K105" i="238"/>
  <c r="K100" i="238" s="1"/>
  <c r="K135" i="238" s="1"/>
  <c r="J136" i="178"/>
  <c r="J132" i="245"/>
  <c r="J133" i="185"/>
  <c r="J133" i="245" s="1"/>
  <c r="J152" i="245"/>
  <c r="K152" i="185"/>
  <c r="K152" i="245" s="1"/>
  <c r="J29" i="186"/>
  <c r="K102" i="187"/>
  <c r="K102" i="247"/>
  <c r="J102" i="247"/>
  <c r="K153" i="187"/>
  <c r="J153" i="247"/>
  <c r="J52" i="258"/>
  <c r="K52" i="198"/>
  <c r="K36" i="200"/>
  <c r="J36" i="260"/>
  <c r="J10" i="203"/>
  <c r="J10" i="263" s="1"/>
  <c r="J11" i="263"/>
  <c r="J23" i="268"/>
  <c r="K23" i="208"/>
  <c r="K21" i="209"/>
  <c r="K10" i="209" s="1"/>
  <c r="K38" i="209" s="1"/>
  <c r="J21" i="269"/>
  <c r="J16" i="284"/>
  <c r="K16" i="224"/>
  <c r="K16" i="284" s="1"/>
  <c r="K11" i="215"/>
  <c r="J11" i="275"/>
  <c r="K11" i="216"/>
  <c r="K11" i="276" s="1"/>
  <c r="J11" i="276"/>
  <c r="J55" i="278"/>
  <c r="K55" i="218"/>
  <c r="K56" i="201"/>
  <c r="K56" i="261" s="1"/>
  <c r="J56" i="261"/>
  <c r="K53" i="207"/>
  <c r="J53" i="267"/>
  <c r="J59" i="270"/>
  <c r="K59" i="210"/>
  <c r="K59" i="270" s="1"/>
  <c r="K16" i="213"/>
  <c r="J16" i="273"/>
  <c r="K42" i="226"/>
  <c r="J42" i="286"/>
  <c r="K24" i="230"/>
  <c r="K22" i="230"/>
  <c r="J24" i="290"/>
  <c r="K42" i="221"/>
  <c r="J42" i="281"/>
  <c r="K40" i="225"/>
  <c r="K39" i="225" s="1"/>
  <c r="K39" i="285" s="1"/>
  <c r="J40" i="285"/>
  <c r="K52" i="225"/>
  <c r="J52" i="285"/>
  <c r="C142" i="236"/>
  <c r="K142" i="236" s="1"/>
  <c r="C142" i="296"/>
  <c r="C142" i="358"/>
  <c r="E57" i="345"/>
  <c r="L27" i="366"/>
  <c r="D21" i="416"/>
  <c r="B2" i="375"/>
  <c r="B2" i="376" s="1"/>
  <c r="B2" i="377" s="1"/>
  <c r="B2" i="378" s="1"/>
  <c r="B24" i="354"/>
  <c r="B2" i="391"/>
  <c r="B2" i="392" s="1"/>
  <c r="B2" i="393" s="1"/>
  <c r="B2" i="394"/>
  <c r="B28" i="354"/>
  <c r="C33" i="296"/>
  <c r="C33" i="358"/>
  <c r="C33" i="236"/>
  <c r="K33" i="236" s="1"/>
  <c r="C88" i="237"/>
  <c r="K88" i="237"/>
  <c r="K85" i="237"/>
  <c r="C88" i="297"/>
  <c r="C88" i="359" s="1"/>
  <c r="F21" i="417"/>
  <c r="C87" i="244"/>
  <c r="K29" i="244"/>
  <c r="K24" i="290"/>
  <c r="J38" i="203"/>
  <c r="J38" i="263" s="1"/>
  <c r="K35" i="264"/>
  <c r="D15" i="297"/>
  <c r="D15" i="359" s="1"/>
  <c r="D77" i="305"/>
  <c r="D77" i="367"/>
  <c r="K77" i="244"/>
  <c r="K75" i="184"/>
  <c r="H135" i="238"/>
  <c r="H165" i="238" s="1"/>
  <c r="D79" i="295"/>
  <c r="D79" i="357" s="1"/>
  <c r="C57" i="413"/>
  <c r="D146" i="308"/>
  <c r="D146" i="370" s="1"/>
  <c r="D30" i="324"/>
  <c r="D30" i="386" s="1"/>
  <c r="K32" i="290"/>
  <c r="D30" i="351"/>
  <c r="D30" i="413"/>
  <c r="C160" i="178"/>
  <c r="C159" i="132"/>
  <c r="C164" i="132"/>
  <c r="C93" i="177"/>
  <c r="C160" i="131"/>
  <c r="C162" i="177" s="1"/>
  <c r="C162" i="237"/>
  <c r="D61" i="312"/>
  <c r="D61" i="374" s="1"/>
  <c r="D51" i="340"/>
  <c r="D51" i="402" s="1"/>
  <c r="H38" i="286"/>
  <c r="H43" i="226"/>
  <c r="H43" i="286" s="1"/>
  <c r="H43" i="209"/>
  <c r="H43" i="269"/>
  <c r="H38" i="269"/>
  <c r="K59" i="261"/>
  <c r="D59" i="322"/>
  <c r="D59" i="384"/>
  <c r="D39" i="250"/>
  <c r="D51" i="331"/>
  <c r="D51" i="393"/>
  <c r="K29" i="250"/>
  <c r="D27" i="311"/>
  <c r="D27" i="373"/>
  <c r="K28" i="190"/>
  <c r="K36" i="277"/>
  <c r="J10" i="260"/>
  <c r="J38" i="200"/>
  <c r="F38" i="256"/>
  <c r="F43" i="196"/>
  <c r="F43" i="256" s="1"/>
  <c r="C45" i="255"/>
  <c r="C45" i="316"/>
  <c r="C45" i="378"/>
  <c r="D59" i="331"/>
  <c r="D59" i="393"/>
  <c r="J29" i="246"/>
  <c r="J11" i="238"/>
  <c r="D40" i="316"/>
  <c r="D40" i="378"/>
  <c r="K42" i="255"/>
  <c r="K98" i="247"/>
  <c r="D98" i="308"/>
  <c r="D98" i="370"/>
  <c r="J70" i="244"/>
  <c r="K142" i="247"/>
  <c r="H166" i="177"/>
  <c r="K19" i="246"/>
  <c r="I24" i="243"/>
  <c r="K102" i="246"/>
  <c r="D102" i="307"/>
  <c r="D102" i="369"/>
  <c r="D27" i="296"/>
  <c r="D27" i="358" s="1"/>
  <c r="J78" i="235"/>
  <c r="F161" i="178"/>
  <c r="F161" i="238" s="1"/>
  <c r="D68" i="238"/>
  <c r="G165" i="177"/>
  <c r="C41" i="157"/>
  <c r="C38" i="217"/>
  <c r="D26" i="411"/>
  <c r="K28" i="288"/>
  <c r="C43" i="229"/>
  <c r="C58" i="169"/>
  <c r="C58" i="229"/>
  <c r="C58" i="289"/>
  <c r="C155" i="247"/>
  <c r="G4" i="300"/>
  <c r="K45" i="291"/>
  <c r="D45" i="352"/>
  <c r="D45" i="414" s="1"/>
  <c r="D45" i="335"/>
  <c r="D45" i="397" s="1"/>
  <c r="K57" i="214"/>
  <c r="K57" i="274" s="1"/>
  <c r="K45" i="274"/>
  <c r="C90" i="186"/>
  <c r="D81" i="360"/>
  <c r="K31" i="252"/>
  <c r="D29" i="313"/>
  <c r="D29" i="375" s="1"/>
  <c r="D50" i="374"/>
  <c r="K50" i="251"/>
  <c r="D50" i="311"/>
  <c r="D50" i="373" s="1"/>
  <c r="K23" i="250"/>
  <c r="D21" i="311"/>
  <c r="D21" i="373" s="1"/>
  <c r="D23" i="337"/>
  <c r="D23" i="399"/>
  <c r="K25" i="276"/>
  <c r="G38" i="264"/>
  <c r="G43" i="204"/>
  <c r="G43" i="264"/>
  <c r="J45" i="262"/>
  <c r="J57" i="202"/>
  <c r="J57" i="262" s="1"/>
  <c r="K17" i="262"/>
  <c r="D15" i="323"/>
  <c r="D15" i="385" s="1"/>
  <c r="K36" i="255"/>
  <c r="E155" i="187"/>
  <c r="E155" i="247" s="1"/>
  <c r="E154" i="247"/>
  <c r="H90" i="187"/>
  <c r="H90" i="247" s="1"/>
  <c r="H65" i="247"/>
  <c r="C28" i="271"/>
  <c r="C26" i="332"/>
  <c r="C26" i="394" s="1"/>
  <c r="C49" i="308"/>
  <c r="C49" i="370"/>
  <c r="C49" i="247"/>
  <c r="K45" i="269"/>
  <c r="K57" i="209"/>
  <c r="D45" i="330"/>
  <c r="D45" i="392" s="1"/>
  <c r="K55" i="260"/>
  <c r="D55" i="321"/>
  <c r="D55" i="383"/>
  <c r="D89" i="247"/>
  <c r="D130" i="307"/>
  <c r="D130" i="369" s="1"/>
  <c r="K129" i="186"/>
  <c r="D129" i="307" s="1"/>
  <c r="D129" i="369" s="1"/>
  <c r="D60" i="313"/>
  <c r="D60" i="375" s="1"/>
  <c r="D12" i="312"/>
  <c r="D12" i="374" s="1"/>
  <c r="K14" i="251"/>
  <c r="D55" i="311"/>
  <c r="D55" i="373" s="1"/>
  <c r="K52" i="190"/>
  <c r="K52" i="250" s="1"/>
  <c r="D23" i="307"/>
  <c r="D23" i="369" s="1"/>
  <c r="D138" i="305"/>
  <c r="D138" i="367"/>
  <c r="K138" i="244"/>
  <c r="D34" i="296"/>
  <c r="D34" i="358"/>
  <c r="K37" i="268"/>
  <c r="J10" i="261"/>
  <c r="J38" i="201"/>
  <c r="J38" i="261" s="1"/>
  <c r="D18" i="320"/>
  <c r="D18" i="382" s="1"/>
  <c r="J38" i="198"/>
  <c r="J38" i="258" s="1"/>
  <c r="J22" i="252"/>
  <c r="J38" i="192"/>
  <c r="J43" i="192" s="1"/>
  <c r="J43" i="252" s="1"/>
  <c r="J38" i="252"/>
  <c r="D23" i="311"/>
  <c r="D23" i="373" s="1"/>
  <c r="K25" i="250"/>
  <c r="D31" i="308"/>
  <c r="D31" i="370" s="1"/>
  <c r="K31" i="247"/>
  <c r="C41" i="165"/>
  <c r="C43" i="225" s="1"/>
  <c r="C43" i="285" s="1"/>
  <c r="C58" i="165"/>
  <c r="C58" i="225" s="1"/>
  <c r="C58" i="285" s="1"/>
  <c r="C26" i="339"/>
  <c r="C26" i="401"/>
  <c r="C28" i="278"/>
  <c r="C20" i="323"/>
  <c r="C20" i="385" s="1"/>
  <c r="C22" i="262"/>
  <c r="C38" i="200"/>
  <c r="K53" i="267"/>
  <c r="D53" i="328"/>
  <c r="D53" i="390" s="1"/>
  <c r="K22" i="278"/>
  <c r="K40" i="245"/>
  <c r="C38" i="204"/>
  <c r="C36" i="325" s="1"/>
  <c r="C36" i="387" s="1"/>
  <c r="C38" i="289"/>
  <c r="C36" i="350"/>
  <c r="C36" i="412"/>
  <c r="D12" i="311"/>
  <c r="D12" i="373"/>
  <c r="H29" i="300"/>
  <c r="H29" i="362"/>
  <c r="I30" i="180"/>
  <c r="K11" i="270"/>
  <c r="D9" i="331"/>
  <c r="D9" i="393"/>
  <c r="K10" i="210"/>
  <c r="J45" i="258"/>
  <c r="J57" i="198"/>
  <c r="J57" i="258"/>
  <c r="D22" i="314"/>
  <c r="D22" i="376"/>
  <c r="K24" i="253"/>
  <c r="K15" i="250"/>
  <c r="K49" i="245"/>
  <c r="D49" i="306"/>
  <c r="D49" i="368" s="1"/>
  <c r="K54" i="256"/>
  <c r="K110" i="246"/>
  <c r="D110" i="307"/>
  <c r="D110" i="369" s="1"/>
  <c r="D38" i="331"/>
  <c r="D38" i="393" s="1"/>
  <c r="K18" i="258"/>
  <c r="D16" i="319"/>
  <c r="D16" i="381" s="1"/>
  <c r="K10" i="198"/>
  <c r="D55" i="318"/>
  <c r="D55" i="380" s="1"/>
  <c r="C51" i="333"/>
  <c r="C51" i="395"/>
  <c r="C51" i="272"/>
  <c r="D52" i="346"/>
  <c r="D52" i="408"/>
  <c r="K52" i="285"/>
  <c r="K51" i="225"/>
  <c r="K42" i="281"/>
  <c r="D40" i="342"/>
  <c r="D40" i="404"/>
  <c r="K39" i="221"/>
  <c r="D37" i="342" s="1"/>
  <c r="D37" i="404" s="1"/>
  <c r="K42" i="286"/>
  <c r="K39" i="226"/>
  <c r="D37" i="347"/>
  <c r="D37" i="409"/>
  <c r="D40" i="347"/>
  <c r="D40" i="409"/>
  <c r="D56" i="322"/>
  <c r="D56" i="384"/>
  <c r="D9" i="337"/>
  <c r="D9" i="399"/>
  <c r="K36" i="260"/>
  <c r="D34" i="321"/>
  <c r="D34" i="383"/>
  <c r="D153" i="308"/>
  <c r="D153" i="370" s="1"/>
  <c r="K153" i="247"/>
  <c r="D152" i="306"/>
  <c r="D152" i="368" s="1"/>
  <c r="D13" i="298"/>
  <c r="D13" i="360"/>
  <c r="D14" i="313"/>
  <c r="D14" i="375" s="1"/>
  <c r="D107" i="305"/>
  <c r="D107" i="367"/>
  <c r="D144" i="308"/>
  <c r="D144" i="370" s="1"/>
  <c r="D123" i="305"/>
  <c r="D123" i="367" s="1"/>
  <c r="K63" i="244"/>
  <c r="K136" i="178"/>
  <c r="D136" i="298"/>
  <c r="D136" i="360" s="1"/>
  <c r="C57" i="216"/>
  <c r="C57" i="337" s="1"/>
  <c r="C57" i="399" s="1"/>
  <c r="C58" i="156"/>
  <c r="C58" i="216" s="1"/>
  <c r="C58" i="337" s="1"/>
  <c r="C58" i="399" s="1"/>
  <c r="D37" i="318"/>
  <c r="D37" i="380" s="1"/>
  <c r="C59" i="124"/>
  <c r="C59" i="191" s="1"/>
  <c r="C59" i="312" s="1"/>
  <c r="C59" i="374" s="1"/>
  <c r="C38" i="269"/>
  <c r="C36" i="330"/>
  <c r="C36" i="392" s="1"/>
  <c r="D45" i="314"/>
  <c r="D45" i="376"/>
  <c r="E9" i="360"/>
  <c r="E98" i="359"/>
  <c r="C58" i="320"/>
  <c r="C58" i="382" s="1"/>
  <c r="D93" i="306"/>
  <c r="D93" i="368" s="1"/>
  <c r="K10" i="255"/>
  <c r="D8" i="316"/>
  <c r="D8" i="378" s="1"/>
  <c r="K33" i="250"/>
  <c r="D31" i="311"/>
  <c r="D31" i="373"/>
  <c r="K39" i="283"/>
  <c r="K23" i="248"/>
  <c r="D21" i="309"/>
  <c r="D21" i="371" s="1"/>
  <c r="J38" i="226"/>
  <c r="J43" i="226"/>
  <c r="J43" i="286" s="1"/>
  <c r="J28" i="286"/>
  <c r="H38" i="282"/>
  <c r="H43" i="222"/>
  <c r="H43" i="282" s="1"/>
  <c r="J22" i="277"/>
  <c r="D55" i="330"/>
  <c r="D55" i="392"/>
  <c r="K55" i="269"/>
  <c r="D53" i="323"/>
  <c r="D53" i="385"/>
  <c r="K53" i="262"/>
  <c r="K45" i="199"/>
  <c r="D45" i="320" s="1"/>
  <c r="D45" i="382" s="1"/>
  <c r="D39" i="316"/>
  <c r="D39" i="378"/>
  <c r="D56" i="312"/>
  <c r="D56" i="374"/>
  <c r="G65" i="247"/>
  <c r="C41" i="126"/>
  <c r="C38" i="194"/>
  <c r="C38" i="254" s="1"/>
  <c r="K57" i="217"/>
  <c r="K66" i="244"/>
  <c r="D66" i="305"/>
  <c r="D66" i="367" s="1"/>
  <c r="K37" i="248"/>
  <c r="D35" i="309"/>
  <c r="D35" i="371"/>
  <c r="K29" i="245"/>
  <c r="D136" i="297"/>
  <c r="D136" i="359"/>
  <c r="D57" i="334"/>
  <c r="D57" i="396" s="1"/>
  <c r="K57" i="273"/>
  <c r="D35" i="312"/>
  <c r="D35" i="374" s="1"/>
  <c r="K18" i="250"/>
  <c r="D16" i="311"/>
  <c r="D16" i="373"/>
  <c r="K12" i="248"/>
  <c r="D10" i="309"/>
  <c r="D10" i="371" s="1"/>
  <c r="K43" i="248"/>
  <c r="D41" i="309"/>
  <c r="D41" i="371" s="1"/>
  <c r="D148" i="296"/>
  <c r="D148" i="358"/>
  <c r="K31" i="277"/>
  <c r="D29" i="338"/>
  <c r="D29" i="400"/>
  <c r="K15" i="260"/>
  <c r="D13" i="321"/>
  <c r="D13" i="383" s="1"/>
  <c r="G38" i="258"/>
  <c r="G43" i="198"/>
  <c r="G43" i="258" s="1"/>
  <c r="D47" i="317"/>
  <c r="D47" i="379"/>
  <c r="K47" i="256"/>
  <c r="K45" i="196"/>
  <c r="K57" i="196" s="1"/>
  <c r="I38" i="252"/>
  <c r="I43" i="192"/>
  <c r="I43" i="252"/>
  <c r="H44" i="189"/>
  <c r="H44" i="249" s="1"/>
  <c r="H39" i="249"/>
  <c r="K42" i="248"/>
  <c r="D40" i="309"/>
  <c r="D40" i="371" s="1"/>
  <c r="I65" i="247"/>
  <c r="C8" i="346"/>
  <c r="C8" i="408" s="1"/>
  <c r="C10" i="285"/>
  <c r="C38" i="218"/>
  <c r="C41" i="158"/>
  <c r="C41" i="142"/>
  <c r="C58" i="142" s="1"/>
  <c r="C58" i="202" s="1"/>
  <c r="C38" i="202"/>
  <c r="C10" i="260"/>
  <c r="K15" i="186"/>
  <c r="D15" i="307" s="1"/>
  <c r="D15" i="369" s="1"/>
  <c r="K10" i="213"/>
  <c r="D8" i="334" s="1"/>
  <c r="D9" i="336"/>
  <c r="D9" i="398" s="1"/>
  <c r="K11" i="275"/>
  <c r="K10" i="215"/>
  <c r="K38" i="215" s="1"/>
  <c r="K146" i="185"/>
  <c r="K146" i="245"/>
  <c r="K57" i="287"/>
  <c r="D45" i="347"/>
  <c r="D45" i="409" s="1"/>
  <c r="K45" i="286"/>
  <c r="D51" i="338"/>
  <c r="D51" i="400"/>
  <c r="D48" i="323"/>
  <c r="D48" i="385"/>
  <c r="K48" i="262"/>
  <c r="J43" i="195"/>
  <c r="J43" i="255"/>
  <c r="J38" i="255"/>
  <c r="C38" i="211"/>
  <c r="C36" i="332" s="1"/>
  <c r="C36" i="394" s="1"/>
  <c r="K32" i="246"/>
  <c r="K29" i="186"/>
  <c r="J10" i="256"/>
  <c r="J38" i="196"/>
  <c r="D93" i="367"/>
  <c r="K93" i="244"/>
  <c r="H38" i="277"/>
  <c r="K49" i="258"/>
  <c r="D49" i="319"/>
  <c r="D49" i="381" s="1"/>
  <c r="G43" i="195"/>
  <c r="G43" i="255" s="1"/>
  <c r="I39" i="250"/>
  <c r="I44" i="190"/>
  <c r="I44" i="250" s="1"/>
  <c r="C82" i="370"/>
  <c r="C82" i="247"/>
  <c r="K52" i="258"/>
  <c r="J136" i="238"/>
  <c r="K36" i="265"/>
  <c r="J18" i="237"/>
  <c r="J68" i="177"/>
  <c r="J165" i="177" s="1"/>
  <c r="D9" i="313"/>
  <c r="D9" i="375"/>
  <c r="K11" i="252"/>
  <c r="D35" i="367"/>
  <c r="K35" i="244"/>
  <c r="C58" i="168"/>
  <c r="C58" i="228" s="1"/>
  <c r="C45" i="337"/>
  <c r="C45" i="399"/>
  <c r="C45" i="276"/>
  <c r="C46" i="248"/>
  <c r="D65" i="298"/>
  <c r="D65" i="360" s="1"/>
  <c r="K63" i="178"/>
  <c r="D63" i="298"/>
  <c r="D63" i="360" s="1"/>
  <c r="D55" i="297"/>
  <c r="D55" i="359" s="1"/>
  <c r="D52" i="297"/>
  <c r="D52" i="359"/>
  <c r="D51" i="345"/>
  <c r="D51" i="407"/>
  <c r="K51" i="284"/>
  <c r="C58" i="164"/>
  <c r="C58" i="224" s="1"/>
  <c r="D26" i="319"/>
  <c r="D26" i="381" s="1"/>
  <c r="K32" i="280"/>
  <c r="C92" i="237"/>
  <c r="C166" i="237" s="1"/>
  <c r="C92" i="297"/>
  <c r="C166" i="177"/>
  <c r="K39" i="258"/>
  <c r="D37" i="319"/>
  <c r="D37" i="381"/>
  <c r="C135" i="360"/>
  <c r="C43" i="287"/>
  <c r="C41" i="348"/>
  <c r="C41" i="410" s="1"/>
  <c r="K23" i="253"/>
  <c r="D21" i="314"/>
  <c r="D21" i="376" s="1"/>
  <c r="D57" i="371"/>
  <c r="K97" i="247"/>
  <c r="D27" i="307"/>
  <c r="D27" i="369" s="1"/>
  <c r="K27" i="246"/>
  <c r="J38" i="204"/>
  <c r="J38" i="264"/>
  <c r="J10" i="262"/>
  <c r="J38" i="202"/>
  <c r="I43" i="197"/>
  <c r="I43" i="257"/>
  <c r="I38" i="257"/>
  <c r="J22" i="253"/>
  <c r="J38" i="193"/>
  <c r="J38" i="253" s="1"/>
  <c r="J10" i="250"/>
  <c r="D135" i="308"/>
  <c r="D135" i="370"/>
  <c r="K135" i="247"/>
  <c r="K27" i="247"/>
  <c r="D27" i="308"/>
  <c r="D27" i="370"/>
  <c r="C45" i="263"/>
  <c r="C45" i="324"/>
  <c r="C45" i="386"/>
  <c r="C22" i="254"/>
  <c r="C20" i="315"/>
  <c r="C20" i="377"/>
  <c r="K59" i="268"/>
  <c r="D59" i="329"/>
  <c r="D59" i="391" s="1"/>
  <c r="H38" i="276"/>
  <c r="H43" i="216"/>
  <c r="H43" i="276" s="1"/>
  <c r="D56" i="320"/>
  <c r="D56" i="382" s="1"/>
  <c r="J93" i="247"/>
  <c r="J129" i="246"/>
  <c r="K27" i="253"/>
  <c r="D25" i="314"/>
  <c r="D25" i="376"/>
  <c r="D12" i="313"/>
  <c r="D12" i="375" s="1"/>
  <c r="K14" i="252"/>
  <c r="D55" i="312"/>
  <c r="D55" i="374" s="1"/>
  <c r="K55" i="251"/>
  <c r="K40" i="189"/>
  <c r="K40" i="249" s="1"/>
  <c r="D25" i="309"/>
  <c r="D25" i="371"/>
  <c r="K27" i="248"/>
  <c r="K106" i="246"/>
  <c r="D62" i="306"/>
  <c r="D62" i="368" s="1"/>
  <c r="K62" i="245"/>
  <c r="K26" i="286"/>
  <c r="D24" i="347"/>
  <c r="D24" i="409" s="1"/>
  <c r="D28" i="331"/>
  <c r="D28" i="393"/>
  <c r="D13" i="329"/>
  <c r="D13" i="391"/>
  <c r="K15" i="268"/>
  <c r="D10" i="318"/>
  <c r="D10" i="380" s="1"/>
  <c r="D30" i="311"/>
  <c r="D30" i="373"/>
  <c r="K32" i="250"/>
  <c r="D81" i="308"/>
  <c r="D81" i="370"/>
  <c r="K81" i="247"/>
  <c r="K78" i="187"/>
  <c r="D78" i="308" s="1"/>
  <c r="D78" i="370" s="1"/>
  <c r="C57" i="316"/>
  <c r="C57" i="378"/>
  <c r="K57" i="271"/>
  <c r="D57" i="332"/>
  <c r="D57" i="394" s="1"/>
  <c r="D38" i="310"/>
  <c r="D38" i="372" s="1"/>
  <c r="C57" i="388"/>
  <c r="C36" i="339"/>
  <c r="C36" i="401" s="1"/>
  <c r="C38" i="278"/>
  <c r="C36" i="315"/>
  <c r="C36" i="377" s="1"/>
  <c r="C57" i="276"/>
  <c r="D37" i="346"/>
  <c r="D37" i="408" s="1"/>
  <c r="D52" i="311"/>
  <c r="D52" i="373" s="1"/>
  <c r="C41" i="350"/>
  <c r="C41" i="412" s="1"/>
  <c r="C43" i="289"/>
  <c r="C43" i="217"/>
  <c r="C41" i="338" s="1"/>
  <c r="C41" i="400" s="1"/>
  <c r="J135" i="237"/>
  <c r="J43" i="196"/>
  <c r="J43" i="256"/>
  <c r="J38" i="256"/>
  <c r="D8" i="396"/>
  <c r="K57" i="291"/>
  <c r="D57" i="352"/>
  <c r="D57" i="414" s="1"/>
  <c r="C38" i="271"/>
  <c r="C43" i="202"/>
  <c r="C43" i="262" s="1"/>
  <c r="K39" i="270"/>
  <c r="D37" i="331"/>
  <c r="D37" i="393" s="1"/>
  <c r="K10" i="270"/>
  <c r="D8" i="331"/>
  <c r="D8" i="393"/>
  <c r="K129" i="246"/>
  <c r="K57" i="269"/>
  <c r="D57" i="330"/>
  <c r="D57" i="392" s="1"/>
  <c r="C90" i="307"/>
  <c r="C90" i="369"/>
  <c r="C90" i="246"/>
  <c r="C161" i="178"/>
  <c r="C161" i="298"/>
  <c r="C161" i="360"/>
  <c r="C166" i="297"/>
  <c r="C92" i="359"/>
  <c r="K45" i="256"/>
  <c r="D45" i="317"/>
  <c r="D45" i="379" s="1"/>
  <c r="K22" i="250"/>
  <c r="D20" i="311"/>
  <c r="D20" i="373" s="1"/>
  <c r="J38" i="260"/>
  <c r="J43" i="200"/>
  <c r="J43" i="260" s="1"/>
  <c r="K22" i="253"/>
  <c r="J68" i="237"/>
  <c r="J165" i="237" s="1"/>
  <c r="C43" i="194"/>
  <c r="C41" i="315" s="1"/>
  <c r="C41" i="377" s="1"/>
  <c r="K39" i="281"/>
  <c r="H30" i="300"/>
  <c r="J38" i="262"/>
  <c r="J43" i="202"/>
  <c r="J43" i="262"/>
  <c r="K15" i="246"/>
  <c r="C43" i="218"/>
  <c r="C41" i="339" s="1"/>
  <c r="C41" i="401" s="1"/>
  <c r="E4" i="361"/>
  <c r="I4" i="361" s="1"/>
  <c r="E98" i="360"/>
  <c r="K39" i="286"/>
  <c r="K10" i="258"/>
  <c r="D8" i="319"/>
  <c r="D8" i="381"/>
  <c r="C43" i="200"/>
  <c r="C43" i="260"/>
  <c r="K135" i="177"/>
  <c r="C36" i="338"/>
  <c r="C36" i="400" s="1"/>
  <c r="C38" i="277"/>
  <c r="C160" i="298"/>
  <c r="C160" i="238"/>
  <c r="C43" i="278"/>
  <c r="H30" i="362"/>
  <c r="C160" i="360"/>
  <c r="D135" i="297"/>
  <c r="D135" i="359" s="1"/>
  <c r="C43" i="254"/>
  <c r="C41" i="323"/>
  <c r="C41" i="385"/>
  <c r="C58" i="287"/>
  <c r="C154" i="306"/>
  <c r="C154" i="368"/>
  <c r="J10" i="259"/>
  <c r="J38" i="199"/>
  <c r="K10" i="230"/>
  <c r="D13" i="351"/>
  <c r="D13" i="413"/>
  <c r="K15" i="290"/>
  <c r="D19" i="301"/>
  <c r="E30" i="299"/>
  <c r="K51" i="202"/>
  <c r="D54" i="323"/>
  <c r="D54" i="385" s="1"/>
  <c r="K54" i="262"/>
  <c r="C41" i="332"/>
  <c r="C41" i="394"/>
  <c r="C58" i="275"/>
  <c r="C36" i="346"/>
  <c r="C36" i="408" s="1"/>
  <c r="C58" i="261"/>
  <c r="C58" i="322"/>
  <c r="C58" i="384" s="1"/>
  <c r="C43" i="255"/>
  <c r="J154" i="186"/>
  <c r="J154" i="246" s="1"/>
  <c r="J133" i="246"/>
  <c r="C58" i="262"/>
  <c r="C58" i="323"/>
  <c r="C58" i="385" s="1"/>
  <c r="K10" i="269"/>
  <c r="D8" i="330"/>
  <c r="D8" i="392" s="1"/>
  <c r="C156" i="187"/>
  <c r="C90" i="187"/>
  <c r="D36" i="342"/>
  <c r="D36" i="404" s="1"/>
  <c r="K46" i="250"/>
  <c r="D46" i="311"/>
  <c r="D46" i="373" s="1"/>
  <c r="D57" i="393"/>
  <c r="K57" i="270"/>
  <c r="K22" i="259"/>
  <c r="K51" i="256"/>
  <c r="D51" i="379"/>
  <c r="C89" i="308"/>
  <c r="C89" i="370" s="1"/>
  <c r="D41" i="343"/>
  <c r="D41" i="405" s="1"/>
  <c r="D11" i="359"/>
  <c r="K51" i="254"/>
  <c r="K57" i="194"/>
  <c r="D51" i="315"/>
  <c r="D51" i="377"/>
  <c r="C58" i="321"/>
  <c r="C58" i="383" s="1"/>
  <c r="C57" i="272"/>
  <c r="C60" i="329"/>
  <c r="C60" i="391" s="1"/>
  <c r="K60" i="208"/>
  <c r="H166" i="237"/>
  <c r="C156" i="298"/>
  <c r="C156" i="360"/>
  <c r="C156" i="238"/>
  <c r="K156" i="238"/>
  <c r="K156" i="178"/>
  <c r="K35" i="273"/>
  <c r="D33" i="334"/>
  <c r="D33" i="396"/>
  <c r="K11" i="262"/>
  <c r="D9" i="323"/>
  <c r="D9" i="385" s="1"/>
  <c r="C45" i="273"/>
  <c r="C45" i="334"/>
  <c r="C45" i="396"/>
  <c r="K32" i="289"/>
  <c r="D30" i="350"/>
  <c r="D30" i="412" s="1"/>
  <c r="D32" i="321"/>
  <c r="D32" i="383" s="1"/>
  <c r="K34" i="260"/>
  <c r="I165" i="178"/>
  <c r="I135" i="238"/>
  <c r="I165" i="238" s="1"/>
  <c r="K14" i="281"/>
  <c r="D12" i="342"/>
  <c r="D12" i="404"/>
  <c r="K25" i="284"/>
  <c r="D23" i="345"/>
  <c r="D23" i="407" s="1"/>
  <c r="D20" i="342"/>
  <c r="D20" i="404" s="1"/>
  <c r="K22" i="281"/>
  <c r="D38" i="324"/>
  <c r="D38" i="386"/>
  <c r="K40" i="263"/>
  <c r="C36" i="320"/>
  <c r="C36" i="382" s="1"/>
  <c r="C38" i="259"/>
  <c r="D29" i="340"/>
  <c r="D29" i="402"/>
  <c r="K31" i="279"/>
  <c r="E128" i="245"/>
  <c r="I68" i="237"/>
  <c r="I165" i="237"/>
  <c r="I165" i="177"/>
  <c r="K21" i="283"/>
  <c r="D19" i="344"/>
  <c r="D19" i="406"/>
  <c r="H70" i="246"/>
  <c r="H89" i="186"/>
  <c r="H89" i="246" s="1"/>
  <c r="K115" i="246"/>
  <c r="D115" i="307"/>
  <c r="D115" i="369"/>
  <c r="K114" i="186"/>
  <c r="K126" i="246"/>
  <c r="D126" i="307"/>
  <c r="D126" i="369"/>
  <c r="J12" i="247"/>
  <c r="J8" i="187"/>
  <c r="G66" i="247"/>
  <c r="G89" i="187"/>
  <c r="F33" i="250"/>
  <c r="F39" i="190"/>
  <c r="K34" i="253"/>
  <c r="D32" i="314"/>
  <c r="D32" i="376" s="1"/>
  <c r="D10" i="259"/>
  <c r="D38" i="199"/>
  <c r="D51" i="266"/>
  <c r="D57" i="206"/>
  <c r="D57" i="266"/>
  <c r="H22" i="267"/>
  <c r="H38" i="207"/>
  <c r="K20" i="208"/>
  <c r="J20" i="268"/>
  <c r="K60" i="210"/>
  <c r="J60" i="270"/>
  <c r="J45" i="218"/>
  <c r="K47" i="218"/>
  <c r="J47" i="278"/>
  <c r="H51" i="278"/>
  <c r="H57" i="218"/>
  <c r="H57" i="278"/>
  <c r="J10" i="219"/>
  <c r="J12" i="279"/>
  <c r="K12" i="219"/>
  <c r="J50" i="280"/>
  <c r="J45" i="220"/>
  <c r="K59" i="226"/>
  <c r="J59" i="286"/>
  <c r="J14" i="288"/>
  <c r="J10" i="228"/>
  <c r="K14" i="228"/>
  <c r="F28" i="288"/>
  <c r="F38" i="228"/>
  <c r="E32" i="288"/>
  <c r="E38" i="228"/>
  <c r="H10" i="290"/>
  <c r="H38" i="230"/>
  <c r="K18" i="290"/>
  <c r="D16" i="351"/>
  <c r="D16" i="413" s="1"/>
  <c r="H51" i="290"/>
  <c r="H57" i="230"/>
  <c r="H57" i="290"/>
  <c r="G10" i="291"/>
  <c r="G38" i="231"/>
  <c r="D37" i="301"/>
  <c r="E37" i="301"/>
  <c r="I31" i="300"/>
  <c r="D38" i="301"/>
  <c r="E38" i="301" s="1"/>
  <c r="C59" i="295"/>
  <c r="C59" i="357" s="1"/>
  <c r="C59" i="235"/>
  <c r="K59" i="235" s="1"/>
  <c r="K58" i="235" s="1"/>
  <c r="K59" i="175"/>
  <c r="C37" i="295"/>
  <c r="C37" i="357" s="1"/>
  <c r="C37" i="235"/>
  <c r="K37" i="235" s="1"/>
  <c r="K37" i="175"/>
  <c r="I9" i="179"/>
  <c r="G9" i="299"/>
  <c r="G9" i="361" s="1"/>
  <c r="G9" i="239"/>
  <c r="I9" i="239" s="1"/>
  <c r="E9" i="180"/>
  <c r="D9" i="300" s="1"/>
  <c r="D9" i="362" s="1"/>
  <c r="C9" i="240"/>
  <c r="E9" i="240"/>
  <c r="C9" i="300"/>
  <c r="C9" i="362"/>
  <c r="I15" i="180"/>
  <c r="G15" i="300"/>
  <c r="G15" i="362" s="1"/>
  <c r="G15" i="240"/>
  <c r="I15" i="240" s="1"/>
  <c r="A21" i="242"/>
  <c r="A21" i="302"/>
  <c r="A21" i="364"/>
  <c r="C22" i="242"/>
  <c r="C22" i="302"/>
  <c r="C22" i="364" s="1"/>
  <c r="C20" i="243"/>
  <c r="C20" i="303"/>
  <c r="C20" i="365"/>
  <c r="K116" i="184"/>
  <c r="C116" i="244"/>
  <c r="C116" i="305"/>
  <c r="C116" i="367"/>
  <c r="C83" i="306"/>
  <c r="C83" i="368"/>
  <c r="C83" i="245"/>
  <c r="C72" i="245"/>
  <c r="C72" i="306"/>
  <c r="C72" i="368"/>
  <c r="K72" i="185"/>
  <c r="K120" i="185"/>
  <c r="C120" i="306"/>
  <c r="C120" i="368"/>
  <c r="C120" i="245"/>
  <c r="C157" i="307"/>
  <c r="C157" i="369" s="1"/>
  <c r="C157" i="246"/>
  <c r="K157" i="186"/>
  <c r="C99" i="308"/>
  <c r="C99" i="370" s="1"/>
  <c r="K99" i="187"/>
  <c r="C99" i="247"/>
  <c r="K41" i="188"/>
  <c r="C41" i="248"/>
  <c r="C39" i="309"/>
  <c r="C39" i="371" s="1"/>
  <c r="K30" i="188"/>
  <c r="C28" i="309"/>
  <c r="C28" i="371"/>
  <c r="C30" i="248"/>
  <c r="K20" i="188"/>
  <c r="C20" i="248"/>
  <c r="C18" i="309"/>
  <c r="C18" i="371" s="1"/>
  <c r="C19" i="310"/>
  <c r="C19" i="372" s="1"/>
  <c r="C21" i="249"/>
  <c r="K21" i="189"/>
  <c r="K60" i="189"/>
  <c r="C60" i="310"/>
  <c r="C60" i="372"/>
  <c r="C60" i="249"/>
  <c r="C40" i="311"/>
  <c r="C40" i="373" s="1"/>
  <c r="K42" i="190"/>
  <c r="C42" i="250"/>
  <c r="K24" i="191"/>
  <c r="C22" i="312"/>
  <c r="C22" i="374"/>
  <c r="C24" i="251"/>
  <c r="C15" i="251"/>
  <c r="C13" i="312"/>
  <c r="C13" i="374"/>
  <c r="C51" i="312"/>
  <c r="C51" i="374"/>
  <c r="C51" i="251"/>
  <c r="K51" i="191"/>
  <c r="C48" i="313"/>
  <c r="C48" i="375"/>
  <c r="K48" i="192"/>
  <c r="C48" i="252"/>
  <c r="K14" i="193"/>
  <c r="C14" i="253"/>
  <c r="C12" i="314"/>
  <c r="C12" i="376"/>
  <c r="C56" i="255"/>
  <c r="C56" i="316"/>
  <c r="C56" i="378" s="1"/>
  <c r="K56" i="195"/>
  <c r="C35" i="260"/>
  <c r="C33" i="321"/>
  <c r="C33" i="383" s="1"/>
  <c r="K35" i="200"/>
  <c r="K32" i="200" s="1"/>
  <c r="C14" i="321"/>
  <c r="C14" i="383"/>
  <c r="K16" i="200"/>
  <c r="C16" i="260"/>
  <c r="K47" i="200"/>
  <c r="C47" i="321"/>
  <c r="C47" i="383" s="1"/>
  <c r="C47" i="260"/>
  <c r="K24" i="201"/>
  <c r="C24" i="261"/>
  <c r="C22" i="322"/>
  <c r="C22" i="384"/>
  <c r="K11" i="201"/>
  <c r="C9" i="322"/>
  <c r="C9" i="384" s="1"/>
  <c r="C11" i="261"/>
  <c r="C46" i="261"/>
  <c r="C46" i="322"/>
  <c r="C46" i="384" s="1"/>
  <c r="K46" i="201"/>
  <c r="C33" i="262"/>
  <c r="C31" i="323"/>
  <c r="C31" i="385" s="1"/>
  <c r="K33" i="202"/>
  <c r="C21" i="323"/>
  <c r="C21" i="385"/>
  <c r="C23" i="262"/>
  <c r="K23" i="202"/>
  <c r="C60" i="323"/>
  <c r="C60" i="385"/>
  <c r="C60" i="262"/>
  <c r="K60" i="202"/>
  <c r="K49" i="202"/>
  <c r="C49" i="323"/>
  <c r="C49" i="385" s="1"/>
  <c r="C49" i="262"/>
  <c r="K12" i="203"/>
  <c r="C10" i="324"/>
  <c r="C10" i="386" s="1"/>
  <c r="C12" i="263"/>
  <c r="C47" i="263"/>
  <c r="C47" i="324"/>
  <c r="C47" i="386" s="1"/>
  <c r="K47" i="203"/>
  <c r="C29" i="264"/>
  <c r="C27" i="325"/>
  <c r="C27" i="387" s="1"/>
  <c r="K29" i="204"/>
  <c r="K15" i="204"/>
  <c r="C13" i="325"/>
  <c r="C13" i="387" s="1"/>
  <c r="C15" i="264"/>
  <c r="C50" i="264"/>
  <c r="C50" i="325"/>
  <c r="C50" i="387" s="1"/>
  <c r="K50" i="204"/>
  <c r="K27" i="205"/>
  <c r="C25" i="326"/>
  <c r="C25" i="388" s="1"/>
  <c r="C27" i="265"/>
  <c r="C12" i="326"/>
  <c r="C12" i="388"/>
  <c r="C14" i="265"/>
  <c r="K14" i="205"/>
  <c r="K49" i="205"/>
  <c r="C49" i="326"/>
  <c r="C49" i="388" s="1"/>
  <c r="C49" i="265"/>
  <c r="K31" i="206"/>
  <c r="C29" i="327"/>
  <c r="C29" i="389" s="1"/>
  <c r="C31" i="266"/>
  <c r="K17" i="206"/>
  <c r="C15" i="327"/>
  <c r="C15" i="389" s="1"/>
  <c r="C17" i="266"/>
  <c r="C53" i="266"/>
  <c r="C53" i="327"/>
  <c r="C53" i="389" s="1"/>
  <c r="K53" i="206"/>
  <c r="C33" i="328"/>
  <c r="C33" i="390"/>
  <c r="K35" i="207"/>
  <c r="C35" i="267"/>
  <c r="C18" i="328"/>
  <c r="C18" i="390"/>
  <c r="C20" i="267"/>
  <c r="K52" i="207"/>
  <c r="C52" i="328"/>
  <c r="C52" i="390"/>
  <c r="C52" i="267"/>
  <c r="C40" i="268"/>
  <c r="C38" i="329"/>
  <c r="C38" i="391"/>
  <c r="K40" i="208"/>
  <c r="K9" i="236"/>
  <c r="K98" i="236"/>
  <c r="C161" i="238"/>
  <c r="E4" i="362"/>
  <c r="I4" i="362"/>
  <c r="C162" i="297"/>
  <c r="C162" i="359"/>
  <c r="C58" i="151"/>
  <c r="C58" i="211"/>
  <c r="J38" i="286"/>
  <c r="K10" i="273"/>
  <c r="C58" i="157"/>
  <c r="C58" i="217" s="1"/>
  <c r="D20" i="339"/>
  <c r="D20" i="401" s="1"/>
  <c r="J128" i="187"/>
  <c r="D43" i="196"/>
  <c r="D43" i="256"/>
  <c r="D30" i="327"/>
  <c r="D30" i="389" s="1"/>
  <c r="C57" i="345"/>
  <c r="C57" i="407" s="1"/>
  <c r="J57" i="197"/>
  <c r="J57" i="257" s="1"/>
  <c r="K12" i="261"/>
  <c r="C57" i="336"/>
  <c r="C57" i="398"/>
  <c r="K45" i="277"/>
  <c r="C57" i="324"/>
  <c r="C57" i="386" s="1"/>
  <c r="K39" i="195"/>
  <c r="K32" i="248"/>
  <c r="K34" i="249"/>
  <c r="K43" i="251"/>
  <c r="K140" i="184"/>
  <c r="D134" i="307"/>
  <c r="D134" i="369"/>
  <c r="J160" i="175"/>
  <c r="D22" i="313"/>
  <c r="D22" i="375" s="1"/>
  <c r="C65" i="187"/>
  <c r="K10" i="190"/>
  <c r="K25" i="278"/>
  <c r="D19" i="330"/>
  <c r="D19" i="392"/>
  <c r="D40" i="338"/>
  <c r="D40" i="400"/>
  <c r="D16" i="309"/>
  <c r="D16" i="371"/>
  <c r="D22" i="320"/>
  <c r="D22" i="382"/>
  <c r="J43" i="222"/>
  <c r="J43" i="282"/>
  <c r="D36" i="310"/>
  <c r="D36" i="372"/>
  <c r="K50" i="250"/>
  <c r="K51" i="282"/>
  <c r="D8" i="342"/>
  <c r="D8" i="404"/>
  <c r="D37" i="333"/>
  <c r="D37" i="395"/>
  <c r="D26" i="334"/>
  <c r="D26" i="396"/>
  <c r="G68" i="237"/>
  <c r="G165" i="237"/>
  <c r="C26" i="325"/>
  <c r="C26" i="387"/>
  <c r="D14" i="345"/>
  <c r="D14" i="407"/>
  <c r="K51" i="270"/>
  <c r="D54" i="296"/>
  <c r="D54" i="358" s="1"/>
  <c r="D22" i="351"/>
  <c r="D22" i="413" s="1"/>
  <c r="C58" i="152"/>
  <c r="C58" i="212" s="1"/>
  <c r="C36" i="348"/>
  <c r="C36" i="410" s="1"/>
  <c r="F65" i="187"/>
  <c r="E4" i="73"/>
  <c r="K22" i="279"/>
  <c r="J89" i="185"/>
  <c r="J89" i="245" s="1"/>
  <c r="E38" i="258"/>
  <c r="G38" i="208"/>
  <c r="I89" i="187"/>
  <c r="J38" i="197"/>
  <c r="G31" i="240"/>
  <c r="D93" i="175"/>
  <c r="D93" i="235" s="1"/>
  <c r="C41" i="349"/>
  <c r="C41" i="411" s="1"/>
  <c r="D20" i="352"/>
  <c r="D20" i="414" s="1"/>
  <c r="C155" i="119"/>
  <c r="C155" i="185" s="1"/>
  <c r="D102" i="305"/>
  <c r="D102" i="367" s="1"/>
  <c r="K55" i="275"/>
  <c r="D39" i="317"/>
  <c r="D39" i="379"/>
  <c r="C22" i="287"/>
  <c r="K57" i="212"/>
  <c r="D51" i="333"/>
  <c r="D51" i="395"/>
  <c r="K13" i="273"/>
  <c r="D11" i="334"/>
  <c r="D11" i="396" s="1"/>
  <c r="C70" i="247"/>
  <c r="C70" i="308"/>
  <c r="C70" i="370"/>
  <c r="K39" i="203"/>
  <c r="C58" i="291"/>
  <c r="C58" i="352"/>
  <c r="C58" i="414"/>
  <c r="D109" i="295"/>
  <c r="D109" i="357"/>
  <c r="D56" i="351"/>
  <c r="D56" i="413"/>
  <c r="K56" i="290"/>
  <c r="D45" i="348"/>
  <c r="D45" i="410" s="1"/>
  <c r="K13" i="255"/>
  <c r="D11" i="316"/>
  <c r="D11" i="378"/>
  <c r="D56" i="338"/>
  <c r="D56" i="400"/>
  <c r="K56" i="277"/>
  <c r="K25" i="253"/>
  <c r="D23" i="314"/>
  <c r="D23" i="376"/>
  <c r="F65" i="186"/>
  <c r="K55" i="267"/>
  <c r="D51" i="344"/>
  <c r="D51" i="406"/>
  <c r="K51" i="283"/>
  <c r="K5" i="190"/>
  <c r="D14" i="315"/>
  <c r="D14" i="377"/>
  <c r="K16" i="254"/>
  <c r="K10" i="194"/>
  <c r="K25" i="255"/>
  <c r="D23" i="316"/>
  <c r="D23" i="378" s="1"/>
  <c r="K37" i="256"/>
  <c r="D13" i="339"/>
  <c r="D13" i="401" s="1"/>
  <c r="K15" i="278"/>
  <c r="D56" i="348"/>
  <c r="D56" i="410"/>
  <c r="K56" i="287"/>
  <c r="D13" i="327"/>
  <c r="D13" i="389" s="1"/>
  <c r="K15" i="266"/>
  <c r="C38" i="291"/>
  <c r="C36" i="352"/>
  <c r="C36" i="414" s="1"/>
  <c r="K10" i="285"/>
  <c r="D8" i="346"/>
  <c r="D8" i="408"/>
  <c r="D20" i="327"/>
  <c r="D20" i="389"/>
  <c r="K22" i="266"/>
  <c r="C4" i="168"/>
  <c r="C4" i="169" s="1"/>
  <c r="C4" i="170" s="1"/>
  <c r="C4" i="171" s="1"/>
  <c r="C4" i="164"/>
  <c r="C4" i="165" s="1"/>
  <c r="C4" i="166" s="1"/>
  <c r="C4" i="167" s="1"/>
  <c r="C4" i="148"/>
  <c r="C4" i="149" s="1"/>
  <c r="C4" i="150" s="1"/>
  <c r="C4" i="151" s="1"/>
  <c r="C4" i="156"/>
  <c r="C4" i="157" s="1"/>
  <c r="C4" i="158" s="1"/>
  <c r="C4" i="159" s="1"/>
  <c r="C4" i="140"/>
  <c r="C4" i="141" s="1"/>
  <c r="C4" i="142" s="1"/>
  <c r="C4" i="143" s="1"/>
  <c r="C4" i="136"/>
  <c r="C4" i="137" s="1"/>
  <c r="C4" i="138" s="1"/>
  <c r="C4" i="139" s="1"/>
  <c r="C4" i="160"/>
  <c r="C4" i="161" s="1"/>
  <c r="C4" i="162" s="1"/>
  <c r="C4" i="163" s="1"/>
  <c r="C4" i="144"/>
  <c r="C4" i="145" s="1"/>
  <c r="C4" i="146" s="1"/>
  <c r="C4" i="147" s="1"/>
  <c r="H161" i="177"/>
  <c r="H161" i="237" s="1"/>
  <c r="D16" i="342"/>
  <c r="D16" i="404" s="1"/>
  <c r="K18" i="281"/>
  <c r="K21" i="251"/>
  <c r="D19" i="312"/>
  <c r="D19" i="374" s="1"/>
  <c r="K31" i="275"/>
  <c r="D29" i="336"/>
  <c r="D29" i="398"/>
  <c r="K18" i="286"/>
  <c r="D16" i="347"/>
  <c r="D16" i="409" s="1"/>
  <c r="J86" i="246"/>
  <c r="J82" i="186"/>
  <c r="J82" i="246"/>
  <c r="K86" i="186"/>
  <c r="K82" i="186"/>
  <c r="D146" i="246"/>
  <c r="D154" i="186"/>
  <c r="D9" i="308"/>
  <c r="D9" i="370"/>
  <c r="K9" i="247"/>
  <c r="J23" i="247"/>
  <c r="K23" i="187"/>
  <c r="J36" i="247"/>
  <c r="K36" i="187"/>
  <c r="K17" i="250"/>
  <c r="D15" i="311"/>
  <c r="D15" i="373"/>
  <c r="E39" i="254"/>
  <c r="E43" i="194"/>
  <c r="E43" i="254" s="1"/>
  <c r="I22" i="255"/>
  <c r="I38" i="195"/>
  <c r="K28" i="256"/>
  <c r="D26" i="317"/>
  <c r="D26" i="379"/>
  <c r="J11" i="259"/>
  <c r="K11" i="199"/>
  <c r="H10" i="260"/>
  <c r="H38" i="200"/>
  <c r="E10" i="264"/>
  <c r="E38" i="204"/>
  <c r="K56" i="266"/>
  <c r="D56" i="327"/>
  <c r="D56" i="389"/>
  <c r="H10" i="271"/>
  <c r="H38" i="211"/>
  <c r="E28" i="278"/>
  <c r="E38" i="218"/>
  <c r="D45" i="278"/>
  <c r="D57" i="218"/>
  <c r="D57" i="278" s="1"/>
  <c r="K56" i="218"/>
  <c r="J56" i="278"/>
  <c r="H10" i="279"/>
  <c r="H38" i="219"/>
  <c r="H32" i="288"/>
  <c r="H38" i="228"/>
  <c r="E22" i="290"/>
  <c r="E38" i="230"/>
  <c r="I45" i="290"/>
  <c r="I57" i="230"/>
  <c r="I57" i="290"/>
  <c r="K11" i="291"/>
  <c r="D9" i="352"/>
  <c r="D9" i="414" s="1"/>
  <c r="E23" i="180"/>
  <c r="C23" i="240"/>
  <c r="E23" i="240"/>
  <c r="C23" i="300"/>
  <c r="C23" i="362"/>
  <c r="A13" i="242"/>
  <c r="A13" i="302"/>
  <c r="A13" i="364" s="1"/>
  <c r="C21" i="303"/>
  <c r="C21" i="365" s="1"/>
  <c r="C21" i="243"/>
  <c r="B15" i="303"/>
  <c r="B15" i="243"/>
  <c r="C11" i="305"/>
  <c r="C11" i="367"/>
  <c r="K11" i="184"/>
  <c r="C11" i="244"/>
  <c r="K158" i="184"/>
  <c r="C158" i="244"/>
  <c r="C158" i="305"/>
  <c r="C158" i="367"/>
  <c r="K63" i="185"/>
  <c r="C63" i="245"/>
  <c r="C63" i="306"/>
  <c r="C63" i="368"/>
  <c r="C132" i="245"/>
  <c r="C132" i="306"/>
  <c r="C132" i="368" s="1"/>
  <c r="C124" i="245"/>
  <c r="C124" i="306"/>
  <c r="C124" i="368"/>
  <c r="K124" i="185"/>
  <c r="C67" i="246"/>
  <c r="C67" i="307"/>
  <c r="C67" i="369"/>
  <c r="K47" i="186"/>
  <c r="C47" i="246"/>
  <c r="C47" i="307"/>
  <c r="C47" i="369"/>
  <c r="K145" i="186"/>
  <c r="C145" i="246"/>
  <c r="C145" i="307"/>
  <c r="C145" i="369"/>
  <c r="K12" i="187"/>
  <c r="C12" i="247"/>
  <c r="C12" i="308"/>
  <c r="C12" i="370"/>
  <c r="C115" i="308"/>
  <c r="C115" i="370"/>
  <c r="C115" i="247"/>
  <c r="K115" i="187"/>
  <c r="K95" i="187"/>
  <c r="C95" i="308"/>
  <c r="C95" i="370" s="1"/>
  <c r="C95" i="247"/>
  <c r="K35" i="188"/>
  <c r="C35" i="248"/>
  <c r="C33" i="309"/>
  <c r="C33" i="371"/>
  <c r="K16" i="188"/>
  <c r="C16" i="248"/>
  <c r="C14" i="309"/>
  <c r="C14" i="371"/>
  <c r="K26" i="189"/>
  <c r="C26" i="249"/>
  <c r="C24" i="310"/>
  <c r="C24" i="372"/>
  <c r="K13" i="189"/>
  <c r="C13" i="249"/>
  <c r="C11" i="310"/>
  <c r="C11" i="372"/>
  <c r="K49" i="189"/>
  <c r="C49" i="310"/>
  <c r="C49" i="372" s="1"/>
  <c r="K29" i="191"/>
  <c r="C27" i="312"/>
  <c r="C27" i="374"/>
  <c r="C29" i="251"/>
  <c r="C17" i="312"/>
  <c r="C17" i="374" s="1"/>
  <c r="C19" i="251"/>
  <c r="K19" i="191"/>
  <c r="C56" i="312"/>
  <c r="C56" i="374" s="1"/>
  <c r="C56" i="251"/>
  <c r="K53" i="192"/>
  <c r="C53" i="313"/>
  <c r="C53" i="375" s="1"/>
  <c r="C53" i="252"/>
  <c r="K60" i="193"/>
  <c r="C60" i="314"/>
  <c r="C60" i="376" s="1"/>
  <c r="C60" i="253"/>
  <c r="C52" i="255"/>
  <c r="C52" i="316"/>
  <c r="C52" i="378" s="1"/>
  <c r="K52" i="195"/>
  <c r="C39" i="321"/>
  <c r="C39" i="383"/>
  <c r="C41" i="260"/>
  <c r="K41" i="200"/>
  <c r="C23" i="321"/>
  <c r="C23" i="383"/>
  <c r="C25" i="260"/>
  <c r="K12" i="200"/>
  <c r="C12" i="260"/>
  <c r="C10" i="321"/>
  <c r="C10" i="383" s="1"/>
  <c r="K52" i="200"/>
  <c r="C52" i="260"/>
  <c r="C52" i="321"/>
  <c r="C52" i="383" s="1"/>
  <c r="C32" i="322"/>
  <c r="C32" i="384" s="1"/>
  <c r="K34" i="201"/>
  <c r="C34" i="261"/>
  <c r="C19" i="261"/>
  <c r="C17" i="322"/>
  <c r="C17" i="384"/>
  <c r="K19" i="201"/>
  <c r="C55" i="261"/>
  <c r="C55" i="322"/>
  <c r="C55" i="384"/>
  <c r="K55" i="201"/>
  <c r="K18" i="202"/>
  <c r="C16" i="323"/>
  <c r="C16" i="385"/>
  <c r="C18" i="262"/>
  <c r="C20" i="263"/>
  <c r="C18" i="324"/>
  <c r="C18" i="386"/>
  <c r="K20" i="203"/>
  <c r="C52" i="324"/>
  <c r="C52" i="386" s="1"/>
  <c r="C52" i="263"/>
  <c r="K52" i="203"/>
  <c r="K40" i="204"/>
  <c r="C40" i="264"/>
  <c r="C38" i="325"/>
  <c r="C38" i="387" s="1"/>
  <c r="C24" i="264"/>
  <c r="C22" i="325"/>
  <c r="C22" i="387"/>
  <c r="K24" i="204"/>
  <c r="C9" i="325"/>
  <c r="C9" i="387" s="1"/>
  <c r="C11" i="264"/>
  <c r="K11" i="204"/>
  <c r="K46" i="204"/>
  <c r="C46" i="325"/>
  <c r="C46" i="387"/>
  <c r="C46" i="264"/>
  <c r="C33" i="265"/>
  <c r="K33" i="205"/>
  <c r="C31" i="326"/>
  <c r="C31" i="388" s="1"/>
  <c r="K18" i="205"/>
  <c r="C16" i="326"/>
  <c r="C16" i="388"/>
  <c r="C18" i="265"/>
  <c r="K54" i="205"/>
  <c r="C54" i="326"/>
  <c r="C54" i="388"/>
  <c r="C54" i="265"/>
  <c r="K42" i="206"/>
  <c r="C42" i="266"/>
  <c r="C40" i="327"/>
  <c r="C40" i="389" s="1"/>
  <c r="K26" i="206"/>
  <c r="C26" i="266"/>
  <c r="C24" i="327"/>
  <c r="C24" i="389" s="1"/>
  <c r="C13" i="266"/>
  <c r="C11" i="327"/>
  <c r="C11" i="389"/>
  <c r="K13" i="206"/>
  <c r="C48" i="266"/>
  <c r="C48" i="327"/>
  <c r="C48" i="389"/>
  <c r="K48" i="206"/>
  <c r="K30" i="207"/>
  <c r="C30" i="267"/>
  <c r="C28" i="328"/>
  <c r="C28" i="390" s="1"/>
  <c r="C14" i="328"/>
  <c r="C14" i="390" s="1"/>
  <c r="C16" i="267"/>
  <c r="K16" i="207"/>
  <c r="K56" i="207"/>
  <c r="C56" i="328"/>
  <c r="C56" i="390"/>
  <c r="C56" i="267"/>
  <c r="C47" i="267"/>
  <c r="K47" i="207"/>
  <c r="C47" i="328"/>
  <c r="C47" i="390" s="1"/>
  <c r="C41" i="346"/>
  <c r="C41" i="408" s="1"/>
  <c r="C41" i="321"/>
  <c r="C41" i="383" s="1"/>
  <c r="C58" i="350"/>
  <c r="C58" i="412" s="1"/>
  <c r="D146" i="306"/>
  <c r="D146" i="368" s="1"/>
  <c r="D11" i="317"/>
  <c r="D11" i="379"/>
  <c r="J38" i="216"/>
  <c r="J43" i="229"/>
  <c r="J43" i="289" s="1"/>
  <c r="C45" i="326"/>
  <c r="C45" i="388" s="1"/>
  <c r="D150" i="306"/>
  <c r="D150" i="368" s="1"/>
  <c r="D102" i="308"/>
  <c r="D102" i="370" s="1"/>
  <c r="D28" i="322"/>
  <c r="D28" i="384" s="1"/>
  <c r="I43" i="202"/>
  <c r="I43" i="262" s="1"/>
  <c r="J38" i="217"/>
  <c r="D20" i="337"/>
  <c r="D20" i="399"/>
  <c r="C51" i="349"/>
  <c r="C51" i="411"/>
  <c r="J128" i="186"/>
  <c r="K22" i="192"/>
  <c r="D54" i="317"/>
  <c r="D54" i="379"/>
  <c r="K21" i="269"/>
  <c r="G43" i="197"/>
  <c r="G43" i="257" s="1"/>
  <c r="K39" i="217"/>
  <c r="K24" i="259"/>
  <c r="J38" i="210"/>
  <c r="K10" i="281"/>
  <c r="F165" i="178"/>
  <c r="K10" i="224"/>
  <c r="D30" i="330"/>
  <c r="D30" i="392" s="1"/>
  <c r="C65" i="307"/>
  <c r="C65" i="369" s="1"/>
  <c r="J154" i="185"/>
  <c r="J60" i="186"/>
  <c r="J60" i="246"/>
  <c r="E4" i="305"/>
  <c r="E4" i="306"/>
  <c r="E4" i="307" s="1"/>
  <c r="E4" i="308" s="1"/>
  <c r="E4" i="309" s="1"/>
  <c r="E4" i="310" s="1"/>
  <c r="E4" i="311" s="1"/>
  <c r="E4" i="312" s="1"/>
  <c r="H93" i="177"/>
  <c r="H93" i="237"/>
  <c r="C57" i="346"/>
  <c r="C57" i="408"/>
  <c r="D54" i="340"/>
  <c r="D54" i="402"/>
  <c r="C58" i="266"/>
  <c r="K67" i="187"/>
  <c r="K20" i="207"/>
  <c r="J29" i="187"/>
  <c r="J29" i="247" s="1"/>
  <c r="D166" i="175"/>
  <c r="I29" i="179"/>
  <c r="K38" i="282"/>
  <c r="K41" i="256"/>
  <c r="C52" i="311"/>
  <c r="C52" i="373"/>
  <c r="K45" i="230"/>
  <c r="K46" i="259"/>
  <c r="D46" i="320"/>
  <c r="D46" i="382"/>
  <c r="K31" i="267"/>
  <c r="D29" i="328"/>
  <c r="D29" i="390" s="1"/>
  <c r="C57" i="260"/>
  <c r="C57" i="321"/>
  <c r="C57" i="383"/>
  <c r="K55" i="249"/>
  <c r="D55" i="310"/>
  <c r="D55" i="372" s="1"/>
  <c r="C41" i="138"/>
  <c r="C38" i="198"/>
  <c r="C58" i="163"/>
  <c r="C58" i="223" s="1"/>
  <c r="H166" i="235"/>
  <c r="K123" i="245"/>
  <c r="D46" i="329"/>
  <c r="D46" i="391" s="1"/>
  <c r="K46" i="268"/>
  <c r="D29" i="297"/>
  <c r="D29" i="359" s="1"/>
  <c r="K22" i="189"/>
  <c r="K23" i="249"/>
  <c r="D61" i="297"/>
  <c r="D61" i="359" s="1"/>
  <c r="K58" i="177"/>
  <c r="D58" i="297" s="1"/>
  <c r="D58" i="359" s="1"/>
  <c r="J66" i="246"/>
  <c r="G89" i="245"/>
  <c r="G90" i="185"/>
  <c r="G90" i="245"/>
  <c r="K36" i="218"/>
  <c r="E19" i="301"/>
  <c r="D12" i="350"/>
  <c r="D12" i="412"/>
  <c r="K14" i="289"/>
  <c r="D60" i="316"/>
  <c r="D60" i="378" s="1"/>
  <c r="K60" i="255"/>
  <c r="K136" i="235"/>
  <c r="D136" i="295"/>
  <c r="D136" i="357" s="1"/>
  <c r="D54" i="337"/>
  <c r="D54" i="399" s="1"/>
  <c r="K51" i="216"/>
  <c r="K54" i="276"/>
  <c r="K42" i="252"/>
  <c r="K39" i="192"/>
  <c r="D40" i="313"/>
  <c r="D40" i="375" s="1"/>
  <c r="K37" i="281"/>
  <c r="D35" i="342"/>
  <c r="D35" i="404"/>
  <c r="K117" i="235"/>
  <c r="D117" i="295"/>
  <c r="D117" i="357" s="1"/>
  <c r="D102" i="295"/>
  <c r="D102" i="357" s="1"/>
  <c r="K102" i="235"/>
  <c r="D87" i="307"/>
  <c r="D87" i="369"/>
  <c r="K87" i="246"/>
  <c r="C92" i="178"/>
  <c r="C92" i="132"/>
  <c r="C38" i="274"/>
  <c r="C36" i="335"/>
  <c r="C36" i="397"/>
  <c r="K51" i="287"/>
  <c r="D51" i="348"/>
  <c r="D51" i="410" s="1"/>
  <c r="C49" i="249"/>
  <c r="K10" i="223"/>
  <c r="K15" i="283"/>
  <c r="D13" i="344"/>
  <c r="D13" i="406"/>
  <c r="D76" i="296"/>
  <c r="D76" i="358"/>
  <c r="D37" i="337"/>
  <c r="D37" i="399"/>
  <c r="K39" i="276"/>
  <c r="I33" i="362"/>
  <c r="E33" i="362"/>
  <c r="D14" i="329"/>
  <c r="D14" i="391" s="1"/>
  <c r="K16" i="268"/>
  <c r="K37" i="262"/>
  <c r="D35" i="323"/>
  <c r="D35" i="385" s="1"/>
  <c r="D23" i="348"/>
  <c r="D23" i="410" s="1"/>
  <c r="K22" i="227"/>
  <c r="K25" i="287"/>
  <c r="K60" i="251"/>
  <c r="D60" i="312"/>
  <c r="D60" i="374"/>
  <c r="D14" i="333"/>
  <c r="D14" i="395"/>
  <c r="K10" i="212"/>
  <c r="D20" i="332"/>
  <c r="D20" i="394" s="1"/>
  <c r="K22" i="271"/>
  <c r="D48" i="329"/>
  <c r="D48" i="391"/>
  <c r="K48" i="268"/>
  <c r="K54" i="254"/>
  <c r="D54" i="315"/>
  <c r="D54" i="377"/>
  <c r="D135" i="237"/>
  <c r="D165" i="237"/>
  <c r="D161" i="177"/>
  <c r="D161" i="237"/>
  <c r="K73" i="235"/>
  <c r="H55" i="246"/>
  <c r="H65" i="186"/>
  <c r="F78" i="246"/>
  <c r="F89" i="186"/>
  <c r="F89" i="246"/>
  <c r="E114" i="246"/>
  <c r="E128" i="186"/>
  <c r="J137" i="246"/>
  <c r="K137" i="186"/>
  <c r="J148" i="246"/>
  <c r="K148" i="186"/>
  <c r="J146" i="186"/>
  <c r="J146" i="246"/>
  <c r="J16" i="247"/>
  <c r="J15" i="187"/>
  <c r="J15" i="247" s="1"/>
  <c r="K16" i="187"/>
  <c r="D26" i="308"/>
  <c r="D26" i="370"/>
  <c r="K26" i="247"/>
  <c r="J46" i="247"/>
  <c r="K46" i="187"/>
  <c r="J37" i="187"/>
  <c r="J37" i="247" s="1"/>
  <c r="J54" i="247"/>
  <c r="K54" i="187"/>
  <c r="J49" i="187"/>
  <c r="J49" i="247" s="1"/>
  <c r="J52" i="260"/>
  <c r="J51" i="200"/>
  <c r="I10" i="261"/>
  <c r="I38" i="201"/>
  <c r="G51" i="263"/>
  <c r="G57" i="203"/>
  <c r="G57" i="263"/>
  <c r="J56" i="263"/>
  <c r="J57" i="203"/>
  <c r="J57" i="263" s="1"/>
  <c r="H45" i="266"/>
  <c r="H57" i="206"/>
  <c r="H57" i="266"/>
  <c r="J53" i="266"/>
  <c r="J51" i="206"/>
  <c r="J51" i="266" s="1"/>
  <c r="E51" i="267"/>
  <c r="E57" i="207"/>
  <c r="E57" i="267"/>
  <c r="J12" i="268"/>
  <c r="K12" i="208"/>
  <c r="D51" i="270"/>
  <c r="D57" i="210"/>
  <c r="D57" i="270" s="1"/>
  <c r="F22" i="278"/>
  <c r="F38" i="218"/>
  <c r="G10" i="280"/>
  <c r="G38" i="220"/>
  <c r="F57" i="220"/>
  <c r="F57" i="280" s="1"/>
  <c r="F51" i="280"/>
  <c r="D28" i="286"/>
  <c r="D38" i="226"/>
  <c r="J53" i="286"/>
  <c r="J51" i="226"/>
  <c r="K53" i="226"/>
  <c r="J21" i="288"/>
  <c r="K21" i="228"/>
  <c r="K24" i="288"/>
  <c r="D22" i="349"/>
  <c r="D22" i="411"/>
  <c r="K22" i="228"/>
  <c r="J10" i="230"/>
  <c r="J15" i="290"/>
  <c r="D49" i="351"/>
  <c r="D49" i="413" s="1"/>
  <c r="K49" i="290"/>
  <c r="J13" i="291"/>
  <c r="K13" i="231"/>
  <c r="J10" i="231"/>
  <c r="E32" i="291"/>
  <c r="E38" i="231"/>
  <c r="K37" i="291"/>
  <c r="D35" i="352"/>
  <c r="D35" i="414"/>
  <c r="K4" i="246"/>
  <c r="K4" i="244"/>
  <c r="I4" i="243"/>
  <c r="K4" i="245"/>
  <c r="K4" i="247"/>
  <c r="I4" i="242"/>
  <c r="E165" i="296"/>
  <c r="E93" i="296"/>
  <c r="I32" i="300"/>
  <c r="E32" i="300"/>
  <c r="D18" i="301"/>
  <c r="E31" i="300"/>
  <c r="I16" i="179"/>
  <c r="H16" i="299"/>
  <c r="H16" i="361" s="1"/>
  <c r="G16" i="299"/>
  <c r="G16" i="361" s="1"/>
  <c r="G16" i="239"/>
  <c r="I16" i="239" s="1"/>
  <c r="C6" i="300"/>
  <c r="C6" i="362" s="1"/>
  <c r="E6" i="180"/>
  <c r="C6" i="240"/>
  <c r="E6" i="240"/>
  <c r="E17" i="240" s="1"/>
  <c r="C14" i="300"/>
  <c r="C14" i="362" s="1"/>
  <c r="E14" i="180"/>
  <c r="D14" i="300" s="1"/>
  <c r="D14" i="362" s="1"/>
  <c r="C14" i="240"/>
  <c r="E14" i="240"/>
  <c r="A17" i="302"/>
  <c r="A17" i="364"/>
  <c r="A17" i="242"/>
  <c r="A9" i="242"/>
  <c r="A9" i="302"/>
  <c r="A9" i="364"/>
  <c r="E15" i="303"/>
  <c r="E15" i="365"/>
  <c r="I15" i="183"/>
  <c r="E15" i="243"/>
  <c r="E25" i="183"/>
  <c r="E25" i="303"/>
  <c r="E25" i="365" s="1"/>
  <c r="C120" i="244"/>
  <c r="K120" i="184"/>
  <c r="C120" i="305"/>
  <c r="C120" i="367" s="1"/>
  <c r="K77" i="185"/>
  <c r="C77" i="245"/>
  <c r="C77" i="306"/>
  <c r="C77" i="368" s="1"/>
  <c r="C58" i="306"/>
  <c r="C58" i="368" s="1"/>
  <c r="K58" i="185"/>
  <c r="K55" i="185" s="1"/>
  <c r="C58" i="245"/>
  <c r="K137" i="185"/>
  <c r="C137" i="245"/>
  <c r="C137" i="306"/>
  <c r="C137" i="368" s="1"/>
  <c r="C52" i="307"/>
  <c r="C52" i="369" s="1"/>
  <c r="K52" i="186"/>
  <c r="C52" i="246"/>
  <c r="K150" i="186"/>
  <c r="C150" i="307"/>
  <c r="C150" i="369"/>
  <c r="C150" i="246"/>
  <c r="C25" i="248"/>
  <c r="C23" i="309"/>
  <c r="C23" i="371"/>
  <c r="K25" i="188"/>
  <c r="C17" i="249"/>
  <c r="C15" i="310"/>
  <c r="C15" i="372"/>
  <c r="K17" i="189"/>
  <c r="C54" i="249"/>
  <c r="C54" i="310"/>
  <c r="C54" i="372"/>
  <c r="K54" i="189"/>
  <c r="K34" i="191"/>
  <c r="C34" i="251"/>
  <c r="C32" i="312"/>
  <c r="C32" i="374" s="1"/>
  <c r="K11" i="191"/>
  <c r="C11" i="251"/>
  <c r="C9" i="312"/>
  <c r="C9" i="374" s="1"/>
  <c r="C59" i="252"/>
  <c r="K59" i="192"/>
  <c r="C59" i="313"/>
  <c r="C59" i="375" s="1"/>
  <c r="C16" i="314"/>
  <c r="C16" i="376" s="1"/>
  <c r="K18" i="193"/>
  <c r="C18" i="253"/>
  <c r="K47" i="195"/>
  <c r="C47" i="316"/>
  <c r="C47" i="378"/>
  <c r="C47" i="255"/>
  <c r="C30" i="260"/>
  <c r="K30" i="200"/>
  <c r="C28" i="321"/>
  <c r="C28" i="383" s="1"/>
  <c r="C20" i="260"/>
  <c r="C18" i="321"/>
  <c r="C18" i="383"/>
  <c r="K20" i="200"/>
  <c r="K56" i="200"/>
  <c r="C56" i="260"/>
  <c r="C56" i="321"/>
  <c r="C56" i="383" s="1"/>
  <c r="C38" i="322"/>
  <c r="C38" i="384" s="1"/>
  <c r="C40" i="261"/>
  <c r="K40" i="201"/>
  <c r="K29" i="201"/>
  <c r="C29" i="261"/>
  <c r="C27" i="322"/>
  <c r="C27" i="384" s="1"/>
  <c r="K15" i="201"/>
  <c r="C13" i="322"/>
  <c r="C13" i="384"/>
  <c r="C15" i="261"/>
  <c r="K50" i="201"/>
  <c r="C50" i="322"/>
  <c r="C50" i="384"/>
  <c r="C50" i="261"/>
  <c r="C35" i="323"/>
  <c r="C35" i="385" s="1"/>
  <c r="C37" i="262"/>
  <c r="K27" i="202"/>
  <c r="C27" i="262"/>
  <c r="C25" i="323"/>
  <c r="C25" i="385"/>
  <c r="K14" i="202"/>
  <c r="C14" i="262"/>
  <c r="C54" i="323"/>
  <c r="C54" i="385"/>
  <c r="C54" i="262"/>
  <c r="C16" i="263"/>
  <c r="C14" i="324"/>
  <c r="C14" i="386"/>
  <c r="K16" i="203"/>
  <c r="C56" i="324"/>
  <c r="C56" i="386" s="1"/>
  <c r="C56" i="263"/>
  <c r="K56" i="203"/>
  <c r="K34" i="204"/>
  <c r="C32" i="325"/>
  <c r="C32" i="387"/>
  <c r="C34" i="264"/>
  <c r="C19" i="264"/>
  <c r="C17" i="325"/>
  <c r="C17" i="387"/>
  <c r="K19" i="204"/>
  <c r="K55" i="204"/>
  <c r="C55" i="264"/>
  <c r="C55" i="325"/>
  <c r="C55" i="387" s="1"/>
  <c r="K37" i="205"/>
  <c r="C37" i="265"/>
  <c r="C35" i="326"/>
  <c r="C35" i="388" s="1"/>
  <c r="K23" i="205"/>
  <c r="C21" i="326"/>
  <c r="C21" i="388"/>
  <c r="C23" i="265"/>
  <c r="K60" i="205"/>
  <c r="C60" i="326"/>
  <c r="C60" i="388"/>
  <c r="C60" i="265"/>
  <c r="C34" i="327"/>
  <c r="C34" i="389" s="1"/>
  <c r="C36" i="266"/>
  <c r="C19" i="327"/>
  <c r="C19" i="389"/>
  <c r="C21" i="266"/>
  <c r="K59" i="206"/>
  <c r="C59" i="327"/>
  <c r="C59" i="389"/>
  <c r="C59" i="266"/>
  <c r="K41" i="207"/>
  <c r="D39" i="328" s="1"/>
  <c r="D39" i="390" s="1"/>
  <c r="C39" i="328"/>
  <c r="C39" i="390"/>
  <c r="C41" i="267"/>
  <c r="K25" i="207"/>
  <c r="C25" i="267"/>
  <c r="C23" i="328"/>
  <c r="C23" i="390" s="1"/>
  <c r="C12" i="267"/>
  <c r="K12" i="207"/>
  <c r="C10" i="328"/>
  <c r="C10" i="390" s="1"/>
  <c r="K34" i="208"/>
  <c r="C34" i="268"/>
  <c r="C32" i="329"/>
  <c r="C32" i="391" s="1"/>
  <c r="G9" i="237"/>
  <c r="G98" i="177"/>
  <c r="G98" i="237"/>
  <c r="K5" i="200"/>
  <c r="K5" i="221"/>
  <c r="K5" i="218"/>
  <c r="K5" i="202"/>
  <c r="K5" i="196"/>
  <c r="K5" i="217"/>
  <c r="K5" i="193"/>
  <c r="K5" i="213"/>
  <c r="K5" i="205"/>
  <c r="K5" i="230"/>
  <c r="K5" i="214"/>
  <c r="K5" i="198"/>
  <c r="K5" i="201"/>
  <c r="K5" i="223"/>
  <c r="K5" i="197"/>
  <c r="K5" i="219"/>
  <c r="K5" i="191"/>
  <c r="K5" i="211"/>
  <c r="K5" i="226"/>
  <c r="K5" i="210"/>
  <c r="K5" i="188"/>
  <c r="K5" i="207"/>
  <c r="K5" i="228"/>
  <c r="K5" i="203"/>
  <c r="K5" i="224"/>
  <c r="K5" i="222"/>
  <c r="K5" i="189"/>
  <c r="K5" i="227"/>
  <c r="K5" i="199"/>
  <c r="K5" i="206"/>
  <c r="K5" i="208"/>
  <c r="K5" i="244"/>
  <c r="K5" i="288" s="1"/>
  <c r="K5" i="209"/>
  <c r="K5" i="194"/>
  <c r="K5" i="195"/>
  <c r="K5" i="192"/>
  <c r="K5" i="229"/>
  <c r="K5" i="220"/>
  <c r="K5" i="204"/>
  <c r="K32" i="193"/>
  <c r="K15" i="191"/>
  <c r="E89" i="186"/>
  <c r="E89" i="246" s="1"/>
  <c r="K63" i="186"/>
  <c r="D27" i="317"/>
  <c r="D27" i="379"/>
  <c r="K32" i="213"/>
  <c r="K38" i="213" s="1"/>
  <c r="J92" i="177"/>
  <c r="I93" i="177"/>
  <c r="I93" i="237" s="1"/>
  <c r="C93" i="247"/>
  <c r="K54" i="270"/>
  <c r="D54" i="331"/>
  <c r="D54" i="393" s="1"/>
  <c r="K63" i="175"/>
  <c r="D63" i="295" s="1"/>
  <c r="D63" i="357" s="1"/>
  <c r="D64" i="295"/>
  <c r="D64" i="357"/>
  <c r="H38" i="262"/>
  <c r="H43" i="202"/>
  <c r="H43" i="262" s="1"/>
  <c r="K83" i="185"/>
  <c r="D21" i="333"/>
  <c r="D21" i="395"/>
  <c r="K23" i="272"/>
  <c r="J51" i="261"/>
  <c r="J57" i="201"/>
  <c r="J57" i="261"/>
  <c r="D29" i="315"/>
  <c r="D29" i="377"/>
  <c r="K31" i="254"/>
  <c r="K36" i="250"/>
  <c r="D34" i="311"/>
  <c r="D34" i="373"/>
  <c r="D45" i="308"/>
  <c r="D45" i="370"/>
  <c r="K45" i="247"/>
  <c r="K37" i="187"/>
  <c r="C58" i="311"/>
  <c r="C58" i="373"/>
  <c r="C58" i="250"/>
  <c r="D45" i="318"/>
  <c r="D45" i="380" s="1"/>
  <c r="K57" i="197"/>
  <c r="C68" i="237"/>
  <c r="C165" i="237"/>
  <c r="C68" i="297"/>
  <c r="K22" i="224"/>
  <c r="C43" i="283"/>
  <c r="C41" i="344"/>
  <c r="C41" i="406"/>
  <c r="D32" i="179"/>
  <c r="D32" i="239"/>
  <c r="H68" i="237"/>
  <c r="H165" i="237"/>
  <c r="D28" i="351"/>
  <c r="D28" i="413"/>
  <c r="K30" i="290"/>
  <c r="K36" i="206"/>
  <c r="D65" i="246"/>
  <c r="J85" i="236"/>
  <c r="C58" i="312"/>
  <c r="C58" i="374"/>
  <c r="C58" i="251"/>
  <c r="K97" i="246"/>
  <c r="D97" i="307"/>
  <c r="D97" i="369"/>
  <c r="K51" i="253"/>
  <c r="D51" i="314"/>
  <c r="D51" i="376" s="1"/>
  <c r="K16" i="272"/>
  <c r="K25" i="268"/>
  <c r="D23" i="329"/>
  <c r="D23" i="391" s="1"/>
  <c r="C38" i="284"/>
  <c r="K39" i="259"/>
  <c r="D37" i="320"/>
  <c r="D37" i="382" s="1"/>
  <c r="K28" i="278"/>
  <c r="D26" i="339"/>
  <c r="D26" i="401"/>
  <c r="I19" i="242"/>
  <c r="K50" i="220"/>
  <c r="K25" i="200"/>
  <c r="D23" i="321" s="1"/>
  <c r="D23" i="383" s="1"/>
  <c r="C57" i="252"/>
  <c r="C57" i="313"/>
  <c r="C57" i="375" s="1"/>
  <c r="D16" i="344"/>
  <c r="D16" i="406" s="1"/>
  <c r="K18" i="283"/>
  <c r="D49" i="342"/>
  <c r="D49" i="404"/>
  <c r="K45" i="221"/>
  <c r="K49" i="281"/>
  <c r="D40" i="341"/>
  <c r="D40" i="403"/>
  <c r="K39" i="220"/>
  <c r="D30" i="337"/>
  <c r="D30" i="399" s="1"/>
  <c r="K32" i="276"/>
  <c r="K21" i="206"/>
  <c r="K5" i="212"/>
  <c r="D24" i="339"/>
  <c r="D24" i="401"/>
  <c r="K26" i="278"/>
  <c r="K25" i="291"/>
  <c r="D23" i="352"/>
  <c r="D23" i="414"/>
  <c r="K117" i="244"/>
  <c r="D117" i="305"/>
  <c r="D117" i="367" s="1"/>
  <c r="K114" i="184"/>
  <c r="K128" i="184" s="1"/>
  <c r="D128" i="305" s="1"/>
  <c r="K152" i="238"/>
  <c r="K32" i="255"/>
  <c r="D30" i="316"/>
  <c r="D30" i="378"/>
  <c r="C58" i="286"/>
  <c r="C58" i="347"/>
  <c r="C58" i="409" s="1"/>
  <c r="D50" i="329"/>
  <c r="D50" i="391" s="1"/>
  <c r="K20" i="270"/>
  <c r="K36" i="282"/>
  <c r="D34" i="343"/>
  <c r="D34" i="405" s="1"/>
  <c r="D34" i="318"/>
  <c r="D34" i="380" s="1"/>
  <c r="K36" i="257"/>
  <c r="D85" i="305"/>
  <c r="D85" i="367"/>
  <c r="K85" i="244"/>
  <c r="D165" i="177"/>
  <c r="C41" i="159"/>
  <c r="C38" i="219"/>
  <c r="G65" i="244"/>
  <c r="G90" i="184"/>
  <c r="G90" i="244" s="1"/>
  <c r="C128" i="186"/>
  <c r="C41" i="347"/>
  <c r="C41" i="409"/>
  <c r="C43" i="286"/>
  <c r="C128" i="305"/>
  <c r="C128" i="367" s="1"/>
  <c r="C128" i="244"/>
  <c r="D20" i="318"/>
  <c r="D20" i="380"/>
  <c r="K22" i="257"/>
  <c r="K132" i="235"/>
  <c r="D132" i="295"/>
  <c r="D132" i="357"/>
  <c r="K19" i="259"/>
  <c r="D17" i="320"/>
  <c r="D17" i="382" s="1"/>
  <c r="K69" i="245"/>
  <c r="D69" i="306"/>
  <c r="D69" i="368"/>
  <c r="K66" i="185"/>
  <c r="K69" i="238"/>
  <c r="K25" i="178"/>
  <c r="D25" i="298" s="1"/>
  <c r="D25" i="360" s="1"/>
  <c r="K28" i="199"/>
  <c r="D27" i="320"/>
  <c r="D27" i="382" s="1"/>
  <c r="K28" i="274"/>
  <c r="D26" i="335"/>
  <c r="D26" i="397"/>
  <c r="D17" i="343"/>
  <c r="D17" i="405"/>
  <c r="K19" i="282"/>
  <c r="C65" i="185"/>
  <c r="C90" i="119"/>
  <c r="K51" i="271"/>
  <c r="D51" i="332"/>
  <c r="D51" i="394"/>
  <c r="K28" i="277"/>
  <c r="D26" i="338"/>
  <c r="D26" i="400" s="1"/>
  <c r="D84" i="307"/>
  <c r="D84" i="369" s="1"/>
  <c r="D59" i="307"/>
  <c r="D59" i="369" s="1"/>
  <c r="K59" i="246"/>
  <c r="C57" i="270"/>
  <c r="C57" i="331"/>
  <c r="C57" i="393" s="1"/>
  <c r="K42" i="287"/>
  <c r="D40" i="348"/>
  <c r="D40" i="410"/>
  <c r="E18" i="301"/>
  <c r="C57" i="209"/>
  <c r="C57" i="330" s="1"/>
  <c r="C57" i="392" s="1"/>
  <c r="C58" i="149"/>
  <c r="C58" i="209"/>
  <c r="C58" i="330" s="1"/>
  <c r="C58" i="392" s="1"/>
  <c r="C63" i="297"/>
  <c r="C63" i="359"/>
  <c r="C63" i="237"/>
  <c r="D20" i="336"/>
  <c r="D20" i="398" s="1"/>
  <c r="K22" i="275"/>
  <c r="C28" i="259"/>
  <c r="C26" i="320"/>
  <c r="C26" i="382" s="1"/>
  <c r="K117" i="247"/>
  <c r="D117" i="308"/>
  <c r="D117" i="370"/>
  <c r="D55" i="338"/>
  <c r="D55" i="400"/>
  <c r="D17" i="331"/>
  <c r="D17" i="393"/>
  <c r="J38" i="281"/>
  <c r="D21" i="350"/>
  <c r="D21" i="412"/>
  <c r="K23" i="289"/>
  <c r="D38" i="339"/>
  <c r="D38" i="401" s="1"/>
  <c r="K40" i="278"/>
  <c r="K140" i="237"/>
  <c r="K160" i="237"/>
  <c r="K161" i="237" s="1"/>
  <c r="K42" i="235"/>
  <c r="D38" i="315"/>
  <c r="D38" i="377"/>
  <c r="K40" i="254"/>
  <c r="H8" i="243"/>
  <c r="I8" i="243" s="1"/>
  <c r="I8" i="183"/>
  <c r="I13" i="183"/>
  <c r="H13" i="243"/>
  <c r="I13" i="243"/>
  <c r="J9" i="244"/>
  <c r="K9" i="184"/>
  <c r="K9" i="244" s="1"/>
  <c r="J12" i="244"/>
  <c r="K12" i="184"/>
  <c r="J18" i="245"/>
  <c r="K18" i="185"/>
  <c r="K18" i="245" s="1"/>
  <c r="J15" i="185"/>
  <c r="J139" i="245"/>
  <c r="K139" i="185"/>
  <c r="K25" i="186"/>
  <c r="J25" i="246"/>
  <c r="K46" i="287"/>
  <c r="D46" i="348"/>
  <c r="D46" i="410"/>
  <c r="E166" i="359"/>
  <c r="E161" i="359"/>
  <c r="K12" i="280"/>
  <c r="D10" i="341"/>
  <c r="D10" i="403" s="1"/>
  <c r="E43" i="223"/>
  <c r="E43" i="283" s="1"/>
  <c r="E38" i="283"/>
  <c r="D46" i="343"/>
  <c r="D46" i="405"/>
  <c r="K46" i="282"/>
  <c r="K30" i="266"/>
  <c r="D28" i="327"/>
  <c r="D28" i="389"/>
  <c r="K28" i="220"/>
  <c r="D27" i="341"/>
  <c r="D27" i="403" s="1"/>
  <c r="C140" i="175"/>
  <c r="C158" i="1"/>
  <c r="C160" i="176" s="1"/>
  <c r="C29" i="245"/>
  <c r="C29" i="306"/>
  <c r="C29" i="368"/>
  <c r="C22" i="252"/>
  <c r="C20" i="313"/>
  <c r="C20" i="375" s="1"/>
  <c r="C51" i="266"/>
  <c r="C51" i="327"/>
  <c r="C51" i="389"/>
  <c r="C51" i="338"/>
  <c r="C51" i="400"/>
  <c r="C51" i="277"/>
  <c r="C45" i="342"/>
  <c r="C45" i="404" s="1"/>
  <c r="C45" i="281"/>
  <c r="C22" i="286"/>
  <c r="C20" i="347"/>
  <c r="C20" i="409" s="1"/>
  <c r="J129" i="235"/>
  <c r="K129" i="175"/>
  <c r="J12" i="238"/>
  <c r="K12" i="238" s="1"/>
  <c r="K11" i="238" s="1"/>
  <c r="K12" i="178"/>
  <c r="J42" i="238"/>
  <c r="K42" i="238" s="1"/>
  <c r="K40" i="238" s="1"/>
  <c r="K42" i="178"/>
  <c r="J40" i="178"/>
  <c r="J40" i="238" s="1"/>
  <c r="F69" i="238"/>
  <c r="F92" i="178"/>
  <c r="D78" i="238"/>
  <c r="D92" i="178"/>
  <c r="D93" i="178" s="1"/>
  <c r="D93" i="238" s="1"/>
  <c r="J141" i="238"/>
  <c r="K141" i="238"/>
  <c r="K140" i="238" s="1"/>
  <c r="K160" i="238" s="1"/>
  <c r="K161" i="238" s="1"/>
  <c r="J140" i="178"/>
  <c r="K141" i="178"/>
  <c r="J144" i="238"/>
  <c r="K144" i="238" s="1"/>
  <c r="K144" i="178"/>
  <c r="D144" i="298" s="1"/>
  <c r="D144" i="360" s="1"/>
  <c r="D76" i="307"/>
  <c r="D76" i="369"/>
  <c r="D38" i="349"/>
  <c r="D38" i="411"/>
  <c r="J45" i="265"/>
  <c r="J57" i="205"/>
  <c r="J57" i="265" s="1"/>
  <c r="C75" i="307"/>
  <c r="C75" i="369" s="1"/>
  <c r="C75" i="246"/>
  <c r="C55" i="247"/>
  <c r="C55" i="308"/>
  <c r="C55" i="370" s="1"/>
  <c r="C20" i="337"/>
  <c r="C20" i="399" s="1"/>
  <c r="C22" i="276"/>
  <c r="C8" i="341"/>
  <c r="C8" i="403"/>
  <c r="C10" i="280"/>
  <c r="C28" i="230"/>
  <c r="C36" i="170"/>
  <c r="J72" i="235"/>
  <c r="K72" i="235" s="1"/>
  <c r="K69" i="235" s="1"/>
  <c r="K72" i="175"/>
  <c r="K103" i="175"/>
  <c r="J103" i="235"/>
  <c r="J153" i="235"/>
  <c r="K153" i="175"/>
  <c r="K76" i="177"/>
  <c r="J76" i="237"/>
  <c r="K76" i="237" s="1"/>
  <c r="K73" i="237" s="1"/>
  <c r="J91" i="237"/>
  <c r="K91" i="237"/>
  <c r="K91" i="177"/>
  <c r="D91" i="297"/>
  <c r="D91" i="359" s="1"/>
  <c r="J16" i="245"/>
  <c r="K16" i="185"/>
  <c r="H70" i="245"/>
  <c r="H89" i="185"/>
  <c r="I82" i="245"/>
  <c r="I89" i="185"/>
  <c r="J116" i="245"/>
  <c r="K116" i="185"/>
  <c r="J24" i="248"/>
  <c r="J22" i="188"/>
  <c r="G46" i="248"/>
  <c r="G58" i="188"/>
  <c r="G58" i="248"/>
  <c r="H52" i="248"/>
  <c r="H58" i="188"/>
  <c r="H58" i="248" s="1"/>
  <c r="J54" i="248"/>
  <c r="J52" i="188"/>
  <c r="K54" i="188"/>
  <c r="J29" i="254"/>
  <c r="K29" i="194"/>
  <c r="K29" i="254" s="1"/>
  <c r="D10" i="258"/>
  <c r="D38" i="198"/>
  <c r="J48" i="258"/>
  <c r="K48" i="198"/>
  <c r="K45" i="198" s="1"/>
  <c r="G32" i="259"/>
  <c r="G38" i="199"/>
  <c r="K54" i="199"/>
  <c r="J51" i="199"/>
  <c r="J51" i="259" s="1"/>
  <c r="J34" i="267"/>
  <c r="J32" i="207"/>
  <c r="F10" i="270"/>
  <c r="F38" i="210"/>
  <c r="D47" i="346"/>
  <c r="D47" i="408"/>
  <c r="K47" i="285"/>
  <c r="K33" i="274"/>
  <c r="D31" i="335"/>
  <c r="D31" i="397"/>
  <c r="K40" i="277"/>
  <c r="D38" i="338"/>
  <c r="D38" i="400" s="1"/>
  <c r="I43" i="193"/>
  <c r="I43" i="253" s="1"/>
  <c r="I38" i="253"/>
  <c r="D21" i="312"/>
  <c r="D21" i="374"/>
  <c r="K23" i="251"/>
  <c r="D39" i="320"/>
  <c r="D39" i="382" s="1"/>
  <c r="K41" i="259"/>
  <c r="J46" i="250"/>
  <c r="J58" i="190"/>
  <c r="J58" i="250" s="1"/>
  <c r="E7" i="360"/>
  <c r="E96" i="359"/>
  <c r="E164" i="359"/>
  <c r="E38" i="277"/>
  <c r="E43" i="217"/>
  <c r="E43" i="277" s="1"/>
  <c r="C69" i="235"/>
  <c r="C69" i="295"/>
  <c r="C69" i="357"/>
  <c r="C24" i="180"/>
  <c r="C30" i="61"/>
  <c r="C129" i="305"/>
  <c r="C129" i="367"/>
  <c r="C129" i="244"/>
  <c r="C22" i="257"/>
  <c r="C20" i="318"/>
  <c r="C20" i="380"/>
  <c r="C37" i="351"/>
  <c r="C37" i="413"/>
  <c r="C39" i="290"/>
  <c r="J48" i="235"/>
  <c r="K48" i="235" s="1"/>
  <c r="K48" i="175"/>
  <c r="D48" i="295" s="1"/>
  <c r="D48" i="357" s="1"/>
  <c r="J51" i="235"/>
  <c r="K51" i="235"/>
  <c r="K51" i="175"/>
  <c r="D51" i="295"/>
  <c r="D51" i="357" s="1"/>
  <c r="J89" i="235"/>
  <c r="K89" i="235" s="1"/>
  <c r="K85" i="235" s="1"/>
  <c r="K89" i="175"/>
  <c r="J30" i="237"/>
  <c r="K30" i="237" s="1"/>
  <c r="K25" i="237" s="1"/>
  <c r="K30" i="177"/>
  <c r="D30" i="297"/>
  <c r="D30" i="359" s="1"/>
  <c r="J38" i="237"/>
  <c r="K38" i="237" s="1"/>
  <c r="K32" i="237" s="1"/>
  <c r="K38" i="177"/>
  <c r="G129" i="244"/>
  <c r="G154" i="184"/>
  <c r="J9" i="245"/>
  <c r="K9" i="185"/>
  <c r="J39" i="245"/>
  <c r="J37" i="185"/>
  <c r="J37" i="245"/>
  <c r="G140" i="245"/>
  <c r="G154" i="185"/>
  <c r="J50" i="246"/>
  <c r="K50" i="186"/>
  <c r="D50" i="307" s="1"/>
  <c r="D50" i="369" s="1"/>
  <c r="J134" i="247"/>
  <c r="K134" i="187"/>
  <c r="G10" i="251"/>
  <c r="G39" i="191"/>
  <c r="G44" i="191" s="1"/>
  <c r="G44" i="251" s="1"/>
  <c r="H45" i="256"/>
  <c r="H57" i="196"/>
  <c r="H57" i="256" s="1"/>
  <c r="J21" i="257"/>
  <c r="K21" i="197"/>
  <c r="K41" i="201"/>
  <c r="K41" i="261" s="1"/>
  <c r="J41" i="261"/>
  <c r="J39" i="201"/>
  <c r="J39" i="261" s="1"/>
  <c r="D28" i="263"/>
  <c r="D38" i="203"/>
  <c r="I10" i="269"/>
  <c r="I38" i="209"/>
  <c r="D43" i="215"/>
  <c r="D43" i="275"/>
  <c r="D38" i="275"/>
  <c r="D28" i="326"/>
  <c r="D28" i="388" s="1"/>
  <c r="K30" i="265"/>
  <c r="K56" i="245"/>
  <c r="D56" i="306"/>
  <c r="D56" i="368" s="1"/>
  <c r="D83" i="305"/>
  <c r="D83" i="367" s="1"/>
  <c r="K83" i="244"/>
  <c r="K11" i="253"/>
  <c r="D9" i="314"/>
  <c r="D9" i="376" s="1"/>
  <c r="D31" i="327"/>
  <c r="D31" i="389" s="1"/>
  <c r="K33" i="266"/>
  <c r="C45" i="218"/>
  <c r="C57" i="158"/>
  <c r="J42" i="235"/>
  <c r="K42" i="175"/>
  <c r="D42" i="295" s="1"/>
  <c r="D42" i="357" s="1"/>
  <c r="J30" i="236"/>
  <c r="K30" i="236"/>
  <c r="J114" i="237"/>
  <c r="K114" i="237"/>
  <c r="K114" i="177"/>
  <c r="D114" i="297"/>
  <c r="D114" i="359" s="1"/>
  <c r="K120" i="177"/>
  <c r="D120" i="297" s="1"/>
  <c r="D120" i="359" s="1"/>
  <c r="J120" i="237"/>
  <c r="K120" i="237"/>
  <c r="F140" i="237"/>
  <c r="F160" i="177"/>
  <c r="D100" i="238"/>
  <c r="D135" i="178"/>
  <c r="J130" i="238"/>
  <c r="K130" i="238"/>
  <c r="K130" i="178"/>
  <c r="D130" i="298"/>
  <c r="D130" i="360" s="1"/>
  <c r="K17" i="184"/>
  <c r="D17" i="305" s="1"/>
  <c r="D17" i="367" s="1"/>
  <c r="J17" i="244"/>
  <c r="J53" i="244"/>
  <c r="K53" i="184"/>
  <c r="J49" i="184"/>
  <c r="J49" i="244" s="1"/>
  <c r="D78" i="244"/>
  <c r="D89" i="184"/>
  <c r="F93" i="244"/>
  <c r="F128" i="184"/>
  <c r="J42" i="246"/>
  <c r="K42" i="186"/>
  <c r="J37" i="186"/>
  <c r="J65" i="186" s="1"/>
  <c r="E49" i="246"/>
  <c r="E65" i="186"/>
  <c r="K85" i="187"/>
  <c r="J82" i="187"/>
  <c r="J89" i="187" s="1"/>
  <c r="J89" i="247" s="1"/>
  <c r="I28" i="251"/>
  <c r="I39" i="191"/>
  <c r="J41" i="253"/>
  <c r="K41" i="193"/>
  <c r="J39" i="193"/>
  <c r="J39" i="253" s="1"/>
  <c r="J56" i="253"/>
  <c r="K56" i="193"/>
  <c r="I10" i="254"/>
  <c r="I38" i="194"/>
  <c r="J10" i="194"/>
  <c r="D28" i="255"/>
  <c r="D38" i="195"/>
  <c r="D51" i="255"/>
  <c r="D57" i="195"/>
  <c r="D57" i="255"/>
  <c r="J18" i="259"/>
  <c r="K18" i="199"/>
  <c r="D16" i="320" s="1"/>
  <c r="D16" i="382" s="1"/>
  <c r="H10" i="264"/>
  <c r="H38" i="204"/>
  <c r="H38" i="264" s="1"/>
  <c r="J12" i="266"/>
  <c r="K12" i="206"/>
  <c r="D10" i="327" s="1"/>
  <c r="D10" i="389" s="1"/>
  <c r="J10" i="206"/>
  <c r="E22" i="268"/>
  <c r="E38" i="208"/>
  <c r="J29" i="268"/>
  <c r="K29" i="208"/>
  <c r="J34" i="268"/>
  <c r="J32" i="208"/>
  <c r="J32" i="268"/>
  <c r="K16" i="196"/>
  <c r="J16" i="256"/>
  <c r="C57" i="295"/>
  <c r="C57" i="357"/>
  <c r="K57" i="175"/>
  <c r="D57" i="295"/>
  <c r="D57" i="357" s="1"/>
  <c r="B12" i="243"/>
  <c r="B25" i="243" s="1"/>
  <c r="B25" i="183"/>
  <c r="B25" i="303" s="1"/>
  <c r="B25" i="365" s="1"/>
  <c r="K137" i="184"/>
  <c r="C12" i="306"/>
  <c r="C12" i="368" s="1"/>
  <c r="K12" i="185"/>
  <c r="D12" i="306" s="1"/>
  <c r="D12" i="368" s="1"/>
  <c r="K10" i="186"/>
  <c r="H98" i="236"/>
  <c r="H9" i="236"/>
  <c r="D98" i="177"/>
  <c r="D98" i="237" s="1"/>
  <c r="D9" i="237"/>
  <c r="C37" i="79"/>
  <c r="J78" i="184"/>
  <c r="G92" i="175"/>
  <c r="F135" i="175"/>
  <c r="F135" i="235" s="1"/>
  <c r="F165" i="235" s="1"/>
  <c r="J149" i="244"/>
  <c r="K149" i="184"/>
  <c r="J84" i="245"/>
  <c r="K84" i="185"/>
  <c r="D84" i="306" s="1"/>
  <c r="D84" i="368" s="1"/>
  <c r="K139" i="186"/>
  <c r="J139" i="246"/>
  <c r="J57" i="250"/>
  <c r="K57" i="190"/>
  <c r="K57" i="250" s="1"/>
  <c r="J12" i="276"/>
  <c r="K12" i="216"/>
  <c r="C22" i="290"/>
  <c r="C26" i="345"/>
  <c r="C26" i="407" s="1"/>
  <c r="J42" i="265"/>
  <c r="D65" i="187"/>
  <c r="K48" i="186"/>
  <c r="K48" i="246" s="1"/>
  <c r="K122" i="185"/>
  <c r="K102" i="178"/>
  <c r="C26" i="318"/>
  <c r="C26" i="380"/>
  <c r="J29" i="185"/>
  <c r="J29" i="245"/>
  <c r="C37" i="330"/>
  <c r="C37" i="392"/>
  <c r="K40" i="207"/>
  <c r="K81" i="186"/>
  <c r="K44" i="185"/>
  <c r="I128" i="184"/>
  <c r="I128" i="244" s="1"/>
  <c r="I17" i="183"/>
  <c r="I160" i="178"/>
  <c r="I161" i="178" s="1"/>
  <c r="I161" i="238" s="1"/>
  <c r="K54" i="175"/>
  <c r="C57" i="126"/>
  <c r="C58" i="126" s="1"/>
  <c r="C58" i="194" s="1"/>
  <c r="E5" i="244"/>
  <c r="K76" i="178"/>
  <c r="C154" i="120"/>
  <c r="C154" i="186"/>
  <c r="C154" i="246" s="1"/>
  <c r="F57" i="223"/>
  <c r="F57" i="283"/>
  <c r="K11" i="226"/>
  <c r="J10" i="224"/>
  <c r="F38" i="219"/>
  <c r="E38" i="202"/>
  <c r="E38" i="262" s="1"/>
  <c r="J39" i="204"/>
  <c r="J39" i="264"/>
  <c r="D38" i="202"/>
  <c r="K53" i="191"/>
  <c r="K52" i="191" s="1"/>
  <c r="K58" i="191" s="1"/>
  <c r="K58" i="251" s="1"/>
  <c r="J70" i="187"/>
  <c r="J78" i="186"/>
  <c r="J78" i="246" s="1"/>
  <c r="F38" i="195"/>
  <c r="J100" i="178"/>
  <c r="E5" i="210"/>
  <c r="E5" i="218"/>
  <c r="J51" i="222"/>
  <c r="H38" i="221"/>
  <c r="F57" i="197"/>
  <c r="F57" i="257" s="1"/>
  <c r="E39" i="191"/>
  <c r="E44" i="191" s="1"/>
  <c r="E44" i="251" s="1"/>
  <c r="E58" i="189"/>
  <c r="E58" i="249"/>
  <c r="F57" i="214"/>
  <c r="F57" i="274"/>
  <c r="D58" i="189"/>
  <c r="D58" i="249"/>
  <c r="I39" i="189"/>
  <c r="D89" i="186"/>
  <c r="D89" i="246" s="1"/>
  <c r="I128" i="187"/>
  <c r="E44" i="71"/>
  <c r="J45" i="235"/>
  <c r="K45" i="235" s="1"/>
  <c r="K40" i="235" s="1"/>
  <c r="J80" i="235"/>
  <c r="K80" i="235" s="1"/>
  <c r="K80" i="175"/>
  <c r="D80" i="295" s="1"/>
  <c r="D80" i="357" s="1"/>
  <c r="J61" i="247"/>
  <c r="J60" i="187"/>
  <c r="J60" i="247" s="1"/>
  <c r="K61" i="187"/>
  <c r="J15" i="262"/>
  <c r="K15" i="202"/>
  <c r="K15" i="262" s="1"/>
  <c r="E22" i="270"/>
  <c r="E38" i="210"/>
  <c r="E128" i="307"/>
  <c r="E155" i="307"/>
  <c r="J49" i="261"/>
  <c r="K49" i="201"/>
  <c r="K49" i="261" s="1"/>
  <c r="J25" i="263"/>
  <c r="K25" i="203"/>
  <c r="D23" i="324" s="1"/>
  <c r="D23" i="386" s="1"/>
  <c r="G57" i="206"/>
  <c r="G57" i="266"/>
  <c r="J25" i="277"/>
  <c r="K25" i="217"/>
  <c r="B2" i="379"/>
  <c r="B2" i="380"/>
  <c r="B2" i="381" s="1"/>
  <c r="B2" i="382" s="1"/>
  <c r="B25" i="354"/>
  <c r="J13" i="262"/>
  <c r="K13" i="202"/>
  <c r="K10" i="202" s="1"/>
  <c r="K35" i="202"/>
  <c r="D33" i="323" s="1"/>
  <c r="D33" i="385" s="1"/>
  <c r="J35" i="262"/>
  <c r="K31" i="213"/>
  <c r="D29" i="334" s="1"/>
  <c r="D29" i="396" s="1"/>
  <c r="J31" i="273"/>
  <c r="K13" i="214"/>
  <c r="K13" i="274" s="1"/>
  <c r="J13" i="274"/>
  <c r="K15" i="211"/>
  <c r="K15" i="271" s="1"/>
  <c r="E57" i="381"/>
  <c r="B32" i="354"/>
  <c r="B2" i="407"/>
  <c r="B2" i="408"/>
  <c r="B2" i="409" s="1"/>
  <c r="B2" i="410" s="1"/>
  <c r="K11" i="214"/>
  <c r="J11" i="274"/>
  <c r="J56" i="282"/>
  <c r="K56" i="222"/>
  <c r="D56" i="343" s="1"/>
  <c r="D56" i="405" s="1"/>
  <c r="E57" i="321"/>
  <c r="A2" i="359"/>
  <c r="A2" i="358"/>
  <c r="K12" i="231"/>
  <c r="D10" i="352" s="1"/>
  <c r="D10" i="414" s="1"/>
  <c r="E36" i="398"/>
  <c r="E41" i="398"/>
  <c r="E57" i="406"/>
  <c r="D42" i="423"/>
  <c r="B2" i="161"/>
  <c r="B2" i="163"/>
  <c r="E40" i="428"/>
  <c r="I5" i="183"/>
  <c r="I5" i="243" s="1"/>
  <c r="I5" i="242"/>
  <c r="K82" i="246"/>
  <c r="D82" i="307"/>
  <c r="D82" i="369" s="1"/>
  <c r="K31" i="273"/>
  <c r="E39" i="251"/>
  <c r="K40" i="267"/>
  <c r="K39" i="207"/>
  <c r="D38" i="328"/>
  <c r="D38" i="390"/>
  <c r="I39" i="251"/>
  <c r="I44" i="191"/>
  <c r="I44" i="251" s="1"/>
  <c r="K56" i="260"/>
  <c r="D56" i="321"/>
  <c r="D56" i="383"/>
  <c r="K25" i="248"/>
  <c r="D23" i="309"/>
  <c r="D23" i="371" s="1"/>
  <c r="K22" i="188"/>
  <c r="E38" i="291"/>
  <c r="E43" i="231"/>
  <c r="E43" i="291" s="1"/>
  <c r="K39" i="252"/>
  <c r="D37" i="313"/>
  <c r="D37" i="375"/>
  <c r="K66" i="187"/>
  <c r="K67" i="247"/>
  <c r="D67" i="308"/>
  <c r="D67" i="370"/>
  <c r="J43" i="217"/>
  <c r="J43" i="277"/>
  <c r="J38" i="277"/>
  <c r="D54" i="326"/>
  <c r="D54" i="388" s="1"/>
  <c r="K54" i="265"/>
  <c r="K51" i="205"/>
  <c r="K28" i="191"/>
  <c r="D27" i="312"/>
  <c r="D27" i="374"/>
  <c r="K29" i="251"/>
  <c r="D24" i="310"/>
  <c r="D24" i="372" s="1"/>
  <c r="K26" i="249"/>
  <c r="H38" i="279"/>
  <c r="H43" i="219"/>
  <c r="H43" i="279" s="1"/>
  <c r="G38" i="268"/>
  <c r="G43" i="208"/>
  <c r="G43" i="268"/>
  <c r="D140" i="305"/>
  <c r="D140" i="367"/>
  <c r="K140" i="244"/>
  <c r="J128" i="247"/>
  <c r="K52" i="267"/>
  <c r="D52" i="328"/>
  <c r="D52" i="390" s="1"/>
  <c r="K51" i="207"/>
  <c r="G43" i="231"/>
  <c r="G43" i="291"/>
  <c r="G38" i="291"/>
  <c r="D12" i="349"/>
  <c r="D12" i="411" s="1"/>
  <c r="K14" i="288"/>
  <c r="K10" i="228"/>
  <c r="K60" i="270"/>
  <c r="D60" i="331"/>
  <c r="D60" i="393"/>
  <c r="K51" i="262"/>
  <c r="D51" i="323"/>
  <c r="D51" i="385"/>
  <c r="K12" i="291"/>
  <c r="K57" i="222"/>
  <c r="J70" i="247"/>
  <c r="E43" i="202"/>
  <c r="E43" i="262" s="1"/>
  <c r="C57" i="194"/>
  <c r="I155" i="184"/>
  <c r="I155" i="244" s="1"/>
  <c r="D122" i="306"/>
  <c r="D122" i="368" s="1"/>
  <c r="K122" i="245"/>
  <c r="D57" i="311"/>
  <c r="D57" i="373" s="1"/>
  <c r="K84" i="245"/>
  <c r="K10" i="246"/>
  <c r="D10" i="307"/>
  <c r="D10" i="369"/>
  <c r="K8" i="186"/>
  <c r="K28" i="208"/>
  <c r="D27" i="329"/>
  <c r="D27" i="391"/>
  <c r="K29" i="268"/>
  <c r="J10" i="266"/>
  <c r="J38" i="206"/>
  <c r="I43" i="194"/>
  <c r="I43" i="254" s="1"/>
  <c r="I38" i="254"/>
  <c r="J43" i="193"/>
  <c r="J43" i="253" s="1"/>
  <c r="F128" i="244"/>
  <c r="F155" i="184"/>
  <c r="F155" i="244"/>
  <c r="K15" i="184"/>
  <c r="D30" i="296"/>
  <c r="D30" i="358"/>
  <c r="C45" i="339"/>
  <c r="C45" i="401"/>
  <c r="C45" i="278"/>
  <c r="K21" i="257"/>
  <c r="D19" i="318"/>
  <c r="D19" i="380"/>
  <c r="G39" i="251"/>
  <c r="K50" i="246"/>
  <c r="G154" i="244"/>
  <c r="G155" i="184"/>
  <c r="G155" i="244" s="1"/>
  <c r="F43" i="210"/>
  <c r="F43" i="270" s="1"/>
  <c r="F38" i="270"/>
  <c r="J57" i="199"/>
  <c r="J57" i="259" s="1"/>
  <c r="D48" i="319"/>
  <c r="D48" i="381" s="1"/>
  <c r="K48" i="258"/>
  <c r="D27" i="315"/>
  <c r="D27" i="377" s="1"/>
  <c r="K28" i="194"/>
  <c r="K38" i="194" s="1"/>
  <c r="K43" i="194" s="1"/>
  <c r="K43" i="254" s="1"/>
  <c r="D166" i="178"/>
  <c r="J68" i="178"/>
  <c r="D26" i="341"/>
  <c r="D26" i="403" s="1"/>
  <c r="K38" i="220"/>
  <c r="K28" i="280"/>
  <c r="D139" i="306"/>
  <c r="D139" i="368" s="1"/>
  <c r="K139" i="245"/>
  <c r="C57" i="269"/>
  <c r="D66" i="306"/>
  <c r="D66" i="368"/>
  <c r="K66" i="245"/>
  <c r="D114" i="305"/>
  <c r="D114" i="367" s="1"/>
  <c r="K114" i="244"/>
  <c r="K21" i="266"/>
  <c r="D19" i="327"/>
  <c r="D19" i="389"/>
  <c r="K25" i="260"/>
  <c r="J92" i="237"/>
  <c r="J166" i="237"/>
  <c r="J166" i="177"/>
  <c r="K41" i="267"/>
  <c r="K37" i="265"/>
  <c r="D35" i="326"/>
  <c r="D35" i="388" s="1"/>
  <c r="K19" i="264"/>
  <c r="D17" i="325"/>
  <c r="D17" i="387"/>
  <c r="D18" i="321"/>
  <c r="D18" i="383"/>
  <c r="K20" i="260"/>
  <c r="K28" i="200"/>
  <c r="K30" i="260"/>
  <c r="D28" i="321"/>
  <c r="D28" i="383" s="1"/>
  <c r="D47" i="316"/>
  <c r="D47" i="378" s="1"/>
  <c r="K47" i="255"/>
  <c r="K45" i="195"/>
  <c r="D32" i="312"/>
  <c r="D32" i="374" s="1"/>
  <c r="K34" i="251"/>
  <c r="K33" i="191"/>
  <c r="D15" i="310"/>
  <c r="D15" i="372" s="1"/>
  <c r="K17" i="249"/>
  <c r="D150" i="307"/>
  <c r="D150" i="369"/>
  <c r="K150" i="246"/>
  <c r="K58" i="245"/>
  <c r="D58" i="306"/>
  <c r="D58" i="368" s="1"/>
  <c r="D77" i="306"/>
  <c r="D77" i="368" s="1"/>
  <c r="K77" i="245"/>
  <c r="K75" i="185"/>
  <c r="D6" i="300"/>
  <c r="D6" i="362" s="1"/>
  <c r="E17" i="180"/>
  <c r="D20" i="349"/>
  <c r="D20" i="411"/>
  <c r="K22" i="288"/>
  <c r="D38" i="286"/>
  <c r="D43" i="226"/>
  <c r="D43" i="286"/>
  <c r="G43" i="220"/>
  <c r="G43" i="280"/>
  <c r="G38" i="280"/>
  <c r="J51" i="260"/>
  <c r="J57" i="200"/>
  <c r="J57" i="260"/>
  <c r="D137" i="307"/>
  <c r="D137" i="369"/>
  <c r="K137" i="246"/>
  <c r="J65" i="184"/>
  <c r="C92" i="238"/>
  <c r="C166" i="238"/>
  <c r="C92" i="298"/>
  <c r="C166" i="178"/>
  <c r="K36" i="278"/>
  <c r="D34" i="339"/>
  <c r="D34" i="401" s="1"/>
  <c r="K22" i="249"/>
  <c r="D20" i="310"/>
  <c r="D20" i="372"/>
  <c r="D45" i="351"/>
  <c r="D45" i="413"/>
  <c r="K57" i="230"/>
  <c r="K45" i="290"/>
  <c r="K30" i="267"/>
  <c r="D28" i="328"/>
  <c r="D28" i="390" s="1"/>
  <c r="K28" i="207"/>
  <c r="K13" i="266"/>
  <c r="D11" i="327"/>
  <c r="D11" i="389" s="1"/>
  <c r="D40" i="327"/>
  <c r="D40" i="389" s="1"/>
  <c r="K42" i="266"/>
  <c r="K39" i="206"/>
  <c r="D31" i="326"/>
  <c r="D31" i="388" s="1"/>
  <c r="K33" i="265"/>
  <c r="K32" i="205"/>
  <c r="K46" i="264"/>
  <c r="D46" i="325"/>
  <c r="D46" i="387"/>
  <c r="K45" i="204"/>
  <c r="D22" i="325"/>
  <c r="D22" i="387" s="1"/>
  <c r="K22" i="204"/>
  <c r="K24" i="264"/>
  <c r="D39" i="321"/>
  <c r="D39" i="383" s="1"/>
  <c r="K41" i="260"/>
  <c r="K39" i="200"/>
  <c r="K60" i="253"/>
  <c r="D60" i="314"/>
  <c r="D60" i="376"/>
  <c r="D11" i="310"/>
  <c r="D11" i="372"/>
  <c r="K13" i="249"/>
  <c r="K95" i="247"/>
  <c r="D95" i="308"/>
  <c r="D95" i="370" s="1"/>
  <c r="K93" i="187"/>
  <c r="K47" i="246"/>
  <c r="D47" i="307"/>
  <c r="D47" i="369" s="1"/>
  <c r="F90" i="186"/>
  <c r="F90" i="246" s="1"/>
  <c r="F65" i="246"/>
  <c r="J57" i="206"/>
  <c r="J57" i="266"/>
  <c r="D57" i="333"/>
  <c r="D57" i="395"/>
  <c r="K57" i="272"/>
  <c r="F90" i="187"/>
  <c r="F90" i="247"/>
  <c r="F65" i="247"/>
  <c r="C58" i="332"/>
  <c r="C58" i="394" s="1"/>
  <c r="C58" i="271"/>
  <c r="D49" i="326"/>
  <c r="D49" i="388"/>
  <c r="K49" i="265"/>
  <c r="K45" i="205"/>
  <c r="K15" i="264"/>
  <c r="D13" i="325"/>
  <c r="D13" i="387" s="1"/>
  <c r="D47" i="324"/>
  <c r="D47" i="386" s="1"/>
  <c r="K47" i="263"/>
  <c r="K45" i="203"/>
  <c r="K49" i="262"/>
  <c r="D49" i="323"/>
  <c r="D49" i="385"/>
  <c r="K45" i="202"/>
  <c r="K23" i="262"/>
  <c r="D21" i="323"/>
  <c r="D21" i="385"/>
  <c r="K22" i="202"/>
  <c r="K56" i="255"/>
  <c r="D56" i="316"/>
  <c r="D56" i="378"/>
  <c r="K22" i="191"/>
  <c r="K24" i="251"/>
  <c r="D22" i="312"/>
  <c r="D22" i="374"/>
  <c r="K20" i="248"/>
  <c r="D18" i="309"/>
  <c r="D18" i="371" s="1"/>
  <c r="K99" i="247"/>
  <c r="D99" i="308"/>
  <c r="D99" i="370"/>
  <c r="D72" i="306"/>
  <c r="D72" i="368"/>
  <c r="K72" i="245"/>
  <c r="K70" i="185"/>
  <c r="K89" i="185" s="1"/>
  <c r="H15" i="300"/>
  <c r="H15" i="362" s="1"/>
  <c r="J10" i="288"/>
  <c r="J38" i="228"/>
  <c r="J45" i="280"/>
  <c r="J57" i="220"/>
  <c r="J57" i="280"/>
  <c r="J10" i="279"/>
  <c r="J38" i="219"/>
  <c r="D47" i="339"/>
  <c r="D47" i="401"/>
  <c r="K47" i="278"/>
  <c r="K45" i="218"/>
  <c r="G89" i="247"/>
  <c r="G90" i="187"/>
  <c r="G90" i="247" s="1"/>
  <c r="K58" i="190"/>
  <c r="C156" i="308"/>
  <c r="C156" i="370"/>
  <c r="C156" i="247"/>
  <c r="D13" i="332"/>
  <c r="D13" i="394" s="1"/>
  <c r="K10" i="211"/>
  <c r="I44" i="189"/>
  <c r="I44" i="249"/>
  <c r="I39" i="249"/>
  <c r="D9" i="347"/>
  <c r="D9" i="409" s="1"/>
  <c r="K11" i="286"/>
  <c r="K10" i="226"/>
  <c r="D102" i="298"/>
  <c r="D102" i="360" s="1"/>
  <c r="K100" i="178"/>
  <c r="C39" i="188"/>
  <c r="C42" i="79"/>
  <c r="D135" i="238"/>
  <c r="D165" i="238" s="1"/>
  <c r="D161" i="178"/>
  <c r="D161" i="238" s="1"/>
  <c r="D165" i="178"/>
  <c r="C24" i="240"/>
  <c r="C24" i="300"/>
  <c r="C24" i="362"/>
  <c r="H89" i="245"/>
  <c r="H90" i="185"/>
  <c r="H90" i="245" s="1"/>
  <c r="D72" i="295"/>
  <c r="D72" i="357" s="1"/>
  <c r="K69" i="175"/>
  <c r="K8" i="184"/>
  <c r="C65" i="306"/>
  <c r="C65" i="368" s="1"/>
  <c r="C65" i="245"/>
  <c r="D37" i="341"/>
  <c r="D37" i="403"/>
  <c r="K39" i="280"/>
  <c r="C68" i="359"/>
  <c r="C165" i="359" s="1"/>
  <c r="C165" i="297"/>
  <c r="K59" i="266"/>
  <c r="D59" i="327"/>
  <c r="D59" i="389"/>
  <c r="K14" i="262"/>
  <c r="D12" i="323"/>
  <c r="D12" i="385" s="1"/>
  <c r="D19" i="349"/>
  <c r="D19" i="411" s="1"/>
  <c r="K21" i="288"/>
  <c r="D54" i="308"/>
  <c r="D54" i="370"/>
  <c r="K49" i="187"/>
  <c r="K54" i="247"/>
  <c r="J154" i="245"/>
  <c r="D14" i="328"/>
  <c r="D14" i="390" s="1"/>
  <c r="K16" i="267"/>
  <c r="D55" i="322"/>
  <c r="D55" i="384"/>
  <c r="K55" i="261"/>
  <c r="K51" i="195"/>
  <c r="D52" i="316"/>
  <c r="D52" i="378"/>
  <c r="K52" i="255"/>
  <c r="K11" i="244"/>
  <c r="D11" i="305"/>
  <c r="D11" i="367"/>
  <c r="K39" i="255"/>
  <c r="D37" i="316"/>
  <c r="D37" i="378" s="1"/>
  <c r="K50" i="264"/>
  <c r="D50" i="325"/>
  <c r="D50" i="387"/>
  <c r="K33" i="262"/>
  <c r="K32" i="202"/>
  <c r="D31" i="323"/>
  <c r="D31" i="385"/>
  <c r="K48" i="252"/>
  <c r="D48" i="313"/>
  <c r="D48" i="375" s="1"/>
  <c r="K45" i="192"/>
  <c r="D116" i="305"/>
  <c r="D116" i="367"/>
  <c r="K116" i="244"/>
  <c r="D37" i="295"/>
  <c r="D37" i="357" s="1"/>
  <c r="K32" i="175"/>
  <c r="D59" i="347"/>
  <c r="D59" i="409"/>
  <c r="K59" i="286"/>
  <c r="C90" i="308"/>
  <c r="C90" i="370" s="1"/>
  <c r="C90" i="247"/>
  <c r="K35" i="262"/>
  <c r="K22" i="203"/>
  <c r="I155" i="187"/>
  <c r="I155" i="247" s="1"/>
  <c r="I128" i="247"/>
  <c r="H43" i="221"/>
  <c r="H43" i="281"/>
  <c r="H38" i="281"/>
  <c r="J100" i="238"/>
  <c r="J135" i="178"/>
  <c r="K53" i="251"/>
  <c r="F38" i="279"/>
  <c r="F43" i="219"/>
  <c r="F43" i="279"/>
  <c r="C154" i="307"/>
  <c r="C154" i="369" s="1"/>
  <c r="D54" i="295"/>
  <c r="D54" i="357" s="1"/>
  <c r="K52" i="175"/>
  <c r="D52" i="295" s="1"/>
  <c r="D52" i="357" s="1"/>
  <c r="D44" i="306"/>
  <c r="D44" i="368"/>
  <c r="K44" i="245"/>
  <c r="K37" i="185"/>
  <c r="D48" i="307"/>
  <c r="D48" i="369" s="1"/>
  <c r="G92" i="235"/>
  <c r="G166" i="235" s="1"/>
  <c r="G166" i="175"/>
  <c r="G93" i="175"/>
  <c r="G93" i="235"/>
  <c r="D14" i="317"/>
  <c r="D14" i="379" s="1"/>
  <c r="K16" i="256"/>
  <c r="K12" i="266"/>
  <c r="K18" i="259"/>
  <c r="D43" i="195"/>
  <c r="D43" i="255"/>
  <c r="D38" i="255"/>
  <c r="K41" i="253"/>
  <c r="D39" i="314"/>
  <c r="D39" i="376"/>
  <c r="K39" i="193"/>
  <c r="J37" i="246"/>
  <c r="D53" i="305"/>
  <c r="D53" i="367" s="1"/>
  <c r="K53" i="244"/>
  <c r="K49" i="184"/>
  <c r="F161" i="177"/>
  <c r="F161" i="237" s="1"/>
  <c r="F160" i="237"/>
  <c r="F166" i="237" s="1"/>
  <c r="F166" i="177"/>
  <c r="I43" i="209"/>
  <c r="I43" i="269" s="1"/>
  <c r="I38" i="269"/>
  <c r="J43" i="201"/>
  <c r="J43" i="261" s="1"/>
  <c r="I2" i="361"/>
  <c r="I2" i="362" s="1"/>
  <c r="G4" i="364" s="1"/>
  <c r="G4" i="365" s="1"/>
  <c r="E96" i="360"/>
  <c r="E164" i="360" s="1"/>
  <c r="K54" i="259"/>
  <c r="K51" i="199"/>
  <c r="D54" i="320"/>
  <c r="D54" i="382" s="1"/>
  <c r="J22" i="248"/>
  <c r="J39" i="188"/>
  <c r="I89" i="245"/>
  <c r="I90" i="185"/>
  <c r="I90" i="245"/>
  <c r="K16" i="245"/>
  <c r="D16" i="306"/>
  <c r="D16" i="368" s="1"/>
  <c r="K15" i="185"/>
  <c r="C41" i="170"/>
  <c r="C38" i="230"/>
  <c r="D141" i="298"/>
  <c r="D141" i="360"/>
  <c r="K140" i="178"/>
  <c r="D42" i="298"/>
  <c r="D42" i="360" s="1"/>
  <c r="K40" i="178"/>
  <c r="D40" i="298" s="1"/>
  <c r="D40" i="360" s="1"/>
  <c r="K129" i="235"/>
  <c r="D129" i="295"/>
  <c r="D129" i="357" s="1"/>
  <c r="C160" i="175"/>
  <c r="B14" i="76"/>
  <c r="E14" i="76"/>
  <c r="C164" i="1"/>
  <c r="K12" i="244"/>
  <c r="D12" i="305"/>
  <c r="D12" i="367"/>
  <c r="D26" i="320"/>
  <c r="D26" i="382"/>
  <c r="K28" i="259"/>
  <c r="C155" i="120"/>
  <c r="C36" i="340"/>
  <c r="C36" i="402"/>
  <c r="C38" i="279"/>
  <c r="D50" i="341"/>
  <c r="D50" i="403" s="1"/>
  <c r="K50" i="280"/>
  <c r="K45" i="220"/>
  <c r="K57" i="257"/>
  <c r="D57" i="318"/>
  <c r="D57" i="380" s="1"/>
  <c r="K32" i="273"/>
  <c r="D30" i="334"/>
  <c r="D30" i="396"/>
  <c r="D63" i="307"/>
  <c r="D63" i="369"/>
  <c r="K60" i="186"/>
  <c r="K63" i="246"/>
  <c r="D10" i="328"/>
  <c r="D10" i="390"/>
  <c r="K12" i="267"/>
  <c r="K10" i="207"/>
  <c r="D23" i="328"/>
  <c r="D23" i="390"/>
  <c r="K22" i="207"/>
  <c r="K25" i="267"/>
  <c r="K23" i="265"/>
  <c r="K22" i="205"/>
  <c r="D21" i="326"/>
  <c r="D21" i="388"/>
  <c r="K34" i="264"/>
  <c r="D32" i="325"/>
  <c r="D32" i="387" s="1"/>
  <c r="K32" i="204"/>
  <c r="D14" i="324"/>
  <c r="D14" i="386"/>
  <c r="K16" i="263"/>
  <c r="K29" i="261"/>
  <c r="D27" i="322"/>
  <c r="D27" i="384"/>
  <c r="K28" i="201"/>
  <c r="D59" i="313"/>
  <c r="D59" i="375" s="1"/>
  <c r="K59" i="252"/>
  <c r="D9" i="312"/>
  <c r="D9" i="374"/>
  <c r="K11" i="251"/>
  <c r="K10" i="191"/>
  <c r="K39" i="191" s="1"/>
  <c r="D54" i="310"/>
  <c r="D54" i="372"/>
  <c r="K52" i="189"/>
  <c r="K54" i="249"/>
  <c r="I15" i="243"/>
  <c r="E33" i="300"/>
  <c r="I33" i="300"/>
  <c r="J38" i="231"/>
  <c r="J10" i="291"/>
  <c r="D53" i="347"/>
  <c r="D53" i="409" s="1"/>
  <c r="K53" i="286"/>
  <c r="D8" i="333"/>
  <c r="D8" i="395"/>
  <c r="K10" i="272"/>
  <c r="K38" i="212"/>
  <c r="K10" i="283"/>
  <c r="D8" i="344"/>
  <c r="D8" i="406" s="1"/>
  <c r="K38" i="223"/>
  <c r="K25" i="177"/>
  <c r="H29" i="299"/>
  <c r="D37" i="181"/>
  <c r="J43" i="216"/>
  <c r="J43" i="276" s="1"/>
  <c r="J38" i="276"/>
  <c r="D48" i="327"/>
  <c r="D48" i="389"/>
  <c r="K48" i="266"/>
  <c r="K45" i="206"/>
  <c r="K26" i="266"/>
  <c r="D24" i="327"/>
  <c r="D24" i="389" s="1"/>
  <c r="K11" i="264"/>
  <c r="D9" i="325"/>
  <c r="D9" i="387" s="1"/>
  <c r="D38" i="325"/>
  <c r="D38" i="387" s="1"/>
  <c r="K40" i="264"/>
  <c r="K20" i="263"/>
  <c r="D18" i="324"/>
  <c r="D18" i="386"/>
  <c r="D10" i="321"/>
  <c r="D10" i="383"/>
  <c r="K12" i="260"/>
  <c r="K10" i="200"/>
  <c r="K49" i="249"/>
  <c r="D49" i="310"/>
  <c r="D49" i="372" s="1"/>
  <c r="K46" i="189"/>
  <c r="D33" i="309"/>
  <c r="D33" i="371"/>
  <c r="K35" i="248"/>
  <c r="K33" i="188"/>
  <c r="K114" i="187"/>
  <c r="K115" i="247"/>
  <c r="D115" i="308"/>
  <c r="D115" i="370"/>
  <c r="D145" i="307"/>
  <c r="D145" i="369"/>
  <c r="K145" i="246"/>
  <c r="K140" i="186"/>
  <c r="K158" i="244"/>
  <c r="D158" i="305"/>
  <c r="D158" i="367" s="1"/>
  <c r="D23" i="300"/>
  <c r="D23" i="362" s="1"/>
  <c r="E18" i="180"/>
  <c r="H38" i="288"/>
  <c r="H43" i="228"/>
  <c r="H43" i="288" s="1"/>
  <c r="E38" i="278"/>
  <c r="E43" i="218"/>
  <c r="E43" i="278"/>
  <c r="E38" i="264"/>
  <c r="E43" i="204"/>
  <c r="E43" i="264" s="1"/>
  <c r="K11" i="259"/>
  <c r="D9" i="320"/>
  <c r="D9" i="382"/>
  <c r="I38" i="255"/>
  <c r="I43" i="195"/>
  <c r="I43" i="255"/>
  <c r="D23" i="308"/>
  <c r="D23" i="370"/>
  <c r="K23" i="247"/>
  <c r="K22" i="187"/>
  <c r="D22" i="308" s="1"/>
  <c r="D22" i="370" s="1"/>
  <c r="D154" i="246"/>
  <c r="D155" i="186"/>
  <c r="D155" i="246" s="1"/>
  <c r="K10" i="254"/>
  <c r="D8" i="315"/>
  <c r="D8" i="377"/>
  <c r="K39" i="263"/>
  <c r="D37" i="324"/>
  <c r="D37" i="386"/>
  <c r="J38" i="257"/>
  <c r="J43" i="197"/>
  <c r="J43" i="257" s="1"/>
  <c r="B31" i="181"/>
  <c r="J160" i="235"/>
  <c r="J161" i="175"/>
  <c r="D53" i="327"/>
  <c r="D53" i="389"/>
  <c r="K51" i="206"/>
  <c r="K53" i="266"/>
  <c r="D29" i="327"/>
  <c r="D29" i="389"/>
  <c r="K31" i="266"/>
  <c r="K14" i="265"/>
  <c r="D12" i="326"/>
  <c r="D12" i="388"/>
  <c r="K28" i="204"/>
  <c r="K29" i="264"/>
  <c r="D27" i="325"/>
  <c r="D27" i="387" s="1"/>
  <c r="D10" i="324"/>
  <c r="D10" i="386" s="1"/>
  <c r="K12" i="263"/>
  <c r="K10" i="203"/>
  <c r="D60" i="323"/>
  <c r="D60" i="385" s="1"/>
  <c r="K60" i="262"/>
  <c r="K47" i="260"/>
  <c r="D47" i="321"/>
  <c r="D47" i="383" s="1"/>
  <c r="K45" i="200"/>
  <c r="D45" i="321" s="1"/>
  <c r="D45" i="383" s="1"/>
  <c r="D33" i="321"/>
  <c r="D33" i="383"/>
  <c r="K35" i="260"/>
  <c r="K14" i="253"/>
  <c r="D12" i="314"/>
  <c r="D12" i="376"/>
  <c r="D51" i="312"/>
  <c r="D51" i="374" s="1"/>
  <c r="K51" i="251"/>
  <c r="K46" i="191"/>
  <c r="H38" i="290"/>
  <c r="H43" i="230"/>
  <c r="H43" i="290"/>
  <c r="F43" i="228"/>
  <c r="F43" i="288"/>
  <c r="F38" i="288"/>
  <c r="J45" i="278"/>
  <c r="J57" i="218"/>
  <c r="J57" i="278"/>
  <c r="K20" i="268"/>
  <c r="D18" i="329"/>
  <c r="D18" i="391" s="1"/>
  <c r="D156" i="298"/>
  <c r="D156" i="360" s="1"/>
  <c r="K152" i="178"/>
  <c r="D152" i="298" s="1"/>
  <c r="D152" i="360" s="1"/>
  <c r="K57" i="254"/>
  <c r="D57" i="315"/>
  <c r="D57" i="377"/>
  <c r="K57" i="256"/>
  <c r="D57" i="317"/>
  <c r="D57" i="379" s="1"/>
  <c r="J43" i="199"/>
  <c r="J43" i="259" s="1"/>
  <c r="J38" i="259"/>
  <c r="K11" i="274"/>
  <c r="D9" i="335"/>
  <c r="D9" i="397"/>
  <c r="E5" i="270"/>
  <c r="E5" i="259"/>
  <c r="E5" i="287"/>
  <c r="E5" i="271"/>
  <c r="E5" i="256"/>
  <c r="E5" i="269"/>
  <c r="E5" i="289"/>
  <c r="E5" i="262"/>
  <c r="E5" i="277"/>
  <c r="E5" i="249"/>
  <c r="E5" i="250"/>
  <c r="E5" i="272"/>
  <c r="E5" i="255"/>
  <c r="E5" i="283"/>
  <c r="E5" i="268"/>
  <c r="E5" i="252"/>
  <c r="E5" i="265"/>
  <c r="E5" i="284"/>
  <c r="E5" i="254"/>
  <c r="E5" i="274"/>
  <c r="E5" i="276"/>
  <c r="E5" i="286"/>
  <c r="E5" i="267"/>
  <c r="E5" i="251"/>
  <c r="E5" i="279"/>
  <c r="E5" i="264"/>
  <c r="E5" i="248"/>
  <c r="E5" i="261"/>
  <c r="E5" i="281"/>
  <c r="E5" i="290"/>
  <c r="E5" i="266"/>
  <c r="E5" i="273"/>
  <c r="E5" i="285"/>
  <c r="E5" i="263"/>
  <c r="E5" i="288"/>
  <c r="E5" i="257"/>
  <c r="E5" i="291"/>
  <c r="E5" i="253"/>
  <c r="E5" i="258"/>
  <c r="E5" i="275"/>
  <c r="E5" i="278"/>
  <c r="E5" i="282"/>
  <c r="E5" i="260"/>
  <c r="E5" i="280"/>
  <c r="K139" i="246"/>
  <c r="D139" i="307"/>
  <c r="D139" i="369"/>
  <c r="D137" i="305"/>
  <c r="D137" i="367"/>
  <c r="K137" i="244"/>
  <c r="K133" i="184"/>
  <c r="K154" i="184" s="1"/>
  <c r="J10" i="254"/>
  <c r="J38" i="194"/>
  <c r="J38" i="254" s="1"/>
  <c r="E65" i="246"/>
  <c r="E90" i="186"/>
  <c r="E90" i="246" s="1"/>
  <c r="C57" i="218"/>
  <c r="C57" i="339" s="1"/>
  <c r="C57" i="401" s="1"/>
  <c r="C58" i="158"/>
  <c r="C58" i="218"/>
  <c r="C58" i="339" s="1"/>
  <c r="C58" i="401" s="1"/>
  <c r="D43" i="203"/>
  <c r="D43" i="263"/>
  <c r="D38" i="263"/>
  <c r="J52" i="248"/>
  <c r="J58" i="188"/>
  <c r="J58" i="248"/>
  <c r="K116" i="245"/>
  <c r="D116" i="306"/>
  <c r="D116" i="368" s="1"/>
  <c r="K153" i="235"/>
  <c r="D153" i="295"/>
  <c r="D153" i="357"/>
  <c r="K152" i="175"/>
  <c r="D12" i="298"/>
  <c r="D12" i="360" s="1"/>
  <c r="K11" i="178"/>
  <c r="D11" i="298" s="1"/>
  <c r="D11" i="360" s="1"/>
  <c r="K25" i="246"/>
  <c r="D25" i="307"/>
  <c r="D25" i="369" s="1"/>
  <c r="K22" i="186"/>
  <c r="K22" i="246" s="1"/>
  <c r="K15" i="251"/>
  <c r="D13" i="312"/>
  <c r="D13" i="374" s="1"/>
  <c r="K5" i="251"/>
  <c r="K5" i="255"/>
  <c r="K5" i="285"/>
  <c r="K5" i="282"/>
  <c r="K5" i="273"/>
  <c r="K5" i="283"/>
  <c r="K5" i="257"/>
  <c r="K5" i="258"/>
  <c r="K5" i="281"/>
  <c r="K5" i="279"/>
  <c r="K5" i="290"/>
  <c r="K5" i="261"/>
  <c r="K5" i="289"/>
  <c r="K5" i="262"/>
  <c r="K5" i="267"/>
  <c r="K5" i="248"/>
  <c r="K5" i="265"/>
  <c r="K5" i="268"/>
  <c r="K5" i="286"/>
  <c r="K5" i="263"/>
  <c r="K5" i="252"/>
  <c r="K5" i="249"/>
  <c r="K5" i="253"/>
  <c r="K5" i="274"/>
  <c r="K5" i="266"/>
  <c r="K5" i="264"/>
  <c r="D32" i="329"/>
  <c r="D32" i="391" s="1"/>
  <c r="K34" i="268"/>
  <c r="K32" i="208"/>
  <c r="K55" i="264"/>
  <c r="D55" i="325"/>
  <c r="D55" i="387"/>
  <c r="K50" i="261"/>
  <c r="D50" i="322"/>
  <c r="D50" i="384" s="1"/>
  <c r="J10" i="290"/>
  <c r="J38" i="230"/>
  <c r="C160" i="132"/>
  <c r="C162" i="178" s="1"/>
  <c r="C93" i="178"/>
  <c r="C93" i="238" s="1"/>
  <c r="C58" i="138"/>
  <c r="C58" i="198"/>
  <c r="C58" i="319" s="1"/>
  <c r="C43" i="198"/>
  <c r="J43" i="210"/>
  <c r="J43" i="270" s="1"/>
  <c r="J38" i="270"/>
  <c r="J155" i="186"/>
  <c r="J155" i="246"/>
  <c r="J128" i="246"/>
  <c r="D53" i="313"/>
  <c r="D53" i="375" s="1"/>
  <c r="K53" i="252"/>
  <c r="K51" i="192"/>
  <c r="K124" i="245"/>
  <c r="D124" i="306"/>
  <c r="D124" i="368"/>
  <c r="E38" i="290"/>
  <c r="E43" i="230"/>
  <c r="E43" i="290" s="1"/>
  <c r="H38" i="271"/>
  <c r="H43" i="211"/>
  <c r="H43" i="271"/>
  <c r="H43" i="200"/>
  <c r="H43" i="260"/>
  <c r="H38" i="260"/>
  <c r="K36" i="247"/>
  <c r="D36" i="308"/>
  <c r="D36" i="370"/>
  <c r="K29" i="187"/>
  <c r="K86" i="246"/>
  <c r="D86" i="307"/>
  <c r="D86" i="369"/>
  <c r="C65" i="308"/>
  <c r="C65" i="370"/>
  <c r="C65" i="247"/>
  <c r="D33" i="328"/>
  <c r="D33" i="390" s="1"/>
  <c r="K35" i="267"/>
  <c r="K32" i="207"/>
  <c r="K11" i="261"/>
  <c r="D9" i="322"/>
  <c r="D9" i="384"/>
  <c r="K10" i="201"/>
  <c r="K16" i="260"/>
  <c r="D14" i="321"/>
  <c r="D14" i="383"/>
  <c r="K21" i="249"/>
  <c r="D19" i="310"/>
  <c r="D19" i="372" s="1"/>
  <c r="K30" i="248"/>
  <c r="D28" i="309"/>
  <c r="D28" i="371"/>
  <c r="K28" i="188"/>
  <c r="D120" i="306"/>
  <c r="D120" i="368" s="1"/>
  <c r="K120" i="245"/>
  <c r="E38" i="288"/>
  <c r="E43" i="228"/>
  <c r="E43" i="288" s="1"/>
  <c r="K38" i="269"/>
  <c r="K43" i="209"/>
  <c r="D41" i="330" s="1"/>
  <c r="D36" i="330"/>
  <c r="D36" i="392"/>
  <c r="D11" i="323"/>
  <c r="D11" i="385"/>
  <c r="K13" i="262"/>
  <c r="D23" i="338"/>
  <c r="D23" i="400" s="1"/>
  <c r="K25" i="277"/>
  <c r="K22" i="217"/>
  <c r="E38" i="270"/>
  <c r="E43" i="210"/>
  <c r="E43" i="270"/>
  <c r="K61" i="247"/>
  <c r="D61" i="308"/>
  <c r="D61" i="370" s="1"/>
  <c r="K60" i="187"/>
  <c r="K60" i="247" s="1"/>
  <c r="J51" i="282"/>
  <c r="J57" i="222"/>
  <c r="J57" i="282" s="1"/>
  <c r="F43" i="195"/>
  <c r="F43" i="255" s="1"/>
  <c r="F38" i="255"/>
  <c r="D38" i="262"/>
  <c r="D43" i="202"/>
  <c r="D43" i="262" s="1"/>
  <c r="J10" i="284"/>
  <c r="J38" i="224"/>
  <c r="D76" i="298"/>
  <c r="D76" i="360" s="1"/>
  <c r="K73" i="178"/>
  <c r="I166" i="178"/>
  <c r="I160" i="238"/>
  <c r="I166" i="238" s="1"/>
  <c r="K78" i="186"/>
  <c r="K81" i="246"/>
  <c r="D81" i="307"/>
  <c r="D81" i="369" s="1"/>
  <c r="D65" i="247"/>
  <c r="D90" i="187"/>
  <c r="D90" i="247"/>
  <c r="D10" i="337"/>
  <c r="D10" i="399"/>
  <c r="K12" i="276"/>
  <c r="K10" i="216"/>
  <c r="K10" i="276" s="1"/>
  <c r="D149" i="305"/>
  <c r="D149" i="367"/>
  <c r="K149" i="244"/>
  <c r="K146" i="184"/>
  <c r="K146" i="244" s="1"/>
  <c r="J78" i="244"/>
  <c r="J89" i="184"/>
  <c r="J89" i="244" s="1"/>
  <c r="E38" i="268"/>
  <c r="E43" i="208"/>
  <c r="E43" i="268"/>
  <c r="K56" i="253"/>
  <c r="D56" i="314"/>
  <c r="D56" i="376" s="1"/>
  <c r="K57" i="193"/>
  <c r="K57" i="253" s="1"/>
  <c r="D85" i="308"/>
  <c r="D85" i="370"/>
  <c r="K85" i="247"/>
  <c r="K82" i="187"/>
  <c r="K89" i="187" s="1"/>
  <c r="K89" i="247" s="1"/>
  <c r="D42" i="307"/>
  <c r="D42" i="369"/>
  <c r="K42" i="246"/>
  <c r="K37" i="186"/>
  <c r="D37" i="307" s="1"/>
  <c r="D89" i="244"/>
  <c r="D90" i="184"/>
  <c r="D90" i="244" s="1"/>
  <c r="D134" i="308"/>
  <c r="D134" i="370" s="1"/>
  <c r="K134" i="247"/>
  <c r="K133" i="187"/>
  <c r="G154" i="245"/>
  <c r="G155" i="185"/>
  <c r="G155" i="245"/>
  <c r="K9" i="245"/>
  <c r="D9" i="306"/>
  <c r="D9" i="368" s="1"/>
  <c r="K8" i="185"/>
  <c r="K8" i="245" s="1"/>
  <c r="D38" i="297"/>
  <c r="D38" i="359"/>
  <c r="K32" i="177"/>
  <c r="D32" i="297"/>
  <c r="D32" i="359" s="1"/>
  <c r="D89" i="295"/>
  <c r="D89" i="357" s="1"/>
  <c r="K85" i="175"/>
  <c r="D85" i="295" s="1"/>
  <c r="D85" i="357" s="1"/>
  <c r="C30" i="180"/>
  <c r="D7" i="76"/>
  <c r="C31" i="61"/>
  <c r="D8" i="76"/>
  <c r="J32" i="267"/>
  <c r="J38" i="207"/>
  <c r="J43" i="207" s="1"/>
  <c r="J43" i="267" s="1"/>
  <c r="G43" i="199"/>
  <c r="G43" i="259"/>
  <c r="G38" i="259"/>
  <c r="D38" i="258"/>
  <c r="D43" i="198"/>
  <c r="D43" i="258"/>
  <c r="D54" i="309"/>
  <c r="D54" i="371"/>
  <c r="K54" i="248"/>
  <c r="K52" i="188"/>
  <c r="K58" i="188" s="1"/>
  <c r="K58" i="248" s="1"/>
  <c r="D76" i="297"/>
  <c r="D76" i="359"/>
  <c r="K73" i="177"/>
  <c r="K103" i="235"/>
  <c r="D103" i="295"/>
  <c r="D103" i="357"/>
  <c r="C28" i="290"/>
  <c r="C26" i="351"/>
  <c r="C26" i="413" s="1"/>
  <c r="J140" i="238"/>
  <c r="J160" i="178"/>
  <c r="F92" i="238"/>
  <c r="F166" i="238" s="1"/>
  <c r="F93" i="178"/>
  <c r="F93" i="238" s="1"/>
  <c r="F166" i="178"/>
  <c r="C140" i="295"/>
  <c r="C140" i="357"/>
  <c r="C140" i="235"/>
  <c r="J15" i="245"/>
  <c r="J65" i="185"/>
  <c r="C90" i="185"/>
  <c r="C90" i="245" s="1"/>
  <c r="C156" i="119"/>
  <c r="C156" i="185"/>
  <c r="C156" i="245" s="1"/>
  <c r="C128" i="307"/>
  <c r="C128" i="369"/>
  <c r="C128" i="246"/>
  <c r="C43" i="219"/>
  <c r="C58" i="159"/>
  <c r="C58" i="219"/>
  <c r="K45" i="281"/>
  <c r="D45" i="342"/>
  <c r="D45" i="404" s="1"/>
  <c r="K57" i="221"/>
  <c r="K57" i="281" s="1"/>
  <c r="K36" i="266"/>
  <c r="D34" i="327"/>
  <c r="D34" i="389" s="1"/>
  <c r="K22" i="284"/>
  <c r="D20" i="345"/>
  <c r="D20" i="407"/>
  <c r="K37" i="247"/>
  <c r="D37" i="308"/>
  <c r="D37" i="370" s="1"/>
  <c r="D83" i="306"/>
  <c r="D83" i="368" s="1"/>
  <c r="K82" i="185"/>
  <c r="D82" i="306" s="1"/>
  <c r="K83" i="245"/>
  <c r="K32" i="253"/>
  <c r="D30" i="314"/>
  <c r="D30" i="376"/>
  <c r="K60" i="265"/>
  <c r="D60" i="326"/>
  <c r="D60" i="388" s="1"/>
  <c r="K56" i="263"/>
  <c r="D56" i="324"/>
  <c r="D56" i="386"/>
  <c r="D25" i="323"/>
  <c r="D25" i="385"/>
  <c r="K27" i="262"/>
  <c r="D13" i="322"/>
  <c r="D13" i="384" s="1"/>
  <c r="K15" i="261"/>
  <c r="D38" i="322"/>
  <c r="D38" i="384"/>
  <c r="K39" i="201"/>
  <c r="K40" i="261"/>
  <c r="D16" i="314"/>
  <c r="D16" i="376"/>
  <c r="K18" i="253"/>
  <c r="D52" i="307"/>
  <c r="D52" i="369" s="1"/>
  <c r="K52" i="246"/>
  <c r="K137" i="245"/>
  <c r="D137" i="306"/>
  <c r="D137" i="368" s="1"/>
  <c r="K133" i="185"/>
  <c r="D133" i="306" s="1"/>
  <c r="D133" i="368" s="1"/>
  <c r="K120" i="244"/>
  <c r="D120" i="305"/>
  <c r="D120" i="367" s="1"/>
  <c r="K13" i="291"/>
  <c r="D11" i="352"/>
  <c r="D11" i="414"/>
  <c r="J51" i="286"/>
  <c r="J57" i="226"/>
  <c r="J57" i="286" s="1"/>
  <c r="F38" i="278"/>
  <c r="F43" i="218"/>
  <c r="F43" i="278"/>
  <c r="K10" i="208"/>
  <c r="K12" i="268"/>
  <c r="D10" i="329"/>
  <c r="D10" i="391"/>
  <c r="I38" i="261"/>
  <c r="I43" i="201"/>
  <c r="I43" i="261" s="1"/>
  <c r="D46" i="308"/>
  <c r="D46" i="370" s="1"/>
  <c r="K46" i="247"/>
  <c r="K16" i="247"/>
  <c r="D16" i="308"/>
  <c r="D16" i="370" s="1"/>
  <c r="K15" i="187"/>
  <c r="D148" i="307"/>
  <c r="D148" i="369"/>
  <c r="K148" i="246"/>
  <c r="K146" i="186"/>
  <c r="K146" i="246" s="1"/>
  <c r="E128" i="246"/>
  <c r="E155" i="186"/>
  <c r="E155" i="246" s="1"/>
  <c r="H65" i="246"/>
  <c r="H90" i="186"/>
  <c r="H90" i="246"/>
  <c r="K22" i="287"/>
  <c r="D20" i="348"/>
  <c r="D20" i="410" s="1"/>
  <c r="K51" i="226"/>
  <c r="D51" i="337"/>
  <c r="D51" i="399" s="1"/>
  <c r="K57" i="216"/>
  <c r="D57" i="337" s="1"/>
  <c r="D57" i="399" s="1"/>
  <c r="K51" i="276"/>
  <c r="C36" i="319"/>
  <c r="C36" i="381" s="1"/>
  <c r="C38" i="258"/>
  <c r="K20" i="267"/>
  <c r="D18" i="328"/>
  <c r="D18" i="390" s="1"/>
  <c r="D8" i="345"/>
  <c r="D8" i="407"/>
  <c r="K10" i="284"/>
  <c r="K39" i="277"/>
  <c r="D37" i="338"/>
  <c r="D37" i="400"/>
  <c r="K22" i="252"/>
  <c r="D20" i="313"/>
  <c r="D20" i="375" s="1"/>
  <c r="K133" i="186"/>
  <c r="K133" i="246" s="1"/>
  <c r="K47" i="267"/>
  <c r="D47" i="328"/>
  <c r="D47" i="390" s="1"/>
  <c r="K45" i="207"/>
  <c r="K45" i="267" s="1"/>
  <c r="D56" i="328"/>
  <c r="D56" i="390"/>
  <c r="K56" i="267"/>
  <c r="D16" i="326"/>
  <c r="D16" i="388" s="1"/>
  <c r="K18" i="265"/>
  <c r="D52" i="324"/>
  <c r="D52" i="386"/>
  <c r="K52" i="263"/>
  <c r="K51" i="203"/>
  <c r="D51" i="324" s="1"/>
  <c r="D51" i="386" s="1"/>
  <c r="D16" i="323"/>
  <c r="D16" i="385"/>
  <c r="K18" i="262"/>
  <c r="K19" i="261"/>
  <c r="D17" i="322"/>
  <c r="D17" i="384"/>
  <c r="D32" i="322"/>
  <c r="D32" i="384"/>
  <c r="K34" i="261"/>
  <c r="K32" i="201"/>
  <c r="K32" i="261" s="1"/>
  <c r="D52" i="321"/>
  <c r="D52" i="383"/>
  <c r="K52" i="260"/>
  <c r="K51" i="200"/>
  <c r="D51" i="321" s="1"/>
  <c r="D51" i="383" s="1"/>
  <c r="D17" i="312"/>
  <c r="D17" i="374"/>
  <c r="K19" i="251"/>
  <c r="D14" i="309"/>
  <c r="D14" i="371" s="1"/>
  <c r="K16" i="248"/>
  <c r="K10" i="188"/>
  <c r="K12" i="247"/>
  <c r="D12" i="308"/>
  <c r="D12" i="370"/>
  <c r="K8" i="187"/>
  <c r="D63" i="306"/>
  <c r="D63" i="368" s="1"/>
  <c r="K63" i="245"/>
  <c r="K60" i="185"/>
  <c r="B15" i="365"/>
  <c r="G15" i="365" s="1"/>
  <c r="G15" i="303"/>
  <c r="K10" i="231"/>
  <c r="D56" i="339"/>
  <c r="D56" i="401" s="1"/>
  <c r="K56" i="278"/>
  <c r="I90" i="187"/>
  <c r="I90" i="247" s="1"/>
  <c r="I89" i="247"/>
  <c r="D8" i="311"/>
  <c r="D8" i="373" s="1"/>
  <c r="K39" i="190"/>
  <c r="K39" i="250" s="1"/>
  <c r="K10" i="250"/>
  <c r="J43" i="204"/>
  <c r="J43" i="264" s="1"/>
  <c r="K40" i="268"/>
  <c r="D38" i="329"/>
  <c r="D38" i="391"/>
  <c r="K39" i="208"/>
  <c r="D15" i="327"/>
  <c r="D15" i="389" s="1"/>
  <c r="K17" i="266"/>
  <c r="K27" i="265"/>
  <c r="D25" i="326"/>
  <c r="D25" i="388" s="1"/>
  <c r="D46" i="322"/>
  <c r="D46" i="384" s="1"/>
  <c r="K45" i="201"/>
  <c r="K57" i="201" s="1"/>
  <c r="K57" i="261" s="1"/>
  <c r="K46" i="261"/>
  <c r="D22" i="322"/>
  <c r="D22" i="384" s="1"/>
  <c r="K24" i="261"/>
  <c r="K22" i="201"/>
  <c r="K42" i="250"/>
  <c r="D40" i="311"/>
  <c r="D40" i="373"/>
  <c r="K40" i="190"/>
  <c r="K60" i="249"/>
  <c r="D60" i="310"/>
  <c r="D60" i="372"/>
  <c r="D39" i="309"/>
  <c r="D39" i="371"/>
  <c r="K41" i="248"/>
  <c r="K40" i="188"/>
  <c r="D38" i="309" s="1"/>
  <c r="D157" i="307"/>
  <c r="D157" i="369"/>
  <c r="K157" i="246"/>
  <c r="H9" i="299"/>
  <c r="H9" i="361" s="1"/>
  <c r="I18" i="179"/>
  <c r="H18" i="299" s="1"/>
  <c r="K58" i="175"/>
  <c r="D58" i="295" s="1"/>
  <c r="D58" i="357" s="1"/>
  <c r="D59" i="295"/>
  <c r="D59" i="357"/>
  <c r="D10" i="340"/>
  <c r="D10" i="402"/>
  <c r="K12" i="279"/>
  <c r="K10" i="219"/>
  <c r="D8" i="340" s="1"/>
  <c r="H38" i="267"/>
  <c r="H43" i="207"/>
  <c r="H43" i="267" s="1"/>
  <c r="D38" i="259"/>
  <c r="D43" i="199"/>
  <c r="D43" i="259"/>
  <c r="F44" i="190"/>
  <c r="F44" i="250"/>
  <c r="F39" i="250"/>
  <c r="J8" i="247"/>
  <c r="J65" i="187"/>
  <c r="K114" i="246"/>
  <c r="D114" i="307"/>
  <c r="D114" i="369"/>
  <c r="K128" i="186"/>
  <c r="K60" i="268"/>
  <c r="D60" i="329"/>
  <c r="D60" i="391"/>
  <c r="E32" i="299"/>
  <c r="I32" i="299"/>
  <c r="D20" i="301"/>
  <c r="E20" i="301" s="1"/>
  <c r="K10" i="290"/>
  <c r="K38" i="230"/>
  <c r="D8" i="351"/>
  <c r="D8" i="413" s="1"/>
  <c r="D37" i="311"/>
  <c r="D37" i="373" s="1"/>
  <c r="K44" i="190"/>
  <c r="K44" i="250" s="1"/>
  <c r="D51" i="347"/>
  <c r="D51" i="409"/>
  <c r="K51" i="286"/>
  <c r="K57" i="226"/>
  <c r="D57" i="347" s="1"/>
  <c r="D146" i="307"/>
  <c r="D146" i="369" s="1"/>
  <c r="K10" i="268"/>
  <c r="D8" i="329"/>
  <c r="D8" i="391" s="1"/>
  <c r="K38" i="216"/>
  <c r="K43" i="216" s="1"/>
  <c r="K58" i="216" s="1"/>
  <c r="D8" i="337"/>
  <c r="D8" i="399" s="1"/>
  <c r="C58" i="278"/>
  <c r="K135" i="178"/>
  <c r="D100" i="298"/>
  <c r="D100" i="360"/>
  <c r="K28" i="267"/>
  <c r="D26" i="328"/>
  <c r="D26" i="390"/>
  <c r="C166" i="298"/>
  <c r="C92" i="360"/>
  <c r="C166" i="360" s="1"/>
  <c r="D45" i="316"/>
  <c r="D45" i="378" s="1"/>
  <c r="K45" i="255"/>
  <c r="K57" i="195"/>
  <c r="K38" i="280"/>
  <c r="D36" i="341"/>
  <c r="D36" i="403"/>
  <c r="K43" i="220"/>
  <c r="D15" i="305"/>
  <c r="D15" i="367" s="1"/>
  <c r="K15" i="244"/>
  <c r="D57" i="343"/>
  <c r="D57" i="405" s="1"/>
  <c r="K57" i="282"/>
  <c r="K58" i="222"/>
  <c r="K39" i="268"/>
  <c r="D37" i="329"/>
  <c r="D37" i="391"/>
  <c r="D8" i="352"/>
  <c r="D8" i="414"/>
  <c r="K38" i="231"/>
  <c r="K10" i="291"/>
  <c r="K133" i="245"/>
  <c r="D37" i="322"/>
  <c r="D37" i="384"/>
  <c r="K39" i="261"/>
  <c r="C58" i="340"/>
  <c r="C58" i="402" s="1"/>
  <c r="C58" i="279"/>
  <c r="C156" i="306"/>
  <c r="C156" i="368" s="1"/>
  <c r="J38" i="267"/>
  <c r="C30" i="240"/>
  <c r="C30" i="300"/>
  <c r="D146" i="305"/>
  <c r="D146" i="367" s="1"/>
  <c r="K22" i="277"/>
  <c r="D20" i="338"/>
  <c r="D20" i="400" s="1"/>
  <c r="D30" i="328"/>
  <c r="D30" i="390" s="1"/>
  <c r="K32" i="267"/>
  <c r="D46" i="312"/>
  <c r="D46" i="374" s="1"/>
  <c r="K46" i="251"/>
  <c r="K45" i="260"/>
  <c r="D26" i="322"/>
  <c r="D26" i="384" s="1"/>
  <c r="K28" i="261"/>
  <c r="D20" i="328"/>
  <c r="D20" i="390"/>
  <c r="K22" i="267"/>
  <c r="J44" i="188"/>
  <c r="J44" i="248" s="1"/>
  <c r="J39" i="248"/>
  <c r="K49" i="244"/>
  <c r="D49" i="305"/>
  <c r="D49" i="367" s="1"/>
  <c r="D32" i="295"/>
  <c r="D32" i="357" s="1"/>
  <c r="K45" i="252"/>
  <c r="D45" i="313"/>
  <c r="D45" i="375"/>
  <c r="K57" i="192"/>
  <c r="D30" i="323"/>
  <c r="D30" i="385" s="1"/>
  <c r="K32" i="262"/>
  <c r="K51" i="255"/>
  <c r="D51" i="316"/>
  <c r="D51" i="378" s="1"/>
  <c r="K49" i="247"/>
  <c r="D49" i="308"/>
  <c r="D49" i="370"/>
  <c r="D69" i="295"/>
  <c r="D69" i="357"/>
  <c r="J38" i="279"/>
  <c r="J43" i="219"/>
  <c r="J43" i="279" s="1"/>
  <c r="J38" i="288"/>
  <c r="J43" i="228"/>
  <c r="J43" i="288"/>
  <c r="D45" i="323"/>
  <c r="D45" i="385"/>
  <c r="K57" i="202"/>
  <c r="K45" i="262"/>
  <c r="K57" i="205"/>
  <c r="K45" i="265"/>
  <c r="D45" i="326"/>
  <c r="D45" i="388"/>
  <c r="D45" i="325"/>
  <c r="D45" i="387"/>
  <c r="K45" i="264"/>
  <c r="K57" i="290"/>
  <c r="D57" i="351"/>
  <c r="D57" i="413" s="1"/>
  <c r="D17" i="300"/>
  <c r="D17" i="362" s="1"/>
  <c r="D31" i="312"/>
  <c r="D31" i="374"/>
  <c r="K33" i="251"/>
  <c r="D26" i="321"/>
  <c r="D26" i="383" s="1"/>
  <c r="K28" i="260"/>
  <c r="K28" i="254"/>
  <c r="D26" i="315"/>
  <c r="D26" i="377" s="1"/>
  <c r="J38" i="266"/>
  <c r="J43" i="206"/>
  <c r="J43" i="266" s="1"/>
  <c r="K28" i="268"/>
  <c r="D26" i="329"/>
  <c r="D26" i="391"/>
  <c r="C57" i="315"/>
  <c r="C57" i="377"/>
  <c r="C57" i="254"/>
  <c r="K39" i="267"/>
  <c r="D37" i="328"/>
  <c r="D37" i="390"/>
  <c r="K40" i="250"/>
  <c r="D38" i="311"/>
  <c r="D38" i="373" s="1"/>
  <c r="K57" i="207"/>
  <c r="D57" i="328" s="1"/>
  <c r="D45" i="328"/>
  <c r="D45" i="390" s="1"/>
  <c r="K57" i="276"/>
  <c r="D37" i="369"/>
  <c r="J38" i="284"/>
  <c r="J43" i="224"/>
  <c r="J43" i="284"/>
  <c r="K29" i="247"/>
  <c r="D29" i="308"/>
  <c r="D29" i="370"/>
  <c r="C93" i="298"/>
  <c r="C93" i="360" s="1"/>
  <c r="K32" i="268"/>
  <c r="D30" i="329"/>
  <c r="D30" i="391"/>
  <c r="B31" i="241"/>
  <c r="K22" i="247"/>
  <c r="D8" i="312"/>
  <c r="D8" i="374" s="1"/>
  <c r="K10" i="251"/>
  <c r="D15" i="306"/>
  <c r="D15" i="368"/>
  <c r="K15" i="245"/>
  <c r="J65" i="246"/>
  <c r="D45" i="324"/>
  <c r="D45" i="386" s="1"/>
  <c r="K45" i="263"/>
  <c r="D30" i="326"/>
  <c r="D30" i="388"/>
  <c r="K32" i="265"/>
  <c r="J90" i="187"/>
  <c r="J90" i="247" s="1"/>
  <c r="J65" i="247"/>
  <c r="K10" i="279"/>
  <c r="D8" i="402"/>
  <c r="K10" i="248"/>
  <c r="K39" i="188"/>
  <c r="K44" i="188" s="1"/>
  <c r="D8" i="309"/>
  <c r="D8" i="371"/>
  <c r="K82" i="245"/>
  <c r="D82" i="368"/>
  <c r="D57" i="342"/>
  <c r="D57" i="404" s="1"/>
  <c r="C41" i="340"/>
  <c r="C41" i="402" s="1"/>
  <c r="C43" i="279"/>
  <c r="C90" i="306"/>
  <c r="C90" i="368" s="1"/>
  <c r="J160" i="238"/>
  <c r="D52" i="309"/>
  <c r="D52" i="371" s="1"/>
  <c r="K52" i="248"/>
  <c r="D8" i="306"/>
  <c r="D8" i="368" s="1"/>
  <c r="D57" i="314"/>
  <c r="D57" i="376" s="1"/>
  <c r="D73" i="298"/>
  <c r="D73" i="360" s="1"/>
  <c r="K92" i="178"/>
  <c r="K166" i="178" s="1"/>
  <c r="K10" i="261"/>
  <c r="K38" i="201"/>
  <c r="K38" i="261" s="1"/>
  <c r="D8" i="322"/>
  <c r="D8" i="384"/>
  <c r="C41" i="319"/>
  <c r="C41" i="381"/>
  <c r="C43" i="258"/>
  <c r="J43" i="230"/>
  <c r="J43" i="290" s="1"/>
  <c r="J38" i="290"/>
  <c r="D22" i="307"/>
  <c r="D22" i="369" s="1"/>
  <c r="D133" i="305"/>
  <c r="D133" i="367" s="1"/>
  <c r="K133" i="244"/>
  <c r="D8" i="324"/>
  <c r="D8" i="386" s="1"/>
  <c r="K10" i="263"/>
  <c r="K38" i="203"/>
  <c r="K51" i="266"/>
  <c r="D51" i="327"/>
  <c r="D51" i="389"/>
  <c r="D18" i="300"/>
  <c r="D18" i="362"/>
  <c r="D140" i="307"/>
  <c r="D140" i="369" s="1"/>
  <c r="K140" i="246"/>
  <c r="K10" i="260"/>
  <c r="D25" i="297"/>
  <c r="D25" i="359"/>
  <c r="K68" i="177"/>
  <c r="K43" i="212"/>
  <c r="K43" i="272" s="1"/>
  <c r="D36" i="333"/>
  <c r="D36" i="395"/>
  <c r="K38" i="272"/>
  <c r="K52" i="249"/>
  <c r="D52" i="310"/>
  <c r="D52" i="372"/>
  <c r="D30" i="325"/>
  <c r="D30" i="387"/>
  <c r="K32" i="264"/>
  <c r="D20" i="326"/>
  <c r="D20" i="388" s="1"/>
  <c r="K22" i="265"/>
  <c r="K60" i="246"/>
  <c r="D60" i="307"/>
  <c r="D60" i="369" s="1"/>
  <c r="D45" i="341"/>
  <c r="D45" i="403" s="1"/>
  <c r="K45" i="280"/>
  <c r="K57" i="220"/>
  <c r="C38" i="290"/>
  <c r="C36" i="351"/>
  <c r="C36" i="413"/>
  <c r="D37" i="314"/>
  <c r="D37" i="376"/>
  <c r="K39" i="253"/>
  <c r="D37" i="306"/>
  <c r="D37" i="368" s="1"/>
  <c r="K37" i="245"/>
  <c r="J135" i="238"/>
  <c r="J161" i="178"/>
  <c r="J161" i="238" s="1"/>
  <c r="D20" i="324"/>
  <c r="D20" i="386" s="1"/>
  <c r="K22" i="263"/>
  <c r="D8" i="305"/>
  <c r="D8" i="367" s="1"/>
  <c r="K8" i="244"/>
  <c r="C44" i="188"/>
  <c r="C42" i="309" s="1"/>
  <c r="C59" i="79"/>
  <c r="C59" i="188"/>
  <c r="C59" i="309" s="1"/>
  <c r="K10" i="286"/>
  <c r="D8" i="347"/>
  <c r="D8" i="409"/>
  <c r="D45" i="339"/>
  <c r="D45" i="401"/>
  <c r="K45" i="278"/>
  <c r="K57" i="218"/>
  <c r="K57" i="278" s="1"/>
  <c r="K70" i="245"/>
  <c r="D70" i="306"/>
  <c r="D70" i="368" s="1"/>
  <c r="D20" i="323"/>
  <c r="D20" i="385" s="1"/>
  <c r="K22" i="262"/>
  <c r="J65" i="244"/>
  <c r="J90" i="184"/>
  <c r="J90" i="244" s="1"/>
  <c r="D128" i="367"/>
  <c r="D8" i="307"/>
  <c r="D8" i="369"/>
  <c r="K8" i="246"/>
  <c r="D8" i="349"/>
  <c r="D8" i="411"/>
  <c r="K10" i="288"/>
  <c r="D26" i="312"/>
  <c r="D26" i="374"/>
  <c r="K28" i="251"/>
  <c r="K66" i="247"/>
  <c r="D66" i="308"/>
  <c r="D66" i="370" s="1"/>
  <c r="K22" i="248"/>
  <c r="D20" i="309"/>
  <c r="D20" i="371"/>
  <c r="K60" i="245"/>
  <c r="D60" i="306"/>
  <c r="D60" i="368" s="1"/>
  <c r="D73" i="297"/>
  <c r="D73" i="359" s="1"/>
  <c r="J43" i="194"/>
  <c r="J43" i="254" s="1"/>
  <c r="K33" i="248"/>
  <c r="D31" i="309"/>
  <c r="D31" i="371"/>
  <c r="J43" i="231"/>
  <c r="J43" i="291"/>
  <c r="J38" i="291"/>
  <c r="D140" i="298"/>
  <c r="D140" i="360" s="1"/>
  <c r="K160" i="178"/>
  <c r="D160" i="298" s="1"/>
  <c r="D160" i="360" s="1"/>
  <c r="K51" i="259"/>
  <c r="K57" i="199"/>
  <c r="D51" i="320"/>
  <c r="D51" i="382"/>
  <c r="K43" i="230"/>
  <c r="K38" i="290"/>
  <c r="D36" i="351"/>
  <c r="D36" i="413"/>
  <c r="D128" i="307"/>
  <c r="D128" i="369"/>
  <c r="K128" i="246"/>
  <c r="K40" i="248"/>
  <c r="D38" i="371"/>
  <c r="D20" i="322"/>
  <c r="D20" i="384"/>
  <c r="K22" i="261"/>
  <c r="K45" i="261"/>
  <c r="D45" i="322"/>
  <c r="D45" i="384" s="1"/>
  <c r="K65" i="187"/>
  <c r="K8" i="247"/>
  <c r="D8" i="308"/>
  <c r="D8" i="370" s="1"/>
  <c r="K51" i="260"/>
  <c r="K154" i="186"/>
  <c r="K155" i="186" s="1"/>
  <c r="D155" i="307" s="1"/>
  <c r="D155" i="369" s="1"/>
  <c r="D15" i="308"/>
  <c r="D15" i="370" s="1"/>
  <c r="K15" i="247"/>
  <c r="J65" i="245"/>
  <c r="J90" i="185"/>
  <c r="J90" i="245" s="1"/>
  <c r="C31" i="180"/>
  <c r="C31" i="300" s="1"/>
  <c r="C31" i="362" s="1"/>
  <c r="D133" i="308"/>
  <c r="D133" i="370"/>
  <c r="K133" i="247"/>
  <c r="D82" i="308"/>
  <c r="D82" i="370" s="1"/>
  <c r="D78" i="307"/>
  <c r="D78" i="369" s="1"/>
  <c r="K78" i="246"/>
  <c r="K58" i="209"/>
  <c r="D58" i="330" s="1"/>
  <c r="D41" i="392"/>
  <c r="D26" i="309"/>
  <c r="D26" i="371"/>
  <c r="K28" i="248"/>
  <c r="D51" i="313"/>
  <c r="D51" i="375" s="1"/>
  <c r="K51" i="252"/>
  <c r="C58" i="381"/>
  <c r="K152" i="235"/>
  <c r="D152" i="295"/>
  <c r="D152" i="357" s="1"/>
  <c r="K28" i="264"/>
  <c r="D26" i="325"/>
  <c r="D26" i="387"/>
  <c r="B32" i="181"/>
  <c r="E32" i="181"/>
  <c r="J161" i="235"/>
  <c r="B32" i="241"/>
  <c r="D114" i="308"/>
  <c r="D114" i="370"/>
  <c r="K114" i="247"/>
  <c r="D46" i="310"/>
  <c r="D46" i="372" s="1"/>
  <c r="K58" i="189"/>
  <c r="K58" i="249" s="1"/>
  <c r="K46" i="249"/>
  <c r="K45" i="266"/>
  <c r="D45" i="327"/>
  <c r="D45" i="389" s="1"/>
  <c r="K57" i="206"/>
  <c r="K57" i="266" s="1"/>
  <c r="H29" i="361"/>
  <c r="D31" i="363"/>
  <c r="D31" i="301"/>
  <c r="D36" i="344"/>
  <c r="D36" i="406" s="1"/>
  <c r="K43" i="223"/>
  <c r="K38" i="283"/>
  <c r="D8" i="328"/>
  <c r="D8" i="390" s="1"/>
  <c r="K38" i="207"/>
  <c r="K38" i="267" s="1"/>
  <c r="K10" i="267"/>
  <c r="C155" i="186"/>
  <c r="C155" i="246" s="1"/>
  <c r="C156" i="120"/>
  <c r="C156" i="186"/>
  <c r="C156" i="246" s="1"/>
  <c r="C160" i="235"/>
  <c r="B25" i="181"/>
  <c r="C166" i="175"/>
  <c r="C160" i="295"/>
  <c r="C160" i="357" s="1"/>
  <c r="B25" i="363" s="1"/>
  <c r="C43" i="230"/>
  <c r="C58" i="170"/>
  <c r="C58" i="230" s="1"/>
  <c r="C58" i="351" s="1"/>
  <c r="E4" i="367"/>
  <c r="E4" i="368" s="1"/>
  <c r="E4" i="369"/>
  <c r="E4" i="370" s="1"/>
  <c r="E4" i="371" s="1"/>
  <c r="E4" i="372" s="1"/>
  <c r="E4" i="373" s="1"/>
  <c r="E4" i="374" s="1"/>
  <c r="L5" i="366"/>
  <c r="L31" i="366" s="1"/>
  <c r="D52" i="312"/>
  <c r="D52" i="374" s="1"/>
  <c r="C39" i="248"/>
  <c r="C37" i="309"/>
  <c r="C37" i="371" s="1"/>
  <c r="K10" i="271"/>
  <c r="D8" i="332"/>
  <c r="D8" i="394"/>
  <c r="K38" i="211"/>
  <c r="D58" i="311"/>
  <c r="D58" i="373" s="1"/>
  <c r="K58" i="250"/>
  <c r="K22" i="251"/>
  <c r="D20" i="312"/>
  <c r="D20" i="374" s="1"/>
  <c r="K128" i="187"/>
  <c r="K93" i="247"/>
  <c r="D93" i="308"/>
  <c r="D93" i="370" s="1"/>
  <c r="K39" i="260"/>
  <c r="D37" i="321"/>
  <c r="D37" i="383"/>
  <c r="D20" i="325"/>
  <c r="D20" i="387"/>
  <c r="K22" i="264"/>
  <c r="D37" i="327"/>
  <c r="D37" i="389" s="1"/>
  <c r="K39" i="266"/>
  <c r="K75" i="245"/>
  <c r="D75" i="306"/>
  <c r="D75" i="368" s="1"/>
  <c r="D55" i="306"/>
  <c r="D55" i="368" s="1"/>
  <c r="K55" i="245"/>
  <c r="J68" i="238"/>
  <c r="J165" i="238" s="1"/>
  <c r="J165" i="178"/>
  <c r="K45" i="258"/>
  <c r="D45" i="319"/>
  <c r="D45" i="381" s="1"/>
  <c r="D51" i="328"/>
  <c r="D51" i="390"/>
  <c r="K51" i="267"/>
  <c r="K51" i="265"/>
  <c r="D51" i="326"/>
  <c r="D51" i="388"/>
  <c r="B25" i="301"/>
  <c r="E25" i="301" s="1"/>
  <c r="K58" i="230"/>
  <c r="K43" i="290"/>
  <c r="D41" i="351"/>
  <c r="D41" i="413"/>
  <c r="D41" i="341"/>
  <c r="D41" i="403" s="1"/>
  <c r="K43" i="280"/>
  <c r="K58" i="220"/>
  <c r="C155" i="307"/>
  <c r="C155" i="369" s="1"/>
  <c r="K58" i="194"/>
  <c r="D57" i="322"/>
  <c r="D57" i="384" s="1"/>
  <c r="C59" i="371"/>
  <c r="D57" i="326"/>
  <c r="D57" i="388"/>
  <c r="K57" i="265"/>
  <c r="D57" i="313"/>
  <c r="D57" i="375" s="1"/>
  <c r="K57" i="252"/>
  <c r="K43" i="231"/>
  <c r="K38" i="291"/>
  <c r="D36" i="352"/>
  <c r="D36" i="414"/>
  <c r="K58" i="282"/>
  <c r="D58" i="343"/>
  <c r="D58" i="405" s="1"/>
  <c r="D135" i="298"/>
  <c r="D135" i="360" s="1"/>
  <c r="K161" i="178"/>
  <c r="D161" i="298" s="1"/>
  <c r="D161" i="360" s="1"/>
  <c r="D57" i="409"/>
  <c r="K165" i="177"/>
  <c r="D68" i="297"/>
  <c r="D68" i="359" s="1"/>
  <c r="D165" i="359" s="1"/>
  <c r="K59" i="190"/>
  <c r="C58" i="290"/>
  <c r="C58" i="413"/>
  <c r="D41" i="344"/>
  <c r="D41" i="406" s="1"/>
  <c r="K43" i="283"/>
  <c r="D57" i="327"/>
  <c r="D57" i="389" s="1"/>
  <c r="D8" i="181"/>
  <c r="D89" i="308"/>
  <c r="D89" i="370" s="1"/>
  <c r="C44" i="248"/>
  <c r="C42" i="371"/>
  <c r="D58" i="312"/>
  <c r="D58" i="374" s="1"/>
  <c r="C30" i="362"/>
  <c r="D154" i="307"/>
  <c r="D154" i="369" s="1"/>
  <c r="K154" i="246"/>
  <c r="K43" i="211"/>
  <c r="K38" i="271"/>
  <c r="D36" i="332"/>
  <c r="D36" i="394"/>
  <c r="C41" i="351"/>
  <c r="C41" i="413"/>
  <c r="C43" i="290"/>
  <c r="B25" i="241"/>
  <c r="K58" i="269"/>
  <c r="D58" i="392"/>
  <c r="K65" i="247"/>
  <c r="K155" i="184"/>
  <c r="K155" i="244" s="1"/>
  <c r="D57" i="339"/>
  <c r="D57" i="401" s="1"/>
  <c r="K57" i="280"/>
  <c r="D57" i="341"/>
  <c r="D57" i="403" s="1"/>
  <c r="K38" i="263"/>
  <c r="K43" i="203"/>
  <c r="D36" i="324"/>
  <c r="D36" i="386" s="1"/>
  <c r="K57" i="267"/>
  <c r="D57" i="390"/>
  <c r="K57" i="262"/>
  <c r="D57" i="323"/>
  <c r="D57" i="385" s="1"/>
  <c r="D57" i="316"/>
  <c r="D57" i="378"/>
  <c r="K57" i="255"/>
  <c r="D36" i="337"/>
  <c r="D36" i="399" s="1"/>
  <c r="K38" i="276"/>
  <c r="K58" i="280"/>
  <c r="D58" i="341"/>
  <c r="D58" i="403"/>
  <c r="D58" i="351"/>
  <c r="D58" i="413"/>
  <c r="K58" i="290"/>
  <c r="K43" i="276"/>
  <c r="D41" i="337"/>
  <c r="D41" i="399" s="1"/>
  <c r="D41" i="324"/>
  <c r="D41" i="386"/>
  <c r="K43" i="263"/>
  <c r="D41" i="352"/>
  <c r="D41" i="414"/>
  <c r="K43" i="291"/>
  <c r="K58" i="231"/>
  <c r="K58" i="291" s="1"/>
  <c r="D155" i="305"/>
  <c r="D155" i="367" s="1"/>
  <c r="K43" i="271"/>
  <c r="K58" i="211"/>
  <c r="D41" i="332"/>
  <c r="D41" i="394"/>
  <c r="D58" i="352"/>
  <c r="D58" i="414" s="1"/>
  <c r="D58" i="332"/>
  <c r="D58" i="394" s="1"/>
  <c r="K58" i="271"/>
  <c r="E39" i="128"/>
  <c r="D39" i="128"/>
  <c r="C39" i="128"/>
  <c r="F27" i="24"/>
  <c r="C27" i="24"/>
  <c r="G27" i="24"/>
  <c r="O26" i="24"/>
  <c r="K27" i="24"/>
  <c r="J27" i="24"/>
  <c r="E27" i="24"/>
  <c r="O15" i="24"/>
  <c r="O27" i="24" s="1"/>
  <c r="C90" i="87"/>
  <c r="C131" i="87"/>
  <c r="C157" i="87" s="1"/>
  <c r="D157" i="87"/>
  <c r="D90" i="87"/>
  <c r="I16" i="180"/>
  <c r="G16" i="240"/>
  <c r="I16" i="240"/>
  <c r="I17" i="240" s="1"/>
  <c r="D15" i="76"/>
  <c r="C31" i="240"/>
  <c r="D8" i="241"/>
  <c r="E33" i="61"/>
  <c r="G33" i="180" s="1"/>
  <c r="C33" i="61"/>
  <c r="C33" i="180" s="1"/>
  <c r="C105" i="296"/>
  <c r="C105" i="358"/>
  <c r="C78" i="236"/>
  <c r="C78" i="296"/>
  <c r="C78" i="358" s="1"/>
  <c r="C166" i="235"/>
  <c r="B7" i="241"/>
  <c r="B7" i="181"/>
  <c r="C92" i="295"/>
  <c r="B6" i="181"/>
  <c r="E6" i="181" s="1"/>
  <c r="C68" i="295"/>
  <c r="C68" i="357" s="1"/>
  <c r="C68" i="296"/>
  <c r="C23" i="236"/>
  <c r="K23" i="236" s="1"/>
  <c r="C18" i="236"/>
  <c r="C18" i="296"/>
  <c r="C18" i="358" s="1"/>
  <c r="C133" i="1"/>
  <c r="C135" i="176" s="1"/>
  <c r="C135" i="175"/>
  <c r="C165" i="175" s="1"/>
  <c r="G32" i="300"/>
  <c r="G32" i="362" s="1"/>
  <c r="G32" i="240"/>
  <c r="C32" i="300"/>
  <c r="C32" i="362"/>
  <c r="C32" i="240"/>
  <c r="C18" i="240"/>
  <c r="C18" i="300"/>
  <c r="C18" i="362"/>
  <c r="D25" i="181"/>
  <c r="E25" i="181"/>
  <c r="G29" i="239"/>
  <c r="D25" i="241" s="1"/>
  <c r="E25" i="241" s="1"/>
  <c r="G29" i="299"/>
  <c r="G29" i="361" s="1"/>
  <c r="D25" i="363" s="1"/>
  <c r="C19" i="239"/>
  <c r="C19" i="299"/>
  <c r="C19" i="361"/>
  <c r="C29" i="239"/>
  <c r="D7" i="241" s="1"/>
  <c r="C29" i="299"/>
  <c r="D7" i="181"/>
  <c r="E7" i="181" s="1"/>
  <c r="G30" i="299"/>
  <c r="G30" i="361"/>
  <c r="D26" i="363" s="1"/>
  <c r="I30" i="179"/>
  <c r="E18" i="239"/>
  <c r="D8" i="301"/>
  <c r="C30" i="361"/>
  <c r="D8" i="363" s="1"/>
  <c r="E6" i="241"/>
  <c r="D6" i="299"/>
  <c r="D6" i="361" s="1"/>
  <c r="E18" i="179"/>
  <c r="D18" i="299"/>
  <c r="K118" i="175"/>
  <c r="K100" i="175" s="1"/>
  <c r="C118" i="295"/>
  <c r="C118" i="357"/>
  <c r="C160" i="296"/>
  <c r="C160" i="358" s="1"/>
  <c r="C160" i="236"/>
  <c r="C147" i="296"/>
  <c r="C147" i="358" s="1"/>
  <c r="C147" i="236"/>
  <c r="C121" i="296"/>
  <c r="C121" i="358"/>
  <c r="C121" i="236"/>
  <c r="C133" i="130"/>
  <c r="C163" i="130" s="1"/>
  <c r="C122" i="296"/>
  <c r="C122" i="358" s="1"/>
  <c r="D107" i="296"/>
  <c r="D107" i="358"/>
  <c r="C120" i="296"/>
  <c r="C120" i="358" s="1"/>
  <c r="C109" i="236"/>
  <c r="K109" i="236"/>
  <c r="C107" i="296"/>
  <c r="C107" i="358" s="1"/>
  <c r="C118" i="236"/>
  <c r="K118" i="236"/>
  <c r="C104" i="296"/>
  <c r="C104" i="358" s="1"/>
  <c r="C120" i="236"/>
  <c r="K120" i="236" s="1"/>
  <c r="C40" i="235"/>
  <c r="C40" i="295"/>
  <c r="C40" i="357"/>
  <c r="C40" i="236"/>
  <c r="C40" i="296"/>
  <c r="C40" i="358" s="1"/>
  <c r="C68" i="236"/>
  <c r="C165" i="236"/>
  <c r="C15" i="236"/>
  <c r="K15" i="236" s="1"/>
  <c r="C147" i="235"/>
  <c r="C147" i="295"/>
  <c r="C147" i="357" s="1"/>
  <c r="C124" i="295"/>
  <c r="C124" i="357" s="1"/>
  <c r="G8" i="364"/>
  <c r="B25" i="242"/>
  <c r="E25" i="243"/>
  <c r="I7" i="243"/>
  <c r="G7" i="303"/>
  <c r="B7" i="365"/>
  <c r="G7" i="365" s="1"/>
  <c r="G25" i="365" s="1"/>
  <c r="B13" i="76"/>
  <c r="C78" i="295"/>
  <c r="C78" i="357" s="1"/>
  <c r="C78" i="235"/>
  <c r="K32" i="235"/>
  <c r="C11" i="235"/>
  <c r="C11" i="295"/>
  <c r="C11" i="357" s="1"/>
  <c r="H16" i="300"/>
  <c r="H16" i="362" s="1"/>
  <c r="I17" i="180"/>
  <c r="I31" i="180"/>
  <c r="H31" i="300" s="1"/>
  <c r="H31" i="362" s="1"/>
  <c r="C92" i="357"/>
  <c r="C166" i="357" s="1"/>
  <c r="B7" i="301"/>
  <c r="B6" i="301"/>
  <c r="E6" i="301" s="1"/>
  <c r="D23" i="296"/>
  <c r="D23" i="358"/>
  <c r="C163" i="1"/>
  <c r="C159" i="1"/>
  <c r="C161" i="176" s="1"/>
  <c r="B15" i="76"/>
  <c r="E15" i="76"/>
  <c r="D25" i="301"/>
  <c r="D7" i="301"/>
  <c r="C29" i="361"/>
  <c r="D7" i="363"/>
  <c r="D18" i="181"/>
  <c r="E31" i="179"/>
  <c r="D31" i="299" s="1"/>
  <c r="D31" i="361" s="1"/>
  <c r="D122" i="296"/>
  <c r="D122" i="358"/>
  <c r="C159" i="130"/>
  <c r="C160" i="130" s="1"/>
  <c r="E32" i="180"/>
  <c r="D32" i="300" s="1"/>
  <c r="D32" i="362" s="1"/>
  <c r="I32" i="180"/>
  <c r="H32" i="300" s="1"/>
  <c r="H32" i="362" s="1"/>
  <c r="H17" i="300"/>
  <c r="D30" i="301" s="1"/>
  <c r="D36" i="181"/>
  <c r="E7" i="301"/>
  <c r="B7" i="363"/>
  <c r="E7" i="363" s="1"/>
  <c r="C161" i="175"/>
  <c r="B26" i="181"/>
  <c r="E26" i="181" s="1"/>
  <c r="C161" i="235"/>
  <c r="B26" i="241" s="1"/>
  <c r="E26" i="241" s="1"/>
  <c r="C161" i="295"/>
  <c r="B26" i="301" s="1"/>
  <c r="E26" i="301" s="1"/>
  <c r="H17" i="362"/>
  <c r="I18" i="239"/>
  <c r="I31" i="239" s="1"/>
  <c r="C32" i="299"/>
  <c r="C32" i="361"/>
  <c r="C32" i="239"/>
  <c r="G32" i="239"/>
  <c r="C31" i="299"/>
  <c r="C31" i="361" s="1"/>
  <c r="C31" i="239"/>
  <c r="G31" i="299"/>
  <c r="G31" i="361" s="1"/>
  <c r="G31" i="239"/>
  <c r="D26" i="301"/>
  <c r="D26" i="181"/>
  <c r="E13" i="76"/>
  <c r="D24" i="181"/>
  <c r="C161" i="296"/>
  <c r="C161" i="358" s="1"/>
  <c r="C161" i="236"/>
  <c r="C135" i="296"/>
  <c r="C165" i="296" s="1"/>
  <c r="B24" i="181"/>
  <c r="E24" i="181" s="1"/>
  <c r="C161" i="357"/>
  <c r="B26" i="363"/>
  <c r="E26" i="363" s="1"/>
  <c r="C135" i="236"/>
  <c r="C135" i="358"/>
  <c r="J81" i="235"/>
  <c r="J92" i="175"/>
  <c r="J166" i="175" s="1"/>
  <c r="K82" i="175"/>
  <c r="K81" i="175" s="1"/>
  <c r="D81" i="295" s="1"/>
  <c r="D81" i="357" s="1"/>
  <c r="D166" i="235"/>
  <c r="J92" i="235"/>
  <c r="J166" i="235" s="1"/>
  <c r="D82" i="295"/>
  <c r="D82" i="357" s="1"/>
  <c r="H29" i="239"/>
  <c r="D31" i="241" s="1"/>
  <c r="E31" i="241" s="1"/>
  <c r="D13" i="181"/>
  <c r="D31" i="180"/>
  <c r="H33" i="180" s="1"/>
  <c r="H33" i="240" s="1"/>
  <c r="H17" i="240"/>
  <c r="D30" i="241"/>
  <c r="I30" i="239"/>
  <c r="H30" i="239"/>
  <c r="H30" i="299"/>
  <c r="H30" i="361" s="1"/>
  <c r="D32" i="363" s="1"/>
  <c r="D31" i="240"/>
  <c r="D33" i="180"/>
  <c r="D33" i="240" s="1"/>
  <c r="K5" i="259"/>
  <c r="K5" i="280"/>
  <c r="K5" i="277"/>
  <c r="K5" i="269"/>
  <c r="K5" i="272"/>
  <c r="K5" i="291"/>
  <c r="K5" i="276"/>
  <c r="K98" i="178"/>
  <c r="K98" i="238"/>
  <c r="K5" i="254"/>
  <c r="K5" i="287"/>
  <c r="K5" i="284"/>
  <c r="K5" i="275"/>
  <c r="K5" i="250"/>
  <c r="K5" i="270"/>
  <c r="K5" i="260"/>
  <c r="K5" i="278"/>
  <c r="K5" i="271"/>
  <c r="K5" i="256"/>
  <c r="K9" i="237"/>
  <c r="D135" i="175"/>
  <c r="H25" i="243"/>
  <c r="I10" i="243"/>
  <c r="I9" i="242"/>
  <c r="D135" i="235"/>
  <c r="D165" i="235" s="1"/>
  <c r="D161" i="175"/>
  <c r="D161" i="235"/>
  <c r="D165" i="175"/>
  <c r="E93" i="175"/>
  <c r="E93" i="235" s="1"/>
  <c r="K14" i="175"/>
  <c r="E9" i="238"/>
  <c r="D14" i="295"/>
  <c r="D14" i="357" s="1"/>
  <c r="K11" i="175"/>
  <c r="D11" i="295"/>
  <c r="D11" i="357" s="1"/>
  <c r="D38" i="181"/>
  <c r="D32" i="241"/>
  <c r="E32" i="241" s="1"/>
  <c r="H32" i="180"/>
  <c r="H32" i="240" s="1"/>
  <c r="E31" i="181"/>
  <c r="D18" i="241"/>
  <c r="D13" i="241"/>
  <c r="H32" i="179"/>
  <c r="H32" i="239" s="1"/>
  <c r="D30" i="239"/>
  <c r="D14" i="241" s="1"/>
  <c r="H18" i="361"/>
  <c r="D30" i="363"/>
  <c r="D12" i="301"/>
  <c r="D18" i="361"/>
  <c r="D12" i="363"/>
  <c r="I31" i="179"/>
  <c r="H31" i="299"/>
  <c r="H31" i="361" s="1"/>
  <c r="E166" i="235"/>
  <c r="F161" i="176"/>
  <c r="F161" i="236"/>
  <c r="F135" i="236"/>
  <c r="D153" i="296"/>
  <c r="D153" i="358"/>
  <c r="C101" i="296"/>
  <c r="C101" i="358" s="1"/>
  <c r="K101" i="176"/>
  <c r="G160" i="176"/>
  <c r="G160" i="236" s="1"/>
  <c r="K106" i="176"/>
  <c r="D106" i="296" s="1"/>
  <c r="D106" i="358" s="1"/>
  <c r="C106" i="296"/>
  <c r="C106" i="358" s="1"/>
  <c r="C106" i="236"/>
  <c r="K106" i="236"/>
  <c r="J140" i="176"/>
  <c r="J140" i="236" s="1"/>
  <c r="J143" i="236"/>
  <c r="K157" i="176"/>
  <c r="D157" i="296" s="1"/>
  <c r="D157" i="358" s="1"/>
  <c r="C157" i="236"/>
  <c r="K157" i="236"/>
  <c r="K143" i="236"/>
  <c r="K140" i="236" s="1"/>
  <c r="K107" i="236"/>
  <c r="G165" i="176"/>
  <c r="J100" i="176"/>
  <c r="J100" i="236" s="1"/>
  <c r="K110" i="176"/>
  <c r="D110" i="296" s="1"/>
  <c r="D110" i="358" s="1"/>
  <c r="C110" i="236"/>
  <c r="K110" i="236" s="1"/>
  <c r="C110" i="296"/>
  <c r="C110" i="358" s="1"/>
  <c r="D160" i="176"/>
  <c r="D166" i="176" s="1"/>
  <c r="H160" i="176"/>
  <c r="K146" i="176"/>
  <c r="D146" i="296" s="1"/>
  <c r="D146" i="358" s="1"/>
  <c r="C146" i="296"/>
  <c r="C146" i="358" s="1"/>
  <c r="C146" i="236"/>
  <c r="K146" i="236"/>
  <c r="J147" i="176"/>
  <c r="J147" i="236" s="1"/>
  <c r="J149" i="236"/>
  <c r="K149" i="236"/>
  <c r="K147" i="236" s="1"/>
  <c r="J152" i="176"/>
  <c r="J152" i="236" s="1"/>
  <c r="J154" i="236"/>
  <c r="K154" i="236" s="1"/>
  <c r="K152" i="236" s="1"/>
  <c r="K154" i="176"/>
  <c r="D154" i="296" s="1"/>
  <c r="D154" i="358" s="1"/>
  <c r="K114" i="176"/>
  <c r="D114" i="296" s="1"/>
  <c r="D114" i="358" s="1"/>
  <c r="C114" i="296"/>
  <c r="C114" i="358" s="1"/>
  <c r="D137" i="296"/>
  <c r="D137" i="358" s="1"/>
  <c r="F160" i="236"/>
  <c r="F166" i="236" s="1"/>
  <c r="E135" i="236"/>
  <c r="C152" i="296"/>
  <c r="C152" i="358"/>
  <c r="C114" i="236"/>
  <c r="K114" i="236" s="1"/>
  <c r="K105" i="236"/>
  <c r="D100" i="236"/>
  <c r="D135" i="176"/>
  <c r="H135" i="176"/>
  <c r="H165" i="176" s="1"/>
  <c r="H100" i="236"/>
  <c r="K102" i="176"/>
  <c r="D102" i="296"/>
  <c r="D102" i="358"/>
  <c r="K121" i="176"/>
  <c r="D121" i="296" s="1"/>
  <c r="D121" i="358" s="1"/>
  <c r="C124" i="236"/>
  <c r="K124" i="236" s="1"/>
  <c r="K121" i="236" s="1"/>
  <c r="K124" i="176"/>
  <c r="D124" i="296"/>
  <c r="D124" i="358" s="1"/>
  <c r="K129" i="176"/>
  <c r="D129" i="296" s="1"/>
  <c r="D129" i="358" s="1"/>
  <c r="K132" i="176"/>
  <c r="D132" i="296" s="1"/>
  <c r="D132" i="358" s="1"/>
  <c r="C132" i="236"/>
  <c r="K132" i="236" s="1"/>
  <c r="E160" i="176"/>
  <c r="E136" i="236"/>
  <c r="I160" i="176"/>
  <c r="I160" i="236" s="1"/>
  <c r="I166" i="236" s="1"/>
  <c r="I136" i="236"/>
  <c r="K143" i="176"/>
  <c r="D143" i="296" s="1"/>
  <c r="D143" i="358" s="1"/>
  <c r="K147" i="176"/>
  <c r="D147" i="296" s="1"/>
  <c r="D147" i="358" s="1"/>
  <c r="C68" i="358"/>
  <c r="C165" i="358" s="1"/>
  <c r="K88" i="236"/>
  <c r="K85" i="236" s="1"/>
  <c r="K60" i="236"/>
  <c r="K58" i="236" s="1"/>
  <c r="K72" i="236"/>
  <c r="K63" i="236"/>
  <c r="C91" i="236"/>
  <c r="K91" i="236" s="1"/>
  <c r="C91" i="296"/>
  <c r="C91" i="358" s="1"/>
  <c r="K91" i="176"/>
  <c r="D91" i="296" s="1"/>
  <c r="D91" i="358" s="1"/>
  <c r="K29" i="176"/>
  <c r="D29" i="296" s="1"/>
  <c r="D29" i="358" s="1"/>
  <c r="C29" i="236"/>
  <c r="K29" i="236" s="1"/>
  <c r="K25" i="236" s="1"/>
  <c r="C29" i="296"/>
  <c r="C29" i="358" s="1"/>
  <c r="K35" i="176"/>
  <c r="D35" i="296" s="1"/>
  <c r="D35" i="358" s="1"/>
  <c r="C35" i="236"/>
  <c r="K35" i="236"/>
  <c r="K32" i="236" s="1"/>
  <c r="C35" i="296"/>
  <c r="C35" i="358"/>
  <c r="K49" i="176"/>
  <c r="D49" i="296" s="1"/>
  <c r="D49" i="358" s="1"/>
  <c r="C49" i="236"/>
  <c r="K49" i="236"/>
  <c r="K40" i="236" s="1"/>
  <c r="D74" i="296"/>
  <c r="D74" i="358"/>
  <c r="C79" i="296"/>
  <c r="C79" i="358" s="1"/>
  <c r="C79" i="236"/>
  <c r="K79" i="236"/>
  <c r="K79" i="176"/>
  <c r="D79" i="296" s="1"/>
  <c r="D79" i="358" s="1"/>
  <c r="J82" i="236"/>
  <c r="K82" i="236" s="1"/>
  <c r="K81" i="236" s="1"/>
  <c r="J11" i="236"/>
  <c r="C49" i="296"/>
  <c r="C49" i="358" s="1"/>
  <c r="C11" i="236"/>
  <c r="C11" i="296"/>
  <c r="C11" i="358" s="1"/>
  <c r="G68" i="176"/>
  <c r="G11" i="236"/>
  <c r="K14" i="176"/>
  <c r="D14" i="296" s="1"/>
  <c r="D14" i="358" s="1"/>
  <c r="K19" i="176"/>
  <c r="C19" i="296"/>
  <c r="C19" i="358" s="1"/>
  <c r="C19" i="236"/>
  <c r="K19" i="236" s="1"/>
  <c r="K18" i="236" s="1"/>
  <c r="K26" i="176"/>
  <c r="K25" i="176" s="1"/>
  <c r="D25" i="296" s="1"/>
  <c r="D25" i="358" s="1"/>
  <c r="D33" i="296"/>
  <c r="D33" i="358" s="1"/>
  <c r="K32" i="176"/>
  <c r="D32" i="296" s="1"/>
  <c r="D32" i="358" s="1"/>
  <c r="C39" i="236"/>
  <c r="K39" i="236"/>
  <c r="K39" i="176"/>
  <c r="D39" i="296" s="1"/>
  <c r="D39" i="358" s="1"/>
  <c r="C39" i="296"/>
  <c r="C39" i="358" s="1"/>
  <c r="K46" i="176"/>
  <c r="D46" i="296" s="1"/>
  <c r="D46" i="358" s="1"/>
  <c r="K52" i="176"/>
  <c r="D52" i="296" s="1"/>
  <c r="D52" i="358" s="1"/>
  <c r="D68" i="176"/>
  <c r="D165" i="176" s="1"/>
  <c r="C71" i="296"/>
  <c r="C71" i="358" s="1"/>
  <c r="K71" i="176"/>
  <c r="D71" i="296" s="1"/>
  <c r="D71" i="358" s="1"/>
  <c r="C71" i="236"/>
  <c r="K71" i="236"/>
  <c r="K69" i="236" s="1"/>
  <c r="J74" i="236"/>
  <c r="K74" i="236" s="1"/>
  <c r="J73" i="176"/>
  <c r="J73" i="236" s="1"/>
  <c r="C55" i="236"/>
  <c r="K55" i="236"/>
  <c r="K52" i="236" s="1"/>
  <c r="C17" i="236"/>
  <c r="K17" i="236" s="1"/>
  <c r="J18" i="176"/>
  <c r="J18" i="236" s="1"/>
  <c r="C41" i="296"/>
  <c r="C41" i="358" s="1"/>
  <c r="K41" i="176"/>
  <c r="K40" i="176" s="1"/>
  <c r="D40" i="296" s="1"/>
  <c r="D40" i="358" s="1"/>
  <c r="C67" i="296"/>
  <c r="C67" i="358" s="1"/>
  <c r="K67" i="176"/>
  <c r="D67" i="296"/>
  <c r="D67" i="358" s="1"/>
  <c r="H68" i="176"/>
  <c r="C87" i="296"/>
  <c r="C87" i="358"/>
  <c r="K87" i="176"/>
  <c r="D87" i="296" s="1"/>
  <c r="D87" i="358" s="1"/>
  <c r="C61" i="296"/>
  <c r="C61" i="358" s="1"/>
  <c r="E68" i="176"/>
  <c r="E165" i="176" s="1"/>
  <c r="I68" i="176"/>
  <c r="I165" i="176" s="1"/>
  <c r="K13" i="176"/>
  <c r="C13" i="236"/>
  <c r="K13" i="236"/>
  <c r="K11" i="236" s="1"/>
  <c r="K68" i="236" s="1"/>
  <c r="K20" i="176"/>
  <c r="D20" i="296" s="1"/>
  <c r="D20" i="358" s="1"/>
  <c r="J40" i="176"/>
  <c r="J40" i="236" s="1"/>
  <c r="K45" i="176"/>
  <c r="D45" i="296"/>
  <c r="D45" i="358" s="1"/>
  <c r="C45" i="296"/>
  <c r="C45" i="358" s="1"/>
  <c r="K64" i="176"/>
  <c r="K63" i="176" s="1"/>
  <c r="D63" i="296" s="1"/>
  <c r="D63" i="358" s="1"/>
  <c r="G92" i="176"/>
  <c r="G93" i="176" s="1"/>
  <c r="G93" i="236" s="1"/>
  <c r="G69" i="236"/>
  <c r="K72" i="176"/>
  <c r="D72" i="296"/>
  <c r="D72" i="358" s="1"/>
  <c r="K77" i="176"/>
  <c r="D77" i="296" s="1"/>
  <c r="D77" i="358" s="1"/>
  <c r="C77" i="236"/>
  <c r="K77" i="236" s="1"/>
  <c r="C77" i="296"/>
  <c r="C77" i="358"/>
  <c r="J80" i="236"/>
  <c r="K80" i="236" s="1"/>
  <c r="K78" i="236" s="1"/>
  <c r="J78" i="176"/>
  <c r="J78" i="236"/>
  <c r="K82" i="176"/>
  <c r="K81" i="176" s="1"/>
  <c r="D81" i="296" s="1"/>
  <c r="D81" i="358" s="1"/>
  <c r="C85" i="236"/>
  <c r="C85" i="296"/>
  <c r="C85" i="358"/>
  <c r="D92" i="176"/>
  <c r="D92" i="236" s="1"/>
  <c r="J69" i="176"/>
  <c r="K119" i="175"/>
  <c r="E135" i="175"/>
  <c r="H25" i="242"/>
  <c r="H135" i="236"/>
  <c r="H160" i="236"/>
  <c r="G166" i="176"/>
  <c r="E160" i="236"/>
  <c r="J135" i="176"/>
  <c r="J135" i="236" s="1"/>
  <c r="K100" i="176"/>
  <c r="D100" i="296" s="1"/>
  <c r="D100" i="358" s="1"/>
  <c r="D101" i="296"/>
  <c r="D101" i="358"/>
  <c r="K152" i="176"/>
  <c r="D152" i="296" s="1"/>
  <c r="D152" i="358" s="1"/>
  <c r="E161" i="176"/>
  <c r="E161" i="236"/>
  <c r="I161" i="176"/>
  <c r="I161" i="236" s="1"/>
  <c r="D135" i="236"/>
  <c r="K140" i="176"/>
  <c r="J160" i="176"/>
  <c r="J92" i="176"/>
  <c r="J92" i="236" s="1"/>
  <c r="J166" i="236" s="1"/>
  <c r="J69" i="236"/>
  <c r="D82" i="296"/>
  <c r="D82" i="358" s="1"/>
  <c r="I93" i="176"/>
  <c r="I93" i="236" s="1"/>
  <c r="D41" i="296"/>
  <c r="D41" i="358" s="1"/>
  <c r="K18" i="176"/>
  <c r="D18" i="296" s="1"/>
  <c r="D18" i="358" s="1"/>
  <c r="D19" i="296"/>
  <c r="D19" i="358" s="1"/>
  <c r="D64" i="296"/>
  <c r="D64" i="358" s="1"/>
  <c r="E68" i="236"/>
  <c r="E165" i="236" s="1"/>
  <c r="H68" i="236"/>
  <c r="H165" i="236" s="1"/>
  <c r="D26" i="296"/>
  <c r="D26" i="358" s="1"/>
  <c r="K73" i="176"/>
  <c r="D73" i="296" s="1"/>
  <c r="D73" i="358" s="1"/>
  <c r="D13" i="296"/>
  <c r="D13" i="358" s="1"/>
  <c r="D93" i="176"/>
  <c r="D93" i="236" s="1"/>
  <c r="G68" i="236"/>
  <c r="G165" i="236" s="1"/>
  <c r="K119" i="235"/>
  <c r="D119" i="295"/>
  <c r="D119" i="357" s="1"/>
  <c r="E135" i="235"/>
  <c r="E165" i="235" s="1"/>
  <c r="E161" i="175"/>
  <c r="E161" i="235" s="1"/>
  <c r="E165" i="175"/>
  <c r="K135" i="176"/>
  <c r="J166" i="176"/>
  <c r="J160" i="236"/>
  <c r="D140" i="296"/>
  <c r="D140" i="358" s="1"/>
  <c r="D135" i="296"/>
  <c r="D135" i="358" s="1"/>
  <c r="C47" i="134"/>
  <c r="C7" i="172"/>
  <c r="C21" i="232"/>
  <c r="C7" i="232"/>
  <c r="C13" i="292"/>
  <c r="C84" i="134"/>
  <c r="C23" i="292"/>
  <c r="C8" i="232"/>
  <c r="C121" i="134"/>
  <c r="C9" i="354"/>
  <c r="C28" i="134"/>
  <c r="C16" i="292"/>
  <c r="C12" i="134"/>
  <c r="C23" i="354"/>
  <c r="C30" i="134"/>
  <c r="C92" i="134"/>
  <c r="C148" i="134"/>
  <c r="C120" i="134"/>
  <c r="C30" i="354"/>
  <c r="C13" i="232"/>
  <c r="C50" i="134"/>
  <c r="C113" i="134"/>
  <c r="C31" i="292"/>
  <c r="C142" i="134"/>
  <c r="C27" i="134"/>
  <c r="C29" i="172"/>
  <c r="C147" i="134"/>
  <c r="C129" i="134"/>
  <c r="C45" i="354"/>
  <c r="C154" i="134"/>
  <c r="C98" i="134"/>
  <c r="C31" i="232"/>
  <c r="C41" i="134"/>
  <c r="C82" i="134"/>
  <c r="C24" i="232"/>
  <c r="C19" i="292"/>
  <c r="C161" i="134"/>
  <c r="C153" i="134"/>
  <c r="C8" i="172"/>
  <c r="C99" i="134"/>
  <c r="C103" i="134"/>
  <c r="C80" i="134"/>
  <c r="C88" i="134"/>
  <c r="C102" i="134"/>
  <c r="C141" i="134"/>
  <c r="C29" i="232"/>
  <c r="C31" i="172"/>
  <c r="C51" i="134"/>
  <c r="C159" i="134"/>
  <c r="C94" i="134"/>
  <c r="C13" i="172"/>
  <c r="C146" i="134"/>
  <c r="C123" i="134"/>
  <c r="C19" i="354"/>
  <c r="C48" i="134"/>
  <c r="C16" i="232"/>
  <c r="C11" i="232"/>
  <c r="C13" i="134"/>
  <c r="C25" i="134"/>
  <c r="C35" i="134"/>
  <c r="C69" i="134"/>
  <c r="C14" i="172"/>
  <c r="C19" i="232"/>
  <c r="C8" i="134"/>
  <c r="C18" i="354"/>
  <c r="C10" i="134"/>
  <c r="C20" i="292"/>
  <c r="C33" i="292"/>
  <c r="C97" i="134"/>
  <c r="C71" i="134"/>
  <c r="C151" i="134"/>
  <c r="C10" i="172"/>
  <c r="C116" i="134"/>
  <c r="C62" i="134"/>
  <c r="C27" i="172"/>
  <c r="C118" i="134"/>
  <c r="C109" i="134"/>
  <c r="C12" i="232"/>
  <c r="C105" i="134"/>
  <c r="C25" i="232"/>
  <c r="C11" i="292"/>
  <c r="C73" i="134"/>
  <c r="C8" i="354"/>
  <c r="C28" i="354"/>
  <c r="C29" i="134"/>
  <c r="C28" i="172"/>
  <c r="C26" i="232"/>
  <c r="C21" i="292"/>
  <c r="C168" i="134"/>
  <c r="C33" i="354"/>
  <c r="C119" i="134"/>
  <c r="C14" i="232"/>
  <c r="C95" i="134"/>
  <c r="C164" i="134"/>
  <c r="C8" i="292"/>
  <c r="C104" i="134"/>
  <c r="C76" i="134"/>
  <c r="C144" i="134"/>
  <c r="C28" i="292"/>
  <c r="C67" i="134"/>
  <c r="C31" i="134"/>
  <c r="C110" i="134"/>
  <c r="C14" i="292"/>
  <c r="C16" i="354"/>
  <c r="C17" i="172"/>
  <c r="C40" i="134"/>
  <c r="C132" i="134"/>
  <c r="C27" i="232"/>
  <c r="C32" i="292"/>
  <c r="C131" i="134"/>
  <c r="C40" i="354"/>
  <c r="C122" i="134"/>
  <c r="C14" i="354"/>
  <c r="C135" i="134"/>
  <c r="C17" i="354"/>
  <c r="C96" i="134"/>
  <c r="C15" i="172"/>
  <c r="C21" i="172"/>
  <c r="C43" i="134"/>
  <c r="C15" i="232"/>
  <c r="C30" i="232"/>
  <c r="C11" i="354"/>
  <c r="C17" i="292"/>
  <c r="C25" i="292"/>
  <c r="C30" i="292"/>
  <c r="C34" i="292"/>
  <c r="C46" i="354"/>
  <c r="C23" i="134"/>
  <c r="C24" i="354"/>
  <c r="C139" i="134"/>
  <c r="C57" i="134"/>
  <c r="C39" i="134"/>
  <c r="C111" i="134"/>
  <c r="C86" i="134"/>
  <c r="C128" i="134"/>
  <c r="C16" i="172"/>
  <c r="C81" i="134"/>
  <c r="C36" i="134"/>
  <c r="C49" i="134"/>
  <c r="C37" i="354"/>
  <c r="C9" i="232"/>
  <c r="C34" i="354"/>
  <c r="C83" i="134"/>
  <c r="C29" i="354"/>
  <c r="C32" i="354"/>
  <c r="C18" i="232"/>
  <c r="C59" i="134"/>
  <c r="C60" i="134"/>
  <c r="C54" i="134"/>
  <c r="C7" i="354"/>
  <c r="C18" i="134"/>
  <c r="C149" i="134"/>
  <c r="C22" i="134"/>
  <c r="C22" i="232"/>
  <c r="C17" i="232"/>
  <c r="C37" i="134"/>
  <c r="C126" i="134"/>
  <c r="C16" i="134"/>
  <c r="C158" i="134"/>
  <c r="C27" i="292"/>
  <c r="C29" i="292"/>
  <c r="C63" i="134"/>
  <c r="C20" i="172"/>
  <c r="C65" i="134"/>
  <c r="C107" i="134"/>
  <c r="C124" i="134"/>
  <c r="C140" i="134"/>
  <c r="C12" i="292"/>
  <c r="C9" i="172"/>
  <c r="C26" i="354"/>
  <c r="C20" i="354"/>
  <c r="C115" i="134"/>
  <c r="C106" i="134"/>
  <c r="C25" i="354"/>
  <c r="C87" i="134"/>
  <c r="C61" i="134"/>
  <c r="C34" i="134"/>
  <c r="C89" i="134"/>
  <c r="C166" i="134"/>
  <c r="C77" i="134"/>
  <c r="C52" i="134"/>
  <c r="C21" i="134"/>
  <c r="C10" i="232"/>
  <c r="C137" i="134"/>
  <c r="C33" i="134"/>
  <c r="C58" i="134"/>
  <c r="C90" i="134"/>
  <c r="C14" i="134"/>
  <c r="C145" i="134"/>
  <c r="C42" i="354"/>
  <c r="C108" i="134"/>
  <c r="C143" i="134"/>
  <c r="C12" i="172"/>
  <c r="C35" i="354"/>
  <c r="C66" i="134"/>
  <c r="C112" i="134"/>
  <c r="C167" i="134"/>
  <c r="C43" i="354"/>
  <c r="C7" i="292"/>
  <c r="C169" i="134"/>
  <c r="C10" i="292"/>
  <c r="C23" i="232"/>
  <c r="C134" i="134"/>
  <c r="C18" i="292"/>
  <c r="C36" i="354"/>
  <c r="C32" i="172"/>
  <c r="C170" i="134"/>
  <c r="C78" i="134"/>
  <c r="C30" i="172"/>
  <c r="C19" i="134"/>
  <c r="C160" i="134"/>
  <c r="C9" i="292"/>
  <c r="C93" i="134"/>
  <c r="C23" i="172"/>
  <c r="C133" i="134"/>
  <c r="C165" i="134"/>
  <c r="C22" i="172"/>
  <c r="C72" i="134"/>
  <c r="C163" i="134"/>
  <c r="C75" i="134"/>
  <c r="C117" i="134"/>
  <c r="C70" i="134"/>
  <c r="C114" i="134"/>
  <c r="C28" i="232"/>
  <c r="C18" i="172"/>
  <c r="C26" i="292"/>
  <c r="C24" i="134"/>
  <c r="C85" i="134"/>
  <c r="C44" i="354"/>
  <c r="C26" i="172"/>
  <c r="C32" i="134"/>
  <c r="C11" i="172"/>
  <c r="C15" i="292"/>
  <c r="C31" i="354"/>
  <c r="C41" i="354"/>
  <c r="C44" i="134"/>
  <c r="C19" i="172"/>
  <c r="C33" i="172"/>
  <c r="C152" i="134"/>
  <c r="C100" i="134"/>
  <c r="C13" i="354"/>
  <c r="C20" i="134"/>
  <c r="C150" i="134"/>
  <c r="C21" i="354"/>
  <c r="C20" i="232"/>
  <c r="C7" i="134"/>
  <c r="C79" i="134"/>
  <c r="C24" i="292"/>
  <c r="C157" i="134"/>
  <c r="C27" i="354"/>
  <c r="C38" i="134"/>
  <c r="C22" i="292"/>
  <c r="C127" i="134"/>
  <c r="C9" i="134"/>
  <c r="C22" i="354"/>
  <c r="C11" i="134"/>
  <c r="C32" i="232"/>
  <c r="C64" i="134"/>
  <c r="C38" i="354"/>
  <c r="C17" i="134"/>
  <c r="C125" i="134"/>
  <c r="C15" i="354"/>
  <c r="C39" i="354"/>
  <c r="C155" i="134"/>
  <c r="C15" i="134"/>
  <c r="C91" i="134"/>
  <c r="C162" i="134"/>
  <c r="C136" i="134"/>
  <c r="C138" i="134"/>
  <c r="C42" i="134"/>
  <c r="C56" i="134"/>
  <c r="C68" i="134"/>
  <c r="C12" i="354"/>
  <c r="C53" i="134"/>
  <c r="C55" i="134"/>
  <c r="C25" i="172"/>
  <c r="C24" i="172"/>
  <c r="C156" i="134"/>
  <c r="C10" i="354"/>
  <c r="C26" i="134"/>
  <c r="K100" i="235" l="1"/>
  <c r="D100" i="295"/>
  <c r="D100" i="357" s="1"/>
  <c r="K135" i="175"/>
  <c r="K73" i="236"/>
  <c r="C33" i="300"/>
  <c r="C33" i="362" s="1"/>
  <c r="C33" i="240"/>
  <c r="E4" i="379"/>
  <c r="E4" i="380" s="1"/>
  <c r="E4" i="381" s="1"/>
  <c r="E4" i="382" s="1"/>
  <c r="E4" i="403"/>
  <c r="E4" i="404" s="1"/>
  <c r="E4" i="405" s="1"/>
  <c r="E4" i="406" s="1"/>
  <c r="E4" i="391"/>
  <c r="E4" i="392" s="1"/>
  <c r="E4" i="393" s="1"/>
  <c r="E4" i="394" s="1"/>
  <c r="E4" i="395"/>
  <c r="E4" i="396" s="1"/>
  <c r="E4" i="397" s="1"/>
  <c r="E4" i="398" s="1"/>
  <c r="E4" i="387"/>
  <c r="E4" i="388" s="1"/>
  <c r="E4" i="389" s="1"/>
  <c r="E4" i="390" s="1"/>
  <c r="E4" i="399"/>
  <c r="E4" i="400" s="1"/>
  <c r="E4" i="401" s="1"/>
  <c r="E4" i="402" s="1"/>
  <c r="E4" i="383"/>
  <c r="E4" i="384" s="1"/>
  <c r="E4" i="385" s="1"/>
  <c r="E4" i="386" s="1"/>
  <c r="E4" i="375"/>
  <c r="E4" i="376" s="1"/>
  <c r="E4" i="377" s="1"/>
  <c r="E4" i="378" s="1"/>
  <c r="E4" i="407"/>
  <c r="E4" i="408" s="1"/>
  <c r="E4" i="409" s="1"/>
  <c r="E4" i="410" s="1"/>
  <c r="E4" i="411"/>
  <c r="E4" i="412" s="1"/>
  <c r="E4" i="413" s="1"/>
  <c r="E4" i="414" s="1"/>
  <c r="E5" i="415" s="1"/>
  <c r="E25" i="363"/>
  <c r="K92" i="236"/>
  <c r="K166" i="236" s="1"/>
  <c r="G33" i="240"/>
  <c r="G33" i="300"/>
  <c r="G33" i="362" s="1"/>
  <c r="I32" i="240"/>
  <c r="E32" i="240"/>
  <c r="I31" i="240"/>
  <c r="D38" i="241" s="1"/>
  <c r="K160" i="236"/>
  <c r="B6" i="363"/>
  <c r="E6" i="363" s="1"/>
  <c r="E7" i="241"/>
  <c r="D58" i="315"/>
  <c r="D58" i="377" s="1"/>
  <c r="K58" i="254"/>
  <c r="K57" i="259"/>
  <c r="D57" i="320"/>
  <c r="D57" i="382" s="1"/>
  <c r="D42" i="309"/>
  <c r="D42" i="371" s="1"/>
  <c r="K44" i="248"/>
  <c r="C162" i="238"/>
  <c r="C162" i="298"/>
  <c r="C162" i="360" s="1"/>
  <c r="D37" i="312"/>
  <c r="D37" i="374" s="1"/>
  <c r="K89" i="245"/>
  <c r="D89" i="306"/>
  <c r="D89" i="368" s="1"/>
  <c r="C155" i="306"/>
  <c r="C155" i="368" s="1"/>
  <c r="C155" i="245"/>
  <c r="C58" i="277"/>
  <c r="C58" i="338"/>
  <c r="C58" i="400" s="1"/>
  <c r="K32" i="260"/>
  <c r="D30" i="321"/>
  <c r="D30" i="383" s="1"/>
  <c r="C42" i="312"/>
  <c r="C42" i="374" s="1"/>
  <c r="C44" i="251"/>
  <c r="I2" i="66"/>
  <c r="D4" i="88" s="1"/>
  <c r="O3" i="24" s="1"/>
  <c r="E93" i="87"/>
  <c r="J161" i="176"/>
  <c r="J161" i="236" s="1"/>
  <c r="K85" i="176"/>
  <c r="D85" i="296" s="1"/>
  <c r="D85" i="358" s="1"/>
  <c r="K69" i="176"/>
  <c r="K78" i="176"/>
  <c r="D78" i="296" s="1"/>
  <c r="D78" i="358" s="1"/>
  <c r="I68" i="236"/>
  <c r="I165" i="236" s="1"/>
  <c r="G92" i="236"/>
  <c r="G166" i="236" s="1"/>
  <c r="D161" i="176"/>
  <c r="D161" i="236" s="1"/>
  <c r="I166" i="176"/>
  <c r="E31" i="239"/>
  <c r="B13" i="241"/>
  <c r="E13" i="241" s="1"/>
  <c r="C135" i="295"/>
  <c r="D165" i="297"/>
  <c r="K59" i="188"/>
  <c r="K43" i="207"/>
  <c r="K128" i="247"/>
  <c r="K43" i="201"/>
  <c r="K39" i="248"/>
  <c r="C59" i="248"/>
  <c r="K38" i="254"/>
  <c r="D65" i="308"/>
  <c r="D65" i="370" s="1"/>
  <c r="K90" i="187"/>
  <c r="K128" i="244"/>
  <c r="D36" i="334"/>
  <c r="D36" i="396" s="1"/>
  <c r="K38" i="273"/>
  <c r="K43" i="213"/>
  <c r="C58" i="344"/>
  <c r="C58" i="406" s="1"/>
  <c r="C58" i="283"/>
  <c r="C58" i="345"/>
  <c r="C58" i="407" s="1"/>
  <c r="C58" i="284"/>
  <c r="C57" i="349"/>
  <c r="C57" i="411" s="1"/>
  <c r="C57" i="288"/>
  <c r="D68" i="236"/>
  <c r="D165" i="236" s="1"/>
  <c r="D160" i="236"/>
  <c r="D166" i="236" s="1"/>
  <c r="H161" i="176"/>
  <c r="H161" i="236" s="1"/>
  <c r="D32" i="301"/>
  <c r="G161" i="176"/>
  <c r="G161" i="236" s="1"/>
  <c r="D14" i="181"/>
  <c r="D36" i="241"/>
  <c r="B13" i="181"/>
  <c r="E13" i="181" s="1"/>
  <c r="D118" i="295"/>
  <c r="D118" i="357" s="1"/>
  <c r="C165" i="295"/>
  <c r="C135" i="235"/>
  <c r="C166" i="295"/>
  <c r="K39" i="251"/>
  <c r="K58" i="212"/>
  <c r="D58" i="310"/>
  <c r="D58" i="372" s="1"/>
  <c r="D36" i="328"/>
  <c r="D36" i="390" s="1"/>
  <c r="C156" i="307"/>
  <c r="C156" i="369" s="1"/>
  <c r="D128" i="308"/>
  <c r="D128" i="370" s="1"/>
  <c r="D59" i="311"/>
  <c r="D59" i="373" s="1"/>
  <c r="K59" i="250"/>
  <c r="D36" i="322"/>
  <c r="D36" i="384" s="1"/>
  <c r="D37" i="309"/>
  <c r="D37" i="371" s="1"/>
  <c r="K155" i="246"/>
  <c r="D36" i="315"/>
  <c r="D36" i="377" s="1"/>
  <c r="D58" i="337"/>
  <c r="D58" i="399" s="1"/>
  <c r="K58" i="276"/>
  <c r="C58" i="254"/>
  <c r="C58" i="315"/>
  <c r="C58" i="377" s="1"/>
  <c r="C58" i="272"/>
  <c r="C58" i="333"/>
  <c r="C58" i="395" s="1"/>
  <c r="K32" i="277"/>
  <c r="D30" i="338"/>
  <c r="D30" i="400" s="1"/>
  <c r="K38" i="217"/>
  <c r="K118" i="235"/>
  <c r="D41" i="333"/>
  <c r="D41" i="395" s="1"/>
  <c r="D58" i="309"/>
  <c r="D58" i="371" s="1"/>
  <c r="D92" i="298"/>
  <c r="D41" i="315"/>
  <c r="D41" i="377" s="1"/>
  <c r="K52" i="251"/>
  <c r="K154" i="244"/>
  <c r="D154" i="305"/>
  <c r="D154" i="367" s="1"/>
  <c r="D8" i="323"/>
  <c r="D8" i="385" s="1"/>
  <c r="K38" i="202"/>
  <c r="K10" i="262"/>
  <c r="E4" i="321"/>
  <c r="E4" i="322" s="1"/>
  <c r="E4" i="323" s="1"/>
  <c r="E4" i="324" s="1"/>
  <c r="E4" i="349"/>
  <c r="E4" i="350" s="1"/>
  <c r="E4" i="351" s="1"/>
  <c r="E4" i="352" s="1"/>
  <c r="E4" i="329"/>
  <c r="E4" i="330" s="1"/>
  <c r="E4" i="331" s="1"/>
  <c r="E4" i="332" s="1"/>
  <c r="E4" i="333"/>
  <c r="E4" i="334" s="1"/>
  <c r="E4" i="335" s="1"/>
  <c r="E4" i="336" s="1"/>
  <c r="E4" i="317"/>
  <c r="E4" i="318" s="1"/>
  <c r="E4" i="319" s="1"/>
  <c r="E4" i="320" s="1"/>
  <c r="E4" i="341"/>
  <c r="E4" i="342" s="1"/>
  <c r="E4" i="343" s="1"/>
  <c r="E4" i="344" s="1"/>
  <c r="E4" i="325"/>
  <c r="E4" i="326" s="1"/>
  <c r="E4" i="327" s="1"/>
  <c r="E4" i="328" s="1"/>
  <c r="E4" i="345"/>
  <c r="E4" i="346" s="1"/>
  <c r="E4" i="347" s="1"/>
  <c r="E4" i="348" s="1"/>
  <c r="E4" i="337"/>
  <c r="E4" i="338" s="1"/>
  <c r="E4" i="339" s="1"/>
  <c r="E4" i="340" s="1"/>
  <c r="E4" i="313"/>
  <c r="E4" i="314" s="1"/>
  <c r="E4" i="315" s="1"/>
  <c r="E4" i="316" s="1"/>
  <c r="G8" i="353" s="1"/>
  <c r="C58" i="349"/>
  <c r="C58" i="411" s="1"/>
  <c r="C58" i="288"/>
  <c r="C43" i="204"/>
  <c r="C58" i="144"/>
  <c r="C58" i="204" s="1"/>
  <c r="D36" i="336"/>
  <c r="D36" i="398" s="1"/>
  <c r="K38" i="275"/>
  <c r="C36" i="323"/>
  <c r="C36" i="385" s="1"/>
  <c r="C38" i="262"/>
  <c r="D57" i="338"/>
  <c r="D57" i="400" s="1"/>
  <c r="K57" i="277"/>
  <c r="D51" i="346"/>
  <c r="D51" i="408" s="1"/>
  <c r="K51" i="285"/>
  <c r="C38" i="260"/>
  <c r="C36" i="321"/>
  <c r="C36" i="383" s="1"/>
  <c r="D20" i="351"/>
  <c r="D20" i="413" s="1"/>
  <c r="K22" i="290"/>
  <c r="D55" i="339"/>
  <c r="D55" i="401" s="1"/>
  <c r="K55" i="278"/>
  <c r="D71" i="306"/>
  <c r="D71" i="368" s="1"/>
  <c r="K71" i="245"/>
  <c r="D135" i="305"/>
  <c r="D135" i="367" s="1"/>
  <c r="K135" i="244"/>
  <c r="K78" i="235"/>
  <c r="K92" i="235" s="1"/>
  <c r="C58" i="316"/>
  <c r="C58" i="378" s="1"/>
  <c r="C58" i="255"/>
  <c r="D53" i="309"/>
  <c r="D53" i="371" s="1"/>
  <c r="K53" i="248"/>
  <c r="C59" i="250"/>
  <c r="C59" i="311"/>
  <c r="C59" i="373" s="1"/>
  <c r="C36" i="329"/>
  <c r="C36" i="391" s="1"/>
  <c r="C38" i="268"/>
  <c r="D13" i="336"/>
  <c r="D13" i="398" s="1"/>
  <c r="K15" i="275"/>
  <c r="D15" i="348"/>
  <c r="D15" i="410" s="1"/>
  <c r="K10" i="227"/>
  <c r="K17" i="287"/>
  <c r="K16" i="278"/>
  <c r="D14" i="339"/>
  <c r="D14" i="401" s="1"/>
  <c r="K35" i="253"/>
  <c r="D33" i="314"/>
  <c r="D33" i="376" s="1"/>
  <c r="K129" i="187"/>
  <c r="D130" i="308"/>
  <c r="D130" i="370" s="1"/>
  <c r="K130" i="247"/>
  <c r="K78" i="184"/>
  <c r="D81" i="305"/>
  <c r="D81" i="367" s="1"/>
  <c r="D33" i="331"/>
  <c r="D33" i="393" s="1"/>
  <c r="K35" i="270"/>
  <c r="C57" i="325"/>
  <c r="C57" i="387" s="1"/>
  <c r="C57" i="264"/>
  <c r="K28" i="275"/>
  <c r="D26" i="336"/>
  <c r="D26" i="398" s="1"/>
  <c r="C57" i="277"/>
  <c r="C57" i="338"/>
  <c r="C57" i="400" s="1"/>
  <c r="D55" i="305"/>
  <c r="D55" i="367" s="1"/>
  <c r="K55" i="244"/>
  <c r="D26" i="300"/>
  <c r="D26" i="362" s="1"/>
  <c r="E24" i="180"/>
  <c r="K36" i="271"/>
  <c r="D34" i="332"/>
  <c r="D34" i="394" s="1"/>
  <c r="K36" i="248"/>
  <c r="D34" i="309"/>
  <c r="D34" i="371" s="1"/>
  <c r="D13" i="308"/>
  <c r="D13" i="370" s="1"/>
  <c r="K13" i="247"/>
  <c r="E89" i="244"/>
  <c r="E90" i="184"/>
  <c r="E90" i="244" s="1"/>
  <c r="K38" i="244"/>
  <c r="J114" i="245"/>
  <c r="J128" i="185"/>
  <c r="K99" i="245"/>
  <c r="D99" i="306"/>
  <c r="D99" i="368" s="1"/>
  <c r="D42" i="311"/>
  <c r="D42" i="373" s="1"/>
  <c r="K57" i="286"/>
  <c r="C58" i="258"/>
  <c r="K43" i="269"/>
  <c r="D133" i="307"/>
  <c r="D133" i="369" s="1"/>
  <c r="D8" i="321"/>
  <c r="D8" i="383" s="1"/>
  <c r="D30" i="322"/>
  <c r="D30" i="384" s="1"/>
  <c r="K38" i="219"/>
  <c r="D60" i="308"/>
  <c r="D60" i="370" s="1"/>
  <c r="K37" i="246"/>
  <c r="K57" i="200"/>
  <c r="C57" i="278"/>
  <c r="K51" i="263"/>
  <c r="K10" i="214"/>
  <c r="K10" i="199"/>
  <c r="K40" i="175"/>
  <c r="D40" i="295" s="1"/>
  <c r="D40" i="357" s="1"/>
  <c r="K10" i="206"/>
  <c r="K12" i="245"/>
  <c r="D53" i="312"/>
  <c r="D53" i="374" s="1"/>
  <c r="K78" i="175"/>
  <c r="K25" i="263"/>
  <c r="D11" i="335"/>
  <c r="D11" i="397" s="1"/>
  <c r="J89" i="186"/>
  <c r="J89" i="246" s="1"/>
  <c r="D9" i="305"/>
  <c r="D9" i="367" s="1"/>
  <c r="D18" i="306"/>
  <c r="D18" i="368" s="1"/>
  <c r="D39" i="322"/>
  <c r="D39" i="384" s="1"/>
  <c r="H43" i="204"/>
  <c r="H43" i="264" s="1"/>
  <c r="D90" i="186"/>
  <c r="D90" i="246" s="1"/>
  <c r="K22" i="200"/>
  <c r="D92" i="238"/>
  <c r="D166" i="238" s="1"/>
  <c r="K49" i="186"/>
  <c r="K17" i="244"/>
  <c r="F161" i="175"/>
  <c r="F161" i="235" s="1"/>
  <c r="K56" i="282"/>
  <c r="C58" i="269"/>
  <c r="D49" i="322"/>
  <c r="D49" i="384" s="1"/>
  <c r="J82" i="247"/>
  <c r="J43" i="198"/>
  <c r="J43" i="258" s="1"/>
  <c r="J93" i="177"/>
  <c r="J93" i="237" s="1"/>
  <c r="D57" i="335"/>
  <c r="D57" i="397" s="1"/>
  <c r="K43" i="215"/>
  <c r="C58" i="346"/>
  <c r="C58" i="408" s="1"/>
  <c r="C58" i="248"/>
  <c r="C41" i="345"/>
  <c r="C41" i="407" s="1"/>
  <c r="K57" i="225"/>
  <c r="K57" i="248"/>
  <c r="D29" i="307"/>
  <c r="D29" i="369" s="1"/>
  <c r="K29" i="246"/>
  <c r="K40" i="191"/>
  <c r="K40" i="270"/>
  <c r="D35" i="314"/>
  <c r="D35" i="376" s="1"/>
  <c r="D22" i="338"/>
  <c r="D22" i="400" s="1"/>
  <c r="D75" i="305"/>
  <c r="D75" i="367" s="1"/>
  <c r="K89" i="184"/>
  <c r="K75" i="244"/>
  <c r="D14" i="334"/>
  <c r="D14" i="396" s="1"/>
  <c r="K16" i="273"/>
  <c r="D52" i="319"/>
  <c r="D52" i="381" s="1"/>
  <c r="K51" i="198"/>
  <c r="D23" i="298"/>
  <c r="D23" i="360" s="1"/>
  <c r="K18" i="178"/>
  <c r="C8" i="338"/>
  <c r="C8" i="400" s="1"/>
  <c r="K28" i="257"/>
  <c r="D26" i="318"/>
  <c r="D26" i="380" s="1"/>
  <c r="J68" i="175"/>
  <c r="K17" i="253"/>
  <c r="K33" i="189"/>
  <c r="D32" i="310"/>
  <c r="D32" i="372" s="1"/>
  <c r="D41" i="310"/>
  <c r="D41" i="372" s="1"/>
  <c r="K43" i="249"/>
  <c r="J57" i="196"/>
  <c r="J57" i="256" s="1"/>
  <c r="J45" i="256"/>
  <c r="C41" i="324"/>
  <c r="C41" i="386" s="1"/>
  <c r="C43" i="263"/>
  <c r="C58" i="143"/>
  <c r="C58" i="203" s="1"/>
  <c r="C43" i="253"/>
  <c r="C41" i="314"/>
  <c r="C41" i="376" s="1"/>
  <c r="K59" i="291"/>
  <c r="K56" i="289"/>
  <c r="K57" i="229"/>
  <c r="K54" i="246"/>
  <c r="D54" i="307"/>
  <c r="D54" i="369" s="1"/>
  <c r="K18" i="254"/>
  <c r="D16" i="315"/>
  <c r="D16" i="377" s="1"/>
  <c r="J92" i="178"/>
  <c r="J81" i="238"/>
  <c r="J38" i="211"/>
  <c r="J22" i="271"/>
  <c r="C28" i="254"/>
  <c r="C26" i="315"/>
  <c r="C26" i="377" s="1"/>
  <c r="G155" i="186"/>
  <c r="G155" i="246" s="1"/>
  <c r="G128" i="246"/>
  <c r="J135" i="235"/>
  <c r="B30" i="241" s="1"/>
  <c r="E30" i="241" s="1"/>
  <c r="B30" i="181"/>
  <c r="E30" i="181" s="1"/>
  <c r="K32" i="287"/>
  <c r="D30" i="348"/>
  <c r="D30" i="410" s="1"/>
  <c r="C57" i="328"/>
  <c r="C57" i="390" s="1"/>
  <c r="C57" i="267"/>
  <c r="H93" i="175"/>
  <c r="H93" i="235" s="1"/>
  <c r="G38" i="265"/>
  <c r="D26" i="351"/>
  <c r="D26" i="413" s="1"/>
  <c r="K28" i="290"/>
  <c r="K52" i="286"/>
  <c r="D52" i="347"/>
  <c r="D52" i="409" s="1"/>
  <c r="D33" i="348"/>
  <c r="D33" i="410" s="1"/>
  <c r="K35" i="287"/>
  <c r="D29" i="321"/>
  <c r="D29" i="383" s="1"/>
  <c r="K31" i="260"/>
  <c r="K22" i="196"/>
  <c r="D23" i="317"/>
  <c r="D23" i="379" s="1"/>
  <c r="D26" i="340"/>
  <c r="D26" i="402" s="1"/>
  <c r="K28" i="279"/>
  <c r="C58" i="161"/>
  <c r="C58" i="221" s="1"/>
  <c r="C43" i="221"/>
  <c r="D93" i="307"/>
  <c r="D93" i="369" s="1"/>
  <c r="K93" i="246"/>
  <c r="D13" i="323"/>
  <c r="D13" i="385" s="1"/>
  <c r="C58" i="276"/>
  <c r="C38" i="264"/>
  <c r="K78" i="247"/>
  <c r="K10" i="275"/>
  <c r="I166" i="177"/>
  <c r="D38" i="346"/>
  <c r="D38" i="408" s="1"/>
  <c r="D26" i="311"/>
  <c r="D26" i="373" s="1"/>
  <c r="K28" i="250"/>
  <c r="C93" i="297"/>
  <c r="C93" i="359" s="1"/>
  <c r="C93" i="237"/>
  <c r="K22" i="208"/>
  <c r="K23" i="268"/>
  <c r="D18" i="340"/>
  <c r="D18" i="402" s="1"/>
  <c r="K20" i="279"/>
  <c r="K16" i="252"/>
  <c r="K10" i="192"/>
  <c r="D63" i="305"/>
  <c r="D63" i="367" s="1"/>
  <c r="K60" i="184"/>
  <c r="K140" i="175"/>
  <c r="K145" i="235"/>
  <c r="K143" i="244"/>
  <c r="D143" i="305"/>
  <c r="D143" i="367" s="1"/>
  <c r="K28" i="226"/>
  <c r="K30" i="286"/>
  <c r="D32" i="338"/>
  <c r="D32" i="400" s="1"/>
  <c r="K34" i="277"/>
  <c r="G43" i="212"/>
  <c r="G43" i="272" s="1"/>
  <c r="G38" i="272"/>
  <c r="C43" i="268"/>
  <c r="C41" i="329"/>
  <c r="C41" i="391" s="1"/>
  <c r="D20" i="343"/>
  <c r="D20" i="405" s="1"/>
  <c r="K22" i="282"/>
  <c r="K22" i="272"/>
  <c r="D20" i="333"/>
  <c r="D20" i="395" s="1"/>
  <c r="K45" i="283"/>
  <c r="K57" i="223"/>
  <c r="K58" i="223" s="1"/>
  <c r="D45" i="344"/>
  <c r="D45" i="406" s="1"/>
  <c r="K45" i="219"/>
  <c r="D46" i="340"/>
  <c r="D46" i="402" s="1"/>
  <c r="K46" i="279"/>
  <c r="D18" i="333"/>
  <c r="D18" i="395" s="1"/>
  <c r="K20" i="272"/>
  <c r="D125" i="305"/>
  <c r="D125" i="367" s="1"/>
  <c r="K125" i="244"/>
  <c r="C38" i="255"/>
  <c r="C36" i="316"/>
  <c r="C36" i="378" s="1"/>
  <c r="K19" i="244"/>
  <c r="D19" i="305"/>
  <c r="D19" i="367" s="1"/>
  <c r="C41" i="145"/>
  <c r="C38" i="205"/>
  <c r="D45" i="336"/>
  <c r="D45" i="398" s="1"/>
  <c r="K57" i="215"/>
  <c r="C59" i="122"/>
  <c r="C59" i="189" s="1"/>
  <c r="C44" i="189"/>
  <c r="E89" i="245"/>
  <c r="D46" i="309"/>
  <c r="D46" i="371" s="1"/>
  <c r="K46" i="248"/>
  <c r="J38" i="218"/>
  <c r="J10" i="278"/>
  <c r="D89" i="245"/>
  <c r="D90" i="185"/>
  <c r="D90" i="245" s="1"/>
  <c r="K26" i="245"/>
  <c r="K22" i="185"/>
  <c r="D26" i="306"/>
  <c r="D26" i="368" s="1"/>
  <c r="K40" i="237"/>
  <c r="K68" i="237" s="1"/>
  <c r="K62" i="236"/>
  <c r="C165" i="178"/>
  <c r="C68" i="298"/>
  <c r="C57" i="253"/>
  <c r="C57" i="314"/>
  <c r="C57" i="376" s="1"/>
  <c r="C89" i="245"/>
  <c r="C89" i="306"/>
  <c r="C89" i="368" s="1"/>
  <c r="F165" i="238"/>
  <c r="C41" i="331"/>
  <c r="C41" i="393" s="1"/>
  <c r="C43" i="270"/>
  <c r="K82" i="247"/>
  <c r="K57" i="203"/>
  <c r="F165" i="175"/>
  <c r="J43" i="203"/>
  <c r="J43" i="263" s="1"/>
  <c r="D8" i="336"/>
  <c r="D8" i="398" s="1"/>
  <c r="C59" i="251"/>
  <c r="C43" i="277"/>
  <c r="K45" i="259"/>
  <c r="C57" i="265"/>
  <c r="K128" i="185"/>
  <c r="I161" i="177"/>
  <c r="I161" i="237" s="1"/>
  <c r="K40" i="285"/>
  <c r="D28" i="347"/>
  <c r="D28" i="409" s="1"/>
  <c r="D101" i="297"/>
  <c r="D101" i="359" s="1"/>
  <c r="D145" i="295"/>
  <c r="D145" i="357" s="1"/>
  <c r="K140" i="187"/>
  <c r="D21" i="329"/>
  <c r="D21" i="391" s="1"/>
  <c r="H161" i="178"/>
  <c r="H161" i="238" s="1"/>
  <c r="H165" i="178"/>
  <c r="C51" i="345"/>
  <c r="C51" i="407" s="1"/>
  <c r="C51" i="284"/>
  <c r="D30" i="344"/>
  <c r="D30" i="406" s="1"/>
  <c r="K38" i="281"/>
  <c r="K43" i="221"/>
  <c r="K10" i="218"/>
  <c r="C128" i="308"/>
  <c r="C128" i="370" s="1"/>
  <c r="C128" i="247"/>
  <c r="K51" i="268"/>
  <c r="D51" i="329"/>
  <c r="D51" i="391" s="1"/>
  <c r="D24" i="301"/>
  <c r="G18" i="361"/>
  <c r="D24" i="363" s="1"/>
  <c r="D31" i="314"/>
  <c r="D31" i="376" s="1"/>
  <c r="K33" i="253"/>
  <c r="D49" i="320"/>
  <c r="D49" i="382" s="1"/>
  <c r="K49" i="259"/>
  <c r="J28" i="250"/>
  <c r="J39" i="190"/>
  <c r="K30" i="270"/>
  <c r="K28" i="210"/>
  <c r="E29" i="179"/>
  <c r="D19" i="299"/>
  <c r="D19" i="361" s="1"/>
  <c r="D36" i="343"/>
  <c r="D36" i="405" s="1"/>
  <c r="C41" i="337"/>
  <c r="C41" i="399" s="1"/>
  <c r="C43" i="276"/>
  <c r="J43" i="212"/>
  <c r="J43" i="272" s="1"/>
  <c r="J38" i="272"/>
  <c r="C41" i="336"/>
  <c r="C41" i="398" s="1"/>
  <c r="C43" i="275"/>
  <c r="C156" i="305"/>
  <c r="C156" i="367" s="1"/>
  <c r="C156" i="244"/>
  <c r="K81" i="244"/>
  <c r="K39" i="256"/>
  <c r="D37" i="317"/>
  <c r="D37" i="379" s="1"/>
  <c r="K19" i="253"/>
  <c r="D17" i="314"/>
  <c r="D17" i="376" s="1"/>
  <c r="D141" i="305"/>
  <c r="D141" i="367" s="1"/>
  <c r="K141" i="244"/>
  <c r="C43" i="213"/>
  <c r="C58" i="153"/>
  <c r="C58" i="213" s="1"/>
  <c r="C4" i="239"/>
  <c r="G4" i="179"/>
  <c r="G4" i="239" s="1"/>
  <c r="D72" i="297"/>
  <c r="D72" i="359" s="1"/>
  <c r="K69" i="177"/>
  <c r="E161" i="177"/>
  <c r="E161" i="237" s="1"/>
  <c r="E135" i="237"/>
  <c r="E165" i="237" s="1"/>
  <c r="C57" i="197"/>
  <c r="C58" i="137"/>
  <c r="C58" i="197" s="1"/>
  <c r="C45" i="277"/>
  <c r="C45" i="338"/>
  <c r="C45" i="400" s="1"/>
  <c r="C38" i="275"/>
  <c r="C36" i="336"/>
  <c r="C36" i="398" s="1"/>
  <c r="C92" i="176"/>
  <c r="C92" i="1"/>
  <c r="B7" i="76"/>
  <c r="E7" i="76" s="1"/>
  <c r="C43" i="214"/>
  <c r="C58" i="154"/>
  <c r="C58" i="214" s="1"/>
  <c r="C58" i="267"/>
  <c r="C58" i="328"/>
  <c r="C58" i="390" s="1"/>
  <c r="D14" i="349"/>
  <c r="D14" i="411" s="1"/>
  <c r="K16" i="288"/>
  <c r="K38" i="225"/>
  <c r="D20" i="346"/>
  <c r="D20" i="408" s="1"/>
  <c r="K22" i="285"/>
  <c r="D24" i="331"/>
  <c r="D24" i="393" s="1"/>
  <c r="K26" i="270"/>
  <c r="K36" i="254"/>
  <c r="D34" i="315"/>
  <c r="D34" i="377" s="1"/>
  <c r="D21" i="319"/>
  <c r="D21" i="381" s="1"/>
  <c r="K22" i="198"/>
  <c r="D19" i="308"/>
  <c r="D19" i="370" s="1"/>
  <c r="K19" i="247"/>
  <c r="K33" i="247"/>
  <c r="D33" i="308"/>
  <c r="D33" i="370" s="1"/>
  <c r="D38" i="305"/>
  <c r="D38" i="367" s="1"/>
  <c r="D148" i="297"/>
  <c r="D148" i="359" s="1"/>
  <c r="K147" i="177"/>
  <c r="J100" i="237"/>
  <c r="J39" i="249"/>
  <c r="G25" i="302"/>
  <c r="D47" i="344"/>
  <c r="D47" i="406" s="1"/>
  <c r="K13" i="261"/>
  <c r="E43" i="209"/>
  <c r="E43" i="269" s="1"/>
  <c r="D23" i="346"/>
  <c r="D23" i="408" s="1"/>
  <c r="I155" i="185"/>
  <c r="I155" i="245" s="1"/>
  <c r="K45" i="208"/>
  <c r="K26" i="259"/>
  <c r="K32" i="251"/>
  <c r="C155" i="244"/>
  <c r="C155" i="305"/>
  <c r="C155" i="367" s="1"/>
  <c r="C57" i="287"/>
  <c r="C57" i="348"/>
  <c r="C57" i="410" s="1"/>
  <c r="K32" i="238"/>
  <c r="K68" i="238" s="1"/>
  <c r="K25" i="235"/>
  <c r="C65" i="244"/>
  <c r="C65" i="305"/>
  <c r="C65" i="367" s="1"/>
  <c r="K114" i="245"/>
  <c r="C165" i="176"/>
  <c r="K78" i="238"/>
  <c r="K92" i="238" s="1"/>
  <c r="K166" i="238" s="1"/>
  <c r="C89" i="307"/>
  <c r="C89" i="369" s="1"/>
  <c r="C89" i="246"/>
  <c r="E90" i="187"/>
  <c r="E90" i="247" s="1"/>
  <c r="G38" i="263"/>
  <c r="D44" i="191"/>
  <c r="D44" i="251" s="1"/>
  <c r="D37" i="345"/>
  <c r="D37" i="407" s="1"/>
  <c r="C128" i="245"/>
  <c r="K53" i="235"/>
  <c r="K52" i="235" s="1"/>
  <c r="D43" i="221"/>
  <c r="D43" i="281" s="1"/>
  <c r="K33" i="282"/>
  <c r="E43" i="196"/>
  <c r="E43" i="256" s="1"/>
  <c r="H43" i="198"/>
  <c r="H43" i="258" s="1"/>
  <c r="E18" i="240"/>
  <c r="E30" i="240" s="1"/>
  <c r="E31" i="240" s="1"/>
  <c r="K18" i="235"/>
  <c r="D15" i="331"/>
  <c r="D15" i="393" s="1"/>
  <c r="I25" i="183"/>
  <c r="G25" i="364"/>
  <c r="K81" i="235"/>
  <c r="D25" i="242"/>
  <c r="K101" i="236"/>
  <c r="E19" i="239"/>
  <c r="E29" i="239" s="1"/>
  <c r="K117" i="236"/>
  <c r="K46" i="254"/>
  <c r="D43" i="231"/>
  <c r="D43" i="291" s="1"/>
  <c r="H43" i="215"/>
  <c r="H43" i="275" s="1"/>
  <c r="D39" i="337"/>
  <c r="D39" i="399" s="1"/>
  <c r="D38" i="276"/>
  <c r="C28" i="260"/>
  <c r="C26" i="321"/>
  <c r="C26" i="383" s="1"/>
  <c r="E43" i="216"/>
  <c r="E43" i="276" s="1"/>
  <c r="C140" i="245"/>
  <c r="C140" i="306"/>
  <c r="C140" i="368" s="1"/>
  <c r="C20" i="317"/>
  <c r="C20" i="379" s="1"/>
  <c r="C22" i="256"/>
  <c r="I25" i="182"/>
  <c r="C136" i="175"/>
  <c r="C100" i="175"/>
  <c r="C25" i="175"/>
  <c r="C57" i="162"/>
  <c r="K125" i="175"/>
  <c r="C129" i="245"/>
  <c r="C36" i="136"/>
  <c r="C121" i="175"/>
  <c r="C18" i="175"/>
  <c r="E4" i="180"/>
  <c r="E4" i="179"/>
  <c r="E154" i="185"/>
  <c r="K144" i="185"/>
  <c r="J144" i="245"/>
  <c r="J150" i="247"/>
  <c r="J146" i="187"/>
  <c r="J21" i="253"/>
  <c r="K21" i="193"/>
  <c r="K12" i="196"/>
  <c r="J12" i="256"/>
  <c r="K31" i="204"/>
  <c r="J31" i="264"/>
  <c r="K52" i="204"/>
  <c r="J52" i="264"/>
  <c r="J19" i="265"/>
  <c r="K19" i="205"/>
  <c r="E166" i="296"/>
  <c r="K155" i="177"/>
  <c r="J27" i="244"/>
  <c r="K27" i="184"/>
  <c r="G39" i="188"/>
  <c r="J40" i="189"/>
  <c r="J40" i="249" s="1"/>
  <c r="H51" i="255"/>
  <c r="H57" i="195"/>
  <c r="H57" i="255" s="1"/>
  <c r="K20" i="204"/>
  <c r="J20" i="264"/>
  <c r="J39" i="205"/>
  <c r="J129" i="184"/>
  <c r="K142" i="185"/>
  <c r="J142" i="245"/>
  <c r="E39" i="188"/>
  <c r="E10" i="248"/>
  <c r="G22" i="253"/>
  <c r="G38" i="193"/>
  <c r="D10" i="257"/>
  <c r="D38" i="197"/>
  <c r="E69" i="238"/>
  <c r="E10" i="250"/>
  <c r="E39" i="190"/>
  <c r="G57" i="192"/>
  <c r="G57" i="252" s="1"/>
  <c r="G45" i="252"/>
  <c r="J51" i="193"/>
  <c r="K11" i="197"/>
  <c r="J11" i="257"/>
  <c r="H51" i="261"/>
  <c r="H57" i="201"/>
  <c r="H57" i="261" s="1"/>
  <c r="K41" i="204"/>
  <c r="J41" i="264"/>
  <c r="K41" i="219"/>
  <c r="J41" i="279"/>
  <c r="E65" i="370"/>
  <c r="E90" i="370" s="1"/>
  <c r="K29" i="224"/>
  <c r="K46" i="224"/>
  <c r="K35" i="228"/>
  <c r="J54" i="262"/>
  <c r="J40" i="265"/>
  <c r="J10" i="208"/>
  <c r="E65" i="308"/>
  <c r="E90" i="308" s="1"/>
  <c r="E36" i="408"/>
  <c r="E41" i="408" s="1"/>
  <c r="C84" i="297"/>
  <c r="C84" i="359" s="1"/>
  <c r="C84" i="237"/>
  <c r="K84" i="237" s="1"/>
  <c r="K81" i="237" s="1"/>
  <c r="K92" i="237" s="1"/>
  <c r="K166" i="237" s="1"/>
  <c r="K34" i="210"/>
  <c r="J17" i="271"/>
  <c r="J37" i="276"/>
  <c r="E89" i="305"/>
  <c r="E90" i="305" s="1"/>
  <c r="E89" i="307"/>
  <c r="E90" i="307" s="1"/>
  <c r="K12" i="235"/>
  <c r="K11" i="235" s="1"/>
  <c r="K68" i="235" s="1"/>
  <c r="E154" i="305"/>
  <c r="E155" i="305" s="1"/>
  <c r="K18" i="229"/>
  <c r="E154" i="308"/>
  <c r="E155" i="308" s="1"/>
  <c r="E58" i="310"/>
  <c r="E36" i="404"/>
  <c r="E41" i="404" s="1"/>
  <c r="I21" i="243"/>
  <c r="I25" i="243" s="1"/>
  <c r="G24" i="303"/>
  <c r="G25" i="303" s="1"/>
  <c r="E68" i="360"/>
  <c r="E57" i="408"/>
  <c r="C64" i="415"/>
  <c r="C88" i="415" s="1"/>
  <c r="C23" i="422"/>
  <c r="K133" i="178"/>
  <c r="D133" i="298" s="1"/>
  <c r="D133" i="360" s="1"/>
  <c r="K67" i="186"/>
  <c r="K46" i="184"/>
  <c r="K37" i="184" s="1"/>
  <c r="E15" i="242"/>
  <c r="E15" i="302"/>
  <c r="E15" i="364" s="1"/>
  <c r="K12" i="189"/>
  <c r="F68" i="176"/>
  <c r="K102" i="236"/>
  <c r="K132" i="185"/>
  <c r="C32" i="176"/>
  <c r="C32" i="175"/>
  <c r="K23" i="195"/>
  <c r="K109" i="176"/>
  <c r="D109" i="296" s="1"/>
  <c r="D109" i="358" s="1"/>
  <c r="K113" i="176"/>
  <c r="D113" i="296" s="1"/>
  <c r="D113" i="358" s="1"/>
  <c r="K117" i="176"/>
  <c r="D117" i="296" s="1"/>
  <c r="D117" i="358" s="1"/>
  <c r="K138" i="176"/>
  <c r="D138" i="296" s="1"/>
  <c r="D138" i="358" s="1"/>
  <c r="E81" i="236"/>
  <c r="E92" i="176"/>
  <c r="E93" i="176" s="1"/>
  <c r="E93" i="236" s="1"/>
  <c r="K15" i="176"/>
  <c r="D15" i="296" s="1"/>
  <c r="D15" i="358" s="1"/>
  <c r="J58" i="176"/>
  <c r="J58" i="236" s="1"/>
  <c r="K59" i="176"/>
  <c r="J63" i="176"/>
  <c r="J63" i="236" s="1"/>
  <c r="H92" i="176"/>
  <c r="K90" i="176"/>
  <c r="D90" i="296" s="1"/>
  <c r="D90" i="358" s="1"/>
  <c r="K119" i="176"/>
  <c r="D119" i="296" s="1"/>
  <c r="D119" i="358" s="1"/>
  <c r="K139" i="176"/>
  <c r="D139" i="296" s="1"/>
  <c r="D139" i="358" s="1"/>
  <c r="K165" i="237" l="1"/>
  <c r="K93" i="237"/>
  <c r="D58" i="344"/>
  <c r="D58" i="406" s="1"/>
  <c r="K58" i="283"/>
  <c r="B19" i="241"/>
  <c r="D37" i="305"/>
  <c r="D37" i="367" s="1"/>
  <c r="K37" i="244"/>
  <c r="K165" i="238"/>
  <c r="K93" i="238"/>
  <c r="K129" i="185"/>
  <c r="K132" i="245"/>
  <c r="D132" i="306"/>
  <c r="D132" i="368" s="1"/>
  <c r="E165" i="360"/>
  <c r="E93" i="360"/>
  <c r="K93" i="235"/>
  <c r="B20" i="241" s="1"/>
  <c r="B18" i="241"/>
  <c r="E18" i="241" s="1"/>
  <c r="G38" i="253"/>
  <c r="G43" i="193"/>
  <c r="G43" i="253" s="1"/>
  <c r="D155" i="297"/>
  <c r="D155" i="359" s="1"/>
  <c r="K152" i="177"/>
  <c r="D152" i="297" s="1"/>
  <c r="D152" i="359" s="1"/>
  <c r="J146" i="247"/>
  <c r="J154" i="187"/>
  <c r="E154" i="245"/>
  <c r="E155" i="185"/>
  <c r="E155" i="245" s="1"/>
  <c r="C121" i="235"/>
  <c r="C121" i="295"/>
  <c r="C121" i="357" s="1"/>
  <c r="C57" i="222"/>
  <c r="C58" i="162"/>
  <c r="C58" i="222" s="1"/>
  <c r="C57" i="257"/>
  <c r="C57" i="318"/>
  <c r="C57" i="380" s="1"/>
  <c r="C41" i="334"/>
  <c r="C41" i="396" s="1"/>
  <c r="C43" i="273"/>
  <c r="J38" i="278"/>
  <c r="J43" i="218"/>
  <c r="J43" i="278" s="1"/>
  <c r="C44" i="249"/>
  <c r="C42" i="310"/>
  <c r="C42" i="372" s="1"/>
  <c r="C38" i="265"/>
  <c r="C36" i="326"/>
  <c r="C36" i="388" s="1"/>
  <c r="K45" i="279"/>
  <c r="D45" i="340"/>
  <c r="D45" i="402" s="1"/>
  <c r="K57" i="219"/>
  <c r="K60" i="244"/>
  <c r="D60" i="305"/>
  <c r="D60" i="367" s="1"/>
  <c r="J43" i="211"/>
  <c r="J43" i="271" s="1"/>
  <c r="J38" i="271"/>
  <c r="C58" i="263"/>
  <c r="C58" i="324"/>
  <c r="C58" i="386" s="1"/>
  <c r="D31" i="310"/>
  <c r="D31" i="372" s="1"/>
  <c r="K33" i="249"/>
  <c r="D51" i="319"/>
  <c r="D51" i="381" s="1"/>
  <c r="K51" i="258"/>
  <c r="D49" i="307"/>
  <c r="D49" i="369" s="1"/>
  <c r="K49" i="246"/>
  <c r="D8" i="320"/>
  <c r="D8" i="382" s="1"/>
  <c r="K10" i="259"/>
  <c r="K38" i="199"/>
  <c r="D57" i="321"/>
  <c r="D57" i="383" s="1"/>
  <c r="K57" i="260"/>
  <c r="K10" i="287"/>
  <c r="D8" i="348"/>
  <c r="D8" i="410" s="1"/>
  <c r="K38" i="227"/>
  <c r="C58" i="325"/>
  <c r="C58" i="387" s="1"/>
  <c r="C58" i="264"/>
  <c r="D166" i="298"/>
  <c r="D92" i="360"/>
  <c r="D166" i="360" s="1"/>
  <c r="K38" i="277"/>
  <c r="D36" i="338"/>
  <c r="D36" i="400" s="1"/>
  <c r="K43" i="217"/>
  <c r="C135" i="357"/>
  <c r="B24" i="301"/>
  <c r="E24" i="301" s="1"/>
  <c r="D69" i="296"/>
  <c r="D69" i="358" s="1"/>
  <c r="K92" i="176"/>
  <c r="K135" i="235"/>
  <c r="B36" i="241" s="1"/>
  <c r="E36" i="241" s="1"/>
  <c r="D135" i="295"/>
  <c r="B36" i="181"/>
  <c r="E36" i="181" s="1"/>
  <c r="H92" i="236"/>
  <c r="H166" i="236" s="1"/>
  <c r="H93" i="176"/>
  <c r="H93" i="236" s="1"/>
  <c r="H166" i="176"/>
  <c r="K136" i="176"/>
  <c r="K23" i="255"/>
  <c r="D21" i="316"/>
  <c r="D21" i="378" s="1"/>
  <c r="K22" i="195"/>
  <c r="I15" i="242"/>
  <c r="I25" i="242" s="1"/>
  <c r="E25" i="242"/>
  <c r="K32" i="210"/>
  <c r="K34" i="270"/>
  <c r="D32" i="331"/>
  <c r="D32" i="393" s="1"/>
  <c r="K35" i="288"/>
  <c r="D33" i="349"/>
  <c r="D33" i="411" s="1"/>
  <c r="K32" i="228"/>
  <c r="D142" i="306"/>
  <c r="D142" i="368" s="1"/>
  <c r="K142" i="245"/>
  <c r="K140" i="185"/>
  <c r="D18" i="325"/>
  <c r="D18" i="387" s="1"/>
  <c r="K20" i="264"/>
  <c r="K10" i="204"/>
  <c r="G39" i="248"/>
  <c r="G44" i="188"/>
  <c r="G44" i="248" s="1"/>
  <c r="D52" i="325"/>
  <c r="D52" i="387" s="1"/>
  <c r="K52" i="264"/>
  <c r="K51" i="204"/>
  <c r="D10" i="317"/>
  <c r="D10" i="379" s="1"/>
  <c r="K12" i="256"/>
  <c r="K10" i="196"/>
  <c r="E4" i="239"/>
  <c r="I4" i="179"/>
  <c r="I4" i="239" s="1"/>
  <c r="C38" i="196"/>
  <c r="C41" i="136"/>
  <c r="C25" i="235"/>
  <c r="C25" i="295"/>
  <c r="C25" i="357" s="1"/>
  <c r="K57" i="208"/>
  <c r="K45" i="268"/>
  <c r="D45" i="329"/>
  <c r="D45" i="391" s="1"/>
  <c r="K22" i="258"/>
  <c r="D20" i="319"/>
  <c r="D20" i="381" s="1"/>
  <c r="K38" i="198"/>
  <c r="K43" i="225"/>
  <c r="D36" i="346"/>
  <c r="D36" i="408" s="1"/>
  <c r="K38" i="285"/>
  <c r="C93" i="176"/>
  <c r="B8" i="76"/>
  <c r="E8" i="76" s="1"/>
  <c r="C160" i="1"/>
  <c r="C93" i="175"/>
  <c r="J39" i="250"/>
  <c r="J44" i="190"/>
  <c r="J44" i="250" s="1"/>
  <c r="D128" i="306"/>
  <c r="D128" i="368" s="1"/>
  <c r="K128" i="245"/>
  <c r="D57" i="324"/>
  <c r="D57" i="386" s="1"/>
  <c r="K57" i="263"/>
  <c r="K58" i="203"/>
  <c r="C59" i="249"/>
  <c r="C59" i="310"/>
  <c r="C59" i="372" s="1"/>
  <c r="C43" i="205"/>
  <c r="C58" i="145"/>
  <c r="C58" i="205" s="1"/>
  <c r="C41" i="342"/>
  <c r="C41" i="404" s="1"/>
  <c r="C43" i="281"/>
  <c r="D89" i="305"/>
  <c r="D89" i="367" s="1"/>
  <c r="K89" i="244"/>
  <c r="K38" i="214"/>
  <c r="D8" i="335"/>
  <c r="D8" i="397" s="1"/>
  <c r="K10" i="274"/>
  <c r="C43" i="264"/>
  <c r="C41" i="325"/>
  <c r="C41" i="387" s="1"/>
  <c r="D36" i="323"/>
  <c r="D36" i="385" s="1"/>
  <c r="K43" i="202"/>
  <c r="K38" i="262"/>
  <c r="K11" i="176"/>
  <c r="K43" i="273"/>
  <c r="D41" i="334"/>
  <c r="D41" i="396" s="1"/>
  <c r="K58" i="213"/>
  <c r="D41" i="328"/>
  <c r="D41" i="390" s="1"/>
  <c r="K58" i="207"/>
  <c r="K43" i="267"/>
  <c r="J68" i="176"/>
  <c r="E5" i="128"/>
  <c r="E28" i="128" s="1"/>
  <c r="C4" i="70"/>
  <c r="J4" i="416"/>
  <c r="H3" i="417" s="1"/>
  <c r="E90" i="415"/>
  <c r="C32" i="235"/>
  <c r="C32" i="295"/>
  <c r="C32" i="357" s="1"/>
  <c r="F93" i="176"/>
  <c r="F93" i="236" s="1"/>
  <c r="F68" i="236"/>
  <c r="F165" i="236" s="1"/>
  <c r="F165" i="176"/>
  <c r="D46" i="305"/>
  <c r="D46" i="367" s="1"/>
  <c r="K46" i="244"/>
  <c r="K18" i="289"/>
  <c r="D16" i="350"/>
  <c r="D16" i="412" s="1"/>
  <c r="K10" i="229"/>
  <c r="J38" i="208"/>
  <c r="J10" i="268"/>
  <c r="D46" i="345"/>
  <c r="D46" i="407" s="1"/>
  <c r="K46" i="284"/>
  <c r="K45" i="224"/>
  <c r="D39" i="325"/>
  <c r="D39" i="387" s="1"/>
  <c r="K41" i="264"/>
  <c r="K39" i="204"/>
  <c r="D9" i="318"/>
  <c r="D9" i="380" s="1"/>
  <c r="K11" i="257"/>
  <c r="K10" i="197"/>
  <c r="E39" i="250"/>
  <c r="E44" i="190"/>
  <c r="E44" i="250" s="1"/>
  <c r="D38" i="257"/>
  <c r="D43" i="197"/>
  <c r="D43" i="257" s="1"/>
  <c r="J129" i="244"/>
  <c r="J154" i="184"/>
  <c r="K27" i="244"/>
  <c r="D27" i="305"/>
  <c r="D27" i="367" s="1"/>
  <c r="K22" i="184"/>
  <c r="D17" i="326"/>
  <c r="D17" i="388" s="1"/>
  <c r="K19" i="265"/>
  <c r="K10" i="205"/>
  <c r="D19" i="314"/>
  <c r="D19" i="376" s="1"/>
  <c r="K21" i="253"/>
  <c r="K10" i="193"/>
  <c r="E4" i="240"/>
  <c r="I4" i="180"/>
  <c r="I4" i="240" s="1"/>
  <c r="C100" i="295"/>
  <c r="C100" i="357" s="1"/>
  <c r="C100" i="235"/>
  <c r="D19" i="241"/>
  <c r="E30" i="239"/>
  <c r="I33" i="240"/>
  <c r="E33" i="240"/>
  <c r="D147" i="297"/>
  <c r="D147" i="359" s="1"/>
  <c r="K160" i="177"/>
  <c r="C58" i="274"/>
  <c r="C58" i="335"/>
  <c r="C58" i="397" s="1"/>
  <c r="C166" i="176"/>
  <c r="C92" i="296"/>
  <c r="C92" i="236"/>
  <c r="C166" i="236" s="1"/>
  <c r="D29" i="299"/>
  <c r="E30" i="179"/>
  <c r="D8" i="339"/>
  <c r="D8" i="401" s="1"/>
  <c r="K10" i="278"/>
  <c r="K38" i="218"/>
  <c r="C68" i="360"/>
  <c r="C165" i="360" s="1"/>
  <c r="C165" i="298"/>
  <c r="D57" i="336"/>
  <c r="D57" i="398" s="1"/>
  <c r="K57" i="275"/>
  <c r="K57" i="283"/>
  <c r="D57" i="344"/>
  <c r="D57" i="406" s="1"/>
  <c r="D8" i="313"/>
  <c r="D8" i="375" s="1"/>
  <c r="K38" i="192"/>
  <c r="K10" i="252"/>
  <c r="C58" i="281"/>
  <c r="C58" i="342"/>
  <c r="C58" i="404" s="1"/>
  <c r="D20" i="317"/>
  <c r="D20" i="379" s="1"/>
  <c r="K22" i="256"/>
  <c r="J92" i="238"/>
  <c r="J166" i="238" s="1"/>
  <c r="J166" i="178"/>
  <c r="J93" i="178"/>
  <c r="J93" i="238" s="1"/>
  <c r="J68" i="235"/>
  <c r="J165" i="175"/>
  <c r="B12" i="181"/>
  <c r="E12" i="181" s="1"/>
  <c r="J93" i="175"/>
  <c r="D18" i="298"/>
  <c r="D18" i="360" s="1"/>
  <c r="K68" i="178"/>
  <c r="K40" i="251"/>
  <c r="D38" i="312"/>
  <c r="D38" i="374" s="1"/>
  <c r="D57" i="346"/>
  <c r="D57" i="408" s="1"/>
  <c r="K57" i="285"/>
  <c r="K43" i="275"/>
  <c r="K58" i="215"/>
  <c r="D41" i="336"/>
  <c r="D41" i="398" s="1"/>
  <c r="K22" i="260"/>
  <c r="D20" i="321"/>
  <c r="D20" i="383" s="1"/>
  <c r="D8" i="327"/>
  <c r="D8" i="389" s="1"/>
  <c r="K38" i="206"/>
  <c r="K10" i="266"/>
  <c r="K65" i="186"/>
  <c r="J128" i="245"/>
  <c r="J155" i="185"/>
  <c r="J155" i="245" s="1"/>
  <c r="D24" i="300"/>
  <c r="D24" i="362" s="1"/>
  <c r="E30" i="180"/>
  <c r="D19" i="181" s="1"/>
  <c r="D129" i="308"/>
  <c r="D129" i="370" s="1"/>
  <c r="K129" i="247"/>
  <c r="K154" i="187"/>
  <c r="D58" i="333"/>
  <c r="D58" i="395" s="1"/>
  <c r="K58" i="272"/>
  <c r="B24" i="241"/>
  <c r="E24" i="241" s="1"/>
  <c r="C165" i="235"/>
  <c r="D90" i="308"/>
  <c r="D90" i="370" s="1"/>
  <c r="K90" i="247"/>
  <c r="D59" i="309"/>
  <c r="D59" i="371" s="1"/>
  <c r="K59" i="248"/>
  <c r="K44" i="191"/>
  <c r="K68" i="175"/>
  <c r="K93" i="236"/>
  <c r="E92" i="236"/>
  <c r="E166" i="236" s="1"/>
  <c r="E166" i="176"/>
  <c r="D59" i="296"/>
  <c r="D59" i="358" s="1"/>
  <c r="K58" i="176"/>
  <c r="D58" i="296" s="1"/>
  <c r="D58" i="358" s="1"/>
  <c r="C32" i="236"/>
  <c r="C32" i="296"/>
  <c r="C32" i="358" s="1"/>
  <c r="D10" i="310"/>
  <c r="D10" i="372" s="1"/>
  <c r="K12" i="249"/>
  <c r="K10" i="189"/>
  <c r="K66" i="186"/>
  <c r="K67" i="246"/>
  <c r="D67" i="307"/>
  <c r="D67" i="369" s="1"/>
  <c r="K29" i="284"/>
  <c r="D27" i="345"/>
  <c r="D27" i="407" s="1"/>
  <c r="K28" i="224"/>
  <c r="K39" i="219"/>
  <c r="K41" i="279"/>
  <c r="D39" i="340"/>
  <c r="D39" i="402" s="1"/>
  <c r="J51" i="253"/>
  <c r="J57" i="193"/>
  <c r="J57" i="253" s="1"/>
  <c r="E44" i="188"/>
  <c r="E44" i="248" s="1"/>
  <c r="E39" i="248"/>
  <c r="J39" i="265"/>
  <c r="J43" i="205"/>
  <c r="J43" i="265" s="1"/>
  <c r="K31" i="264"/>
  <c r="D29" i="325"/>
  <c r="D29" i="387" s="1"/>
  <c r="D144" i="306"/>
  <c r="D144" i="368" s="1"/>
  <c r="K144" i="245"/>
  <c r="C18" i="235"/>
  <c r="C18" i="295"/>
  <c r="C18" i="357" s="1"/>
  <c r="K125" i="235"/>
  <c r="D125" i="295"/>
  <c r="D125" i="357" s="1"/>
  <c r="C136" i="235"/>
  <c r="C136" i="295"/>
  <c r="C136" i="357" s="1"/>
  <c r="K100" i="236"/>
  <c r="K135" i="236" s="1"/>
  <c r="C41" i="335"/>
  <c r="C41" i="397" s="1"/>
  <c r="C43" i="274"/>
  <c r="C58" i="257"/>
  <c r="C58" i="318"/>
  <c r="C58" i="380" s="1"/>
  <c r="D69" i="297"/>
  <c r="D69" i="359" s="1"/>
  <c r="K92" i="177"/>
  <c r="C58" i="334"/>
  <c r="C58" i="396" s="1"/>
  <c r="C58" i="273"/>
  <c r="K38" i="210"/>
  <c r="D26" i="331"/>
  <c r="D26" i="393" s="1"/>
  <c r="K28" i="270"/>
  <c r="J44" i="189"/>
  <c r="J44" i="249" s="1"/>
  <c r="K43" i="281"/>
  <c r="D41" i="342"/>
  <c r="D41" i="404" s="1"/>
  <c r="K58" i="221"/>
  <c r="D140" i="308"/>
  <c r="D140" i="370" s="1"/>
  <c r="K140" i="247"/>
  <c r="D22" i="306"/>
  <c r="D22" i="368" s="1"/>
  <c r="K22" i="245"/>
  <c r="K65" i="185"/>
  <c r="K28" i="286"/>
  <c r="K38" i="226"/>
  <c r="D26" i="347"/>
  <c r="D26" i="409" s="1"/>
  <c r="K140" i="235"/>
  <c r="D140" i="295"/>
  <c r="D140" i="357" s="1"/>
  <c r="K160" i="175"/>
  <c r="K22" i="268"/>
  <c r="D20" i="329"/>
  <c r="D20" i="391" s="1"/>
  <c r="K38" i="208"/>
  <c r="K57" i="289"/>
  <c r="D57" i="350"/>
  <c r="D57" i="412" s="1"/>
  <c r="D78" i="295"/>
  <c r="D78" i="357" s="1"/>
  <c r="K92" i="175"/>
  <c r="K43" i="219"/>
  <c r="D36" i="340"/>
  <c r="D36" i="402" s="1"/>
  <c r="K38" i="279"/>
  <c r="K78" i="244"/>
  <c r="D78" i="305"/>
  <c r="D78" i="367" s="1"/>
  <c r="K57" i="198"/>
  <c r="J90" i="186"/>
  <c r="J90" i="246" s="1"/>
  <c r="K43" i="261"/>
  <c r="K58" i="201"/>
  <c r="D41" i="322"/>
  <c r="D41" i="384" s="1"/>
  <c r="K38" i="200"/>
  <c r="K38" i="260" l="1"/>
  <c r="D36" i="321"/>
  <c r="D36" i="383" s="1"/>
  <c r="K43" i="200"/>
  <c r="K90" i="185"/>
  <c r="D65" i="306"/>
  <c r="D65" i="368" s="1"/>
  <c r="K65" i="245"/>
  <c r="K161" i="236"/>
  <c r="K165" i="236"/>
  <c r="K28" i="284"/>
  <c r="D26" i="345"/>
  <c r="D26" i="407" s="1"/>
  <c r="K38" i="224"/>
  <c r="K165" i="175"/>
  <c r="B18" i="181"/>
  <c r="E18" i="181" s="1"/>
  <c r="K93" i="175"/>
  <c r="D68" i="295"/>
  <c r="K38" i="266"/>
  <c r="K43" i="206"/>
  <c r="D36" i="327"/>
  <c r="D36" i="389" s="1"/>
  <c r="B12" i="241"/>
  <c r="E12" i="241" s="1"/>
  <c r="J165" i="235"/>
  <c r="E32" i="179"/>
  <c r="D32" i="299" s="1"/>
  <c r="D32" i="361" s="1"/>
  <c r="I32" i="179"/>
  <c r="H32" i="299" s="1"/>
  <c r="H32" i="361" s="1"/>
  <c r="D30" i="299"/>
  <c r="C166" i="296"/>
  <c r="C92" i="358"/>
  <c r="C166" i="358" s="1"/>
  <c r="D160" i="297"/>
  <c r="D160" i="359" s="1"/>
  <c r="K161" i="177"/>
  <c r="D161" i="297" s="1"/>
  <c r="D161" i="359" s="1"/>
  <c r="E32" i="239"/>
  <c r="I32" i="239"/>
  <c r="D20" i="241"/>
  <c r="K22" i="244"/>
  <c r="D22" i="305"/>
  <c r="D22" i="367" s="1"/>
  <c r="K65" i="184"/>
  <c r="D37" i="325"/>
  <c r="D37" i="387" s="1"/>
  <c r="K39" i="264"/>
  <c r="D8" i="350"/>
  <c r="D8" i="412" s="1"/>
  <c r="K10" i="289"/>
  <c r="K38" i="229"/>
  <c r="K58" i="267"/>
  <c r="D58" i="328"/>
  <c r="D58" i="390" s="1"/>
  <c r="K43" i="285"/>
  <c r="D41" i="346"/>
  <c r="D41" i="408" s="1"/>
  <c r="K58" i="225"/>
  <c r="K51" i="264"/>
  <c r="K57" i="204"/>
  <c r="D51" i="325"/>
  <c r="D51" i="387" s="1"/>
  <c r="D140" i="306"/>
  <c r="D140" i="368" s="1"/>
  <c r="K140" i="245"/>
  <c r="D30" i="331"/>
  <c r="D30" i="393" s="1"/>
  <c r="K32" i="270"/>
  <c r="D135" i="357"/>
  <c r="B30" i="363" s="1"/>
  <c r="E30" i="363" s="1"/>
  <c r="B30" i="301"/>
  <c r="E30" i="301" s="1"/>
  <c r="J154" i="247"/>
  <c r="J155" i="187"/>
  <c r="J155" i="247" s="1"/>
  <c r="K165" i="235"/>
  <c r="K58" i="261"/>
  <c r="D58" i="322"/>
  <c r="D58" i="384" s="1"/>
  <c r="D57" i="319"/>
  <c r="D57" i="381" s="1"/>
  <c r="K57" i="258"/>
  <c r="D58" i="342"/>
  <c r="D58" i="404" s="1"/>
  <c r="K58" i="281"/>
  <c r="K66" i="246"/>
  <c r="K89" i="186"/>
  <c r="D66" i="307"/>
  <c r="D66" i="369" s="1"/>
  <c r="K44" i="251"/>
  <c r="D42" i="312"/>
  <c r="D42" i="374" s="1"/>
  <c r="K59" i="191"/>
  <c r="D58" i="336"/>
  <c r="D58" i="398" s="1"/>
  <c r="K58" i="275"/>
  <c r="J93" i="235"/>
  <c r="B14" i="241" s="1"/>
  <c r="E14" i="241" s="1"/>
  <c r="B14" i="181"/>
  <c r="E14" i="181" s="1"/>
  <c r="K43" i="192"/>
  <c r="D36" i="313"/>
  <c r="D36" i="375" s="1"/>
  <c r="K38" i="252"/>
  <c r="D36" i="339"/>
  <c r="D36" i="401" s="1"/>
  <c r="K43" i="218"/>
  <c r="K38" i="278"/>
  <c r="K10" i="265"/>
  <c r="K38" i="205"/>
  <c r="D8" i="326"/>
  <c r="D8" i="388" s="1"/>
  <c r="K38" i="197"/>
  <c r="D8" i="318"/>
  <c r="D8" i="380" s="1"/>
  <c r="K10" i="257"/>
  <c r="K68" i="176"/>
  <c r="D11" i="296"/>
  <c r="D11" i="358" s="1"/>
  <c r="D36" i="335"/>
  <c r="D36" i="397" s="1"/>
  <c r="K43" i="214"/>
  <c r="K38" i="274"/>
  <c r="C93" i="296"/>
  <c r="C93" i="358" s="1"/>
  <c r="C93" i="236"/>
  <c r="K38" i="258"/>
  <c r="K43" i="198"/>
  <c r="D36" i="319"/>
  <c r="D36" i="381" s="1"/>
  <c r="C58" i="136"/>
  <c r="C58" i="196" s="1"/>
  <c r="C43" i="196"/>
  <c r="K10" i="256"/>
  <c r="D8" i="317"/>
  <c r="D8" i="379" s="1"/>
  <c r="K38" i="196"/>
  <c r="K38" i="204"/>
  <c r="D8" i="325"/>
  <c r="D8" i="387" s="1"/>
  <c r="K10" i="264"/>
  <c r="B24" i="363"/>
  <c r="E24" i="363" s="1"/>
  <c r="C165" i="357"/>
  <c r="K38" i="287"/>
  <c r="K43" i="227"/>
  <c r="D36" i="348"/>
  <c r="D36" i="410" s="1"/>
  <c r="K57" i="279"/>
  <c r="D57" i="340"/>
  <c r="D57" i="402" s="1"/>
  <c r="K129" i="245"/>
  <c r="D129" i="306"/>
  <c r="D129" i="368" s="1"/>
  <c r="K154" i="185"/>
  <c r="K43" i="279"/>
  <c r="K58" i="219"/>
  <c r="D41" i="340"/>
  <c r="D41" i="402" s="1"/>
  <c r="B37" i="181"/>
  <c r="E37" i="181" s="1"/>
  <c r="K160" i="235"/>
  <c r="D160" i="295"/>
  <c r="K38" i="286"/>
  <c r="D36" i="347"/>
  <c r="D36" i="409" s="1"/>
  <c r="K43" i="226"/>
  <c r="K93" i="177"/>
  <c r="K166" i="177"/>
  <c r="D92" i="297"/>
  <c r="D8" i="310"/>
  <c r="D8" i="372" s="1"/>
  <c r="K10" i="249"/>
  <c r="K39" i="189"/>
  <c r="E31" i="180"/>
  <c r="D30" i="300"/>
  <c r="D30" i="362" s="1"/>
  <c r="K65" i="246"/>
  <c r="D65" i="307"/>
  <c r="D65" i="369" s="1"/>
  <c r="K90" i="186"/>
  <c r="D29" i="361"/>
  <c r="D13" i="363" s="1"/>
  <c r="D13" i="301"/>
  <c r="K10" i="253"/>
  <c r="D8" i="314"/>
  <c r="D8" i="376" s="1"/>
  <c r="K38" i="193"/>
  <c r="J165" i="176"/>
  <c r="J68" i="236"/>
  <c r="J165" i="236" s="1"/>
  <c r="J93" i="176"/>
  <c r="J93" i="236" s="1"/>
  <c r="K58" i="273"/>
  <c r="D58" i="334"/>
  <c r="D58" i="396" s="1"/>
  <c r="C58" i="265"/>
  <c r="C58" i="326"/>
  <c r="C58" i="388" s="1"/>
  <c r="D58" i="324"/>
  <c r="D58" i="386" s="1"/>
  <c r="K58" i="263"/>
  <c r="C93" i="295"/>
  <c r="B8" i="181"/>
  <c r="E8" i="181" s="1"/>
  <c r="C93" i="235"/>
  <c r="B8" i="241" s="1"/>
  <c r="E8" i="241" s="1"/>
  <c r="D57" i="329"/>
  <c r="D57" i="391" s="1"/>
  <c r="K57" i="268"/>
  <c r="C38" i="256"/>
  <c r="C36" i="317"/>
  <c r="C36" i="379" s="1"/>
  <c r="D136" i="296"/>
  <c r="D136" i="358" s="1"/>
  <c r="K160" i="176"/>
  <c r="K161" i="175"/>
  <c r="D92" i="296"/>
  <c r="K58" i="217"/>
  <c r="K43" i="277"/>
  <c r="D41" i="338"/>
  <c r="D41" i="400" s="1"/>
  <c r="K43" i="199"/>
  <c r="D36" i="320"/>
  <c r="D36" i="382" s="1"/>
  <c r="K38" i="259"/>
  <c r="C58" i="343"/>
  <c r="C58" i="405" s="1"/>
  <c r="C58" i="282"/>
  <c r="B19" i="181"/>
  <c r="E19" i="181" s="1"/>
  <c r="K166" i="175"/>
  <c r="D92" i="295"/>
  <c r="D36" i="329"/>
  <c r="D36" i="391" s="1"/>
  <c r="K43" i="208"/>
  <c r="K38" i="268"/>
  <c r="D36" i="331"/>
  <c r="D36" i="393" s="1"/>
  <c r="K43" i="210"/>
  <c r="K38" i="270"/>
  <c r="K39" i="279"/>
  <c r="D37" i="340"/>
  <c r="D37" i="402" s="1"/>
  <c r="K162" i="236"/>
  <c r="D154" i="308"/>
  <c r="D154" i="370" s="1"/>
  <c r="K154" i="247"/>
  <c r="K155" i="187"/>
  <c r="K165" i="178"/>
  <c r="D68" i="298"/>
  <c r="K93" i="178"/>
  <c r="J154" i="244"/>
  <c r="J155" i="184"/>
  <c r="J155" i="244" s="1"/>
  <c r="K45" i="284"/>
  <c r="K57" i="224"/>
  <c r="D45" i="345"/>
  <c r="D45" i="407" s="1"/>
  <c r="J43" i="208"/>
  <c r="J43" i="268" s="1"/>
  <c r="J38" i="268"/>
  <c r="D5" i="419"/>
  <c r="E6" i="420" s="1"/>
  <c r="H2" i="418"/>
  <c r="K58" i="202"/>
  <c r="D41" i="323"/>
  <c r="D41" i="385" s="1"/>
  <c r="K43" i="262"/>
  <c r="C43" i="265"/>
  <c r="C41" i="326"/>
  <c r="C41" i="388" s="1"/>
  <c r="C162" i="176"/>
  <c r="C162" i="175"/>
  <c r="K32" i="288"/>
  <c r="D30" i="349"/>
  <c r="D30" i="411" s="1"/>
  <c r="K38" i="228"/>
  <c r="K22" i="255"/>
  <c r="D20" i="316"/>
  <c r="D20" i="378" s="1"/>
  <c r="K38" i="195"/>
  <c r="C57" i="282"/>
  <c r="C57" i="343"/>
  <c r="C57" i="405" s="1"/>
  <c r="E20" i="241"/>
  <c r="E19" i="241"/>
  <c r="C162" i="295" l="1"/>
  <c r="C162" i="357" s="1"/>
  <c r="C162" i="235"/>
  <c r="C5" i="421"/>
  <c r="B6" i="422"/>
  <c r="D57" i="345"/>
  <c r="D57" i="407" s="1"/>
  <c r="K57" i="284"/>
  <c r="K162" i="178"/>
  <c r="D93" i="298"/>
  <c r="D93" i="360" s="1"/>
  <c r="B38" i="181"/>
  <c r="E38" i="181" s="1"/>
  <c r="D161" i="295"/>
  <c r="K161" i="235"/>
  <c r="B38" i="241" s="1"/>
  <c r="E38" i="241" s="1"/>
  <c r="K156" i="186"/>
  <c r="D90" i="307"/>
  <c r="D90" i="369" s="1"/>
  <c r="K90" i="246"/>
  <c r="I33" i="180"/>
  <c r="H33" i="300" s="1"/>
  <c r="H33" i="362" s="1"/>
  <c r="E33" i="180"/>
  <c r="D33" i="300" s="1"/>
  <c r="D33" i="362" s="1"/>
  <c r="D31" i="300"/>
  <c r="D31" i="362" s="1"/>
  <c r="D92" i="359"/>
  <c r="D166" i="359" s="1"/>
  <c r="D166" i="297"/>
  <c r="K154" i="245"/>
  <c r="D154" i="306"/>
  <c r="D154" i="368" s="1"/>
  <c r="K155" i="185"/>
  <c r="K43" i="204"/>
  <c r="D36" i="325"/>
  <c r="D36" i="387" s="1"/>
  <c r="K38" i="264"/>
  <c r="C43" i="256"/>
  <c r="C41" i="317"/>
  <c r="C41" i="379" s="1"/>
  <c r="K43" i="274"/>
  <c r="D41" i="335"/>
  <c r="D41" i="397" s="1"/>
  <c r="K58" i="214"/>
  <c r="K43" i="205"/>
  <c r="D36" i="326"/>
  <c r="D36" i="388" s="1"/>
  <c r="K38" i="265"/>
  <c r="K59" i="251"/>
  <c r="D59" i="312"/>
  <c r="D59" i="374" s="1"/>
  <c r="K89" i="246"/>
  <c r="D89" i="307"/>
  <c r="D89" i="369" s="1"/>
  <c r="K58" i="285"/>
  <c r="D58" i="346"/>
  <c r="D58" i="408" s="1"/>
  <c r="D30" i="361"/>
  <c r="D14" i="363" s="1"/>
  <c r="D14" i="301"/>
  <c r="K90" i="245"/>
  <c r="D90" i="306"/>
  <c r="D90" i="368" s="1"/>
  <c r="K156" i="185"/>
  <c r="K43" i="228"/>
  <c r="D36" i="349"/>
  <c r="D36" i="411" s="1"/>
  <c r="K38" i="288"/>
  <c r="D68" i="360"/>
  <c r="D165" i="360" s="1"/>
  <c r="D165" i="298"/>
  <c r="K43" i="268"/>
  <c r="K58" i="208"/>
  <c r="D41" i="329"/>
  <c r="D41" i="391" s="1"/>
  <c r="K58" i="277"/>
  <c r="D58" i="338"/>
  <c r="D58" i="400" s="1"/>
  <c r="D160" i="296"/>
  <c r="D160" i="358" s="1"/>
  <c r="K161" i="176"/>
  <c r="D161" i="296" s="1"/>
  <c r="D161" i="358" s="1"/>
  <c r="B8" i="301"/>
  <c r="E8" i="301" s="1"/>
  <c r="C93" i="357"/>
  <c r="B8" i="363" s="1"/>
  <c r="E8" i="363" s="1"/>
  <c r="D37" i="310"/>
  <c r="D37" i="372" s="1"/>
  <c r="K39" i="249"/>
  <c r="K44" i="189"/>
  <c r="K43" i="196"/>
  <c r="K38" i="256"/>
  <c r="D36" i="317"/>
  <c r="D36" i="379" s="1"/>
  <c r="C58" i="317"/>
  <c r="C58" i="379" s="1"/>
  <c r="C58" i="256"/>
  <c r="K38" i="289"/>
  <c r="K43" i="229"/>
  <c r="D36" i="350"/>
  <c r="D36" i="412" s="1"/>
  <c r="B12" i="301"/>
  <c r="E12" i="301" s="1"/>
  <c r="D68" i="357"/>
  <c r="D165" i="295"/>
  <c r="K38" i="284"/>
  <c r="D36" i="345"/>
  <c r="D36" i="407" s="1"/>
  <c r="K43" i="224"/>
  <c r="K43" i="260"/>
  <c r="D41" i="321"/>
  <c r="D41" i="383" s="1"/>
  <c r="C162" i="296"/>
  <c r="C162" i="358" s="1"/>
  <c r="C162" i="236"/>
  <c r="D36" i="316"/>
  <c r="D36" i="378" s="1"/>
  <c r="K38" i="255"/>
  <c r="K43" i="195"/>
  <c r="K58" i="262"/>
  <c r="D58" i="323"/>
  <c r="D58" i="385" s="1"/>
  <c r="K43" i="270"/>
  <c r="K58" i="210"/>
  <c r="D41" i="331"/>
  <c r="D41" i="393" s="1"/>
  <c r="D41" i="320"/>
  <c r="D41" i="382" s="1"/>
  <c r="K58" i="199"/>
  <c r="K43" i="259"/>
  <c r="K166" i="176"/>
  <c r="K162" i="177"/>
  <c r="D93" i="297"/>
  <c r="D93" i="359" s="1"/>
  <c r="D160" i="357"/>
  <c r="B31" i="363" s="1"/>
  <c r="E31" i="363" s="1"/>
  <c r="B31" i="301"/>
  <c r="E31" i="301" s="1"/>
  <c r="K58" i="279"/>
  <c r="D58" i="340"/>
  <c r="D58" i="402" s="1"/>
  <c r="D41" i="348"/>
  <c r="D41" i="410" s="1"/>
  <c r="K43" i="287"/>
  <c r="K58" i="227"/>
  <c r="K38" i="257"/>
  <c r="D36" i="318"/>
  <c r="D36" i="380" s="1"/>
  <c r="K43" i="197"/>
  <c r="D57" i="325"/>
  <c r="D57" i="387" s="1"/>
  <c r="K57" i="264"/>
  <c r="K90" i="184"/>
  <c r="D65" i="305"/>
  <c r="D65" i="367" s="1"/>
  <c r="K65" i="244"/>
  <c r="K162" i="175"/>
  <c r="B20" i="181"/>
  <c r="D93" i="295"/>
  <c r="D155" i="308"/>
  <c r="D155" i="370" s="1"/>
  <c r="K155" i="247"/>
  <c r="K156" i="187"/>
  <c r="D92" i="357"/>
  <c r="B13" i="301"/>
  <c r="E13" i="301" s="1"/>
  <c r="D166" i="295"/>
  <c r="D92" i="358"/>
  <c r="D166" i="358" s="1"/>
  <c r="D166" i="296"/>
  <c r="K38" i="253"/>
  <c r="D36" i="314"/>
  <c r="D36" i="376" s="1"/>
  <c r="K43" i="193"/>
  <c r="K43" i="286"/>
  <c r="K58" i="226"/>
  <c r="D41" i="347"/>
  <c r="D41" i="409" s="1"/>
  <c r="B37" i="241"/>
  <c r="E37" i="241" s="1"/>
  <c r="K166" i="235"/>
  <c r="K43" i="258"/>
  <c r="K58" i="198"/>
  <c r="D41" i="319"/>
  <c r="D41" i="381" s="1"/>
  <c r="K165" i="176"/>
  <c r="K93" i="176"/>
  <c r="D68" i="296"/>
  <c r="K43" i="278"/>
  <c r="D41" i="339"/>
  <c r="D41" i="401" s="1"/>
  <c r="K58" i="218"/>
  <c r="K58" i="192"/>
  <c r="D41" i="313"/>
  <c r="D41" i="375" s="1"/>
  <c r="K43" i="252"/>
  <c r="D20" i="181"/>
  <c r="K58" i="206"/>
  <c r="K43" i="266"/>
  <c r="D41" i="327"/>
  <c r="D41" i="389" s="1"/>
  <c r="D58" i="339" l="1"/>
  <c r="D58" i="401" s="1"/>
  <c r="K58" i="278"/>
  <c r="K162" i="176"/>
  <c r="D162" i="296" s="1"/>
  <c r="D162" i="358" s="1"/>
  <c r="D93" i="296"/>
  <c r="D93" i="358" s="1"/>
  <c r="K58" i="286"/>
  <c r="D58" i="347"/>
  <c r="D58" i="409" s="1"/>
  <c r="K58" i="287"/>
  <c r="D58" i="348"/>
  <c r="D58" i="410" s="1"/>
  <c r="D162" i="297"/>
  <c r="D162" i="359" s="1"/>
  <c r="K162" i="237"/>
  <c r="K43" i="289"/>
  <c r="K58" i="229"/>
  <c r="D41" i="350"/>
  <c r="D41" i="412" s="1"/>
  <c r="D156" i="306"/>
  <c r="D156" i="368" s="1"/>
  <c r="K156" i="245"/>
  <c r="D156" i="307"/>
  <c r="D156" i="369" s="1"/>
  <c r="K156" i="246"/>
  <c r="D166" i="357"/>
  <c r="B13" i="363"/>
  <c r="E13" i="363" s="1"/>
  <c r="B14" i="301"/>
  <c r="E14" i="301" s="1"/>
  <c r="D93" i="357"/>
  <c r="B14" i="363" s="1"/>
  <c r="E14" i="363" s="1"/>
  <c r="K43" i="257"/>
  <c r="D41" i="318"/>
  <c r="D41" i="380" s="1"/>
  <c r="K58" i="197"/>
  <c r="D41" i="345"/>
  <c r="D41" i="407" s="1"/>
  <c r="K43" i="284"/>
  <c r="K58" i="224"/>
  <c r="B12" i="363"/>
  <c r="E12" i="363" s="1"/>
  <c r="D165" i="357"/>
  <c r="K58" i="268"/>
  <c r="D58" i="329"/>
  <c r="D58" i="391" s="1"/>
  <c r="K43" i="265"/>
  <c r="D41" i="326"/>
  <c r="D41" i="388" s="1"/>
  <c r="K58" i="205"/>
  <c r="K58" i="204"/>
  <c r="K43" i="264"/>
  <c r="D41" i="325"/>
  <c r="D41" i="387" s="1"/>
  <c r="D162" i="298"/>
  <c r="D162" i="360" s="1"/>
  <c r="K162" i="238"/>
  <c r="K58" i="193"/>
  <c r="K43" i="253"/>
  <c r="D41" i="314"/>
  <c r="D41" i="376" s="1"/>
  <c r="K156" i="247"/>
  <c r="D156" i="308"/>
  <c r="D156" i="370" s="1"/>
  <c r="E20" i="181"/>
  <c r="K156" i="184"/>
  <c r="D90" i="305"/>
  <c r="D90" i="367" s="1"/>
  <c r="K90" i="244"/>
  <c r="D58" i="331"/>
  <c r="D58" i="393" s="1"/>
  <c r="K58" i="270"/>
  <c r="K43" i="255"/>
  <c r="K58" i="195"/>
  <c r="D41" i="316"/>
  <c r="D41" i="378" s="1"/>
  <c r="D41" i="317"/>
  <c r="D41" i="379" s="1"/>
  <c r="K43" i="256"/>
  <c r="K58" i="196"/>
  <c r="K58" i="274"/>
  <c r="D58" i="335"/>
  <c r="D58" i="397" s="1"/>
  <c r="D155" i="306"/>
  <c r="D155" i="368" s="1"/>
  <c r="K155" i="245"/>
  <c r="B32" i="301"/>
  <c r="E32" i="301" s="1"/>
  <c r="D161" i="357"/>
  <c r="B32" i="363" s="1"/>
  <c r="E32" i="363" s="1"/>
  <c r="K58" i="266"/>
  <c r="D58" i="327"/>
  <c r="D58" i="389" s="1"/>
  <c r="D58" i="313"/>
  <c r="D58" i="375" s="1"/>
  <c r="K58" i="252"/>
  <c r="D68" i="358"/>
  <c r="D165" i="358" s="1"/>
  <c r="D165" i="296"/>
  <c r="K58" i="258"/>
  <c r="D58" i="319"/>
  <c r="D58" i="381" s="1"/>
  <c r="K162" i="235"/>
  <c r="D162" i="295"/>
  <c r="D162" i="357" s="1"/>
  <c r="D58" i="320"/>
  <c r="D58" i="382" s="1"/>
  <c r="K58" i="259"/>
  <c r="K44" i="249"/>
  <c r="D42" i="310"/>
  <c r="D42" i="372" s="1"/>
  <c r="K59" i="189"/>
  <c r="D41" i="349"/>
  <c r="D41" i="411" s="1"/>
  <c r="K43" i="288"/>
  <c r="K58" i="228"/>
  <c r="D59" i="310" l="1"/>
  <c r="D59" i="372" s="1"/>
  <c r="K59" i="249"/>
  <c r="D58" i="349"/>
  <c r="D58" i="411" s="1"/>
  <c r="K58" i="288"/>
  <c r="K58" i="256"/>
  <c r="D58" i="317"/>
  <c r="D58" i="379" s="1"/>
  <c r="K58" i="255"/>
  <c r="D58" i="316"/>
  <c r="D58" i="378" s="1"/>
  <c r="D58" i="314"/>
  <c r="D58" i="376" s="1"/>
  <c r="K58" i="253"/>
  <c r="K58" i="257"/>
  <c r="D58" i="318"/>
  <c r="D58" i="380" s="1"/>
  <c r="K58" i="289"/>
  <c r="D58" i="350"/>
  <c r="D58" i="412" s="1"/>
  <c r="D58" i="325"/>
  <c r="D58" i="387" s="1"/>
  <c r="K58" i="264"/>
  <c r="K58" i="284"/>
  <c r="D58" i="345"/>
  <c r="D58" i="407" s="1"/>
  <c r="K156" i="244"/>
  <c r="D156" i="305"/>
  <c r="D156" i="367" s="1"/>
  <c r="D58" i="326"/>
  <c r="D58" i="388" s="1"/>
  <c r="K58" i="265"/>
</calcChain>
</file>

<file path=xl/sharedStrings.xml><?xml version="1.0" encoding="utf-8"?>
<sst xmlns="http://schemas.openxmlformats.org/spreadsheetml/2006/main" count="41163" uniqueCount="1188">
  <si>
    <t>Beruházási (felhalmozási) kiadások előirányzata beruházásonként</t>
  </si>
  <si>
    <t>Felújítási kiadások előirányzata felújításonként</t>
  </si>
  <si>
    <t>Vállalkozási maradvány igénybevétele</t>
  </si>
  <si>
    <t>Adatszolgáltatás 
az elismert tartozásállományról</t>
  </si>
  <si>
    <t>Többéves kihatással járó döntések számszerűsítése évenkénti bontásban és összesítve célok szerint</t>
  </si>
  <si>
    <t>Működési célú finanszírozási kiadások
(hiteltörlesztés, értékpapír vásárlás, stb.)</t>
  </si>
  <si>
    <t>Felhalmozási célú finanszírozási kiadások
(hiteltörlesztés, értékpapír vásárlás, stb.)</t>
  </si>
  <si>
    <t>Az önkormányzat által adott közvetett támogatások
(kedvezmények)</t>
  </si>
  <si>
    <t>Eszközök hasznosítása utáni kedvezmény, mentesség</t>
  </si>
  <si>
    <t>Helyiségek hasznosítása utáni kedvezmény, mentesség</t>
  </si>
  <si>
    <t>Felhalmozási bevételek</t>
  </si>
  <si>
    <t>Finanszírozási bevételek</t>
  </si>
  <si>
    <t xml:space="preserve"> Egyéb működési célú kiadások</t>
  </si>
  <si>
    <t>Finanszírozási kiadások</t>
  </si>
  <si>
    <t>Támogatás összge</t>
  </si>
  <si>
    <t>B E V É T E L E K</t>
  </si>
  <si>
    <t>Sor-szám</t>
  </si>
  <si>
    <t>Bevételi jogcím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</si>
  <si>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</si>
  <si>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</si>
  <si>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</si>
  <si>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</si>
  <si>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</si>
  <si>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</si>
  <si>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</si>
  <si>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</si>
  <si>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</si>
  <si>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</si>
  <si>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</si>
  <si>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</si>
  <si>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</si>
  <si>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</si>
  <si>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</si>
  <si>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</si>
  <si>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</si>
  <si>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</si>
  <si>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</si>
  <si>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</si>
  <si>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</si>
  <si>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</si>
  <si>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</si>
  <si>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</si>
  <si>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</si>
  <si>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</si>
  <si>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</si>
  <si>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</si>
  <si>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</si>
  <si>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K I A D Á S O K</t>
  </si>
  <si>
    <t>Kiadási jogcímek</t>
  </si>
  <si>
    <t>Személyi  juttatások</t>
  </si>
  <si>
    <t>Tartalékok</t>
  </si>
  <si>
    <t>Összesen</t>
  </si>
  <si>
    <t>Jogcím</t>
  </si>
  <si>
    <t>Összesen:</t>
  </si>
  <si>
    <t>01</t>
  </si>
  <si>
    <t>Előirányzat</t>
  </si>
  <si>
    <t>Bevételek</t>
  </si>
  <si>
    <t>Kiadások</t>
  </si>
  <si>
    <t>Egyéb fejlesztési célú kiadások</t>
  </si>
  <si>
    <t>02</t>
  </si>
  <si>
    <t>03</t>
  </si>
  <si>
    <t>Megnevezés</t>
  </si>
  <si>
    <t>Személyi juttatások</t>
  </si>
  <si>
    <t>ÖSSZESEN:</t>
  </si>
  <si>
    <t>Beruházás  megnevezése</t>
  </si>
  <si>
    <t>Teljes költség</t>
  </si>
  <si>
    <t>Kivitelezés kezdési és befejezési éve</t>
  </si>
  <si>
    <t>Felújítás  megnevezése</t>
  </si>
  <si>
    <t>Kiadás vonzata évenként</t>
  </si>
  <si>
    <t>Sor-
szám</t>
  </si>
  <si>
    <t>............................</t>
  </si>
  <si>
    <t>Kedvezmény nélkül elérhető bevétel</t>
  </si>
  <si>
    <t>Kedvezmények összege</t>
  </si>
  <si>
    <t>Január</t>
  </si>
  <si>
    <t>Február</t>
  </si>
  <si>
    <t>Március</t>
  </si>
  <si>
    <t>Április</t>
  </si>
  <si>
    <t>Május</t>
  </si>
  <si>
    <t>Június</t>
  </si>
  <si>
    <t>Július</t>
  </si>
  <si>
    <t>Auguszt.</t>
  </si>
  <si>
    <t>Szept.</t>
  </si>
  <si>
    <t>Okt.</t>
  </si>
  <si>
    <t>Nov.</t>
  </si>
  <si>
    <t>Dec.</t>
  </si>
  <si>
    <t>Kötelezettség jogcíme</t>
  </si>
  <si>
    <t>Köt. váll.
 éve</t>
  </si>
  <si>
    <t>3.1.</t>
  </si>
  <si>
    <t>3.2.</t>
  </si>
  <si>
    <t>3.3.</t>
  </si>
  <si>
    <t>3.4.</t>
  </si>
  <si>
    <t>5.1.</t>
  </si>
  <si>
    <t>5.2.</t>
  </si>
  <si>
    <t>5.3.</t>
  </si>
  <si>
    <t>6.1.</t>
  </si>
  <si>
    <t>6.2.</t>
  </si>
  <si>
    <t>7.1.</t>
  </si>
  <si>
    <t>7.2.</t>
  </si>
  <si>
    <t>1.1.</t>
  </si>
  <si>
    <t>1.2.</t>
  </si>
  <si>
    <t>1.3.</t>
  </si>
  <si>
    <t>1.4.</t>
  </si>
  <si>
    <t>1.6.</t>
  </si>
  <si>
    <t>1.7.</t>
  </si>
  <si>
    <t>2.1.</t>
  </si>
  <si>
    <t>2.2.</t>
  </si>
  <si>
    <t>2.3.</t>
  </si>
  <si>
    <t>2.4.</t>
  </si>
  <si>
    <t>2.5.</t>
  </si>
  <si>
    <t>Bevételek összesen:</t>
  </si>
  <si>
    <t>Kiadások összesen:</t>
  </si>
  <si>
    <t>Egyenleg</t>
  </si>
  <si>
    <t>1.5</t>
  </si>
  <si>
    <t>1.8.</t>
  </si>
  <si>
    <t>1.9.</t>
  </si>
  <si>
    <t>1.10.</t>
  </si>
  <si>
    <t>1.11.</t>
  </si>
  <si>
    <t>2.6.</t>
  </si>
  <si>
    <t>1.12.</t>
  </si>
  <si>
    <t>2.7.</t>
  </si>
  <si>
    <t>Lakosság részére lakásépítéshez nyújtott kölcsön elengedése</t>
  </si>
  <si>
    <t>Lakosság részére lakásfelújításhoz nyújtott kölcsön elengedése</t>
  </si>
  <si>
    <t>Gépjárműadóból biztosított kedvezmény, mentesség</t>
  </si>
  <si>
    <t>Egyéb kedvezmény</t>
  </si>
  <si>
    <t>Egyéb kölcsön elengedése</t>
  </si>
  <si>
    <t>Támogatott szervezet neve</t>
  </si>
  <si>
    <t>Támogatás célja</t>
  </si>
  <si>
    <t>30.</t>
  </si>
  <si>
    <t>31.</t>
  </si>
  <si>
    <t>32.</t>
  </si>
  <si>
    <t>33.</t>
  </si>
  <si>
    <t>Források</t>
  </si>
  <si>
    <t>Saját erő</t>
  </si>
  <si>
    <t>EU-s forrás</t>
  </si>
  <si>
    <t>Hitel</t>
  </si>
  <si>
    <t>Egyéb forrás</t>
  </si>
  <si>
    <t>Kiadások, költségek</t>
  </si>
  <si>
    <t>Források összesen:</t>
  </si>
  <si>
    <t>EU-s projekt neve, azonosítója:</t>
  </si>
  <si>
    <t>Támogatott neve</t>
  </si>
  <si>
    <t>Dologi  kiadások</t>
  </si>
  <si>
    <t>Személyi jellegű</t>
  </si>
  <si>
    <t>Beruházások, beszerzések</t>
  </si>
  <si>
    <t>Szolgáltatások igénybe vétele</t>
  </si>
  <si>
    <t>Adminisztratív költségek</t>
  </si>
  <si>
    <t>- saját erőből központi támogatás</t>
  </si>
  <si>
    <t>Összesen (1+4+7+9+11)</t>
  </si>
  <si>
    <t>Társfinanszírozás</t>
  </si>
  <si>
    <t>1.5.</t>
  </si>
  <si>
    <t>11.1.</t>
  </si>
  <si>
    <t>11.2.</t>
  </si>
  <si>
    <t>Költségvetési rendelet űrlapjainak összefüggései:</t>
  </si>
  <si>
    <t>1. sz. táblázat</t>
  </si>
  <si>
    <t>2. sz. táblázat</t>
  </si>
  <si>
    <t>3. sz. táblázat</t>
  </si>
  <si>
    <t>ELTÉRÉS</t>
  </si>
  <si>
    <t>Rövid lejáratú hitelek törlesztése</t>
  </si>
  <si>
    <t>Hosszú lejáratú hitelek törlesztése</t>
  </si>
  <si>
    <t>I. Működési célú bevételek és kiadások mérlege
(Önkormányzati szinten)</t>
  </si>
  <si>
    <t>II. Felhalmozási célú bevételek és kiadások mérlege
(Önkormányzati szinten)</t>
  </si>
  <si>
    <t>Helyi adóból biztosított kedvezmény, mentesség összesen</t>
  </si>
  <si>
    <t xml:space="preserve">-ebből:            Építményadó </t>
  </si>
  <si>
    <t xml:space="preserve">Telekadó </t>
  </si>
  <si>
    <t xml:space="preserve">Magánszemélyek kommunális adója </t>
  </si>
  <si>
    <t xml:space="preserve">Idegenforgalmi adó tartózkodás után </t>
  </si>
  <si>
    <t xml:space="preserve">Idegenforgalmi adó épület után </t>
  </si>
  <si>
    <t xml:space="preserve">Iparűzési adó állandó jelleggel végzett iparűzési tevékenység után </t>
  </si>
  <si>
    <t>Ellátottak térítési díjának méltányosságból történő elengedése</t>
  </si>
  <si>
    <t>Ellátottak kártérítésének méltányosságból történő elengedése</t>
  </si>
  <si>
    <t>Költségvetési hiány:</t>
  </si>
  <si>
    <t>Költségvetési többlet:</t>
  </si>
  <si>
    <t>3.5.</t>
  </si>
  <si>
    <t>3.6.</t>
  </si>
  <si>
    <t xml:space="preserve">4. </t>
  </si>
  <si>
    <t>Közhatalmi bevételek</t>
  </si>
  <si>
    <t>5.4.</t>
  </si>
  <si>
    <t>5.5.</t>
  </si>
  <si>
    <t>5.6.</t>
  </si>
  <si>
    <t>5.7.</t>
  </si>
  <si>
    <t>5.8.</t>
  </si>
  <si>
    <t xml:space="preserve">7. </t>
  </si>
  <si>
    <t>8.1.</t>
  </si>
  <si>
    <t>8.2.</t>
  </si>
  <si>
    <t>Munkaadókat terhelő járulékok és szociális hozzájárulási adó</t>
  </si>
  <si>
    <t>Ellátottak pénzbeli juttatásai</t>
  </si>
  <si>
    <t>Egyéb működési célú kiadások</t>
  </si>
  <si>
    <t>1.13.</t>
  </si>
  <si>
    <t>Felújítások</t>
  </si>
  <si>
    <t>2.8.</t>
  </si>
  <si>
    <t>2.9.</t>
  </si>
  <si>
    <t>2.10.</t>
  </si>
  <si>
    <t>Értékpapír vásárlása, visszavásárlása</t>
  </si>
  <si>
    <t>Forgatási célú belföldi, külföldi értékpapírok vásárlása</t>
  </si>
  <si>
    <t>Betét elhelyezése</t>
  </si>
  <si>
    <t>Hitelek törlesztése</t>
  </si>
  <si>
    <t>Befektetési célú belföldi, külföldi értékpapírok vásárlása</t>
  </si>
  <si>
    <t>Bevételi jogcímek</t>
  </si>
  <si>
    <t>MEGNEVEZÉS</t>
  </si>
  <si>
    <t>ÖSSZES KÖTELEZETTSÉG</t>
  </si>
  <si>
    <t>SAJÁT BEVÉTELEK ÖSSZESEN*</t>
  </si>
  <si>
    <t>Fejlesztési cél leírása</t>
  </si>
  <si>
    <t>ADÓSSÁGOT KELETKEZTETŐ ÜGYLETEK VÁRHATÓ EGYÜTTES ÖSSZEGE</t>
  </si>
  <si>
    <t>Nem kötelező!</t>
  </si>
  <si>
    <t>Feladat megnevezése</t>
  </si>
  <si>
    <t>Költségvetési szerv megnevezése</t>
  </si>
  <si>
    <t>Száma</t>
  </si>
  <si>
    <t>Közfoglalkoztatottak létszáma (fő)</t>
  </si>
  <si>
    <t>Beruházási kiadások beruházásonként</t>
  </si>
  <si>
    <t>Felújítási kiadások felújításonként</t>
  </si>
  <si>
    <t>Egyéb (Pl.: garancia és kezességvállalás, stb.)</t>
  </si>
  <si>
    <t>Költségvetési szerv neve:</t>
  </si>
  <si>
    <t>…………………………………</t>
  </si>
  <si>
    <t>Költségvetési szerv számlaszáma:</t>
  </si>
  <si>
    <t>30 napon túli elismert tartozásállomány összesen: ……………… Ft</t>
  </si>
  <si>
    <t xml:space="preserve">Tartozásállomány megnevezése </t>
  </si>
  <si>
    <t>30 nap 
alatti
állomány</t>
  </si>
  <si>
    <t>30-60 nap 
közötti 
állomány</t>
  </si>
  <si>
    <t>60 napon 
túli 
állomány</t>
  </si>
  <si>
    <t>Át-ütemezett</t>
  </si>
  <si>
    <t>Állammal szembeni tartozások</t>
  </si>
  <si>
    <t>Központi költségvetéssel szemben fennálló tartozás</t>
  </si>
  <si>
    <t>Elkülönített állami pénzalapokkal szembeni tartozás</t>
  </si>
  <si>
    <t>TB alapokkal szembeni tartozás</t>
  </si>
  <si>
    <t>Tartozásállomány önkormányzatok és intézmények felé</t>
  </si>
  <si>
    <t>Egyéb tartozásállomány</t>
  </si>
  <si>
    <t>költségvetési szerv vezetője</t>
  </si>
  <si>
    <t>Fejlesztés várható kiadása</t>
  </si>
  <si>
    <t>*Az adósságot keletkeztető ügyletekhez történő hozzájárulás részletes szabályairól szóló 353/2011. (XII.31.) Korm. Rendelet 2.§ (1) bekezdése alapján.</t>
  </si>
  <si>
    <t xml:space="preserve">   Költségvetési maradvány igénybevétele </t>
  </si>
  <si>
    <t xml:space="preserve">   Vállalkozási maradvány igénybevétele </t>
  </si>
  <si>
    <t>Beruházások</t>
  </si>
  <si>
    <t>8.3.</t>
  </si>
  <si>
    <t>Egyéb felhalmozási kiadások</t>
  </si>
  <si>
    <t xml:space="preserve">   Betét visszavonásából származó bevétel </t>
  </si>
  <si>
    <t xml:space="preserve">Dologi kiadások </t>
  </si>
  <si>
    <t>Kölcsön törlesztése</t>
  </si>
  <si>
    <t>Költségvetési maradvány igénybevétele</t>
  </si>
  <si>
    <t xml:space="preserve">Vállalkozási maradvány igénybevétele </t>
  </si>
  <si>
    <t xml:space="preserve">Betét visszavonásából származó bevétel </t>
  </si>
  <si>
    <t>Értékpapír értékesítése</t>
  </si>
  <si>
    <t>Egyéb belső finanszírozási bevételek</t>
  </si>
  <si>
    <t>Hiány külső finanszírozásának bevételei (20+…+24 )</t>
  </si>
  <si>
    <t>Hosszú lejáratú hitelek, kölcsönök felvétele</t>
  </si>
  <si>
    <t>Likviditási célú hitelek, kölcsönök felvétele</t>
  </si>
  <si>
    <t>Rövid lejáratú hitelek, kölcsönök felvétele</t>
  </si>
  <si>
    <t>Értékpapírok kibocsátása</t>
  </si>
  <si>
    <t>Egyéb külső finanszírozási bevételek</t>
  </si>
  <si>
    <t>Hiány belső finanszírozás bevételei ( 14+…+18)</t>
  </si>
  <si>
    <t>Az önkormányzati vagyon és az önkormányzatot megillető vagyoni értékű jog értékesítéséből és hasznosításából származó bevétel</t>
  </si>
  <si>
    <t>Bírság-, pótlék- és díjbevétel</t>
  </si>
  <si>
    <t>Tárgyi eszköz és az immateriális jószág, részvény, részesedés, vállalat értékesítéséből vagy privatizációból származó bevétel</t>
  </si>
  <si>
    <t>Évek</t>
  </si>
  <si>
    <t>Önkormányzat működési támogatásai (1.1.+…+.1.6.)</t>
  </si>
  <si>
    <t>Helyi önkormányzatok működésének általános támogatása</t>
  </si>
  <si>
    <t>Önkormányzatok egyes köznevelési feladatainak támogatása</t>
  </si>
  <si>
    <t>Önkormányzatok szociális és gyermekjóléti feladatainak támogatása</t>
  </si>
  <si>
    <t>Önkormányzatok kulturális feladatainak támogatása</t>
  </si>
  <si>
    <t>Működési célú támogatások államháztartáson belülről (2.1.+…+.2.5.)</t>
  </si>
  <si>
    <t>Elvonások és befizetések bevételei</t>
  </si>
  <si>
    <t xml:space="preserve">Működési célú garancia- és kezességvállalásból megtérülések </t>
  </si>
  <si>
    <t xml:space="preserve">Egyéb működési célú támogatások bevételei </t>
  </si>
  <si>
    <t>2.5.-ből EU-s támogatás</t>
  </si>
  <si>
    <t>Felhalmozási célú támogatások államháztartáson belülről (3.1.+…+3.5.)</t>
  </si>
  <si>
    <t>Felhalmozási célú önkormányzati támogatások</t>
  </si>
  <si>
    <t>Felhalmozási célú garancia- és kezességvállalásból megtérülések</t>
  </si>
  <si>
    <t>Egyéb felhalmozási célú támogatások bevételei</t>
  </si>
  <si>
    <t>3.5.-ből EU-s támogatás</t>
  </si>
  <si>
    <t>Közhatalmi bevételek (4.1.+4.2.+4.3.+4.4.)</t>
  </si>
  <si>
    <t>4.1.</t>
  </si>
  <si>
    <t>4.2.</t>
  </si>
  <si>
    <t>4.3.</t>
  </si>
  <si>
    <t>4.4.</t>
  </si>
  <si>
    <t>Gépjárműadó</t>
  </si>
  <si>
    <t>Egyéb áruhasználati és szolgáltatási adók</t>
  </si>
  <si>
    <t>Egyéb közhatalmi bevételek</t>
  </si>
  <si>
    <t>5.9.</t>
  </si>
  <si>
    <t>5.10.</t>
  </si>
  <si>
    <t>Készletértékesítés ellenértéke</t>
  </si>
  <si>
    <t>Szolgáltatások ellenértéke</t>
  </si>
  <si>
    <t>Közvetített szolgáltatások értéke</t>
  </si>
  <si>
    <t>Tulajdonosi bevételek</t>
  </si>
  <si>
    <t>Ellátási díjak</t>
  </si>
  <si>
    <t xml:space="preserve">Kiszámlázott általános forgalmi adó </t>
  </si>
  <si>
    <t>Általános forgalmi adó visszatérítése</t>
  </si>
  <si>
    <t>Kamatbevételek</t>
  </si>
  <si>
    <t>Egyéb pénzügyi műveletek bevételei</t>
  </si>
  <si>
    <t>Egyéb működési bevételek</t>
  </si>
  <si>
    <t>Felhalmozási bevételek (6.1.+…+6.5.)</t>
  </si>
  <si>
    <t>6.3.</t>
  </si>
  <si>
    <t>6.4.</t>
  </si>
  <si>
    <t>6.5.</t>
  </si>
  <si>
    <t>Immateriális javak értékesítése</t>
  </si>
  <si>
    <t>Ingatlanok értékesítése</t>
  </si>
  <si>
    <t>Egyéb tárgyi eszközök értékesítése</t>
  </si>
  <si>
    <t>Részesedések értékesítése</t>
  </si>
  <si>
    <t>Részesedések megszűnéséhez kapcsolódó bevételek</t>
  </si>
  <si>
    <t>Működési célú átvett pénzeszközök (7.1. + … + 7.3.)</t>
  </si>
  <si>
    <t>Működési célú garancia- és kezességvállalásból megtérülések ÁH-n kívülről</t>
  </si>
  <si>
    <t>Egyéb működési célú átvett pénzeszköz</t>
  </si>
  <si>
    <t>7.3.-ból EU-s támogatás (közvetlen)</t>
  </si>
  <si>
    <t>7.3.</t>
  </si>
  <si>
    <t>7.4.</t>
  </si>
  <si>
    <t>Felhalmozási célú átvett pénzeszközök (8.1.+8.2.+8.3.)</t>
  </si>
  <si>
    <t>8.4.</t>
  </si>
  <si>
    <t>Felhalm. célú garancia- és kezességvállalásból megtérülések ÁH-n kívülről</t>
  </si>
  <si>
    <t>Egyéb felhalmozási célú átvett pénzeszköz</t>
  </si>
  <si>
    <t>8.3.-ból EU-s támogatás (közvetlen)</t>
  </si>
  <si>
    <t>KÖLTSÉGVETÉSI BEVÉTELEK ÖSSZESEN: (1+…+8)</t>
  </si>
  <si>
    <t xml:space="preserve">   10.</t>
  </si>
  <si>
    <t>Hitel-, kölcsönfelvétel államháztartáson kívülről  (10.1.+10.3.)</t>
  </si>
  <si>
    <t>Hosszú lejáratú  hitelek, kölcsönök felvétele</t>
  </si>
  <si>
    <t>Likviditási célú  hitelek, kölcsönök felvétele pénzügyi vállalkozástól</t>
  </si>
  <si>
    <t xml:space="preserve">    Rövid lejáratú  hitelek, kölcsönök felvétele</t>
  </si>
  <si>
    <t xml:space="preserve">   11.</t>
  </si>
  <si>
    <t>Belföldi értékpapírok bevételei (11.1. +…+ 11.4.)</t>
  </si>
  <si>
    <t>Forgatási célú belföldi értékpapírok beváltása,  értékesítése</t>
  </si>
  <si>
    <t>Befektetési célú belföldi értékpapírok beváltása,  értékesítése</t>
  </si>
  <si>
    <t xml:space="preserve">    12.</t>
  </si>
  <si>
    <t>Maradvány igénybevétele (12.1. + 12.2.)</t>
  </si>
  <si>
    <t>Előző év költségvetési maradványának igénybevétele</t>
  </si>
  <si>
    <t>Előző év vállalkozási maradványának igénybevétele</t>
  </si>
  <si>
    <t xml:space="preserve">    13.</t>
  </si>
  <si>
    <t>Belföldi finanszírozás bevételei (13.1. + … + 13.3.)</t>
  </si>
  <si>
    <t>Államháztartáson belüli megelőlegezések</t>
  </si>
  <si>
    <t>Államháztartáson belüli megelőlegezések törlesztése</t>
  </si>
  <si>
    <t xml:space="preserve">    14.</t>
  </si>
  <si>
    <t xml:space="preserve">    14.1.</t>
  </si>
  <si>
    <t>Forgatási célú külföldi értékpapírok beváltása,  értékesítése</t>
  </si>
  <si>
    <t xml:space="preserve">    14.2.</t>
  </si>
  <si>
    <t>Befektetési célú külföldi értékpapírok beváltása,  értékesítése</t>
  </si>
  <si>
    <t xml:space="preserve">    14.3.</t>
  </si>
  <si>
    <t>Külföldi értékpapírok kibocsátása</t>
  </si>
  <si>
    <t xml:space="preserve">    14.4.</t>
  </si>
  <si>
    <t>Külföldi hitelek, kölcsönök felvétele</t>
  </si>
  <si>
    <t xml:space="preserve">    15.</t>
  </si>
  <si>
    <t>Adóssághoz nem kapcsolódó származékos ügyletek bevételei</t>
  </si>
  <si>
    <t xml:space="preserve">    16.</t>
  </si>
  <si>
    <t>10.1.</t>
  </si>
  <si>
    <t>11.3.</t>
  </si>
  <si>
    <t>11.4.</t>
  </si>
  <si>
    <t>12.1.</t>
  </si>
  <si>
    <t>12.2.</t>
  </si>
  <si>
    <t>13.1.</t>
  </si>
  <si>
    <t>13.2.</t>
  </si>
  <si>
    <t>13.3.</t>
  </si>
  <si>
    <t>Külföldi finanszírozás bevételei (14.1.+…14.4.)</t>
  </si>
  <si>
    <t>10.2.</t>
  </si>
  <si>
    <t>10.3.</t>
  </si>
  <si>
    <t xml:space="preserve">    17.</t>
  </si>
  <si>
    <t>1.14.</t>
  </si>
  <si>
    <t>1.15.</t>
  </si>
  <si>
    <t xml:space="preserve">   - Garancia- és kezességvállalásból kifizetés ÁH-n belülre</t>
  </si>
  <si>
    <t xml:space="preserve">   -Visszatérítendő támogatások, kölcsönök nyújtása ÁH-n belülre</t>
  </si>
  <si>
    <t xml:space="preserve">   - Visszatérítendő támogatások, kölcsönök törlesztése ÁH-n belülre</t>
  </si>
  <si>
    <t xml:space="preserve">   - Egyéb működési célú támogatások ÁH-n belülre</t>
  </si>
  <si>
    <t xml:space="preserve">   - Garancia és kezességvállalásból kifizetés ÁH-n kívülre</t>
  </si>
  <si>
    <t xml:space="preserve">   - Visszatérítendő támogatások, kölcsönök nyújtása ÁH-n kívülre</t>
  </si>
  <si>
    <t xml:space="preserve">   - Árkiegészítések, ártámogatások</t>
  </si>
  <si>
    <t xml:space="preserve">   - Kamattámogatások</t>
  </si>
  <si>
    <t xml:space="preserve">   - Egyéb működési célú támogatások államháztartáson kívülre</t>
  </si>
  <si>
    <r>
      <t xml:space="preserve">   Felhalmozási költségvetés kiadásai </t>
    </r>
    <r>
      <rPr>
        <sz val="8"/>
        <rFont val="Times New Roman CE"/>
        <charset val="238"/>
      </rPr>
      <t>(2.1.+2.3.+2.5.)</t>
    </r>
  </si>
  <si>
    <t>2.11.</t>
  </si>
  <si>
    <t>2.12.</t>
  </si>
  <si>
    <t>2.13.</t>
  </si>
  <si>
    <t>2.1.-ből EU-s forrásból megvalósuló beruházás</t>
  </si>
  <si>
    <t>2.3.-ból EU-s forrásból megvalósuló felújítás</t>
  </si>
  <si>
    <t xml:space="preserve">   - Egyéb felhalmozási célú támogatások államháztartáson kívülre</t>
  </si>
  <si>
    <t xml:space="preserve">   - Lakástámogatás</t>
  </si>
  <si>
    <t xml:space="preserve">   - Garancia- és kezességvállalásból kifizetés ÁH-n kívülre</t>
  </si>
  <si>
    <t xml:space="preserve">   - Egyéb felhalmozási célú támogatások ÁH-n belülre</t>
  </si>
  <si>
    <t xml:space="preserve">   - Visszatérítendő támogatások, kölcsönök nyújtása ÁH-n belülre</t>
  </si>
  <si>
    <t>Államháztartáson belüli megelőlegezések folyósítása</t>
  </si>
  <si>
    <t>Államháztartáson belüli megelőlegezések visszafizetése</t>
  </si>
  <si>
    <t>KÖLTSÉGVETÉSI, FINANSZÍROZÁSI BEVÉTELEK ÉS KIADÁSOK EGYENLEGE</t>
  </si>
  <si>
    <t>Önkormányzatok működési támogatásai</t>
  </si>
  <si>
    <t>Működési célú támogatások államháztartáson belülről</t>
  </si>
  <si>
    <t>Működési célú átvett pénzeszközök</t>
  </si>
  <si>
    <t xml:space="preserve">   Likviditási célú hitelek, kölcsönök felvétele</t>
  </si>
  <si>
    <t>Hiány belső finanszírozásának bevételei (15.+…+18. )</t>
  </si>
  <si>
    <t xml:space="preserve">Hiány külső finanszírozásának bevételei (20.+…+21.) </t>
  </si>
  <si>
    <t>Likviditási célú hitelek törlesztése</t>
  </si>
  <si>
    <t>Költségvetési kiadások összesen (1.+...+12.)</t>
  </si>
  <si>
    <t>Felhalmozási célú támogatások államháztartáson belülről</t>
  </si>
  <si>
    <t>1.-ből EU-s támogatás</t>
  </si>
  <si>
    <t>Felhalmozási célú átvett pénzeszközök átvétele</t>
  </si>
  <si>
    <t>4.-ből EU-s támogatás (közvetlen)</t>
  </si>
  <si>
    <t>Egyéb felhalmozási célú bevételek</t>
  </si>
  <si>
    <t>Felhalmozási célú finanszírozási bevételek összesen (13.+19.)</t>
  </si>
  <si>
    <t>1.-ből EU-s forrásból megvalósuló beruházás</t>
  </si>
  <si>
    <t>3.-ból EU-s forrásból megvalósuló felújítás</t>
  </si>
  <si>
    <t>Pénzügyi lízing kiadásai</t>
  </si>
  <si>
    <t>Felhalmozási célú finanszírozási kiadások összesen
(13.+...+24.)</t>
  </si>
  <si>
    <t>BEVÉTEL ÖSSZESEN (12+25)</t>
  </si>
  <si>
    <t>KIADÁSOK ÖSSZESEN (12+25)</t>
  </si>
  <si>
    <t xml:space="preserve"> 10.</t>
  </si>
  <si>
    <t>2.-ból EU-s támogatás</t>
  </si>
  <si>
    <t>Költségvetési bevételek összesen: (1.+3.+4.+6.+…+11.)</t>
  </si>
  <si>
    <t>Költségvetési kiadások összesen: (1.+3.+5.+...+11.)</t>
  </si>
  <si>
    <t>Összes bevétel, kiadás</t>
  </si>
  <si>
    <t>Kiszámlázott általános forgalmi adó</t>
  </si>
  <si>
    <t>Általános forgalmi adó visszatérülése</t>
  </si>
  <si>
    <t>Működési célú támogatások államháztartáson belülről (2.1.+…+2.3.)</t>
  </si>
  <si>
    <t>Visszatérítendő támogatások, kölcsönök visszatérülése ÁH-n belülről</t>
  </si>
  <si>
    <t>Egyéb működési célú támogatások bevételei államháztartáson belülről</t>
  </si>
  <si>
    <t>Felhalmozási célú támogatások államháztartáson belülről (4.1.+4.2.)</t>
  </si>
  <si>
    <t>Egyéb felhalmozási célú támogatások bevételei államháztartáson belülről</t>
  </si>
  <si>
    <t>Felhalmozási bevételek (5.1.+…+5.3.)</t>
  </si>
  <si>
    <t>Felhalmozási célú átvett pénzeszközök</t>
  </si>
  <si>
    <t>Költségvetési bevételek összesen (1.+…+7.)</t>
  </si>
  <si>
    <t>Finanszírozási bevételek (9.1.+…+9.3.)</t>
  </si>
  <si>
    <t>9.1.</t>
  </si>
  <si>
    <t>9.2.</t>
  </si>
  <si>
    <t>9.3.</t>
  </si>
  <si>
    <t>Irányító szervi (önkormányzati) támogatás (intézményfinanszírozás)</t>
  </si>
  <si>
    <t>BEVÉTELEK ÖSSZESEN: (8.+9.)</t>
  </si>
  <si>
    <t>Működési költségvetés kiadásai (1.1+…+1.5.)</t>
  </si>
  <si>
    <t>Felhalmozási költségvetés kiadásai (2.1.+…+2.3.)</t>
  </si>
  <si>
    <t>Kötelező feladatok bevételei, kiadásai</t>
  </si>
  <si>
    <t>Önként vállalt feladatok bevételei, kiadásai</t>
  </si>
  <si>
    <t>Működési célú támogatások ÁH-on belül</t>
  </si>
  <si>
    <t>Felhalmozási célú támogatások ÁH-on belül</t>
  </si>
  <si>
    <t>Működési bevételek</t>
  </si>
  <si>
    <t xml:space="preserve">Működési célú visszatérítendő támogatások, kölcsönök visszatérülése </t>
  </si>
  <si>
    <t>Működési célú visszatérítendő támogatások, kölcsönök igénybevétele</t>
  </si>
  <si>
    <t>Felhalmozási célú visszatérítendő támogatások, kölcsönök visszatérülése</t>
  </si>
  <si>
    <t>Felhalmozási célú visszatérítendő támogatások, kölcsönök igénybevétele</t>
  </si>
  <si>
    <t>Működési célú visszatérítendő támogatások, kölcsönök visszatér. ÁH-n kívülről</t>
  </si>
  <si>
    <t>Felhalm. célú visszatérítendő támogatások, kölcsönök visszatér. ÁH-n kívülről</t>
  </si>
  <si>
    <t>2.5.-ből        - Garancia- és kezességvállalásból kifizetés ÁH-n belülre</t>
  </si>
  <si>
    <t>Kötelező feladatok bevételei, kiadása</t>
  </si>
  <si>
    <t>Önként vállalt feladatok bevételei, kiadása</t>
  </si>
  <si>
    <t>04</t>
  </si>
  <si>
    <t xml:space="preserve">Működési célú kvi támogatások és kiegészítő támogatások </t>
  </si>
  <si>
    <t>Elszámolásból származó bevételek</t>
  </si>
  <si>
    <t>Működési bevételek (5.1.+…+ 5.11.)</t>
  </si>
  <si>
    <t>5.11.</t>
  </si>
  <si>
    <t>Biztosító által fizetett kártérítés</t>
  </si>
  <si>
    <r>
      <t xml:space="preserve">   Működési költségvetés kiadásai </t>
    </r>
    <r>
      <rPr>
        <sz val="8"/>
        <rFont val="Times New Roman CE"/>
        <charset val="238"/>
      </rPr>
      <t>(1.1+…+1.5.+1.18.)</t>
    </r>
  </si>
  <si>
    <t>1.16.</t>
  </si>
  <si>
    <t>1.17.</t>
  </si>
  <si>
    <t xml:space="preserve">   - Elvonások és befizetések</t>
  </si>
  <si>
    <t xml:space="preserve">   - Törvényi előíráson alapuló befizetések</t>
  </si>
  <si>
    <t xml:space="preserve"> - az 1.5-ből: - Előző évi elszámolásból származó befizetések</t>
  </si>
  <si>
    <t>1.18.</t>
  </si>
  <si>
    <t>1.19.</t>
  </si>
  <si>
    <t>1.20.</t>
  </si>
  <si>
    <t xml:space="preserve"> - az 1.18-ból: - Általános tartalék</t>
  </si>
  <si>
    <t xml:space="preserve">   - Céltartalék</t>
  </si>
  <si>
    <t>KÖLTSÉGVETÉSI KIADÁSOK ÖSSZESEN (1+2)</t>
  </si>
  <si>
    <t>Hitel-, kölcsöntörlesztés államháztartáson kívülre (4.1. + … + 4.3.)</t>
  </si>
  <si>
    <t>Belföldi értékpapírok kiadásai (5.1. + … + 5.6.)</t>
  </si>
  <si>
    <t>Befektetési célú belföldi értékpapírok vásárlása</t>
  </si>
  <si>
    <t>Kincstárjegyek beváltása</t>
  </si>
  <si>
    <t>Éven belüli lejáratú belföldi értékpapírok beváltása</t>
  </si>
  <si>
    <t>Belföldi kötvények beváltása</t>
  </si>
  <si>
    <t>Éven túli lejáratú belföldi értékpapírok beváltása</t>
  </si>
  <si>
    <t>Hosszú lejáratú hitelek, kölcsönök törlesztése pénzügyi vállalkozásnak</t>
  </si>
  <si>
    <t>Likviditási célú hitelek, kölcsönök törlesztése pénzügyi vállalkozásnak</t>
  </si>
  <si>
    <t>Rövid lejáratú hitelek, kölcsönök törlesztése pénzügyi vállalkozásnak</t>
  </si>
  <si>
    <t>Forgatási célú belföldi értékpapírok vásárlása</t>
  </si>
  <si>
    <t>Forgatási célú külföldi értékpapírok vásárlása</t>
  </si>
  <si>
    <t xml:space="preserve">   Rövid lejáratú  hitelek, kölcsönök felvétele</t>
  </si>
  <si>
    <t>Külföldi értékpapírok beváltása</t>
  </si>
  <si>
    <t>Belföldi finanszírozás kiadásai (6.1. + … + 6.4.)</t>
  </si>
  <si>
    <t>Pénzeszközök lekötött betétként elhelyezése</t>
  </si>
  <si>
    <t>Külföldi finanszírozás kiadásai (7.1. + … + 7.5.)</t>
  </si>
  <si>
    <t>7.5.</t>
  </si>
  <si>
    <t>Befektetési célú külföldi értékpapírok vásárlása</t>
  </si>
  <si>
    <t>Hitelek, kölcsönök törlesztése külföldi kormányoknak nemz. Szervezeteknek</t>
  </si>
  <si>
    <t>Hitelek, kölcsönök törlesztése külföldi pénzintézeteknek</t>
  </si>
  <si>
    <t>Adóssághoz nem kapcsolódó származékos ügyletek</t>
  </si>
  <si>
    <t>Váltókiadások</t>
  </si>
  <si>
    <t>KIADÁSOK ÖSSZESEN: (3.+10.)</t>
  </si>
  <si>
    <t>FINANSZÍROZÁSI KIADÁSOK ÖSSZESEN: (4.+…+9.)</t>
  </si>
  <si>
    <t>Költségvetési hiány, többlet ( költségvetési bevételek 9. sor - költségvetési kiadások 3. sor) (+/-)</t>
  </si>
  <si>
    <t>Váltóbevételek</t>
  </si>
  <si>
    <t xml:space="preserve">   9.</t>
  </si>
  <si>
    <t xml:space="preserve">    18.</t>
  </si>
  <si>
    <t>FINANSZÍROZÁSI BEVÉTELEK ÖSSZESEN: (10. + … +16.)</t>
  </si>
  <si>
    <t>KÖLTSÉGVETÉSI ÉS FINANSZÍROZÁSI BEVÉTELEK ÖSSZESEN: (9+17)</t>
  </si>
  <si>
    <t>Finanszírozási bevételek, kiadások egyenlege (finanszírozási bevételek 17. sor - finanszírozási kiadások 10. sor)
 (+/-)</t>
  </si>
  <si>
    <t>6.-ból EU-s támogatás (közvetlen)</t>
  </si>
  <si>
    <t>Költségvetési bevételek összesen (1.+2.+4.+5.+6.+8.+…+12.)</t>
  </si>
  <si>
    <t>Működési célú finanszírozási bevételek összesen (14.+19.+22.+23.)</t>
  </si>
  <si>
    <t>BEVÉTEL ÖSSZESEN (13.+24.)</t>
  </si>
  <si>
    <t>Működési célú finanszírozási kiadások összesen (14.+...+23.)</t>
  </si>
  <si>
    <t>KIADÁSOK ÖSSZESEN (13.+24.)</t>
  </si>
  <si>
    <t xml:space="preserve">2.1. számú melléklet C. oszlop 13. sor + 2.2. számú melléklet C. oszlop 12. sor </t>
  </si>
  <si>
    <t xml:space="preserve">2.1. számú melléklet C. oszlop 24. sor + 2.2. számú melléklet C. oszlop 25. sor </t>
  </si>
  <si>
    <t xml:space="preserve">2.1. számú melléklet C. oszlop 25. sor + 2.2. számú melléklet C. oszlop 26. sor </t>
  </si>
  <si>
    <t xml:space="preserve">2.1. számú melléklet E. oszlop 13. sor + 2.2. számú melléklet E. oszlop 12. sor </t>
  </si>
  <si>
    <t xml:space="preserve">2.1. számú melléklet E. oszlop 24. sor + 2.2. számú melléklet E. oszlop 25. sor </t>
  </si>
  <si>
    <t xml:space="preserve">2.1. számú melléklet E. oszlop 25. sor + 2.2. számú melléklet E. oszlop 26. sor </t>
  </si>
  <si>
    <t>A</t>
  </si>
  <si>
    <t>B</t>
  </si>
  <si>
    <t>C</t>
  </si>
  <si>
    <t>E</t>
  </si>
  <si>
    <t>D</t>
  </si>
  <si>
    <t>F</t>
  </si>
  <si>
    <t>G</t>
  </si>
  <si>
    <t>H</t>
  </si>
  <si>
    <t>I=(D+E+F+G+H)</t>
  </si>
  <si>
    <t>Összesen
(F=C+D+E)</t>
  </si>
  <si>
    <t>Helyi adóból és a települési adóból származó bevétel</t>
  </si>
  <si>
    <t>Osztalék, koncessziós díj és hozambevétel</t>
  </si>
  <si>
    <t>Kezesség-, illetve garanciavállalással kapcsolatos megtérülés</t>
  </si>
  <si>
    <t>Működési célú kvi támogatások és kiegészítő támogatások</t>
  </si>
  <si>
    <t xml:space="preserve">   16.</t>
  </si>
  <si>
    <t xml:space="preserve">   17.</t>
  </si>
  <si>
    <t xml:space="preserve">   18.</t>
  </si>
  <si>
    <t>BEVÉTELEK ÖSSZESEN: (9+17)</t>
  </si>
  <si>
    <t xml:space="preserve"> az 1.5-ből: - Előző évi elszámolásból származó befizetések</t>
  </si>
  <si>
    <t xml:space="preserve"> az 1.18-ból: - Általános tartalék</t>
  </si>
  <si>
    <t xml:space="preserve">     - Céltartalék</t>
  </si>
  <si>
    <r>
      <t xml:space="preserve">   Működési költségvetés kiadásai </t>
    </r>
    <r>
      <rPr>
        <sz val="8"/>
        <rFont val="Times New Roman CE"/>
        <charset val="238"/>
      </rPr>
      <t>(1.1+…+1.5+1.18.)</t>
    </r>
  </si>
  <si>
    <t>Éven belüli lejáatú belföldi értékpapírok beváltása</t>
  </si>
  <si>
    <t>Rövid lejáratú hitelek, kölcsönök törlesztése</t>
  </si>
  <si>
    <t>Hosszú lejáratú hitelek, kölcsönök törlesztése</t>
  </si>
  <si>
    <t>Hitelek, kölcsönök törlesztése külföldi kormányoknak nemz. szervezeteknek</t>
  </si>
  <si>
    <t>Éves tervezett létszám előirányzat (fő)</t>
  </si>
  <si>
    <t>Működési bevételek (1.1.+…+1.11.)</t>
  </si>
  <si>
    <t xml:space="preserve">  2.3-ból EU támogatás</t>
  </si>
  <si>
    <t>Felhalmozási célú támogatások államháztartáson belülről (4.1.+…+4.3.)</t>
  </si>
  <si>
    <t xml:space="preserve">  4.3.-ból EU-s támogatás</t>
  </si>
  <si>
    <t xml:space="preserve"> 2.3.-ból EU-s támogatásból megvalósuló programok, projektek kiadása</t>
  </si>
  <si>
    <t xml:space="preserve">  2.3.-ból EU támogatás</t>
  </si>
  <si>
    <t xml:space="preserve">  4.2.-ből EU-s támogatás</t>
  </si>
  <si>
    <t>KÖLTSÉGVETÉSI BEVÉTELEK ÖSSZESEN (1.+…+7.)</t>
  </si>
  <si>
    <t>Államigazgatási feladatok bevételei, kiadása</t>
  </si>
  <si>
    <t>KIADÁSOK ÖSSZESEN: (1.+2.+3.)</t>
  </si>
  <si>
    <t>Államigazgatási feladatok bevételei, kiadásai</t>
  </si>
  <si>
    <t>Önkormányzat működési támogatásai</t>
  </si>
  <si>
    <t xml:space="preserve">Felhalmozási célú átvett pénzeszközök </t>
  </si>
  <si>
    <t xml:space="preserve">Működési célú átvett pénzeszközök </t>
  </si>
  <si>
    <t xml:space="preserve">Működési bevételek </t>
  </si>
  <si>
    <t xml:space="preserve">FINANSZÍROZÁSI BEVÉTELEK ÖSSZESEN: </t>
  </si>
  <si>
    <t>KÖLTSÉGVETÉSI ÉS FINANSZÍROZÁSI BEVÉTELEK ÖSSZESEN: (9+10)</t>
  </si>
  <si>
    <t xml:space="preserve">   Működési költségvetés kiadásai </t>
  </si>
  <si>
    <t>FINANSZÍROZÁSI KIADÁSOK ÖSSZESEN:</t>
  </si>
  <si>
    <t>KIADÁSOK ÖSSZESEN: (3.+4.)</t>
  </si>
  <si>
    <t>Központi, irányító szervi támogatás</t>
  </si>
  <si>
    <t>Belföldi finanszírozás kiadásai (6.1. + … + 6.5.)</t>
  </si>
  <si>
    <t xml:space="preserve">   Felhalmozási költségvetés kiadásai (2.1.+2.2.+2.3.)</t>
  </si>
  <si>
    <t>Hitel-, kölcsönfelvétel államháztartáson kívülről  (10.1.+…+10.3.)</t>
  </si>
  <si>
    <t>1.1. sz. melléklet Bevételek táblázat C. oszlop 9 sora =</t>
  </si>
  <si>
    <t>1.1. sz. melléklet Bevételek táblázat C. oszlop 17 sora =</t>
  </si>
  <si>
    <t>1.1. sz. melléklet Bevételek táblázat C. oszlop 18 sora =</t>
  </si>
  <si>
    <t>1.1. sz. melléklet Kiadások táblázat C. oszlop 3 sora =</t>
  </si>
  <si>
    <t>1.1. sz. melléklet Kiadások táblázat C. oszlop 10 sora =</t>
  </si>
  <si>
    <t>1.1. sz. melléklet Kiadások táblázat C. oszlop 11 sora =</t>
  </si>
  <si>
    <t>Önkormányzatok szociális és gyermekjóléti, étkeztetési feladatainak támogatása</t>
  </si>
  <si>
    <t>Közhatalmi bevételek (4.1.+…+4.7.)</t>
  </si>
  <si>
    <t>4.5.</t>
  </si>
  <si>
    <t>4.6.</t>
  </si>
  <si>
    <t>4.7.</t>
  </si>
  <si>
    <t>Építményadó</t>
  </si>
  <si>
    <t>Idegenforgalmi adó</t>
  </si>
  <si>
    <t>Iparűzési adó</t>
  </si>
  <si>
    <t>Talajterhelési díj</t>
  </si>
  <si>
    <t>Kamatbevételek és más nyereségjellegű bevételek</t>
  </si>
  <si>
    <t>Közhatalmi bevételek (4.1.+...+4.7.)</t>
  </si>
  <si>
    <t>Kamatbevételek és más nyereség jellegű bevételek</t>
  </si>
  <si>
    <t>F=(B-D-E)</t>
  </si>
  <si>
    <t>Kiemelt előirányzat, előirányzat megnevezése</t>
  </si>
  <si>
    <t>Forintban!</t>
  </si>
  <si>
    <t>Hozzájárulás  (Ft)</t>
  </si>
  <si>
    <t>Éves eredeti kiadási előirányzat: …………… Ft</t>
  </si>
  <si>
    <t>Bruttó  hiány:</t>
  </si>
  <si>
    <t>Bruttó  többlet:</t>
  </si>
  <si>
    <t xml:space="preserve">   3.5.-ből EU-s támogatás</t>
  </si>
  <si>
    <t xml:space="preserve">   Rövid lejáratú  hitelek, kölcsönök felvétele pénzügyi vállalkozástól</t>
  </si>
  <si>
    <t>Éven belüli lejáratú belföldi értékpapírok kibocsátása</t>
  </si>
  <si>
    <t>Éven túli lejáratú belföldi értékpapírok kibocsátása</t>
  </si>
  <si>
    <t>Lekötött betétek megszüntetése</t>
  </si>
  <si>
    <t xml:space="preserve">Egyéb működési célú támogatások bevételei államháztartáson belülről </t>
  </si>
  <si>
    <t>Egyéb felhalmozási célú kiadások</t>
  </si>
  <si>
    <t xml:space="preserve">   Elszámolásból származó bevételek</t>
  </si>
  <si>
    <t xml:space="preserve">   2.5.-ből EU-s támogatás</t>
  </si>
  <si>
    <t xml:space="preserve">   Egyéb működési bevételek</t>
  </si>
  <si>
    <t>2019. évi előirányzat BEVÉTELEK</t>
  </si>
  <si>
    <t>2019. ÉVI KÖLTSÉGVETÉS</t>
  </si>
  <si>
    <t>ÖSSZEVONT MÉRLEGE</t>
  </si>
  <si>
    <t>KÖTELEZŐ FELADATOK MÉRLEGE</t>
  </si>
  <si>
    <t>ÖNKÉNT VÁLLALT FELADATOK MÉRLEGE</t>
  </si>
  <si>
    <t>ÁLLAMIGAZGATÁSI FELADATOK MÉRLEGE</t>
  </si>
  <si>
    <t>Tartalomjegyzék</t>
  </si>
  <si>
    <t>Ugrás</t>
  </si>
  <si>
    <t>ALAPADATOK</t>
  </si>
  <si>
    <t>ZÁRSZÁMADÁSI RENDLET</t>
  </si>
  <si>
    <t>KÖLTSÉGVETÉSI RENDLET</t>
  </si>
  <si>
    <t>……………………. Polgármesteri /Közös Önkormányzati Hivatal</t>
  </si>
  <si>
    <t>1. költségvetési szerv neve</t>
  </si>
  <si>
    <t>2. költségvetési szerv neve</t>
  </si>
  <si>
    <t>3. költségvetési szerv neve</t>
  </si>
  <si>
    <t>4. költségvetési szerv neve</t>
  </si>
  <si>
    <t>5. költségvetési szerv neve</t>
  </si>
  <si>
    <t>6. költségvetési szerv neve</t>
  </si>
  <si>
    <t>7. költségvetési szerv neve</t>
  </si>
  <si>
    <t>8. költségvetési szerv neve</t>
  </si>
  <si>
    <t>10. költségvetési szerv neve</t>
  </si>
  <si>
    <t>2 kvi név</t>
  </si>
  <si>
    <t>3 kvi név</t>
  </si>
  <si>
    <t>4 kvi név</t>
  </si>
  <si>
    <t>5 kvi név</t>
  </si>
  <si>
    <t>6 kvi név</t>
  </si>
  <si>
    <t>7 kvi név</t>
  </si>
  <si>
    <t>8 kvi név</t>
  </si>
  <si>
    <t>9 kvi név</t>
  </si>
  <si>
    <t>10 kvi név</t>
  </si>
  <si>
    <t>Tájékoztató a 2017. évi tény, 2018. évi várható és 2019. évi terv adatokról</t>
  </si>
  <si>
    <t>BEVÉTELEI, KIADÁSAI</t>
  </si>
  <si>
    <t>2019. ÉVI KÖLTSÉGVETÉSI ÉVET KÖVETŐ 3 ÉV TERVEZETT</t>
  </si>
  <si>
    <t>05</t>
  </si>
  <si>
    <t>06</t>
  </si>
  <si>
    <t>07</t>
  </si>
  <si>
    <t>08</t>
  </si>
  <si>
    <t>09</t>
  </si>
  <si>
    <t>10</t>
  </si>
  <si>
    <t>11</t>
  </si>
  <si>
    <t>12</t>
  </si>
  <si>
    <t>A dokumentációs rendszerben található táblázatok listája</t>
  </si>
  <si>
    <t>Dokumentum neve</t>
  </si>
  <si>
    <t>Alapadatok</t>
  </si>
  <si>
    <t>Adatok megadása</t>
  </si>
  <si>
    <t>Összefüggések</t>
  </si>
  <si>
    <t>Táblázuatok adatainak összefüggései</t>
  </si>
  <si>
    <t xml:space="preserve">1.1. melléklet </t>
  </si>
  <si>
    <t>Önkormányzat összevont pénzügyi mérlege összesen</t>
  </si>
  <si>
    <t>1.2. melléklet</t>
  </si>
  <si>
    <t>1.3. melléklet</t>
  </si>
  <si>
    <t xml:space="preserve">Önkormányzat kötelező feladatainak összevont pénzügyi mérlege  </t>
  </si>
  <si>
    <t xml:space="preserve">Önkormányzat önként vállalt feladatainak összevont pénzügyi mérlege  </t>
  </si>
  <si>
    <t>1.4. melléklet</t>
  </si>
  <si>
    <t xml:space="preserve">Önkormányzat államigazgatási feladatainak összevont pénzügyi mérlege  </t>
  </si>
  <si>
    <t>2.1. melléklet</t>
  </si>
  <si>
    <t>Működési célú bevételek, kiadások mérlege</t>
  </si>
  <si>
    <t>2.2. melléklet</t>
  </si>
  <si>
    <t>Felhalmozási célú bevételek, kiadások mérlege</t>
  </si>
  <si>
    <t>Ellenőrző lista</t>
  </si>
  <si>
    <t>Ellenőrzés az 1-es és 2.1., 2.2. mellékletek adati esetében</t>
  </si>
  <si>
    <t>3. melléklet</t>
  </si>
  <si>
    <t>Adósságet keletekeztető ügyletek táblázata</t>
  </si>
  <si>
    <t>4. melléklet</t>
  </si>
  <si>
    <t>Önkormányzat saját bevételeinek bemutatása</t>
  </si>
  <si>
    <t>Az önkormányzat adósságot keletkeztető fejlesztései céljai</t>
  </si>
  <si>
    <t>5. melléklet</t>
  </si>
  <si>
    <t>6. melléklet</t>
  </si>
  <si>
    <t>Beruházások előirányzatai</t>
  </si>
  <si>
    <t>7. melléklet</t>
  </si>
  <si>
    <t>Felújítások előirányzatai</t>
  </si>
  <si>
    <t>8. melléklet</t>
  </si>
  <si>
    <t>EU-s projektek táblázatai</t>
  </si>
  <si>
    <t>9.1. melléklet</t>
  </si>
  <si>
    <t>Önkormányzat bevételei kiadásai (összesen)</t>
  </si>
  <si>
    <t>9.1.1. melléklet</t>
  </si>
  <si>
    <t xml:space="preserve">Önkormányzat kötelező feladatai  </t>
  </si>
  <si>
    <t>9.1.2. melléklet</t>
  </si>
  <si>
    <t xml:space="preserve">Önkormányzat önként vállalt feladatai </t>
  </si>
  <si>
    <t>9.1.3. melléklet</t>
  </si>
  <si>
    <t xml:space="preserve">Önkormányzat államigazgatási feladatai </t>
  </si>
  <si>
    <t>9.2. melléklet</t>
  </si>
  <si>
    <t>Polgármesteri/Közös hivatal költségvetési táblái (9.2.1., 9.2.2., 9.2.3.)</t>
  </si>
  <si>
    <t>9.3. melléklet</t>
  </si>
  <si>
    <t>9.4. melléklet</t>
  </si>
  <si>
    <t>/</t>
  </si>
  <si>
    <t>(</t>
  </si>
  <si>
    <t>)</t>
  </si>
  <si>
    <t>…</t>
  </si>
  <si>
    <t>a</t>
  </si>
  <si>
    <t>önkormányzati rendelethez</t>
  </si>
  <si>
    <t>9.5. melléklet</t>
  </si>
  <si>
    <t>9.6. melléklet</t>
  </si>
  <si>
    <t>9.7. melléklet</t>
  </si>
  <si>
    <t>9.8. melléklet</t>
  </si>
  <si>
    <t>9.9. melléklet</t>
  </si>
  <si>
    <t>9.10. melléklet</t>
  </si>
  <si>
    <t>9.11. melléklet</t>
  </si>
  <si>
    <t>9.12. melléklet</t>
  </si>
  <si>
    <t>10. melléklet</t>
  </si>
  <si>
    <t>1. számú tájékoztató tábla</t>
  </si>
  <si>
    <t>2. számú tájékoztató tábla</t>
  </si>
  <si>
    <t>3. számú tájékoztató tábla</t>
  </si>
  <si>
    <t>4. számú tájékoztató tábla</t>
  </si>
  <si>
    <t>5. számú tájékoztató tábla</t>
  </si>
  <si>
    <t>6. számú tájékoztató tábla</t>
  </si>
  <si>
    <t>7. számú tájékoztató tábla</t>
  </si>
  <si>
    <t>Adatszolgáltatás az elismert tartozásállományról</t>
  </si>
  <si>
    <t>Az önkormányzat által adott közvetett támogatások (kedvezmények)</t>
  </si>
  <si>
    <t>Előirányzat-felhasználási terv 2019. évre</t>
  </si>
  <si>
    <t>2019. évi általános működés és ágazati feladatok támogatásának alakulása jogcímenként</t>
  </si>
  <si>
    <t>Kimutatás a 2019. évben céljelleggel juttatott támogatásokról</t>
  </si>
  <si>
    <t>2019. évi költségvetési évet követő 3 év tervezett kiadásai, bevételei</t>
  </si>
  <si>
    <t>KÖLTSÉGVETÉSI RENDLET MÓDOSÍTÁSA</t>
  </si>
  <si>
    <t>Európai uniós támogatással megvalósuló projektek</t>
  </si>
  <si>
    <t>bevételei, kiadási, hozzájárulások</t>
  </si>
  <si>
    <t>Előterjesztéskor</t>
  </si>
  <si>
    <t>2019. évi költségvetési rendelet összevont bevételeinek kiadásainak módosítása</t>
  </si>
  <si>
    <t>2019. évi költségvetési rendelet kötelező feladatok bevételeinek kiadásainak módosítása</t>
  </si>
  <si>
    <t>2019. évi költségvetési rendelet önként vállalt feladatok bevételeinek kiadásainak módosítása</t>
  </si>
  <si>
    <t>2019. évi költségvetési rendelet államigazgatási feladatok bevételeinek kiadásainak módosítása</t>
  </si>
  <si>
    <t>Működési célú bevételek, kiadások mérlegének módosítása</t>
  </si>
  <si>
    <t>Felhalmozási célú bevételek, kiadások mérlegének módosítása</t>
  </si>
  <si>
    <t>Beruházási (felhalmozási) kiadások előirányzatának módosítása beruházásonként</t>
  </si>
  <si>
    <t>Felújítási kiadások előirányzatának módosítása felújításonként</t>
  </si>
  <si>
    <t>5.1. melléklet</t>
  </si>
  <si>
    <t>Összes  bevétel, kiadás módosítása</t>
  </si>
  <si>
    <t>5.1.1. melléklet</t>
  </si>
  <si>
    <t>Kötelező feladtok bevételeinek, kiadásainak módosítása</t>
  </si>
  <si>
    <t>5.1.2. melléklet</t>
  </si>
  <si>
    <t>Önként vállalt feladatok bevételeinek, kiadásainak módosítása</t>
  </si>
  <si>
    <t>5.1.3. melléklet</t>
  </si>
  <si>
    <t>Államigazgatási feladatok  bevételeinek, kiadásainak módosítása</t>
  </si>
  <si>
    <t>5.2. melléklet</t>
  </si>
  <si>
    <t>5.3. melléklet</t>
  </si>
  <si>
    <t>5.4. melléklet</t>
  </si>
  <si>
    <t>5.5. melléklet</t>
  </si>
  <si>
    <t>5.6. melléklet</t>
  </si>
  <si>
    <t>5.7. melléklet</t>
  </si>
  <si>
    <t>5.8. melléklet</t>
  </si>
  <si>
    <t>5.9. melléklet</t>
  </si>
  <si>
    <t>5.10. melléklet</t>
  </si>
  <si>
    <t>5.11. melléklet</t>
  </si>
  <si>
    <t>5.12. melléklet</t>
  </si>
  <si>
    <t>Költségvetési rendelet módosítás űrlapjainak összefüggései:</t>
  </si>
  <si>
    <t>2019. évi eredeti előirányzat BEVÉTELEK</t>
  </si>
  <si>
    <t>2.1. számú melléklet C. oszlop 13. sor + 2.2. számú melléklet C. oszlop 12. sor</t>
  </si>
  <si>
    <t>1.1 sz. melléklet Bevételek táblázat C. oszlop 17 sora =</t>
  </si>
  <si>
    <t>2.1. számú melléklet C. oszlop 24. sor + 2.2. számú melléklet C. oszlop 25. sor</t>
  </si>
  <si>
    <t>1.1 sz. melléklet Bevételek táblázat C. oszlop 18 sora =</t>
  </si>
  <si>
    <t>2.1. számú melléklet C. oszlop 25. sor + 2.2. számú melléklet C. oszlop 26. sor</t>
  </si>
  <si>
    <t>1.1. sz. melléklet Bevételek táblázat D. oszlop 9 sora =</t>
  </si>
  <si>
    <t>2.1. számú melléklet D. oszlop 13. sor + 2.2. számú melléklet D. oszlop 12. sor</t>
  </si>
  <si>
    <t>1.1. sz. melléklet Bevételek táblázat D. oszlop 17 sora =</t>
  </si>
  <si>
    <t>2.1. számú melléklet D. oszlop 24. sor + 2.2. számú melléklet D. oszlop 25. sor</t>
  </si>
  <si>
    <t>1.1. sz. melléklet Bevételek táblázat D. oszlop 18 sora =</t>
  </si>
  <si>
    <t>2.1. számú melléklet D. oszlop 25. sor + 2.2. számú melléklet D. oszlop 26. sor</t>
  </si>
  <si>
    <t>1.1. sz. melléklet Bevételek táblázat E. oszlop 9 sora =</t>
  </si>
  <si>
    <t>2.1. számú melléklet E. oszlop 13. sor + 2.2. számú melléklet E. oszlop 12. sor</t>
  </si>
  <si>
    <t>1.1. sz. melléklet Bevételek táblázat E. oszlop 17 sora =</t>
  </si>
  <si>
    <t>2.1. számú melléklet E. oszlop 24. sor + 2.2. számú melléklet E. oszlop 25. sor</t>
  </si>
  <si>
    <t>1.1. sz. melléklet Bevételek táblázat E. oszlop 18 sora =</t>
  </si>
  <si>
    <t>2.1. számú melléklet E. oszlop 25. sor + 2.2. számú melléklet E. oszlop 26. sor</t>
  </si>
  <si>
    <t>1.1.sz. melléklet Kiadások táblázat C. oszlop 3 sora =</t>
  </si>
  <si>
    <t>2.1. számú melléklet G. oszlop 13. sor + 2.2. számú melléklet G. oszlop 12. sor</t>
  </si>
  <si>
    <t>2.1. számú melléklet G. oszlop 24. sor + 2.2. számú melléklet G. oszlop 25. sor</t>
  </si>
  <si>
    <t>2.1. számú melléklet G. oszlop 25. sor + 2.2. számú melléklet G. oszlop 26. sor</t>
  </si>
  <si>
    <t>1.1. sz. melléklet Kiadások táblázat D. oszlop 3 sora =</t>
  </si>
  <si>
    <t>2.1. számú melléklet H. oszlop 13. sor + 2.2. számú melléklet H. oszlop 12. sor</t>
  </si>
  <si>
    <t>1.1. sz. melléklet Kiadások táblázat D. oszlop 10 sora =</t>
  </si>
  <si>
    <t>2.1. számú melléklet H. oszlop 24. sor + 2.2. számú melléklet H. oszlop 25. sor</t>
  </si>
  <si>
    <t>1.1. sz. melléklet Kiadások táblázat D. oszlop 11 sora =</t>
  </si>
  <si>
    <t>2.1. számú melléklet H. oszlop 25. sor + 2.2. számú melléklet H. oszlop 26. sor</t>
  </si>
  <si>
    <t>1.1. sz. melléklet Kiadások táblázat E. oszlop 3 sora =</t>
  </si>
  <si>
    <t>2.1. számú melléklet I. oszlop 13. sor + 2.2. számú melléklet I. oszlop 12. sor</t>
  </si>
  <si>
    <t>1.1. sz. melléklet Kiadások táblázat E. oszlop 10 sora =</t>
  </si>
  <si>
    <t>2.1. számú melléklet I. oszlop 24. sor + 2.2. számú melléklet I. oszlop 25. sor</t>
  </si>
  <si>
    <t>1.1.sz. melléklet Kiadások táblázat E. oszlop 11 sora =</t>
  </si>
  <si>
    <t>2.1. számú melléklet I. oszlop 25. sor + 2.2. számú melléklet I. oszlop 26. sor</t>
  </si>
  <si>
    <t>2019. ÉVI KÖLTSÉGVETÉSI RENDELET ÖSSZEVONT BEVÉTELEINEK KIADÁSAINAK MÓDOSÍTÁSA</t>
  </si>
  <si>
    <t>Eredeti
előirányzat</t>
  </si>
  <si>
    <t>Módosítások összesen</t>
  </si>
  <si>
    <t>I</t>
  </si>
  <si>
    <t>J=(D+…+I)</t>
  </si>
  <si>
    <t>K=(C+J)</t>
  </si>
  <si>
    <t>Lejötött betétek megszüntetése</t>
  </si>
  <si>
    <t>Kiadási jogcím</t>
  </si>
  <si>
    <t>Hitel-, kölcsöntörlesztés államházt-on kívülre (4.1. + … + 4.3.)</t>
  </si>
  <si>
    <t>2019. ÉVI KÖLTSÉGVETÉSI RENDELET KÖTELEZŐ FELADATOK BEVÉTELEINEK KIADÁSAINAK MÓDOSÍTÁSA</t>
  </si>
  <si>
    <t>2019. ÉVI KÖLTSÉGVETÉSI RENDELET ÖNKÉNT VÁLLALT FELADATOK BEVÉTELEINEK KIADÁSAINAK MÓDOSÍTÁSA</t>
  </si>
  <si>
    <t>2019. ÉVI KÖLTSÉGVETÉSI RENDELET ÁLLAMIGAZGATÁSI FELADATOK BEVÉTELEINEK KIADÁSAINAK MÓDOSÍTÁSA</t>
  </si>
  <si>
    <t>I. Működési célú bevételek és kiadások mérlegének módosítása
(Önkormányzati szinten)</t>
  </si>
  <si>
    <t>E=C±D</t>
  </si>
  <si>
    <t xml:space="preserve">F </t>
  </si>
  <si>
    <t>I=G±H</t>
  </si>
  <si>
    <t xml:space="preserve">   Váltóbevételek</t>
  </si>
  <si>
    <t>II. Felhalmozási célú bevételek és kiadások mérlegének módosítása
(Önkormányzati szinten)</t>
  </si>
  <si>
    <t>Halmozott módosítás 2019. …….-ig</t>
  </si>
  <si>
    <t>Költségvetés módosítás űrlapjainak összefüggései:</t>
  </si>
  <si>
    <t>1.1. sz. melléklet Kiadások táblázat E. oszlop 11 sora =</t>
  </si>
  <si>
    <t>Eddigi módosítások összege 2019-ben</t>
  </si>
  <si>
    <t>Módosítások összesen 2019. …..-ig</t>
  </si>
  <si>
    <t>H=(F+G)</t>
  </si>
  <si>
    <t>I=(E+H)</t>
  </si>
  <si>
    <t xml:space="preserve"> '01</t>
  </si>
  <si>
    <t xml:space="preserve">Összes bevétel, kiadás </t>
  </si>
  <si>
    <t>Eeredeti
 előirányzat</t>
  </si>
  <si>
    <t>Módosítások
 összesen</t>
  </si>
  <si>
    <t>ELŐIRÁNYZATOK  NYILVÁNTARTÁSA</t>
  </si>
  <si>
    <t>Előirányzatok űrlapjainak összefüggései:</t>
  </si>
  <si>
    <t>2019. ÉVI KÖLTSÉGVETÉSI RENDELET ÖSSZEVONT BEVÉTELEINEK KIADÁSAINAK AKTUÁLIS ELŐIRÁNYZATAINAK ALAKULÁSA</t>
  </si>
  <si>
    <t>2019. ÉVI KÖLTSÉGVETÉSI RENDELET KÖTELEZŐ FELADATOK BEVÉTELEINEK  AKTUÁLIS ELŐIRÁNYZATAINAK ALAKULÁSA</t>
  </si>
  <si>
    <t>2019. ÉVI KÖLTSÉGVETÉSI RENDELET ÖNKÉNT VÁLLALT FELADATOK BEVÉTELEINEK  AKTUÁLIS ELŐIRÁNYZATAINAK ALAKULÁSA</t>
  </si>
  <si>
    <t>2019. ÉVI KÖLTSÉGVETÉSI RENDELET ÁLLAMIGAZGATÁSI FELADATOK BEVÉTELEINEK AKTUÁLIS ELŐIRÁNYZATAINAK ALAKULÁSA</t>
  </si>
  <si>
    <t>Beruházási (felhalmozási) kiadások aktuális előirányzatainak alakulása</t>
  </si>
  <si>
    <t>Felújítási kiadások  kiadások aktuális előirányzatainak alakulása</t>
  </si>
  <si>
    <t>Összes  bevétel, kiadás aktuális előirányzatok alakulása</t>
  </si>
  <si>
    <t>Kötelező feladtok bevételeinek, kiadásainak aktuális előirányzat alakulása</t>
  </si>
  <si>
    <t>Önként vállalt feladatok bevételeinek, kiadásainak aktuális előirányzat alakulása</t>
  </si>
  <si>
    <t>Államigazgatási feladatok  bevételeinek, kiadásainak aktuális előirányzat alakulása</t>
  </si>
  <si>
    <t>Összes bevétel, kiadás  aktuális előirányzatainak alakulása</t>
  </si>
  <si>
    <t>Összes bevétel, kiadás  aktuális előirányzatok alakulása</t>
  </si>
  <si>
    <t>Táblázatok adatainak összefüggései</t>
  </si>
  <si>
    <t>6.1. melléklet</t>
  </si>
  <si>
    <t>Összes  bevétel, kiadás</t>
  </si>
  <si>
    <t>6.1.1. melléklet</t>
  </si>
  <si>
    <t>Kötelező feladtok bevételei, kiadásai</t>
  </si>
  <si>
    <t>6.1.2. melléklet</t>
  </si>
  <si>
    <t>6.1.3. melléklet</t>
  </si>
  <si>
    <t>Államigazgatási feladatok  bevételei, kiadásai</t>
  </si>
  <si>
    <t>6.2. melléklet</t>
  </si>
  <si>
    <t>6.3. melléklet</t>
  </si>
  <si>
    <t>6.4. melléklet</t>
  </si>
  <si>
    <t>6.5. melléklet</t>
  </si>
  <si>
    <t>6.6. melléklet</t>
  </si>
  <si>
    <t>6.7. melléklet</t>
  </si>
  <si>
    <t>6.8. melléklet</t>
  </si>
  <si>
    <t>6.9. melléklet</t>
  </si>
  <si>
    <t>6.10. melléklet</t>
  </si>
  <si>
    <t>6.11. melléklet</t>
  </si>
  <si>
    <t>6.12. melléklet</t>
  </si>
  <si>
    <t>2019.</t>
  </si>
  <si>
    <t>I. félévi</t>
  </si>
  <si>
    <t>költségvetési tájékoztatóhoz</t>
  </si>
  <si>
    <t>BEVÉTELEK, KIADÁSOK ÖSSZEVONT MÉRLEGE</t>
  </si>
  <si>
    <t xml:space="preserve"> Forintban!</t>
  </si>
  <si>
    <t>Módosított
előirányzat</t>
  </si>
  <si>
    <t>Tájékoztatató a 2019. évi költségvetés  I. féléves alakulásáról</t>
  </si>
  <si>
    <t>G=(D+F)</t>
  </si>
  <si>
    <t xml:space="preserve">bevételei, kiadásai, hozzjárulások  </t>
  </si>
  <si>
    <r>
      <t>EU-s projekt neve, azonosítója:</t>
    </r>
    <r>
      <rPr>
        <sz val="12"/>
        <rFont val="Times New Roman"/>
        <family val="1"/>
        <charset val="238"/>
      </rPr>
      <t xml:space="preserve">* </t>
    </r>
  </si>
  <si>
    <t>Támogatási szerződés szerinti bevételek, kiadások</t>
  </si>
  <si>
    <t>Teljesítés</t>
  </si>
  <si>
    <t>Eredeti</t>
  </si>
  <si>
    <t>Módosított</t>
  </si>
  <si>
    <t>Évenkénti üteme</t>
  </si>
  <si>
    <t>Összes bevétel,
kiadás</t>
  </si>
  <si>
    <t>J</t>
  </si>
  <si>
    <t>K</t>
  </si>
  <si>
    <t>L=(J+K)</t>
  </si>
  <si>
    <t>M=(L/C)</t>
  </si>
  <si>
    <t xml:space="preserve">* Amennyiben több projekt megvalósítása történi egy időben akkor azokat külön-külön, projektenként be kell mutatni! </t>
  </si>
  <si>
    <t>Eredeti ei.</t>
  </si>
  <si>
    <t>Módosított ei.</t>
  </si>
  <si>
    <t xml:space="preserve">Összesen: </t>
  </si>
  <si>
    <t>Eredeti előirányzat</t>
  </si>
  <si>
    <t>Módosított előirányzat</t>
  </si>
  <si>
    <t>Tényleges állományi létszám előirányzat (fő)</t>
  </si>
  <si>
    <t>Közfoglalkoztatottak tényleges állományi létszáma (fő)</t>
  </si>
  <si>
    <t>Költségvetési szerv</t>
  </si>
  <si>
    <t>Önkormányzati szintű</t>
  </si>
  <si>
    <t>……………….2019…………….. hó ………nap</t>
  </si>
  <si>
    <t>1. tájékoztató tábla</t>
  </si>
  <si>
    <t>2. tájékoztató tábla</t>
  </si>
  <si>
    <t>3. tájékoztató tábla</t>
  </si>
  <si>
    <t>4. tájékoztató tábla</t>
  </si>
  <si>
    <t>5. tájékoztató tábla</t>
  </si>
  <si>
    <t>6. tájékoztató tábla</t>
  </si>
  <si>
    <t>7.1. tájékoztató tábla</t>
  </si>
  <si>
    <t>7.2. tájékoztató tábla</t>
  </si>
  <si>
    <t>7.3. tájékoztató tábla</t>
  </si>
  <si>
    <t>8. tájékoztató tábla</t>
  </si>
  <si>
    <t>9. tájékoztató tábla</t>
  </si>
  <si>
    <t>Pénzeszköz változás levezetése</t>
  </si>
  <si>
    <t>Zárszámadási rendelet űrlapjainak összefüggései:</t>
  </si>
  <si>
    <t>2019. évi ZÁRSZÁMADÁSÁNAK PÉNZÜGYI MÉRLEGE</t>
  </si>
  <si>
    <t>Beruházási (felhalmozási) kiadások előirányzata és teljesítése beruházásonként</t>
  </si>
  <si>
    <t>Felújítási kiadások előirányzata és teljesítése felújításonként</t>
  </si>
  <si>
    <t>bevételei, kiadási, hozzűjárulások</t>
  </si>
  <si>
    <r>
      <t>EU-s projekt neve, azonosítója:</t>
    </r>
    <r>
      <rPr>
        <sz val="12"/>
        <rFont val="Times New Roman"/>
        <family val="1"/>
        <charset val="238"/>
      </rPr>
      <t>*</t>
    </r>
  </si>
  <si>
    <t>Polgármesteri /közös/ hivatal</t>
  </si>
  <si>
    <t>2019. ÉVI ZÁRSZÁMADÁSÁNAK PÉNZÜGYI MÉRLEGE</t>
  </si>
  <si>
    <t>2018. évi tény</t>
  </si>
  <si>
    <t>2019. évi</t>
  </si>
  <si>
    <t>Működési célú központosított előirányzatok</t>
  </si>
  <si>
    <t>Helyi önkormányzatok kiegészítő támogatásai</t>
  </si>
  <si>
    <t>Működési bevételek (5.1.+…+ 5.10.)</t>
  </si>
  <si>
    <t>Működési célú visszatérítendő támogatások kölcsönök visszatér. ÁH-n kívülről</t>
  </si>
  <si>
    <t>Felhalm. célú visszatérítendő támogatások kölcsönök visszatér. ÁH-n kívülről</t>
  </si>
  <si>
    <t>FINANSZÍROZÁSI BEVÉTELEK ÖSSZESEN: (10. + … +15.)</t>
  </si>
  <si>
    <t>KÖLTSÉGVETÉSI ÉS FINANSZÍROZÁSI BEVÉTELEK ÖSSZESEN: (9+16)</t>
  </si>
  <si>
    <r>
      <t xml:space="preserve">Működési költségvetés kiadásai </t>
    </r>
    <r>
      <rPr>
        <sz val="8"/>
        <rFont val="Times New Roman CE"/>
        <charset val="238"/>
      </rPr>
      <t>(1.1+…+1.5.)</t>
    </r>
  </si>
  <si>
    <t xml:space="preserve"> - az 1.5-ből: - Elvonások és befizetések</t>
  </si>
  <si>
    <r>
      <t xml:space="preserve">Felhalmozási költségvetés kiadásai </t>
    </r>
    <r>
      <rPr>
        <sz val="8"/>
        <rFont val="Times New Roman CE"/>
        <charset val="238"/>
      </rPr>
      <t>(2.1.+2.3.+2.5.)</t>
    </r>
  </si>
  <si>
    <t>Tartalékok (3.1.+3.2.)</t>
  </si>
  <si>
    <t>Általános tartalék</t>
  </si>
  <si>
    <t>Céltartalék</t>
  </si>
  <si>
    <t>KÖLTSÉGVETÉSI KIADÁSOK ÖSSZESEN (1+2+3)</t>
  </si>
  <si>
    <t>Hitel-, kölcsöntörlesztés államháztartáson kívülre (5.1. + … + 5.3.)</t>
  </si>
  <si>
    <t>Belföldi értékpapírok kiadásai (6.1. + … + 6.4.)</t>
  </si>
  <si>
    <t>Forgatási célú belföldi értékpapírok beváltása</t>
  </si>
  <si>
    <t>Befektetési célú belföldi értékpapírok beváltása</t>
  </si>
  <si>
    <t>Belföldi finanszírozás kiadásai (7.1. + … + 7.4.)</t>
  </si>
  <si>
    <t xml:space="preserve">Pénzeszközök betétként elhelyezése </t>
  </si>
  <si>
    <t>Külföldi finanszírozás kiadásai (8.1. + … + 8.4.)</t>
  </si>
  <si>
    <t xml:space="preserve"> Forgatási célú külföldi értékpapírok vásárlása</t>
  </si>
  <si>
    <t xml:space="preserve"> Befektetési célú külföldi értékpapírok beváltása</t>
  </si>
  <si>
    <t xml:space="preserve"> Külföldi értékpapírok beváltása</t>
  </si>
  <si>
    <t xml:space="preserve"> Külföldi hitelek, kölcsönök törlesztése</t>
  </si>
  <si>
    <t>FINANSZÍROZÁSI KIADÁSOK ÖSSZESEN: (5.+…+8.)</t>
  </si>
  <si>
    <t>KIADÁSOK ÖSSZESEN: (4+9)</t>
  </si>
  <si>
    <t>Többéves kihatással járó döntésekből származó kötzelezettségek célok szerinti, évenkénti bontásban</t>
  </si>
  <si>
    <t>Kötelezettség
jogcíme</t>
  </si>
  <si>
    <t>Kötelezettség- 
vállalás 
éve</t>
  </si>
  <si>
    <t>Összes vállalt kötelezettség</t>
  </si>
  <si>
    <t>2019. évi teljesítés</t>
  </si>
  <si>
    <t>Kötelezettségek a következő években</t>
  </si>
  <si>
    <t>Még fennálló kötelezettség</t>
  </si>
  <si>
    <t>2020.</t>
  </si>
  <si>
    <t>2021.</t>
  </si>
  <si>
    <t>2022.</t>
  </si>
  <si>
    <t>2022. után</t>
  </si>
  <si>
    <t xml:space="preserve">B </t>
  </si>
  <si>
    <t>J=(F+…+I)</t>
  </si>
  <si>
    <t>Működési célú
hiteltörlesztés (tőke+kamat)</t>
  </si>
  <si>
    <t>Felhalmozási célú
hiteltörlesztés (tőke+kamat)</t>
  </si>
  <si>
    <t>Beruházás feladatonként</t>
  </si>
  <si>
    <t>Felújítás célonként</t>
  </si>
  <si>
    <t>Egyéb</t>
  </si>
  <si>
    <t>Az önkormányzat által nyújtott hitel és kölcsön alakulása lejárat és eszközök szerinti bontásban</t>
  </si>
  <si>
    <t xml:space="preserve">Hitel, kölcsön </t>
  </si>
  <si>
    <t>Kölcsön-
nyújtás
éve</t>
  </si>
  <si>
    <t xml:space="preserve">Lejárat
éve </t>
  </si>
  <si>
    <t>Hitel, kölcsön állomány 2019. dec.31-én</t>
  </si>
  <si>
    <t>Hitel, kölcsön állomány december 31-én</t>
  </si>
  <si>
    <t>2021. után</t>
  </si>
  <si>
    <t xml:space="preserve">Rövid lejáratú </t>
  </si>
  <si>
    <t>Hosszú lejáratú</t>
  </si>
  <si>
    <t>Összesen (1+8)</t>
  </si>
  <si>
    <t>Adósság állomány alakulása lejárat, eszközök, bel- és külföldi hitelezők szerinti bontásban
2019. december 31-én</t>
  </si>
  <si>
    <t xml:space="preserve">Adósságállomány 
eszközök szerint </t>
  </si>
  <si>
    <t>Nem lejárt</t>
  </si>
  <si>
    <t>Lejárt</t>
  </si>
  <si>
    <t>Nem lejárt, lejárt összes tartozás</t>
  </si>
  <si>
    <t>1-90 nap közötti</t>
  </si>
  <si>
    <t>91-180 nap közötti</t>
  </si>
  <si>
    <t>181-360 nap közötti</t>
  </si>
  <si>
    <t>360 napon 
túli</t>
  </si>
  <si>
    <t>Összes lejárt tartozás</t>
  </si>
  <si>
    <t>H=(D+…+G)</t>
  </si>
  <si>
    <t>I=(C+H)</t>
  </si>
  <si>
    <t>I. Belföldi hitelezők</t>
  </si>
  <si>
    <t>Adóhatósággal szembeni tartozások</t>
  </si>
  <si>
    <t>Szállítói tartozás</t>
  </si>
  <si>
    <t>Egyéb adósság</t>
  </si>
  <si>
    <t>Belföldi összesen:</t>
  </si>
  <si>
    <t>II. Külföldi hitelezők</t>
  </si>
  <si>
    <t>Külföldi szállítók</t>
  </si>
  <si>
    <t>Külföldi összesen:</t>
  </si>
  <si>
    <t>Adósságállomány mindösszesen:</t>
  </si>
  <si>
    <t>Az önkormányzat által adott közvetett támogatások</t>
  </si>
  <si>
    <t>(kedvezménye)</t>
  </si>
  <si>
    <t>Tervezett</t>
  </si>
  <si>
    <t>Tényleges</t>
  </si>
  <si>
    <t>Helyiségek hasznosítása utáni kedvezmény, menteség</t>
  </si>
  <si>
    <t>Eszközök hasznosítása utáni kedvezmény, menteség</t>
  </si>
  <si>
    <t>A helyi adókból biztosított kedvezményeket, mentességeket, adónemenként kell feltüntetni.</t>
  </si>
  <si>
    <t>K I M U T A T Á S</t>
  </si>
  <si>
    <t>A 2019. évi céljelleggel juttatott támogatások felhasználásáról</t>
  </si>
  <si>
    <t>Tervezett 
(E Ft)</t>
  </si>
  <si>
    <t>Tényleges 
(E Ft)</t>
  </si>
  <si>
    <t>VAGYONKIMUTATÁS</t>
  </si>
  <si>
    <t>a könyvviteli mérlegben értékkel szerplő eszközökről</t>
  </si>
  <si>
    <t>2019. év</t>
  </si>
  <si>
    <t>ESZKÖZÖK</t>
  </si>
  <si>
    <t>Sorszám</t>
  </si>
  <si>
    <t>Bruttó</t>
  </si>
  <si>
    <t xml:space="preserve">Könyv szerinti </t>
  </si>
  <si>
    <t xml:space="preserve">Becsült </t>
  </si>
  <si>
    <t>állományi érték</t>
  </si>
  <si>
    <t xml:space="preserve">A </t>
  </si>
  <si>
    <t xml:space="preserve"> I. Immateriális javak </t>
  </si>
  <si>
    <t>01.</t>
  </si>
  <si>
    <t>II. Tárgyi eszközök (03+08+13+18+23)</t>
  </si>
  <si>
    <t>02.</t>
  </si>
  <si>
    <t>1. Ingatlanok és kapcsolódó vagyoni értékű jogok   (04+05+06+07)</t>
  </si>
  <si>
    <t>03.</t>
  </si>
  <si>
    <t>1.1. Forgalomképtelen ingatlanok és kapcsolódó vagyoni értékű jogok</t>
  </si>
  <si>
    <t>04.</t>
  </si>
  <si>
    <t>1.2. Nemzetgazdasági szempontból kiemelt jelentőségű ingatlanok és kapcsolódó 
       vagyoni értékű jogok</t>
  </si>
  <si>
    <t>05.</t>
  </si>
  <si>
    <t>1.3. Korlátozottan forgalomképes ingatlanok és kapcsolódó vagyoni értékű jogok</t>
  </si>
  <si>
    <t>06.</t>
  </si>
  <si>
    <t>1.4. Üzleti ingatlanok és kapcsolódó vagyoni értékű jogok</t>
  </si>
  <si>
    <t>07.</t>
  </si>
  <si>
    <t>2. Gépek, berendezések, felszerelések, járművek (09+10+11+12)</t>
  </si>
  <si>
    <t>08.</t>
  </si>
  <si>
    <t>2.1. Forgalomképtelen gépek, berendezések, felszerelések, járművek</t>
  </si>
  <si>
    <t>09.</t>
  </si>
  <si>
    <t>2.2. Nemzetgazdasági szempontból kiemelt jelentőségű gépek, berendezések, 
       felszerelések, járművek</t>
  </si>
  <si>
    <t>2.3. Korlátozottan forgalomképes gépek, berendezések, felszerelések, járművek</t>
  </si>
  <si>
    <t>2.4. Üzleti gépek, berendezések, felszerelések, járművek</t>
  </si>
  <si>
    <t>3. Tenyészállatok (14+15+16+17)</t>
  </si>
  <si>
    <t>3.1. Forgalomképtelen tenyészállatok</t>
  </si>
  <si>
    <t>3.2. Nemzetgazdasági szempontból kiemelt jelentőségű tenyészállatok</t>
  </si>
  <si>
    <t>3.3. Korlátozottan forgalomképes tenyészállatok</t>
  </si>
  <si>
    <t>3.4. Üzleti tenyészállatok</t>
  </si>
  <si>
    <t>4. Beruházások, felújítások (19+20+21+22)</t>
  </si>
  <si>
    <t>4.1. Forgalomképtelen beruházások, felújítások</t>
  </si>
  <si>
    <t>4.2. Nemzetgazdasági szempontból kiemelt jelentőségű beruházások, felújítások</t>
  </si>
  <si>
    <t>4.3. Korlátozottan forgalomképes beruházások, felújítások</t>
  </si>
  <si>
    <t>4.4. Üzleti beruházások, felújítások</t>
  </si>
  <si>
    <t>5. Tárgyi eszközök értékhelyesbítése (24+25+26+27)</t>
  </si>
  <si>
    <t>5.1. Forgalomképtelen tárgyi eszközök értékhelyesbítése</t>
  </si>
  <si>
    <t>5.2. Nemzetgazdasági szempontból kiemelt jelentőségű tárgyi eszközök 
       értékhelyesbítése</t>
  </si>
  <si>
    <t>5.3. Korlátozottan forgalomképes tárgyi eszközök értékhelyesbítése</t>
  </si>
  <si>
    <t>5.4. Üzleti tárgyi eszközök értékhelyesbítése</t>
  </si>
  <si>
    <t>III. Befektetett pénzügyi eszközök (29+34+39)</t>
  </si>
  <si>
    <t>1. Tartós részesedések (30+31+32+33)</t>
  </si>
  <si>
    <t>1.1. Forgalomképtelen tartós részesedések</t>
  </si>
  <si>
    <t>1.2. Nemzetgazdasági szempontból kiemelt jelentőségű tartós részesedések</t>
  </si>
  <si>
    <t>1.3. Korlátozottan forgalomképes tartós részesedések</t>
  </si>
  <si>
    <t>1.4. Üzleti tartós részesedések</t>
  </si>
  <si>
    <t>2. Tartós hitelviszonyt megtestesítő értékpapírok (35+36+37+38)</t>
  </si>
  <si>
    <t>34.</t>
  </si>
  <si>
    <t>2.1. Forgalomképtelen tartós hitelviszonyt megtestesítő értékpapírok</t>
  </si>
  <si>
    <t>35.</t>
  </si>
  <si>
    <t>2.2. Nemzetgazdasági szempontból kiemelt jelentőségű tartós hitelviszonyt 
       megtestesítő értékpapírok</t>
  </si>
  <si>
    <t>36.</t>
  </si>
  <si>
    <t>2.3. Korlátozottan forgalomképes tartós hitelviszonyt megtestesítő értékpapírok</t>
  </si>
  <si>
    <t>37.</t>
  </si>
  <si>
    <t>2.4. Üzleti tartós hitelviszonyt megtestesítő értékpapírok</t>
  </si>
  <si>
    <t>38.</t>
  </si>
  <si>
    <t>3. Befektetett pénzügyi eszközök értékhelyesbítése (40+41+42+43)</t>
  </si>
  <si>
    <t>39.</t>
  </si>
  <si>
    <t>3.1. Forgalomképtelen befektetett pénzügyi eszközök értékhelyesbítése</t>
  </si>
  <si>
    <t>40.</t>
  </si>
  <si>
    <t>3.2. Nemzetgazdasági szempontból kiemelt jelentőségű befektetett pénzügyi 
       eszközök értékhelyesbítése</t>
  </si>
  <si>
    <t>41.</t>
  </si>
  <si>
    <t>3.3. Korlátozottan forgalomképes befektetett pénzügyi eszközök értékhelyesbítése</t>
  </si>
  <si>
    <t>42.</t>
  </si>
  <si>
    <t>3.4. Üzleti befektetett pénzügyi eszközök értékhelyesbítése</t>
  </si>
  <si>
    <t>43.</t>
  </si>
  <si>
    <t>IV. Koncesszióba, vagyonkezelésbe adott eszközök</t>
  </si>
  <si>
    <t>44.</t>
  </si>
  <si>
    <t>A) NEMZETI VAGYONBA TARTOZÓ BEFEKTETETT ESZKÖZÖK 
     (01+02+28+44)</t>
  </si>
  <si>
    <t>45.</t>
  </si>
  <si>
    <t>I. Készletek</t>
  </si>
  <si>
    <t>46.</t>
  </si>
  <si>
    <t>II. Értékpapírok</t>
  </si>
  <si>
    <t>47.</t>
  </si>
  <si>
    <t>B) NEMZETI VAGYONBA TARTOZÓ FORGÓESZKÖZÖK (46+47)</t>
  </si>
  <si>
    <t>48.</t>
  </si>
  <si>
    <t>I. Lekötött bankbetétek</t>
  </si>
  <si>
    <t>49.</t>
  </si>
  <si>
    <t>II. Pénztárak, csekkek, betétkönyvek</t>
  </si>
  <si>
    <t>50.</t>
  </si>
  <si>
    <t>III. Forintszámlák</t>
  </si>
  <si>
    <t>51.</t>
  </si>
  <si>
    <t>IV. Devizaszámlák</t>
  </si>
  <si>
    <t>52.</t>
  </si>
  <si>
    <t>C) PÉNZESZKÖZÖK (49+50+51+52)</t>
  </si>
  <si>
    <t>53.</t>
  </si>
  <si>
    <t>I. Költségvetési évben esedékes követelések</t>
  </si>
  <si>
    <t>54.</t>
  </si>
  <si>
    <t>II. Költségvetési évet követően esedékes követelések</t>
  </si>
  <si>
    <t>55.</t>
  </si>
  <si>
    <t>III. Követelés jellegű sajátos elszámolások</t>
  </si>
  <si>
    <t>56.</t>
  </si>
  <si>
    <t>D) KÖVETELÉSEK (54+55+56)</t>
  </si>
  <si>
    <t>57.</t>
  </si>
  <si>
    <t>I. December havi illetmények, munkabérek elszámolása</t>
  </si>
  <si>
    <t>58.</t>
  </si>
  <si>
    <t>II. Utalványok, bérletek és más hasonló, készpénz-helyettesítő fizetési 
     eszköznek nem minősülő eszközök elszámolásai</t>
  </si>
  <si>
    <t>59.</t>
  </si>
  <si>
    <t>E) EGYÉB SAJÁTOS  ELSZÁMOLÁSOK (58+59)</t>
  </si>
  <si>
    <t>60.</t>
  </si>
  <si>
    <t>F) AKTÍV IDŐBELI ELHATÁROLÁSOK</t>
  </si>
  <si>
    <t>61.</t>
  </si>
  <si>
    <t>ESZKÖZÖK ÖSSZESEN  (45+48+53+57+60+61)</t>
  </si>
  <si>
    <t>62.</t>
  </si>
  <si>
    <t>a könyvviteli mérlegben értékkel szereplő forrásokról</t>
  </si>
  <si>
    <t>FORRÁSOK</t>
  </si>
  <si>
    <t>állományi 
érték</t>
  </si>
  <si>
    <t>I. Nemzeti vagyon induláskori értéke</t>
  </si>
  <si>
    <t>II. Nemzeti vagyon változásai</t>
  </si>
  <si>
    <t>III. Egyéb eszközök induláskori értéke és változásai</t>
  </si>
  <si>
    <t>IV. Felhalmozott eredmény</t>
  </si>
  <si>
    <t>V. Eszközök értékhelyesbítésének forrása</t>
  </si>
  <si>
    <t>VI. Mérleg szerinti eredmény</t>
  </si>
  <si>
    <t>G) SAJÁT TŐKE (01+….+06)</t>
  </si>
  <si>
    <t>I. Költségvetési évben esedékes kötelezettségek</t>
  </si>
  <si>
    <t>II. Költségvetési évet követően esedékes kötelezettségek</t>
  </si>
  <si>
    <t>III. Kötelezettség jellegű sajátos elszámolások</t>
  </si>
  <si>
    <t>H) KÖTELEZETTSÉGEK (08+09+10)</t>
  </si>
  <si>
    <t>I) KINCSTÁRI SZÁMLAVEZETÉSSEL KAPCSOLATOS ELSZÁMOLÁSOK</t>
  </si>
  <si>
    <t>J) PASSZÍV IDŐBELI ELHATÁROLÁSOK</t>
  </si>
  <si>
    <t>FORRÁSOK ÖSSZESEN  (07+11+12+13)</t>
  </si>
  <si>
    <t>az érték nélkül nyilvántartott eszkzözkről</t>
  </si>
  <si>
    <t>Mennyiség
(db)</t>
  </si>
  <si>
    <t>Értéke
(Ft)</t>
  </si>
  <si>
    <t>„0”-ra leírt eszközök</t>
  </si>
  <si>
    <t>Használatban lévő kisértékű immateriális javak</t>
  </si>
  <si>
    <t>Használatban lévő kisértékű tárgyi eszközök</t>
  </si>
  <si>
    <t>Készletek</t>
  </si>
  <si>
    <t>01 számlacsoportban nyilvántartott befektetett eszközök (6+…+9)</t>
  </si>
  <si>
    <t>Államháztartáson belüli vagyonkezelésbe adott eszközök</t>
  </si>
  <si>
    <t>Bérbe vett befektetett eszközök</t>
  </si>
  <si>
    <t>Letétbe, bizományba, üzemeltetésre átvett befektetett eszközök</t>
  </si>
  <si>
    <t> PPP konstrukcióban használt befektetett eszközök</t>
  </si>
  <si>
    <t> 02 számlacsoportban nyilvántartott készletek (11+…+13)</t>
  </si>
  <si>
    <t> Bérbe vett készletek</t>
  </si>
  <si>
    <t> Letétbe bizományba átvett készletek</t>
  </si>
  <si>
    <t> Intervenciós készletek</t>
  </si>
  <si>
    <t>Gyűjtemény, régészeti lelet* (15+…+17)</t>
  </si>
  <si>
    <t>Közgyűjtemény</t>
  </si>
  <si>
    <t> Saját gyűjteményben nyilvántartott kulturális javak</t>
  </si>
  <si>
    <t> Régészeti lelet</t>
  </si>
  <si>
    <t> Egyéb érték nélkül nyilvántartott eszközök</t>
  </si>
  <si>
    <t>Összesen (1+…+4)+5+10+14+(18+…+31):</t>
  </si>
  <si>
    <t>* Nvt. 1. § (2) bekezdés g) és h) pontja szerinti kulturális javak és régészeti eszközök</t>
  </si>
  <si>
    <t>kötelezettségek és részesedések alakulása 2019-ben</t>
  </si>
  <si>
    <t>Gazdálkodó szervezet megnevezése</t>
  </si>
  <si>
    <t>Részesedés mértéke (%-ban)</t>
  </si>
  <si>
    <t>Részesedés összege (Ft-ban)</t>
  </si>
  <si>
    <t>Működésből származó kötelezettségek összege XII. 31-én
 (Ft-ban)</t>
  </si>
  <si>
    <t xml:space="preserve">       ÖSSZESEN:</t>
  </si>
  <si>
    <t>PÉNZESZKÖZÖK VÁLTOZÁSÁNAK LEVEZETÉSE</t>
  </si>
  <si>
    <t>Összeg  (Ft )</t>
  </si>
  <si>
    <t>Pénzkészlet 2019. január 1-jén
Ebből:</t>
  </si>
  <si>
    <r>
      <t xml:space="preserve"> </t>
    </r>
    <r>
      <rPr>
        <sz val="10"/>
        <rFont val="Times New Roman CE"/>
        <family val="1"/>
        <charset val="238"/>
      </rPr>
      <t>Bankszámlák egyenlege</t>
    </r>
  </si>
  <si>
    <r>
      <t xml:space="preserve"> </t>
    </r>
    <r>
      <rPr>
        <sz val="10"/>
        <rFont val="Times New Roman CE"/>
        <family val="1"/>
        <charset val="238"/>
      </rPr>
      <t>Pénztárak és betétkönyvek egyenlege</t>
    </r>
  </si>
  <si>
    <t>Bevételek   ( + )</t>
  </si>
  <si>
    <t>Kiadások    ( - )</t>
  </si>
  <si>
    <t>Egyéb korrekciós tételek (+,-)</t>
  </si>
  <si>
    <t>Záró pénzkészlet 2019. december 31-én
Ebből:</t>
  </si>
  <si>
    <t xml:space="preserve"> </t>
  </si>
  <si>
    <t>Eredeti
 előirányzat</t>
  </si>
  <si>
    <t xml:space="preserve">… . sz. módosítás </t>
  </si>
  <si>
    <t>1 kvi név</t>
  </si>
  <si>
    <t>….</t>
  </si>
  <si>
    <t>2019. ÉVI ZÁRSZÁMADÁS KÖTELEZŐ FELADATAINAK PÉNZÜGYI MÉRLEGE</t>
  </si>
  <si>
    <t>2019. ÉVI ZÁRSZÁMADÁS ÖNKÉNT VÁLLALT FELADATAINAK PÉNZÜGYI MÉRLEGE</t>
  </si>
  <si>
    <t>2019. ÉVI ZÁRSZÁMADÁS ÁLLAMIGAZGATÁSI FELADATAINAK PÉNZÜGYI MÉRLEGE</t>
  </si>
  <si>
    <t>Forintban</t>
  </si>
  <si>
    <t>2018. évi L.
törvény 2. sz. melléklete száma</t>
  </si>
  <si>
    <t>Módosított támogatás</t>
  </si>
  <si>
    <t>Tényleges támogatás összege</t>
  </si>
  <si>
    <t>* Magyarország 2019. évi központi költségvetéséról szóló törvény</t>
  </si>
  <si>
    <t>KÖLTSÉGVETÉSI SZERVEK MARADVÁNYÁNAK ALAKULÁSA</t>
  </si>
  <si>
    <t>Költségvetési szerv neve</t>
  </si>
  <si>
    <t>Költségvetési maradvány összege</t>
  </si>
  <si>
    <t>Elvonás
(-)</t>
  </si>
  <si>
    <t>Intézményt megillető maradvány</t>
  </si>
  <si>
    <t>Jóváhagyott</t>
  </si>
  <si>
    <t>Jóváhagyott-ból működési</t>
  </si>
  <si>
    <t>Jóváhagyott-ból felhalmozási</t>
  </si>
  <si>
    <r>
      <t>E=(C</t>
    </r>
    <r>
      <rPr>
        <b/>
        <sz val="8"/>
        <rFont val="Arial"/>
        <family val="2"/>
        <charset val="238"/>
      </rPr>
      <t>-D</t>
    </r>
    <r>
      <rPr>
        <b/>
        <sz val="8"/>
        <rFont val="Times New Roman CE"/>
        <family val="1"/>
        <charset val="238"/>
      </rPr>
      <t>)</t>
    </r>
  </si>
  <si>
    <t>…….</t>
  </si>
  <si>
    <t xml:space="preserve"> Egyéb</t>
  </si>
  <si>
    <t>Hidegkút Község Önkormányzata</t>
  </si>
  <si>
    <t>Zöldterület-gazdálkodással kapcsolatos feladatok támogatása</t>
  </si>
  <si>
    <t>Közvilágítás fenntartásának támogatása</t>
  </si>
  <si>
    <t>Köztemető fenntartásának támogatása</t>
  </si>
  <si>
    <t>Közutak fenntartásának támogatása</t>
  </si>
  <si>
    <t>Egyéb önkormányzati feladatok támogatása</t>
  </si>
  <si>
    <t>Polgármesteri illetmény támogatása</t>
  </si>
  <si>
    <t>Települési önkormányzatok szociális feladatainak egyéb támogatása</t>
  </si>
  <si>
    <t>Falugondnoki szolgáltatás támogatása</t>
  </si>
  <si>
    <t>Kulturális feladatok támogatása</t>
  </si>
  <si>
    <t>Kommunális adó</t>
  </si>
  <si>
    <t>Telek adó</t>
  </si>
  <si>
    <t>Belterületi utak felújítása</t>
  </si>
  <si>
    <t>2019</t>
  </si>
  <si>
    <t>I. világháborús emlékmű renoválás</t>
  </si>
  <si>
    <t>TAK kézikönyv rendezési terv</t>
  </si>
  <si>
    <t xml:space="preserve">TOP pályázat </t>
  </si>
  <si>
    <t>2018</t>
  </si>
  <si>
    <t>Államháztartáson belüli megelőlegezés visszafizetése</t>
  </si>
  <si>
    <t>Emberi Erőforrások Minisztériuma</t>
  </si>
  <si>
    <t>Bursa ösztöndíj</t>
  </si>
  <si>
    <t>Veszprémi Bölcsödei és Eü. Alapellátási Integrált Int.</t>
  </si>
  <si>
    <t>Fogorvosi ellátás támogatása</t>
  </si>
  <si>
    <t>VMJV Polgármesteri Hivatala</t>
  </si>
  <si>
    <t>központi orvosi ügyelet támogatása</t>
  </si>
  <si>
    <t>Veszprémi Kistérségi Többcélú Társulás</t>
  </si>
  <si>
    <t>EGYSZI működési támogatás</t>
  </si>
  <si>
    <t>Családsegítő szolgálat</t>
  </si>
  <si>
    <t>Családsegítő és gyermekjóléti tev.támogatása</t>
  </si>
  <si>
    <t>Balaton-felvidéki Vízitársulat</t>
  </si>
  <si>
    <t>támogatás vízgazdálkodás</t>
  </si>
  <si>
    <t xml:space="preserve">1 . sz. módosítás </t>
  </si>
  <si>
    <t>Játszótér híd felújítás</t>
  </si>
  <si>
    <t>Tárgyi eszköz beszerzések</t>
  </si>
  <si>
    <t>1. sz. módosítás</t>
  </si>
  <si>
    <t>Orvosi rendelő felújítás</t>
  </si>
  <si>
    <t>1.számú módosítás utáni előirányzat</t>
  </si>
  <si>
    <t xml:space="preserve">2 . sz. módosítás </t>
  </si>
  <si>
    <t>Magyar Falu orvosi rendelő felújítás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</si>
</sst>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\ _F_t_-;\-* #,##0.00\ _F_t_-;_-* &quot;-&quot;??\ _F_t_-;_-@_-"/>
    <numFmt numFmtId="165" formatCode="#,###"/>
    <numFmt numFmtId="166" formatCode="#"/>
    <numFmt numFmtId="167" formatCode="_-* #,##0\ _F_t_-;\-* #,##0\ _F_t_-;_-* &quot;-&quot;??\ _F_t_-;_-@_-"/>
    <numFmt numFmtId="168" formatCode="0&quot;.&quot;"/>
    <numFmt numFmtId="169" formatCode="#,##0.0"/>
    <numFmt numFmtId="170" formatCode="00"/>
    <numFmt numFmtId="171" formatCode="#,###__;\-#,###__"/>
    <numFmt numFmtId="172" formatCode="#,###\ _F_t;\-#,###\ _F_t"/>
    <numFmt numFmtId="173" formatCode="#,###__"/>
  </numFmts>
  <fonts count="96" x14ac:knownFonts="1">
    <font>
      <sz val="10"/>
      <name val="Times New Roman CE"/>
      <charset val="238"/>
    </font>
    <font>
      <sz val="10"/>
      <name val="Times New Roman CE"/>
      <charset val="238"/>
    </font>
    <font>
      <sz val="11"/>
      <name val="Times New Roman CE"/>
      <family val="1"/>
      <charset val="238"/>
    </font>
    <font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1"/>
      <name val="Times New Roman CE"/>
      <family val="1"/>
      <charset val="238"/>
    </font>
    <font>
      <b/>
      <i/>
      <sz val="10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9"/>
      <name val="Times New Roman CE"/>
      <family val="1"/>
      <charset val="238"/>
    </font>
    <font>
      <i/>
      <sz val="10"/>
      <name val="Times New Roman CE"/>
      <family val="1"/>
      <charset val="238"/>
    </font>
    <font>
      <i/>
      <sz val="11"/>
      <name val="Times New Roman CE"/>
      <family val="1"/>
      <charset val="238"/>
    </font>
    <font>
      <b/>
      <i/>
      <sz val="11"/>
      <name val="Times New Roman CE"/>
      <family val="1"/>
      <charset val="238"/>
    </font>
    <font>
      <sz val="12"/>
      <name val="Times New Roman CE"/>
      <charset val="238"/>
    </font>
    <font>
      <u/>
      <sz val="12"/>
      <color indexed="12"/>
      <name val="Times New Roman CE"/>
      <charset val="238"/>
    </font>
    <font>
      <u/>
      <sz val="12"/>
      <color indexed="36"/>
      <name val="Times New Roman CE"/>
      <charset val="238"/>
    </font>
    <font>
      <sz val="10"/>
      <name val="Times New Roman CE"/>
      <family val="1"/>
      <charset val="238"/>
    </font>
    <font>
      <b/>
      <sz val="12"/>
      <name val="Times New Roman"/>
      <family val="1"/>
      <charset val="238"/>
    </font>
    <font>
      <sz val="10"/>
      <name val="Times New Roman CE"/>
      <charset val="238"/>
    </font>
    <font>
      <i/>
      <sz val="10"/>
      <name val="Times New Roman CE"/>
      <charset val="238"/>
    </font>
    <font>
      <sz val="9"/>
      <name val="Times New Roman CE"/>
      <family val="1"/>
      <charset val="238"/>
    </font>
    <font>
      <b/>
      <sz val="8"/>
      <name val="Times New Roman CE"/>
      <family val="1"/>
      <charset val="238"/>
    </font>
    <font>
      <b/>
      <i/>
      <sz val="9"/>
      <name val="Times New Roman CE"/>
      <family val="1"/>
      <charset val="238"/>
    </font>
    <font>
      <sz val="8"/>
      <name val="Times New Roman CE"/>
      <family val="1"/>
      <charset val="238"/>
    </font>
    <font>
      <b/>
      <sz val="12"/>
      <name val="Times New Roman CE"/>
      <charset val="238"/>
    </font>
    <font>
      <b/>
      <sz val="12"/>
      <color indexed="10"/>
      <name val="Times New Roman CE"/>
      <charset val="238"/>
    </font>
    <font>
      <b/>
      <sz val="9"/>
      <name val="Times New Roman"/>
      <family val="1"/>
      <charset val="238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8"/>
      <name val="Times New Roman CE"/>
      <charset val="238"/>
    </font>
    <font>
      <sz val="8"/>
      <name val="Times New Roman CE"/>
      <charset val="238"/>
    </font>
    <font>
      <b/>
      <sz val="9"/>
      <name val="Times New Roman CE"/>
      <charset val="238"/>
    </font>
    <font>
      <b/>
      <sz val="10"/>
      <name val="Times New Roman CE"/>
      <charset val="238"/>
    </font>
    <font>
      <b/>
      <i/>
      <sz val="10"/>
      <name val="Times New Roman CE"/>
      <charset val="238"/>
    </font>
    <font>
      <i/>
      <sz val="8"/>
      <name val="Times New Roman CE"/>
      <charset val="238"/>
    </font>
    <font>
      <b/>
      <sz val="8"/>
      <name val="Times New Roman"/>
      <family val="1"/>
    </font>
    <font>
      <b/>
      <sz val="11"/>
      <name val="Times New Roman CE"/>
      <charset val="238"/>
    </font>
    <font>
      <b/>
      <i/>
      <sz val="9"/>
      <name val="Times New Roman CE"/>
      <charset val="238"/>
    </font>
    <font>
      <b/>
      <sz val="14"/>
      <name val="Times New Roman CE"/>
      <charset val="238"/>
    </font>
    <font>
      <sz val="9"/>
      <name val="Times New Roman CE"/>
      <charset val="238"/>
    </font>
    <font>
      <b/>
      <sz val="9"/>
      <color indexed="8"/>
      <name val="Times New Roman"/>
      <family val="1"/>
      <charset val="238"/>
    </font>
    <font>
      <sz val="9"/>
      <name val="Times New Roman"/>
      <family val="1"/>
      <charset val="238"/>
    </font>
    <font>
      <b/>
      <i/>
      <sz val="12"/>
      <name val="Times New Roman CE"/>
      <family val="1"/>
      <charset val="238"/>
    </font>
    <font>
      <sz val="11"/>
      <name val="Times New Roman CE"/>
      <charset val="238"/>
    </font>
    <font>
      <sz val="9"/>
      <color indexed="17"/>
      <name val="Times New Roman CE"/>
      <charset val="238"/>
    </font>
    <font>
      <sz val="10"/>
      <color indexed="17"/>
      <name val="Times New Roman CE"/>
      <charset val="238"/>
    </font>
    <font>
      <sz val="10"/>
      <name val="Times New Roman CE"/>
      <charset val="238"/>
    </font>
    <font>
      <b/>
      <i/>
      <sz val="11"/>
      <name val="Times New Roman CE"/>
      <charset val="238"/>
    </font>
    <font>
      <sz val="7"/>
      <name val="Times New Roman CE"/>
      <family val="1"/>
      <charset val="238"/>
    </font>
    <font>
      <b/>
      <sz val="7"/>
      <name val="Times New Roman CE"/>
      <family val="1"/>
      <charset val="238"/>
    </font>
    <font>
      <sz val="6"/>
      <name val="Times New Roman CE"/>
      <family val="1"/>
      <charset val="238"/>
    </font>
    <font>
      <b/>
      <sz val="6"/>
      <name val="Times New Roman CE"/>
      <family val="1"/>
      <charset val="238"/>
    </font>
    <font>
      <sz val="7"/>
      <name val="Times New Roman CE"/>
      <charset val="238"/>
    </font>
    <font>
      <b/>
      <sz val="7"/>
      <name val="Times New Roman CE"/>
      <charset val="238"/>
    </font>
    <font>
      <i/>
      <sz val="11"/>
      <name val="Times New Roman CE"/>
      <charset val="238"/>
    </font>
    <font>
      <sz val="10"/>
      <name val="Times New Roman"/>
      <family val="1"/>
      <charset val="238"/>
    </font>
    <font>
      <b/>
      <sz val="14"/>
      <name val="Times New Roman"/>
      <family val="1"/>
      <charset val="238"/>
    </font>
    <font>
      <i/>
      <sz val="11"/>
      <name val="Times New Roman"/>
      <family val="1"/>
      <charset val="238"/>
    </font>
    <font>
      <sz val="12"/>
      <name val="Times New Roman"/>
      <family val="1"/>
      <charset val="238"/>
    </font>
    <font>
      <sz val="6.5"/>
      <name val="Times New Roman CE"/>
      <charset val="238"/>
    </font>
    <font>
      <b/>
      <sz val="6.5"/>
      <name val="Times New Roman CE"/>
      <charset val="238"/>
    </font>
    <font>
      <i/>
      <sz val="6.5"/>
      <name val="Times New Roman CE"/>
      <charset val="238"/>
    </font>
    <font>
      <sz val="6"/>
      <name val="Times New Roman CE"/>
      <charset val="238"/>
    </font>
    <font>
      <b/>
      <sz val="6"/>
      <name val="Times New Roman CE"/>
      <charset val="238"/>
    </font>
    <font>
      <i/>
      <sz val="6"/>
      <name val="Times New Roman CE"/>
      <charset val="238"/>
    </font>
    <font>
      <b/>
      <i/>
      <sz val="8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b/>
      <i/>
      <sz val="9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7"/>
      <name val="Times New Roman"/>
      <family val="1"/>
    </font>
    <font>
      <i/>
      <sz val="8"/>
      <name val="Times New Roman"/>
      <family val="1"/>
      <charset val="238"/>
    </font>
    <font>
      <b/>
      <i/>
      <sz val="7"/>
      <name val="Times New Roman"/>
      <family val="1"/>
    </font>
    <font>
      <sz val="7"/>
      <name val="Times New Roman"/>
      <family val="1"/>
    </font>
    <font>
      <b/>
      <sz val="12"/>
      <color indexed="10"/>
      <name val="Times New Roman"/>
      <family val="1"/>
      <charset val="238"/>
    </font>
    <font>
      <i/>
      <sz val="9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i/>
      <sz val="8"/>
      <name val="Times New Roman CE"/>
      <family val="1"/>
      <charset val="238"/>
    </font>
    <font>
      <sz val="10"/>
      <name val="Wingdings"/>
      <charset val="2"/>
    </font>
    <font>
      <b/>
      <i/>
      <sz val="10"/>
      <name val="Times New Roman"/>
      <family val="1"/>
      <charset val="238"/>
    </font>
    <font>
      <b/>
      <sz val="8"/>
      <name val="Arial"/>
      <family val="2"/>
      <charset val="238"/>
    </font>
    <font>
      <u/>
      <sz val="10"/>
      <color theme="10"/>
      <name val="Times New Roman CE"/>
      <charset val="238"/>
    </font>
    <font>
      <sz val="11"/>
      <color rgb="FF00000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0"/>
      <color rgb="FFFF0000"/>
      <name val="Times New Roman CE"/>
      <charset val="238"/>
    </font>
    <font>
      <sz val="8"/>
      <color rgb="FFFF0000"/>
      <name val="Times New Roman CE"/>
      <charset val="238"/>
    </font>
    <font>
      <sz val="12"/>
      <color rgb="FFFF0000"/>
      <name val="Times New Roman CE"/>
      <charset val="238"/>
    </font>
    <font>
      <b/>
      <sz val="9"/>
      <color theme="1"/>
      <name val="Times New Roman CE"/>
      <family val="1"/>
      <charset val="238"/>
    </font>
    <font>
      <b/>
      <sz val="9"/>
      <color theme="1"/>
      <name val="Times New Roman CE"/>
      <charset val="238"/>
    </font>
    <font>
      <b/>
      <sz val="8"/>
      <color theme="1"/>
      <name val="Times New Roman CE"/>
      <family val="1"/>
      <charset val="238"/>
    </font>
    <font>
      <b/>
      <sz val="9"/>
      <color rgb="FF000000"/>
      <name val="Times New Roman CE"/>
      <family val="1"/>
      <charset val="238"/>
    </font>
    <font>
      <sz val="10"/>
      <color theme="0"/>
      <name val="Times New Roman CE"/>
      <charset val="238"/>
    </font>
    <font>
      <b/>
      <sz val="14"/>
      <color rgb="FF000000"/>
      <name val="Times New Roman"/>
      <family val="1"/>
      <charset val="238"/>
    </font>
    <font>
      <b/>
      <sz val="14"/>
      <color rgb="FFFF0000"/>
      <name val="Times New Roman CE"/>
      <charset val="238"/>
    </font>
  </fonts>
  <fills count="8">
    <fill>
      <patternFill patternType="none"/>
    </fill>
    <fill>
      <patternFill patternType="gray125"/>
    </fill>
    <fill>
      <patternFill patternType="lightHorizontal"/>
    </fill>
    <fill>
      <patternFill patternType="darkHorizontal"/>
    </fill>
    <fill>
      <patternFill patternType="solid">
        <fgColor indexed="65"/>
        <bgColor indexed="64"/>
      </patternFill>
    </fill>
    <fill>
      <patternFill patternType="gray125">
        <bgColor indexed="47"/>
      </patternFill>
    </fill>
    <fill>
      <patternFill patternType="solid">
        <fgColor rgb="FFD8D8D8"/>
        <bgColor rgb="FF000000"/>
      </patternFill>
    </fill>
    <fill>
      <patternFill patternType="solid">
        <fgColor rgb="FFFFC000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2" fillId="0" borderId="0"/>
    <xf numFmtId="0" fontId="17" fillId="0" borderId="0"/>
    <xf numFmtId="0" fontId="57" fillId="0" borderId="0"/>
    <xf numFmtId="9" fontId="17" fillId="0" borderId="0" applyFont="0" applyFill="0" applyBorder="0" applyAlignment="0" applyProtection="0"/>
  </cellStyleXfs>
  <cellXfs count="1958">
    <xf numFmtId="0" fontId="0" fillId="0" borderId="0" xfId="0"/>
    <xf numFmtId="0" fontId="15" fillId="0" borderId="0" xfId="7" applyFont="1" applyFill="1"/>
    <xf numFmtId="165" fontId="3" fillId="0" borderId="0" xfId="0" applyNumberFormat="1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6" fillId="0" borderId="0" xfId="0" applyFont="1" applyFill="1" applyAlignment="1">
      <alignment horizontal="right"/>
    </xf>
    <xf numFmtId="0" fontId="7" fillId="0" borderId="0" xfId="7" applyFont="1" applyFill="1" applyBorder="1" applyAlignment="1" applyProtection="1">
      <alignment horizontal="center" vertical="center" wrapText="1"/>
    </xf>
    <xf numFmtId="0" fontId="7" fillId="0" borderId="0" xfId="7" applyFont="1" applyFill="1" applyBorder="1" applyAlignment="1" applyProtection="1">
      <alignment vertical="center" wrapText="1"/>
    </xf>
    <xf numFmtId="0" fontId="22" fillId="0" borderId="1" xfId="7" applyFont="1" applyFill="1" applyBorder="1" applyAlignment="1" applyProtection="1">
      <alignment horizontal="left" vertical="center" wrapText="1" indent="1"/>
    </xf>
    <xf numFmtId="0" fontId="22" fillId="0" borderId="2" xfId="7" applyFont="1" applyFill="1" applyBorder="1" applyAlignment="1" applyProtection="1">
      <alignment horizontal="left" vertical="center" wrapText="1" indent="1"/>
    </xf>
    <xf numFmtId="0" fontId="22" fillId="0" borderId="3" xfId="7" applyFont="1" applyFill="1" applyBorder="1" applyAlignment="1" applyProtection="1">
      <alignment horizontal="left" vertical="center" wrapText="1" indent="1"/>
    </xf>
    <xf numFmtId="0" fontId="22" fillId="0" borderId="4" xfId="7" applyFont="1" applyFill="1" applyBorder="1" applyAlignment="1" applyProtection="1">
      <alignment horizontal="left" vertical="center" wrapText="1" indent="1"/>
    </xf>
    <xf numFmtId="0" fontId="22" fillId="0" borderId="5" xfId="7" applyFont="1" applyFill="1" applyBorder="1" applyAlignment="1" applyProtection="1">
      <alignment horizontal="left" vertical="center" wrapText="1" indent="1"/>
    </xf>
    <xf numFmtId="0" fontId="22" fillId="0" borderId="6" xfId="7" applyFont="1" applyFill="1" applyBorder="1" applyAlignment="1" applyProtection="1">
      <alignment horizontal="left" vertical="center" wrapText="1" indent="1"/>
    </xf>
    <xf numFmtId="49" fontId="22" fillId="0" borderId="7" xfId="7" applyNumberFormat="1" applyFont="1" applyFill="1" applyBorder="1" applyAlignment="1" applyProtection="1">
      <alignment horizontal="left" vertical="center" wrapText="1" indent="1"/>
    </xf>
    <xf numFmtId="49" fontId="22" fillId="0" borderId="8" xfId="7" applyNumberFormat="1" applyFont="1" applyFill="1" applyBorder="1" applyAlignment="1" applyProtection="1">
      <alignment horizontal="left" vertical="center" wrapText="1" indent="1"/>
    </xf>
    <xf numFmtId="49" fontId="22" fillId="0" borderId="9" xfId="7" applyNumberFormat="1" applyFont="1" applyFill="1" applyBorder="1" applyAlignment="1" applyProtection="1">
      <alignment horizontal="left" vertical="center" wrapText="1" indent="1"/>
    </xf>
    <xf numFmtId="49" fontId="22" fillId="0" borderId="10" xfId="7" applyNumberFormat="1" applyFont="1" applyFill="1" applyBorder="1" applyAlignment="1" applyProtection="1">
      <alignment horizontal="left" vertical="center" wrapText="1" indent="1"/>
    </xf>
    <xf numFmtId="49" fontId="22" fillId="0" borderId="11" xfId="7" applyNumberFormat="1" applyFont="1" applyFill="1" applyBorder="1" applyAlignment="1" applyProtection="1">
      <alignment horizontal="left" vertical="center" wrapText="1" indent="1"/>
    </xf>
    <xf numFmtId="49" fontId="22" fillId="0" borderId="12" xfId="7" applyNumberFormat="1" applyFont="1" applyFill="1" applyBorder="1" applyAlignment="1" applyProtection="1">
      <alignment horizontal="left" vertical="center" wrapText="1" indent="1"/>
    </xf>
    <xf numFmtId="0" fontId="22" fillId="0" borderId="0" xfId="7" applyFont="1" applyFill="1" applyBorder="1" applyAlignment="1" applyProtection="1">
      <alignment horizontal="left" vertical="center" wrapText="1" indent="1"/>
    </xf>
    <xf numFmtId="0" fontId="20" fillId="0" borderId="13" xfId="7" applyFont="1" applyFill="1" applyBorder="1" applyAlignment="1" applyProtection="1">
      <alignment horizontal="left" vertical="center" wrapText="1" indent="1"/>
    </xf>
    <xf numFmtId="0" fontId="20" fillId="0" borderId="14" xfId="7" applyFont="1" applyFill="1" applyBorder="1" applyAlignment="1" applyProtection="1">
      <alignment horizontal="left" vertical="center" wrapText="1" indent="1"/>
    </xf>
    <xf numFmtId="0" fontId="20" fillId="0" borderId="15" xfId="7" applyFont="1" applyFill="1" applyBorder="1" applyAlignment="1" applyProtection="1">
      <alignment horizontal="left" vertical="center" wrapText="1" indent="1"/>
    </xf>
    <xf numFmtId="0" fontId="8" fillId="0" borderId="13" xfId="7" applyFont="1" applyFill="1" applyBorder="1" applyAlignment="1" applyProtection="1">
      <alignment horizontal="center" vertical="center" wrapText="1"/>
    </xf>
    <xf numFmtId="0" fontId="8" fillId="0" borderId="14" xfId="7" applyFont="1" applyFill="1" applyBorder="1" applyAlignment="1" applyProtection="1">
      <alignment horizontal="center" vertical="center" wrapText="1"/>
    </xf>
    <xf numFmtId="165" fontId="22" fillId="0" borderId="2" xfId="0" applyNumberFormat="1" applyFont="1" applyFill="1" applyBorder="1" applyAlignment="1" applyProtection="1">
      <alignment vertical="center" wrapText="1"/>
      <protection locked="0"/>
    </xf>
    <xf numFmtId="165" fontId="22" fillId="0" borderId="6" xfId="0" applyNumberFormat="1" applyFont="1" applyFill="1" applyBorder="1" applyAlignment="1" applyProtection="1">
      <alignment vertical="center" wrapText="1"/>
      <protection locked="0"/>
    </xf>
    <xf numFmtId="0" fontId="20" fillId="0" borderId="14" xfId="7" applyFont="1" applyFill="1" applyBorder="1" applyAlignment="1" applyProtection="1">
      <alignment vertical="center" wrapText="1"/>
    </xf>
    <xf numFmtId="0" fontId="20" fillId="0" borderId="16" xfId="7" applyFont="1" applyFill="1" applyBorder="1" applyAlignment="1" applyProtection="1">
      <alignment vertical="center" wrapText="1"/>
    </xf>
    <xf numFmtId="0" fontId="29" fillId="0" borderId="4" xfId="0" applyFont="1" applyBorder="1" applyAlignment="1" applyProtection="1">
      <alignment horizontal="left" vertical="center" indent="1"/>
      <protection locked="0"/>
    </xf>
    <xf numFmtId="0" fontId="29" fillId="0" borderId="2" xfId="0" applyFont="1" applyBorder="1" applyAlignment="1" applyProtection="1">
      <alignment horizontal="left" vertical="center" indent="1"/>
      <protection locked="0"/>
    </xf>
    <xf numFmtId="0" fontId="29" fillId="0" borderId="6" xfId="0" applyFont="1" applyBorder="1" applyAlignment="1" applyProtection="1">
      <alignment horizontal="left" vertical="center" indent="1"/>
      <protection locked="0"/>
    </xf>
    <xf numFmtId="0" fontId="20" fillId="0" borderId="13" xfId="7" applyFont="1" applyFill="1" applyBorder="1" applyAlignment="1" applyProtection="1">
      <alignment horizontal="center" vertical="center" wrapText="1"/>
    </xf>
    <xf numFmtId="0" fontId="20" fillId="0" borderId="14" xfId="7" applyFont="1" applyFill="1" applyBorder="1" applyAlignment="1" applyProtection="1">
      <alignment horizontal="center" vertical="center" wrapText="1"/>
    </xf>
    <xf numFmtId="0" fontId="25" fillId="0" borderId="13" xfId="0" applyFont="1" applyFill="1" applyBorder="1" applyAlignment="1" applyProtection="1">
      <alignment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8" fillId="0" borderId="14" xfId="8" applyFont="1" applyFill="1" applyBorder="1" applyAlignment="1" applyProtection="1">
      <alignment horizontal="left" vertical="center" indent="1"/>
    </xf>
    <xf numFmtId="0" fontId="12" fillId="0" borderId="0" xfId="7" applyFill="1"/>
    <xf numFmtId="0" fontId="8" fillId="0" borderId="17" xfId="7" applyFont="1" applyFill="1" applyBorder="1" applyAlignment="1" applyProtection="1">
      <alignment horizontal="center" vertical="center" wrapText="1"/>
    </xf>
    <xf numFmtId="0" fontId="22" fillId="0" borderId="0" xfId="7" applyFont="1" applyFill="1"/>
    <xf numFmtId="0" fontId="24" fillId="0" borderId="0" xfId="7" applyFont="1" applyFill="1"/>
    <xf numFmtId="165" fontId="0" fillId="0" borderId="0" xfId="0" applyNumberFormat="1" applyFill="1" applyAlignment="1">
      <alignment vertical="center" wrapText="1"/>
    </xf>
    <xf numFmtId="165" fontId="0" fillId="0" borderId="0" xfId="0" applyNumberFormat="1" applyFill="1" applyAlignment="1">
      <alignment horizontal="center" vertical="center" wrapText="1"/>
    </xf>
    <xf numFmtId="165" fontId="6" fillId="0" borderId="0" xfId="0" applyNumberFormat="1" applyFont="1" applyFill="1" applyAlignment="1">
      <alignment horizontal="right" vertical="center"/>
    </xf>
    <xf numFmtId="165" fontId="4" fillId="0" borderId="0" xfId="0" applyNumberFormat="1" applyFont="1" applyFill="1" applyAlignment="1">
      <alignment horizontal="center" vertical="center" wrapText="1"/>
    </xf>
    <xf numFmtId="165" fontId="22" fillId="0" borderId="8" xfId="0" applyNumberFormat="1" applyFont="1" applyFill="1" applyBorder="1" applyAlignment="1" applyProtection="1">
      <alignment horizontal="left" vertical="center" wrapText="1" indent="1"/>
      <protection locked="0"/>
    </xf>
    <xf numFmtId="0" fontId="0" fillId="0" borderId="0" xfId="0" applyFill="1"/>
    <xf numFmtId="0" fontId="0" fillId="0" borderId="0" xfId="0" applyFill="1" applyAlignment="1"/>
    <xf numFmtId="0" fontId="18" fillId="0" borderId="0" xfId="0" applyFont="1" applyFill="1" applyAlignment="1">
      <alignment vertical="center"/>
    </xf>
    <xf numFmtId="165" fontId="27" fillId="0" borderId="17" xfId="0" applyNumberFormat="1" applyFont="1" applyFill="1" applyBorder="1" applyAlignment="1" applyProtection="1">
      <alignment horizontal="right" vertical="center" wrapText="1"/>
    </xf>
    <xf numFmtId="0" fontId="0" fillId="0" borderId="0" xfId="0" applyFill="1" applyAlignment="1" applyProtection="1">
      <alignment vertical="center"/>
    </xf>
    <xf numFmtId="165" fontId="8" fillId="0" borderId="17" xfId="0" applyNumberFormat="1" applyFont="1" applyFill="1" applyBorder="1" applyAlignment="1" applyProtection="1">
      <alignment horizontal="center" vertical="center" wrapText="1"/>
    </xf>
    <xf numFmtId="165" fontId="20" fillId="0" borderId="18" xfId="0" applyNumberFormat="1" applyFont="1" applyFill="1" applyBorder="1" applyAlignment="1" applyProtection="1">
      <alignment horizontal="center" vertical="center" wrapText="1"/>
    </xf>
    <xf numFmtId="165" fontId="20" fillId="0" borderId="19" xfId="0" applyNumberFormat="1" applyFont="1" applyFill="1" applyBorder="1" applyAlignment="1" applyProtection="1">
      <alignment horizontal="center" vertical="center" wrapText="1"/>
    </xf>
    <xf numFmtId="165" fontId="0" fillId="0" borderId="0" xfId="0" applyNumberFormat="1" applyFill="1" applyAlignment="1" applyProtection="1">
      <alignment vertical="center" wrapText="1"/>
    </xf>
    <xf numFmtId="165" fontId="22" fillId="0" borderId="20" xfId="0" applyNumberFormat="1" applyFont="1" applyFill="1" applyBorder="1" applyAlignment="1" applyProtection="1">
      <alignment vertical="center" wrapText="1"/>
    </xf>
    <xf numFmtId="165" fontId="22" fillId="0" borderId="10" xfId="0" applyNumberFormat="1" applyFont="1" applyFill="1" applyBorder="1" applyAlignment="1" applyProtection="1">
      <alignment horizontal="left" vertical="center" wrapText="1" indent="1"/>
      <protection locked="0"/>
    </xf>
    <xf numFmtId="165" fontId="22" fillId="0" borderId="21" xfId="0" applyNumberFormat="1" applyFont="1" applyFill="1" applyBorder="1" applyAlignment="1" applyProtection="1">
      <alignment vertical="center" wrapText="1"/>
    </xf>
    <xf numFmtId="165" fontId="20" fillId="0" borderId="14" xfId="0" applyNumberFormat="1" applyFont="1" applyFill="1" applyBorder="1" applyAlignment="1" applyProtection="1">
      <alignment vertical="center" wrapText="1"/>
    </xf>
    <xf numFmtId="165" fontId="20" fillId="0" borderId="17" xfId="0" applyNumberFormat="1" applyFont="1" applyFill="1" applyBorder="1" applyAlignment="1" applyProtection="1">
      <alignment vertical="center" wrapText="1"/>
    </xf>
    <xf numFmtId="165" fontId="4" fillId="0" borderId="0" xfId="0" applyNumberFormat="1" applyFont="1" applyFill="1" applyAlignment="1">
      <alignment vertical="center" wrapText="1"/>
    </xf>
    <xf numFmtId="165" fontId="19" fillId="0" borderId="8" xfId="0" applyNumberFormat="1" applyFont="1" applyFill="1" applyBorder="1" applyAlignment="1" applyProtection="1">
      <alignment horizontal="left" vertical="center" wrapText="1" indent="1"/>
      <protection locked="0"/>
    </xf>
    <xf numFmtId="165" fontId="19" fillId="0" borderId="2" xfId="0" applyNumberFormat="1" applyFont="1" applyFill="1" applyBorder="1" applyAlignment="1" applyProtection="1">
      <alignment vertical="center" wrapText="1"/>
      <protection locked="0"/>
    </xf>
    <xf numFmtId="165" fontId="19" fillId="0" borderId="20" xfId="0" applyNumberFormat="1" applyFont="1" applyFill="1" applyBorder="1" applyAlignment="1" applyProtection="1">
      <alignment vertical="center" wrapText="1"/>
    </xf>
    <xf numFmtId="165" fontId="19" fillId="0" borderId="10" xfId="0" applyNumberFormat="1" applyFont="1" applyFill="1" applyBorder="1" applyAlignment="1" applyProtection="1">
      <alignment horizontal="left" vertical="center" wrapText="1" indent="1"/>
      <protection locked="0"/>
    </xf>
    <xf numFmtId="165" fontId="19" fillId="0" borderId="6" xfId="0" applyNumberFormat="1" applyFont="1" applyFill="1" applyBorder="1" applyAlignment="1" applyProtection="1">
      <alignment vertical="center" wrapText="1"/>
      <protection locked="0"/>
    </xf>
    <xf numFmtId="165" fontId="19" fillId="0" borderId="21" xfId="0" applyNumberFormat="1" applyFont="1" applyFill="1" applyBorder="1" applyAlignment="1" applyProtection="1">
      <alignment vertical="center" wrapText="1"/>
    </xf>
    <xf numFmtId="165" fontId="8" fillId="0" borderId="17" xfId="0" applyNumberFormat="1" applyFont="1" applyFill="1" applyBorder="1" applyAlignment="1" applyProtection="1">
      <alignment vertical="center" wrapText="1"/>
    </xf>
    <xf numFmtId="0" fontId="7" fillId="0" borderId="0" xfId="0" applyFont="1" applyFill="1" applyAlignment="1">
      <alignment horizontal="center" vertical="center" wrapText="1"/>
    </xf>
    <xf numFmtId="165" fontId="22" fillId="0" borderId="22" xfId="0" applyNumberFormat="1" applyFont="1" applyFill="1" applyBorder="1" applyAlignment="1" applyProtection="1">
      <alignment vertical="center" wrapText="1"/>
    </xf>
    <xf numFmtId="165" fontId="22" fillId="0" borderId="23" xfId="0" applyNumberFormat="1" applyFont="1" applyFill="1" applyBorder="1" applyAlignment="1" applyProtection="1">
      <alignment horizontal="left" vertical="center" wrapText="1" indent="1"/>
      <protection locked="0"/>
    </xf>
    <xf numFmtId="165" fontId="22" fillId="0" borderId="24" xfId="0" applyNumberFormat="1" applyFont="1" applyFill="1" applyBorder="1" applyAlignment="1" applyProtection="1">
      <alignment horizontal="left" vertical="center" wrapText="1" indent="1"/>
      <protection locked="0"/>
    </xf>
    <xf numFmtId="165" fontId="22" fillId="0" borderId="25" xfId="0" applyNumberFormat="1" applyFont="1" applyFill="1" applyBorder="1" applyAlignment="1" applyProtection="1">
      <alignment horizontal="left" vertical="center" wrapText="1" indent="1"/>
      <protection locked="0"/>
    </xf>
    <xf numFmtId="165" fontId="10" fillId="0" borderId="0" xfId="0" applyNumberFormat="1" applyFont="1" applyFill="1" applyAlignment="1">
      <alignment horizontal="center" vertical="center" wrapText="1"/>
    </xf>
    <xf numFmtId="165" fontId="10" fillId="0" borderId="0" xfId="0" applyNumberFormat="1" applyFont="1" applyFill="1" applyAlignment="1">
      <alignment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65" fontId="29" fillId="0" borderId="26" xfId="0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8" xfId="0" applyFont="1" applyFill="1" applyBorder="1" applyAlignment="1">
      <alignment horizontal="center" vertical="center" wrapText="1"/>
    </xf>
    <xf numFmtId="165" fontId="29" fillId="0" borderId="2" xfId="0" applyNumberFormat="1" applyFont="1" applyFill="1" applyBorder="1" applyAlignment="1" applyProtection="1">
      <alignment horizontal="right" vertical="center" wrapText="1" indent="1"/>
      <protection locked="0"/>
    </xf>
    <xf numFmtId="165" fontId="29" fillId="0" borderId="20" xfId="0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2" xfId="0" applyFont="1" applyFill="1" applyBorder="1" applyAlignment="1" applyProtection="1">
      <alignment vertical="center" wrapText="1"/>
      <protection locked="0"/>
    </xf>
    <xf numFmtId="0" fontId="29" fillId="0" borderId="27" xfId="0" applyFont="1" applyFill="1" applyBorder="1" applyAlignment="1" applyProtection="1">
      <alignment vertical="center" wrapText="1"/>
      <protection locked="0"/>
    </xf>
    <xf numFmtId="165" fontId="29" fillId="0" borderId="27" xfId="0" applyNumberFormat="1" applyFont="1" applyFill="1" applyBorder="1" applyAlignment="1" applyProtection="1">
      <alignment horizontal="right" vertical="center" wrapText="1" indent="1"/>
      <protection locked="0"/>
    </xf>
    <xf numFmtId="165" fontId="29" fillId="0" borderId="28" xfId="0" applyNumberFormat="1" applyFont="1" applyFill="1" applyBorder="1" applyAlignment="1" applyProtection="1">
      <alignment horizontal="right" vertical="center" wrapText="1" indent="1"/>
      <protection locked="0"/>
    </xf>
    <xf numFmtId="0" fontId="0" fillId="0" borderId="0" xfId="0" applyFill="1" applyAlignment="1">
      <alignment horizontal="right" vertical="center" wrapText="1"/>
    </xf>
    <xf numFmtId="0" fontId="0" fillId="0" borderId="0" xfId="0" applyFill="1" applyAlignment="1">
      <alignment horizontal="center" vertical="center" wrapText="1"/>
    </xf>
    <xf numFmtId="0" fontId="23" fillId="0" borderId="0" xfId="0" applyFont="1" applyFill="1"/>
    <xf numFmtId="3" fontId="29" fillId="0" borderId="4" xfId="0" applyNumberFormat="1" applyFont="1" applyFill="1" applyBorder="1" applyAlignment="1" applyProtection="1">
      <alignment vertical="center"/>
      <protection locked="0"/>
    </xf>
    <xf numFmtId="3" fontId="33" fillId="0" borderId="2" xfId="0" applyNumberFormat="1" applyFont="1" applyFill="1" applyBorder="1" applyAlignment="1" applyProtection="1">
      <alignment vertical="center"/>
      <protection locked="0"/>
    </xf>
    <xf numFmtId="3" fontId="29" fillId="0" borderId="2" xfId="0" applyNumberFormat="1" applyFont="1" applyFill="1" applyBorder="1" applyAlignment="1" applyProtection="1">
      <alignment vertical="center"/>
      <protection locked="0"/>
    </xf>
    <xf numFmtId="49" fontId="29" fillId="0" borderId="10" xfId="0" applyNumberFormat="1" applyFont="1" applyFill="1" applyBorder="1" applyAlignment="1" applyProtection="1">
      <alignment vertical="center"/>
      <protection locked="0"/>
    </xf>
    <xf numFmtId="3" fontId="29" fillId="0" borderId="6" xfId="0" applyNumberFormat="1" applyFont="1" applyFill="1" applyBorder="1" applyAlignment="1" applyProtection="1">
      <alignment vertical="center"/>
      <protection locked="0"/>
    </xf>
    <xf numFmtId="49" fontId="29" fillId="0" borderId="8" xfId="0" applyNumberFormat="1" applyFont="1" applyFill="1" applyBorder="1" applyAlignment="1" applyProtection="1">
      <alignment vertical="center"/>
      <protection locked="0"/>
    </xf>
    <xf numFmtId="0" fontId="7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10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9" fillId="0" borderId="0" xfId="0" applyFont="1" applyFill="1" applyAlignment="1">
      <alignment vertical="center" wrapText="1"/>
    </xf>
    <xf numFmtId="0" fontId="30" fillId="0" borderId="15" xfId="8" applyFont="1" applyFill="1" applyBorder="1" applyAlignment="1" applyProtection="1">
      <alignment horizontal="center" vertical="center" wrapText="1"/>
    </xf>
    <xf numFmtId="0" fontId="30" fillId="0" borderId="16" xfId="8" applyFont="1" applyFill="1" applyBorder="1" applyAlignment="1" applyProtection="1">
      <alignment horizontal="center" vertical="center"/>
    </xf>
    <xf numFmtId="0" fontId="30" fillId="0" borderId="29" xfId="8" applyFont="1" applyFill="1" applyBorder="1" applyAlignment="1" applyProtection="1">
      <alignment horizontal="center" vertical="center"/>
    </xf>
    <xf numFmtId="0" fontId="12" fillId="0" borderId="0" xfId="8" applyFill="1" applyProtection="1"/>
    <xf numFmtId="0" fontId="22" fillId="0" borderId="13" xfId="8" applyFont="1" applyFill="1" applyBorder="1" applyAlignment="1" applyProtection="1">
      <alignment horizontal="left" vertical="center" indent="1"/>
    </xf>
    <xf numFmtId="0" fontId="12" fillId="0" borderId="0" xfId="8" applyFill="1" applyAlignment="1" applyProtection="1">
      <alignment vertical="center"/>
    </xf>
    <xf numFmtId="0" fontId="22" fillId="0" borderId="7" xfId="8" applyFont="1" applyFill="1" applyBorder="1" applyAlignment="1" applyProtection="1">
      <alignment horizontal="left" vertical="center" indent="1"/>
    </xf>
    <xf numFmtId="165" fontId="22" fillId="0" borderId="30" xfId="8" applyNumberFormat="1" applyFont="1" applyFill="1" applyBorder="1" applyAlignment="1" applyProtection="1">
      <alignment vertical="center"/>
    </xf>
    <xf numFmtId="0" fontId="22" fillId="0" borderId="8" xfId="8" applyFont="1" applyFill="1" applyBorder="1" applyAlignment="1" applyProtection="1">
      <alignment horizontal="left" vertical="center" indent="1"/>
    </xf>
    <xf numFmtId="165" fontId="22" fillId="0" borderId="20" xfId="8" applyNumberFormat="1" applyFont="1" applyFill="1" applyBorder="1" applyAlignment="1" applyProtection="1">
      <alignment vertical="center"/>
    </xf>
    <xf numFmtId="0" fontId="12" fillId="0" borderId="0" xfId="8" applyFill="1" applyAlignment="1" applyProtection="1">
      <alignment vertical="center"/>
      <protection locked="0"/>
    </xf>
    <xf numFmtId="165" fontId="22" fillId="0" borderId="26" xfId="8" applyNumberFormat="1" applyFont="1" applyFill="1" applyBorder="1" applyAlignment="1" applyProtection="1">
      <alignment vertical="center"/>
    </xf>
    <xf numFmtId="165" fontId="20" fillId="0" borderId="17" xfId="8" applyNumberFormat="1" applyFont="1" applyFill="1" applyBorder="1" applyAlignment="1" applyProtection="1">
      <alignment vertical="center"/>
    </xf>
    <xf numFmtId="0" fontId="22" fillId="0" borderId="9" xfId="8" applyFont="1" applyFill="1" applyBorder="1" applyAlignment="1" applyProtection="1">
      <alignment horizontal="left" vertical="center" indent="1"/>
    </xf>
    <xf numFmtId="0" fontId="20" fillId="0" borderId="13" xfId="8" applyFont="1" applyFill="1" applyBorder="1" applyAlignment="1" applyProtection="1">
      <alignment horizontal="left" vertical="center" indent="1"/>
    </xf>
    <xf numFmtId="165" fontId="20" fillId="0" borderId="17" xfId="8" applyNumberFormat="1" applyFont="1" applyFill="1" applyBorder="1" applyProtection="1"/>
    <xf numFmtId="0" fontId="12" fillId="0" borderId="0" xfId="8" applyFill="1" applyProtection="1">
      <protection locked="0"/>
    </xf>
    <xf numFmtId="0" fontId="15" fillId="0" borderId="0" xfId="8" applyFont="1" applyFill="1" applyProtection="1"/>
    <xf numFmtId="0" fontId="35" fillId="0" borderId="0" xfId="8" applyFont="1" applyFill="1" applyProtection="1">
      <protection locked="0"/>
    </xf>
    <xf numFmtId="0" fontId="23" fillId="0" borderId="0" xfId="8" applyFont="1" applyFill="1" applyProtection="1">
      <protection locked="0"/>
    </xf>
    <xf numFmtId="0" fontId="26" fillId="0" borderId="31" xfId="0" applyFont="1" applyFill="1" applyBorder="1" applyAlignment="1" applyProtection="1">
      <alignment horizontal="left" vertical="center" wrapText="1"/>
      <protection locked="0"/>
    </xf>
    <xf numFmtId="0" fontId="26" fillId="0" borderId="32" xfId="0" applyFont="1" applyFill="1" applyBorder="1" applyAlignment="1" applyProtection="1">
      <alignment horizontal="left" vertical="center" wrapText="1"/>
      <protection locked="0"/>
    </xf>
    <xf numFmtId="0" fontId="26" fillId="0" borderId="33" xfId="0" applyFont="1" applyFill="1" applyBorder="1" applyAlignment="1" applyProtection="1">
      <alignment horizontal="left" vertical="center" wrapText="1"/>
      <protection locked="0"/>
    </xf>
    <xf numFmtId="165" fontId="20" fillId="2" borderId="14" xfId="0" applyNumberFormat="1" applyFont="1" applyFill="1" applyBorder="1" applyAlignment="1" applyProtection="1">
      <alignment vertical="center" wrapText="1"/>
    </xf>
    <xf numFmtId="165" fontId="8" fillId="2" borderId="14" xfId="0" applyNumberFormat="1" applyFont="1" applyFill="1" applyBorder="1" applyAlignment="1" applyProtection="1">
      <alignment vertical="center" wrapText="1"/>
    </xf>
    <xf numFmtId="3" fontId="4" fillId="0" borderId="17" xfId="0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9" xfId="0" applyNumberFormat="1" applyFont="1" applyFill="1" applyBorder="1" applyAlignment="1" applyProtection="1">
      <alignment horizontal="left" vertical="center" wrapText="1" indent="1"/>
      <protection locked="0"/>
    </xf>
    <xf numFmtId="0" fontId="29" fillId="0" borderId="3" xfId="0" applyFont="1" applyFill="1" applyBorder="1" applyAlignment="1" applyProtection="1">
      <alignment vertical="center" wrapText="1"/>
      <protection locked="0"/>
    </xf>
    <xf numFmtId="0" fontId="28" fillId="0" borderId="14" xfId="7" applyFont="1" applyFill="1" applyBorder="1" applyAlignment="1" applyProtection="1">
      <alignment horizontal="left" vertical="center" wrapText="1" indent="1"/>
    </xf>
    <xf numFmtId="0" fontId="23" fillId="0" borderId="0" xfId="7" applyFont="1" applyFill="1"/>
    <xf numFmtId="165" fontId="28" fillId="0" borderId="13" xfId="0" applyNumberFormat="1" applyFont="1" applyFill="1" applyBorder="1" applyAlignment="1" applyProtection="1">
      <alignment horizontal="left" vertical="center" wrapText="1" indent="1"/>
    </xf>
    <xf numFmtId="0" fontId="37" fillId="0" borderId="0" xfId="0" applyFont="1"/>
    <xf numFmtId="0" fontId="38" fillId="0" borderId="0" xfId="0" applyFont="1"/>
    <xf numFmtId="0" fontId="38" fillId="0" borderId="0" xfId="0" applyFont="1" applyAlignment="1">
      <alignment horizontal="right" indent="1"/>
    </xf>
    <xf numFmtId="0" fontId="24" fillId="0" borderId="0" xfId="0" applyFont="1" applyAlignment="1">
      <alignment horizontal="center"/>
    </xf>
    <xf numFmtId="0" fontId="28" fillId="0" borderId="14" xfId="7" applyFont="1" applyFill="1" applyBorder="1" applyAlignment="1" applyProtection="1">
      <alignment horizontal="left" vertical="center" wrapText="1"/>
    </xf>
    <xf numFmtId="165" fontId="29" fillId="0" borderId="34" xfId="0" applyNumberFormat="1" applyFont="1" applyFill="1" applyBorder="1" applyAlignment="1" applyProtection="1">
      <alignment horizontal="right" vertical="center" wrapText="1" indent="1"/>
      <protection locked="0"/>
    </xf>
    <xf numFmtId="165" fontId="29" fillId="0" borderId="5" xfId="0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 wrapText="1"/>
    </xf>
    <xf numFmtId="0" fontId="38" fillId="0" borderId="0" xfId="0" applyFont="1" applyFill="1"/>
    <xf numFmtId="3" fontId="38" fillId="0" borderId="0" xfId="0" applyNumberFormat="1" applyFont="1" applyFill="1" applyAlignment="1">
      <alignment horizontal="right" indent="1"/>
    </xf>
    <xf numFmtId="3" fontId="30" fillId="0" borderId="0" xfId="0" applyNumberFormat="1" applyFont="1" applyFill="1" applyAlignment="1">
      <alignment horizontal="right" indent="1"/>
    </xf>
    <xf numFmtId="0" fontId="38" fillId="0" borderId="0" xfId="0" applyFont="1" applyFill="1" applyAlignment="1">
      <alignment horizontal="right" indent="1"/>
    </xf>
    <xf numFmtId="165" fontId="36" fillId="0" borderId="35" xfId="7" applyNumberFormat="1" applyFont="1" applyFill="1" applyBorder="1" applyAlignment="1" applyProtection="1">
      <alignment horizontal="left" vertical="center"/>
    </xf>
    <xf numFmtId="0" fontId="29" fillId="0" borderId="19" xfId="7" applyFont="1" applyFill="1" applyBorder="1" applyAlignment="1" applyProtection="1">
      <alignment horizontal="left" vertical="center" wrapText="1" indent="1"/>
    </xf>
    <xf numFmtId="0" fontId="22" fillId="0" borderId="2" xfId="7" applyFont="1" applyFill="1" applyBorder="1" applyAlignment="1" applyProtection="1">
      <alignment horizontal="left" indent="6"/>
    </xf>
    <xf numFmtId="0" fontId="22" fillId="0" borderId="2" xfId="7" applyFont="1" applyFill="1" applyBorder="1" applyAlignment="1" applyProtection="1">
      <alignment horizontal="left" vertical="center" wrapText="1" indent="6"/>
    </xf>
    <xf numFmtId="0" fontId="22" fillId="0" borderId="6" xfId="7" applyFont="1" applyFill="1" applyBorder="1" applyAlignment="1" applyProtection="1">
      <alignment horizontal="left" vertical="center" wrapText="1" indent="6"/>
    </xf>
    <xf numFmtId="0" fontId="22" fillId="0" borderId="27" xfId="7" applyFont="1" applyFill="1" applyBorder="1" applyAlignment="1" applyProtection="1">
      <alignment horizontal="left" vertical="center" wrapText="1" indent="6"/>
    </xf>
    <xf numFmtId="0" fontId="43" fillId="0" borderId="0" xfId="0" applyFont="1" applyFill="1"/>
    <xf numFmtId="0" fontId="44" fillId="0" borderId="0" xfId="0" applyFont="1"/>
    <xf numFmtId="0" fontId="15" fillId="0" borderId="0" xfId="7" applyFont="1" applyFill="1" applyBorder="1"/>
    <xf numFmtId="0" fontId="2" fillId="0" borderId="0" xfId="7" applyFont="1" applyFill="1"/>
    <xf numFmtId="165" fontId="5" fillId="0" borderId="0" xfId="7" applyNumberFormat="1" applyFont="1" applyFill="1" applyBorder="1" applyAlignment="1" applyProtection="1">
      <alignment horizontal="centerContinuous" vertical="center"/>
    </xf>
    <xf numFmtId="0" fontId="15" fillId="0" borderId="8" xfId="7" applyFont="1" applyFill="1" applyBorder="1" applyAlignment="1">
      <alignment horizontal="center" vertical="center"/>
    </xf>
    <xf numFmtId="0" fontId="15" fillId="0" borderId="9" xfId="7" applyFont="1" applyFill="1" applyBorder="1" applyAlignment="1">
      <alignment horizontal="center" vertical="center"/>
    </xf>
    <xf numFmtId="0" fontId="15" fillId="0" borderId="13" xfId="7" applyFont="1" applyFill="1" applyBorder="1" applyAlignment="1">
      <alignment horizontal="center" vertical="center"/>
    </xf>
    <xf numFmtId="0" fontId="15" fillId="0" borderId="14" xfId="7" applyFont="1" applyFill="1" applyBorder="1" applyAlignment="1">
      <alignment horizontal="center" vertical="center"/>
    </xf>
    <xf numFmtId="0" fontId="15" fillId="0" borderId="17" xfId="7" applyFont="1" applyFill="1" applyBorder="1" applyAlignment="1">
      <alignment horizontal="center" vertical="center"/>
    </xf>
    <xf numFmtId="0" fontId="11" fillId="0" borderId="0" xfId="0" applyFont="1" applyFill="1" applyBorder="1" applyAlignment="1" applyProtection="1"/>
    <xf numFmtId="0" fontId="15" fillId="0" borderId="10" xfId="7" applyFont="1" applyFill="1" applyBorder="1" applyAlignment="1">
      <alignment horizontal="center" vertical="center"/>
    </xf>
    <xf numFmtId="0" fontId="31" fillId="0" borderId="14" xfId="7" applyFont="1" applyFill="1" applyBorder="1"/>
    <xf numFmtId="0" fontId="8" fillId="0" borderId="36" xfId="7" applyFont="1" applyFill="1" applyBorder="1" applyAlignment="1" applyProtection="1">
      <alignment horizontal="center" vertical="center" wrapText="1"/>
    </xf>
    <xf numFmtId="0" fontId="3" fillId="0" borderId="0" xfId="0" applyFont="1" applyFill="1" applyProtection="1"/>
    <xf numFmtId="0" fontId="3" fillId="0" borderId="0" xfId="0" applyFont="1" applyFill="1" applyProtection="1">
      <protection locked="0"/>
    </xf>
    <xf numFmtId="0" fontId="0" fillId="0" borderId="0" xfId="0" applyFill="1" applyProtection="1">
      <protection locked="0"/>
    </xf>
    <xf numFmtId="0" fontId="42" fillId="0" borderId="0" xfId="0" applyFont="1" applyFill="1"/>
    <xf numFmtId="165" fontId="29" fillId="0" borderId="3" xfId="0" applyNumberFormat="1" applyFont="1" applyFill="1" applyBorder="1" applyAlignment="1" applyProtection="1">
      <alignment vertical="center"/>
      <protection locked="0"/>
    </xf>
    <xf numFmtId="165" fontId="29" fillId="0" borderId="2" xfId="0" applyNumberFormat="1" applyFont="1" applyFill="1" applyBorder="1" applyAlignment="1" applyProtection="1">
      <alignment vertical="center"/>
      <protection locked="0"/>
    </xf>
    <xf numFmtId="165" fontId="29" fillId="0" borderId="6" xfId="0" applyNumberFormat="1" applyFont="1" applyFill="1" applyBorder="1" applyAlignment="1" applyProtection="1">
      <alignment vertical="center"/>
      <protection locked="0"/>
    </xf>
    <xf numFmtId="0" fontId="4" fillId="0" borderId="0" xfId="0" applyFont="1" applyFill="1"/>
    <xf numFmtId="0" fontId="0" fillId="0" borderId="0" xfId="0" applyFill="1" applyBorder="1"/>
    <xf numFmtId="0" fontId="6" fillId="0" borderId="0" xfId="0" applyFont="1" applyFill="1" applyBorder="1" applyAlignment="1">
      <alignment horizontal="center"/>
    </xf>
    <xf numFmtId="0" fontId="15" fillId="0" borderId="3" xfId="7" applyFont="1" applyFill="1" applyBorder="1" applyProtection="1">
      <protection locked="0"/>
    </xf>
    <xf numFmtId="0" fontId="15" fillId="0" borderId="2" xfId="7" applyFont="1" applyFill="1" applyBorder="1" applyProtection="1">
      <protection locked="0"/>
    </xf>
    <xf numFmtId="0" fontId="15" fillId="0" borderId="6" xfId="7" applyFont="1" applyFill="1" applyBorder="1" applyProtection="1">
      <protection locked="0"/>
    </xf>
    <xf numFmtId="0" fontId="28" fillId="0" borderId="11" xfId="7" applyFont="1" applyFill="1" applyBorder="1" applyAlignment="1" applyProtection="1">
      <alignment horizontal="center" vertical="center" wrapText="1"/>
    </xf>
    <xf numFmtId="0" fontId="28" fillId="0" borderId="4" xfId="7" applyFont="1" applyFill="1" applyBorder="1" applyAlignment="1" applyProtection="1">
      <alignment horizontal="center" vertical="center" wrapText="1"/>
    </xf>
    <xf numFmtId="0" fontId="28" fillId="0" borderId="37" xfId="7" applyFont="1" applyFill="1" applyBorder="1" applyAlignment="1" applyProtection="1">
      <alignment horizontal="center" vertical="center" wrapText="1"/>
    </xf>
    <xf numFmtId="0" fontId="29" fillId="0" borderId="13" xfId="7" applyFont="1" applyFill="1" applyBorder="1" applyAlignment="1" applyProtection="1">
      <alignment horizontal="center" vertical="center"/>
    </xf>
    <xf numFmtId="0" fontId="29" fillId="0" borderId="11" xfId="7" applyFont="1" applyFill="1" applyBorder="1" applyAlignment="1" applyProtection="1">
      <alignment horizontal="center" vertical="center"/>
    </xf>
    <xf numFmtId="0" fontId="29" fillId="0" borderId="8" xfId="7" applyFont="1" applyFill="1" applyBorder="1" applyAlignment="1" applyProtection="1">
      <alignment horizontal="center" vertical="center"/>
    </xf>
    <xf numFmtId="0" fontId="29" fillId="0" borderId="10" xfId="7" applyFont="1" applyFill="1" applyBorder="1" applyAlignment="1" applyProtection="1">
      <alignment horizontal="center" vertical="center"/>
    </xf>
    <xf numFmtId="167" fontId="28" fillId="0" borderId="17" xfId="1" applyNumberFormat="1" applyFont="1" applyFill="1" applyBorder="1" applyProtection="1"/>
    <xf numFmtId="167" fontId="29" fillId="0" borderId="37" xfId="1" applyNumberFormat="1" applyFont="1" applyFill="1" applyBorder="1" applyProtection="1">
      <protection locked="0"/>
    </xf>
    <xf numFmtId="167" fontId="29" fillId="0" borderId="20" xfId="1" applyNumberFormat="1" applyFont="1" applyFill="1" applyBorder="1" applyProtection="1">
      <protection locked="0"/>
    </xf>
    <xf numFmtId="167" fontId="29" fillId="0" borderId="21" xfId="1" applyNumberFormat="1" applyFont="1" applyFill="1" applyBorder="1" applyProtection="1">
      <protection locked="0"/>
    </xf>
    <xf numFmtId="0" fontId="29" fillId="0" borderId="4" xfId="7" applyFont="1" applyFill="1" applyBorder="1" applyProtection="1">
      <protection locked="0"/>
    </xf>
    <xf numFmtId="0" fontId="29" fillId="0" borderId="2" xfId="7" applyFont="1" applyFill="1" applyBorder="1" applyProtection="1">
      <protection locked="0"/>
    </xf>
    <xf numFmtId="0" fontId="29" fillId="0" borderId="6" xfId="7" applyFont="1" applyFill="1" applyBorder="1" applyProtection="1">
      <protection locked="0"/>
    </xf>
    <xf numFmtId="0" fontId="34" fillId="0" borderId="13" xfId="0" applyFont="1" applyFill="1" applyBorder="1" applyAlignment="1" applyProtection="1">
      <alignment horizontal="center" vertical="center" wrapText="1"/>
    </xf>
    <xf numFmtId="0" fontId="34" fillId="0" borderId="17" xfId="0" applyFont="1" applyFill="1" applyBorder="1" applyAlignment="1" applyProtection="1">
      <alignment horizontal="center" vertical="center" wrapText="1"/>
    </xf>
    <xf numFmtId="165" fontId="0" fillId="0" borderId="0" xfId="0" applyNumberFormat="1" applyFill="1" applyAlignment="1" applyProtection="1">
      <alignment horizontal="center" vertical="center" wrapText="1"/>
    </xf>
    <xf numFmtId="165" fontId="8" fillId="0" borderId="13" xfId="0" applyNumberFormat="1" applyFont="1" applyFill="1" applyBorder="1" applyAlignment="1" applyProtection="1">
      <alignment horizontal="center" vertical="center" wrapText="1"/>
    </xf>
    <xf numFmtId="165" fontId="8" fillId="0" borderId="14" xfId="0" applyNumberFormat="1" applyFont="1" applyFill="1" applyBorder="1" applyAlignment="1" applyProtection="1">
      <alignment horizontal="center" vertical="center" wrapText="1"/>
    </xf>
    <xf numFmtId="165" fontId="8" fillId="0" borderId="13" xfId="0" applyNumberFormat="1" applyFont="1" applyFill="1" applyBorder="1" applyAlignment="1" applyProtection="1">
      <alignment horizontal="left" vertical="center" wrapText="1"/>
    </xf>
    <xf numFmtId="165" fontId="8" fillId="0" borderId="14" xfId="0" applyNumberFormat="1" applyFont="1" applyFill="1" applyBorder="1" applyAlignment="1" applyProtection="1">
      <alignment vertical="center" wrapText="1"/>
    </xf>
    <xf numFmtId="0" fontId="8" fillId="0" borderId="13" xfId="0" applyFont="1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7" xfId="0" applyFont="1" applyFill="1" applyBorder="1" applyAlignment="1" applyProtection="1">
      <alignment horizontal="center" vertical="center" wrapText="1"/>
    </xf>
    <xf numFmtId="0" fontId="20" fillId="0" borderId="13" xfId="0" applyFont="1" applyFill="1" applyBorder="1" applyAlignment="1" applyProtection="1">
      <alignment horizontal="center" vertical="center" wrapText="1"/>
    </xf>
    <xf numFmtId="0" fontId="20" fillId="0" borderId="14" xfId="0" applyFont="1" applyFill="1" applyBorder="1" applyAlignment="1" applyProtection="1">
      <alignment horizontal="center" vertical="center" wrapText="1"/>
    </xf>
    <xf numFmtId="0" fontId="20" fillId="0" borderId="17" xfId="0" applyFont="1" applyFill="1" applyBorder="1" applyAlignment="1" applyProtection="1">
      <alignment horizontal="center" vertical="center" wrapText="1"/>
    </xf>
    <xf numFmtId="0" fontId="26" fillId="0" borderId="34" xfId="0" applyFont="1" applyFill="1" applyBorder="1" applyAlignment="1" applyProtection="1">
      <alignment horizontal="left" vertical="center" wrapText="1" indent="1"/>
    </xf>
    <xf numFmtId="0" fontId="26" fillId="0" borderId="5" xfId="0" applyFont="1" applyFill="1" applyBorder="1" applyAlignment="1" applyProtection="1">
      <alignment horizontal="left" vertical="center" wrapText="1" indent="1"/>
    </xf>
    <xf numFmtId="0" fontId="26" fillId="0" borderId="5" xfId="0" applyFont="1" applyFill="1" applyBorder="1" applyAlignment="1" applyProtection="1">
      <alignment horizontal="left" vertical="center" wrapText="1" indent="8"/>
    </xf>
    <xf numFmtId="0" fontId="29" fillId="0" borderId="3" xfId="0" applyFont="1" applyFill="1" applyBorder="1" applyAlignment="1" applyProtection="1">
      <alignment vertical="center" wrapText="1"/>
    </xf>
    <xf numFmtId="0" fontId="29" fillId="0" borderId="2" xfId="0" applyFont="1" applyFill="1" applyBorder="1" applyAlignment="1" applyProtection="1">
      <alignment vertical="center" wrapText="1"/>
    </xf>
    <xf numFmtId="0" fontId="28" fillId="0" borderId="13" xfId="0" applyFont="1" applyFill="1" applyBorder="1" applyAlignment="1" applyProtection="1">
      <alignment horizontal="center" vertical="center" wrapText="1"/>
    </xf>
    <xf numFmtId="0" fontId="30" fillId="0" borderId="19" xfId="0" applyFont="1" applyFill="1" applyBorder="1" applyAlignment="1" applyProtection="1">
      <alignment vertical="center" wrapText="1"/>
    </xf>
    <xf numFmtId="165" fontId="28" fillId="0" borderId="19" xfId="0" applyNumberFormat="1" applyFont="1" applyFill="1" applyBorder="1" applyAlignment="1" applyProtection="1">
      <alignment vertical="center" wrapText="1"/>
    </xf>
    <xf numFmtId="165" fontId="28" fillId="0" borderId="38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9" fillId="0" borderId="11" xfId="0" applyFont="1" applyBorder="1" applyAlignment="1" applyProtection="1">
      <alignment horizontal="right" vertical="center" indent="1"/>
    </xf>
    <xf numFmtId="0" fontId="29" fillId="0" borderId="8" xfId="0" applyFont="1" applyBorder="1" applyAlignment="1" applyProtection="1">
      <alignment horizontal="right" vertical="center" indent="1"/>
    </xf>
    <xf numFmtId="0" fontId="29" fillId="0" borderId="10" xfId="0" applyFont="1" applyBorder="1" applyAlignment="1" applyProtection="1">
      <alignment horizontal="right" vertical="center" indent="1"/>
    </xf>
    <xf numFmtId="165" fontId="15" fillId="3" borderId="22" xfId="0" applyNumberFormat="1" applyFont="1" applyFill="1" applyBorder="1" applyAlignment="1" applyProtection="1">
      <alignment horizontal="left" vertical="center" wrapText="1" indent="2"/>
    </xf>
    <xf numFmtId="0" fontId="0" fillId="0" borderId="0" xfId="0" applyFill="1" applyProtection="1"/>
    <xf numFmtId="0" fontId="30" fillId="0" borderId="15" xfId="0" applyFont="1" applyFill="1" applyBorder="1" applyAlignment="1" applyProtection="1">
      <alignment vertical="center"/>
    </xf>
    <xf numFmtId="0" fontId="30" fillId="0" borderId="16" xfId="0" applyFont="1" applyFill="1" applyBorder="1" applyAlignment="1" applyProtection="1">
      <alignment horizontal="center" vertical="center"/>
    </xf>
    <xf numFmtId="0" fontId="30" fillId="0" borderId="29" xfId="0" applyFont="1" applyFill="1" applyBorder="1" applyAlignment="1" applyProtection="1">
      <alignment horizontal="center" vertical="center"/>
    </xf>
    <xf numFmtId="49" fontId="29" fillId="0" borderId="11" xfId="0" applyNumberFormat="1" applyFont="1" applyFill="1" applyBorder="1" applyAlignment="1" applyProtection="1">
      <alignment vertical="center"/>
    </xf>
    <xf numFmtId="3" fontId="29" fillId="0" borderId="37" xfId="0" applyNumberFormat="1" applyFont="1" applyFill="1" applyBorder="1" applyAlignment="1" applyProtection="1">
      <alignment vertical="center"/>
    </xf>
    <xf numFmtId="49" fontId="33" fillId="0" borderId="8" xfId="0" quotePrefix="1" applyNumberFormat="1" applyFont="1" applyFill="1" applyBorder="1" applyAlignment="1" applyProtection="1">
      <alignment horizontal="left" vertical="center" indent="1"/>
    </xf>
    <xf numFmtId="3" fontId="33" fillId="0" borderId="20" xfId="0" applyNumberFormat="1" applyFont="1" applyFill="1" applyBorder="1" applyAlignment="1" applyProtection="1">
      <alignment vertical="center"/>
    </xf>
    <xf numFmtId="49" fontId="29" fillId="0" borderId="8" xfId="0" applyNumberFormat="1" applyFont="1" applyFill="1" applyBorder="1" applyAlignment="1" applyProtection="1">
      <alignment vertical="center"/>
    </xf>
    <xf numFmtId="3" fontId="29" fillId="0" borderId="20" xfId="0" applyNumberFormat="1" applyFont="1" applyFill="1" applyBorder="1" applyAlignment="1" applyProtection="1">
      <alignment vertical="center"/>
    </xf>
    <xf numFmtId="49" fontId="30" fillId="0" borderId="13" xfId="0" applyNumberFormat="1" applyFont="1" applyFill="1" applyBorder="1" applyAlignment="1" applyProtection="1">
      <alignment vertical="center"/>
    </xf>
    <xf numFmtId="3" fontId="29" fillId="0" borderId="14" xfId="0" applyNumberFormat="1" applyFont="1" applyFill="1" applyBorder="1" applyAlignment="1" applyProtection="1">
      <alignment vertical="center"/>
    </xf>
    <xf numFmtId="3" fontId="29" fillId="0" borderId="17" xfId="0" applyNumberFormat="1" applyFont="1" applyFill="1" applyBorder="1" applyAlignment="1" applyProtection="1">
      <alignment vertical="center"/>
    </xf>
    <xf numFmtId="49" fontId="29" fillId="0" borderId="8" xfId="0" applyNumberFormat="1" applyFont="1" applyFill="1" applyBorder="1" applyAlignment="1" applyProtection="1">
      <alignment horizontal="left" vertical="center"/>
    </xf>
    <xf numFmtId="165" fontId="3" fillId="0" borderId="0" xfId="0" applyNumberFormat="1" applyFont="1" applyFill="1" applyAlignment="1" applyProtection="1">
      <alignment horizontal="left" vertical="center" wrapText="1"/>
    </xf>
    <xf numFmtId="165" fontId="3" fillId="0" borderId="0" xfId="0" applyNumberFormat="1" applyFont="1" applyFill="1" applyAlignment="1" applyProtection="1">
      <alignment vertical="center" wrapText="1"/>
    </xf>
    <xf numFmtId="165" fontId="19" fillId="0" borderId="0" xfId="0" applyNumberFormat="1" applyFont="1" applyFill="1" applyAlignment="1" applyProtection="1">
      <alignment vertical="center" wrapText="1"/>
    </xf>
    <xf numFmtId="0" fontId="8" fillId="0" borderId="0" xfId="0" applyFont="1" applyFill="1" applyAlignment="1" applyProtection="1">
      <alignment vertical="center"/>
    </xf>
    <xf numFmtId="0" fontId="6" fillId="0" borderId="0" xfId="0" applyFont="1" applyFill="1" applyAlignment="1" applyProtection="1">
      <alignment horizontal="right"/>
    </xf>
    <xf numFmtId="0" fontId="8" fillId="0" borderId="16" xfId="0" applyFont="1" applyFill="1" applyBorder="1" applyAlignment="1" applyProtection="1">
      <alignment horizontal="center" vertical="center" wrapText="1"/>
    </xf>
    <xf numFmtId="0" fontId="8" fillId="0" borderId="29" xfId="0" applyFont="1" applyFill="1" applyBorder="1" applyAlignment="1" applyProtection="1">
      <alignment horizontal="center" vertical="center" wrapText="1"/>
    </xf>
    <xf numFmtId="0" fontId="8" fillId="0" borderId="39" xfId="0" applyFont="1" applyFill="1" applyBorder="1" applyAlignment="1" applyProtection="1">
      <alignment horizontal="center" vertical="center" wrapText="1"/>
    </xf>
    <xf numFmtId="0" fontId="8" fillId="0" borderId="40" xfId="0" applyFont="1" applyFill="1" applyBorder="1" applyAlignment="1" applyProtection="1">
      <alignment horizontal="center" vertical="center" wrapText="1"/>
    </xf>
    <xf numFmtId="165" fontId="8" fillId="0" borderId="41" xfId="0" applyNumberFormat="1" applyFont="1" applyFill="1" applyBorder="1" applyAlignment="1" applyProtection="1">
      <alignment horizontal="center" vertical="center" wrapText="1"/>
    </xf>
    <xf numFmtId="0" fontId="28" fillId="0" borderId="14" xfId="0" applyFont="1" applyFill="1" applyBorder="1" applyAlignment="1" applyProtection="1">
      <alignment horizontal="left" vertical="center" wrapText="1" indent="1"/>
    </xf>
    <xf numFmtId="0" fontId="27" fillId="0" borderId="13" xfId="0" applyFont="1" applyBorder="1" applyAlignment="1" applyProtection="1">
      <alignment horizontal="center" vertical="center" wrapText="1"/>
    </xf>
    <xf numFmtId="0" fontId="39" fillId="0" borderId="42" xfId="0" applyFont="1" applyBorder="1" applyAlignment="1" applyProtection="1">
      <alignment horizontal="left" wrapText="1" indent="1"/>
    </xf>
    <xf numFmtId="0" fontId="22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left" vertical="center" wrapText="1" indent="1"/>
    </xf>
    <xf numFmtId="0" fontId="22" fillId="0" borderId="0" xfId="0" applyFont="1" applyFill="1" applyAlignment="1" applyProtection="1">
      <alignment horizontal="left" vertical="center" wrapText="1"/>
    </xf>
    <xf numFmtId="0" fontId="22" fillId="0" borderId="0" xfId="0" applyFont="1" applyFill="1" applyAlignment="1" applyProtection="1">
      <alignment vertical="center" wrapText="1"/>
    </xf>
    <xf numFmtId="0" fontId="20" fillId="0" borderId="43" xfId="0" applyFont="1" applyFill="1" applyBorder="1" applyAlignment="1" applyProtection="1">
      <alignment horizontal="center" vertical="center" wrapText="1"/>
    </xf>
    <xf numFmtId="0" fontId="8" fillId="0" borderId="44" xfId="0" applyFont="1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left" vertical="center" wrapText="1" indent="1"/>
    </xf>
    <xf numFmtId="0" fontId="0" fillId="0" borderId="0" xfId="0" applyFill="1" applyAlignment="1" applyProtection="1">
      <alignment horizontal="left" vertical="center" wrapText="1"/>
    </xf>
    <xf numFmtId="0" fontId="0" fillId="0" borderId="0" xfId="0" applyFill="1" applyAlignment="1" applyProtection="1">
      <alignment vertical="center" wrapText="1"/>
    </xf>
    <xf numFmtId="0" fontId="4" fillId="0" borderId="13" xfId="0" applyFont="1" applyFill="1" applyBorder="1" applyAlignment="1" applyProtection="1">
      <alignment horizontal="left" vertical="center"/>
    </xf>
    <xf numFmtId="0" fontId="4" fillId="0" borderId="42" xfId="0" applyFont="1" applyFill="1" applyBorder="1" applyAlignment="1" applyProtection="1">
      <alignment vertical="center" wrapText="1"/>
    </xf>
    <xf numFmtId="16" fontId="0" fillId="0" borderId="0" xfId="0" applyNumberFormat="1" applyFill="1" applyAlignment="1">
      <alignment vertical="center" wrapText="1"/>
    </xf>
    <xf numFmtId="0" fontId="42" fillId="0" borderId="0" xfId="0" applyFont="1" applyFill="1" applyProtection="1"/>
    <xf numFmtId="0" fontId="29" fillId="0" borderId="9" xfId="0" applyFont="1" applyFill="1" applyBorder="1" applyAlignment="1" applyProtection="1">
      <alignment horizontal="center" vertical="center"/>
    </xf>
    <xf numFmtId="165" fontId="28" fillId="0" borderId="26" xfId="0" applyNumberFormat="1" applyFont="1" applyFill="1" applyBorder="1" applyAlignment="1" applyProtection="1">
      <alignment vertical="center"/>
    </xf>
    <xf numFmtId="0" fontId="29" fillId="0" borderId="8" xfId="0" applyFont="1" applyFill="1" applyBorder="1" applyAlignment="1" applyProtection="1">
      <alignment horizontal="center" vertical="center"/>
    </xf>
    <xf numFmtId="165" fontId="28" fillId="0" borderId="20" xfId="0" applyNumberFormat="1" applyFont="1" applyFill="1" applyBorder="1" applyAlignment="1" applyProtection="1">
      <alignment vertical="center"/>
    </xf>
    <xf numFmtId="0" fontId="29" fillId="0" borderId="10" xfId="0" applyFont="1" applyFill="1" applyBorder="1" applyAlignment="1" applyProtection="1">
      <alignment horizontal="center" vertical="center"/>
    </xf>
    <xf numFmtId="0" fontId="29" fillId="0" borderId="6" xfId="0" applyFont="1" applyFill="1" applyBorder="1" applyAlignment="1" applyProtection="1">
      <alignment vertical="center" wrapText="1"/>
    </xf>
    <xf numFmtId="165" fontId="28" fillId="0" borderId="21" xfId="0" applyNumberFormat="1" applyFont="1" applyFill="1" applyBorder="1" applyAlignment="1" applyProtection="1">
      <alignment vertical="center"/>
    </xf>
    <xf numFmtId="0" fontId="28" fillId="0" borderId="13" xfId="0" applyFont="1" applyFill="1" applyBorder="1" applyAlignment="1" applyProtection="1">
      <alignment horizontal="center" vertical="center"/>
    </xf>
    <xf numFmtId="0" fontId="30" fillId="0" borderId="14" xfId="0" applyFont="1" applyFill="1" applyBorder="1" applyAlignment="1" applyProtection="1">
      <alignment vertical="center" wrapText="1"/>
    </xf>
    <xf numFmtId="165" fontId="28" fillId="0" borderId="14" xfId="0" applyNumberFormat="1" applyFont="1" applyFill="1" applyBorder="1" applyAlignment="1" applyProtection="1">
      <alignment vertical="center"/>
    </xf>
    <xf numFmtId="165" fontId="28" fillId="0" borderId="17" xfId="0" applyNumberFormat="1" applyFont="1" applyFill="1" applyBorder="1" applyAlignment="1" applyProtection="1">
      <alignment vertical="center"/>
    </xf>
    <xf numFmtId="0" fontId="0" fillId="0" borderId="45" xfId="0" applyFill="1" applyBorder="1" applyProtection="1"/>
    <xf numFmtId="0" fontId="6" fillId="0" borderId="45" xfId="0" applyFont="1" applyFill="1" applyBorder="1" applyAlignment="1" applyProtection="1">
      <alignment horizontal="center"/>
    </xf>
    <xf numFmtId="0" fontId="42" fillId="0" borderId="0" xfId="0" applyFont="1" applyFill="1" applyProtection="1">
      <protection locked="0"/>
    </xf>
    <xf numFmtId="0" fontId="35" fillId="0" borderId="0" xfId="0" applyFont="1" applyFill="1" applyProtection="1">
      <protection locked="0"/>
    </xf>
    <xf numFmtId="165" fontId="20" fillId="0" borderId="36" xfId="7" applyNumberFormat="1" applyFont="1" applyFill="1" applyBorder="1" applyAlignment="1" applyProtection="1">
      <alignment horizontal="right" vertical="center" wrapText="1" indent="1"/>
    </xf>
    <xf numFmtId="165" fontId="22" fillId="0" borderId="46" xfId="7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47" xfId="7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41" xfId="7" applyNumberFormat="1" applyFont="1" applyFill="1" applyBorder="1" applyAlignment="1" applyProtection="1">
      <alignment horizontal="right" vertical="center" wrapText="1" indent="1"/>
      <protection locked="0"/>
    </xf>
    <xf numFmtId="165" fontId="29" fillId="0" borderId="46" xfId="7" applyNumberFormat="1" applyFont="1" applyFill="1" applyBorder="1" applyAlignment="1" applyProtection="1">
      <alignment horizontal="right" vertical="center" wrapText="1" indent="1"/>
      <protection locked="0"/>
    </xf>
    <xf numFmtId="165" fontId="29" fillId="0" borderId="41" xfId="7" applyNumberFormat="1" applyFont="1" applyFill="1" applyBorder="1" applyAlignment="1" applyProtection="1">
      <alignment horizontal="right" vertical="center" wrapText="1" indent="1"/>
      <protection locked="0"/>
    </xf>
    <xf numFmtId="165" fontId="8" fillId="0" borderId="48" xfId="0" applyNumberFormat="1" applyFont="1" applyFill="1" applyBorder="1" applyAlignment="1" applyProtection="1">
      <alignment horizontal="center" vertical="center"/>
    </xf>
    <xf numFmtId="165" fontId="8" fillId="0" borderId="28" xfId="0" applyNumberFormat="1" applyFont="1" applyFill="1" applyBorder="1" applyAlignment="1" applyProtection="1">
      <alignment horizontal="center" vertical="center" wrapText="1"/>
    </xf>
    <xf numFmtId="165" fontId="20" fillId="0" borderId="43" xfId="0" applyNumberFormat="1" applyFont="1" applyFill="1" applyBorder="1" applyAlignment="1" applyProtection="1">
      <alignment horizontal="center" vertical="center" wrapText="1"/>
    </xf>
    <xf numFmtId="165" fontId="20" fillId="0" borderId="22" xfId="0" applyNumberFormat="1" applyFont="1" applyFill="1" applyBorder="1" applyAlignment="1" applyProtection="1">
      <alignment horizontal="center" vertical="center" wrapText="1"/>
    </xf>
    <xf numFmtId="165" fontId="20" fillId="0" borderId="49" xfId="0" applyNumberFormat="1" applyFont="1" applyFill="1" applyBorder="1" applyAlignment="1" applyProtection="1">
      <alignment horizontal="center" vertical="center" wrapText="1"/>
    </xf>
    <xf numFmtId="165" fontId="20" fillId="0" borderId="17" xfId="0" applyNumberFormat="1" applyFont="1" applyFill="1" applyBorder="1" applyAlignment="1" applyProtection="1">
      <alignment horizontal="center" vertical="center" wrapText="1"/>
    </xf>
    <xf numFmtId="165" fontId="20" fillId="0" borderId="50" xfId="0" applyNumberFormat="1" applyFont="1" applyFill="1" applyBorder="1" applyAlignment="1" applyProtection="1">
      <alignment horizontal="center" vertical="center" wrapText="1"/>
    </xf>
    <xf numFmtId="165" fontId="20" fillId="0" borderId="13" xfId="0" applyNumberFormat="1" applyFont="1" applyFill="1" applyBorder="1" applyAlignment="1" applyProtection="1">
      <alignment horizontal="center" vertical="center" wrapText="1"/>
    </xf>
    <xf numFmtId="165" fontId="20" fillId="0" borderId="22" xfId="0" applyNumberFormat="1" applyFont="1" applyFill="1" applyBorder="1" applyAlignment="1" applyProtection="1">
      <alignment horizontal="left" vertical="center" wrapText="1" indent="1"/>
    </xf>
    <xf numFmtId="165" fontId="20" fillId="0" borderId="8" xfId="0" applyNumberFormat="1" applyFont="1" applyFill="1" applyBorder="1" applyAlignment="1" applyProtection="1">
      <alignment horizontal="center" vertical="center" wrapText="1"/>
    </xf>
    <xf numFmtId="165" fontId="22" fillId="0" borderId="23" xfId="0" applyNumberFormat="1" applyFont="1" applyFill="1" applyBorder="1" applyAlignment="1" applyProtection="1">
      <alignment vertical="center" wrapText="1"/>
    </xf>
    <xf numFmtId="165" fontId="20" fillId="0" borderId="10" xfId="0" applyNumberFormat="1" applyFont="1" applyFill="1" applyBorder="1" applyAlignment="1" applyProtection="1">
      <alignment horizontal="center" vertical="center" wrapText="1"/>
    </xf>
    <xf numFmtId="165" fontId="22" fillId="0" borderId="24" xfId="0" applyNumberFormat="1" applyFont="1" applyFill="1" applyBorder="1" applyAlignment="1" applyProtection="1">
      <alignment vertical="center" wrapText="1"/>
    </xf>
    <xf numFmtId="165" fontId="28" fillId="0" borderId="22" xfId="0" applyNumberFormat="1" applyFont="1" applyFill="1" applyBorder="1" applyAlignment="1" applyProtection="1">
      <alignment horizontal="left" vertical="center" wrapText="1" indent="1"/>
    </xf>
    <xf numFmtId="165" fontId="20" fillId="0" borderId="7" xfId="0" applyNumberFormat="1" applyFont="1" applyFill="1" applyBorder="1" applyAlignment="1" applyProtection="1">
      <alignment horizontal="center" vertical="center" wrapText="1"/>
    </xf>
    <xf numFmtId="165" fontId="22" fillId="0" borderId="50" xfId="0" applyNumberFormat="1" applyFont="1" applyFill="1" applyBorder="1" applyAlignment="1" applyProtection="1">
      <alignment vertical="center" wrapText="1"/>
    </xf>
    <xf numFmtId="0" fontId="22" fillId="0" borderId="2" xfId="8" applyFont="1" applyFill="1" applyBorder="1" applyAlignment="1" applyProtection="1">
      <alignment horizontal="left" vertical="center" indent="1"/>
    </xf>
    <xf numFmtId="0" fontId="22" fillId="0" borderId="3" xfId="8" applyFont="1" applyFill="1" applyBorder="1" applyAlignment="1" applyProtection="1">
      <alignment horizontal="left" vertical="center" wrapText="1" indent="1"/>
    </xf>
    <xf numFmtId="0" fontId="22" fillId="0" borderId="2" xfId="8" applyFont="1" applyFill="1" applyBorder="1" applyAlignment="1" applyProtection="1">
      <alignment horizontal="left" vertical="center" wrapText="1" indent="1"/>
    </xf>
    <xf numFmtId="0" fontId="22" fillId="0" borderId="3" xfId="8" applyFont="1" applyFill="1" applyBorder="1" applyAlignment="1" applyProtection="1">
      <alignment horizontal="left" vertical="center" indent="1"/>
    </xf>
    <xf numFmtId="0" fontId="8" fillId="0" borderId="14" xfId="8" applyFont="1" applyFill="1" applyBorder="1" applyAlignment="1" applyProtection="1">
      <alignment horizontal="left" indent="1"/>
    </xf>
    <xf numFmtId="165" fontId="29" fillId="0" borderId="47" xfId="7" applyNumberFormat="1" applyFont="1" applyFill="1" applyBorder="1" applyAlignment="1" applyProtection="1">
      <alignment horizontal="right" vertical="center" wrapText="1" indent="1"/>
      <protection locked="0"/>
    </xf>
    <xf numFmtId="0" fontId="25" fillId="0" borderId="15" xfId="0" applyFont="1" applyFill="1" applyBorder="1" applyAlignment="1" applyProtection="1">
      <alignment horizontal="center" vertical="center" wrapText="1"/>
    </xf>
    <xf numFmtId="0" fontId="27" fillId="0" borderId="14" xfId="0" applyFont="1" applyBorder="1" applyAlignment="1" applyProtection="1">
      <alignment horizontal="left" vertical="center" wrapText="1" indent="1"/>
    </xf>
    <xf numFmtId="0" fontId="26" fillId="0" borderId="2" xfId="0" applyFont="1" applyBorder="1" applyAlignment="1" applyProtection="1">
      <alignment horizontal="left" vertical="center" wrapText="1" indent="1"/>
    </xf>
    <xf numFmtId="0" fontId="26" fillId="0" borderId="6" xfId="0" applyFont="1" applyBorder="1" applyAlignment="1" applyProtection="1">
      <alignment horizontal="left" vertical="center" wrapText="1" indent="1"/>
    </xf>
    <xf numFmtId="0" fontId="27" fillId="0" borderId="18" xfId="0" applyFont="1" applyBorder="1" applyAlignment="1" applyProtection="1">
      <alignment horizontal="left" vertical="center" wrapText="1" indent="1"/>
    </xf>
    <xf numFmtId="165" fontId="20" fillId="0" borderId="29" xfId="7" applyNumberFormat="1" applyFont="1" applyFill="1" applyBorder="1" applyAlignment="1" applyProtection="1">
      <alignment horizontal="right" vertical="center" wrapText="1" indent="1"/>
    </xf>
    <xf numFmtId="165" fontId="20" fillId="0" borderId="17" xfId="7" applyNumberFormat="1" applyFont="1" applyFill="1" applyBorder="1" applyAlignment="1" applyProtection="1">
      <alignment horizontal="right" vertical="center" wrapText="1" indent="1"/>
    </xf>
    <xf numFmtId="165" fontId="22" fillId="0" borderId="37" xfId="7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20" xfId="7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26" xfId="7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21" xfId="7" applyNumberFormat="1" applyFont="1" applyFill="1" applyBorder="1" applyAlignment="1" applyProtection="1">
      <alignment horizontal="right" vertical="center" wrapText="1" indent="1"/>
      <protection locked="0"/>
    </xf>
    <xf numFmtId="165" fontId="29" fillId="0" borderId="20" xfId="7" applyNumberFormat="1" applyFont="1" applyFill="1" applyBorder="1" applyAlignment="1" applyProtection="1">
      <alignment horizontal="right" vertical="center" wrapText="1" indent="1"/>
      <protection locked="0"/>
    </xf>
    <xf numFmtId="165" fontId="28" fillId="0" borderId="17" xfId="7" applyNumberFormat="1" applyFont="1" applyFill="1" applyBorder="1" applyAlignment="1" applyProtection="1">
      <alignment horizontal="right" vertical="center" wrapText="1" indent="1"/>
    </xf>
    <xf numFmtId="165" fontId="7" fillId="0" borderId="0" xfId="7" applyNumberFormat="1" applyFont="1" applyFill="1" applyBorder="1" applyAlignment="1" applyProtection="1">
      <alignment horizontal="right" vertical="center" wrapText="1" indent="1"/>
    </xf>
    <xf numFmtId="165" fontId="22" fillId="0" borderId="28" xfId="7" applyNumberFormat="1" applyFont="1" applyFill="1" applyBorder="1" applyAlignment="1" applyProtection="1">
      <alignment horizontal="right" vertical="center" wrapText="1" indent="1"/>
      <protection locked="0"/>
    </xf>
    <xf numFmtId="165" fontId="27" fillId="0" borderId="17" xfId="0" applyNumberFormat="1" applyFont="1" applyBorder="1" applyAlignment="1" applyProtection="1">
      <alignment horizontal="right" vertical="center" wrapText="1" indent="1"/>
    </xf>
    <xf numFmtId="0" fontId="6" fillId="0" borderId="35" xfId="0" applyFont="1" applyFill="1" applyBorder="1" applyAlignment="1" applyProtection="1">
      <alignment horizontal="right" vertical="center"/>
    </xf>
    <xf numFmtId="165" fontId="22" fillId="0" borderId="3" xfId="0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2" xfId="0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51" xfId="0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6" xfId="0" applyNumberFormat="1" applyFont="1" applyFill="1" applyBorder="1" applyAlignment="1" applyProtection="1">
      <alignment horizontal="right" vertical="center" wrapText="1" indent="1"/>
      <protection locked="0"/>
    </xf>
    <xf numFmtId="165" fontId="28" fillId="0" borderId="14" xfId="0" applyNumberFormat="1" applyFont="1" applyFill="1" applyBorder="1" applyAlignment="1" applyProtection="1">
      <alignment horizontal="right" vertical="center" wrapText="1" indent="1"/>
    </xf>
    <xf numFmtId="165" fontId="29" fillId="0" borderId="1" xfId="0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26" xfId="0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20" xfId="0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21" xfId="0" applyNumberFormat="1" applyFont="1" applyFill="1" applyBorder="1" applyAlignment="1" applyProtection="1">
      <alignment horizontal="right" vertical="center" wrapText="1" indent="1"/>
      <protection locked="0"/>
    </xf>
    <xf numFmtId="165" fontId="28" fillId="0" borderId="17" xfId="0" applyNumberFormat="1" applyFont="1" applyFill="1" applyBorder="1" applyAlignment="1" applyProtection="1">
      <alignment horizontal="right" vertical="center" wrapText="1" indent="1"/>
    </xf>
    <xf numFmtId="165" fontId="29" fillId="0" borderId="30" xfId="0" applyNumberFormat="1" applyFont="1" applyFill="1" applyBorder="1" applyAlignment="1" applyProtection="1">
      <alignment horizontal="right" vertical="center" wrapText="1" indent="1"/>
      <protection locked="0"/>
    </xf>
    <xf numFmtId="165" fontId="7" fillId="0" borderId="0" xfId="0" applyNumberFormat="1" applyFont="1" applyFill="1" applyAlignment="1" applyProtection="1">
      <alignment horizontal="centerContinuous" vertical="center" wrapText="1"/>
    </xf>
    <xf numFmtId="165" fontId="0" fillId="0" borderId="0" xfId="0" applyNumberFormat="1" applyFill="1" applyAlignment="1" applyProtection="1">
      <alignment horizontal="centerContinuous" vertical="center"/>
    </xf>
    <xf numFmtId="165" fontId="8" fillId="0" borderId="13" xfId="0" applyNumberFormat="1" applyFont="1" applyFill="1" applyBorder="1" applyAlignment="1" applyProtection="1">
      <alignment horizontal="centerContinuous" vertical="center" wrapText="1"/>
    </xf>
    <xf numFmtId="165" fontId="8" fillId="0" borderId="14" xfId="0" applyNumberFormat="1" applyFont="1" applyFill="1" applyBorder="1" applyAlignment="1" applyProtection="1">
      <alignment horizontal="centerContinuous" vertical="center" wrapText="1"/>
    </xf>
    <xf numFmtId="165" fontId="8" fillId="0" borderId="17" xfId="0" applyNumberFormat="1" applyFont="1" applyFill="1" applyBorder="1" applyAlignment="1" applyProtection="1">
      <alignment horizontal="centerContinuous" vertical="center" wrapText="1"/>
    </xf>
    <xf numFmtId="165" fontId="4" fillId="0" borderId="0" xfId="0" applyNumberFormat="1" applyFont="1" applyFill="1" applyAlignment="1" applyProtection="1">
      <alignment horizontal="center" vertical="center" wrapText="1"/>
    </xf>
    <xf numFmtId="165" fontId="28" fillId="0" borderId="22" xfId="0" applyNumberFormat="1" applyFont="1" applyFill="1" applyBorder="1" applyAlignment="1" applyProtection="1">
      <alignment horizontal="center" vertical="center" wrapText="1"/>
    </xf>
    <xf numFmtId="165" fontId="28" fillId="0" borderId="13" xfId="0" applyNumberFormat="1" applyFont="1" applyFill="1" applyBorder="1" applyAlignment="1" applyProtection="1">
      <alignment horizontal="center" vertical="center" wrapText="1"/>
    </xf>
    <xf numFmtId="165" fontId="28" fillId="0" borderId="14" xfId="0" applyNumberFormat="1" applyFont="1" applyFill="1" applyBorder="1" applyAlignment="1" applyProtection="1">
      <alignment horizontal="center" vertical="center" wrapText="1"/>
    </xf>
    <xf numFmtId="165" fontId="28" fillId="0" borderId="17" xfId="0" applyNumberFormat="1" applyFont="1" applyFill="1" applyBorder="1" applyAlignment="1" applyProtection="1">
      <alignment horizontal="center" vertical="center" wrapText="1"/>
    </xf>
    <xf numFmtId="165" fontId="28" fillId="0" borderId="0" xfId="0" applyNumberFormat="1" applyFont="1" applyFill="1" applyAlignment="1" applyProtection="1">
      <alignment horizontal="center" vertical="center" wrapText="1"/>
    </xf>
    <xf numFmtId="165" fontId="0" fillId="0" borderId="25" xfId="0" applyNumberFormat="1" applyFill="1" applyBorder="1" applyAlignment="1" applyProtection="1">
      <alignment horizontal="left" vertical="center" wrapText="1" indent="1"/>
    </xf>
    <xf numFmtId="165" fontId="22" fillId="0" borderId="9" xfId="0" applyNumberFormat="1" applyFont="1" applyFill="1" applyBorder="1" applyAlignment="1" applyProtection="1">
      <alignment horizontal="left" vertical="center" wrapText="1" indent="1"/>
    </xf>
    <xf numFmtId="165" fontId="0" fillId="0" borderId="23" xfId="0" applyNumberFormat="1" applyFill="1" applyBorder="1" applyAlignment="1" applyProtection="1">
      <alignment horizontal="left" vertical="center" wrapText="1" indent="1"/>
    </xf>
    <xf numFmtId="165" fontId="22" fillId="0" borderId="8" xfId="0" applyNumberFormat="1" applyFont="1" applyFill="1" applyBorder="1" applyAlignment="1" applyProtection="1">
      <alignment horizontal="left" vertical="center" wrapText="1" indent="1"/>
    </xf>
    <xf numFmtId="165" fontId="22" fillId="0" borderId="52" xfId="0" applyNumberFormat="1" applyFont="1" applyFill="1" applyBorder="1" applyAlignment="1" applyProtection="1">
      <alignment horizontal="left" vertical="center" wrapText="1" indent="1"/>
    </xf>
    <xf numFmtId="165" fontId="31" fillId="0" borderId="22" xfId="0" applyNumberFormat="1" applyFont="1" applyFill="1" applyBorder="1" applyAlignment="1" applyProtection="1">
      <alignment horizontal="left" vertical="center" wrapText="1" indent="1"/>
    </xf>
    <xf numFmtId="165" fontId="1" fillId="0" borderId="50" xfId="0" applyNumberFormat="1" applyFont="1" applyFill="1" applyBorder="1" applyAlignment="1" applyProtection="1">
      <alignment horizontal="left" vertical="center" wrapText="1" indent="1"/>
    </xf>
    <xf numFmtId="165" fontId="29" fillId="0" borderId="7" xfId="0" applyNumberFormat="1" applyFont="1" applyFill="1" applyBorder="1" applyAlignment="1" applyProtection="1">
      <alignment horizontal="left" vertical="center" wrapText="1" indent="1"/>
    </xf>
    <xf numFmtId="165" fontId="29" fillId="0" borderId="8" xfId="0" applyNumberFormat="1" applyFont="1" applyFill="1" applyBorder="1" applyAlignment="1" applyProtection="1">
      <alignment horizontal="left" vertical="center" wrapText="1" indent="1"/>
    </xf>
    <xf numFmtId="165" fontId="1" fillId="0" borderId="23" xfId="0" applyNumberFormat="1" applyFont="1" applyFill="1" applyBorder="1" applyAlignment="1" applyProtection="1">
      <alignment horizontal="left" vertical="center" wrapText="1" indent="1"/>
    </xf>
    <xf numFmtId="165" fontId="33" fillId="0" borderId="2" xfId="0" applyNumberFormat="1" applyFont="1" applyFill="1" applyBorder="1" applyAlignment="1" applyProtection="1">
      <alignment horizontal="right" vertical="center" wrapText="1" indent="1"/>
    </xf>
    <xf numFmtId="165" fontId="31" fillId="0" borderId="13" xfId="0" applyNumberFormat="1" applyFont="1" applyFill="1" applyBorder="1" applyAlignment="1" applyProtection="1">
      <alignment horizontal="left" vertical="center" wrapText="1" indent="1"/>
    </xf>
    <xf numFmtId="165" fontId="31" fillId="0" borderId="36" xfId="0" applyNumberFormat="1" applyFont="1" applyFill="1" applyBorder="1" applyAlignment="1" applyProtection="1">
      <alignment horizontal="right" vertical="center" wrapText="1" indent="1"/>
    </xf>
    <xf numFmtId="165" fontId="28" fillId="0" borderId="17" xfId="0" applyNumberFormat="1" applyFont="1" applyFill="1" applyBorder="1" applyAlignment="1" applyProtection="1">
      <alignment horizontal="right" vertical="center" wrapText="1" indent="1"/>
      <protection locked="0"/>
    </xf>
    <xf numFmtId="165" fontId="29" fillId="0" borderId="9" xfId="0" applyNumberFormat="1" applyFont="1" applyFill="1" applyBorder="1" applyAlignment="1" applyProtection="1">
      <alignment horizontal="left" vertical="center" wrapText="1" indent="1"/>
      <protection locked="0"/>
    </xf>
    <xf numFmtId="165" fontId="33" fillId="0" borderId="7" xfId="0" applyNumberFormat="1" applyFont="1" applyFill="1" applyBorder="1" applyAlignment="1" applyProtection="1">
      <alignment horizontal="left" vertical="center" wrapText="1" indent="1"/>
    </xf>
    <xf numFmtId="165" fontId="29" fillId="0" borderId="8" xfId="0" applyNumberFormat="1" applyFont="1" applyFill="1" applyBorder="1" applyAlignment="1" applyProtection="1">
      <alignment horizontal="left" vertical="center" wrapText="1" indent="2"/>
    </xf>
    <xf numFmtId="165" fontId="29" fillId="0" borderId="2" xfId="0" applyNumberFormat="1" applyFont="1" applyFill="1" applyBorder="1" applyAlignment="1" applyProtection="1">
      <alignment horizontal="left" vertical="center" wrapText="1" indent="2"/>
    </xf>
    <xf numFmtId="165" fontId="33" fillId="0" borderId="2" xfId="0" applyNumberFormat="1" applyFont="1" applyFill="1" applyBorder="1" applyAlignment="1" applyProtection="1">
      <alignment horizontal="left" vertical="center" wrapText="1" indent="1"/>
    </xf>
    <xf numFmtId="165" fontId="29" fillId="0" borderId="9" xfId="0" applyNumberFormat="1" applyFont="1" applyFill="1" applyBorder="1" applyAlignment="1" applyProtection="1">
      <alignment horizontal="left" vertical="center" wrapText="1" indent="1"/>
    </xf>
    <xf numFmtId="165" fontId="22" fillId="0" borderId="9" xfId="0" applyNumberFormat="1" applyFont="1" applyFill="1" applyBorder="1" applyAlignment="1" applyProtection="1">
      <alignment horizontal="left" vertical="center" wrapText="1" indent="2"/>
    </xf>
    <xf numFmtId="165" fontId="22" fillId="0" borderId="10" xfId="0" applyNumberFormat="1" applyFont="1" applyFill="1" applyBorder="1" applyAlignment="1" applyProtection="1">
      <alignment horizontal="left" vertical="center" wrapText="1" indent="2"/>
    </xf>
    <xf numFmtId="165" fontId="33" fillId="0" borderId="3" xfId="0" applyNumberFormat="1" applyFont="1" applyFill="1" applyBorder="1" applyAlignment="1" applyProtection="1">
      <alignment horizontal="right" vertical="center" wrapText="1" indent="1"/>
    </xf>
    <xf numFmtId="167" fontId="29" fillId="0" borderId="53" xfId="1" applyNumberFormat="1" applyFont="1" applyFill="1" applyBorder="1" applyProtection="1">
      <protection locked="0"/>
    </xf>
    <xf numFmtId="167" fontId="29" fillId="0" borderId="46" xfId="1" applyNumberFormat="1" applyFont="1" applyFill="1" applyBorder="1" applyProtection="1">
      <protection locked="0"/>
    </xf>
    <xf numFmtId="167" fontId="29" fillId="0" borderId="41" xfId="1" applyNumberFormat="1" applyFont="1" applyFill="1" applyBorder="1" applyProtection="1">
      <protection locked="0"/>
    </xf>
    <xf numFmtId="0" fontId="29" fillId="0" borderId="3" xfId="7" applyFont="1" applyFill="1" applyBorder="1" applyProtection="1"/>
    <xf numFmtId="165" fontId="8" fillId="0" borderId="41" xfId="0" applyNumberFormat="1" applyFont="1" applyFill="1" applyBorder="1" applyAlignment="1" applyProtection="1">
      <alignment horizontal="right" vertical="center" wrapText="1" indent="1"/>
    </xf>
    <xf numFmtId="165" fontId="22" fillId="0" borderId="37" xfId="0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30" xfId="0" applyNumberFormat="1" applyFont="1" applyFill="1" applyBorder="1" applyAlignment="1" applyProtection="1">
      <alignment horizontal="right" vertical="center" wrapText="1" indent="1"/>
      <protection locked="0"/>
    </xf>
    <xf numFmtId="165" fontId="28" fillId="0" borderId="36" xfId="0" applyNumberFormat="1" applyFont="1" applyFill="1" applyBorder="1" applyAlignment="1" applyProtection="1">
      <alignment horizontal="right" vertical="center" wrapText="1" indent="1"/>
      <protection locked="0"/>
    </xf>
    <xf numFmtId="165" fontId="28" fillId="0" borderId="36" xfId="0" applyNumberFormat="1" applyFont="1" applyFill="1" applyBorder="1" applyAlignment="1" applyProtection="1">
      <alignment horizontal="right" vertical="center" wrapText="1" indent="1"/>
    </xf>
    <xf numFmtId="165" fontId="20" fillId="0" borderId="0" xfId="0" applyNumberFormat="1" applyFont="1" applyFill="1" applyBorder="1" applyAlignment="1" applyProtection="1">
      <alignment horizontal="right" vertical="center" wrapText="1" indent="1"/>
    </xf>
    <xf numFmtId="0" fontId="22" fillId="0" borderId="0" xfId="0" applyFont="1" applyFill="1" applyAlignment="1" applyProtection="1">
      <alignment horizontal="right" vertical="center" wrapText="1" indent="1"/>
    </xf>
    <xf numFmtId="165" fontId="20" fillId="0" borderId="36" xfId="0" applyNumberFormat="1" applyFont="1" applyFill="1" applyBorder="1" applyAlignment="1" applyProtection="1">
      <alignment horizontal="right" vertical="center" wrapText="1" indent="1"/>
    </xf>
    <xf numFmtId="165" fontId="20" fillId="0" borderId="17" xfId="0" applyNumberFormat="1" applyFont="1" applyFill="1" applyBorder="1" applyAlignment="1" applyProtection="1">
      <alignment horizontal="right" vertical="center" wrapText="1" indent="1"/>
    </xf>
    <xf numFmtId="49" fontId="8" fillId="0" borderId="37" xfId="0" applyNumberFormat="1" applyFont="1" applyFill="1" applyBorder="1" applyAlignment="1" applyProtection="1">
      <alignment horizontal="right" vertical="center"/>
    </xf>
    <xf numFmtId="49" fontId="8" fillId="0" borderId="54" xfId="0" applyNumberFormat="1" applyFont="1" applyFill="1" applyBorder="1" applyAlignment="1" applyProtection="1">
      <alignment horizontal="right" vertical="center"/>
    </xf>
    <xf numFmtId="0" fontId="10" fillId="0" borderId="0" xfId="0" applyFont="1" applyFill="1" applyAlignment="1" applyProtection="1">
      <alignment vertical="center" wrapText="1"/>
    </xf>
    <xf numFmtId="0" fontId="7" fillId="0" borderId="55" xfId="7" applyFont="1" applyFill="1" applyBorder="1" applyAlignment="1" applyProtection="1">
      <alignment horizontal="center" vertical="center" wrapText="1"/>
    </xf>
    <xf numFmtId="0" fontId="7" fillId="0" borderId="55" xfId="7" applyFont="1" applyFill="1" applyBorder="1" applyAlignment="1" applyProtection="1">
      <alignment vertical="center" wrapText="1"/>
    </xf>
    <xf numFmtId="165" fontId="7" fillId="0" borderId="55" xfId="7" applyNumberFormat="1" applyFont="1" applyFill="1" applyBorder="1" applyAlignment="1" applyProtection="1">
      <alignment horizontal="right" vertical="center" wrapText="1" indent="1"/>
    </xf>
    <xf numFmtId="0" fontId="22" fillId="0" borderId="55" xfId="7" applyFont="1" applyFill="1" applyBorder="1" applyAlignment="1" applyProtection="1">
      <alignment horizontal="right" vertical="center" wrapText="1" indent="1"/>
      <protection locked="0"/>
    </xf>
    <xf numFmtId="165" fontId="29" fillId="0" borderId="55" xfId="7" applyNumberFormat="1" applyFont="1" applyFill="1" applyBorder="1" applyAlignment="1" applyProtection="1">
      <alignment horizontal="right" vertical="center" wrapText="1" indent="1"/>
      <protection locked="0"/>
    </xf>
    <xf numFmtId="0" fontId="16" fillId="0" borderId="0" xfId="0" applyFont="1" applyAlignment="1">
      <alignment horizontal="center" wrapText="1"/>
    </xf>
    <xf numFmtId="0" fontId="23" fillId="0" borderId="0" xfId="0" applyFont="1" applyAlignment="1">
      <alignment horizontal="center" wrapText="1"/>
    </xf>
    <xf numFmtId="0" fontId="16" fillId="0" borderId="0" xfId="0" applyFont="1" applyFill="1" applyBorder="1" applyAlignment="1" applyProtection="1">
      <alignment horizontal="center" vertical="center"/>
    </xf>
    <xf numFmtId="0" fontId="31" fillId="0" borderId="15" xfId="0" applyFont="1" applyBorder="1" applyAlignment="1" applyProtection="1">
      <alignment horizontal="center" vertical="center" wrapText="1"/>
    </xf>
    <xf numFmtId="0" fontId="31" fillId="0" borderId="16" xfId="0" applyFont="1" applyBorder="1" applyAlignment="1" applyProtection="1">
      <alignment horizontal="center" vertical="center"/>
    </xf>
    <xf numFmtId="0" fontId="31" fillId="0" borderId="29" xfId="0" applyFont="1" applyBorder="1" applyAlignment="1" applyProtection="1">
      <alignment horizontal="center" vertical="center" wrapText="1"/>
    </xf>
    <xf numFmtId="0" fontId="25" fillId="0" borderId="19" xfId="0" applyFont="1" applyBorder="1" applyAlignment="1" applyProtection="1">
      <alignment horizontal="left" vertical="center" wrapText="1" indent="1"/>
    </xf>
    <xf numFmtId="0" fontId="12" fillId="0" borderId="0" xfId="7" applyFont="1" applyFill="1" applyProtection="1"/>
    <xf numFmtId="0" fontId="12" fillId="0" borderId="0" xfId="7" applyFont="1" applyFill="1" applyAlignment="1" applyProtection="1">
      <alignment horizontal="right" vertical="center" indent="1"/>
    </xf>
    <xf numFmtId="0" fontId="12" fillId="0" borderId="0" xfId="7" applyFont="1" applyFill="1"/>
    <xf numFmtId="0" fontId="12" fillId="0" borderId="0" xfId="7" applyFont="1" applyFill="1" applyAlignment="1">
      <alignment horizontal="right" vertical="center" indent="1"/>
    </xf>
    <xf numFmtId="0" fontId="40" fillId="0" borderId="2" xfId="0" applyFont="1" applyBorder="1" applyAlignment="1">
      <alignment horizontal="justify" wrapText="1"/>
    </xf>
    <xf numFmtId="0" fontId="40" fillId="0" borderId="2" xfId="0" applyFont="1" applyBorder="1" applyAlignment="1">
      <alignment wrapText="1"/>
    </xf>
    <xf numFmtId="0" fontId="40" fillId="0" borderId="27" xfId="0" applyFont="1" applyBorder="1" applyAlignment="1">
      <alignment wrapText="1"/>
    </xf>
    <xf numFmtId="0" fontId="45" fillId="0" borderId="0" xfId="0" applyFont="1" applyFill="1" applyAlignment="1" applyProtection="1">
      <alignment horizontal="left" vertical="center" wrapText="1"/>
    </xf>
    <xf numFmtId="0" fontId="45" fillId="0" borderId="0" xfId="0" applyFont="1" applyFill="1" applyAlignment="1" applyProtection="1">
      <alignment vertical="center" wrapText="1"/>
    </xf>
    <xf numFmtId="0" fontId="17" fillId="0" borderId="0" xfId="0" applyFont="1" applyFill="1" applyAlignment="1" applyProtection="1">
      <alignment horizontal="left" vertical="center" wrapText="1"/>
    </xf>
    <xf numFmtId="0" fontId="17" fillId="0" borderId="0" xfId="0" applyFont="1" applyFill="1" applyAlignment="1" applyProtection="1">
      <alignment vertical="center" wrapText="1"/>
    </xf>
    <xf numFmtId="0" fontId="17" fillId="0" borderId="0" xfId="0" applyFont="1" applyFill="1" applyAlignment="1" applyProtection="1">
      <alignment horizontal="right" vertical="center" wrapText="1" indent="1"/>
    </xf>
    <xf numFmtId="165" fontId="0" fillId="0" borderId="50" xfId="0" applyNumberFormat="1" applyFill="1" applyBorder="1" applyAlignment="1" applyProtection="1">
      <alignment horizontal="left" vertical="center" wrapText="1" indent="1"/>
    </xf>
    <xf numFmtId="165" fontId="22" fillId="0" borderId="7" xfId="0" applyNumberFormat="1" applyFont="1" applyFill="1" applyBorder="1" applyAlignment="1" applyProtection="1">
      <alignment horizontal="left" vertical="center" wrapText="1" indent="1"/>
    </xf>
    <xf numFmtId="165" fontId="22" fillId="0" borderId="56" xfId="0" applyNumberFormat="1" applyFont="1" applyFill="1" applyBorder="1" applyAlignment="1" applyProtection="1">
      <alignment horizontal="right" vertical="center" wrapText="1" indent="1"/>
      <protection locked="0"/>
    </xf>
    <xf numFmtId="165" fontId="20" fillId="0" borderId="16" xfId="7" applyNumberFormat="1" applyFont="1" applyFill="1" applyBorder="1" applyAlignment="1" applyProtection="1">
      <alignment horizontal="right" vertical="center" wrapText="1" indent="1"/>
    </xf>
    <xf numFmtId="165" fontId="20" fillId="0" borderId="14" xfId="7" applyNumberFormat="1" applyFont="1" applyFill="1" applyBorder="1" applyAlignment="1" applyProtection="1">
      <alignment horizontal="right" vertical="center" wrapText="1" indent="1"/>
    </xf>
    <xf numFmtId="165" fontId="22" fillId="0" borderId="2" xfId="7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3" xfId="7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6" xfId="7" applyNumberFormat="1" applyFont="1" applyFill="1" applyBorder="1" applyAlignment="1" applyProtection="1">
      <alignment horizontal="right" vertical="center" wrapText="1" indent="1"/>
      <protection locked="0"/>
    </xf>
    <xf numFmtId="165" fontId="29" fillId="0" borderId="2" xfId="7" applyNumberFormat="1" applyFont="1" applyFill="1" applyBorder="1" applyAlignment="1" applyProtection="1">
      <alignment horizontal="right" vertical="center" wrapText="1" indent="1"/>
      <protection locked="0"/>
    </xf>
    <xf numFmtId="165" fontId="29" fillId="0" borderId="6" xfId="7" applyNumberFormat="1" applyFont="1" applyFill="1" applyBorder="1" applyAlignment="1" applyProtection="1">
      <alignment horizontal="right" vertical="center" wrapText="1" indent="1"/>
      <protection locked="0"/>
    </xf>
    <xf numFmtId="165" fontId="29" fillId="0" borderId="21" xfId="7" applyNumberFormat="1" applyFont="1" applyFill="1" applyBorder="1" applyAlignment="1" applyProtection="1">
      <alignment horizontal="right" vertical="center" wrapText="1" indent="1"/>
      <protection locked="0"/>
    </xf>
    <xf numFmtId="165" fontId="28" fillId="0" borderId="14" xfId="7" applyNumberFormat="1" applyFont="1" applyFill="1" applyBorder="1" applyAlignment="1" applyProtection="1">
      <alignment horizontal="right" vertical="center" wrapText="1" indent="1"/>
    </xf>
    <xf numFmtId="0" fontId="8" fillId="0" borderId="42" xfId="7" applyFont="1" applyFill="1" applyBorder="1" applyAlignment="1" applyProtection="1">
      <alignment horizontal="center" vertical="center" wrapText="1"/>
    </xf>
    <xf numFmtId="165" fontId="26" fillId="0" borderId="57" xfId="0" applyNumberFormat="1" applyFont="1" applyFill="1" applyBorder="1" applyAlignment="1" applyProtection="1">
      <alignment horizontal="right" vertical="center" wrapText="1"/>
      <protection locked="0"/>
    </xf>
    <xf numFmtId="0" fontId="8" fillId="0" borderId="58" xfId="0" applyFont="1" applyFill="1" applyBorder="1" applyAlignment="1" applyProtection="1">
      <alignment horizontal="center" vertical="center" wrapText="1"/>
    </xf>
    <xf numFmtId="0" fontId="8" fillId="0" borderId="43" xfId="0" applyFont="1" applyFill="1" applyBorder="1" applyAlignment="1" applyProtection="1">
      <alignment horizontal="center" vertical="center" wrapText="1"/>
    </xf>
    <xf numFmtId="0" fontId="20" fillId="0" borderId="15" xfId="7" applyFont="1" applyFill="1" applyBorder="1" applyAlignment="1" applyProtection="1">
      <alignment horizontal="center" vertical="center" wrapText="1"/>
    </xf>
    <xf numFmtId="0" fontId="20" fillId="0" borderId="16" xfId="7" applyFont="1" applyFill="1" applyBorder="1" applyAlignment="1" applyProtection="1">
      <alignment horizontal="center" vertical="center" wrapText="1"/>
    </xf>
    <xf numFmtId="165" fontId="22" fillId="0" borderId="26" xfId="7" applyNumberFormat="1" applyFont="1" applyFill="1" applyBorder="1" applyAlignment="1" applyProtection="1">
      <alignment horizontal="right" vertical="center" wrapText="1" indent="1"/>
    </xf>
    <xf numFmtId="0" fontId="22" fillId="0" borderId="3" xfId="7" applyFont="1" applyFill="1" applyBorder="1" applyAlignment="1" applyProtection="1">
      <alignment horizontal="left" vertical="center" wrapText="1" indent="6"/>
    </xf>
    <xf numFmtId="0" fontId="12" fillId="0" borderId="0" xfId="7" applyFill="1" applyProtection="1"/>
    <xf numFmtId="0" fontId="22" fillId="0" borderId="0" xfId="7" applyFont="1" applyFill="1" applyProtection="1"/>
    <xf numFmtId="0" fontId="15" fillId="0" borderId="0" xfId="7" applyFont="1" applyFill="1" applyProtection="1"/>
    <xf numFmtId="0" fontId="26" fillId="0" borderId="3" xfId="0" applyFont="1" applyBorder="1" applyAlignment="1" applyProtection="1">
      <alignment horizontal="left" wrapText="1" indent="1"/>
    </xf>
    <xf numFmtId="0" fontId="26" fillId="0" borderId="2" xfId="0" applyFont="1" applyBorder="1" applyAlignment="1" applyProtection="1">
      <alignment horizontal="left" wrapText="1" indent="1"/>
    </xf>
    <xf numFmtId="0" fontId="26" fillId="0" borderId="6" xfId="0" applyFont="1" applyBorder="1" applyAlignment="1" applyProtection="1">
      <alignment horizontal="left" wrapText="1" indent="1"/>
    </xf>
    <xf numFmtId="0" fontId="26" fillId="0" borderId="6" xfId="0" applyFont="1" applyBorder="1" applyAlignment="1" applyProtection="1">
      <alignment wrapText="1"/>
    </xf>
    <xf numFmtId="0" fontId="26" fillId="0" borderId="9" xfId="0" applyFont="1" applyBorder="1" applyAlignment="1" applyProtection="1">
      <alignment wrapText="1"/>
    </xf>
    <xf numFmtId="0" fontId="26" fillId="0" borderId="8" xfId="0" applyFont="1" applyBorder="1" applyAlignment="1" applyProtection="1">
      <alignment wrapText="1"/>
    </xf>
    <xf numFmtId="0" fontId="26" fillId="0" borderId="10" xfId="0" applyFont="1" applyBorder="1" applyAlignment="1" applyProtection="1">
      <alignment wrapText="1"/>
    </xf>
    <xf numFmtId="0" fontId="27" fillId="0" borderId="14" xfId="0" applyFont="1" applyBorder="1" applyAlignment="1" applyProtection="1">
      <alignment wrapText="1"/>
    </xf>
    <xf numFmtId="0" fontId="27" fillId="0" borderId="19" xfId="0" applyFont="1" applyBorder="1" applyAlignment="1" applyProtection="1">
      <alignment wrapText="1"/>
    </xf>
    <xf numFmtId="0" fontId="12" fillId="0" borderId="0" xfId="7" applyFill="1" applyAlignment="1" applyProtection="1"/>
    <xf numFmtId="165" fontId="25" fillId="0" borderId="17" xfId="0" quotePrefix="1" applyNumberFormat="1" applyFont="1" applyBorder="1" applyAlignment="1" applyProtection="1">
      <alignment horizontal="right" vertical="center" wrapText="1" indent="1"/>
    </xf>
    <xf numFmtId="0" fontId="24" fillId="0" borderId="0" xfId="7" applyFont="1" applyFill="1" applyProtection="1"/>
    <xf numFmtId="0" fontId="23" fillId="0" borderId="0" xfId="7" applyFont="1" applyFill="1" applyProtection="1"/>
    <xf numFmtId="0" fontId="12" fillId="0" borderId="0" xfId="7" applyFill="1" applyBorder="1" applyProtection="1"/>
    <xf numFmtId="165" fontId="29" fillId="0" borderId="0" xfId="0" applyNumberFormat="1" applyFont="1" applyFill="1" applyBorder="1" applyAlignment="1" applyProtection="1">
      <alignment horizontal="left" vertical="center" wrapText="1" indent="1"/>
      <protection locked="0"/>
    </xf>
    <xf numFmtId="165" fontId="22" fillId="0" borderId="8" xfId="0" quotePrefix="1" applyNumberFormat="1" applyFont="1" applyFill="1" applyBorder="1" applyAlignment="1" applyProtection="1">
      <alignment horizontal="left" vertical="center" wrapText="1" indent="3"/>
      <protection locked="0"/>
    </xf>
    <xf numFmtId="165" fontId="22" fillId="0" borderId="7" xfId="0" applyNumberFormat="1" applyFont="1" applyFill="1" applyBorder="1" applyAlignment="1" applyProtection="1">
      <alignment horizontal="left" vertical="center" wrapText="1" indent="1"/>
      <protection locked="0"/>
    </xf>
    <xf numFmtId="165" fontId="22" fillId="0" borderId="8" xfId="0" quotePrefix="1" applyNumberFormat="1" applyFont="1" applyFill="1" applyBorder="1" applyAlignment="1" applyProtection="1">
      <alignment horizontal="left" vertical="center" wrapText="1" indent="6"/>
      <protection locked="0"/>
    </xf>
    <xf numFmtId="165" fontId="29" fillId="0" borderId="8" xfId="0" quotePrefix="1" applyNumberFormat="1" applyFont="1" applyFill="1" applyBorder="1" applyAlignment="1" applyProtection="1">
      <alignment horizontal="left" vertical="center" wrapText="1" indent="6"/>
      <protection locked="0"/>
    </xf>
    <xf numFmtId="49" fontId="22" fillId="0" borderId="9" xfId="7" applyNumberFormat="1" applyFont="1" applyFill="1" applyBorder="1" applyAlignment="1" applyProtection="1">
      <alignment horizontal="center" vertical="center" wrapText="1"/>
    </xf>
    <xf numFmtId="49" fontId="22" fillId="0" borderId="8" xfId="7" applyNumberFormat="1" applyFont="1" applyFill="1" applyBorder="1" applyAlignment="1" applyProtection="1">
      <alignment horizontal="center" vertical="center" wrapText="1"/>
    </xf>
    <xf numFmtId="49" fontId="22" fillId="0" borderId="10" xfId="7" applyNumberFormat="1" applyFont="1" applyFill="1" applyBorder="1" applyAlignment="1" applyProtection="1">
      <alignment horizontal="center" vertical="center" wrapText="1"/>
    </xf>
    <xf numFmtId="0" fontId="27" fillId="0" borderId="13" xfId="0" applyFont="1" applyBorder="1" applyAlignment="1" applyProtection="1">
      <alignment horizontal="center" wrapText="1"/>
    </xf>
    <xf numFmtId="0" fontId="26" fillId="0" borderId="9" xfId="0" applyFont="1" applyBorder="1" applyAlignment="1" applyProtection="1">
      <alignment horizontal="center" wrapText="1"/>
    </xf>
    <xf numFmtId="0" fontId="26" fillId="0" borderId="8" xfId="0" applyFont="1" applyBorder="1" applyAlignment="1" applyProtection="1">
      <alignment horizontal="center" wrapText="1"/>
    </xf>
    <xf numFmtId="0" fontId="26" fillId="0" borderId="10" xfId="0" applyFont="1" applyBorder="1" applyAlignment="1" applyProtection="1">
      <alignment horizontal="center" wrapText="1"/>
    </xf>
    <xf numFmtId="0" fontId="27" fillId="0" borderId="18" xfId="0" applyFont="1" applyBorder="1" applyAlignment="1" applyProtection="1">
      <alignment horizontal="center" wrapText="1"/>
    </xf>
    <xf numFmtId="49" fontId="22" fillId="0" borderId="11" xfId="7" applyNumberFormat="1" applyFont="1" applyFill="1" applyBorder="1" applyAlignment="1" applyProtection="1">
      <alignment horizontal="center" vertical="center" wrapText="1"/>
    </xf>
    <xf numFmtId="49" fontId="22" fillId="0" borderId="7" xfId="7" applyNumberFormat="1" applyFont="1" applyFill="1" applyBorder="1" applyAlignment="1" applyProtection="1">
      <alignment horizontal="center" vertical="center" wrapText="1"/>
    </xf>
    <xf numFmtId="49" fontId="22" fillId="0" borderId="12" xfId="7" applyNumberFormat="1" applyFont="1" applyFill="1" applyBorder="1" applyAlignment="1" applyProtection="1">
      <alignment horizontal="center" vertical="center" wrapText="1"/>
    </xf>
    <xf numFmtId="0" fontId="27" fillId="0" borderId="18" xfId="0" applyFont="1" applyBorder="1" applyAlignment="1" applyProtection="1">
      <alignment horizontal="center" vertical="center" wrapText="1"/>
    </xf>
    <xf numFmtId="165" fontId="28" fillId="0" borderId="36" xfId="7" applyNumberFormat="1" applyFont="1" applyFill="1" applyBorder="1" applyAlignment="1" applyProtection="1">
      <alignment horizontal="right" vertical="center" wrapText="1" indent="1"/>
    </xf>
    <xf numFmtId="0" fontId="20" fillId="0" borderId="36" xfId="7" applyFont="1" applyFill="1" applyBorder="1" applyAlignment="1" applyProtection="1">
      <alignment horizontal="center" vertical="center" wrapText="1"/>
    </xf>
    <xf numFmtId="0" fontId="8" fillId="0" borderId="59" xfId="0" applyFont="1" applyFill="1" applyBorder="1" applyAlignment="1" applyProtection="1">
      <alignment horizontal="center" vertical="center" wrapText="1"/>
    </xf>
    <xf numFmtId="49" fontId="29" fillId="0" borderId="11" xfId="0" applyNumberFormat="1" applyFont="1" applyFill="1" applyBorder="1" applyAlignment="1" applyProtection="1">
      <alignment horizontal="center" vertical="center" wrapText="1"/>
    </xf>
    <xf numFmtId="49" fontId="29" fillId="0" borderId="8" xfId="0" applyNumberFormat="1" applyFont="1" applyFill="1" applyBorder="1" applyAlignment="1" applyProtection="1">
      <alignment horizontal="center" vertical="center" wrapText="1"/>
    </xf>
    <xf numFmtId="49" fontId="29" fillId="0" borderId="9" xfId="0" applyNumberFormat="1" applyFont="1" applyFill="1" applyBorder="1" applyAlignment="1" applyProtection="1">
      <alignment horizontal="center" vertical="center" wrapText="1"/>
    </xf>
    <xf numFmtId="0" fontId="29" fillId="0" borderId="3" xfId="7" applyFont="1" applyFill="1" applyBorder="1" applyAlignment="1" applyProtection="1">
      <alignment horizontal="left" vertical="center" wrapText="1" indent="1"/>
    </xf>
    <xf numFmtId="0" fontId="29" fillId="0" borderId="2" xfId="7" applyFont="1" applyFill="1" applyBorder="1" applyAlignment="1" applyProtection="1">
      <alignment horizontal="left" vertical="center" wrapText="1" indent="1"/>
    </xf>
    <xf numFmtId="0" fontId="7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center" vertical="center" wrapText="1"/>
    </xf>
    <xf numFmtId="0" fontId="2" fillId="0" borderId="0" xfId="0" applyFont="1" applyFill="1" applyAlignment="1" applyProtection="1">
      <alignment vertical="center" wrapText="1"/>
    </xf>
    <xf numFmtId="0" fontId="9" fillId="0" borderId="0" xfId="0" applyFont="1" applyFill="1" applyAlignment="1" applyProtection="1">
      <alignment vertical="center" wrapText="1"/>
    </xf>
    <xf numFmtId="165" fontId="29" fillId="0" borderId="26" xfId="7" applyNumberFormat="1" applyFont="1" applyFill="1" applyBorder="1" applyAlignment="1" applyProtection="1">
      <alignment horizontal="right" vertical="center" wrapText="1" indent="1"/>
      <protection locked="0"/>
    </xf>
    <xf numFmtId="165" fontId="20" fillId="0" borderId="17" xfId="7" applyNumberFormat="1" applyFont="1" applyFill="1" applyBorder="1" applyAlignment="1" applyProtection="1">
      <alignment horizontal="right" vertical="center" wrapText="1" indent="1"/>
      <protection locked="0"/>
    </xf>
    <xf numFmtId="165" fontId="29" fillId="0" borderId="3" xfId="7" applyNumberFormat="1" applyFont="1" applyFill="1" applyBorder="1" applyAlignment="1" applyProtection="1">
      <alignment horizontal="right" vertical="center" wrapText="1" indent="1"/>
      <protection locked="0"/>
    </xf>
    <xf numFmtId="0" fontId="27" fillId="0" borderId="13" xfId="0" applyFont="1" applyBorder="1" applyAlignment="1" applyProtection="1">
      <alignment vertical="center" wrapText="1"/>
    </xf>
    <xf numFmtId="0" fontId="27" fillId="0" borderId="18" xfId="0" applyFont="1" applyBorder="1" applyAlignment="1" applyProtection="1">
      <alignment vertical="center" wrapText="1"/>
    </xf>
    <xf numFmtId="165" fontId="20" fillId="0" borderId="14" xfId="7" applyNumberFormat="1" applyFont="1" applyFill="1" applyBorder="1" applyAlignment="1" applyProtection="1">
      <alignment horizontal="right" vertical="center" wrapText="1" indent="1"/>
      <protection locked="0"/>
    </xf>
    <xf numFmtId="165" fontId="20" fillId="0" borderId="36" xfId="7" applyNumberFormat="1" applyFont="1" applyFill="1" applyBorder="1" applyAlignment="1" applyProtection="1">
      <alignment horizontal="right" vertical="center" wrapText="1" indent="1"/>
      <protection locked="0"/>
    </xf>
    <xf numFmtId="0" fontId="31" fillId="0" borderId="13" xfId="7" applyFont="1" applyFill="1" applyBorder="1" applyAlignment="1">
      <alignment horizontal="center" vertical="center"/>
    </xf>
    <xf numFmtId="0" fontId="35" fillId="0" borderId="0" xfId="7" applyFont="1" applyFill="1"/>
    <xf numFmtId="0" fontId="28" fillId="0" borderId="13" xfId="7" applyFont="1" applyFill="1" applyBorder="1" applyAlignment="1" applyProtection="1">
      <alignment horizontal="center" vertical="center"/>
    </xf>
    <xf numFmtId="165" fontId="22" fillId="0" borderId="8" xfId="0" applyNumberFormat="1" applyFont="1" applyFill="1" applyBorder="1" applyAlignment="1" applyProtection="1">
      <alignment horizontal="left" vertical="center" wrapText="1"/>
      <protection locked="0"/>
    </xf>
    <xf numFmtId="165" fontId="0" fillId="0" borderId="7" xfId="0" applyNumberFormat="1" applyFill="1" applyBorder="1" applyAlignment="1" applyProtection="1">
      <alignment horizontal="left" vertical="center" wrapText="1"/>
      <protection locked="0"/>
    </xf>
    <xf numFmtId="49" fontId="22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22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6" xfId="0" applyNumberFormat="1" applyFont="1" applyFill="1" applyBorder="1" applyAlignment="1" applyProtection="1">
      <alignment horizontal="center" vertical="center" wrapText="1"/>
      <protection locked="0"/>
    </xf>
    <xf numFmtId="165" fontId="6" fillId="0" borderId="0" xfId="0" applyNumberFormat="1" applyFont="1" applyFill="1" applyAlignment="1" applyProtection="1">
      <alignment horizontal="right"/>
    </xf>
    <xf numFmtId="165" fontId="5" fillId="0" borderId="0" xfId="0" applyNumberFormat="1" applyFont="1" applyFill="1" applyAlignment="1" applyProtection="1">
      <alignment vertical="center"/>
    </xf>
    <xf numFmtId="165" fontId="5" fillId="0" borderId="0" xfId="0" applyNumberFormat="1" applyFont="1" applyFill="1" applyAlignment="1" applyProtection="1">
      <alignment horizontal="center" vertical="center"/>
    </xf>
    <xf numFmtId="165" fontId="5" fillId="0" borderId="0" xfId="0" applyNumberFormat="1" applyFont="1" applyFill="1" applyAlignment="1" applyProtection="1">
      <alignment horizontal="center" vertical="center" wrapText="1"/>
    </xf>
    <xf numFmtId="0" fontId="22" fillId="0" borderId="1" xfId="8" applyFont="1" applyFill="1" applyBorder="1" applyAlignment="1" applyProtection="1">
      <alignment horizontal="left" vertical="center" wrapText="1" indent="1"/>
    </xf>
    <xf numFmtId="168" fontId="31" fillId="0" borderId="6" xfId="7" applyNumberFormat="1" applyFont="1" applyFill="1" applyBorder="1" applyAlignment="1">
      <alignment horizontal="center" vertical="center" wrapText="1"/>
    </xf>
    <xf numFmtId="0" fontId="26" fillId="0" borderId="6" xfId="0" applyFont="1" applyBorder="1" applyAlignment="1" applyProtection="1">
      <alignment vertical="center" wrapText="1"/>
    </xf>
    <xf numFmtId="0" fontId="20" fillId="0" borderId="18" xfId="7" applyFont="1" applyFill="1" applyBorder="1" applyAlignment="1" applyProtection="1">
      <alignment horizontal="left" vertical="center" wrapText="1" indent="1"/>
    </xf>
    <xf numFmtId="0" fontId="20" fillId="0" borderId="19" xfId="7" applyFont="1" applyFill="1" applyBorder="1" applyAlignment="1" applyProtection="1">
      <alignment vertical="center" wrapText="1"/>
    </xf>
    <xf numFmtId="165" fontId="20" fillId="0" borderId="38" xfId="7" applyNumberFormat="1" applyFont="1" applyFill="1" applyBorder="1" applyAlignment="1" applyProtection="1">
      <alignment horizontal="right" vertical="center" wrapText="1" indent="1"/>
    </xf>
    <xf numFmtId="0" fontId="22" fillId="0" borderId="27" xfId="7" applyFont="1" applyFill="1" applyBorder="1" applyAlignment="1" applyProtection="1">
      <alignment horizontal="left" vertical="center" wrapText="1" indent="7"/>
    </xf>
    <xf numFmtId="165" fontId="27" fillId="0" borderId="17" xfId="0" applyNumberFormat="1" applyFont="1" applyBorder="1" applyAlignment="1" applyProtection="1">
      <alignment horizontal="right" vertical="center" wrapText="1" indent="1"/>
      <protection locked="0"/>
    </xf>
    <xf numFmtId="0" fontId="20" fillId="0" borderId="13" xfId="7" applyFont="1" applyFill="1" applyBorder="1" applyAlignment="1" applyProtection="1">
      <alignment horizontal="left" vertical="center" wrapText="1"/>
    </xf>
    <xf numFmtId="165" fontId="33" fillId="0" borderId="1" xfId="0" applyNumberFormat="1" applyFont="1" applyFill="1" applyBorder="1" applyAlignment="1" applyProtection="1">
      <alignment horizontal="right" vertical="center" wrapText="1" indent="1"/>
    </xf>
    <xf numFmtId="49" fontId="28" fillId="0" borderId="13" xfId="7" applyNumberFormat="1" applyFont="1" applyFill="1" applyBorder="1" applyAlignment="1" applyProtection="1">
      <alignment horizontal="center" vertical="center" wrapText="1"/>
    </xf>
    <xf numFmtId="165" fontId="20" fillId="0" borderId="60" xfId="7" applyNumberFormat="1" applyFont="1" applyFill="1" applyBorder="1" applyAlignment="1" applyProtection="1">
      <alignment horizontal="right" vertical="center" wrapText="1" indent="1"/>
    </xf>
    <xf numFmtId="165" fontId="22" fillId="0" borderId="53" xfId="7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61" xfId="7" applyNumberFormat="1" applyFont="1" applyFill="1" applyBorder="1" applyAlignment="1" applyProtection="1">
      <alignment horizontal="right" vertical="center" wrapText="1" indent="1"/>
      <protection locked="0"/>
    </xf>
    <xf numFmtId="165" fontId="20" fillId="0" borderId="54" xfId="7" applyNumberFormat="1" applyFont="1" applyFill="1" applyBorder="1" applyAlignment="1" applyProtection="1">
      <alignment horizontal="right" vertical="center" wrapText="1" indent="1"/>
    </xf>
    <xf numFmtId="165" fontId="27" fillId="0" borderId="36" xfId="0" applyNumberFormat="1" applyFont="1" applyBorder="1" applyAlignment="1" applyProtection="1">
      <alignment horizontal="right" vertical="center" wrapText="1" indent="1"/>
    </xf>
    <xf numFmtId="165" fontId="27" fillId="0" borderId="36" xfId="0" applyNumberFormat="1" applyFont="1" applyBorder="1" applyAlignment="1" applyProtection="1">
      <alignment horizontal="right" vertical="center" wrapText="1" indent="1"/>
      <protection locked="0"/>
    </xf>
    <xf numFmtId="165" fontId="25" fillId="0" borderId="36" xfId="0" quotePrefix="1" applyNumberFormat="1" applyFont="1" applyBorder="1" applyAlignment="1" applyProtection="1">
      <alignment horizontal="right" vertical="center" wrapText="1" indent="1"/>
    </xf>
    <xf numFmtId="165" fontId="22" fillId="0" borderId="4" xfId="7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27" xfId="7" applyNumberFormat="1" applyFont="1" applyFill="1" applyBorder="1" applyAlignment="1" applyProtection="1">
      <alignment horizontal="right" vertical="center" wrapText="1" indent="1"/>
      <protection locked="0"/>
    </xf>
    <xf numFmtId="165" fontId="20" fillId="0" borderId="19" xfId="7" applyNumberFormat="1" applyFont="1" applyFill="1" applyBorder="1" applyAlignment="1" applyProtection="1">
      <alignment horizontal="right" vertical="center" wrapText="1" indent="1"/>
    </xf>
    <xf numFmtId="165" fontId="27" fillId="0" borderId="14" xfId="0" applyNumberFormat="1" applyFont="1" applyBorder="1" applyAlignment="1" applyProtection="1">
      <alignment horizontal="right" vertical="center" wrapText="1" indent="1"/>
    </xf>
    <xf numFmtId="165" fontId="27" fillId="0" borderId="14" xfId="0" applyNumberFormat="1" applyFont="1" applyBorder="1" applyAlignment="1" applyProtection="1">
      <alignment horizontal="right" vertical="center" wrapText="1" indent="1"/>
      <protection locked="0"/>
    </xf>
    <xf numFmtId="165" fontId="25" fillId="0" borderId="14" xfId="0" quotePrefix="1" applyNumberFormat="1" applyFont="1" applyBorder="1" applyAlignment="1" applyProtection="1">
      <alignment horizontal="right" vertical="center" wrapText="1" indent="1"/>
    </xf>
    <xf numFmtId="0" fontId="20" fillId="0" borderId="60" xfId="7" applyFont="1" applyFill="1" applyBorder="1" applyAlignment="1" applyProtection="1">
      <alignment horizontal="center" vertical="center" wrapText="1"/>
    </xf>
    <xf numFmtId="0" fontId="28" fillId="0" borderId="19" xfId="7" applyFont="1" applyFill="1" applyBorder="1" applyAlignment="1" applyProtection="1">
      <alignment vertical="center" wrapText="1"/>
    </xf>
    <xf numFmtId="165" fontId="28" fillId="0" borderId="19" xfId="7" applyNumberFormat="1" applyFont="1" applyFill="1" applyBorder="1" applyAlignment="1" applyProtection="1">
      <alignment horizontal="right" vertical="center" wrapText="1" indent="1"/>
    </xf>
    <xf numFmtId="165" fontId="28" fillId="0" borderId="54" xfId="7" applyNumberFormat="1" applyFont="1" applyFill="1" applyBorder="1" applyAlignment="1" applyProtection="1">
      <alignment horizontal="right" vertical="center" wrapText="1" indent="1"/>
    </xf>
    <xf numFmtId="0" fontId="22" fillId="0" borderId="55" xfId="7" applyFont="1" applyFill="1" applyBorder="1" applyAlignment="1" applyProtection="1">
      <alignment horizontal="right" vertical="center" wrapText="1" indent="1"/>
    </xf>
    <xf numFmtId="165" fontId="29" fillId="0" borderId="55" xfId="7" applyNumberFormat="1" applyFont="1" applyFill="1" applyBorder="1" applyAlignment="1" applyProtection="1">
      <alignment horizontal="right" vertical="center" wrapText="1" indent="1"/>
    </xf>
    <xf numFmtId="0" fontId="15" fillId="0" borderId="0" xfId="7" applyFont="1" applyFill="1" applyBorder="1" applyProtection="1"/>
    <xf numFmtId="165" fontId="28" fillId="0" borderId="14" xfId="7" applyNumberFormat="1" applyFont="1" applyFill="1" applyBorder="1" applyAlignment="1" applyProtection="1">
      <alignment horizontal="right" vertical="center" wrapText="1" indent="1"/>
      <protection locked="0"/>
    </xf>
    <xf numFmtId="165" fontId="28" fillId="0" borderId="36" xfId="7" applyNumberFormat="1" applyFont="1" applyFill="1" applyBorder="1" applyAlignment="1" applyProtection="1">
      <alignment horizontal="right" vertical="center" wrapText="1" indent="1"/>
      <protection locked="0"/>
    </xf>
    <xf numFmtId="165" fontId="25" fillId="0" borderId="14" xfId="0" quotePrefix="1" applyNumberFormat="1" applyFont="1" applyBorder="1" applyAlignment="1" applyProtection="1">
      <alignment horizontal="right" vertical="center" wrapText="1" indent="1"/>
      <protection locked="0"/>
    </xf>
    <xf numFmtId="165" fontId="25" fillId="0" borderId="36" xfId="0" quotePrefix="1" applyNumberFormat="1" applyFont="1" applyBorder="1" applyAlignment="1" applyProtection="1">
      <alignment horizontal="right" vertical="center" wrapText="1" indent="1"/>
      <protection locked="0"/>
    </xf>
    <xf numFmtId="0" fontId="26" fillId="0" borderId="6" xfId="0" applyFont="1" applyBorder="1" applyAlignment="1" applyProtection="1">
      <alignment horizontal="left" indent="1"/>
    </xf>
    <xf numFmtId="0" fontId="28" fillId="0" borderId="14" xfId="7" applyFont="1" applyFill="1" applyBorder="1" applyAlignment="1" applyProtection="1">
      <alignment horizontal="center" vertical="center"/>
    </xf>
    <xf numFmtId="0" fontId="28" fillId="0" borderId="17" xfId="7" applyFont="1" applyFill="1" applyBorder="1" applyAlignment="1" applyProtection="1">
      <alignment horizontal="center" vertical="center"/>
    </xf>
    <xf numFmtId="0" fontId="26" fillId="0" borderId="6" xfId="0" applyFont="1" applyBorder="1" applyAlignment="1" applyProtection="1"/>
    <xf numFmtId="165" fontId="28" fillId="0" borderId="38" xfId="0" applyNumberFormat="1" applyFont="1" applyFill="1" applyBorder="1" applyAlignment="1" applyProtection="1">
      <alignment horizontal="center" vertical="center" wrapText="1"/>
    </xf>
    <xf numFmtId="165" fontId="20" fillId="0" borderId="38" xfId="0" applyNumberFormat="1" applyFont="1" applyFill="1" applyBorder="1" applyAlignment="1" applyProtection="1">
      <alignment horizontal="center" vertical="center" wrapText="1"/>
    </xf>
    <xf numFmtId="167" fontId="47" fillId="0" borderId="3" xfId="1" applyNumberFormat="1" applyFont="1" applyFill="1" applyBorder="1" applyProtection="1">
      <protection locked="0"/>
    </xf>
    <xf numFmtId="167" fontId="47" fillId="0" borderId="26" xfId="1" applyNumberFormat="1" applyFont="1" applyFill="1" applyBorder="1"/>
    <xf numFmtId="167" fontId="47" fillId="0" borderId="2" xfId="1" applyNumberFormat="1" applyFont="1" applyFill="1" applyBorder="1" applyProtection="1">
      <protection locked="0"/>
    </xf>
    <xf numFmtId="167" fontId="47" fillId="0" borderId="20" xfId="1" applyNumberFormat="1" applyFont="1" applyFill="1" applyBorder="1"/>
    <xf numFmtId="167" fontId="47" fillId="0" borderId="6" xfId="1" applyNumberFormat="1" applyFont="1" applyFill="1" applyBorder="1" applyProtection="1">
      <protection locked="0"/>
    </xf>
    <xf numFmtId="167" fontId="48" fillId="0" borderId="14" xfId="7" applyNumberFormat="1" applyFont="1" applyFill="1" applyBorder="1"/>
    <xf numFmtId="167" fontId="48" fillId="0" borderId="17" xfId="7" applyNumberFormat="1" applyFont="1" applyFill="1" applyBorder="1"/>
    <xf numFmtId="49" fontId="47" fillId="0" borderId="14" xfId="0" applyNumberFormat="1" applyFont="1" applyFill="1" applyBorder="1" applyAlignment="1" applyProtection="1">
      <alignment horizontal="center" vertical="center" wrapText="1"/>
      <protection locked="0"/>
    </xf>
    <xf numFmtId="165" fontId="47" fillId="0" borderId="22" xfId="0" applyNumberFormat="1" applyFont="1" applyFill="1" applyBorder="1" applyAlignment="1" applyProtection="1">
      <alignment vertical="center" wrapText="1"/>
    </xf>
    <xf numFmtId="165" fontId="47" fillId="0" borderId="13" xfId="0" applyNumberFormat="1" applyFont="1" applyFill="1" applyBorder="1" applyAlignment="1" applyProtection="1">
      <alignment vertical="center" wrapText="1"/>
    </xf>
    <xf numFmtId="165" fontId="47" fillId="0" borderId="14" xfId="0" applyNumberFormat="1" applyFont="1" applyFill="1" applyBorder="1" applyAlignment="1" applyProtection="1">
      <alignment vertical="center" wrapText="1"/>
    </xf>
    <xf numFmtId="165" fontId="47" fillId="0" borderId="17" xfId="0" applyNumberFormat="1" applyFont="1" applyFill="1" applyBorder="1" applyAlignment="1" applyProtection="1">
      <alignment vertical="center" wrapText="1"/>
    </xf>
    <xf numFmtId="49" fontId="47" fillId="0" borderId="2" xfId="0" applyNumberFormat="1" applyFont="1" applyFill="1" applyBorder="1" applyAlignment="1" applyProtection="1">
      <alignment horizontal="center" vertical="center" wrapText="1"/>
      <protection locked="0"/>
    </xf>
    <xf numFmtId="165" fontId="47" fillId="0" borderId="23" xfId="0" applyNumberFormat="1" applyFont="1" applyFill="1" applyBorder="1" applyAlignment="1" applyProtection="1">
      <alignment vertical="center" wrapText="1"/>
      <protection locked="0"/>
    </xf>
    <xf numFmtId="165" fontId="47" fillId="0" borderId="8" xfId="0" applyNumberFormat="1" applyFont="1" applyFill="1" applyBorder="1" applyAlignment="1" applyProtection="1">
      <alignment vertical="center" wrapText="1"/>
      <protection locked="0"/>
    </xf>
    <xf numFmtId="165" fontId="47" fillId="0" borderId="2" xfId="0" applyNumberFormat="1" applyFont="1" applyFill="1" applyBorder="1" applyAlignment="1" applyProtection="1">
      <alignment vertical="center" wrapText="1"/>
      <protection locked="0"/>
    </xf>
    <xf numFmtId="165" fontId="47" fillId="0" borderId="20" xfId="0" applyNumberFormat="1" applyFont="1" applyFill="1" applyBorder="1" applyAlignment="1" applyProtection="1">
      <alignment vertical="center" wrapText="1"/>
      <protection locked="0"/>
    </xf>
    <xf numFmtId="49" fontId="47" fillId="0" borderId="6" xfId="0" applyNumberFormat="1" applyFont="1" applyFill="1" applyBorder="1" applyAlignment="1" applyProtection="1">
      <alignment horizontal="center" vertical="center" wrapText="1"/>
      <protection locked="0"/>
    </xf>
    <xf numFmtId="165" fontId="47" fillId="0" borderId="24" xfId="0" applyNumberFormat="1" applyFont="1" applyFill="1" applyBorder="1" applyAlignment="1" applyProtection="1">
      <alignment vertical="center" wrapText="1"/>
      <protection locked="0"/>
    </xf>
    <xf numFmtId="165" fontId="47" fillId="0" borderId="10" xfId="0" applyNumberFormat="1" applyFont="1" applyFill="1" applyBorder="1" applyAlignment="1" applyProtection="1">
      <alignment vertical="center" wrapText="1"/>
      <protection locked="0"/>
    </xf>
    <xf numFmtId="165" fontId="47" fillId="0" borderId="6" xfId="0" applyNumberFormat="1" applyFont="1" applyFill="1" applyBorder="1" applyAlignment="1" applyProtection="1">
      <alignment vertical="center" wrapText="1"/>
      <protection locked="0"/>
    </xf>
    <xf numFmtId="165" fontId="47" fillId="0" borderId="21" xfId="0" applyNumberFormat="1" applyFont="1" applyFill="1" applyBorder="1" applyAlignment="1" applyProtection="1">
      <alignment vertical="center" wrapText="1"/>
      <protection locked="0"/>
    </xf>
    <xf numFmtId="49" fontId="47" fillId="0" borderId="56" xfId="0" applyNumberFormat="1" applyFont="1" applyFill="1" applyBorder="1" applyAlignment="1" applyProtection="1">
      <alignment horizontal="center" vertical="center" wrapText="1"/>
      <protection locked="0"/>
    </xf>
    <xf numFmtId="165" fontId="47" fillId="0" borderId="50" xfId="0" applyNumberFormat="1" applyFont="1" applyFill="1" applyBorder="1" applyAlignment="1" applyProtection="1">
      <alignment vertical="center" wrapText="1"/>
      <protection locked="0"/>
    </xf>
    <xf numFmtId="165" fontId="47" fillId="0" borderId="7" xfId="0" applyNumberFormat="1" applyFont="1" applyFill="1" applyBorder="1" applyAlignment="1" applyProtection="1">
      <alignment vertical="center" wrapText="1"/>
      <protection locked="0"/>
    </xf>
    <xf numFmtId="165" fontId="47" fillId="0" borderId="1" xfId="0" applyNumberFormat="1" applyFont="1" applyFill="1" applyBorder="1" applyAlignment="1" applyProtection="1">
      <alignment vertical="center" wrapText="1"/>
      <protection locked="0"/>
    </xf>
    <xf numFmtId="165" fontId="47" fillId="0" borderId="30" xfId="0" applyNumberFormat="1" applyFont="1" applyFill="1" applyBorder="1" applyAlignment="1" applyProtection="1">
      <alignment vertical="center" wrapText="1"/>
      <protection locked="0"/>
    </xf>
    <xf numFmtId="165" fontId="47" fillId="2" borderId="49" xfId="0" applyNumberFormat="1" applyFont="1" applyFill="1" applyBorder="1" applyAlignment="1" applyProtection="1">
      <alignment horizontal="left" vertical="center" wrapText="1" indent="2"/>
    </xf>
    <xf numFmtId="165" fontId="49" fillId="0" borderId="1" xfId="8" applyNumberFormat="1" applyFont="1" applyFill="1" applyBorder="1" applyAlignment="1" applyProtection="1">
      <alignment vertical="center"/>
      <protection locked="0"/>
    </xf>
    <xf numFmtId="165" fontId="49" fillId="0" borderId="2" xfId="8" applyNumberFormat="1" applyFont="1" applyFill="1" applyBorder="1" applyAlignment="1" applyProtection="1">
      <alignment vertical="center"/>
      <protection locked="0"/>
    </xf>
    <xf numFmtId="165" fontId="49" fillId="0" borderId="3" xfId="8" applyNumberFormat="1" applyFont="1" applyFill="1" applyBorder="1" applyAlignment="1" applyProtection="1">
      <alignment vertical="center"/>
      <protection locked="0"/>
    </xf>
    <xf numFmtId="165" fontId="50" fillId="0" borderId="14" xfId="8" applyNumberFormat="1" applyFont="1" applyFill="1" applyBorder="1" applyAlignment="1" applyProtection="1">
      <alignment vertical="center"/>
    </xf>
    <xf numFmtId="165" fontId="50" fillId="0" borderId="14" xfId="8" applyNumberFormat="1" applyFont="1" applyFill="1" applyBorder="1" applyProtection="1"/>
    <xf numFmtId="3" fontId="51" fillId="0" borderId="37" xfId="0" applyNumberFormat="1" applyFont="1" applyBorder="1" applyAlignment="1" applyProtection="1">
      <alignment horizontal="right" vertical="center" indent="1"/>
      <protection locked="0"/>
    </xf>
    <xf numFmtId="3" fontId="51" fillId="0" borderId="20" xfId="0" applyNumberFormat="1" applyFont="1" applyBorder="1" applyAlignment="1" applyProtection="1">
      <alignment horizontal="right" vertical="center" indent="1"/>
      <protection locked="0"/>
    </xf>
    <xf numFmtId="3" fontId="51" fillId="0" borderId="20" xfId="0" applyNumberFormat="1" applyFont="1" applyFill="1" applyBorder="1" applyAlignment="1" applyProtection="1">
      <alignment horizontal="right" vertical="center" indent="1"/>
      <protection locked="0"/>
    </xf>
    <xf numFmtId="3" fontId="51" fillId="0" borderId="21" xfId="0" applyNumberFormat="1" applyFont="1" applyFill="1" applyBorder="1" applyAlignment="1" applyProtection="1">
      <alignment horizontal="right" vertical="center" indent="1"/>
      <protection locked="0"/>
    </xf>
    <xf numFmtId="3" fontId="52" fillId="0" borderId="17" xfId="0" applyNumberFormat="1" applyFont="1" applyFill="1" applyBorder="1" applyAlignment="1" applyProtection="1">
      <alignment horizontal="right" vertical="center" indent="1"/>
    </xf>
    <xf numFmtId="0" fontId="36" fillId="0" borderId="29" xfId="0" applyFont="1" applyFill="1" applyBorder="1" applyAlignment="1" applyProtection="1">
      <alignment horizontal="center" vertical="center" wrapText="1"/>
    </xf>
    <xf numFmtId="0" fontId="26" fillId="0" borderId="6" xfId="0" applyFont="1" applyBorder="1" applyAlignment="1" applyProtection="1">
      <alignment horizontal="left" vertical="center" wrapText="1"/>
    </xf>
    <xf numFmtId="165" fontId="22" fillId="0" borderId="21" xfId="7" applyNumberFormat="1" applyFont="1" applyFill="1" applyBorder="1" applyAlignment="1" applyProtection="1">
      <alignment horizontal="right" vertical="center" wrapText="1"/>
      <protection locked="0"/>
    </xf>
    <xf numFmtId="0" fontId="15" fillId="0" borderId="0" xfId="7" applyFont="1" applyFill="1" applyAlignment="1" applyProtection="1">
      <alignment vertical="center"/>
    </xf>
    <xf numFmtId="165" fontId="29" fillId="0" borderId="21" xfId="7" applyNumberFormat="1" applyFont="1" applyFill="1" applyBorder="1" applyAlignment="1" applyProtection="1">
      <alignment horizontal="right" vertical="center" wrapText="1"/>
      <protection locked="0"/>
    </xf>
    <xf numFmtId="0" fontId="26" fillId="0" borderId="3" xfId="0" applyFont="1" applyBorder="1" applyAlignment="1">
      <alignment horizontal="left" wrapText="1" indent="1"/>
    </xf>
    <xf numFmtId="0" fontId="26" fillId="0" borderId="1" xfId="0" applyFont="1" applyBorder="1" applyAlignment="1">
      <alignment horizontal="left" vertical="center" wrapText="1" indent="1"/>
    </xf>
    <xf numFmtId="0" fontId="23" fillId="0" borderId="0" xfId="0" applyFont="1" applyFill="1" applyProtection="1">
      <protection locked="0"/>
    </xf>
    <xf numFmtId="0" fontId="23" fillId="0" borderId="0" xfId="7" applyFont="1" applyFill="1" applyAlignment="1" applyProtection="1">
      <alignment horizontal="center" wrapText="1"/>
    </xf>
    <xf numFmtId="0" fontId="4" fillId="0" borderId="13" xfId="7" applyFont="1" applyFill="1" applyBorder="1" applyAlignment="1" applyProtection="1">
      <alignment horizontal="center" vertical="center" wrapText="1"/>
    </xf>
    <xf numFmtId="0" fontId="4" fillId="0" borderId="14" xfId="7" applyFont="1" applyFill="1" applyBorder="1" applyAlignment="1" applyProtection="1">
      <alignment horizontal="center" vertical="center" wrapText="1"/>
    </xf>
    <xf numFmtId="0" fontId="4" fillId="0" borderId="17" xfId="7" applyFont="1" applyFill="1" applyBorder="1" applyAlignment="1" applyProtection="1">
      <alignment horizontal="center" vertical="center" wrapText="1"/>
    </xf>
    <xf numFmtId="0" fontId="8" fillId="0" borderId="15" xfId="7" applyFont="1" applyFill="1" applyBorder="1" applyAlignment="1" applyProtection="1">
      <alignment horizontal="center" vertical="center" wrapText="1"/>
    </xf>
    <xf numFmtId="0" fontId="8" fillId="0" borderId="16" xfId="7" applyFont="1" applyFill="1" applyBorder="1" applyAlignment="1" applyProtection="1">
      <alignment horizontal="center" vertical="center" wrapText="1"/>
    </xf>
    <xf numFmtId="0" fontId="8" fillId="0" borderId="29" xfId="7" applyFont="1" applyFill="1" applyBorder="1" applyAlignment="1" applyProtection="1">
      <alignment horizontal="center" vertical="center" wrapText="1"/>
    </xf>
    <xf numFmtId="49" fontId="22" fillId="0" borderId="10" xfId="7" applyNumberFormat="1" applyFont="1" applyFill="1" applyBorder="1" applyAlignment="1" applyProtection="1">
      <alignment horizontal="left" vertical="center" wrapText="1"/>
    </xf>
    <xf numFmtId="0" fontId="26" fillId="0" borderId="27" xfId="0" applyFont="1" applyBorder="1" applyAlignment="1" applyProtection="1">
      <alignment horizontal="left" vertical="center" wrapText="1" indent="1"/>
    </xf>
    <xf numFmtId="165" fontId="29" fillId="0" borderId="28" xfId="7" applyNumberFormat="1" applyFont="1" applyFill="1" applyBorder="1" applyAlignment="1" applyProtection="1">
      <alignment horizontal="right" vertical="center" wrapText="1" indent="1"/>
      <protection locked="0"/>
    </xf>
    <xf numFmtId="165" fontId="27" fillId="0" borderId="17" xfId="0" quotePrefix="1" applyNumberFormat="1" applyFont="1" applyBorder="1" applyAlignment="1" applyProtection="1">
      <alignment horizontal="right" vertical="center" wrapText="1" indent="1"/>
    </xf>
    <xf numFmtId="0" fontId="27" fillId="0" borderId="19" xfId="0" applyFont="1" applyBorder="1" applyAlignment="1" applyProtection="1">
      <alignment horizontal="left" vertical="center" wrapText="1" indent="1"/>
    </xf>
    <xf numFmtId="0" fontId="29" fillId="0" borderId="0" xfId="7" applyFont="1" applyFill="1" applyProtection="1"/>
    <xf numFmtId="0" fontId="21" fillId="0" borderId="0" xfId="0" applyFont="1" applyFill="1" applyBorder="1" applyAlignment="1" applyProtection="1">
      <alignment horizontal="right"/>
    </xf>
    <xf numFmtId="0" fontId="53" fillId="0" borderId="0" xfId="0" applyFont="1"/>
    <xf numFmtId="0" fontId="21" fillId="0" borderId="35" xfId="0" applyFont="1" applyFill="1" applyBorder="1" applyAlignment="1" applyProtection="1">
      <alignment horizontal="right" vertical="center"/>
      <protection locked="0"/>
    </xf>
    <xf numFmtId="0" fontId="21" fillId="0" borderId="35" xfId="0" applyFont="1" applyFill="1" applyBorder="1" applyAlignment="1" applyProtection="1">
      <alignment horizontal="right"/>
    </xf>
    <xf numFmtId="0" fontId="21" fillId="0" borderId="35" xfId="0" applyFont="1" applyFill="1" applyBorder="1" applyAlignment="1" applyProtection="1">
      <alignment horizontal="right" vertical="center"/>
    </xf>
    <xf numFmtId="165" fontId="21" fillId="0" borderId="0" xfId="0" applyNumberFormat="1" applyFont="1" applyFill="1" applyAlignment="1" applyProtection="1">
      <alignment horizontal="right" vertical="center"/>
      <protection locked="0"/>
    </xf>
    <xf numFmtId="165" fontId="21" fillId="0" borderId="0" xfId="0" applyNumberFormat="1" applyFont="1" applyFill="1" applyAlignment="1" applyProtection="1">
      <alignment horizontal="right" vertical="center"/>
    </xf>
    <xf numFmtId="0" fontId="84" fillId="0" borderId="0" xfId="0" applyFont="1"/>
    <xf numFmtId="0" fontId="84" fillId="0" borderId="0" xfId="0" applyFont="1" applyAlignment="1">
      <alignment horizontal="justify" vertical="top" wrapText="1"/>
    </xf>
    <xf numFmtId="0" fontId="85" fillId="6" borderId="0" xfId="0" applyFont="1" applyFill="1" applyAlignment="1">
      <alignment horizontal="center" vertical="center"/>
    </xf>
    <xf numFmtId="0" fontId="85" fillId="6" borderId="0" xfId="0" applyFont="1" applyFill="1" applyAlignment="1">
      <alignment horizontal="center" vertical="top" wrapText="1"/>
    </xf>
    <xf numFmtId="0" fontId="54" fillId="0" borderId="0" xfId="0" applyFont="1"/>
    <xf numFmtId="0" fontId="0" fillId="0" borderId="0" xfId="0" applyAlignment="1"/>
    <xf numFmtId="0" fontId="35" fillId="0" borderId="0" xfId="0" applyFont="1"/>
    <xf numFmtId="0" fontId="5" fillId="0" borderId="4" xfId="0" applyFont="1" applyFill="1" applyBorder="1" applyAlignment="1" applyProtection="1">
      <alignment horizontal="center" vertical="center"/>
    </xf>
    <xf numFmtId="0" fontId="5" fillId="0" borderId="27" xfId="0" applyFont="1" applyFill="1" applyBorder="1" applyAlignment="1" applyProtection="1">
      <alignment horizontal="center" vertical="center"/>
    </xf>
    <xf numFmtId="0" fontId="56" fillId="0" borderId="0" xfId="0" applyFont="1" applyAlignment="1" applyProtection="1">
      <alignment horizontal="right" vertical="top"/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6" fontId="54" fillId="0" borderId="0" xfId="0" applyNumberFormat="1" applyFont="1"/>
    <xf numFmtId="14" fontId="54" fillId="0" borderId="0" xfId="0" applyNumberFormat="1" applyFont="1"/>
    <xf numFmtId="165" fontId="3" fillId="0" borderId="0" xfId="0" applyNumberFormat="1" applyFont="1" applyFill="1" applyAlignment="1" applyProtection="1">
      <alignment horizontal="left" vertical="center" wrapText="1"/>
      <protection locked="0"/>
    </xf>
    <xf numFmtId="165" fontId="19" fillId="0" borderId="0" xfId="0" applyNumberFormat="1" applyFont="1" applyFill="1" applyAlignment="1" applyProtection="1">
      <alignment vertical="center" wrapText="1"/>
      <protection locked="0"/>
    </xf>
    <xf numFmtId="0" fontId="8" fillId="0" borderId="58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/>
      <protection locked="0"/>
    </xf>
    <xf numFmtId="0" fontId="8" fillId="0" borderId="37" xfId="0" quotePrefix="1" applyFont="1" applyFill="1" applyBorder="1" applyAlignment="1" applyProtection="1">
      <alignment horizontal="right" vertical="center" indent="1"/>
      <protection locked="0"/>
    </xf>
    <xf numFmtId="0" fontId="8" fillId="0" borderId="59" xfId="0" applyFont="1" applyFill="1" applyBorder="1" applyAlignment="1" applyProtection="1">
      <alignment vertical="center"/>
      <protection locked="0"/>
    </xf>
    <xf numFmtId="0" fontId="5" fillId="0" borderId="27" xfId="0" applyFont="1" applyFill="1" applyBorder="1" applyAlignment="1" applyProtection="1">
      <alignment horizontal="center" vertical="center"/>
      <protection locked="0"/>
    </xf>
    <xf numFmtId="49" fontId="8" fillId="0" borderId="54" xfId="0" applyNumberFormat="1" applyFont="1" applyFill="1" applyBorder="1" applyAlignment="1" applyProtection="1">
      <alignment horizontal="right" vertical="center" indent="1"/>
      <protection locked="0"/>
    </xf>
    <xf numFmtId="0" fontId="8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horizontal="right"/>
      <protection locked="0"/>
    </xf>
    <xf numFmtId="0" fontId="8" fillId="0" borderId="43" xfId="0" applyFont="1" applyFill="1" applyBorder="1" applyAlignment="1" applyProtection="1">
      <alignment horizontal="center" vertical="center" wrapText="1"/>
      <protection locked="0"/>
    </xf>
    <xf numFmtId="0" fontId="8" fillId="0" borderId="16" xfId="0" applyFont="1" applyFill="1" applyBorder="1" applyAlignment="1" applyProtection="1">
      <alignment horizontal="center" vertical="center" wrapText="1"/>
      <protection locked="0"/>
    </xf>
    <xf numFmtId="0" fontId="8" fillId="0" borderId="29" xfId="0" applyFont="1" applyFill="1" applyBorder="1" applyAlignment="1" applyProtection="1">
      <alignment horizontal="right" vertical="center" wrapText="1" indent="1"/>
      <protection locked="0"/>
    </xf>
    <xf numFmtId="0" fontId="20" fillId="0" borderId="13" xfId="0" applyFont="1" applyFill="1" applyBorder="1" applyAlignment="1" applyProtection="1">
      <alignment horizontal="center" vertical="center" wrapText="1"/>
      <protection locked="0"/>
    </xf>
    <xf numFmtId="0" fontId="20" fillId="0" borderId="14" xfId="0" applyFont="1" applyFill="1" applyBorder="1" applyAlignment="1" applyProtection="1">
      <alignment horizontal="center" vertical="center" wrapText="1"/>
      <protection locked="0"/>
    </xf>
    <xf numFmtId="0" fontId="20" fillId="0" borderId="17" xfId="0" applyFont="1" applyFill="1" applyBorder="1" applyAlignment="1" applyProtection="1">
      <alignment horizontal="center" vertical="center" wrapText="1"/>
      <protection locked="0"/>
    </xf>
    <xf numFmtId="0" fontId="8" fillId="0" borderId="39" xfId="0" applyFont="1" applyFill="1" applyBorder="1" applyAlignment="1" applyProtection="1">
      <alignment horizontal="center" vertical="center" wrapText="1"/>
      <protection locked="0"/>
    </xf>
    <xf numFmtId="0" fontId="8" fillId="0" borderId="40" xfId="0" applyFont="1" applyFill="1" applyBorder="1" applyAlignment="1" applyProtection="1">
      <alignment horizontal="center" vertical="center" wrapText="1"/>
      <protection locked="0"/>
    </xf>
    <xf numFmtId="165" fontId="8" fillId="0" borderId="41" xfId="0" applyNumberFormat="1" applyFont="1" applyFill="1" applyBorder="1" applyAlignment="1" applyProtection="1">
      <alignment horizontal="right" vertical="center" wrapText="1" indent="1"/>
      <protection locked="0"/>
    </xf>
    <xf numFmtId="0" fontId="17" fillId="0" borderId="0" xfId="0" applyFont="1" applyFill="1" applyAlignment="1" applyProtection="1">
      <alignment horizontal="left" vertical="center" wrapText="1"/>
      <protection locked="0"/>
    </xf>
    <xf numFmtId="0" fontId="17" fillId="0" borderId="0" xfId="0" applyFont="1" applyFill="1" applyAlignment="1" applyProtection="1">
      <alignment vertical="center" wrapText="1"/>
      <protection locked="0"/>
    </xf>
    <xf numFmtId="0" fontId="17" fillId="0" borderId="0" xfId="0" applyFont="1" applyFill="1" applyAlignment="1" applyProtection="1">
      <alignment horizontal="right" vertical="center" wrapText="1" indent="1"/>
      <protection locked="0"/>
    </xf>
    <xf numFmtId="165" fontId="86" fillId="0" borderId="0" xfId="0" applyNumberFormat="1" applyFont="1" applyFill="1" applyAlignment="1" applyProtection="1">
      <alignment horizontal="right" vertical="center" wrapText="1" indent="1"/>
    </xf>
    <xf numFmtId="49" fontId="8" fillId="0" borderId="37" xfId="0" applyNumberFormat="1" applyFont="1" applyFill="1" applyBorder="1" applyAlignment="1" applyProtection="1">
      <alignment horizontal="right" vertical="center"/>
      <protection locked="0"/>
    </xf>
    <xf numFmtId="0" fontId="8" fillId="0" borderId="59" xfId="0" applyFont="1" applyFill="1" applyBorder="1" applyAlignment="1" applyProtection="1">
      <alignment horizontal="center" vertical="center" wrapText="1"/>
      <protection locked="0"/>
    </xf>
    <xf numFmtId="49" fontId="8" fillId="0" borderId="54" xfId="0" applyNumberFormat="1" applyFont="1" applyFill="1" applyBorder="1" applyAlignment="1" applyProtection="1">
      <alignment horizontal="right" vertical="center"/>
      <protection locked="0"/>
    </xf>
    <xf numFmtId="0" fontId="8" fillId="0" borderId="29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left" vertical="center" wrapText="1"/>
      <protection locked="0"/>
    </xf>
    <xf numFmtId="0" fontId="0" fillId="0" borderId="0" xfId="0" applyFill="1" applyAlignment="1" applyProtection="1">
      <alignment vertical="center" wrapText="1"/>
      <protection locked="0"/>
    </xf>
    <xf numFmtId="165" fontId="0" fillId="0" borderId="0" xfId="0" applyNumberFormat="1" applyFill="1" applyAlignment="1" applyProtection="1">
      <alignment vertical="center" wrapText="1"/>
      <protection locked="0"/>
    </xf>
    <xf numFmtId="165" fontId="86" fillId="0" borderId="0" xfId="0" applyNumberFormat="1" applyFont="1" applyFill="1" applyAlignment="1" applyProtection="1">
      <alignment vertical="center" wrapText="1"/>
    </xf>
    <xf numFmtId="0" fontId="23" fillId="0" borderId="0" xfId="0" applyFont="1"/>
    <xf numFmtId="0" fontId="12" fillId="0" borderId="0" xfId="7" applyFont="1" applyFill="1" applyProtection="1">
      <protection locked="0"/>
    </xf>
    <xf numFmtId="0" fontId="23" fillId="0" borderId="0" xfId="7" applyFont="1" applyFill="1" applyAlignment="1" applyProtection="1">
      <alignment horizontal="center" wrapText="1"/>
      <protection locked="0"/>
    </xf>
    <xf numFmtId="0" fontId="23" fillId="0" borderId="0" xfId="0" applyFont="1" applyAlignment="1" applyProtection="1">
      <alignment horizontal="center"/>
      <protection locked="0"/>
    </xf>
    <xf numFmtId="0" fontId="31" fillId="0" borderId="0" xfId="0" applyFont="1" applyAlignment="1" applyProtection="1">
      <alignment horizontal="center"/>
      <protection locked="0"/>
    </xf>
    <xf numFmtId="0" fontId="12" fillId="0" borderId="0" xfId="7" applyFont="1" applyFill="1" applyAlignment="1" applyProtection="1">
      <alignment horizontal="right" vertical="center" indent="1"/>
      <protection locked="0"/>
    </xf>
    <xf numFmtId="0" fontId="8" fillId="0" borderId="13" xfId="7" applyFont="1" applyFill="1" applyBorder="1" applyAlignment="1" applyProtection="1">
      <alignment horizontal="center" vertical="center" wrapText="1"/>
      <protection locked="0"/>
    </xf>
    <xf numFmtId="0" fontId="8" fillId="0" borderId="14" xfId="7" applyFont="1" applyFill="1" applyBorder="1" applyAlignment="1" applyProtection="1">
      <alignment horizontal="center" vertical="center" wrapText="1"/>
      <protection locked="0"/>
    </xf>
    <xf numFmtId="0" fontId="8" fillId="0" borderId="17" xfId="7" applyFont="1" applyFill="1" applyBorder="1" applyAlignment="1" applyProtection="1">
      <alignment horizontal="center" vertical="center" wrapText="1"/>
      <protection locked="0"/>
    </xf>
    <xf numFmtId="0" fontId="29" fillId="0" borderId="0" xfId="7" applyFont="1" applyFill="1" applyProtection="1">
      <protection locked="0"/>
    </xf>
    <xf numFmtId="165" fontId="87" fillId="0" borderId="0" xfId="7" applyNumberFormat="1" applyFont="1" applyFill="1" applyAlignment="1" applyProtection="1">
      <alignment horizontal="right" vertical="center" indent="1"/>
    </xf>
    <xf numFmtId="0" fontId="23" fillId="0" borderId="0" xfId="0" applyFont="1" applyAlignment="1" applyProtection="1">
      <alignment horizontal="center"/>
    </xf>
    <xf numFmtId="0" fontId="31" fillId="0" borderId="0" xfId="0" applyFont="1" applyAlignment="1" applyProtection="1">
      <alignment horizontal="center"/>
    </xf>
    <xf numFmtId="165" fontId="0" fillId="0" borderId="0" xfId="0" applyNumberFormat="1" applyFill="1" applyAlignment="1" applyProtection="1">
      <alignment horizontal="center" vertical="center" wrapText="1"/>
      <protection locked="0"/>
    </xf>
    <xf numFmtId="165" fontId="6" fillId="0" borderId="0" xfId="0" applyNumberFormat="1" applyFont="1" applyFill="1" applyAlignment="1" applyProtection="1">
      <alignment horizontal="right" wrapText="1"/>
      <protection locked="0"/>
    </xf>
    <xf numFmtId="165" fontId="8" fillId="0" borderId="13" xfId="0" applyNumberFormat="1" applyFont="1" applyFill="1" applyBorder="1" applyAlignment="1" applyProtection="1">
      <alignment horizontal="center" vertical="center" wrapText="1"/>
      <protection locked="0"/>
    </xf>
    <xf numFmtId="165" fontId="8" fillId="0" borderId="14" xfId="0" applyNumberFormat="1" applyFont="1" applyFill="1" applyBorder="1" applyAlignment="1" applyProtection="1">
      <alignment horizontal="center" vertical="center" wrapText="1"/>
      <protection locked="0"/>
    </xf>
    <xf numFmtId="165" fontId="8" fillId="0" borderId="17" xfId="0" applyNumberFormat="1" applyFont="1" applyFill="1" applyBorder="1" applyAlignment="1" applyProtection="1">
      <alignment horizontal="center" vertical="center" wrapText="1"/>
      <protection locked="0"/>
    </xf>
    <xf numFmtId="165" fontId="8" fillId="0" borderId="17" xfId="0" applyNumberFormat="1" applyFont="1" applyFill="1" applyBorder="1" applyAlignment="1" applyProtection="1">
      <alignment horizontal="center" wrapText="1"/>
      <protection locked="0"/>
    </xf>
    <xf numFmtId="0" fontId="30" fillId="0" borderId="15" xfId="0" applyFont="1" applyFill="1" applyBorder="1" applyAlignment="1" applyProtection="1">
      <alignment vertical="center"/>
      <protection locked="0"/>
    </xf>
    <xf numFmtId="0" fontId="30" fillId="0" borderId="16" xfId="0" applyFont="1" applyFill="1" applyBorder="1" applyAlignment="1" applyProtection="1">
      <alignment horizontal="center" vertical="center"/>
      <protection locked="0"/>
    </xf>
    <xf numFmtId="0" fontId="30" fillId="0" borderId="29" xfId="0" applyFont="1" applyFill="1" applyBorder="1" applyAlignment="1" applyProtection="1">
      <alignment horizontal="center" vertical="center"/>
      <protection locked="0"/>
    </xf>
    <xf numFmtId="0" fontId="46" fillId="0" borderId="0" xfId="0" applyFont="1" applyAlignment="1"/>
    <xf numFmtId="0" fontId="5" fillId="0" borderId="4" xfId="0" applyFont="1" applyFill="1" applyBorder="1" applyAlignment="1" applyProtection="1">
      <alignment horizontal="center" vertical="center" wrapText="1"/>
    </xf>
    <xf numFmtId="0" fontId="46" fillId="0" borderId="0" xfId="8" applyFont="1" applyFill="1" applyAlignment="1" applyProtection="1">
      <protection locked="0"/>
    </xf>
    <xf numFmtId="0" fontId="46" fillId="0" borderId="0" xfId="7" applyFont="1" applyFill="1" applyAlignment="1" applyProtection="1">
      <alignment vertical="center"/>
    </xf>
    <xf numFmtId="0" fontId="53" fillId="0" borderId="0" xfId="7" applyFont="1" applyFill="1" applyAlignment="1">
      <alignment horizontal="right"/>
    </xf>
    <xf numFmtId="0" fontId="83" fillId="0" borderId="0" xfId="5" applyAlignment="1" applyProtection="1"/>
    <xf numFmtId="0" fontId="54" fillId="0" borderId="0" xfId="0" applyFont="1" applyAlignment="1">
      <alignment wrapText="1"/>
    </xf>
    <xf numFmtId="0" fontId="12" fillId="0" borderId="0" xfId="8" applyFill="1" applyAlignment="1" applyProtection="1">
      <alignment vertical="center" wrapText="1"/>
    </xf>
    <xf numFmtId="0" fontId="53" fillId="0" borderId="0" xfId="0" applyFont="1" applyFill="1" applyAlignment="1" applyProtection="1">
      <alignment horizontal="right"/>
      <protection locked="0"/>
    </xf>
    <xf numFmtId="0" fontId="18" fillId="0" borderId="0" xfId="0" applyFont="1" applyAlignment="1" applyProtection="1">
      <alignment horizontal="right"/>
      <protection locked="0"/>
    </xf>
    <xf numFmtId="0" fontId="53" fillId="0" borderId="0" xfId="0" applyFont="1" applyAlignment="1">
      <alignment horizontal="right"/>
    </xf>
    <xf numFmtId="0" fontId="53" fillId="0" borderId="0" xfId="0" applyFont="1" applyFill="1" applyAlignment="1">
      <alignment horizontal="right" vertical="center"/>
    </xf>
    <xf numFmtId="165" fontId="88" fillId="0" borderId="0" xfId="7" applyNumberFormat="1" applyFont="1" applyFill="1"/>
    <xf numFmtId="0" fontId="0" fillId="0" borderId="0" xfId="0" applyProtection="1">
      <protection locked="0"/>
    </xf>
    <xf numFmtId="0" fontId="0" fillId="0" borderId="0" xfId="0" applyAlignment="1" applyProtection="1">
      <alignment horizontal="right"/>
      <protection locked="0"/>
    </xf>
    <xf numFmtId="0" fontId="35" fillId="0" borderId="0" xfId="0" applyFont="1" applyAlignment="1" applyProtection="1">
      <alignment horizontal="center"/>
      <protection locked="0"/>
    </xf>
    <xf numFmtId="0" fontId="25" fillId="0" borderId="29" xfId="0" applyFont="1" applyFill="1" applyBorder="1" applyAlignment="1" applyProtection="1">
      <alignment horizontal="center" vertical="center" wrapText="1"/>
    </xf>
    <xf numFmtId="165" fontId="88" fillId="0" borderId="0" xfId="7" applyNumberFormat="1" applyFont="1" applyFill="1" applyProtection="1"/>
    <xf numFmtId="0" fontId="35" fillId="0" borderId="0" xfId="0" applyFont="1" applyAlignment="1">
      <alignment horizontal="center"/>
    </xf>
    <xf numFmtId="0" fontId="0" fillId="7" borderId="0" xfId="0" applyFill="1" applyAlignment="1" applyProtection="1">
      <alignment horizontal="center"/>
      <protection locked="0"/>
    </xf>
    <xf numFmtId="0" fontId="37" fillId="0" borderId="0" xfId="0" applyFont="1" applyProtection="1"/>
    <xf numFmtId="0" fontId="38" fillId="0" borderId="0" xfId="0" applyFont="1" applyFill="1" applyProtection="1"/>
    <xf numFmtId="0" fontId="23" fillId="0" borderId="0" xfId="0" applyFont="1" applyFill="1" applyProtection="1"/>
    <xf numFmtId="0" fontId="43" fillId="0" borderId="0" xfId="0" applyFont="1" applyFill="1" applyProtection="1"/>
    <xf numFmtId="0" fontId="35" fillId="0" borderId="0" xfId="0" applyFont="1" applyProtection="1"/>
    <xf numFmtId="0" fontId="23" fillId="0" borderId="0" xfId="0" applyFont="1" applyProtection="1"/>
    <xf numFmtId="0" fontId="12" fillId="0" borderId="0" xfId="7" applyFill="1" applyProtection="1">
      <protection locked="0"/>
    </xf>
    <xf numFmtId="0" fontId="6" fillId="0" borderId="0" xfId="0" applyFont="1" applyFill="1" applyBorder="1" applyAlignment="1" applyProtection="1">
      <alignment horizontal="right" vertical="center"/>
      <protection locked="0"/>
    </xf>
    <xf numFmtId="0" fontId="89" fillId="0" borderId="62" xfId="7" applyFont="1" applyFill="1" applyBorder="1" applyAlignment="1" applyProtection="1">
      <alignment horizontal="center" vertical="center" wrapText="1"/>
      <protection locked="0"/>
    </xf>
    <xf numFmtId="0" fontId="90" fillId="0" borderId="27" xfId="7" applyFont="1" applyFill="1" applyBorder="1" applyAlignment="1" applyProtection="1">
      <alignment horizontal="center" vertical="center" wrapText="1"/>
      <protection locked="0"/>
    </xf>
    <xf numFmtId="0" fontId="90" fillId="0" borderId="27" xfId="0" applyFont="1" applyBorder="1" applyAlignment="1" applyProtection="1">
      <alignment horizontal="center" vertical="center" wrapText="1"/>
      <protection locked="0"/>
    </xf>
    <xf numFmtId="0" fontId="90" fillId="0" borderId="28" xfId="7" applyFont="1" applyFill="1" applyBorder="1" applyAlignment="1" applyProtection="1">
      <alignment horizontal="center" vertical="center" wrapText="1"/>
      <protection locked="0"/>
    </xf>
    <xf numFmtId="0" fontId="91" fillId="0" borderId="16" xfId="7" applyFont="1" applyFill="1" applyBorder="1" applyAlignment="1" applyProtection="1">
      <alignment horizontal="center" vertical="center" wrapText="1"/>
    </xf>
    <xf numFmtId="0" fontId="91" fillId="0" borderId="63" xfId="7" applyFont="1" applyFill="1" applyBorder="1" applyAlignment="1" applyProtection="1">
      <alignment horizontal="center" vertical="center" wrapText="1"/>
    </xf>
    <xf numFmtId="165" fontId="91" fillId="0" borderId="17" xfId="0" applyNumberFormat="1" applyFont="1" applyBorder="1" applyAlignment="1" applyProtection="1">
      <alignment horizontal="center" vertical="center" wrapText="1"/>
    </xf>
    <xf numFmtId="165" fontId="22" fillId="0" borderId="3" xfId="7" applyNumberFormat="1" applyFont="1" applyFill="1" applyBorder="1" applyAlignment="1" applyProtection="1">
      <alignment horizontal="right" vertical="center" wrapText="1" indent="1"/>
    </xf>
    <xf numFmtId="165" fontId="22" fillId="0" borderId="47" xfId="7" applyNumberFormat="1" applyFont="1" applyFill="1" applyBorder="1" applyAlignment="1" applyProtection="1">
      <alignment horizontal="right" vertical="center" wrapText="1" indent="1"/>
    </xf>
    <xf numFmtId="165" fontId="22" fillId="0" borderId="1" xfId="7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1" xfId="7" applyNumberFormat="1" applyFont="1" applyFill="1" applyBorder="1" applyAlignment="1" applyProtection="1">
      <alignment horizontal="right" vertical="center" wrapText="1" indent="1"/>
    </xf>
    <xf numFmtId="165" fontId="29" fillId="0" borderId="3" xfId="7" applyNumberFormat="1" applyFont="1" applyFill="1" applyBorder="1" applyAlignment="1" applyProtection="1">
      <alignment horizontal="right" vertical="center" wrapText="1" indent="1"/>
    </xf>
    <xf numFmtId="165" fontId="29" fillId="0" borderId="1" xfId="7" applyNumberFormat="1" applyFont="1" applyFill="1" applyBorder="1" applyAlignment="1" applyProtection="1">
      <alignment horizontal="right" vertical="center" wrapText="1" indent="1"/>
      <protection locked="0"/>
    </xf>
    <xf numFmtId="165" fontId="29" fillId="0" borderId="1" xfId="7" applyNumberFormat="1" applyFont="1" applyFill="1" applyBorder="1" applyAlignment="1" applyProtection="1">
      <alignment horizontal="right" vertical="center" wrapText="1" indent="1"/>
    </xf>
    <xf numFmtId="165" fontId="29" fillId="0" borderId="27" xfId="7" applyNumberFormat="1" applyFont="1" applyFill="1" applyBorder="1" applyAlignment="1" applyProtection="1">
      <alignment horizontal="right" vertical="center" wrapText="1" indent="1"/>
      <protection locked="0"/>
    </xf>
    <xf numFmtId="165" fontId="29" fillId="0" borderId="27" xfId="7" applyNumberFormat="1" applyFont="1" applyFill="1" applyBorder="1" applyAlignment="1" applyProtection="1">
      <alignment horizontal="right" vertical="center" wrapText="1" indent="1"/>
    </xf>
    <xf numFmtId="165" fontId="22" fillId="0" borderId="61" xfId="7" applyNumberFormat="1" applyFont="1" applyFill="1" applyBorder="1" applyAlignment="1" applyProtection="1">
      <alignment horizontal="right" vertical="center" wrapText="1" indent="1"/>
    </xf>
    <xf numFmtId="165" fontId="29" fillId="0" borderId="47" xfId="7" applyNumberFormat="1" applyFont="1" applyFill="1" applyBorder="1" applyAlignment="1" applyProtection="1">
      <alignment horizontal="right" vertical="center" wrapText="1" indent="1"/>
    </xf>
    <xf numFmtId="165" fontId="29" fillId="0" borderId="2" xfId="7" applyNumberFormat="1" applyFont="1" applyFill="1" applyBorder="1" applyAlignment="1" applyProtection="1">
      <alignment horizontal="right" vertical="center" wrapText="1" indent="1"/>
    </xf>
    <xf numFmtId="165" fontId="29" fillId="0" borderId="46" xfId="7" applyNumberFormat="1" applyFont="1" applyFill="1" applyBorder="1" applyAlignment="1" applyProtection="1">
      <alignment horizontal="right" vertical="center" wrapText="1" indent="1"/>
    </xf>
    <xf numFmtId="0" fontId="26" fillId="0" borderId="27" xfId="0" applyFont="1" applyBorder="1" applyAlignment="1" applyProtection="1">
      <alignment vertical="center" wrapText="1"/>
    </xf>
    <xf numFmtId="165" fontId="29" fillId="0" borderId="61" xfId="7" applyNumberFormat="1" applyFont="1" applyFill="1" applyBorder="1" applyAlignment="1" applyProtection="1">
      <alignment horizontal="right" vertical="center" wrapText="1" indent="1"/>
    </xf>
    <xf numFmtId="0" fontId="6" fillId="0" borderId="35" xfId="0" applyFont="1" applyFill="1" applyBorder="1" applyAlignment="1" applyProtection="1">
      <alignment horizontal="right"/>
    </xf>
    <xf numFmtId="165" fontId="22" fillId="0" borderId="4" xfId="7" applyNumberFormat="1" applyFont="1" applyFill="1" applyBorder="1" applyAlignment="1" applyProtection="1">
      <alignment horizontal="right" vertical="center" wrapText="1" indent="1"/>
    </xf>
    <xf numFmtId="165" fontId="22" fillId="0" borderId="53" xfId="7" applyNumberFormat="1" applyFont="1" applyFill="1" applyBorder="1" applyAlignment="1" applyProtection="1">
      <alignment horizontal="right" vertical="center" wrapText="1" indent="1"/>
    </xf>
    <xf numFmtId="165" fontId="22" fillId="0" borderId="2" xfId="7" applyNumberFormat="1" applyFont="1" applyFill="1" applyBorder="1" applyAlignment="1" applyProtection="1">
      <alignment horizontal="right" vertical="center" wrapText="1" indent="1"/>
    </xf>
    <xf numFmtId="165" fontId="22" fillId="0" borderId="46" xfId="7" applyNumberFormat="1" applyFont="1" applyFill="1" applyBorder="1" applyAlignment="1" applyProtection="1">
      <alignment horizontal="right" vertical="center" wrapText="1" indent="1"/>
    </xf>
    <xf numFmtId="165" fontId="22" fillId="0" borderId="6" xfId="7" applyNumberFormat="1" applyFont="1" applyFill="1" applyBorder="1" applyAlignment="1" applyProtection="1">
      <alignment horizontal="right" vertical="center" wrapText="1" indent="1"/>
    </xf>
    <xf numFmtId="165" fontId="22" fillId="0" borderId="41" xfId="7" applyNumberFormat="1" applyFont="1" applyFill="1" applyBorder="1" applyAlignment="1" applyProtection="1">
      <alignment horizontal="right" vertical="center" wrapText="1" indent="1"/>
    </xf>
    <xf numFmtId="165" fontId="22" fillId="0" borderId="27" xfId="7" applyNumberFormat="1" applyFont="1" applyFill="1" applyBorder="1" applyAlignment="1" applyProtection="1">
      <alignment horizontal="right" vertical="center" wrapText="1" indent="1"/>
    </xf>
    <xf numFmtId="165" fontId="22" fillId="0" borderId="34" xfId="7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5" xfId="7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64" xfId="7" applyNumberFormat="1" applyFont="1" applyFill="1" applyBorder="1" applyAlignment="1" applyProtection="1">
      <alignment horizontal="right" vertical="center" wrapText="1" indent="1"/>
      <protection locked="0"/>
    </xf>
    <xf numFmtId="165" fontId="20" fillId="0" borderId="42" xfId="7" applyNumberFormat="1" applyFont="1" applyFill="1" applyBorder="1" applyAlignment="1" applyProtection="1">
      <alignment horizontal="right" vertical="center" wrapText="1" indent="1"/>
    </xf>
    <xf numFmtId="165" fontId="28" fillId="0" borderId="42" xfId="7" applyNumberFormat="1" applyFont="1" applyFill="1" applyBorder="1" applyAlignment="1" applyProtection="1">
      <alignment horizontal="right" vertical="center" wrapText="1" indent="1"/>
    </xf>
    <xf numFmtId="165" fontId="27" fillId="0" borderId="42" xfId="0" applyNumberFormat="1" applyFont="1" applyBorder="1" applyAlignment="1" applyProtection="1">
      <alignment horizontal="right" vertical="center" wrapText="1" indent="1"/>
    </xf>
    <xf numFmtId="165" fontId="27" fillId="0" borderId="42" xfId="0" applyNumberFormat="1" applyFont="1" applyBorder="1" applyAlignment="1" applyProtection="1">
      <alignment horizontal="right" vertical="center" wrapText="1" indent="1"/>
      <protection locked="0"/>
    </xf>
    <xf numFmtId="165" fontId="22" fillId="0" borderId="36" xfId="7" applyNumberFormat="1" applyFont="1" applyFill="1" applyBorder="1" applyAlignment="1" applyProtection="1">
      <alignment horizontal="right" vertical="center" wrapText="1" indent="1"/>
    </xf>
    <xf numFmtId="165" fontId="27" fillId="0" borderId="65" xfId="0" applyNumberFormat="1" applyFont="1" applyBorder="1" applyAlignment="1" applyProtection="1">
      <alignment horizontal="right" vertical="center" wrapText="1" indent="1"/>
      <protection locked="0"/>
    </xf>
    <xf numFmtId="165" fontId="27" fillId="0" borderId="1" xfId="0" applyNumberFormat="1" applyFont="1" applyBorder="1" applyAlignment="1" applyProtection="1">
      <alignment horizontal="right" vertical="center" wrapText="1" indent="1"/>
      <protection locked="0"/>
    </xf>
    <xf numFmtId="165" fontId="27" fillId="0" borderId="1" xfId="0" applyNumberFormat="1" applyFont="1" applyBorder="1" applyAlignment="1" applyProtection="1">
      <alignment horizontal="right" vertical="center" wrapText="1" indent="1"/>
    </xf>
    <xf numFmtId="165" fontId="25" fillId="0" borderId="42" xfId="0" quotePrefix="1" applyNumberFormat="1" applyFont="1" applyBorder="1" applyAlignment="1" applyProtection="1">
      <alignment horizontal="right" vertical="center" wrapText="1" indent="1"/>
    </xf>
    <xf numFmtId="165" fontId="88" fillId="0" borderId="0" xfId="7" applyNumberFormat="1" applyFont="1" applyFill="1" applyAlignment="1" applyProtection="1">
      <alignment horizontal="right" vertical="center" indent="1"/>
    </xf>
    <xf numFmtId="0" fontId="88" fillId="0" borderId="0" xfId="7" applyFont="1" applyFill="1" applyProtection="1"/>
    <xf numFmtId="165" fontId="20" fillId="0" borderId="49" xfId="7" applyNumberFormat="1" applyFont="1" applyFill="1" applyBorder="1" applyAlignment="1" applyProtection="1">
      <alignment horizontal="right" vertical="center" wrapText="1" indent="1"/>
    </xf>
    <xf numFmtId="165" fontId="28" fillId="0" borderId="16" xfId="7" applyNumberFormat="1" applyFont="1" applyFill="1" applyBorder="1" applyAlignment="1" applyProtection="1">
      <alignment horizontal="right" vertical="center" wrapText="1" indent="1"/>
    </xf>
    <xf numFmtId="165" fontId="7" fillId="0" borderId="0" xfId="0" applyNumberFormat="1" applyFont="1" applyFill="1" applyAlignment="1" applyProtection="1">
      <alignment horizontal="centerContinuous" vertical="center" wrapText="1"/>
      <protection locked="0"/>
    </xf>
    <xf numFmtId="165" fontId="6" fillId="0" borderId="0" xfId="0" applyNumberFormat="1" applyFont="1" applyFill="1" applyAlignment="1" applyProtection="1">
      <alignment horizontal="right" vertical="center"/>
    </xf>
    <xf numFmtId="165" fontId="8" fillId="0" borderId="42" xfId="0" applyNumberFormat="1" applyFont="1" applyFill="1" applyBorder="1" applyAlignment="1" applyProtection="1">
      <alignment horizontal="centerContinuous" vertical="center" wrapText="1"/>
    </xf>
    <xf numFmtId="165" fontId="8" fillId="0" borderId="55" xfId="0" applyNumberFormat="1" applyFont="1" applyFill="1" applyBorder="1" applyAlignment="1" applyProtection="1">
      <alignment horizontal="centerContinuous" vertical="center" wrapText="1"/>
    </xf>
    <xf numFmtId="165" fontId="8" fillId="0" borderId="60" xfId="0" applyNumberFormat="1" applyFont="1" applyFill="1" applyBorder="1" applyAlignment="1" applyProtection="1">
      <alignment horizontal="centerContinuous" vertical="center" wrapText="1"/>
    </xf>
    <xf numFmtId="165" fontId="89" fillId="0" borderId="14" xfId="0" applyNumberFormat="1" applyFont="1" applyFill="1" applyBorder="1" applyAlignment="1" applyProtection="1">
      <alignment horizontal="center" vertical="center" wrapText="1"/>
    </xf>
    <xf numFmtId="165" fontId="89" fillId="0" borderId="42" xfId="0" applyNumberFormat="1" applyFont="1" applyFill="1" applyBorder="1" applyAlignment="1" applyProtection="1">
      <alignment horizontal="center" vertical="center" wrapText="1"/>
      <protection locked="0"/>
    </xf>
    <xf numFmtId="165" fontId="89" fillId="0" borderId="13" xfId="0" applyNumberFormat="1" applyFont="1" applyFill="1" applyBorder="1" applyAlignment="1" applyProtection="1">
      <alignment horizontal="center" vertical="center" wrapText="1"/>
    </xf>
    <xf numFmtId="165" fontId="89" fillId="0" borderId="14" xfId="0" applyNumberFormat="1" applyFont="1" applyFill="1" applyBorder="1" applyAlignment="1" applyProtection="1">
      <alignment horizontal="center" vertical="center" wrapText="1"/>
      <protection locked="0"/>
    </xf>
    <xf numFmtId="165" fontId="89" fillId="0" borderId="36" xfId="0" applyNumberFormat="1" applyFont="1" applyFill="1" applyBorder="1" applyAlignment="1" applyProtection="1">
      <alignment horizontal="center" vertical="center" wrapText="1"/>
      <protection locked="0"/>
    </xf>
    <xf numFmtId="165" fontId="28" fillId="0" borderId="42" xfId="0" applyNumberFormat="1" applyFont="1" applyFill="1" applyBorder="1" applyAlignment="1" applyProtection="1">
      <alignment horizontal="center" vertical="center" wrapText="1"/>
    </xf>
    <xf numFmtId="165" fontId="22" fillId="0" borderId="3" xfId="0" applyNumberFormat="1" applyFont="1" applyFill="1" applyBorder="1" applyAlignment="1" applyProtection="1">
      <alignment horizontal="right" vertical="center" wrapText="1" indent="1"/>
    </xf>
    <xf numFmtId="165" fontId="22" fillId="0" borderId="47" xfId="0" applyNumberFormat="1" applyFont="1" applyFill="1" applyBorder="1" applyAlignment="1" applyProtection="1">
      <alignment horizontal="right" vertical="center" wrapText="1" indent="1"/>
    </xf>
    <xf numFmtId="165" fontId="22" fillId="0" borderId="6" xfId="0" applyNumberFormat="1" applyFont="1" applyFill="1" applyBorder="1" applyAlignment="1" applyProtection="1">
      <alignment horizontal="right" vertical="center" wrapText="1" indent="1"/>
    </xf>
    <xf numFmtId="165" fontId="17" fillId="0" borderId="50" xfId="0" applyNumberFormat="1" applyFont="1" applyFill="1" applyBorder="1" applyAlignment="1" applyProtection="1">
      <alignment horizontal="left" vertical="center" wrapText="1" indent="1"/>
    </xf>
    <xf numFmtId="165" fontId="29" fillId="0" borderId="66" xfId="0" applyNumberFormat="1" applyFont="1" applyFill="1" applyBorder="1" applyAlignment="1" applyProtection="1">
      <alignment horizontal="right" vertical="center" wrapText="1" indent="1"/>
    </xf>
    <xf numFmtId="165" fontId="17" fillId="0" borderId="23" xfId="0" applyNumberFormat="1" applyFont="1" applyFill="1" applyBorder="1" applyAlignment="1" applyProtection="1">
      <alignment horizontal="left" vertical="center" wrapText="1" indent="1"/>
    </xf>
    <xf numFmtId="165" fontId="29" fillId="0" borderId="2" xfId="0" applyNumberFormat="1" applyFont="1" applyFill="1" applyBorder="1" applyAlignment="1" applyProtection="1">
      <alignment horizontal="right" vertical="center" wrapText="1" indent="1"/>
    </xf>
    <xf numFmtId="165" fontId="29" fillId="0" borderId="46" xfId="0" applyNumberFormat="1" applyFont="1" applyFill="1" applyBorder="1" applyAlignment="1" applyProtection="1">
      <alignment horizontal="right" vertical="center" wrapText="1" indent="1"/>
    </xf>
    <xf numFmtId="165" fontId="29" fillId="0" borderId="1" xfId="0" applyNumberFormat="1" applyFont="1" applyFill="1" applyBorder="1" applyAlignment="1" applyProtection="1">
      <alignment horizontal="right" vertical="center" wrapText="1" indent="1"/>
    </xf>
    <xf numFmtId="165" fontId="28" fillId="0" borderId="42" xfId="0" applyNumberFormat="1" applyFont="1" applyFill="1" applyBorder="1" applyAlignment="1" applyProtection="1">
      <alignment horizontal="right" vertical="center" wrapText="1" indent="1"/>
    </xf>
    <xf numFmtId="165" fontId="30" fillId="0" borderId="14" xfId="0" applyNumberFormat="1" applyFont="1" applyFill="1" applyBorder="1" applyAlignment="1" applyProtection="1">
      <alignment horizontal="right" vertical="center" wrapText="1" indent="1"/>
    </xf>
    <xf numFmtId="165" fontId="30" fillId="0" borderId="36" xfId="0" applyNumberFormat="1" applyFont="1" applyFill="1" applyBorder="1" applyAlignment="1" applyProtection="1">
      <alignment horizontal="right" vertical="center" wrapText="1" indent="1"/>
    </xf>
    <xf numFmtId="165" fontId="30" fillId="0" borderId="17" xfId="0" applyNumberFormat="1" applyFont="1" applyFill="1" applyBorder="1" applyAlignment="1" applyProtection="1">
      <alignment horizontal="right" vertical="center" wrapText="1" indent="1"/>
    </xf>
    <xf numFmtId="165" fontId="22" fillId="0" borderId="4" xfId="0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37" xfId="0" applyNumberFormat="1" applyFont="1" applyFill="1" applyBorder="1" applyAlignment="1" applyProtection="1">
      <alignment horizontal="right" vertical="center" wrapText="1" indent="1"/>
    </xf>
    <xf numFmtId="165" fontId="22" fillId="0" borderId="46" xfId="0" applyNumberFormat="1" applyFont="1" applyFill="1" applyBorder="1" applyAlignment="1" applyProtection="1">
      <alignment horizontal="right" vertical="center" wrapText="1" indent="1"/>
    </xf>
    <xf numFmtId="165" fontId="22" fillId="0" borderId="1" xfId="0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66" xfId="0" applyNumberFormat="1" applyFont="1" applyFill="1" applyBorder="1" applyAlignment="1" applyProtection="1">
      <alignment horizontal="right" vertical="center" wrapText="1" indent="1"/>
    </xf>
    <xf numFmtId="165" fontId="29" fillId="0" borderId="3" xfId="0" applyNumberFormat="1" applyFont="1" applyFill="1" applyBorder="1" applyAlignment="1" applyProtection="1">
      <alignment horizontal="right" vertical="center" wrapText="1" indent="1"/>
      <protection locked="0"/>
    </xf>
    <xf numFmtId="165" fontId="29" fillId="0" borderId="47" xfId="0" applyNumberFormat="1" applyFont="1" applyFill="1" applyBorder="1" applyAlignment="1" applyProtection="1">
      <alignment horizontal="right" vertical="center" wrapText="1" indent="1"/>
    </xf>
    <xf numFmtId="0" fontId="24" fillId="0" borderId="0" xfId="0" applyFont="1" applyAlignment="1" applyProtection="1">
      <alignment horizontal="center"/>
    </xf>
    <xf numFmtId="3" fontId="38" fillId="0" borderId="0" xfId="0" applyNumberFormat="1" applyFont="1" applyFill="1" applyAlignment="1" applyProtection="1">
      <alignment horizontal="right" indent="1"/>
    </xf>
    <xf numFmtId="0" fontId="38" fillId="0" borderId="0" xfId="0" applyFont="1" applyFill="1" applyAlignment="1" applyProtection="1">
      <alignment horizontal="right" indent="1"/>
    </xf>
    <xf numFmtId="3" fontId="30" fillId="0" borderId="0" xfId="0" applyNumberFormat="1" applyFont="1" applyFill="1" applyAlignment="1" applyProtection="1">
      <alignment horizontal="right" indent="1"/>
    </xf>
    <xf numFmtId="0" fontId="35" fillId="0" borderId="0" xfId="0" applyFont="1" applyFill="1" applyProtection="1"/>
    <xf numFmtId="165" fontId="6" fillId="0" borderId="0" xfId="0" applyNumberFormat="1" applyFont="1" applyFill="1" applyAlignment="1" applyProtection="1">
      <alignment horizontal="right" wrapText="1"/>
    </xf>
    <xf numFmtId="165" fontId="89" fillId="0" borderId="17" xfId="0" applyNumberFormat="1" applyFont="1" applyFill="1" applyBorder="1" applyAlignment="1" applyProtection="1">
      <alignment horizontal="center" vertical="center" wrapText="1"/>
      <protection locked="0"/>
    </xf>
    <xf numFmtId="165" fontId="91" fillId="0" borderId="19" xfId="0" applyNumberFormat="1" applyFont="1" applyFill="1" applyBorder="1" applyAlignment="1" applyProtection="1">
      <alignment horizontal="center" vertical="center" wrapText="1"/>
    </xf>
    <xf numFmtId="165" fontId="91" fillId="0" borderId="38" xfId="0" applyNumberFormat="1" applyFont="1" applyFill="1" applyBorder="1" applyAlignment="1" applyProtection="1">
      <alignment horizontal="center" vertical="center" wrapText="1"/>
    </xf>
    <xf numFmtId="165" fontId="89" fillId="0" borderId="14" xfId="0" applyNumberFormat="1" applyFont="1" applyBorder="1" applyAlignment="1" applyProtection="1">
      <alignment horizontal="center" vertical="center" wrapText="1"/>
      <protection locked="0"/>
    </xf>
    <xf numFmtId="165" fontId="89" fillId="0" borderId="42" xfId="0" applyNumberFormat="1" applyFont="1" applyBorder="1" applyAlignment="1" applyProtection="1">
      <alignment horizontal="center" vertical="center" wrapText="1"/>
      <protection locked="0"/>
    </xf>
    <xf numFmtId="165" fontId="89" fillId="0" borderId="36" xfId="0" applyNumberFormat="1" applyFont="1" applyBorder="1" applyAlignment="1" applyProtection="1">
      <alignment horizontal="center" vertical="center" wrapText="1"/>
      <protection locked="0"/>
    </xf>
    <xf numFmtId="165" fontId="22" fillId="0" borderId="2" xfId="0" applyNumberFormat="1" applyFont="1" applyFill="1" applyBorder="1" applyAlignment="1" applyProtection="1">
      <alignment vertical="center" wrapText="1"/>
    </xf>
    <xf numFmtId="165" fontId="3" fillId="0" borderId="0" xfId="0" applyNumberFormat="1" applyFont="1" applyFill="1" applyAlignment="1" applyProtection="1">
      <alignment horizontal="left" vertical="center" wrapText="1" readingOrder="2"/>
      <protection locked="0"/>
    </xf>
    <xf numFmtId="165" fontId="3" fillId="0" borderId="0" xfId="0" applyNumberFormat="1" applyFont="1" applyFill="1" applyAlignment="1">
      <alignment vertical="center" wrapText="1" readingOrder="2"/>
    </xf>
    <xf numFmtId="165" fontId="91" fillId="0" borderId="17" xfId="0" applyNumberFormat="1" applyFont="1" applyBorder="1" applyAlignment="1" applyProtection="1">
      <alignment horizontal="center" vertical="center" wrapText="1"/>
      <protection locked="0"/>
    </xf>
    <xf numFmtId="165" fontId="22" fillId="0" borderId="20" xfId="7" applyNumberFormat="1" applyFont="1" applyFill="1" applyBorder="1" applyAlignment="1" applyProtection="1">
      <alignment horizontal="right" vertical="center" wrapText="1" indent="1"/>
    </xf>
    <xf numFmtId="165" fontId="22" fillId="0" borderId="21" xfId="7" applyNumberFormat="1" applyFont="1" applyFill="1" applyBorder="1" applyAlignment="1" applyProtection="1">
      <alignment horizontal="right" vertical="center" wrapText="1" indent="1"/>
    </xf>
    <xf numFmtId="165" fontId="29" fillId="0" borderId="5" xfId="7" applyNumberFormat="1" applyFont="1" applyFill="1" applyBorder="1" applyAlignment="1" applyProtection="1">
      <alignment horizontal="right" vertical="center" wrapText="1" indent="1"/>
      <protection locked="0"/>
    </xf>
    <xf numFmtId="165" fontId="29" fillId="0" borderId="20" xfId="7" applyNumberFormat="1" applyFont="1" applyFill="1" applyBorder="1" applyAlignment="1" applyProtection="1">
      <alignment horizontal="right" vertical="center" wrapText="1" indent="1"/>
    </xf>
    <xf numFmtId="165" fontId="29" fillId="0" borderId="64" xfId="7" applyNumberFormat="1" applyFont="1" applyFill="1" applyBorder="1" applyAlignment="1" applyProtection="1">
      <alignment horizontal="right" vertical="center" wrapText="1" indent="1"/>
      <protection locked="0"/>
    </xf>
    <xf numFmtId="165" fontId="29" fillId="0" borderId="6" xfId="7" applyNumberFormat="1" applyFont="1" applyFill="1" applyBorder="1" applyAlignment="1" applyProtection="1">
      <alignment horizontal="right" vertical="center" wrapText="1" indent="1"/>
    </xf>
    <xf numFmtId="165" fontId="29" fillId="0" borderId="21" xfId="7" applyNumberFormat="1" applyFont="1" applyFill="1" applyBorder="1" applyAlignment="1" applyProtection="1">
      <alignment horizontal="right" vertical="center" wrapText="1" indent="1"/>
    </xf>
    <xf numFmtId="165" fontId="29" fillId="0" borderId="34" xfId="7" applyNumberFormat="1" applyFont="1" applyFill="1" applyBorder="1" applyAlignment="1" applyProtection="1">
      <alignment horizontal="right" vertical="center" wrapText="1" indent="1"/>
      <protection locked="0"/>
    </xf>
    <xf numFmtId="165" fontId="29" fillId="0" borderId="26" xfId="7" applyNumberFormat="1" applyFont="1" applyFill="1" applyBorder="1" applyAlignment="1" applyProtection="1">
      <alignment horizontal="right" vertical="center" wrapText="1" indent="1"/>
    </xf>
    <xf numFmtId="165" fontId="29" fillId="0" borderId="62" xfId="7" applyNumberFormat="1" applyFont="1" applyFill="1" applyBorder="1" applyAlignment="1" applyProtection="1">
      <alignment horizontal="right" vertical="center" wrapText="1" indent="1"/>
      <protection locked="0"/>
    </xf>
    <xf numFmtId="165" fontId="29" fillId="0" borderId="28" xfId="7" applyNumberFormat="1" applyFont="1" applyFill="1" applyBorder="1" applyAlignment="1" applyProtection="1">
      <alignment horizontal="right" vertical="center" wrapText="1" indent="1"/>
    </xf>
    <xf numFmtId="0" fontId="26" fillId="0" borderId="27" xfId="0" applyFont="1" applyBorder="1" applyAlignment="1" applyProtection="1">
      <alignment wrapText="1"/>
    </xf>
    <xf numFmtId="165" fontId="20" fillId="0" borderId="67" xfId="7" applyNumberFormat="1" applyFont="1" applyFill="1" applyBorder="1" applyAlignment="1" applyProtection="1">
      <alignment horizontal="right" vertical="center" wrapText="1" indent="1"/>
    </xf>
    <xf numFmtId="165" fontId="22" fillId="0" borderId="68" xfId="7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37" xfId="7" applyNumberFormat="1" applyFont="1" applyFill="1" applyBorder="1" applyAlignment="1" applyProtection="1">
      <alignment horizontal="right" vertical="center" wrapText="1" indent="1"/>
    </xf>
    <xf numFmtId="165" fontId="22" fillId="0" borderId="28" xfId="7" applyNumberFormat="1" applyFont="1" applyFill="1" applyBorder="1" applyAlignment="1" applyProtection="1">
      <alignment horizontal="right" vertical="center" wrapText="1" indent="1"/>
    </xf>
    <xf numFmtId="0" fontId="86" fillId="0" borderId="0" xfId="0" applyFont="1" applyFill="1" applyAlignment="1" applyProtection="1">
      <alignment horizontal="right" vertical="center" wrapText="1" indent="1"/>
    </xf>
    <xf numFmtId="165" fontId="86" fillId="0" borderId="44" xfId="0" applyNumberFormat="1" applyFont="1" applyFill="1" applyBorder="1" applyAlignment="1" applyProtection="1">
      <alignment horizontal="right" vertical="center" wrapText="1" indent="1"/>
    </xf>
    <xf numFmtId="165" fontId="27" fillId="0" borderId="49" xfId="0" applyNumberFormat="1" applyFont="1" applyBorder="1" applyAlignment="1" applyProtection="1">
      <alignment horizontal="right" vertical="center" wrapText="1" indent="1"/>
    </xf>
    <xf numFmtId="165" fontId="92" fillId="0" borderId="42" xfId="0" applyNumberFormat="1" applyFont="1" applyBorder="1" applyAlignment="1" applyProtection="1">
      <alignment horizontal="center" vertical="center" wrapText="1"/>
      <protection locked="0"/>
    </xf>
    <xf numFmtId="49" fontId="8" fillId="0" borderId="38" xfId="0" applyNumberFormat="1" applyFont="1" applyFill="1" applyBorder="1" applyAlignment="1" applyProtection="1">
      <alignment horizontal="right" vertical="center"/>
      <protection locked="0"/>
    </xf>
    <xf numFmtId="0" fontId="8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49" fontId="32" fillId="0" borderId="0" xfId="0" applyNumberFormat="1" applyFont="1" applyFill="1" applyBorder="1" applyAlignment="1" applyProtection="1">
      <alignment horizontal="right" vertical="center"/>
      <protection locked="0"/>
    </xf>
    <xf numFmtId="0" fontId="91" fillId="0" borderId="14" xfId="7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Fill="1" applyAlignment="1" applyProtection="1">
      <alignment horizontal="center" vertical="center" wrapText="1"/>
    </xf>
    <xf numFmtId="3" fontId="22" fillId="0" borderId="4" xfId="7" applyNumberFormat="1" applyFont="1" applyFill="1" applyBorder="1" applyAlignment="1" applyProtection="1">
      <alignment horizontal="right" vertical="center" wrapText="1" indent="1"/>
      <protection locked="0"/>
    </xf>
    <xf numFmtId="165" fontId="28" fillId="0" borderId="16" xfId="0" applyNumberFormat="1" applyFont="1" applyFill="1" applyBorder="1" applyAlignment="1" applyProtection="1">
      <alignment horizontal="right" vertical="center" wrapText="1" indent="1"/>
    </xf>
    <xf numFmtId="165" fontId="28" fillId="0" borderId="26" xfId="0" applyNumberFormat="1" applyFont="1" applyFill="1" applyBorder="1" applyAlignment="1" applyProtection="1">
      <alignment horizontal="right" vertical="center" wrapText="1" indent="1"/>
    </xf>
    <xf numFmtId="3" fontId="22" fillId="0" borderId="2" xfId="7" applyNumberFormat="1" applyFont="1" applyFill="1" applyBorder="1" applyAlignment="1" applyProtection="1">
      <alignment horizontal="right" vertical="center" wrapText="1" indent="1"/>
      <protection locked="0"/>
    </xf>
    <xf numFmtId="165" fontId="28" fillId="0" borderId="2" xfId="0" applyNumberFormat="1" applyFont="1" applyFill="1" applyBorder="1" applyAlignment="1" applyProtection="1">
      <alignment horizontal="right" vertical="center" wrapText="1" indent="1"/>
    </xf>
    <xf numFmtId="49" fontId="29" fillId="0" borderId="10" xfId="0" applyNumberFormat="1" applyFont="1" applyFill="1" applyBorder="1" applyAlignment="1" applyProtection="1">
      <alignment horizontal="center" vertical="center" wrapText="1"/>
    </xf>
    <xf numFmtId="3" fontId="22" fillId="0" borderId="6" xfId="7" applyNumberFormat="1" applyFont="1" applyFill="1" applyBorder="1" applyAlignment="1" applyProtection="1">
      <alignment horizontal="right" vertical="center" wrapText="1" indent="1"/>
      <protection locked="0"/>
    </xf>
    <xf numFmtId="165" fontId="28" fillId="0" borderId="27" xfId="0" applyNumberFormat="1" applyFont="1" applyFill="1" applyBorder="1" applyAlignment="1" applyProtection="1">
      <alignment horizontal="right" vertical="center" wrapText="1" indent="1"/>
    </xf>
    <xf numFmtId="3" fontId="22" fillId="0" borderId="3" xfId="7" applyNumberFormat="1" applyFont="1" applyFill="1" applyBorder="1" applyAlignment="1" applyProtection="1">
      <alignment horizontal="right" vertical="center" wrapText="1" indent="1"/>
      <protection locked="0"/>
    </xf>
    <xf numFmtId="165" fontId="28" fillId="0" borderId="6" xfId="0" applyNumberFormat="1" applyFont="1" applyFill="1" applyBorder="1" applyAlignment="1" applyProtection="1">
      <alignment horizontal="right" vertical="center" wrapText="1" indent="1"/>
    </xf>
    <xf numFmtId="165" fontId="28" fillId="0" borderId="20" xfId="0" applyNumberFormat="1" applyFont="1" applyFill="1" applyBorder="1" applyAlignment="1" applyProtection="1">
      <alignment horizontal="right" vertical="center" wrapText="1" indent="1"/>
    </xf>
    <xf numFmtId="165" fontId="28" fillId="0" borderId="19" xfId="0" applyNumberFormat="1" applyFont="1" applyFill="1" applyBorder="1" applyAlignment="1" applyProtection="1">
      <alignment horizontal="right" vertical="center" wrapText="1" indent="1"/>
    </xf>
    <xf numFmtId="165" fontId="28" fillId="0" borderId="21" xfId="0" applyNumberFormat="1" applyFont="1" applyFill="1" applyBorder="1" applyAlignment="1" applyProtection="1">
      <alignment horizontal="right" vertical="center" wrapText="1" indent="1"/>
    </xf>
    <xf numFmtId="3" fontId="28" fillId="0" borderId="14" xfId="7" applyNumberFormat="1" applyFont="1" applyFill="1" applyBorder="1" applyAlignment="1" applyProtection="1">
      <alignment horizontal="right" vertical="center" wrapText="1" indent="1"/>
      <protection locked="0"/>
    </xf>
    <xf numFmtId="165" fontId="28" fillId="0" borderId="49" xfId="0" applyNumberFormat="1" applyFont="1" applyFill="1" applyBorder="1" applyAlignment="1" applyProtection="1">
      <alignment horizontal="right" vertical="center" wrapText="1" indent="1"/>
    </xf>
    <xf numFmtId="3" fontId="29" fillId="0" borderId="3" xfId="7" applyNumberFormat="1" applyFont="1" applyFill="1" applyBorder="1" applyAlignment="1" applyProtection="1">
      <alignment horizontal="right" vertical="center" wrapText="1" indent="1"/>
      <protection locked="0"/>
    </xf>
    <xf numFmtId="3" fontId="29" fillId="0" borderId="2" xfId="7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1" xfId="7" applyFont="1" applyFill="1" applyBorder="1" applyAlignment="1" applyProtection="1">
      <alignment horizontal="left" vertical="center" wrapText="1" indent="1"/>
    </xf>
    <xf numFmtId="3" fontId="29" fillId="0" borderId="6" xfId="7" applyNumberFormat="1" applyFont="1" applyFill="1" applyBorder="1" applyAlignment="1" applyProtection="1">
      <alignment horizontal="right" vertical="center" wrapText="1" indent="1"/>
      <protection locked="0"/>
    </xf>
    <xf numFmtId="165" fontId="28" fillId="0" borderId="30" xfId="0" applyNumberFormat="1" applyFont="1" applyFill="1" applyBorder="1" applyAlignment="1" applyProtection="1">
      <alignment horizontal="right" vertical="center" wrapText="1" indent="1"/>
    </xf>
    <xf numFmtId="165" fontId="28" fillId="0" borderId="1" xfId="0" applyNumberFormat="1" applyFont="1" applyFill="1" applyBorder="1" applyAlignment="1" applyProtection="1">
      <alignment horizontal="right" vertical="center" wrapText="1" indent="1"/>
    </xf>
    <xf numFmtId="3" fontId="29" fillId="0" borderId="27" xfId="7" applyNumberFormat="1" applyFont="1" applyFill="1" applyBorder="1" applyAlignment="1" applyProtection="1">
      <alignment horizontal="right" vertical="center" wrapText="1" indent="1"/>
      <protection locked="0"/>
    </xf>
    <xf numFmtId="165" fontId="28" fillId="0" borderId="49" xfId="7" applyNumberFormat="1" applyFont="1" applyFill="1" applyBorder="1" applyAlignment="1" applyProtection="1">
      <alignment horizontal="right" vertical="center" wrapText="1" indent="1"/>
    </xf>
    <xf numFmtId="0" fontId="22" fillId="0" borderId="69" xfId="7" applyFont="1" applyFill="1" applyBorder="1" applyAlignment="1" applyProtection="1">
      <alignment horizontal="right" vertical="center" wrapText="1" indent="1"/>
      <protection locked="0"/>
    </xf>
    <xf numFmtId="165" fontId="22" fillId="0" borderId="69" xfId="7" applyNumberFormat="1" applyFont="1" applyFill="1" applyBorder="1" applyAlignment="1" applyProtection="1">
      <alignment horizontal="right" vertical="center" wrapText="1" indent="1"/>
    </xf>
    <xf numFmtId="165" fontId="29" fillId="0" borderId="26" xfId="0" applyNumberFormat="1" applyFont="1" applyFill="1" applyBorder="1" applyAlignment="1" applyProtection="1">
      <alignment horizontal="right" vertical="center" wrapText="1" indent="1"/>
    </xf>
    <xf numFmtId="0" fontId="22" fillId="0" borderId="51" xfId="7" applyFont="1" applyFill="1" applyBorder="1" applyAlignment="1" applyProtection="1">
      <alignment horizontal="right" vertical="center" wrapText="1" indent="1"/>
      <protection locked="0"/>
    </xf>
    <xf numFmtId="165" fontId="22" fillId="0" borderId="51" xfId="7" applyNumberFormat="1" applyFont="1" applyFill="1" applyBorder="1" applyAlignment="1" applyProtection="1">
      <alignment horizontal="right" vertical="center" wrapText="1" indent="1"/>
    </xf>
    <xf numFmtId="165" fontId="29" fillId="0" borderId="20" xfId="0" applyNumberFormat="1" applyFont="1" applyFill="1" applyBorder="1" applyAlignment="1" applyProtection="1">
      <alignment horizontal="right" vertical="center" wrapText="1" indent="1"/>
    </xf>
    <xf numFmtId="0" fontId="28" fillId="0" borderId="49" xfId="7" applyFont="1" applyFill="1" applyBorder="1" applyAlignment="1" applyProtection="1">
      <alignment horizontal="right" vertical="center" wrapText="1" indent="1"/>
      <protection locked="0"/>
    </xf>
    <xf numFmtId="165" fontId="8" fillId="0" borderId="49" xfId="0" applyNumberFormat="1" applyFont="1" applyFill="1" applyBorder="1" applyAlignment="1" applyProtection="1">
      <alignment horizontal="right" vertical="center" wrapText="1" indent="1"/>
    </xf>
    <xf numFmtId="165" fontId="86" fillId="0" borderId="0" xfId="0" applyNumberFormat="1" applyFont="1" applyFill="1" applyAlignment="1" applyProtection="1">
      <alignment horizontal="right" vertical="center" wrapText="1"/>
    </xf>
    <xf numFmtId="0" fontId="86" fillId="0" borderId="0" xfId="0" applyFont="1" applyFill="1" applyAlignment="1" applyProtection="1">
      <alignment horizontal="right" vertical="center" wrapText="1"/>
    </xf>
    <xf numFmtId="0" fontId="4" fillId="0" borderId="14" xfId="0" applyFont="1" applyFill="1" applyBorder="1" applyAlignment="1" applyProtection="1">
      <alignment horizontal="right" vertical="center" wrapText="1"/>
      <protection locked="0"/>
    </xf>
    <xf numFmtId="165" fontId="4" fillId="0" borderId="14" xfId="0" applyNumberFormat="1" applyFont="1" applyFill="1" applyBorder="1" applyAlignment="1" applyProtection="1">
      <alignment horizontal="right" vertical="center" wrapText="1"/>
    </xf>
    <xf numFmtId="165" fontId="4" fillId="0" borderId="17" xfId="0" applyNumberFormat="1" applyFont="1" applyFill="1" applyBorder="1" applyAlignment="1" applyProtection="1">
      <alignment horizontal="right" vertical="center" wrapText="1" indent="1"/>
    </xf>
    <xf numFmtId="165" fontId="0" fillId="0" borderId="0" xfId="0" applyNumberFormat="1" applyFill="1" applyAlignment="1" applyProtection="1">
      <alignment horizontal="right" vertical="center" wrapText="1"/>
    </xf>
    <xf numFmtId="165" fontId="0" fillId="0" borderId="0" xfId="0" applyNumberFormat="1" applyFill="1" applyAlignment="1" applyProtection="1">
      <alignment horizontal="right" vertical="center" wrapText="1" indent="1"/>
    </xf>
    <xf numFmtId="165" fontId="86" fillId="0" borderId="0" xfId="0" applyNumberFormat="1" applyFont="1" applyAlignment="1">
      <alignment horizontal="right" vertical="center" wrapText="1"/>
    </xf>
    <xf numFmtId="165" fontId="86" fillId="0" borderId="0" xfId="0" applyNumberFormat="1" applyFont="1" applyAlignment="1">
      <alignment horizontal="right" vertical="center" wrapText="1" indent="1"/>
    </xf>
    <xf numFmtId="0" fontId="0" fillId="0" borderId="0" xfId="0" applyFill="1" applyAlignment="1" applyProtection="1">
      <alignment horizontal="right" vertical="center" wrapText="1" indent="1"/>
    </xf>
    <xf numFmtId="0" fontId="0" fillId="0" borderId="0" xfId="0" applyFont="1" applyFill="1" applyAlignment="1">
      <alignment horizontal="center"/>
    </xf>
    <xf numFmtId="0" fontId="93" fillId="0" borderId="0" xfId="0" applyFont="1"/>
    <xf numFmtId="0" fontId="8" fillId="0" borderId="62" xfId="7" applyFont="1" applyFill="1" applyBorder="1" applyAlignment="1" applyProtection="1">
      <alignment horizontal="center" vertical="center" wrapText="1"/>
    </xf>
    <xf numFmtId="0" fontId="8" fillId="0" borderId="27" xfId="7" applyFont="1" applyFill="1" applyBorder="1" applyAlignment="1" applyProtection="1">
      <alignment horizontal="center" vertical="center" wrapText="1"/>
    </xf>
    <xf numFmtId="0" fontId="8" fillId="0" borderId="28" xfId="7" applyFont="1" applyFill="1" applyBorder="1" applyAlignment="1" applyProtection="1">
      <alignment horizontal="center" vertical="center" wrapText="1"/>
      <protection locked="0"/>
    </xf>
    <xf numFmtId="0" fontId="20" fillId="0" borderId="66" xfId="7" applyFont="1" applyFill="1" applyBorder="1" applyAlignment="1" applyProtection="1">
      <alignment horizontal="center" vertical="center" wrapText="1"/>
    </xf>
    <xf numFmtId="0" fontId="20" fillId="0" borderId="42" xfId="7" applyFont="1" applyFill="1" applyBorder="1" applyAlignment="1" applyProtection="1">
      <alignment horizontal="center" vertical="center" wrapText="1"/>
    </xf>
    <xf numFmtId="0" fontId="22" fillId="0" borderId="27" xfId="7" applyFont="1" applyFill="1" applyBorder="1" applyAlignment="1" applyProtection="1">
      <alignment horizontal="left" vertical="center" wrapText="1" indent="1"/>
    </xf>
    <xf numFmtId="165" fontId="0" fillId="0" borderId="0" xfId="0" applyNumberFormat="1" applyFill="1" applyAlignment="1" applyProtection="1">
      <alignment horizontal="centerContinuous" vertical="center"/>
      <protection locked="0"/>
    </xf>
    <xf numFmtId="165" fontId="6" fillId="0" borderId="0" xfId="0" applyNumberFormat="1" applyFont="1" applyFill="1" applyAlignment="1" applyProtection="1">
      <alignment horizontal="right" vertical="center"/>
      <protection locked="0"/>
    </xf>
    <xf numFmtId="165" fontId="8" fillId="0" borderId="13" xfId="0" applyNumberFormat="1" applyFont="1" applyFill="1" applyBorder="1" applyAlignment="1" applyProtection="1">
      <alignment horizontal="centerContinuous" vertical="center" wrapText="1"/>
      <protection locked="0"/>
    </xf>
    <xf numFmtId="165" fontId="8" fillId="0" borderId="14" xfId="0" applyNumberFormat="1" applyFont="1" applyFill="1" applyBorder="1" applyAlignment="1" applyProtection="1">
      <alignment horizontal="centerContinuous" vertical="center" wrapText="1"/>
      <protection locked="0"/>
    </xf>
    <xf numFmtId="165" fontId="8" fillId="0" borderId="42" xfId="0" applyNumberFormat="1" applyFont="1" applyFill="1" applyBorder="1" applyAlignment="1" applyProtection="1">
      <alignment horizontal="centerContinuous" vertical="center" wrapText="1"/>
      <protection locked="0"/>
    </xf>
    <xf numFmtId="165" fontId="8" fillId="0" borderId="17" xfId="0" applyNumberFormat="1" applyFont="1" applyFill="1" applyBorder="1" applyAlignment="1" applyProtection="1">
      <alignment horizontal="centerContinuous" vertical="center" wrapText="1"/>
      <protection locked="0"/>
    </xf>
    <xf numFmtId="165" fontId="8" fillId="0" borderId="55" xfId="0" applyNumberFormat="1" applyFont="1" applyFill="1" applyBorder="1" applyAlignment="1" applyProtection="1">
      <alignment horizontal="centerContinuous" vertical="center" wrapText="1"/>
      <protection locked="0"/>
    </xf>
    <xf numFmtId="165" fontId="8" fillId="0" borderId="60" xfId="0" applyNumberFormat="1" applyFont="1" applyFill="1" applyBorder="1" applyAlignment="1" applyProtection="1">
      <alignment horizontal="centerContinuous" vertical="center" wrapText="1"/>
      <protection locked="0"/>
    </xf>
    <xf numFmtId="165" fontId="8" fillId="0" borderId="42" xfId="0" applyNumberFormat="1" applyFont="1" applyFill="1" applyBorder="1" applyAlignment="1" applyProtection="1">
      <alignment horizontal="center" vertical="center" wrapText="1"/>
      <protection locked="0"/>
    </xf>
    <xf numFmtId="165" fontId="8" fillId="0" borderId="36" xfId="0" applyNumberFormat="1" applyFont="1" applyFill="1" applyBorder="1" applyAlignment="1" applyProtection="1">
      <alignment horizontal="center" vertical="center" wrapText="1"/>
      <protection locked="0"/>
    </xf>
    <xf numFmtId="165" fontId="28" fillId="0" borderId="22" xfId="0" applyNumberFormat="1" applyFont="1" applyFill="1" applyBorder="1" applyAlignment="1" applyProtection="1">
      <alignment horizontal="center" vertical="center" wrapText="1"/>
      <protection locked="0"/>
    </xf>
    <xf numFmtId="165" fontId="28" fillId="0" borderId="13" xfId="0" applyNumberFormat="1" applyFont="1" applyFill="1" applyBorder="1" applyAlignment="1" applyProtection="1">
      <alignment horizontal="center" vertical="center" wrapText="1"/>
      <protection locked="0"/>
    </xf>
    <xf numFmtId="165" fontId="28" fillId="0" borderId="14" xfId="0" applyNumberFormat="1" applyFont="1" applyFill="1" applyBorder="1" applyAlignment="1" applyProtection="1">
      <alignment horizontal="center" vertical="center" wrapText="1"/>
      <protection locked="0"/>
    </xf>
    <xf numFmtId="165" fontId="28" fillId="0" borderId="42" xfId="0" applyNumberFormat="1" applyFont="1" applyFill="1" applyBorder="1" applyAlignment="1" applyProtection="1">
      <alignment horizontal="center" vertical="center" wrapText="1"/>
      <protection locked="0"/>
    </xf>
    <xf numFmtId="165" fontId="28" fillId="0" borderId="36" xfId="0" applyNumberFormat="1" applyFont="1" applyFill="1" applyBorder="1" applyAlignment="1" applyProtection="1">
      <alignment horizontal="center" vertical="center" wrapText="1"/>
      <protection locked="0"/>
    </xf>
    <xf numFmtId="165" fontId="22" fillId="0" borderId="47" xfId="0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46" xfId="0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41" xfId="0" applyNumberFormat="1" applyFont="1" applyFill="1" applyBorder="1" applyAlignment="1" applyProtection="1">
      <alignment horizontal="right" vertical="center" wrapText="1" indent="1"/>
      <protection locked="0"/>
    </xf>
    <xf numFmtId="165" fontId="29" fillId="0" borderId="66" xfId="0" applyNumberFormat="1" applyFont="1" applyFill="1" applyBorder="1" applyAlignment="1" applyProtection="1">
      <alignment horizontal="right" vertical="center" wrapText="1" indent="1"/>
      <protection locked="0"/>
    </xf>
    <xf numFmtId="165" fontId="29" fillId="0" borderId="46" xfId="0" applyNumberFormat="1" applyFont="1" applyFill="1" applyBorder="1" applyAlignment="1" applyProtection="1">
      <alignment horizontal="right" vertical="center" wrapText="1" indent="1"/>
      <protection locked="0"/>
    </xf>
    <xf numFmtId="165" fontId="28" fillId="0" borderId="16" xfId="0" applyNumberFormat="1" applyFont="1" applyFill="1" applyBorder="1" applyAlignment="1" applyProtection="1">
      <alignment horizontal="center" vertical="center" wrapText="1"/>
      <protection locked="0"/>
    </xf>
    <xf numFmtId="165" fontId="28" fillId="0" borderId="66" xfId="0" applyNumberFormat="1" applyFont="1" applyFill="1" applyBorder="1" applyAlignment="1" applyProtection="1">
      <alignment horizontal="center" vertical="center" wrapText="1"/>
      <protection locked="0"/>
    </xf>
    <xf numFmtId="165" fontId="22" fillId="0" borderId="66" xfId="0" applyNumberFormat="1" applyFont="1" applyFill="1" applyBorder="1" applyAlignment="1" applyProtection="1">
      <alignment horizontal="right" vertical="center" wrapText="1" indent="1"/>
      <protection locked="0"/>
    </xf>
    <xf numFmtId="165" fontId="29" fillId="0" borderId="47" xfId="0" applyNumberFormat="1" applyFont="1" applyFill="1" applyBorder="1" applyAlignment="1" applyProtection="1">
      <alignment horizontal="right" vertical="center" wrapText="1" indent="1"/>
      <protection locked="0"/>
    </xf>
    <xf numFmtId="165" fontId="20" fillId="0" borderId="18" xfId="0" applyNumberFormat="1" applyFont="1" applyFill="1" applyBorder="1" applyAlignment="1" applyProtection="1">
      <alignment horizontal="center" vertical="center" wrapText="1"/>
      <protection locked="0"/>
    </xf>
    <xf numFmtId="165" fontId="20" fillId="0" borderId="19" xfId="0" applyNumberFormat="1" applyFont="1" applyFill="1" applyBorder="1" applyAlignment="1" applyProtection="1">
      <alignment horizontal="center" vertical="center" wrapText="1"/>
      <protection locked="0"/>
    </xf>
    <xf numFmtId="165" fontId="20" fillId="0" borderId="38" xfId="0" applyNumberFormat="1" applyFont="1" applyFill="1" applyBorder="1" applyAlignment="1" applyProtection="1">
      <alignment horizontal="center" vertical="center" wrapText="1"/>
      <protection locked="0"/>
    </xf>
    <xf numFmtId="165" fontId="10" fillId="0" borderId="0" xfId="0" applyNumberFormat="1" applyFont="1" applyFill="1" applyAlignment="1" applyProtection="1">
      <alignment vertical="center" wrapText="1"/>
      <protection locked="0"/>
    </xf>
    <xf numFmtId="165" fontId="20" fillId="0" borderId="22" xfId="0" applyNumberFormat="1" applyFont="1" applyFill="1" applyBorder="1" applyAlignment="1">
      <alignment horizontal="center" vertical="center"/>
    </xf>
    <xf numFmtId="165" fontId="20" fillId="0" borderId="22" xfId="0" applyNumberFormat="1" applyFont="1" applyFill="1" applyBorder="1" applyAlignment="1">
      <alignment horizontal="center" vertical="center" wrapText="1"/>
    </xf>
    <xf numFmtId="165" fontId="20" fillId="0" borderId="22" xfId="0" applyNumberFormat="1" applyFont="1" applyFill="1" applyBorder="1" applyAlignment="1" applyProtection="1">
      <alignment horizontal="center" vertical="center" wrapText="1"/>
      <protection locked="0"/>
    </xf>
    <xf numFmtId="165" fontId="20" fillId="0" borderId="22" xfId="0" applyNumberFormat="1" applyFont="1" applyFill="1" applyBorder="1" applyAlignment="1" applyProtection="1">
      <alignment horizontal="center" vertical="center"/>
      <protection locked="0"/>
    </xf>
    <xf numFmtId="165" fontId="20" fillId="0" borderId="70" xfId="0" applyNumberFormat="1" applyFont="1" applyFill="1" applyBorder="1" applyAlignment="1">
      <alignment horizontal="center" vertical="center"/>
    </xf>
    <xf numFmtId="165" fontId="20" fillId="0" borderId="71" xfId="0" applyNumberFormat="1" applyFont="1" applyFill="1" applyBorder="1" applyAlignment="1">
      <alignment horizontal="center" vertical="center"/>
    </xf>
    <xf numFmtId="165" fontId="20" fillId="0" borderId="71" xfId="0" applyNumberFormat="1" applyFont="1" applyFill="1" applyBorder="1" applyAlignment="1">
      <alignment horizontal="center" vertical="center" wrapText="1"/>
    </xf>
    <xf numFmtId="49" fontId="29" fillId="0" borderId="58" xfId="0" applyNumberFormat="1" applyFont="1" applyFill="1" applyBorder="1" applyAlignment="1">
      <alignment horizontal="left" vertical="center"/>
    </xf>
    <xf numFmtId="3" fontId="58" fillId="0" borderId="72" xfId="0" applyNumberFormat="1" applyFont="1" applyFill="1" applyBorder="1" applyAlignment="1" applyProtection="1">
      <alignment horizontal="right" vertical="center"/>
      <protection locked="0"/>
    </xf>
    <xf numFmtId="3" fontId="58" fillId="0" borderId="72" xfId="0" applyNumberFormat="1" applyFont="1" applyFill="1" applyBorder="1" applyAlignment="1" applyProtection="1">
      <alignment horizontal="right" vertical="center" wrapText="1"/>
      <protection locked="0"/>
    </xf>
    <xf numFmtId="3" fontId="58" fillId="0" borderId="73" xfId="0" applyNumberFormat="1" applyFont="1" applyFill="1" applyBorder="1" applyAlignment="1" applyProtection="1">
      <alignment horizontal="right" vertical="center" wrapText="1"/>
      <protection locked="0"/>
    </xf>
    <xf numFmtId="165" fontId="59" fillId="0" borderId="73" xfId="0" applyNumberFormat="1" applyFont="1" applyFill="1" applyBorder="1" applyAlignment="1">
      <alignment horizontal="right" vertical="center" wrapText="1"/>
    </xf>
    <xf numFmtId="4" fontId="59" fillId="0" borderId="73" xfId="0" applyNumberFormat="1" applyFont="1" applyFill="1" applyBorder="1" applyAlignment="1">
      <alignment horizontal="right" vertical="center" wrapText="1"/>
    </xf>
    <xf numFmtId="49" fontId="33" fillId="0" borderId="74" xfId="0" quotePrefix="1" applyNumberFormat="1" applyFont="1" applyFill="1" applyBorder="1" applyAlignment="1">
      <alignment horizontal="left" vertical="center" indent="1"/>
    </xf>
    <xf numFmtId="3" fontId="60" fillId="0" borderId="23" xfId="0" applyNumberFormat="1" applyFont="1" applyFill="1" applyBorder="1" applyAlignment="1" applyProtection="1">
      <alignment horizontal="right" vertical="center"/>
      <protection locked="0"/>
    </xf>
    <xf numFmtId="3" fontId="60" fillId="0" borderId="23" xfId="0" applyNumberFormat="1" applyFont="1" applyFill="1" applyBorder="1" applyAlignment="1" applyProtection="1">
      <alignment horizontal="right" vertical="center" wrapText="1"/>
      <protection locked="0"/>
    </xf>
    <xf numFmtId="165" fontId="59" fillId="0" borderId="23" xfId="0" applyNumberFormat="1" applyFont="1" applyFill="1" applyBorder="1" applyAlignment="1">
      <alignment horizontal="right" vertical="center" wrapText="1"/>
    </xf>
    <xf numFmtId="4" fontId="59" fillId="0" borderId="23" xfId="0" applyNumberFormat="1" applyFont="1" applyFill="1" applyBorder="1" applyAlignment="1">
      <alignment horizontal="right" vertical="center" wrapText="1"/>
    </xf>
    <xf numFmtId="49" fontId="29" fillId="0" borderId="74" xfId="0" applyNumberFormat="1" applyFont="1" applyFill="1" applyBorder="1" applyAlignment="1">
      <alignment horizontal="left" vertical="center"/>
    </xf>
    <xf numFmtId="3" fontId="58" fillId="0" borderId="23" xfId="0" applyNumberFormat="1" applyFont="1" applyFill="1" applyBorder="1" applyAlignment="1" applyProtection="1">
      <alignment horizontal="right" vertical="center"/>
      <protection locked="0"/>
    </xf>
    <xf numFmtId="3" fontId="61" fillId="0" borderId="23" xfId="0" applyNumberFormat="1" applyFont="1" applyFill="1" applyBorder="1" applyAlignment="1" applyProtection="1">
      <alignment horizontal="right" vertical="center" wrapText="1"/>
      <protection locked="0"/>
    </xf>
    <xf numFmtId="3" fontId="58" fillId="0" borderId="23" xfId="0" applyNumberFormat="1" applyFont="1" applyFill="1" applyBorder="1" applyAlignment="1" applyProtection="1">
      <alignment horizontal="right" vertical="center" wrapText="1"/>
      <protection locked="0"/>
    </xf>
    <xf numFmtId="49" fontId="29" fillId="0" borderId="39" xfId="0" applyNumberFormat="1" applyFont="1" applyFill="1" applyBorder="1" applyAlignment="1" applyProtection="1">
      <alignment horizontal="left" vertical="center"/>
      <protection locked="0"/>
    </xf>
    <xf numFmtId="3" fontId="58" fillId="0" borderId="24" xfId="0" applyNumberFormat="1" applyFont="1" applyFill="1" applyBorder="1" applyAlignment="1" applyProtection="1">
      <alignment horizontal="right" vertical="center"/>
      <protection locked="0"/>
    </xf>
    <xf numFmtId="3" fontId="58" fillId="0" borderId="24" xfId="0" applyNumberFormat="1" applyFont="1" applyFill="1" applyBorder="1" applyAlignment="1" applyProtection="1">
      <alignment horizontal="right" vertical="center" wrapText="1"/>
      <protection locked="0"/>
    </xf>
    <xf numFmtId="4" fontId="59" fillId="0" borderId="75" xfId="0" applyNumberFormat="1" applyFont="1" applyFill="1" applyBorder="1" applyAlignment="1">
      <alignment horizontal="right" vertical="center" wrapText="1"/>
    </xf>
    <xf numFmtId="49" fontId="28" fillId="0" borderId="43" xfId="0" applyNumberFormat="1" applyFont="1" applyFill="1" applyBorder="1" applyAlignment="1" applyProtection="1">
      <alignment horizontal="left" vertical="center" indent="1"/>
      <protection locked="0"/>
    </xf>
    <xf numFmtId="165" fontId="59" fillId="0" borderId="22" xfId="0" applyNumberFormat="1" applyFont="1" applyFill="1" applyBorder="1" applyAlignment="1">
      <alignment vertical="center"/>
    </xf>
    <xf numFmtId="4" fontId="58" fillId="0" borderId="22" xfId="0" applyNumberFormat="1" applyFont="1" applyFill="1" applyBorder="1" applyAlignment="1" applyProtection="1">
      <alignment vertical="center" wrapText="1"/>
      <protection locked="0"/>
    </xf>
    <xf numFmtId="49" fontId="28" fillId="0" borderId="55" xfId="0" applyNumberFormat="1" applyFont="1" applyFill="1" applyBorder="1" applyAlignment="1" applyProtection="1">
      <alignment vertical="center"/>
      <protection locked="0"/>
    </xf>
    <xf numFmtId="49" fontId="28" fillId="0" borderId="55" xfId="0" applyNumberFormat="1" applyFont="1" applyFill="1" applyBorder="1" applyAlignment="1" applyProtection="1">
      <alignment horizontal="right" vertical="center"/>
      <protection locked="0"/>
    </xf>
    <xf numFmtId="3" fontId="22" fillId="0" borderId="55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35" xfId="0" applyNumberFormat="1" applyFont="1" applyFill="1" applyBorder="1" applyAlignment="1" applyProtection="1">
      <alignment vertical="center"/>
      <protection locked="0"/>
    </xf>
    <xf numFmtId="49" fontId="28" fillId="0" borderId="35" xfId="0" applyNumberFormat="1" applyFont="1" applyFill="1" applyBorder="1" applyAlignment="1" applyProtection="1">
      <alignment horizontal="right" vertical="center"/>
      <protection locked="0"/>
    </xf>
    <xf numFmtId="3" fontId="22" fillId="0" borderId="35" xfId="0" applyNumberFormat="1" applyFont="1" applyFill="1" applyBorder="1" applyAlignment="1" applyProtection="1">
      <alignment horizontal="right" vertical="center" wrapText="1"/>
      <protection locked="0"/>
    </xf>
    <xf numFmtId="49" fontId="29" fillId="0" borderId="9" xfId="0" applyNumberFormat="1" applyFont="1" applyFill="1" applyBorder="1" applyAlignment="1">
      <alignment horizontal="left" vertical="center"/>
    </xf>
    <xf numFmtId="3" fontId="61" fillId="0" borderId="72" xfId="0" applyNumberFormat="1" applyFont="1" applyFill="1" applyBorder="1" applyAlignment="1" applyProtection="1">
      <alignment horizontal="right" vertical="center"/>
      <protection locked="0"/>
    </xf>
    <xf numFmtId="3" fontId="61" fillId="0" borderId="72" xfId="0" applyNumberFormat="1" applyFont="1" applyFill="1" applyBorder="1" applyAlignment="1" applyProtection="1">
      <alignment horizontal="right" vertical="center" wrapText="1"/>
      <protection locked="0"/>
    </xf>
    <xf numFmtId="3" fontId="61" fillId="0" borderId="73" xfId="0" applyNumberFormat="1" applyFont="1" applyFill="1" applyBorder="1" applyAlignment="1" applyProtection="1">
      <alignment horizontal="right" vertical="center" wrapText="1"/>
      <protection locked="0"/>
    </xf>
    <xf numFmtId="165" fontId="62" fillId="0" borderId="72" xfId="0" applyNumberFormat="1" applyFont="1" applyFill="1" applyBorder="1" applyAlignment="1" applyProtection="1">
      <alignment horizontal="right" vertical="center" wrapText="1"/>
    </xf>
    <xf numFmtId="4" fontId="62" fillId="0" borderId="73" xfId="0" applyNumberFormat="1" applyFont="1" applyFill="1" applyBorder="1" applyAlignment="1">
      <alignment horizontal="right" vertical="center" wrapText="1"/>
    </xf>
    <xf numFmtId="49" fontId="29" fillId="0" borderId="8" xfId="0" applyNumberFormat="1" applyFont="1" applyFill="1" applyBorder="1" applyAlignment="1">
      <alignment horizontal="left" vertical="center"/>
    </xf>
    <xf numFmtId="3" fontId="63" fillId="0" borderId="23" xfId="0" applyNumberFormat="1" applyFont="1" applyFill="1" applyBorder="1" applyAlignment="1" applyProtection="1">
      <alignment horizontal="right" vertical="center"/>
      <protection locked="0"/>
    </xf>
    <xf numFmtId="165" fontId="62" fillId="0" borderId="23" xfId="0" applyNumberFormat="1" applyFont="1" applyFill="1" applyBorder="1" applyAlignment="1" applyProtection="1">
      <alignment horizontal="right" vertical="center" wrapText="1"/>
    </xf>
    <xf numFmtId="4" fontId="62" fillId="0" borderId="23" xfId="0" applyNumberFormat="1" applyFont="1" applyFill="1" applyBorder="1" applyAlignment="1">
      <alignment horizontal="right" vertical="center" wrapText="1"/>
    </xf>
    <xf numFmtId="3" fontId="61" fillId="0" borderId="23" xfId="0" applyNumberFormat="1" applyFont="1" applyFill="1" applyBorder="1" applyAlignment="1" applyProtection="1">
      <alignment horizontal="right" vertical="center"/>
      <protection locked="0"/>
    </xf>
    <xf numFmtId="49" fontId="29" fillId="0" borderId="8" xfId="0" applyNumberFormat="1" applyFont="1" applyFill="1" applyBorder="1" applyAlignment="1" applyProtection="1">
      <alignment horizontal="left" vertical="center"/>
      <protection locked="0"/>
    </xf>
    <xf numFmtId="49" fontId="29" fillId="0" borderId="10" xfId="0" applyNumberFormat="1" applyFont="1" applyFill="1" applyBorder="1" applyAlignment="1" applyProtection="1">
      <alignment horizontal="left" vertical="center"/>
      <protection locked="0"/>
    </xf>
    <xf numFmtId="3" fontId="61" fillId="0" borderId="24" xfId="0" applyNumberFormat="1" applyFont="1" applyFill="1" applyBorder="1" applyAlignment="1" applyProtection="1">
      <alignment horizontal="right" vertical="center"/>
      <protection locked="0"/>
    </xf>
    <xf numFmtId="3" fontId="61" fillId="0" borderId="24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75" xfId="0" applyNumberFormat="1" applyFont="1" applyFill="1" applyBorder="1" applyAlignment="1">
      <alignment horizontal="right" vertical="center" wrapText="1"/>
    </xf>
    <xf numFmtId="169" fontId="20" fillId="0" borderId="22" xfId="0" applyNumberFormat="1" applyFont="1" applyFill="1" applyBorder="1" applyAlignment="1">
      <alignment horizontal="left" vertical="center" wrapText="1" indent="1"/>
    </xf>
    <xf numFmtId="165" fontId="62" fillId="0" borderId="22" xfId="0" applyNumberFormat="1" applyFont="1" applyFill="1" applyBorder="1" applyAlignment="1">
      <alignment vertical="center"/>
    </xf>
    <xf numFmtId="4" fontId="61" fillId="0" borderId="22" xfId="0" applyNumberFormat="1" applyFont="1" applyFill="1" applyBorder="1" applyAlignment="1" applyProtection="1">
      <alignment vertical="center" wrapText="1"/>
      <protection locked="0"/>
    </xf>
    <xf numFmtId="169" fontId="64" fillId="0" borderId="0" xfId="0" applyNumberFormat="1" applyFont="1" applyFill="1" applyBorder="1" applyAlignment="1">
      <alignment horizontal="left" vertical="center" wrapText="1"/>
    </xf>
    <xf numFmtId="165" fontId="28" fillId="0" borderId="22" xfId="0" applyNumberFormat="1" applyFont="1" applyFill="1" applyBorder="1" applyAlignment="1">
      <alignment horizontal="center" vertical="center" wrapText="1"/>
    </xf>
    <xf numFmtId="3" fontId="29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29" fillId="0" borderId="25" xfId="0" applyNumberFormat="1" applyFont="1" applyFill="1" applyBorder="1" applyAlignment="1" applyProtection="1">
      <alignment horizontal="right" vertical="center" wrapText="1"/>
      <protection locked="0"/>
    </xf>
    <xf numFmtId="3" fontId="29" fillId="0" borderId="75" xfId="0" applyNumberFormat="1" applyFont="1" applyFill="1" applyBorder="1" applyAlignment="1" applyProtection="1">
      <alignment horizontal="right" vertical="center" wrapText="1"/>
      <protection locked="0"/>
    </xf>
    <xf numFmtId="3" fontId="29" fillId="0" borderId="24" xfId="0" applyNumberFormat="1" applyFont="1" applyFill="1" applyBorder="1" applyAlignment="1" applyProtection="1">
      <alignment horizontal="right" vertical="center" wrapText="1"/>
      <protection locked="0"/>
    </xf>
    <xf numFmtId="165" fontId="28" fillId="0" borderId="22" xfId="0" applyNumberFormat="1" applyFont="1" applyFill="1" applyBorder="1" applyAlignment="1">
      <alignment horizontal="right" vertical="center" wrapText="1"/>
    </xf>
    <xf numFmtId="0" fontId="8" fillId="0" borderId="22" xfId="0" applyFont="1" applyFill="1" applyBorder="1" applyAlignment="1" applyProtection="1">
      <alignment horizontal="center" vertical="center" wrapText="1"/>
      <protection locked="0"/>
    </xf>
    <xf numFmtId="0" fontId="8" fillId="0" borderId="22" xfId="0" quotePrefix="1" applyFont="1" applyFill="1" applyBorder="1" applyAlignment="1" applyProtection="1">
      <alignment horizontal="right" vertical="center" indent="1"/>
      <protection locked="0"/>
    </xf>
    <xf numFmtId="49" fontId="8" fillId="0" borderId="22" xfId="0" applyNumberFormat="1" applyFont="1" applyFill="1" applyBorder="1" applyAlignment="1" applyProtection="1">
      <alignment horizontal="right" vertical="center" indent="1"/>
      <protection locked="0"/>
    </xf>
    <xf numFmtId="0" fontId="4" fillId="0" borderId="0" xfId="0" applyFont="1" applyFill="1" applyAlignment="1" applyProtection="1">
      <alignment vertical="center"/>
      <protection locked="0"/>
    </xf>
    <xf numFmtId="0" fontId="6" fillId="0" borderId="0" xfId="0" applyNumberFormat="1" applyFont="1" applyFill="1" applyAlignment="1" applyProtection="1">
      <alignment horizontal="right"/>
      <protection locked="0"/>
    </xf>
    <xf numFmtId="0" fontId="8" fillId="0" borderId="14" xfId="0" applyFont="1" applyFill="1" applyBorder="1" applyAlignment="1" applyProtection="1">
      <alignment horizontal="center" vertical="center" wrapText="1"/>
      <protection locked="0"/>
    </xf>
    <xf numFmtId="0" fontId="8" fillId="0" borderId="60" xfId="0" applyFont="1" applyFill="1" applyBorder="1" applyAlignment="1" applyProtection="1">
      <alignment horizontal="center" vertical="center" wrapText="1"/>
      <protection locked="0"/>
    </xf>
    <xf numFmtId="0" fontId="20" fillId="0" borderId="44" xfId="0" applyFont="1" applyFill="1" applyBorder="1" applyAlignment="1" applyProtection="1">
      <alignment horizontal="center" vertical="center" wrapText="1"/>
    </xf>
    <xf numFmtId="165" fontId="29" fillId="0" borderId="61" xfId="7" applyNumberFormat="1" applyFont="1" applyFill="1" applyBorder="1" applyAlignment="1" applyProtection="1">
      <alignment horizontal="right" vertical="center" wrapText="1" indent="1"/>
      <protection locked="0"/>
    </xf>
    <xf numFmtId="3" fontId="4" fillId="0" borderId="36" xfId="0" applyNumberFormat="1" applyFont="1" applyFill="1" applyBorder="1" applyAlignment="1" applyProtection="1">
      <alignment horizontal="right" vertical="center" wrapText="1" indent="1"/>
      <protection locked="0"/>
    </xf>
    <xf numFmtId="0" fontId="4" fillId="0" borderId="13" xfId="0" applyFont="1" applyBorder="1" applyAlignment="1">
      <alignment horizontal="left" vertical="center"/>
    </xf>
    <xf numFmtId="0" fontId="4" fillId="0" borderId="42" xfId="0" applyFont="1" applyBorder="1" applyAlignment="1">
      <alignment vertical="center" wrapText="1"/>
    </xf>
    <xf numFmtId="0" fontId="4" fillId="0" borderId="18" xfId="0" applyFont="1" applyBorder="1" applyAlignment="1">
      <alignment horizontal="left" vertical="center"/>
    </xf>
    <xf numFmtId="0" fontId="4" fillId="0" borderId="76" xfId="0" applyFont="1" applyBorder="1" applyAlignment="1">
      <alignment vertical="center" wrapText="1"/>
    </xf>
    <xf numFmtId="165" fontId="3" fillId="0" borderId="0" xfId="0" applyNumberFormat="1" applyFont="1" applyFill="1" applyAlignment="1" applyProtection="1">
      <alignment vertical="center" wrapText="1"/>
      <protection locked="0"/>
    </xf>
    <xf numFmtId="0" fontId="8" fillId="0" borderId="13" xfId="0" applyFont="1" applyFill="1" applyBorder="1" applyAlignment="1" applyProtection="1">
      <alignment horizontal="center" vertical="center" wrapText="1"/>
      <protection locked="0"/>
    </xf>
    <xf numFmtId="49" fontId="8" fillId="0" borderId="36" xfId="0" applyNumberFormat="1" applyFont="1" applyFill="1" applyBorder="1" applyAlignment="1" applyProtection="1">
      <alignment horizontal="right" vertical="center" indent="1"/>
      <protection locked="0"/>
    </xf>
    <xf numFmtId="0" fontId="20" fillId="0" borderId="44" xfId="0" applyFont="1" applyFill="1" applyBorder="1" applyAlignment="1" applyProtection="1">
      <alignment horizontal="center" vertical="center" wrapText="1"/>
      <protection locked="0"/>
    </xf>
    <xf numFmtId="165" fontId="22" fillId="0" borderId="53" xfId="0" applyNumberFormat="1" applyFont="1" applyFill="1" applyBorder="1" applyAlignment="1" applyProtection="1">
      <alignment horizontal="right" vertical="center" wrapText="1" indent="1"/>
      <protection locked="0"/>
    </xf>
    <xf numFmtId="165" fontId="29" fillId="0" borderId="61" xfId="0" applyNumberFormat="1" applyFont="1" applyFill="1" applyBorder="1" applyAlignment="1" applyProtection="1">
      <alignment horizontal="right" vertical="center" wrapText="1" indent="1"/>
      <protection locked="0"/>
    </xf>
    <xf numFmtId="165" fontId="20" fillId="0" borderId="14" xfId="0" applyNumberFormat="1" applyFont="1" applyFill="1" applyBorder="1" applyAlignment="1" applyProtection="1">
      <alignment horizontal="right" vertical="center" wrapText="1" indent="1"/>
    </xf>
    <xf numFmtId="165" fontId="20" fillId="0" borderId="42" xfId="0" applyNumberFormat="1" applyFont="1" applyFill="1" applyBorder="1" applyAlignment="1" applyProtection="1">
      <alignment horizontal="right" vertical="center" wrapText="1" indent="1"/>
    </xf>
    <xf numFmtId="0" fontId="46" fillId="0" borderId="0" xfId="0" applyFont="1" applyFill="1" applyProtection="1"/>
    <xf numFmtId="0" fontId="0" fillId="0" borderId="0" xfId="0" applyFill="1" applyBorder="1" applyProtection="1">
      <protection locked="0"/>
    </xf>
    <xf numFmtId="0" fontId="6" fillId="0" borderId="0" xfId="0" applyFont="1" applyFill="1" applyBorder="1" applyAlignment="1" applyProtection="1">
      <alignment horizontal="center"/>
      <protection locked="0"/>
    </xf>
    <xf numFmtId="165" fontId="36" fillId="0" borderId="35" xfId="7" applyNumberFormat="1" applyFont="1" applyFill="1" applyBorder="1" applyAlignment="1" applyProtection="1">
      <alignment vertical="center"/>
      <protection locked="0"/>
    </xf>
    <xf numFmtId="0" fontId="6" fillId="0" borderId="35" xfId="0" applyFont="1" applyFill="1" applyBorder="1" applyAlignment="1" applyProtection="1">
      <alignment horizontal="right" vertical="center"/>
      <protection locked="0"/>
    </xf>
    <xf numFmtId="0" fontId="8" fillId="0" borderId="27" xfId="7" applyFont="1" applyFill="1" applyBorder="1" applyAlignment="1" applyProtection="1">
      <alignment horizontal="center" vertical="center" wrapText="1"/>
      <protection locked="0"/>
    </xf>
    <xf numFmtId="0" fontId="20" fillId="0" borderId="13" xfId="7" applyFont="1" applyFill="1" applyBorder="1" applyAlignment="1" applyProtection="1">
      <alignment horizontal="center" vertical="center" wrapText="1"/>
      <protection locked="0"/>
    </xf>
    <xf numFmtId="0" fontId="20" fillId="0" borderId="14" xfId="7" applyFont="1" applyFill="1" applyBorder="1" applyAlignment="1" applyProtection="1">
      <alignment horizontal="center" vertical="center" wrapText="1"/>
      <protection locked="0"/>
    </xf>
    <xf numFmtId="0" fontId="20" fillId="0" borderId="17" xfId="7" applyFont="1" applyFill="1" applyBorder="1" applyAlignment="1" applyProtection="1">
      <alignment horizontal="center" vertical="center" wrapText="1"/>
      <protection locked="0"/>
    </xf>
    <xf numFmtId="0" fontId="20" fillId="0" borderId="14" xfId="7" applyFont="1" applyFill="1" applyBorder="1" applyAlignment="1" applyProtection="1">
      <alignment horizontal="left" vertical="center" wrapText="1"/>
    </xf>
    <xf numFmtId="0" fontId="26" fillId="0" borderId="3" xfId="0" applyFont="1" applyBorder="1" applyAlignment="1" applyProtection="1">
      <alignment horizontal="left" vertical="center" wrapText="1"/>
    </xf>
    <xf numFmtId="0" fontId="26" fillId="0" borderId="2" xfId="0" applyFont="1" applyBorder="1" applyAlignment="1" applyProtection="1">
      <alignment horizontal="left" vertical="center" wrapText="1"/>
    </xf>
    <xf numFmtId="165" fontId="22" fillId="4" borderId="2" xfId="7" applyNumberFormat="1" applyFont="1" applyFill="1" applyBorder="1" applyAlignment="1" applyProtection="1">
      <alignment horizontal="right" vertical="center" wrapText="1" indent="1"/>
      <protection locked="0"/>
    </xf>
    <xf numFmtId="165" fontId="22" fillId="4" borderId="6" xfId="7" applyNumberFormat="1" applyFont="1" applyFill="1" applyBorder="1" applyAlignment="1" applyProtection="1">
      <alignment horizontal="right" vertical="center" wrapText="1" indent="1"/>
      <protection locked="0"/>
    </xf>
    <xf numFmtId="0" fontId="27" fillId="0" borderId="14" xfId="0" applyFont="1" applyBorder="1" applyAlignment="1" applyProtection="1">
      <alignment horizontal="left" vertical="center" wrapText="1"/>
    </xf>
    <xf numFmtId="0" fontId="26" fillId="0" borderId="3" xfId="0" applyFont="1" applyBorder="1" applyAlignment="1">
      <alignment horizontal="left" wrapText="1"/>
    </xf>
    <xf numFmtId="0" fontId="26" fillId="0" borderId="1" xfId="0" applyFont="1" applyBorder="1" applyAlignment="1">
      <alignment horizontal="left" vertical="center" wrapText="1"/>
    </xf>
    <xf numFmtId="0" fontId="26" fillId="0" borderId="6" xfId="0" applyFont="1" applyBorder="1" applyAlignment="1">
      <alignment horizontal="left" vertical="center" wrapText="1"/>
    </xf>
    <xf numFmtId="0" fontId="26" fillId="0" borderId="9" xfId="0" applyFont="1" applyBorder="1" applyAlignment="1" applyProtection="1">
      <alignment vertical="center" wrapText="1"/>
    </xf>
    <xf numFmtId="0" fontId="26" fillId="0" borderId="8" xfId="0" applyFont="1" applyBorder="1" applyAlignment="1" applyProtection="1">
      <alignment vertical="center" wrapText="1"/>
    </xf>
    <xf numFmtId="0" fontId="26" fillId="0" borderId="10" xfId="0" applyFont="1" applyBorder="1" applyAlignment="1" applyProtection="1">
      <alignment vertical="center" wrapText="1"/>
    </xf>
    <xf numFmtId="0" fontId="27" fillId="0" borderId="14" xfId="0" applyFont="1" applyBorder="1" applyAlignment="1" applyProtection="1">
      <alignment vertical="center" wrapText="1"/>
    </xf>
    <xf numFmtId="0" fontId="27" fillId="0" borderId="19" xfId="0" applyFont="1" applyBorder="1" applyAlignment="1" applyProtection="1">
      <alignment vertical="center" wrapText="1"/>
    </xf>
    <xf numFmtId="165" fontId="36" fillId="0" borderId="35" xfId="7" applyNumberFormat="1" applyFont="1" applyFill="1" applyBorder="1" applyAlignment="1" applyProtection="1"/>
    <xf numFmtId="0" fontId="8" fillId="0" borderId="28" xfId="7" applyFont="1" applyFill="1" applyBorder="1" applyAlignment="1" applyProtection="1">
      <alignment horizontal="center" vertical="center" wrapText="1"/>
    </xf>
    <xf numFmtId="0" fontId="22" fillId="0" borderId="4" xfId="7" applyFont="1" applyFill="1" applyBorder="1" applyAlignment="1" applyProtection="1">
      <alignment horizontal="left" vertical="center" wrapText="1"/>
    </xf>
    <xf numFmtId="0" fontId="22" fillId="0" borderId="2" xfId="7" applyFont="1" applyFill="1" applyBorder="1" applyAlignment="1" applyProtection="1">
      <alignment horizontal="left" vertical="center" wrapText="1"/>
    </xf>
    <xf numFmtId="0" fontId="22" fillId="0" borderId="5" xfId="7" applyFont="1" applyFill="1" applyBorder="1" applyAlignment="1" applyProtection="1">
      <alignment horizontal="left" vertical="center" wrapText="1"/>
    </xf>
    <xf numFmtId="0" fontId="22" fillId="0" borderId="0" xfId="7" applyFont="1" applyFill="1" applyBorder="1" applyAlignment="1" applyProtection="1">
      <alignment horizontal="left" vertical="center" wrapText="1"/>
    </xf>
    <xf numFmtId="0" fontId="22" fillId="0" borderId="2" xfId="7" applyFont="1" applyFill="1" applyBorder="1" applyAlignment="1" applyProtection="1">
      <alignment horizontal="left" vertical="center"/>
    </xf>
    <xf numFmtId="0" fontId="22" fillId="0" borderId="6" xfId="7" applyFont="1" applyFill="1" applyBorder="1" applyAlignment="1" applyProtection="1">
      <alignment horizontal="left" vertical="center" wrapText="1"/>
    </xf>
    <xf numFmtId="0" fontId="22" fillId="0" borderId="27" xfId="7" applyFont="1" applyFill="1" applyBorder="1" applyAlignment="1" applyProtection="1">
      <alignment horizontal="left" vertical="center" wrapText="1"/>
    </xf>
    <xf numFmtId="0" fontId="22" fillId="0" borderId="3" xfId="7" applyFont="1" applyFill="1" applyBorder="1" applyAlignment="1" applyProtection="1">
      <alignment horizontal="left" vertical="center" wrapText="1"/>
    </xf>
    <xf numFmtId="0" fontId="12" fillId="0" borderId="0" xfId="7" applyFill="1" applyAlignment="1" applyProtection="1">
      <alignment horizontal="left" vertical="center" indent="1"/>
    </xf>
    <xf numFmtId="0" fontId="22" fillId="0" borderId="1" xfId="7" applyFont="1" applyFill="1" applyBorder="1" applyAlignment="1" applyProtection="1">
      <alignment horizontal="left" vertical="center" wrapText="1"/>
    </xf>
    <xf numFmtId="0" fontId="25" fillId="0" borderId="19" xfId="0" applyFont="1" applyBorder="1" applyAlignment="1" applyProtection="1">
      <alignment horizontal="left" vertical="center" wrapText="1"/>
    </xf>
    <xf numFmtId="165" fontId="8" fillId="0" borderId="68" xfId="0" applyNumberFormat="1" applyFont="1" applyFill="1" applyBorder="1" applyAlignment="1" applyProtection="1">
      <alignment horizontal="centerContinuous" vertical="center"/>
    </xf>
    <xf numFmtId="165" fontId="8" fillId="0" borderId="77" xfId="0" applyNumberFormat="1" applyFont="1" applyFill="1" applyBorder="1" applyAlignment="1" applyProtection="1">
      <alignment horizontal="centerContinuous" vertical="center"/>
    </xf>
    <xf numFmtId="165" fontId="8" fillId="0" borderId="53" xfId="0" applyNumberFormat="1" applyFont="1" applyFill="1" applyBorder="1" applyAlignment="1" applyProtection="1">
      <alignment horizontal="centerContinuous" vertical="center"/>
    </xf>
    <xf numFmtId="165" fontId="5" fillId="0" borderId="0" xfId="0" applyNumberFormat="1" applyFont="1" applyFill="1" applyAlignment="1">
      <alignment vertical="center"/>
    </xf>
    <xf numFmtId="165" fontId="8" fillId="0" borderId="78" xfId="0" applyNumberFormat="1" applyFont="1" applyFill="1" applyBorder="1" applyAlignment="1" applyProtection="1">
      <alignment horizontal="center" vertical="center"/>
    </xf>
    <xf numFmtId="165" fontId="5" fillId="0" borderId="0" xfId="0" applyNumberFormat="1" applyFont="1" applyFill="1" applyAlignment="1">
      <alignment horizontal="center" vertical="center"/>
    </xf>
    <xf numFmtId="165" fontId="20" fillId="0" borderId="14" xfId="0" applyNumberFormat="1" applyFont="1" applyFill="1" applyBorder="1" applyAlignment="1" applyProtection="1">
      <alignment horizontal="center" vertical="center" wrapText="1"/>
    </xf>
    <xf numFmtId="165" fontId="20" fillId="0" borderId="0" xfId="0" applyNumberFormat="1" applyFont="1" applyFill="1" applyAlignment="1">
      <alignment horizontal="center" vertical="center" wrapText="1"/>
    </xf>
    <xf numFmtId="165" fontId="20" fillId="0" borderId="11" xfId="0" applyNumberFormat="1" applyFont="1" applyFill="1" applyBorder="1" applyAlignment="1" applyProtection="1">
      <alignment horizontal="right" vertical="center" wrapText="1" indent="1"/>
    </xf>
    <xf numFmtId="165" fontId="28" fillId="0" borderId="4" xfId="0" applyNumberFormat="1" applyFont="1" applyFill="1" applyBorder="1" applyAlignment="1" applyProtection="1">
      <alignment horizontal="left" vertical="center" wrapText="1" indent="1"/>
    </xf>
    <xf numFmtId="1" fontId="31" fillId="2" borderId="4" xfId="0" applyNumberFormat="1" applyFont="1" applyFill="1" applyBorder="1" applyAlignment="1" applyProtection="1">
      <alignment horizontal="center" vertical="center" wrapText="1"/>
    </xf>
    <xf numFmtId="165" fontId="28" fillId="0" borderId="4" xfId="0" applyNumberFormat="1" applyFont="1" applyFill="1" applyBorder="1" applyAlignment="1" applyProtection="1">
      <alignment vertical="center" wrapText="1"/>
    </xf>
    <xf numFmtId="165" fontId="28" fillId="0" borderId="68" xfId="0" applyNumberFormat="1" applyFont="1" applyFill="1" applyBorder="1" applyAlignment="1" applyProtection="1">
      <alignment vertical="center" wrapText="1"/>
    </xf>
    <xf numFmtId="165" fontId="28" fillId="0" borderId="73" xfId="0" applyNumberFormat="1" applyFont="1" applyFill="1" applyBorder="1" applyAlignment="1" applyProtection="1">
      <alignment vertical="center" wrapText="1"/>
    </xf>
    <xf numFmtId="165" fontId="20" fillId="0" borderId="8" xfId="0" applyNumberFormat="1" applyFont="1" applyFill="1" applyBorder="1" applyAlignment="1" applyProtection="1">
      <alignment horizontal="right" vertical="center" wrapText="1" indent="1"/>
    </xf>
    <xf numFmtId="165" fontId="22" fillId="0" borderId="2" xfId="0" applyNumberFormat="1" applyFont="1" applyFill="1" applyBorder="1" applyAlignment="1" applyProtection="1">
      <alignment horizontal="left" vertical="center" wrapText="1" indent="1"/>
      <protection locked="0"/>
    </xf>
    <xf numFmtId="1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65" fontId="22" fillId="0" borderId="51" xfId="0" applyNumberFormat="1" applyFont="1" applyFill="1" applyBorder="1" applyAlignment="1" applyProtection="1">
      <alignment vertical="center" wrapText="1"/>
      <protection locked="0"/>
    </xf>
    <xf numFmtId="165" fontId="28" fillId="0" borderId="2" xfId="0" applyNumberFormat="1" applyFont="1" applyFill="1" applyBorder="1" applyAlignment="1" applyProtection="1">
      <alignment horizontal="left" vertical="center" wrapText="1" indent="1"/>
    </xf>
    <xf numFmtId="1" fontId="31" fillId="2" borderId="2" xfId="0" applyNumberFormat="1" applyFont="1" applyFill="1" applyBorder="1" applyAlignment="1" applyProtection="1">
      <alignment horizontal="center" vertical="center" wrapText="1"/>
    </xf>
    <xf numFmtId="165" fontId="28" fillId="0" borderId="2" xfId="0" applyNumberFormat="1" applyFont="1" applyFill="1" applyBorder="1" applyAlignment="1" applyProtection="1">
      <alignment vertical="center" wrapText="1"/>
    </xf>
    <xf numFmtId="165" fontId="28" fillId="0" borderId="51" xfId="0" applyNumberFormat="1" applyFont="1" applyFill="1" applyBorder="1" applyAlignment="1" applyProtection="1">
      <alignment vertical="center" wrapText="1"/>
    </xf>
    <xf numFmtId="165" fontId="28" fillId="0" borderId="23" xfId="0" applyNumberFormat="1" applyFont="1" applyFill="1" applyBorder="1" applyAlignment="1" applyProtection="1">
      <alignment vertical="center" wrapText="1"/>
    </xf>
    <xf numFmtId="165" fontId="20" fillId="0" borderId="2" xfId="0" applyNumberFormat="1" applyFont="1" applyFill="1" applyBorder="1" applyAlignment="1" applyProtection="1">
      <alignment horizontal="left" vertical="center" wrapText="1" indent="1"/>
    </xf>
    <xf numFmtId="165" fontId="20" fillId="0" borderId="7" xfId="0" applyNumberFormat="1" applyFont="1" applyFill="1" applyBorder="1" applyAlignment="1" applyProtection="1">
      <alignment horizontal="right" vertical="center" wrapText="1" indent="1"/>
    </xf>
    <xf numFmtId="165" fontId="28" fillId="0" borderId="1" xfId="0" applyNumberFormat="1" applyFont="1" applyFill="1" applyBorder="1" applyAlignment="1" applyProtection="1">
      <alignment horizontal="left" vertical="center" wrapText="1" indent="1"/>
    </xf>
    <xf numFmtId="1" fontId="31" fillId="2" borderId="6" xfId="0" applyNumberFormat="1" applyFont="1" applyFill="1" applyBorder="1" applyAlignment="1" applyProtection="1">
      <alignment horizontal="center" vertical="center" wrapText="1"/>
    </xf>
    <xf numFmtId="165" fontId="28" fillId="0" borderId="1" xfId="0" applyNumberFormat="1" applyFont="1" applyFill="1" applyBorder="1" applyAlignment="1" applyProtection="1">
      <alignment vertical="center" wrapText="1"/>
    </xf>
    <xf numFmtId="165" fontId="28" fillId="0" borderId="56" xfId="0" applyNumberFormat="1" applyFont="1" applyFill="1" applyBorder="1" applyAlignment="1" applyProtection="1">
      <alignment vertical="center" wrapText="1"/>
    </xf>
    <xf numFmtId="1" fontId="15" fillId="0" borderId="56" xfId="0" applyNumberFormat="1" applyFont="1" applyFill="1" applyBorder="1" applyAlignment="1" applyProtection="1">
      <alignment horizontal="center" vertical="center" wrapText="1"/>
      <protection locked="0"/>
    </xf>
    <xf numFmtId="165" fontId="22" fillId="0" borderId="1" xfId="0" applyNumberFormat="1" applyFont="1" applyFill="1" applyBorder="1" applyAlignment="1" applyProtection="1">
      <alignment vertical="center" wrapText="1"/>
      <protection locked="0"/>
    </xf>
    <xf numFmtId="165" fontId="22" fillId="0" borderId="56" xfId="0" applyNumberFormat="1" applyFont="1" applyFill="1" applyBorder="1" applyAlignment="1" applyProtection="1">
      <alignment vertical="center" wrapText="1"/>
      <protection locked="0"/>
    </xf>
    <xf numFmtId="165" fontId="20" fillId="0" borderId="13" xfId="0" applyNumberFormat="1" applyFont="1" applyFill="1" applyBorder="1" applyAlignment="1" applyProtection="1">
      <alignment horizontal="right" vertical="center" wrapText="1" indent="1"/>
    </xf>
    <xf numFmtId="165" fontId="20" fillId="0" borderId="14" xfId="0" applyNumberFormat="1" applyFont="1" applyFill="1" applyBorder="1" applyAlignment="1" applyProtection="1">
      <alignment horizontal="left" vertical="center" wrapText="1" indent="1"/>
    </xf>
    <xf numFmtId="1" fontId="22" fillId="2" borderId="49" xfId="0" applyNumberFormat="1" applyFont="1" applyFill="1" applyBorder="1" applyAlignment="1" applyProtection="1">
      <alignment vertical="center" wrapText="1"/>
    </xf>
    <xf numFmtId="165" fontId="28" fillId="0" borderId="14" xfId="0" applyNumberFormat="1" applyFont="1" applyFill="1" applyBorder="1" applyAlignment="1" applyProtection="1">
      <alignment vertical="center" wrapText="1"/>
    </xf>
    <xf numFmtId="165" fontId="28" fillId="0" borderId="49" xfId="0" applyNumberFormat="1" applyFont="1" applyFill="1" applyBorder="1" applyAlignment="1" applyProtection="1">
      <alignment vertical="center" wrapText="1"/>
    </xf>
    <xf numFmtId="165" fontId="28" fillId="0" borderId="22" xfId="0" applyNumberFormat="1" applyFont="1" applyFill="1" applyBorder="1" applyAlignment="1" applyProtection="1">
      <alignment vertical="center" wrapText="1"/>
    </xf>
    <xf numFmtId="165" fontId="10" fillId="0" borderId="0" xfId="0" applyNumberFormat="1" applyFont="1" applyFill="1" applyAlignment="1" applyProtection="1">
      <alignment horizontal="center" vertical="center" wrapText="1"/>
      <protection locked="0"/>
    </xf>
    <xf numFmtId="165" fontId="8" fillId="0" borderId="48" xfId="0" applyNumberFormat="1" applyFont="1" applyFill="1" applyBorder="1" applyAlignment="1" applyProtection="1">
      <alignment horizontal="center" vertical="center"/>
      <protection locked="0"/>
    </xf>
    <xf numFmtId="165" fontId="8" fillId="0" borderId="27" xfId="0" applyNumberFormat="1" applyFont="1" applyFill="1" applyBorder="1" applyAlignment="1" applyProtection="1">
      <alignment horizontal="center" vertical="center"/>
      <protection locked="0"/>
    </xf>
    <xf numFmtId="165" fontId="8" fillId="0" borderId="43" xfId="0" applyNumberFormat="1" applyFont="1" applyFill="1" applyBorder="1" applyAlignment="1" applyProtection="1">
      <alignment horizontal="center" vertical="center" wrapText="1"/>
      <protection locked="0"/>
    </xf>
    <xf numFmtId="165" fontId="8" fillId="0" borderId="22" xfId="0" applyNumberFormat="1" applyFont="1" applyFill="1" applyBorder="1" applyAlignment="1" applyProtection="1">
      <alignment horizontal="center" vertical="center" wrapText="1"/>
      <protection locked="0"/>
    </xf>
    <xf numFmtId="165" fontId="8" fillId="0" borderId="49" xfId="0" applyNumberFormat="1" applyFont="1" applyFill="1" applyBorder="1" applyAlignment="1" applyProtection="1">
      <alignment horizontal="center" vertical="center" wrapText="1"/>
      <protection locked="0"/>
    </xf>
    <xf numFmtId="165" fontId="5" fillId="0" borderId="0" xfId="0" applyNumberFormat="1" applyFont="1" applyFill="1" applyAlignment="1">
      <alignment horizontal="center" vertical="center" wrapText="1"/>
    </xf>
    <xf numFmtId="165" fontId="20" fillId="0" borderId="13" xfId="0" applyNumberFormat="1" applyFont="1" applyFill="1" applyBorder="1" applyAlignment="1">
      <alignment horizontal="right" vertical="center" wrapText="1" indent="1"/>
    </xf>
    <xf numFmtId="165" fontId="20" fillId="0" borderId="22" xfId="0" applyNumberFormat="1" applyFont="1" applyFill="1" applyBorder="1" applyAlignment="1">
      <alignment horizontal="left" vertical="center" wrapText="1" indent="1"/>
    </xf>
    <xf numFmtId="165" fontId="15" fillId="2" borderId="22" xfId="0" applyNumberFormat="1" applyFont="1" applyFill="1" applyBorder="1" applyAlignment="1">
      <alignment horizontal="left" vertical="center" wrapText="1" indent="2"/>
    </xf>
    <xf numFmtId="165" fontId="15" fillId="2" borderId="42" xfId="0" applyNumberFormat="1" applyFont="1" applyFill="1" applyBorder="1" applyAlignment="1">
      <alignment horizontal="left" vertical="center" wrapText="1" indent="2"/>
    </xf>
    <xf numFmtId="165" fontId="20" fillId="0" borderId="13" xfId="0" applyNumberFormat="1" applyFont="1" applyFill="1" applyBorder="1" applyAlignment="1">
      <alignment vertical="center" wrapText="1"/>
    </xf>
    <xf numFmtId="165" fontId="20" fillId="0" borderId="14" xfId="0" applyNumberFormat="1" applyFont="1" applyFill="1" applyBorder="1" applyAlignment="1">
      <alignment vertical="center" wrapText="1"/>
    </xf>
    <xf numFmtId="165" fontId="20" fillId="0" borderId="17" xfId="0" applyNumberFormat="1" applyFont="1" applyFill="1" applyBorder="1" applyAlignment="1">
      <alignment vertical="center" wrapText="1"/>
    </xf>
    <xf numFmtId="165" fontId="20" fillId="0" borderId="8" xfId="0" applyNumberFormat="1" applyFont="1" applyFill="1" applyBorder="1" applyAlignment="1">
      <alignment horizontal="right" vertical="center" wrapText="1" indent="1"/>
    </xf>
    <xf numFmtId="166" fontId="15" fillId="0" borderId="23" xfId="0" applyNumberFormat="1" applyFont="1" applyFill="1" applyBorder="1" applyAlignment="1" applyProtection="1">
      <alignment horizontal="right" vertical="center" wrapText="1" indent="2"/>
      <protection locked="0"/>
    </xf>
    <xf numFmtId="166" fontId="15" fillId="0" borderId="2" xfId="0" applyNumberFormat="1" applyFont="1" applyFill="1" applyBorder="1" applyAlignment="1" applyProtection="1">
      <alignment horizontal="right" vertical="center" wrapText="1" indent="2"/>
      <protection locked="0"/>
    </xf>
    <xf numFmtId="165" fontId="22" fillId="0" borderId="8" xfId="0" applyNumberFormat="1" applyFont="1" applyFill="1" applyBorder="1" applyAlignment="1" applyProtection="1">
      <alignment vertical="center" wrapText="1"/>
      <protection locked="0"/>
    </xf>
    <xf numFmtId="165" fontId="22" fillId="0" borderId="20" xfId="0" applyNumberFormat="1" applyFont="1" applyFill="1" applyBorder="1" applyAlignment="1" applyProtection="1">
      <alignment vertical="center" wrapText="1"/>
      <protection locked="0"/>
    </xf>
    <xf numFmtId="165" fontId="15" fillId="2" borderId="22" xfId="0" applyNumberFormat="1" applyFont="1" applyFill="1" applyBorder="1" applyAlignment="1">
      <alignment horizontal="right" vertical="center" wrapText="1" indent="2"/>
    </xf>
    <xf numFmtId="165" fontId="15" fillId="2" borderId="42" xfId="0" applyNumberFormat="1" applyFont="1" applyFill="1" applyBorder="1" applyAlignment="1">
      <alignment horizontal="right" vertical="center" wrapText="1" indent="2"/>
    </xf>
    <xf numFmtId="0" fontId="8" fillId="0" borderId="49" xfId="0" applyFont="1" applyFill="1" applyBorder="1" applyAlignment="1" applyProtection="1">
      <alignment horizontal="center" vertical="center" wrapText="1"/>
      <protection locked="0"/>
    </xf>
    <xf numFmtId="165" fontId="29" fillId="0" borderId="51" xfId="0" applyNumberFormat="1" applyFont="1" applyFill="1" applyBorder="1" applyAlignment="1" applyProtection="1">
      <alignment vertical="center"/>
      <protection locked="0"/>
    </xf>
    <xf numFmtId="165" fontId="28" fillId="0" borderId="51" xfId="0" applyNumberFormat="1" applyFont="1" applyFill="1" applyBorder="1" applyAlignment="1" applyProtection="1">
      <alignment vertical="center"/>
    </xf>
    <xf numFmtId="165" fontId="29" fillId="0" borderId="79" xfId="0" applyNumberFormat="1" applyFont="1" applyFill="1" applyBorder="1" applyAlignment="1" applyProtection="1">
      <alignment vertical="center"/>
      <protection locked="0"/>
    </xf>
    <xf numFmtId="0" fontId="29" fillId="0" borderId="12" xfId="0" applyFont="1" applyFill="1" applyBorder="1" applyAlignment="1" applyProtection="1">
      <alignment horizontal="center" vertical="center"/>
    </xf>
    <xf numFmtId="0" fontId="29" fillId="0" borderId="27" xfId="0" applyFont="1" applyFill="1" applyBorder="1" applyAlignment="1" applyProtection="1">
      <alignment vertical="center" wrapText="1"/>
    </xf>
    <xf numFmtId="165" fontId="29" fillId="0" borderId="27" xfId="0" applyNumberFormat="1" applyFont="1" applyFill="1" applyBorder="1" applyAlignment="1" applyProtection="1">
      <alignment vertical="center"/>
      <protection locked="0"/>
    </xf>
    <xf numFmtId="165" fontId="29" fillId="0" borderId="48" xfId="0" applyNumberFormat="1" applyFont="1" applyFill="1" applyBorder="1" applyAlignment="1" applyProtection="1">
      <alignment vertical="center"/>
      <protection locked="0"/>
    </xf>
    <xf numFmtId="165" fontId="28" fillId="0" borderId="49" xfId="0" applyNumberFormat="1" applyFont="1" applyFill="1" applyBorder="1" applyAlignment="1" applyProtection="1">
      <alignment vertical="center"/>
    </xf>
    <xf numFmtId="165" fontId="28" fillId="0" borderId="28" xfId="0" applyNumberFormat="1" applyFont="1" applyFill="1" applyBorder="1" applyAlignment="1" applyProtection="1">
      <alignment vertical="center"/>
    </xf>
    <xf numFmtId="165" fontId="30" fillId="0" borderId="14" xfId="0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horizontal="center" vertical="center" wrapText="1"/>
      <protection locked="0"/>
    </xf>
    <xf numFmtId="0" fontId="8" fillId="0" borderId="17" xfId="0" applyFont="1" applyFill="1" applyBorder="1" applyAlignment="1" applyProtection="1">
      <alignment horizontal="center" vertical="center" wrapText="1"/>
      <protection locked="0"/>
    </xf>
    <xf numFmtId="0" fontId="50" fillId="0" borderId="13" xfId="0" applyFont="1" applyFill="1" applyBorder="1" applyAlignment="1" applyProtection="1">
      <alignment horizontal="center" vertical="center" wrapText="1"/>
      <protection locked="0"/>
    </xf>
    <xf numFmtId="0" fontId="50" fillId="0" borderId="14" xfId="0" applyFont="1" applyFill="1" applyBorder="1" applyAlignment="1" applyProtection="1">
      <alignment horizontal="center" vertical="center" wrapText="1"/>
      <protection locked="0"/>
    </xf>
    <xf numFmtId="0" fontId="50" fillId="0" borderId="17" xfId="0" applyFont="1" applyFill="1" applyBorder="1" applyAlignment="1" applyProtection="1">
      <alignment horizontal="center" vertical="center" wrapText="1"/>
      <protection locked="0"/>
    </xf>
    <xf numFmtId="0" fontId="29" fillId="0" borderId="9" xfId="0" applyFont="1" applyFill="1" applyBorder="1" applyAlignment="1" applyProtection="1">
      <alignment horizontal="right" vertical="center" wrapText="1" indent="1"/>
    </xf>
    <xf numFmtId="0" fontId="26" fillId="0" borderId="34" xfId="0" applyFont="1" applyFill="1" applyBorder="1" applyAlignment="1" applyProtection="1">
      <alignment horizontal="left" vertical="center" wrapText="1" indent="1"/>
      <protection locked="0"/>
    </xf>
    <xf numFmtId="3" fontId="29" fillId="0" borderId="3" xfId="0" applyNumberFormat="1" applyFont="1" applyFill="1" applyBorder="1" applyAlignment="1" applyProtection="1">
      <alignment horizontal="right" vertical="center" wrapText="1" indent="1"/>
      <protection locked="0"/>
    </xf>
    <xf numFmtId="3" fontId="29" fillId="0" borderId="26" xfId="0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8" xfId="0" applyFont="1" applyFill="1" applyBorder="1" applyAlignment="1" applyProtection="1">
      <alignment horizontal="right" vertical="center" wrapText="1" indent="1"/>
    </xf>
    <xf numFmtId="0" fontId="26" fillId="0" borderId="5" xfId="0" applyFont="1" applyFill="1" applyBorder="1" applyAlignment="1" applyProtection="1">
      <alignment horizontal="left" vertical="center" wrapText="1" indent="1"/>
      <protection locked="0"/>
    </xf>
    <xf numFmtId="3" fontId="29" fillId="0" borderId="2" xfId="0" applyNumberFormat="1" applyFont="1" applyFill="1" applyBorder="1" applyAlignment="1" applyProtection="1">
      <alignment horizontal="right" vertical="center" wrapText="1" indent="1"/>
      <protection locked="0"/>
    </xf>
    <xf numFmtId="3" fontId="29" fillId="0" borderId="20" xfId="0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8" xfId="0" applyFont="1" applyFill="1" applyBorder="1" applyAlignment="1">
      <alignment horizontal="right" vertical="center" wrapText="1" indent="1"/>
    </xf>
    <xf numFmtId="0" fontId="26" fillId="0" borderId="5" xfId="0" applyFont="1" applyFill="1" applyBorder="1" applyAlignment="1" applyProtection="1">
      <alignment horizontal="left" vertical="center" wrapText="1" indent="8"/>
      <protection locked="0"/>
    </xf>
    <xf numFmtId="0" fontId="29" fillId="0" borderId="12" xfId="0" applyFont="1" applyFill="1" applyBorder="1" applyAlignment="1">
      <alignment horizontal="right" vertical="center" wrapText="1" indent="1"/>
    </xf>
    <xf numFmtId="3" fontId="29" fillId="0" borderId="27" xfId="0" applyNumberFormat="1" applyFont="1" applyFill="1" applyBorder="1" applyAlignment="1" applyProtection="1">
      <alignment horizontal="right" vertical="center" wrapText="1" indent="1"/>
      <protection locked="0"/>
    </xf>
    <xf numFmtId="3" fontId="29" fillId="0" borderId="28" xfId="0" applyNumberFormat="1" applyFont="1" applyFill="1" applyBorder="1" applyAlignment="1" applyProtection="1">
      <alignment horizontal="right" vertical="center" wrapText="1" indent="1"/>
      <protection locked="0"/>
    </xf>
    <xf numFmtId="0" fontId="28" fillId="0" borderId="13" xfId="0" applyFont="1" applyFill="1" applyBorder="1" applyAlignment="1">
      <alignment horizontal="right" vertical="center" wrapText="1" indent="1"/>
    </xf>
    <xf numFmtId="0" fontId="28" fillId="0" borderId="49" xfId="0" applyFont="1" applyFill="1" applyBorder="1" applyAlignment="1">
      <alignment vertical="center" wrapText="1"/>
    </xf>
    <xf numFmtId="0" fontId="32" fillId="0" borderId="0" xfId="0" applyFont="1" applyFill="1" applyAlignment="1" applyProtection="1">
      <alignment horizontal="right"/>
      <protection locked="0"/>
    </xf>
    <xf numFmtId="0" fontId="30" fillId="0" borderId="15" xfId="0" applyFont="1" applyFill="1" applyBorder="1" applyAlignment="1" applyProtection="1">
      <alignment horizontal="center" vertical="center" wrapText="1"/>
      <protection locked="0"/>
    </xf>
    <xf numFmtId="0" fontId="30" fillId="0" borderId="67" xfId="0" applyFont="1" applyFill="1" applyBorder="1" applyAlignment="1" applyProtection="1">
      <alignment horizontal="center" vertical="center" wrapText="1"/>
      <protection locked="0"/>
    </xf>
    <xf numFmtId="0" fontId="30" fillId="0" borderId="29" xfId="0" applyFont="1" applyFill="1" applyBorder="1" applyAlignment="1" applyProtection="1">
      <alignment horizontal="center" vertical="center" wrapText="1"/>
      <protection locked="0"/>
    </xf>
    <xf numFmtId="0" fontId="29" fillId="0" borderId="11" xfId="0" applyFont="1" applyFill="1" applyBorder="1" applyAlignment="1">
      <alignment horizontal="right" vertical="center" indent="1"/>
    </xf>
    <xf numFmtId="0" fontId="29" fillId="0" borderId="4" xfId="0" applyFont="1" applyFill="1" applyBorder="1" applyAlignment="1" applyProtection="1">
      <alignment horizontal="left" vertical="center" indent="1"/>
      <protection locked="0"/>
    </xf>
    <xf numFmtId="3" fontId="29" fillId="0" borderId="68" xfId="0" applyNumberFormat="1" applyFont="1" applyFill="1" applyBorder="1" applyAlignment="1" applyProtection="1">
      <alignment horizontal="right" vertical="center"/>
      <protection locked="0"/>
    </xf>
    <xf numFmtId="3" fontId="29" fillId="0" borderId="37" xfId="0" applyNumberFormat="1" applyFont="1" applyFill="1" applyBorder="1" applyAlignment="1" applyProtection="1">
      <alignment horizontal="right" vertical="center"/>
      <protection locked="0"/>
    </xf>
    <xf numFmtId="0" fontId="29" fillId="0" borderId="8" xfId="0" applyFont="1" applyFill="1" applyBorder="1" applyAlignment="1">
      <alignment horizontal="right" vertical="center" indent="1"/>
    </xf>
    <xf numFmtId="0" fontId="29" fillId="0" borderId="2" xfId="0" applyFont="1" applyFill="1" applyBorder="1" applyAlignment="1" applyProtection="1">
      <alignment horizontal="left" vertical="center" indent="1"/>
      <protection locked="0"/>
    </xf>
    <xf numFmtId="3" fontId="29" fillId="0" borderId="51" xfId="0" applyNumberFormat="1" applyFont="1" applyFill="1" applyBorder="1" applyAlignment="1" applyProtection="1">
      <alignment horizontal="right" vertical="center"/>
      <protection locked="0"/>
    </xf>
    <xf numFmtId="3" fontId="29" fillId="0" borderId="20" xfId="0" applyNumberFormat="1" applyFont="1" applyFill="1" applyBorder="1" applyAlignment="1" applyProtection="1">
      <alignment horizontal="right" vertical="center"/>
      <protection locked="0"/>
    </xf>
    <xf numFmtId="0" fontId="29" fillId="0" borderId="10" xfId="0" applyFont="1" applyFill="1" applyBorder="1" applyAlignment="1">
      <alignment horizontal="right" vertical="center" indent="1"/>
    </xf>
    <xf numFmtId="0" fontId="29" fillId="0" borderId="6" xfId="0" applyFont="1" applyFill="1" applyBorder="1" applyAlignment="1" applyProtection="1">
      <alignment horizontal="left" vertical="center" indent="1"/>
      <protection locked="0"/>
    </xf>
    <xf numFmtId="3" fontId="29" fillId="0" borderId="79" xfId="0" applyNumberFormat="1" applyFont="1" applyFill="1" applyBorder="1" applyAlignment="1" applyProtection="1">
      <alignment horizontal="right" vertical="center"/>
      <protection locked="0"/>
    </xf>
    <xf numFmtId="3" fontId="29" fillId="0" borderId="21" xfId="0" applyNumberFormat="1" applyFont="1" applyFill="1" applyBorder="1" applyAlignment="1" applyProtection="1">
      <alignment horizontal="right" vertical="center"/>
      <protection locked="0"/>
    </xf>
    <xf numFmtId="0" fontId="0" fillId="0" borderId="14" xfId="0" applyFill="1" applyBorder="1" applyAlignment="1">
      <alignment vertical="center"/>
    </xf>
    <xf numFmtId="165" fontId="28" fillId="0" borderId="14" xfId="0" applyNumberFormat="1" applyFont="1" applyFill="1" applyBorder="1" applyAlignment="1">
      <alignment vertical="center" wrapText="1"/>
    </xf>
    <xf numFmtId="165" fontId="28" fillId="0" borderId="17" xfId="0" applyNumberFormat="1" applyFont="1" applyFill="1" applyBorder="1" applyAlignment="1">
      <alignment vertical="center" wrapText="1"/>
    </xf>
    <xf numFmtId="0" fontId="57" fillId="0" borderId="0" xfId="10" applyFill="1" applyProtection="1"/>
    <xf numFmtId="0" fontId="57" fillId="0" borderId="0" xfId="10" applyFill="1" applyProtection="1">
      <protection locked="0"/>
    </xf>
    <xf numFmtId="0" fontId="66" fillId="0" borderId="0" xfId="10" applyFont="1" applyFill="1" applyProtection="1">
      <protection locked="0"/>
    </xf>
    <xf numFmtId="0" fontId="64" fillId="0" borderId="12" xfId="10" applyFont="1" applyFill="1" applyBorder="1" applyAlignment="1" applyProtection="1">
      <alignment horizontal="center" vertical="center" wrapText="1"/>
      <protection locked="0"/>
    </xf>
    <xf numFmtId="0" fontId="64" fillId="0" borderId="27" xfId="10" applyFont="1" applyFill="1" applyBorder="1" applyAlignment="1" applyProtection="1">
      <alignment horizontal="center" vertical="center" wrapText="1"/>
      <protection locked="0"/>
    </xf>
    <xf numFmtId="0" fontId="64" fillId="0" borderId="28" xfId="10" applyFont="1" applyFill="1" applyBorder="1" applyAlignment="1" applyProtection="1">
      <alignment horizontal="center" vertical="center" wrapText="1"/>
      <protection locked="0"/>
    </xf>
    <xf numFmtId="0" fontId="57" fillId="0" borderId="0" xfId="10" applyFill="1" applyAlignment="1" applyProtection="1">
      <alignment horizontal="center" vertical="center"/>
    </xf>
    <xf numFmtId="0" fontId="27" fillId="0" borderId="11" xfId="10" applyFont="1" applyFill="1" applyBorder="1" applyAlignment="1" applyProtection="1">
      <alignment vertical="center" wrapText="1"/>
    </xf>
    <xf numFmtId="170" fontId="22" fillId="0" borderId="4" xfId="9" applyNumberFormat="1" applyFont="1" applyFill="1" applyBorder="1" applyAlignment="1" applyProtection="1">
      <alignment horizontal="center" vertical="center"/>
    </xf>
    <xf numFmtId="171" fontId="69" fillId="0" borderId="4" xfId="10" applyNumberFormat="1" applyFont="1" applyFill="1" applyBorder="1" applyAlignment="1" applyProtection="1">
      <alignment horizontal="right" vertical="center" wrapText="1"/>
      <protection locked="0"/>
    </xf>
    <xf numFmtId="171" fontId="69" fillId="0" borderId="37" xfId="10" applyNumberFormat="1" applyFont="1" applyFill="1" applyBorder="1" applyAlignment="1" applyProtection="1">
      <alignment horizontal="right" vertical="center" wrapText="1"/>
      <protection locked="0"/>
    </xf>
    <xf numFmtId="0" fontId="57" fillId="0" borderId="0" xfId="10" applyFill="1" applyAlignment="1" applyProtection="1">
      <alignment vertical="center"/>
    </xf>
    <xf numFmtId="0" fontId="27" fillId="0" borderId="8" xfId="10" applyFont="1" applyFill="1" applyBorder="1" applyAlignment="1" applyProtection="1">
      <alignment vertical="center" wrapText="1"/>
    </xf>
    <xf numFmtId="170" fontId="22" fillId="0" borderId="2" xfId="9" applyNumberFormat="1" applyFont="1" applyFill="1" applyBorder="1" applyAlignment="1" applyProtection="1">
      <alignment horizontal="center" vertical="center"/>
    </xf>
    <xf numFmtId="171" fontId="69" fillId="0" borderId="2" xfId="10" applyNumberFormat="1" applyFont="1" applyFill="1" applyBorder="1" applyAlignment="1" applyProtection="1">
      <alignment horizontal="right" vertical="center" wrapText="1"/>
    </xf>
    <xf numFmtId="171" fontId="69" fillId="0" borderId="20" xfId="10" applyNumberFormat="1" applyFont="1" applyFill="1" applyBorder="1" applyAlignment="1" applyProtection="1">
      <alignment horizontal="right" vertical="center" wrapText="1"/>
    </xf>
    <xf numFmtId="0" fontId="70" fillId="0" borderId="8" xfId="10" applyFont="1" applyFill="1" applyBorder="1" applyAlignment="1" applyProtection="1">
      <alignment horizontal="left" vertical="center" wrapText="1" indent="1"/>
    </xf>
    <xf numFmtId="171" fontId="71" fillId="0" borderId="2" xfId="10" applyNumberFormat="1" applyFont="1" applyFill="1" applyBorder="1" applyAlignment="1" applyProtection="1">
      <alignment horizontal="right" vertical="center" wrapText="1"/>
      <protection locked="0"/>
    </xf>
    <xf numFmtId="171" fontId="71" fillId="0" borderId="20" xfId="10" applyNumberFormat="1" applyFont="1" applyFill="1" applyBorder="1" applyAlignment="1" applyProtection="1">
      <alignment horizontal="right" vertical="center" wrapText="1"/>
      <protection locked="0"/>
    </xf>
    <xf numFmtId="171" fontId="72" fillId="0" borderId="2" xfId="10" applyNumberFormat="1" applyFont="1" applyFill="1" applyBorder="1" applyAlignment="1" applyProtection="1">
      <alignment horizontal="right" vertical="center" wrapText="1"/>
      <protection locked="0"/>
    </xf>
    <xf numFmtId="171" fontId="72" fillId="0" borderId="20" xfId="10" applyNumberFormat="1" applyFont="1" applyFill="1" applyBorder="1" applyAlignment="1" applyProtection="1">
      <alignment horizontal="right" vertical="center" wrapText="1"/>
      <protection locked="0"/>
    </xf>
    <xf numFmtId="171" fontId="72" fillId="0" borderId="2" xfId="10" applyNumberFormat="1" applyFont="1" applyFill="1" applyBorder="1" applyAlignment="1" applyProtection="1">
      <alignment horizontal="right" vertical="center" wrapText="1"/>
    </xf>
    <xf numFmtId="171" fontId="72" fillId="0" borderId="20" xfId="10" applyNumberFormat="1" applyFont="1" applyFill="1" applyBorder="1" applyAlignment="1" applyProtection="1">
      <alignment horizontal="right" vertical="center" wrapText="1"/>
    </xf>
    <xf numFmtId="0" fontId="27" fillId="0" borderId="12" xfId="10" applyFont="1" applyFill="1" applyBorder="1" applyAlignment="1" applyProtection="1">
      <alignment vertical="center" wrapText="1"/>
    </xf>
    <xf numFmtId="170" fontId="22" fillId="0" borderId="27" xfId="9" applyNumberFormat="1" applyFont="1" applyFill="1" applyBorder="1" applyAlignment="1" applyProtection="1">
      <alignment horizontal="center" vertical="center"/>
    </xf>
    <xf numFmtId="171" fontId="69" fillId="0" borderId="27" xfId="10" applyNumberFormat="1" applyFont="1" applyFill="1" applyBorder="1" applyAlignment="1" applyProtection="1">
      <alignment horizontal="right" vertical="center" wrapText="1"/>
    </xf>
    <xf numFmtId="171" fontId="69" fillId="0" borderId="28" xfId="10" applyNumberFormat="1" applyFont="1" applyFill="1" applyBorder="1" applyAlignment="1" applyProtection="1">
      <alignment horizontal="right" vertical="center" wrapText="1"/>
    </xf>
    <xf numFmtId="0" fontId="26" fillId="0" borderId="0" xfId="10" applyFont="1" applyFill="1" applyProtection="1"/>
    <xf numFmtId="0" fontId="66" fillId="0" borderId="0" xfId="10" applyFont="1" applyFill="1" applyProtection="1"/>
    <xf numFmtId="3" fontId="57" fillId="0" borderId="0" xfId="10" applyNumberFormat="1" applyFont="1" applyFill="1" applyProtection="1"/>
    <xf numFmtId="3" fontId="57" fillId="0" borderId="0" xfId="10" applyNumberFormat="1" applyFont="1" applyFill="1" applyAlignment="1" applyProtection="1">
      <alignment horizontal="center"/>
    </xf>
    <xf numFmtId="0" fontId="57" fillId="0" borderId="0" xfId="10" applyFont="1" applyFill="1" applyProtection="1"/>
    <xf numFmtId="0" fontId="57" fillId="0" borderId="0" xfId="10" applyFill="1" applyAlignment="1" applyProtection="1">
      <alignment horizontal="center"/>
    </xf>
    <xf numFmtId="0" fontId="17" fillId="0" borderId="0" xfId="9" applyFill="1" applyAlignment="1" applyProtection="1">
      <alignment vertical="center"/>
    </xf>
    <xf numFmtId="0" fontId="17" fillId="0" borderId="0" xfId="9" applyFill="1" applyAlignment="1" applyProtection="1">
      <alignment vertical="center" wrapText="1"/>
      <protection locked="0"/>
    </xf>
    <xf numFmtId="0" fontId="19" fillId="0" borderId="0" xfId="9" applyFont="1" applyFill="1" applyAlignment="1" applyProtection="1">
      <alignment horizontal="center" vertical="center"/>
      <protection locked="0"/>
    </xf>
    <xf numFmtId="0" fontId="17" fillId="0" borderId="0" xfId="9" applyFill="1" applyAlignment="1" applyProtection="1">
      <alignment vertical="center"/>
      <protection locked="0"/>
    </xf>
    <xf numFmtId="0" fontId="17" fillId="0" borderId="0" xfId="9" applyFill="1" applyAlignment="1" applyProtection="1">
      <alignment horizontal="center" vertical="center"/>
    </xf>
    <xf numFmtId="49" fontId="20" fillId="0" borderId="12" xfId="9" applyNumberFormat="1" applyFont="1" applyFill="1" applyBorder="1" applyAlignment="1" applyProtection="1">
      <alignment horizontal="center" vertical="center" wrapText="1"/>
      <protection locked="0"/>
    </xf>
    <xf numFmtId="49" fontId="20" fillId="0" borderId="27" xfId="9" applyNumberFormat="1" applyFont="1" applyFill="1" applyBorder="1" applyAlignment="1" applyProtection="1">
      <alignment horizontal="center" vertical="center"/>
      <protection locked="0"/>
    </xf>
    <xf numFmtId="49" fontId="20" fillId="0" borderId="28" xfId="9" applyNumberFormat="1" applyFont="1" applyFill="1" applyBorder="1" applyAlignment="1" applyProtection="1">
      <alignment horizontal="center" vertical="center"/>
      <protection locked="0"/>
    </xf>
    <xf numFmtId="49" fontId="15" fillId="0" borderId="0" xfId="9" applyNumberFormat="1" applyFont="1" applyFill="1" applyAlignment="1" applyProtection="1">
      <alignment horizontal="center" vertical="center"/>
    </xf>
    <xf numFmtId="170" fontId="22" fillId="0" borderId="3" xfId="9" applyNumberFormat="1" applyFont="1" applyFill="1" applyBorder="1" applyAlignment="1" applyProtection="1">
      <alignment horizontal="center" vertical="center"/>
    </xf>
    <xf numFmtId="172" fontId="22" fillId="0" borderId="26" xfId="9" applyNumberFormat="1" applyFont="1" applyFill="1" applyBorder="1" applyAlignment="1" applyProtection="1">
      <alignment vertical="center"/>
      <protection locked="0"/>
    </xf>
    <xf numFmtId="172" fontId="22" fillId="0" borderId="20" xfId="9" applyNumberFormat="1" applyFont="1" applyFill="1" applyBorder="1" applyAlignment="1" applyProtection="1">
      <alignment vertical="center"/>
      <protection locked="0"/>
    </xf>
    <xf numFmtId="172" fontId="20" fillId="0" borderId="20" xfId="9" applyNumberFormat="1" applyFont="1" applyFill="1" applyBorder="1" applyAlignment="1" applyProtection="1">
      <alignment vertical="center"/>
    </xf>
    <xf numFmtId="172" fontId="20" fillId="0" borderId="20" xfId="9" applyNumberFormat="1" applyFont="1" applyFill="1" applyBorder="1" applyAlignment="1" applyProtection="1">
      <alignment vertical="center"/>
      <protection locked="0"/>
    </xf>
    <xf numFmtId="0" fontId="15" fillId="0" borderId="0" xfId="9" applyFont="1" applyFill="1" applyAlignment="1" applyProtection="1">
      <alignment vertical="center"/>
    </xf>
    <xf numFmtId="0" fontId="20" fillId="0" borderId="12" xfId="9" applyFont="1" applyFill="1" applyBorder="1" applyAlignment="1" applyProtection="1">
      <alignment horizontal="left" vertical="center" wrapText="1"/>
    </xf>
    <xf numFmtId="172" fontId="20" fillId="0" borderId="28" xfId="9" applyNumberFormat="1" applyFont="1" applyFill="1" applyBorder="1" applyAlignment="1" applyProtection="1">
      <alignment vertical="center"/>
    </xf>
    <xf numFmtId="0" fontId="57" fillId="0" borderId="0" xfId="10" applyFont="1" applyFill="1" applyAlignment="1" applyProtection="1"/>
    <xf numFmtId="0" fontId="17" fillId="0" borderId="0" xfId="9" applyFill="1" applyAlignment="1" applyProtection="1">
      <alignment vertical="center" wrapText="1"/>
    </xf>
    <xf numFmtId="0" fontId="19" fillId="0" borderId="0" xfId="9" applyFont="1" applyFill="1" applyAlignment="1" applyProtection="1">
      <alignment horizontal="center" vertical="center"/>
    </xf>
    <xf numFmtId="0" fontId="57" fillId="0" borderId="0" xfId="10" applyFill="1"/>
    <xf numFmtId="0" fontId="57" fillId="0" borderId="0" xfId="10" applyFill="1" applyAlignment="1"/>
    <xf numFmtId="0" fontId="16" fillId="0" borderId="0" xfId="10" applyFont="1" applyFill="1" applyAlignment="1">
      <alignment horizontal="center"/>
    </xf>
    <xf numFmtId="0" fontId="25" fillId="0" borderId="15" xfId="10" applyFont="1" applyFill="1" applyBorder="1" applyAlignment="1">
      <alignment horizontal="center" vertical="center"/>
    </xf>
    <xf numFmtId="0" fontId="21" fillId="0" borderId="16" xfId="9" applyFont="1" applyFill="1" applyBorder="1" applyAlignment="1" applyProtection="1">
      <alignment horizontal="center" vertical="center" textRotation="90"/>
    </xf>
    <xf numFmtId="0" fontId="25" fillId="0" borderId="16" xfId="10" applyFont="1" applyFill="1" applyBorder="1" applyAlignment="1">
      <alignment horizontal="center" vertical="center" wrapText="1"/>
    </xf>
    <xf numFmtId="0" fontId="25" fillId="0" borderId="29" xfId="10" applyFont="1" applyFill="1" applyBorder="1" applyAlignment="1">
      <alignment horizontal="center" vertical="center" wrapText="1"/>
    </xf>
    <xf numFmtId="0" fontId="25" fillId="0" borderId="13" xfId="10" applyFont="1" applyFill="1" applyBorder="1" applyAlignment="1">
      <alignment horizontal="center" vertical="center"/>
    </xf>
    <xf numFmtId="0" fontId="25" fillId="0" borderId="14" xfId="10" applyFont="1" applyFill="1" applyBorder="1" applyAlignment="1">
      <alignment horizontal="center" vertical="center" wrapText="1"/>
    </xf>
    <xf numFmtId="0" fontId="25" fillId="0" borderId="17" xfId="10" applyFont="1" applyFill="1" applyBorder="1" applyAlignment="1">
      <alignment horizontal="center" vertical="center" wrapText="1"/>
    </xf>
    <xf numFmtId="0" fontId="26" fillId="0" borderId="8" xfId="10" applyFont="1" applyFill="1" applyBorder="1" applyProtection="1">
      <protection locked="0"/>
    </xf>
    <xf numFmtId="0" fontId="26" fillId="0" borderId="3" xfId="10" applyFont="1" applyFill="1" applyBorder="1" applyAlignment="1">
      <alignment horizontal="right" indent="1"/>
    </xf>
    <xf numFmtId="3" fontId="26" fillId="0" borderId="3" xfId="10" applyNumberFormat="1" applyFont="1" applyFill="1" applyBorder="1" applyProtection="1">
      <protection locked="0"/>
    </xf>
    <xf numFmtId="3" fontId="26" fillId="0" borderId="26" xfId="10" applyNumberFormat="1" applyFont="1" applyFill="1" applyBorder="1" applyProtection="1">
      <protection locked="0"/>
    </xf>
    <xf numFmtId="0" fontId="26" fillId="0" borderId="2" xfId="10" applyFont="1" applyFill="1" applyBorder="1" applyAlignment="1">
      <alignment horizontal="right" indent="1"/>
    </xf>
    <xf numFmtId="3" fontId="26" fillId="0" borderId="2" xfId="10" applyNumberFormat="1" applyFont="1" applyFill="1" applyBorder="1" applyProtection="1">
      <protection locked="0"/>
    </xf>
    <xf numFmtId="3" fontId="26" fillId="0" borderId="20" xfId="10" applyNumberFormat="1" applyFont="1" applyFill="1" applyBorder="1" applyProtection="1">
      <protection locked="0"/>
    </xf>
    <xf numFmtId="0" fontId="26" fillId="0" borderId="10" xfId="10" applyFont="1" applyFill="1" applyBorder="1" applyProtection="1">
      <protection locked="0"/>
    </xf>
    <xf numFmtId="0" fontId="26" fillId="0" borderId="6" xfId="10" applyFont="1" applyFill="1" applyBorder="1" applyAlignment="1">
      <alignment horizontal="right" indent="1"/>
    </xf>
    <xf numFmtId="3" fontId="26" fillId="0" borderId="6" xfId="10" applyNumberFormat="1" applyFont="1" applyFill="1" applyBorder="1" applyProtection="1">
      <protection locked="0"/>
    </xf>
    <xf numFmtId="3" fontId="26" fillId="0" borderId="21" xfId="10" applyNumberFormat="1" applyFont="1" applyFill="1" applyBorder="1" applyProtection="1">
      <protection locked="0"/>
    </xf>
    <xf numFmtId="0" fontId="27" fillId="0" borderId="13" xfId="10" applyFont="1" applyFill="1" applyBorder="1" applyProtection="1">
      <protection locked="0"/>
    </xf>
    <xf numFmtId="0" fontId="26" fillId="0" borderId="14" xfId="10" applyFont="1" applyFill="1" applyBorder="1" applyAlignment="1">
      <alignment horizontal="right" indent="1"/>
    </xf>
    <xf numFmtId="3" fontId="26" fillId="0" borderId="14" xfId="10" applyNumberFormat="1" applyFont="1" applyFill="1" applyBorder="1" applyProtection="1">
      <protection locked="0"/>
    </xf>
    <xf numFmtId="172" fontId="20" fillId="0" borderId="17" xfId="9" applyNumberFormat="1" applyFont="1" applyFill="1" applyBorder="1" applyAlignment="1" applyProtection="1">
      <alignment vertical="center"/>
    </xf>
    <xf numFmtId="0" fontId="26" fillId="0" borderId="9" xfId="10" applyFont="1" applyFill="1" applyBorder="1" applyProtection="1">
      <protection locked="0"/>
    </xf>
    <xf numFmtId="3" fontId="26" fillId="0" borderId="80" xfId="10" applyNumberFormat="1" applyFont="1" applyFill="1" applyBorder="1"/>
    <xf numFmtId="0" fontId="73" fillId="0" borderId="0" xfId="10" applyFont="1" applyFill="1"/>
    <xf numFmtId="0" fontId="74" fillId="0" borderId="0" xfId="10" applyFont="1" applyFill="1"/>
    <xf numFmtId="0" fontId="26" fillId="0" borderId="0" xfId="10" applyFont="1" applyFill="1"/>
    <xf numFmtId="0" fontId="57" fillId="0" borderId="0" xfId="10" applyFont="1" applyFill="1"/>
    <xf numFmtId="3" fontId="57" fillId="0" borderId="0" xfId="10" applyNumberFormat="1" applyFont="1" applyFill="1" applyAlignment="1">
      <alignment horizontal="center"/>
    </xf>
    <xf numFmtId="0" fontId="57" fillId="0" borderId="0" xfId="10" applyFont="1" applyFill="1" applyAlignment="1"/>
    <xf numFmtId="0" fontId="75" fillId="0" borderId="0" xfId="0" applyFont="1" applyAlignment="1" applyProtection="1">
      <alignment horizontal="center"/>
      <protection locked="0"/>
    </xf>
    <xf numFmtId="0" fontId="76" fillId="0" borderId="13" xfId="0" applyFont="1" applyBorder="1" applyAlignment="1" applyProtection="1">
      <alignment horizontal="center" vertical="center" wrapText="1"/>
      <protection locked="0"/>
    </xf>
    <xf numFmtId="0" fontId="75" fillId="0" borderId="14" xfId="0" applyFont="1" applyBorder="1" applyAlignment="1" applyProtection="1">
      <alignment horizontal="center" vertical="center" wrapText="1"/>
      <protection locked="0"/>
    </xf>
    <xf numFmtId="0" fontId="75" fillId="0" borderId="17" xfId="0" applyFont="1" applyBorder="1" applyAlignment="1" applyProtection="1">
      <alignment horizontal="center" vertical="center" wrapText="1"/>
      <protection locked="0"/>
    </xf>
    <xf numFmtId="0" fontId="77" fillId="0" borderId="9" xfId="0" applyFont="1" applyBorder="1" applyAlignment="1" applyProtection="1">
      <alignment horizontal="center" vertical="top" wrapText="1"/>
    </xf>
    <xf numFmtId="0" fontId="78" fillId="0" borderId="3" xfId="0" applyFont="1" applyBorder="1" applyAlignment="1" applyProtection="1">
      <alignment horizontal="left" vertical="top" wrapText="1"/>
      <protection locked="0"/>
    </xf>
    <xf numFmtId="9" fontId="78" fillId="0" borderId="3" xfId="11" applyFont="1" applyBorder="1" applyAlignment="1" applyProtection="1">
      <alignment horizontal="center" vertical="center" wrapText="1"/>
      <protection locked="0"/>
    </xf>
    <xf numFmtId="167" fontId="78" fillId="0" borderId="3" xfId="2" applyNumberFormat="1" applyFont="1" applyBorder="1" applyAlignment="1" applyProtection="1">
      <alignment horizontal="center" vertical="center" wrapText="1"/>
      <protection locked="0"/>
    </xf>
    <xf numFmtId="167" fontId="78" fillId="0" borderId="26" xfId="2" applyNumberFormat="1" applyFont="1" applyBorder="1" applyAlignment="1" applyProtection="1">
      <alignment horizontal="center" vertical="top" wrapText="1"/>
      <protection locked="0"/>
    </xf>
    <xf numFmtId="0" fontId="77" fillId="0" borderId="8" xfId="0" applyFont="1" applyBorder="1" applyAlignment="1" applyProtection="1">
      <alignment horizontal="center" vertical="top" wrapText="1"/>
    </xf>
    <xf numFmtId="0" fontId="78" fillId="0" borderId="2" xfId="0" applyFont="1" applyBorder="1" applyAlignment="1" applyProtection="1">
      <alignment horizontal="left" vertical="top" wrapText="1"/>
      <protection locked="0"/>
    </xf>
    <xf numFmtId="9" fontId="78" fillId="0" borderId="2" xfId="11" applyFont="1" applyBorder="1" applyAlignment="1" applyProtection="1">
      <alignment horizontal="center" vertical="center" wrapText="1"/>
      <protection locked="0"/>
    </xf>
    <xf numFmtId="167" fontId="78" fillId="0" borderId="2" xfId="2" applyNumberFormat="1" applyFont="1" applyBorder="1" applyAlignment="1" applyProtection="1">
      <alignment horizontal="center" vertical="center" wrapText="1"/>
      <protection locked="0"/>
    </xf>
    <xf numFmtId="167" fontId="78" fillId="0" borderId="20" xfId="2" applyNumberFormat="1" applyFont="1" applyBorder="1" applyAlignment="1" applyProtection="1">
      <alignment horizontal="center" vertical="top" wrapText="1"/>
      <protection locked="0"/>
    </xf>
    <xf numFmtId="0" fontId="77" fillId="0" borderId="10" xfId="0" applyFont="1" applyBorder="1" applyAlignment="1" applyProtection="1">
      <alignment horizontal="center" vertical="top" wrapText="1"/>
    </xf>
    <xf numFmtId="0" fontId="78" fillId="0" borderId="6" xfId="0" applyFont="1" applyBorder="1" applyAlignment="1" applyProtection="1">
      <alignment horizontal="left" vertical="top" wrapText="1"/>
      <protection locked="0"/>
    </xf>
    <xf numFmtId="9" fontId="78" fillId="0" borderId="6" xfId="11" applyFont="1" applyBorder="1" applyAlignment="1" applyProtection="1">
      <alignment horizontal="center" vertical="center" wrapText="1"/>
      <protection locked="0"/>
    </xf>
    <xf numFmtId="167" fontId="78" fillId="0" borderId="6" xfId="2" applyNumberFormat="1" applyFont="1" applyBorder="1" applyAlignment="1" applyProtection="1">
      <alignment horizontal="center" vertical="center" wrapText="1"/>
      <protection locked="0"/>
    </xf>
    <xf numFmtId="167" fontId="78" fillId="0" borderId="21" xfId="2" applyNumberFormat="1" applyFont="1" applyBorder="1" applyAlignment="1" applyProtection="1">
      <alignment horizontal="center" vertical="top" wrapText="1"/>
      <protection locked="0"/>
    </xf>
    <xf numFmtId="0" fontId="75" fillId="5" borderId="14" xfId="0" applyFont="1" applyFill="1" applyBorder="1" applyAlignment="1" applyProtection="1">
      <alignment horizontal="center" vertical="top" wrapText="1"/>
    </xf>
    <xf numFmtId="167" fontId="78" fillId="0" borderId="14" xfId="2" applyNumberFormat="1" applyFont="1" applyBorder="1" applyAlignment="1" applyProtection="1">
      <alignment horizontal="center" vertical="center" wrapText="1"/>
    </xf>
    <xf numFmtId="167" fontId="78" fillId="0" borderId="17" xfId="2" applyNumberFormat="1" applyFont="1" applyBorder="1" applyAlignment="1" applyProtection="1">
      <alignment horizontal="center" vertical="top" wrapText="1"/>
    </xf>
    <xf numFmtId="0" fontId="75" fillId="0" borderId="0" xfId="0" applyFont="1" applyAlignment="1" applyProtection="1">
      <alignment horizontal="center"/>
    </xf>
    <xf numFmtId="0" fontId="5" fillId="0" borderId="0" xfId="0" applyFont="1" applyFill="1" applyAlignment="1">
      <alignment horizontal="center"/>
    </xf>
    <xf numFmtId="0" fontId="79" fillId="0" borderId="0" xfId="0" applyFont="1" applyFill="1" applyAlignment="1">
      <alignment horizontal="right"/>
    </xf>
    <xf numFmtId="0" fontId="4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9" xfId="0" applyFill="1" applyBorder="1" applyAlignment="1">
      <alignment horizontal="center" vertical="center"/>
    </xf>
    <xf numFmtId="0" fontId="0" fillId="0" borderId="3" xfId="0" applyFill="1" applyBorder="1" applyAlignment="1" applyProtection="1">
      <alignment horizontal="left" vertical="center" wrapText="1" indent="1"/>
      <protection locked="0"/>
    </xf>
    <xf numFmtId="0" fontId="0" fillId="0" borderId="8" xfId="0" applyFill="1" applyBorder="1" applyAlignment="1">
      <alignment horizontal="center" vertical="center"/>
    </xf>
    <xf numFmtId="0" fontId="80" fillId="0" borderId="2" xfId="0" applyFont="1" applyFill="1" applyBorder="1" applyAlignment="1">
      <alignment horizontal="left" vertical="center" indent="5"/>
    </xf>
    <xf numFmtId="173" fontId="0" fillId="0" borderId="20" xfId="0" applyNumberFormat="1" applyFont="1" applyFill="1" applyBorder="1" applyAlignment="1" applyProtection="1">
      <alignment horizontal="right" vertical="center"/>
      <protection locked="0"/>
    </xf>
    <xf numFmtId="0" fontId="17" fillId="0" borderId="2" xfId="0" applyFont="1" applyFill="1" applyBorder="1" applyAlignment="1">
      <alignment horizontal="left" vertical="center" indent="1"/>
    </xf>
    <xf numFmtId="0" fontId="0" fillId="0" borderId="10" xfId="0" applyFill="1" applyBorder="1" applyAlignment="1">
      <alignment horizontal="center" vertical="center"/>
    </xf>
    <xf numFmtId="0" fontId="17" fillId="0" borderId="6" xfId="0" applyFont="1" applyFill="1" applyBorder="1" applyAlignment="1">
      <alignment horizontal="left" vertical="center" indent="1"/>
    </xf>
    <xf numFmtId="173" fontId="0" fillId="0" borderId="21" xfId="0" applyNumberFormat="1" applyFont="1" applyFill="1" applyBorder="1" applyAlignment="1" applyProtection="1">
      <alignment horizontal="right" vertical="center"/>
      <protection locked="0"/>
    </xf>
    <xf numFmtId="0" fontId="0" fillId="0" borderId="12" xfId="0" applyFill="1" applyBorder="1" applyAlignment="1">
      <alignment horizontal="center" vertical="center"/>
    </xf>
    <xf numFmtId="0" fontId="0" fillId="0" borderId="27" xfId="0" applyFill="1" applyBorder="1" applyAlignment="1">
      <alignment horizontal="left" vertical="center" indent="1"/>
    </xf>
    <xf numFmtId="173" fontId="0" fillId="0" borderId="28" xfId="0" applyNumberFormat="1" applyFont="1" applyFill="1" applyBorder="1" applyAlignment="1" applyProtection="1">
      <alignment horizontal="right" vertical="center"/>
      <protection locked="0"/>
    </xf>
    <xf numFmtId="0" fontId="0" fillId="0" borderId="11" xfId="0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left" vertical="center" wrapText="1" indent="1"/>
      <protection locked="0"/>
    </xf>
    <xf numFmtId="173" fontId="31" fillId="0" borderId="37" xfId="0" applyNumberFormat="1" applyFont="1" applyFill="1" applyBorder="1" applyAlignment="1" applyProtection="1">
      <alignment horizontal="right" vertical="center"/>
    </xf>
    <xf numFmtId="0" fontId="80" fillId="0" borderId="27" xfId="0" applyFont="1" applyFill="1" applyBorder="1" applyAlignment="1">
      <alignment horizontal="left" vertical="center" indent="5"/>
    </xf>
    <xf numFmtId="0" fontId="26" fillId="0" borderId="2" xfId="0" applyFont="1" applyBorder="1" applyAlignment="1" applyProtection="1">
      <alignment horizontal="left" vertical="top" wrapText="1" indent="1"/>
    </xf>
    <xf numFmtId="0" fontId="0" fillId="0" borderId="0" xfId="0" applyAlignment="1" applyProtection="1">
      <protection locked="0"/>
    </xf>
    <xf numFmtId="165" fontId="22" fillId="0" borderId="69" xfId="7" applyNumberFormat="1" applyFont="1" applyFill="1" applyBorder="1" applyAlignment="1" applyProtection="1">
      <alignment horizontal="right" vertical="center" wrapText="1" indent="1"/>
      <protection locked="0"/>
    </xf>
    <xf numFmtId="165" fontId="22" fillId="0" borderId="51" xfId="7" applyNumberFormat="1" applyFont="1" applyFill="1" applyBorder="1" applyAlignment="1" applyProtection="1">
      <alignment horizontal="right" vertical="center" wrapText="1" indent="1"/>
      <protection locked="0"/>
    </xf>
    <xf numFmtId="165" fontId="28" fillId="0" borderId="49" xfId="7" applyNumberFormat="1" applyFont="1" applyFill="1" applyBorder="1" applyAlignment="1" applyProtection="1">
      <alignment horizontal="right" vertical="center" wrapText="1" indent="1"/>
      <protection locked="0"/>
    </xf>
    <xf numFmtId="165" fontId="4" fillId="0" borderId="14" xfId="0" applyNumberFormat="1" applyFont="1" applyFill="1" applyBorder="1" applyAlignment="1" applyProtection="1">
      <alignment horizontal="right" vertical="center" wrapText="1"/>
      <protection locked="0"/>
    </xf>
    <xf numFmtId="0" fontId="86" fillId="0" borderId="0" xfId="0" applyFont="1" applyFill="1" applyAlignment="1" applyProtection="1">
      <alignment horizontal="left" vertical="center" wrapText="1"/>
    </xf>
    <xf numFmtId="0" fontId="86" fillId="0" borderId="0" xfId="0" applyFont="1" applyFill="1" applyAlignment="1" applyProtection="1">
      <alignment vertical="center" wrapText="1"/>
    </xf>
    <xf numFmtId="165" fontId="20" fillId="0" borderId="13" xfId="0" applyNumberFormat="1" applyFont="1" applyFill="1" applyBorder="1" applyAlignment="1" applyProtection="1">
      <alignment horizontal="center" vertical="center" wrapText="1"/>
      <protection locked="0"/>
    </xf>
    <xf numFmtId="165" fontId="20" fillId="0" borderId="14" xfId="0" applyNumberFormat="1" applyFont="1" applyFill="1" applyBorder="1" applyAlignment="1" applyProtection="1">
      <alignment horizontal="center" vertical="center" wrapText="1"/>
      <protection locked="0"/>
    </xf>
    <xf numFmtId="165" fontId="91" fillId="0" borderId="14" xfId="7" applyNumberFormat="1" applyFont="1" applyFill="1" applyBorder="1" applyAlignment="1" applyProtection="1">
      <alignment horizontal="center" vertical="center" wrapText="1"/>
      <protection locked="0"/>
    </xf>
    <xf numFmtId="165" fontId="28" fillId="0" borderId="14" xfId="0" applyNumberFormat="1" applyFont="1" applyFill="1" applyBorder="1" applyAlignment="1" applyProtection="1">
      <alignment horizontal="left" vertical="center" wrapText="1" indent="1"/>
    </xf>
    <xf numFmtId="165" fontId="29" fillId="0" borderId="11" xfId="0" applyNumberFormat="1" applyFont="1" applyFill="1" applyBorder="1" applyAlignment="1" applyProtection="1">
      <alignment horizontal="center" vertical="center" wrapText="1"/>
    </xf>
    <xf numFmtId="165" fontId="22" fillId="0" borderId="4" xfId="7" applyNumberFormat="1" applyFont="1" applyFill="1" applyBorder="1" applyAlignment="1" applyProtection="1">
      <alignment horizontal="left" vertical="center" wrapText="1" indent="1"/>
    </xf>
    <xf numFmtId="165" fontId="29" fillId="0" borderId="8" xfId="0" applyNumberFormat="1" applyFont="1" applyFill="1" applyBorder="1" applyAlignment="1" applyProtection="1">
      <alignment horizontal="center" vertical="center" wrapText="1"/>
    </xf>
    <xf numFmtId="165" fontId="22" fillId="0" borderId="2" xfId="7" applyNumberFormat="1" applyFont="1" applyFill="1" applyBorder="1" applyAlignment="1" applyProtection="1">
      <alignment horizontal="left" vertical="center" wrapText="1" indent="1"/>
    </xf>
    <xf numFmtId="165" fontId="22" fillId="0" borderId="1" xfId="7" applyNumberFormat="1" applyFont="1" applyFill="1" applyBorder="1" applyAlignment="1" applyProtection="1">
      <alignment horizontal="left" vertical="center" wrapText="1" indent="1"/>
    </xf>
    <xf numFmtId="165" fontId="29" fillId="0" borderId="10" xfId="0" applyNumberFormat="1" applyFont="1" applyFill="1" applyBorder="1" applyAlignment="1" applyProtection="1">
      <alignment horizontal="center" vertical="center" wrapText="1"/>
    </xf>
    <xf numFmtId="165" fontId="29" fillId="0" borderId="9" xfId="0" applyNumberFormat="1" applyFont="1" applyFill="1" applyBorder="1" applyAlignment="1" applyProtection="1">
      <alignment horizontal="center" vertical="center" wrapText="1"/>
    </xf>
    <xf numFmtId="165" fontId="22" fillId="0" borderId="3" xfId="7" applyNumberFormat="1" applyFont="1" applyFill="1" applyBorder="1" applyAlignment="1" applyProtection="1">
      <alignment horizontal="left" vertical="center" wrapText="1" indent="1"/>
    </xf>
    <xf numFmtId="165" fontId="22" fillId="0" borderId="6" xfId="7" applyNumberFormat="1" applyFont="1" applyFill="1" applyBorder="1" applyAlignment="1" applyProtection="1">
      <alignment horizontal="left" vertical="center" wrapText="1" indent="1"/>
    </xf>
    <xf numFmtId="165" fontId="28" fillId="0" borderId="14" xfId="7" applyNumberFormat="1" applyFont="1" applyFill="1" applyBorder="1" applyAlignment="1" applyProtection="1">
      <alignment horizontal="left" vertical="center" wrapText="1" indent="1"/>
    </xf>
    <xf numFmtId="165" fontId="29" fillId="0" borderId="3" xfId="7" applyNumberFormat="1" applyFont="1" applyFill="1" applyBorder="1" applyAlignment="1" applyProtection="1">
      <alignment horizontal="left" vertical="center" wrapText="1" indent="1"/>
    </xf>
    <xf numFmtId="165" fontId="29" fillId="0" borderId="2" xfId="7" applyNumberFormat="1" applyFont="1" applyFill="1" applyBorder="1" applyAlignment="1" applyProtection="1">
      <alignment horizontal="left" vertical="center" wrapText="1" indent="1"/>
    </xf>
    <xf numFmtId="165" fontId="29" fillId="0" borderId="1" xfId="7" applyNumberFormat="1" applyFont="1" applyFill="1" applyBorder="1" applyAlignment="1" applyProtection="1">
      <alignment horizontal="left" vertical="center" wrapText="1" indent="1"/>
    </xf>
    <xf numFmtId="165" fontId="27" fillId="0" borderId="13" xfId="0" applyNumberFormat="1" applyFont="1" applyBorder="1" applyAlignment="1" applyProtection="1">
      <alignment horizontal="center" vertical="center" wrapText="1"/>
    </xf>
    <xf numFmtId="165" fontId="29" fillId="0" borderId="19" xfId="7" applyNumberFormat="1" applyFont="1" applyFill="1" applyBorder="1" applyAlignment="1" applyProtection="1">
      <alignment horizontal="left" vertical="center" wrapText="1" indent="1"/>
    </xf>
    <xf numFmtId="165" fontId="39" fillId="0" borderId="42" xfId="0" applyNumberFormat="1" applyFont="1" applyBorder="1" applyAlignment="1" applyProtection="1">
      <alignment horizontal="left" wrapText="1" indent="1"/>
    </xf>
    <xf numFmtId="165" fontId="8" fillId="0" borderId="14" xfId="0" applyNumberFormat="1" applyFont="1" applyFill="1" applyBorder="1" applyAlignment="1" applyProtection="1">
      <alignment horizontal="left" vertical="center" wrapText="1" indent="1"/>
    </xf>
    <xf numFmtId="165" fontId="0" fillId="0" borderId="0" xfId="0" applyNumberFormat="1" applyFill="1" applyAlignment="1" applyProtection="1">
      <alignment horizontal="left" vertical="center" wrapText="1"/>
    </xf>
    <xf numFmtId="165" fontId="4" fillId="0" borderId="13" xfId="0" applyNumberFormat="1" applyFont="1" applyFill="1" applyBorder="1" applyAlignment="1" applyProtection="1">
      <alignment horizontal="left" vertical="center"/>
    </xf>
    <xf numFmtId="165" fontId="4" fillId="0" borderId="42" xfId="0" applyNumberFormat="1" applyFont="1" applyFill="1" applyBorder="1" applyAlignment="1" applyProtection="1">
      <alignment vertical="center" wrapText="1"/>
    </xf>
    <xf numFmtId="165" fontId="90" fillId="0" borderId="28" xfId="7" applyNumberFormat="1" applyFont="1" applyFill="1" applyBorder="1" applyAlignment="1" applyProtection="1">
      <alignment horizontal="center" vertical="center" wrapText="1"/>
      <protection locked="0"/>
    </xf>
    <xf numFmtId="165" fontId="20" fillId="0" borderId="15" xfId="7" applyNumberFormat="1" applyFont="1" applyFill="1" applyBorder="1" applyAlignment="1" applyProtection="1">
      <alignment horizontal="center" vertical="center" wrapText="1"/>
    </xf>
    <xf numFmtId="165" fontId="20" fillId="0" borderId="16" xfId="7" applyNumberFormat="1" applyFont="1" applyFill="1" applyBorder="1" applyAlignment="1" applyProtection="1">
      <alignment horizontal="center" vertical="center" wrapText="1"/>
    </xf>
    <xf numFmtId="165" fontId="20" fillId="0" borderId="13" xfId="7" applyNumberFormat="1" applyFont="1" applyFill="1" applyBorder="1" applyAlignment="1" applyProtection="1">
      <alignment horizontal="left" vertical="center" wrapText="1" indent="1"/>
    </xf>
    <xf numFmtId="165" fontId="20" fillId="0" borderId="14" xfId="7" applyNumberFormat="1" applyFont="1" applyFill="1" applyBorder="1" applyAlignment="1" applyProtection="1">
      <alignment horizontal="left" vertical="center" wrapText="1" indent="1"/>
    </xf>
    <xf numFmtId="165" fontId="22" fillId="0" borderId="9" xfId="7" applyNumberFormat="1" applyFont="1" applyFill="1" applyBorder="1" applyAlignment="1" applyProtection="1">
      <alignment horizontal="left" vertical="center" wrapText="1" indent="1"/>
    </xf>
    <xf numFmtId="165" fontId="26" fillId="0" borderId="3" xfId="0" applyNumberFormat="1" applyFont="1" applyBorder="1" applyAlignment="1" applyProtection="1">
      <alignment horizontal="left" wrapText="1" indent="1"/>
    </xf>
    <xf numFmtId="165" fontId="22" fillId="0" borderId="8" xfId="7" applyNumberFormat="1" applyFont="1" applyFill="1" applyBorder="1" applyAlignment="1" applyProtection="1">
      <alignment horizontal="left" vertical="center" wrapText="1" indent="1"/>
    </xf>
    <xf numFmtId="165" fontId="26" fillId="0" borderId="2" xfId="0" applyNumberFormat="1" applyFont="1" applyBorder="1" applyAlignment="1" applyProtection="1">
      <alignment horizontal="left" wrapText="1" indent="1"/>
    </xf>
    <xf numFmtId="165" fontId="26" fillId="0" borderId="2" xfId="0" applyNumberFormat="1" applyFont="1" applyBorder="1" applyAlignment="1" applyProtection="1">
      <alignment horizontal="left" vertical="center" wrapText="1" indent="1"/>
    </xf>
    <xf numFmtId="165" fontId="22" fillId="0" borderId="10" xfId="7" applyNumberFormat="1" applyFont="1" applyFill="1" applyBorder="1" applyAlignment="1" applyProtection="1">
      <alignment horizontal="left" vertical="center" wrapText="1" indent="1"/>
    </xf>
    <xf numFmtId="165" fontId="26" fillId="0" borderId="6" xfId="0" applyNumberFormat="1" applyFont="1" applyBorder="1" applyAlignment="1" applyProtection="1">
      <alignment horizontal="left" vertical="center" wrapText="1" indent="1"/>
    </xf>
    <xf numFmtId="165" fontId="27" fillId="0" borderId="14" xfId="0" applyNumberFormat="1" applyFont="1" applyBorder="1" applyAlignment="1" applyProtection="1">
      <alignment horizontal="left" vertical="center" wrapText="1" indent="1"/>
    </xf>
    <xf numFmtId="165" fontId="26" fillId="0" borderId="6" xfId="0" applyNumberFormat="1" applyFont="1" applyBorder="1" applyAlignment="1" applyProtection="1">
      <alignment horizontal="left" wrapText="1" indent="1"/>
    </xf>
    <xf numFmtId="165" fontId="22" fillId="0" borderId="12" xfId="7" applyNumberFormat="1" applyFont="1" applyFill="1" applyBorder="1" applyAlignment="1" applyProtection="1">
      <alignment horizontal="left" vertical="center" wrapText="1" indent="1"/>
    </xf>
    <xf numFmtId="165" fontId="26" fillId="0" borderId="27" xfId="0" applyNumberFormat="1" applyFont="1" applyBorder="1" applyAlignment="1" applyProtection="1">
      <alignment horizontal="left" vertical="center" wrapText="1" indent="1"/>
    </xf>
    <xf numFmtId="165" fontId="20" fillId="0" borderId="13" xfId="7" applyNumberFormat="1" applyFont="1" applyFill="1" applyBorder="1" applyAlignment="1" applyProtection="1">
      <alignment horizontal="left" vertical="center" wrapText="1"/>
    </xf>
    <xf numFmtId="165" fontId="27" fillId="0" borderId="13" xfId="0" applyNumberFormat="1" applyFont="1" applyBorder="1" applyAlignment="1" applyProtection="1">
      <alignment vertical="center" wrapText="1"/>
    </xf>
    <xf numFmtId="165" fontId="26" fillId="0" borderId="27" xfId="0" applyNumberFormat="1" applyFont="1" applyBorder="1" applyAlignment="1" applyProtection="1">
      <alignment vertical="center" wrapText="1"/>
    </xf>
    <xf numFmtId="165" fontId="26" fillId="0" borderId="3" xfId="0" applyNumberFormat="1" applyFont="1" applyBorder="1" applyAlignment="1">
      <alignment horizontal="left" wrapText="1" indent="1"/>
    </xf>
    <xf numFmtId="165" fontId="26" fillId="0" borderId="1" xfId="0" applyNumberFormat="1" applyFont="1" applyBorder="1" applyAlignment="1">
      <alignment horizontal="left" vertical="center" wrapText="1" indent="1"/>
    </xf>
    <xf numFmtId="165" fontId="26" fillId="0" borderId="9" xfId="0" applyNumberFormat="1" applyFont="1" applyBorder="1" applyAlignment="1" applyProtection="1">
      <alignment wrapText="1"/>
    </xf>
    <xf numFmtId="165" fontId="26" fillId="0" borderId="8" xfId="0" applyNumberFormat="1" applyFont="1" applyBorder="1" applyAlignment="1" applyProtection="1">
      <alignment wrapText="1"/>
    </xf>
    <xf numFmtId="165" fontId="26" fillId="0" borderId="10" xfId="0" applyNumberFormat="1" applyFont="1" applyBorder="1" applyAlignment="1" applyProtection="1">
      <alignment wrapText="1"/>
    </xf>
    <xf numFmtId="165" fontId="27" fillId="0" borderId="18" xfId="0" applyNumberFormat="1" applyFont="1" applyBorder="1" applyAlignment="1" applyProtection="1">
      <alignment vertical="center" wrapText="1"/>
    </xf>
    <xf numFmtId="165" fontId="27" fillId="0" borderId="19" xfId="0" applyNumberFormat="1" applyFont="1" applyBorder="1" applyAlignment="1" applyProtection="1">
      <alignment horizontal="left" vertical="center" wrapText="1" indent="1"/>
    </xf>
    <xf numFmtId="165" fontId="7" fillId="0" borderId="0" xfId="7" applyNumberFormat="1" applyFont="1" applyFill="1" applyBorder="1" applyAlignment="1" applyProtection="1">
      <alignment horizontal="center" vertical="center" wrapText="1"/>
    </xf>
    <xf numFmtId="165" fontId="7" fillId="0" borderId="0" xfId="7" applyNumberFormat="1" applyFont="1" applyFill="1" applyBorder="1" applyAlignment="1" applyProtection="1">
      <alignment vertical="center" wrapText="1"/>
    </xf>
    <xf numFmtId="165" fontId="15" fillId="0" borderId="0" xfId="7" applyNumberFormat="1" applyFont="1" applyFill="1" applyProtection="1"/>
    <xf numFmtId="165" fontId="6" fillId="0" borderId="35" xfId="0" applyNumberFormat="1" applyFont="1" applyFill="1" applyBorder="1" applyAlignment="1" applyProtection="1">
      <alignment horizontal="right"/>
    </xf>
    <xf numFmtId="165" fontId="12" fillId="0" borderId="0" xfId="7" applyNumberFormat="1" applyFill="1" applyAlignment="1" applyProtection="1"/>
    <xf numFmtId="165" fontId="20" fillId="0" borderId="13" xfId="7" applyNumberFormat="1" applyFont="1" applyFill="1" applyBorder="1" applyAlignment="1" applyProtection="1">
      <alignment horizontal="center" vertical="center" wrapText="1"/>
    </xf>
    <xf numFmtId="165" fontId="20" fillId="0" borderId="15" xfId="7" applyNumberFormat="1" applyFont="1" applyFill="1" applyBorder="1" applyAlignment="1" applyProtection="1">
      <alignment horizontal="left" vertical="center" wrapText="1" indent="1"/>
    </xf>
    <xf numFmtId="165" fontId="20" fillId="0" borderId="16" xfId="7" applyNumberFormat="1" applyFont="1" applyFill="1" applyBorder="1" applyAlignment="1" applyProtection="1">
      <alignment vertical="center" wrapText="1"/>
    </xf>
    <xf numFmtId="165" fontId="22" fillId="0" borderId="11" xfId="7" applyNumberFormat="1" applyFont="1" applyFill="1" applyBorder="1" applyAlignment="1" applyProtection="1">
      <alignment horizontal="left" vertical="center" wrapText="1" indent="1"/>
    </xf>
    <xf numFmtId="165" fontId="22" fillId="0" borderId="5" xfId="7" applyNumberFormat="1" applyFont="1" applyFill="1" applyBorder="1" applyAlignment="1" applyProtection="1">
      <alignment horizontal="left" vertical="center" wrapText="1" indent="1"/>
    </xf>
    <xf numFmtId="165" fontId="22" fillId="0" borderId="0" xfId="7" applyNumberFormat="1" applyFont="1" applyFill="1" applyBorder="1" applyAlignment="1" applyProtection="1">
      <alignment horizontal="left" vertical="center" wrapText="1" indent="1"/>
    </xf>
    <xf numFmtId="165" fontId="22" fillId="0" borderId="6" xfId="7" applyNumberFormat="1" applyFont="1" applyFill="1" applyBorder="1" applyAlignment="1" applyProtection="1">
      <alignment horizontal="left" vertical="center" wrapText="1" indent="6"/>
    </xf>
    <xf numFmtId="165" fontId="22" fillId="0" borderId="2" xfId="7" applyNumberFormat="1" applyFont="1" applyFill="1" applyBorder="1" applyAlignment="1" applyProtection="1">
      <alignment horizontal="left" indent="6"/>
    </xf>
    <xf numFmtId="165" fontId="22" fillId="0" borderId="2" xfId="7" applyNumberFormat="1" applyFont="1" applyFill="1" applyBorder="1" applyAlignment="1" applyProtection="1">
      <alignment horizontal="left" vertical="center" wrapText="1" indent="6"/>
    </xf>
    <xf numFmtId="165" fontId="22" fillId="0" borderId="7" xfId="7" applyNumberFormat="1" applyFont="1" applyFill="1" applyBorder="1" applyAlignment="1" applyProtection="1">
      <alignment horizontal="left" vertical="center" wrapText="1" indent="1"/>
    </xf>
    <xf numFmtId="165" fontId="20" fillId="0" borderId="18" xfId="7" applyNumberFormat="1" applyFont="1" applyFill="1" applyBorder="1" applyAlignment="1" applyProtection="1">
      <alignment horizontal="left" vertical="center" wrapText="1" indent="1"/>
    </xf>
    <xf numFmtId="165" fontId="22" fillId="0" borderId="3" xfId="7" applyNumberFormat="1" applyFont="1" applyFill="1" applyBorder="1" applyAlignment="1" applyProtection="1">
      <alignment horizontal="left" vertical="center" wrapText="1" indent="6"/>
    </xf>
    <xf numFmtId="165" fontId="27" fillId="0" borderId="18" xfId="0" applyNumberFormat="1" applyFont="1" applyBorder="1" applyAlignment="1" applyProtection="1">
      <alignment horizontal="left" vertical="center" wrapText="1" indent="1"/>
    </xf>
    <xf numFmtId="165" fontId="25" fillId="0" borderId="19" xfId="0" applyNumberFormat="1" applyFont="1" applyBorder="1" applyAlignment="1" applyProtection="1">
      <alignment horizontal="left" vertical="center" wrapText="1" indent="1"/>
    </xf>
    <xf numFmtId="165" fontId="90" fillId="0" borderId="27" xfId="7" applyNumberFormat="1" applyFont="1" applyFill="1" applyBorder="1" applyAlignment="1" applyProtection="1">
      <alignment horizontal="center" vertical="center" wrapText="1"/>
      <protection locked="0"/>
    </xf>
    <xf numFmtId="165" fontId="91" fillId="0" borderId="14" xfId="0" applyNumberFormat="1" applyFont="1" applyBorder="1" applyAlignment="1" applyProtection="1">
      <alignment horizontal="center" vertical="center" wrapText="1"/>
    </xf>
    <xf numFmtId="165" fontId="20" fillId="0" borderId="49" xfId="7" applyNumberFormat="1" applyFont="1" applyFill="1" applyBorder="1" applyAlignment="1" applyProtection="1">
      <alignment horizontal="center" vertical="center" wrapText="1"/>
    </xf>
    <xf numFmtId="165" fontId="20" fillId="0" borderId="67" xfId="7" applyNumberFormat="1" applyFont="1" applyFill="1" applyBorder="1" applyAlignment="1" applyProtection="1">
      <alignment vertical="center" wrapText="1"/>
    </xf>
    <xf numFmtId="165" fontId="22" fillId="0" borderId="68" xfId="7" applyNumberFormat="1" applyFont="1" applyFill="1" applyBorder="1" applyAlignment="1" applyProtection="1">
      <alignment horizontal="left" vertical="center" wrapText="1" indent="1"/>
    </xf>
    <xf numFmtId="165" fontId="22" fillId="0" borderId="51" xfId="7" applyNumberFormat="1" applyFont="1" applyFill="1" applyBorder="1" applyAlignment="1" applyProtection="1">
      <alignment horizontal="left" vertical="center" wrapText="1" indent="1"/>
    </xf>
    <xf numFmtId="165" fontId="22" fillId="0" borderId="81" xfId="7" applyNumberFormat="1" applyFont="1" applyFill="1" applyBorder="1" applyAlignment="1" applyProtection="1">
      <alignment horizontal="left" vertical="center" wrapText="1" indent="1"/>
    </xf>
    <xf numFmtId="165" fontId="22" fillId="0" borderId="79" xfId="7" applyNumberFormat="1" applyFont="1" applyFill="1" applyBorder="1" applyAlignment="1" applyProtection="1">
      <alignment horizontal="left" vertical="center" wrapText="1" indent="6"/>
    </xf>
    <xf numFmtId="165" fontId="22" fillId="0" borderId="51" xfId="7" applyNumberFormat="1" applyFont="1" applyFill="1" applyBorder="1" applyAlignment="1" applyProtection="1">
      <alignment horizontal="left" indent="6"/>
    </xf>
    <xf numFmtId="165" fontId="22" fillId="0" borderId="51" xfId="7" applyNumberFormat="1" applyFont="1" applyFill="1" applyBorder="1" applyAlignment="1" applyProtection="1">
      <alignment horizontal="left" vertical="center" wrapText="1" indent="6"/>
    </xf>
    <xf numFmtId="165" fontId="22" fillId="0" borderId="48" xfId="7" applyNumberFormat="1" applyFont="1" applyFill="1" applyBorder="1" applyAlignment="1" applyProtection="1">
      <alignment horizontal="left" vertical="center" wrapText="1" indent="7"/>
    </xf>
    <xf numFmtId="165" fontId="20" fillId="0" borderId="78" xfId="7" applyNumberFormat="1" applyFont="1" applyFill="1" applyBorder="1" applyAlignment="1" applyProtection="1">
      <alignment vertical="center" wrapText="1"/>
    </xf>
    <xf numFmtId="165" fontId="22" fillId="0" borderId="79" xfId="7" applyNumberFormat="1" applyFont="1" applyFill="1" applyBorder="1" applyAlignment="1" applyProtection="1">
      <alignment horizontal="left" vertical="center" wrapText="1" indent="1"/>
    </xf>
    <xf numFmtId="165" fontId="26" fillId="0" borderId="79" xfId="0" applyNumberFormat="1" applyFont="1" applyBorder="1" applyAlignment="1" applyProtection="1">
      <alignment horizontal="left" vertical="center" wrapText="1" indent="1"/>
    </xf>
    <xf numFmtId="165" fontId="26" fillId="0" borderId="51" xfId="0" applyNumberFormat="1" applyFont="1" applyBorder="1" applyAlignment="1" applyProtection="1">
      <alignment horizontal="left" vertical="center" wrapText="1" indent="1"/>
    </xf>
    <xf numFmtId="165" fontId="22" fillId="0" borderId="69" xfId="7" applyNumberFormat="1" applyFont="1" applyFill="1" applyBorder="1" applyAlignment="1" applyProtection="1">
      <alignment horizontal="left" vertical="center" wrapText="1" indent="6"/>
    </xf>
    <xf numFmtId="165" fontId="28" fillId="0" borderId="49" xfId="7" applyNumberFormat="1" applyFont="1" applyFill="1" applyBorder="1" applyAlignment="1" applyProtection="1">
      <alignment horizontal="left" vertical="center" wrapText="1" indent="1"/>
    </xf>
    <xf numFmtId="165" fontId="22" fillId="0" borderId="69" xfId="7" applyNumberFormat="1" applyFont="1" applyFill="1" applyBorder="1" applyAlignment="1" applyProtection="1">
      <alignment horizontal="left" vertical="center" wrapText="1" indent="1"/>
    </xf>
    <xf numFmtId="165" fontId="22" fillId="0" borderId="56" xfId="7" applyNumberFormat="1" applyFont="1" applyFill="1" applyBorder="1" applyAlignment="1" applyProtection="1">
      <alignment horizontal="left" vertical="center" wrapText="1" indent="1"/>
    </xf>
    <xf numFmtId="165" fontId="25" fillId="0" borderId="78" xfId="0" applyNumberFormat="1" applyFont="1" applyBorder="1" applyAlignment="1" applyProtection="1">
      <alignment horizontal="left" vertical="center" wrapText="1" indent="1"/>
    </xf>
    <xf numFmtId="165" fontId="22" fillId="0" borderId="14" xfId="7" applyNumberFormat="1" applyFont="1" applyFill="1" applyBorder="1" applyAlignment="1" applyProtection="1">
      <alignment horizontal="right" vertical="center" wrapText="1" indent="1"/>
    </xf>
    <xf numFmtId="165" fontId="22" fillId="0" borderId="17" xfId="7" applyNumberFormat="1" applyFont="1" applyFill="1" applyBorder="1" applyAlignment="1" applyProtection="1">
      <alignment horizontal="right" vertical="center" wrapText="1" indent="1"/>
    </xf>
    <xf numFmtId="165" fontId="12" fillId="0" borderId="0" xfId="7" applyNumberFormat="1" applyFont="1" applyFill="1" applyProtection="1"/>
    <xf numFmtId="165" fontId="91" fillId="0" borderId="36" xfId="0" applyNumberFormat="1" applyFont="1" applyBorder="1" applyAlignment="1" applyProtection="1">
      <alignment horizontal="center" vertical="center" wrapText="1"/>
    </xf>
    <xf numFmtId="165" fontId="12" fillId="0" borderId="0" xfId="7" applyNumberFormat="1" applyFont="1" applyFill="1" applyProtection="1">
      <protection locked="0"/>
    </xf>
    <xf numFmtId="165" fontId="12" fillId="0" borderId="0" xfId="7" applyNumberFormat="1" applyFill="1" applyProtection="1"/>
    <xf numFmtId="165" fontId="12" fillId="0" borderId="0" xfId="7" applyNumberFormat="1" applyFont="1" applyFill="1" applyAlignment="1" applyProtection="1">
      <alignment horizontal="right" vertical="center" indent="1"/>
      <protection locked="0"/>
    </xf>
    <xf numFmtId="165" fontId="12" fillId="0" borderId="0" xfId="7" applyNumberFormat="1" applyFill="1" applyProtection="1">
      <protection locked="0"/>
    </xf>
    <xf numFmtId="165" fontId="6" fillId="0" borderId="0" xfId="0" applyNumberFormat="1" applyFont="1" applyFill="1" applyBorder="1" applyAlignment="1" applyProtection="1">
      <alignment horizontal="right" vertical="center"/>
      <protection locked="0"/>
    </xf>
    <xf numFmtId="165" fontId="22" fillId="0" borderId="0" xfId="7" applyNumberFormat="1" applyFont="1" applyFill="1" applyProtection="1"/>
    <xf numFmtId="165" fontId="24" fillId="0" borderId="0" xfId="7" applyNumberFormat="1" applyFont="1" applyFill="1" applyProtection="1"/>
    <xf numFmtId="165" fontId="23" fillId="0" borderId="0" xfId="7" applyNumberFormat="1" applyFont="1" applyFill="1" applyProtection="1"/>
    <xf numFmtId="165" fontId="12" fillId="0" borderId="0" xfId="7" applyNumberFormat="1" applyFont="1" applyFill="1" applyAlignment="1" applyProtection="1">
      <alignment horizontal="right" vertical="center" indent="1"/>
    </xf>
    <xf numFmtId="165" fontId="6" fillId="0" borderId="35" xfId="0" applyNumberFormat="1" applyFont="1" applyFill="1" applyBorder="1" applyAlignment="1" applyProtection="1">
      <alignment horizontal="right" vertical="center"/>
    </xf>
    <xf numFmtId="165" fontId="20" fillId="0" borderId="14" xfId="7" applyNumberFormat="1" applyFont="1" applyFill="1" applyBorder="1" applyAlignment="1" applyProtection="1">
      <alignment vertical="center" wrapText="1"/>
    </xf>
    <xf numFmtId="165" fontId="27" fillId="0" borderId="15" xfId="0" applyNumberFormat="1" applyFont="1" applyBorder="1" applyAlignment="1" applyProtection="1">
      <alignment vertical="center" wrapText="1"/>
    </xf>
    <xf numFmtId="165" fontId="27" fillId="0" borderId="1" xfId="0" applyNumberFormat="1" applyFont="1" applyBorder="1" applyAlignment="1" applyProtection="1">
      <alignment horizontal="left" wrapText="1" indent="1"/>
    </xf>
    <xf numFmtId="165" fontId="22" fillId="0" borderId="34" xfId="0" applyNumberFormat="1" applyFont="1" applyFill="1" applyBorder="1" applyAlignment="1" applyProtection="1">
      <alignment horizontal="right" vertical="center" wrapText="1" indent="1"/>
    </xf>
    <xf numFmtId="165" fontId="22" fillId="0" borderId="64" xfId="0" applyNumberFormat="1" applyFont="1" applyFill="1" applyBorder="1" applyAlignment="1" applyProtection="1">
      <alignment horizontal="right" vertical="center" wrapText="1" indent="1"/>
    </xf>
    <xf numFmtId="165" fontId="33" fillId="0" borderId="65" xfId="0" applyNumberFormat="1" applyFont="1" applyFill="1" applyBorder="1" applyAlignment="1" applyProtection="1">
      <alignment horizontal="right" vertical="center" wrapText="1" indent="1"/>
    </xf>
    <xf numFmtId="165" fontId="29" fillId="0" borderId="5" xfId="0" applyNumberFormat="1" applyFont="1" applyFill="1" applyBorder="1" applyAlignment="1" applyProtection="1">
      <alignment horizontal="right" vertical="center" wrapText="1" indent="1"/>
    </xf>
    <xf numFmtId="165" fontId="33" fillId="0" borderId="5" xfId="0" applyNumberFormat="1" applyFont="1" applyFill="1" applyBorder="1" applyAlignment="1" applyProtection="1">
      <alignment horizontal="right" vertical="center" wrapText="1" indent="1"/>
    </xf>
    <xf numFmtId="165" fontId="29" fillId="0" borderId="65" xfId="0" applyNumberFormat="1" applyFont="1" applyFill="1" applyBorder="1" applyAlignment="1" applyProtection="1">
      <alignment horizontal="right" vertical="center" wrapText="1" indent="1"/>
    </xf>
    <xf numFmtId="165" fontId="30" fillId="0" borderId="42" xfId="0" applyNumberFormat="1" applyFont="1" applyFill="1" applyBorder="1" applyAlignment="1" applyProtection="1">
      <alignment horizontal="right" vertical="center" wrapText="1" indent="1"/>
    </xf>
    <xf numFmtId="165" fontId="33" fillId="0" borderId="34" xfId="0" applyNumberFormat="1" applyFont="1" applyFill="1" applyBorder="1" applyAlignment="1" applyProtection="1">
      <alignment horizontal="right" vertical="center" wrapText="1" indent="1"/>
    </xf>
    <xf numFmtId="165" fontId="91" fillId="0" borderId="54" xfId="0" applyNumberFormat="1" applyFont="1" applyFill="1" applyBorder="1" applyAlignment="1" applyProtection="1">
      <alignment horizontal="center" vertical="center" wrapText="1"/>
    </xf>
    <xf numFmtId="165" fontId="22" fillId="0" borderId="46" xfId="0" applyNumberFormat="1" applyFont="1" applyFill="1" applyBorder="1" applyAlignment="1" applyProtection="1">
      <alignment vertical="center" wrapText="1"/>
    </xf>
    <xf numFmtId="165" fontId="20" fillId="0" borderId="36" xfId="0" applyNumberFormat="1" applyFont="1" applyFill="1" applyBorder="1" applyAlignment="1" applyProtection="1">
      <alignment vertical="center" wrapText="1"/>
    </xf>
    <xf numFmtId="165" fontId="89" fillId="0" borderId="13" xfId="0" applyNumberFormat="1" applyFont="1" applyFill="1" applyBorder="1" applyAlignment="1" applyProtection="1">
      <alignment horizontal="center" vertical="center" wrapText="1"/>
      <protection locked="0"/>
    </xf>
    <xf numFmtId="165" fontId="91" fillId="0" borderId="18" xfId="0" applyNumberFormat="1" applyFont="1" applyFill="1" applyBorder="1" applyAlignment="1" applyProtection="1">
      <alignment horizontal="center" vertical="center" wrapText="1"/>
    </xf>
    <xf numFmtId="165" fontId="22" fillId="0" borderId="8" xfId="0" applyNumberFormat="1" applyFont="1" applyFill="1" applyBorder="1" applyAlignment="1" applyProtection="1">
      <alignment vertical="center" wrapText="1"/>
    </xf>
    <xf numFmtId="165" fontId="22" fillId="0" borderId="12" xfId="0" applyNumberFormat="1" applyFont="1" applyFill="1" applyBorder="1" applyAlignment="1" applyProtection="1">
      <alignment vertical="center" wrapText="1"/>
    </xf>
    <xf numFmtId="165" fontId="22" fillId="0" borderId="27" xfId="0" applyNumberFormat="1" applyFont="1" applyFill="1" applyBorder="1" applyAlignment="1" applyProtection="1">
      <alignment vertical="center" wrapText="1"/>
    </xf>
    <xf numFmtId="165" fontId="22" fillId="0" borderId="61" xfId="0" applyNumberFormat="1" applyFont="1" applyFill="1" applyBorder="1" applyAlignment="1" applyProtection="1">
      <alignment vertical="center" wrapText="1"/>
    </xf>
    <xf numFmtId="165" fontId="89" fillId="0" borderId="13" xfId="0" applyNumberFormat="1" applyFont="1" applyBorder="1" applyAlignment="1" applyProtection="1">
      <alignment horizontal="center" vertical="center" wrapText="1"/>
      <protection locked="0"/>
    </xf>
    <xf numFmtId="165" fontId="22" fillId="0" borderId="2" xfId="0" applyNumberFormat="1" applyFont="1" applyFill="1" applyBorder="1" applyAlignment="1" applyProtection="1">
      <alignment horizontal="center" vertical="center" wrapText="1"/>
      <protection locked="0"/>
    </xf>
    <xf numFmtId="165" fontId="22" fillId="0" borderId="6" xfId="0" applyNumberFormat="1" applyFont="1" applyFill="1" applyBorder="1" applyAlignment="1" applyProtection="1">
      <alignment horizontal="center" vertical="center" wrapText="1"/>
      <protection locked="0"/>
    </xf>
    <xf numFmtId="165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165" fontId="8" fillId="0" borderId="22" xfId="0" applyNumberFormat="1" applyFont="1" applyFill="1" applyBorder="1" applyAlignment="1" applyProtection="1">
      <alignment horizontal="center" vertical="center" wrapText="1" readingOrder="2"/>
      <protection locked="0"/>
    </xf>
    <xf numFmtId="165" fontId="8" fillId="0" borderId="22" xfId="0" applyNumberFormat="1" applyFont="1" applyFill="1" applyBorder="1" applyAlignment="1" applyProtection="1">
      <alignment horizontal="right" vertical="center" readingOrder="2"/>
      <protection locked="0"/>
    </xf>
    <xf numFmtId="165" fontId="7" fillId="0" borderId="0" xfId="0" applyNumberFormat="1" applyFont="1" applyFill="1" applyAlignment="1">
      <alignment vertical="center" readingOrder="2"/>
    </xf>
    <xf numFmtId="165" fontId="8" fillId="0" borderId="0" xfId="0" applyNumberFormat="1" applyFont="1" applyFill="1" applyAlignment="1" applyProtection="1">
      <alignment vertical="center" readingOrder="2"/>
      <protection locked="0"/>
    </xf>
    <xf numFmtId="165" fontId="6" fillId="0" borderId="0" xfId="0" applyNumberFormat="1" applyFont="1" applyFill="1" applyAlignment="1" applyProtection="1">
      <alignment horizontal="right" readingOrder="2"/>
      <protection locked="0"/>
    </xf>
    <xf numFmtId="165" fontId="4" fillId="0" borderId="0" xfId="0" applyNumberFormat="1" applyFont="1" applyFill="1" applyAlignment="1" applyProtection="1">
      <alignment vertical="center" readingOrder="2"/>
      <protection locked="0"/>
    </xf>
    <xf numFmtId="165" fontId="6" fillId="0" borderId="44" xfId="0" applyNumberFormat="1" applyFont="1" applyFill="1" applyBorder="1" applyAlignment="1" applyProtection="1">
      <alignment horizontal="right"/>
      <protection locked="0"/>
    </xf>
    <xf numFmtId="165" fontId="4" fillId="0" borderId="0" xfId="0" applyNumberFormat="1" applyFont="1" applyFill="1" applyAlignment="1">
      <alignment vertical="center" readingOrder="2"/>
    </xf>
    <xf numFmtId="165" fontId="8" fillId="0" borderId="16" xfId="0" applyNumberFormat="1" applyFont="1" applyFill="1" applyBorder="1" applyAlignment="1" applyProtection="1">
      <alignment horizontal="center" vertical="center" wrapText="1"/>
      <protection locked="0"/>
    </xf>
    <xf numFmtId="165" fontId="92" fillId="0" borderId="14" xfId="0" applyNumberFormat="1" applyFont="1" applyBorder="1" applyAlignment="1" applyProtection="1">
      <alignment horizontal="center" vertical="center" wrapText="1"/>
      <protection locked="0"/>
    </xf>
    <xf numFmtId="165" fontId="92" fillId="0" borderId="36" xfId="0" applyNumberFormat="1" applyFont="1" applyBorder="1" applyAlignment="1" applyProtection="1">
      <alignment horizontal="center" vertical="center" wrapText="1"/>
      <protection locked="0"/>
    </xf>
    <xf numFmtId="165" fontId="91" fillId="0" borderId="16" xfId="7" applyNumberFormat="1" applyFont="1" applyFill="1" applyBorder="1" applyAlignment="1" applyProtection="1">
      <alignment horizontal="center" vertical="center" wrapText="1"/>
      <protection locked="0"/>
    </xf>
    <xf numFmtId="165" fontId="91" fillId="0" borderId="63" xfId="7" applyNumberFormat="1" applyFont="1" applyFill="1" applyBorder="1" applyAlignment="1" applyProtection="1">
      <alignment horizontal="center" vertical="center" wrapText="1"/>
      <protection locked="0"/>
    </xf>
    <xf numFmtId="165" fontId="7" fillId="0" borderId="0" xfId="0" applyNumberFormat="1" applyFont="1" applyFill="1" applyAlignment="1">
      <alignment horizontal="center" vertical="center" wrapText="1"/>
    </xf>
    <xf numFmtId="165" fontId="22" fillId="0" borderId="9" xfId="7" applyNumberFormat="1" applyFont="1" applyFill="1" applyBorder="1" applyAlignment="1" applyProtection="1">
      <alignment horizontal="center" vertical="center" wrapText="1"/>
    </xf>
    <xf numFmtId="165" fontId="22" fillId="0" borderId="8" xfId="7" applyNumberFormat="1" applyFont="1" applyFill="1" applyBorder="1" applyAlignment="1" applyProtection="1">
      <alignment horizontal="center" vertical="center" wrapText="1"/>
    </xf>
    <xf numFmtId="165" fontId="2" fillId="0" borderId="0" xfId="0" applyNumberFormat="1" applyFont="1" applyFill="1" applyAlignment="1">
      <alignment vertical="center" wrapText="1"/>
    </xf>
    <xf numFmtId="165" fontId="22" fillId="0" borderId="10" xfId="7" applyNumberFormat="1" applyFont="1" applyFill="1" applyBorder="1" applyAlignment="1" applyProtection="1">
      <alignment horizontal="center" vertical="center" wrapText="1"/>
    </xf>
    <xf numFmtId="165" fontId="22" fillId="0" borderId="12" xfId="7" applyNumberFormat="1" applyFont="1" applyFill="1" applyBorder="1" applyAlignment="1" applyProtection="1">
      <alignment horizontal="center" vertical="center" wrapText="1"/>
    </xf>
    <xf numFmtId="165" fontId="26" fillId="0" borderId="27" xfId="0" applyNumberFormat="1" applyFont="1" applyBorder="1" applyAlignment="1" applyProtection="1">
      <alignment horizontal="left" wrapText="1" indent="1"/>
    </xf>
    <xf numFmtId="165" fontId="27" fillId="0" borderId="13" xfId="0" applyNumberFormat="1" applyFont="1" applyBorder="1" applyAlignment="1" applyProtection="1">
      <alignment horizontal="center" wrapText="1"/>
    </xf>
    <xf numFmtId="165" fontId="26" fillId="0" borderId="27" xfId="0" applyNumberFormat="1" applyFont="1" applyBorder="1" applyAlignment="1" applyProtection="1">
      <alignment wrapText="1"/>
    </xf>
    <xf numFmtId="165" fontId="26" fillId="0" borderId="6" xfId="0" applyNumberFormat="1" applyFont="1" applyBorder="1" applyAlignment="1">
      <alignment horizontal="left" vertical="center" wrapText="1" indent="1"/>
    </xf>
    <xf numFmtId="165" fontId="26" fillId="0" borderId="9" xfId="0" applyNumberFormat="1" applyFont="1" applyBorder="1" applyAlignment="1" applyProtection="1">
      <alignment horizontal="center" wrapText="1"/>
    </xf>
    <xf numFmtId="165" fontId="26" fillId="0" borderId="8" xfId="0" applyNumberFormat="1" applyFont="1" applyBorder="1" applyAlignment="1" applyProtection="1">
      <alignment horizontal="center" wrapText="1"/>
    </xf>
    <xf numFmtId="165" fontId="26" fillId="0" borderId="10" xfId="0" applyNumberFormat="1" applyFont="1" applyBorder="1" applyAlignment="1" applyProtection="1">
      <alignment horizontal="center" wrapText="1"/>
    </xf>
    <xf numFmtId="165" fontId="27" fillId="0" borderId="18" xfId="0" applyNumberFormat="1" applyFont="1" applyBorder="1" applyAlignment="1" applyProtection="1">
      <alignment horizontal="center" wrapText="1"/>
    </xf>
    <xf numFmtId="165" fontId="22" fillId="0" borderId="0" xfId="0" applyNumberFormat="1" applyFont="1" applyFill="1" applyBorder="1" applyAlignment="1" applyProtection="1">
      <alignment horizontal="center" vertical="center" wrapText="1"/>
    </xf>
    <xf numFmtId="165" fontId="8" fillId="0" borderId="0" xfId="0" applyNumberFormat="1" applyFont="1" applyFill="1" applyBorder="1" applyAlignment="1" applyProtection="1">
      <alignment horizontal="left" vertical="center" wrapText="1" indent="1"/>
    </xf>
    <xf numFmtId="165" fontId="9" fillId="0" borderId="0" xfId="0" applyNumberFormat="1" applyFont="1" applyFill="1" applyAlignment="1">
      <alignment vertical="center" wrapText="1"/>
    </xf>
    <xf numFmtId="165" fontId="22" fillId="0" borderId="11" xfId="7" applyNumberFormat="1" applyFont="1" applyFill="1" applyBorder="1" applyAlignment="1" applyProtection="1">
      <alignment horizontal="center" vertical="center" wrapText="1"/>
    </xf>
    <xf numFmtId="165" fontId="22" fillId="0" borderId="7" xfId="7" applyNumberFormat="1" applyFont="1" applyFill="1" applyBorder="1" applyAlignment="1" applyProtection="1">
      <alignment horizontal="center" vertical="center" wrapText="1"/>
    </xf>
    <xf numFmtId="165" fontId="22" fillId="0" borderId="27" xfId="7" applyNumberFormat="1" applyFont="1" applyFill="1" applyBorder="1" applyAlignment="1" applyProtection="1">
      <alignment horizontal="left" vertical="center" wrapText="1" indent="6"/>
    </xf>
    <xf numFmtId="165" fontId="28" fillId="0" borderId="13" xfId="7" applyNumberFormat="1" applyFont="1" applyFill="1" applyBorder="1" applyAlignment="1" applyProtection="1">
      <alignment horizontal="center" vertical="center" wrapText="1"/>
    </xf>
    <xf numFmtId="165" fontId="27" fillId="0" borderId="18" xfId="0" applyNumberFormat="1" applyFont="1" applyBorder="1" applyAlignment="1" applyProtection="1">
      <alignment horizontal="center" vertical="center" wrapText="1"/>
    </xf>
    <xf numFmtId="165" fontId="17" fillId="0" borderId="0" xfId="0" applyNumberFormat="1" applyFont="1" applyFill="1" applyAlignment="1" applyProtection="1">
      <alignment horizontal="left" vertical="center" wrapText="1"/>
    </xf>
    <xf numFmtId="165" fontId="17" fillId="0" borderId="0" xfId="0" applyNumberFormat="1" applyFont="1" applyFill="1" applyAlignment="1" applyProtection="1">
      <alignment vertical="center" wrapText="1"/>
    </xf>
    <xf numFmtId="165" fontId="17" fillId="0" borderId="0" xfId="0" applyNumberFormat="1" applyFont="1" applyFill="1" applyAlignment="1" applyProtection="1">
      <alignment horizontal="right" vertical="center" wrapText="1" indent="1"/>
    </xf>
    <xf numFmtId="165" fontId="4" fillId="0" borderId="14" xfId="0" applyNumberFormat="1" applyFont="1" applyFill="1" applyBorder="1" applyAlignment="1" applyProtection="1">
      <alignment horizontal="right" vertical="center" wrapText="1" indent="1"/>
      <protection locked="0"/>
    </xf>
    <xf numFmtId="165" fontId="4" fillId="0" borderId="49" xfId="0" applyNumberFormat="1" applyFont="1" applyFill="1" applyBorder="1" applyAlignment="1" applyProtection="1">
      <alignment horizontal="right" vertical="center" wrapText="1" indent="1"/>
      <protection locked="0"/>
    </xf>
    <xf numFmtId="165" fontId="86" fillId="0" borderId="0" xfId="0" applyNumberFormat="1" applyFont="1" applyFill="1" applyAlignment="1" applyProtection="1">
      <alignment horizontal="left" vertical="center" wrapText="1"/>
    </xf>
    <xf numFmtId="165" fontId="86" fillId="0" borderId="0" xfId="0" applyNumberFormat="1" applyFont="1" applyFill="1" applyAlignment="1">
      <alignment vertical="center" wrapText="1"/>
    </xf>
    <xf numFmtId="165" fontId="8" fillId="0" borderId="22" xfId="0" quotePrefix="1" applyNumberFormat="1" applyFont="1" applyFill="1" applyBorder="1" applyAlignment="1" applyProtection="1">
      <alignment horizontal="right" vertical="center" readingOrder="2"/>
      <protection locked="0"/>
    </xf>
    <xf numFmtId="0" fontId="26" fillId="0" borderId="4" xfId="0" applyFont="1" applyBorder="1" applyAlignment="1" applyProtection="1">
      <alignment horizontal="left" wrapText="1" indent="1"/>
    </xf>
    <xf numFmtId="165" fontId="29" fillId="0" borderId="37" xfId="7" applyNumberFormat="1" applyFont="1" applyFill="1" applyBorder="1" applyAlignment="1" applyProtection="1">
      <alignment horizontal="right" vertical="center" wrapText="1" indent="1"/>
      <protection locked="0"/>
    </xf>
    <xf numFmtId="165" fontId="0" fillId="0" borderId="0" xfId="0" applyNumberFormat="1" applyFont="1" applyFill="1" applyAlignment="1" applyProtection="1">
      <alignment horizontal="left" vertical="center" wrapText="1"/>
    </xf>
    <xf numFmtId="165" fontId="0" fillId="0" borderId="0" xfId="0" applyNumberFormat="1" applyFont="1" applyFill="1" applyAlignment="1" applyProtection="1">
      <alignment vertical="center" wrapText="1"/>
    </xf>
    <xf numFmtId="165" fontId="0" fillId="0" borderId="0" xfId="0" applyNumberFormat="1" applyFont="1" applyFill="1" applyAlignment="1" applyProtection="1">
      <alignment horizontal="right" vertical="center" wrapText="1" indent="1"/>
    </xf>
    <xf numFmtId="165" fontId="0" fillId="0" borderId="44" xfId="0" applyNumberFormat="1" applyFont="1" applyFill="1" applyBorder="1" applyAlignment="1" applyProtection="1">
      <alignment horizontal="right" vertical="center" wrapText="1" indent="1"/>
    </xf>
    <xf numFmtId="165" fontId="0" fillId="0" borderId="0" xfId="0" applyNumberFormat="1" applyFont="1" applyFill="1" applyAlignment="1">
      <alignment vertical="center" wrapText="1"/>
    </xf>
    <xf numFmtId="0" fontId="0" fillId="0" borderId="0" xfId="0" applyFont="1" applyFill="1" applyAlignment="1" applyProtection="1">
      <alignment horizontal="left" vertical="center" wrapText="1"/>
    </xf>
    <xf numFmtId="0" fontId="0" fillId="0" borderId="0" xfId="0" applyFont="1" applyFill="1" applyAlignment="1" applyProtection="1">
      <alignment vertical="center" wrapText="1"/>
    </xf>
    <xf numFmtId="165" fontId="0" fillId="0" borderId="0" xfId="0" applyNumberFormat="1" applyFont="1" applyFill="1" applyAlignment="1" applyProtection="1">
      <alignment horizontal="right" vertical="center" wrapText="1"/>
    </xf>
    <xf numFmtId="0" fontId="0" fillId="0" borderId="0" xfId="0" applyFont="1" applyFill="1" applyAlignment="1" applyProtection="1">
      <alignment horizontal="right" vertical="center" wrapText="1" indent="1"/>
    </xf>
    <xf numFmtId="0" fontId="0" fillId="0" borderId="0" xfId="0" applyFont="1" applyFill="1" applyAlignment="1">
      <alignment vertical="center" wrapText="1"/>
    </xf>
    <xf numFmtId="0" fontId="41" fillId="0" borderId="0" xfId="0" applyFont="1" applyFill="1" applyProtection="1">
      <protection locked="0"/>
    </xf>
    <xf numFmtId="0" fontId="46" fillId="0" borderId="0" xfId="0" applyFont="1" applyFill="1" applyAlignment="1" applyProtection="1">
      <alignment horizontal="right"/>
      <protection locked="0"/>
    </xf>
    <xf numFmtId="0" fontId="53" fillId="0" borderId="0" xfId="0" applyFont="1" applyProtection="1"/>
    <xf numFmtId="0" fontId="0" fillId="0" borderId="0" xfId="0" applyAlignment="1" applyProtection="1">
      <alignment horizontal="right"/>
    </xf>
    <xf numFmtId="0" fontId="35" fillId="0" borderId="0" xfId="0" applyFont="1" applyAlignment="1" applyProtection="1">
      <alignment horizontal="center"/>
    </xf>
    <xf numFmtId="0" fontId="89" fillId="0" borderId="62" xfId="7" applyFont="1" applyFill="1" applyBorder="1" applyAlignment="1" applyProtection="1">
      <alignment horizontal="center" vertical="center" wrapText="1"/>
    </xf>
    <xf numFmtId="0" fontId="90" fillId="0" borderId="27" xfId="7" applyFont="1" applyFill="1" applyBorder="1" applyAlignment="1" applyProtection="1">
      <alignment horizontal="center" vertical="center" wrapText="1"/>
    </xf>
    <xf numFmtId="0" fontId="90" fillId="0" borderId="27" xfId="0" applyFont="1" applyBorder="1" applyAlignment="1" applyProtection="1">
      <alignment horizontal="center" vertical="center" wrapText="1"/>
    </xf>
    <xf numFmtId="0" fontId="90" fillId="0" borderId="28" xfId="7" applyFont="1" applyFill="1" applyBorder="1" applyAlignment="1" applyProtection="1">
      <alignment horizontal="center" vertical="center" wrapText="1"/>
    </xf>
    <xf numFmtId="165" fontId="8" fillId="0" borderId="43" xfId="0" applyNumberFormat="1" applyFont="1" applyFill="1" applyBorder="1" applyAlignment="1" applyProtection="1">
      <alignment horizontal="center" vertical="center" wrapText="1"/>
    </xf>
    <xf numFmtId="165" fontId="8" fillId="0" borderId="16" xfId="0" applyNumberFormat="1" applyFont="1" applyFill="1" applyBorder="1" applyAlignment="1" applyProtection="1">
      <alignment horizontal="center" vertical="center" wrapText="1"/>
    </xf>
    <xf numFmtId="165" fontId="89" fillId="0" borderId="62" xfId="7" applyNumberFormat="1" applyFont="1" applyFill="1" applyBorder="1" applyAlignment="1" applyProtection="1">
      <alignment horizontal="center" vertical="center" wrapText="1"/>
      <protection locked="0"/>
    </xf>
    <xf numFmtId="165" fontId="90" fillId="0" borderId="27" xfId="0" applyNumberFormat="1" applyFont="1" applyBorder="1" applyAlignment="1" applyProtection="1">
      <alignment horizontal="center" vertical="center" wrapText="1"/>
      <protection locked="0"/>
    </xf>
    <xf numFmtId="165" fontId="91" fillId="0" borderId="16" xfId="7" applyNumberFormat="1" applyFont="1" applyFill="1" applyBorder="1" applyAlignment="1" applyProtection="1">
      <alignment horizontal="center" vertical="center" wrapText="1"/>
    </xf>
    <xf numFmtId="165" fontId="91" fillId="0" borderId="63" xfId="7" applyNumberFormat="1" applyFont="1" applyFill="1" applyBorder="1" applyAlignment="1" applyProtection="1">
      <alignment horizontal="center" vertical="center" wrapText="1"/>
    </xf>
    <xf numFmtId="165" fontId="20" fillId="0" borderId="14" xfId="7" applyNumberFormat="1" applyFont="1" applyFill="1" applyBorder="1" applyAlignment="1" applyProtection="1">
      <alignment horizontal="center" vertical="center" wrapText="1"/>
    </xf>
    <xf numFmtId="165" fontId="22" fillId="0" borderId="27" xfId="7" applyNumberFormat="1" applyFont="1" applyFill="1" applyBorder="1" applyAlignment="1" applyProtection="1">
      <alignment horizontal="left" vertical="center" wrapText="1" indent="7"/>
    </xf>
    <xf numFmtId="165" fontId="20" fillId="0" borderId="19" xfId="7" applyNumberFormat="1" applyFont="1" applyFill="1" applyBorder="1" applyAlignment="1" applyProtection="1">
      <alignment vertical="center" wrapText="1"/>
    </xf>
    <xf numFmtId="165" fontId="56" fillId="0" borderId="0" xfId="0" applyNumberFormat="1" applyFont="1" applyAlignment="1" applyProtection="1">
      <alignment horizontal="right" vertical="top"/>
      <protection locked="0"/>
    </xf>
    <xf numFmtId="165" fontId="8" fillId="0" borderId="58" xfId="0" applyNumberFormat="1" applyFont="1" applyFill="1" applyBorder="1" applyAlignment="1" applyProtection="1">
      <alignment horizontal="center" vertical="center" wrapText="1"/>
      <protection locked="0"/>
    </xf>
    <xf numFmtId="165" fontId="8" fillId="0" borderId="37" xfId="0" applyNumberFormat="1" applyFont="1" applyFill="1" applyBorder="1" applyAlignment="1" applyProtection="1">
      <alignment horizontal="right" vertical="center"/>
      <protection locked="0"/>
    </xf>
    <xf numFmtId="165" fontId="7" fillId="0" borderId="0" xfId="0" applyNumberFormat="1" applyFont="1" applyFill="1" applyAlignment="1" applyProtection="1">
      <alignment vertical="center"/>
    </xf>
    <xf numFmtId="165" fontId="8" fillId="0" borderId="59" xfId="0" applyNumberFormat="1" applyFont="1" applyFill="1" applyBorder="1" applyAlignment="1" applyProtection="1">
      <alignment horizontal="center" vertical="center" wrapText="1"/>
      <protection locked="0"/>
    </xf>
    <xf numFmtId="165" fontId="8" fillId="0" borderId="38" xfId="0" applyNumberFormat="1" applyFont="1" applyFill="1" applyBorder="1" applyAlignment="1" applyProtection="1">
      <alignment horizontal="right" vertical="center"/>
      <protection locked="0"/>
    </xf>
    <xf numFmtId="165" fontId="8" fillId="0" borderId="0" xfId="0" applyNumberFormat="1" applyFont="1" applyFill="1" applyBorder="1" applyAlignment="1" applyProtection="1">
      <alignment horizontal="center" vertical="center" wrapText="1"/>
      <protection locked="0"/>
    </xf>
    <xf numFmtId="165" fontId="5" fillId="0" borderId="0" xfId="0" applyNumberFormat="1" applyFont="1" applyFill="1" applyBorder="1" applyAlignment="1" applyProtection="1">
      <alignment horizontal="center" vertical="center"/>
      <protection locked="0"/>
    </xf>
    <xf numFmtId="165" fontId="0" fillId="0" borderId="0" xfId="0" applyNumberFormat="1" applyBorder="1" applyAlignment="1" applyProtection="1">
      <alignment horizontal="center" vertical="center"/>
      <protection locked="0"/>
    </xf>
    <xf numFmtId="165" fontId="32" fillId="0" borderId="0" xfId="0" applyNumberFormat="1" applyFont="1" applyFill="1" applyBorder="1" applyAlignment="1" applyProtection="1">
      <alignment horizontal="right" vertical="center"/>
      <protection locked="0"/>
    </xf>
    <xf numFmtId="165" fontId="4" fillId="0" borderId="0" xfId="0" applyNumberFormat="1" applyFont="1" applyFill="1" applyAlignment="1" applyProtection="1">
      <alignment vertical="center"/>
    </xf>
    <xf numFmtId="165" fontId="7" fillId="0" borderId="0" xfId="0" applyNumberFormat="1" applyFont="1" applyFill="1" applyAlignment="1" applyProtection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 vertical="center" wrapText="1"/>
    </xf>
    <xf numFmtId="165" fontId="10" fillId="0" borderId="0" xfId="0" applyNumberFormat="1" applyFont="1" applyFill="1" applyAlignment="1" applyProtection="1">
      <alignment vertical="center" wrapText="1"/>
    </xf>
    <xf numFmtId="165" fontId="2" fillId="0" borderId="0" xfId="0" applyNumberFormat="1" applyFont="1" applyFill="1" applyAlignment="1" applyProtection="1">
      <alignment vertical="center" wrapText="1"/>
    </xf>
    <xf numFmtId="165" fontId="9" fillId="0" borderId="0" xfId="0" applyNumberFormat="1" applyFont="1" applyFill="1" applyAlignment="1" applyProtection="1">
      <alignment vertical="center" wrapText="1"/>
    </xf>
    <xf numFmtId="165" fontId="20" fillId="0" borderId="42" xfId="7" applyNumberFormat="1" applyFont="1" applyFill="1" applyBorder="1" applyAlignment="1" applyProtection="1">
      <alignment horizontal="right" vertical="center" wrapText="1" indent="1"/>
      <protection locked="0"/>
    </xf>
    <xf numFmtId="165" fontId="28" fillId="0" borderId="42" xfId="7" applyNumberFormat="1" applyFont="1" applyFill="1" applyBorder="1" applyAlignment="1" applyProtection="1">
      <alignment horizontal="right" vertical="center" wrapText="1" indent="1"/>
      <protection locked="0"/>
    </xf>
    <xf numFmtId="165" fontId="25" fillId="0" borderId="42" xfId="0" quotePrefix="1" applyNumberFormat="1" applyFont="1" applyBorder="1" applyAlignment="1" applyProtection="1">
      <alignment horizontal="right" vertical="center" wrapText="1" indent="1"/>
      <protection locked="0"/>
    </xf>
    <xf numFmtId="165" fontId="22" fillId="0" borderId="34" xfId="7" applyNumberFormat="1" applyFont="1" applyFill="1" applyBorder="1" applyAlignment="1" applyProtection="1">
      <alignment horizontal="right" vertical="center" wrapText="1" indent="1"/>
    </xf>
    <xf numFmtId="165" fontId="22" fillId="0" borderId="5" xfId="7" applyNumberFormat="1" applyFont="1" applyFill="1" applyBorder="1" applyAlignment="1" applyProtection="1">
      <alignment horizontal="right" vertical="center" wrapText="1" indent="1"/>
    </xf>
    <xf numFmtId="165" fontId="22" fillId="0" borderId="64" xfId="7" applyNumberFormat="1" applyFont="1" applyFill="1" applyBorder="1" applyAlignment="1" applyProtection="1">
      <alignment horizontal="right" vertical="center" wrapText="1" indent="1"/>
    </xf>
    <xf numFmtId="165" fontId="22" fillId="0" borderId="2" xfId="0" applyNumberFormat="1" applyFont="1" applyFill="1" applyBorder="1" applyAlignment="1" applyProtection="1">
      <alignment horizontal="right" vertical="center" wrapText="1" indent="1"/>
    </xf>
    <xf numFmtId="165" fontId="22" fillId="0" borderId="51" xfId="0" applyNumberFormat="1" applyFont="1" applyFill="1" applyBorder="1" applyAlignment="1" applyProtection="1">
      <alignment horizontal="right" vertical="center" wrapText="1" indent="1"/>
    </xf>
    <xf numFmtId="165" fontId="22" fillId="0" borderId="56" xfId="0" applyNumberFormat="1" applyFont="1" applyFill="1" applyBorder="1" applyAlignment="1" applyProtection="1">
      <alignment horizontal="right" vertical="center" wrapText="1" indent="1"/>
    </xf>
    <xf numFmtId="165" fontId="22" fillId="0" borderId="4" xfId="0" applyNumberFormat="1" applyFont="1" applyFill="1" applyBorder="1" applyAlignment="1" applyProtection="1">
      <alignment horizontal="right" vertical="center" wrapText="1" indent="1"/>
    </xf>
    <xf numFmtId="165" fontId="22" fillId="0" borderId="1" xfId="0" applyNumberFormat="1" applyFont="1" applyFill="1" applyBorder="1" applyAlignment="1" applyProtection="1">
      <alignment horizontal="right" vertical="center" wrapText="1" indent="1"/>
    </xf>
    <xf numFmtId="165" fontId="29" fillId="0" borderId="3" xfId="0" applyNumberFormat="1" applyFont="1" applyFill="1" applyBorder="1" applyAlignment="1" applyProtection="1">
      <alignment horizontal="right" vertical="center" wrapText="1" indent="1"/>
    </xf>
    <xf numFmtId="165" fontId="29" fillId="0" borderId="5" xfId="7" applyNumberFormat="1" applyFont="1" applyFill="1" applyBorder="1" applyAlignment="1" applyProtection="1">
      <alignment horizontal="right" vertical="center" wrapText="1" indent="1"/>
    </xf>
    <xf numFmtId="165" fontId="29" fillId="0" borderId="64" xfId="7" applyNumberFormat="1" applyFont="1" applyFill="1" applyBorder="1" applyAlignment="1" applyProtection="1">
      <alignment horizontal="right" vertical="center" wrapText="1" indent="1"/>
    </xf>
    <xf numFmtId="165" fontId="29" fillId="0" borderId="34" xfId="7" applyNumberFormat="1" applyFont="1" applyFill="1" applyBorder="1" applyAlignment="1" applyProtection="1">
      <alignment horizontal="right" vertical="center" wrapText="1" indent="1"/>
    </xf>
    <xf numFmtId="165" fontId="29" fillId="0" borderId="62" xfId="7" applyNumberFormat="1" applyFont="1" applyFill="1" applyBorder="1" applyAlignment="1" applyProtection="1">
      <alignment horizontal="right" vertical="center" wrapText="1" indent="1"/>
    </xf>
    <xf numFmtId="165" fontId="22" fillId="0" borderId="68" xfId="7" applyNumberFormat="1" applyFont="1" applyFill="1" applyBorder="1" applyAlignment="1" applyProtection="1">
      <alignment horizontal="right" vertical="center" wrapText="1" indent="1"/>
    </xf>
    <xf numFmtId="165" fontId="4" fillId="0" borderId="49" xfId="0" applyNumberFormat="1" applyFont="1" applyFill="1" applyBorder="1" applyAlignment="1" applyProtection="1">
      <alignment horizontal="right" vertical="center" wrapText="1" indent="1"/>
    </xf>
    <xf numFmtId="165" fontId="86" fillId="0" borderId="0" xfId="0" applyNumberFormat="1" applyFont="1" applyAlignment="1" applyProtection="1">
      <alignment horizontal="right" vertical="center" wrapText="1"/>
    </xf>
    <xf numFmtId="0" fontId="6" fillId="0" borderId="0" xfId="0" applyFont="1" applyFill="1" applyBorder="1" applyAlignment="1" applyProtection="1">
      <alignment horizontal="right" vertical="center"/>
    </xf>
    <xf numFmtId="165" fontId="90" fillId="0" borderId="27" xfId="7" applyNumberFormat="1" applyFont="1" applyFill="1" applyBorder="1" applyAlignment="1" applyProtection="1">
      <alignment horizontal="center" vertical="center" wrapText="1"/>
    </xf>
    <xf numFmtId="165" fontId="90" fillId="0" borderId="28" xfId="7" applyNumberFormat="1" applyFont="1" applyFill="1" applyBorder="1" applyAlignment="1" applyProtection="1">
      <alignment horizontal="center" vertical="center" wrapText="1"/>
    </xf>
    <xf numFmtId="165" fontId="6" fillId="0" borderId="0" xfId="0" applyNumberFormat="1" applyFont="1" applyFill="1" applyBorder="1" applyAlignment="1" applyProtection="1">
      <alignment horizontal="right" vertical="center"/>
    </xf>
    <xf numFmtId="165" fontId="89" fillId="0" borderId="27" xfId="7" applyNumberFormat="1" applyFont="1" applyFill="1" applyBorder="1" applyAlignment="1" applyProtection="1">
      <alignment horizontal="center" vertical="center" wrapText="1"/>
    </xf>
    <xf numFmtId="165" fontId="89" fillId="0" borderId="61" xfId="7" applyNumberFormat="1" applyFont="1" applyFill="1" applyBorder="1" applyAlignment="1" applyProtection="1">
      <alignment horizontal="center" vertical="center" wrapText="1"/>
    </xf>
    <xf numFmtId="165" fontId="89" fillId="0" borderId="17" xfId="0" applyNumberFormat="1" applyFont="1" applyFill="1" applyBorder="1" applyAlignment="1" applyProtection="1">
      <alignment horizontal="center" vertical="center" wrapText="1"/>
    </xf>
    <xf numFmtId="165" fontId="89" fillId="0" borderId="14" xfId="0" applyNumberFormat="1" applyFont="1" applyBorder="1" applyAlignment="1" applyProtection="1">
      <alignment horizontal="center" vertical="center" wrapText="1"/>
    </xf>
    <xf numFmtId="165" fontId="89" fillId="0" borderId="17" xfId="0" applyNumberFormat="1" applyFont="1" applyBorder="1" applyAlignment="1" applyProtection="1">
      <alignment horizontal="center" vertical="center" wrapText="1"/>
    </xf>
    <xf numFmtId="165" fontId="8" fillId="0" borderId="0" xfId="0" applyNumberFormat="1" applyFont="1" applyFill="1" applyAlignment="1" applyProtection="1">
      <alignment vertical="center" readingOrder="2"/>
    </xf>
    <xf numFmtId="165" fontId="6" fillId="0" borderId="0" xfId="0" applyNumberFormat="1" applyFont="1" applyFill="1" applyAlignment="1" applyProtection="1">
      <alignment horizontal="right" readingOrder="2"/>
    </xf>
    <xf numFmtId="165" fontId="4" fillId="0" borderId="0" xfId="0" applyNumberFormat="1" applyFont="1" applyFill="1" applyAlignment="1" applyProtection="1">
      <alignment vertical="center" readingOrder="2"/>
    </xf>
    <xf numFmtId="165" fontId="6" fillId="0" borderId="44" xfId="0" applyNumberFormat="1" applyFont="1" applyFill="1" applyBorder="1" applyAlignment="1" applyProtection="1">
      <alignment horizontal="right"/>
    </xf>
    <xf numFmtId="165" fontId="92" fillId="0" borderId="14" xfId="0" applyNumberFormat="1" applyFont="1" applyBorder="1" applyAlignment="1" applyProtection="1">
      <alignment horizontal="center" vertical="center" wrapText="1"/>
    </xf>
    <xf numFmtId="165" fontId="92" fillId="0" borderId="42" xfId="0" applyNumberFormat="1" applyFont="1" applyBorder="1" applyAlignment="1" applyProtection="1">
      <alignment horizontal="center" vertical="center" wrapText="1"/>
    </xf>
    <xf numFmtId="165" fontId="92" fillId="0" borderId="36" xfId="0" applyNumberFormat="1" applyFont="1" applyBorder="1" applyAlignment="1" applyProtection="1">
      <alignment horizontal="center" vertical="center" wrapText="1"/>
    </xf>
    <xf numFmtId="165" fontId="26" fillId="0" borderId="1" xfId="0" applyNumberFormat="1" applyFont="1" applyBorder="1" applyAlignment="1" applyProtection="1">
      <alignment horizontal="left" vertical="center" wrapText="1" indent="1"/>
    </xf>
    <xf numFmtId="165" fontId="4" fillId="0" borderId="14" xfId="0" applyNumberFormat="1" applyFont="1" applyFill="1" applyBorder="1" applyAlignment="1" applyProtection="1">
      <alignment horizontal="right" vertical="center" wrapText="1" indent="1"/>
    </xf>
    <xf numFmtId="0" fontId="8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49" fontId="32" fillId="0" borderId="0" xfId="0" applyNumberFormat="1" applyFont="1" applyFill="1" applyBorder="1" applyAlignment="1" applyProtection="1">
      <alignment horizontal="right" vertical="center"/>
    </xf>
    <xf numFmtId="0" fontId="91" fillId="0" borderId="14" xfId="7" applyFont="1" applyFill="1" applyBorder="1" applyAlignment="1" applyProtection="1">
      <alignment horizontal="center" vertical="center" wrapText="1"/>
    </xf>
    <xf numFmtId="49" fontId="8" fillId="0" borderId="38" xfId="0" applyNumberFormat="1" applyFont="1" applyFill="1" applyBorder="1" applyAlignment="1" applyProtection="1">
      <alignment horizontal="right" vertical="center"/>
    </xf>
    <xf numFmtId="165" fontId="22" fillId="0" borderId="62" xfId="7" applyNumberFormat="1" applyFont="1" applyFill="1" applyBorder="1" applyAlignment="1" applyProtection="1">
      <alignment horizontal="right" vertical="center" wrapText="1" indent="1"/>
    </xf>
    <xf numFmtId="165" fontId="8" fillId="0" borderId="42" xfId="0" applyNumberFormat="1" applyFont="1" applyFill="1" applyBorder="1" applyAlignment="1" applyProtection="1">
      <alignment horizontal="center" vertical="center" wrapText="1"/>
    </xf>
    <xf numFmtId="165" fontId="28" fillId="0" borderId="16" xfId="0" applyNumberFormat="1" applyFont="1" applyFill="1" applyBorder="1" applyAlignment="1" applyProtection="1">
      <alignment horizontal="center" vertical="center" wrapText="1"/>
    </xf>
    <xf numFmtId="165" fontId="29" fillId="0" borderId="27" xfId="0" applyNumberFormat="1" applyFont="1" applyFill="1" applyBorder="1" applyAlignment="1" applyProtection="1">
      <alignment horizontal="right" vertical="center" wrapText="1" indent="1"/>
    </xf>
    <xf numFmtId="165" fontId="22" fillId="0" borderId="5" xfId="0" applyNumberFormat="1" applyFont="1" applyFill="1" applyBorder="1" applyAlignment="1" applyProtection="1">
      <alignment horizontal="right" vertical="center" wrapText="1" indent="1"/>
    </xf>
    <xf numFmtId="165" fontId="22" fillId="0" borderId="65" xfId="0" applyNumberFormat="1" applyFont="1" applyFill="1" applyBorder="1" applyAlignment="1" applyProtection="1">
      <alignment horizontal="right" vertical="center" wrapText="1" indent="1"/>
    </xf>
    <xf numFmtId="165" fontId="29" fillId="0" borderId="34" xfId="0" applyNumberFormat="1" applyFont="1" applyFill="1" applyBorder="1" applyAlignment="1" applyProtection="1">
      <alignment horizontal="right" vertical="center" wrapText="1" indent="1"/>
    </xf>
    <xf numFmtId="165" fontId="29" fillId="0" borderId="62" xfId="0" applyNumberFormat="1" applyFont="1" applyFill="1" applyBorder="1" applyAlignment="1" applyProtection="1">
      <alignment horizontal="right" vertical="center" wrapText="1" indent="1"/>
    </xf>
    <xf numFmtId="0" fontId="81" fillId="0" borderId="0" xfId="0" applyFont="1" applyFill="1" applyBorder="1" applyAlignment="1" applyProtection="1">
      <alignment horizontal="right"/>
    </xf>
    <xf numFmtId="0" fontId="31" fillId="0" borderId="22" xfId="0" applyFont="1" applyFill="1" applyBorder="1" applyAlignment="1">
      <alignment horizontal="center" vertical="center" wrapText="1"/>
    </xf>
    <xf numFmtId="0" fontId="28" fillId="0" borderId="22" xfId="0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165" fontId="26" fillId="0" borderId="82" xfId="0" applyNumberFormat="1" applyFont="1" applyFill="1" applyBorder="1" applyAlignment="1" applyProtection="1">
      <alignment horizontal="right" vertical="center" wrapText="1"/>
      <protection locked="0"/>
    </xf>
    <xf numFmtId="165" fontId="27" fillId="0" borderId="36" xfId="0" applyNumberFormat="1" applyFont="1" applyFill="1" applyBorder="1" applyAlignment="1" applyProtection="1">
      <alignment horizontal="right" vertical="center" wrapText="1"/>
    </xf>
    <xf numFmtId="165" fontId="25" fillId="0" borderId="22" xfId="0" applyNumberFormat="1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center" vertical="center" wrapText="1"/>
    </xf>
    <xf numFmtId="0" fontId="22" fillId="0" borderId="9" xfId="0" applyFont="1" applyFill="1" applyBorder="1" applyAlignment="1" applyProtection="1">
      <alignment horizontal="right" vertical="center" wrapText="1" indent="1"/>
    </xf>
    <xf numFmtId="0" fontId="22" fillId="0" borderId="3" xfId="0" applyFont="1" applyFill="1" applyBorder="1" applyAlignment="1" applyProtection="1">
      <alignment horizontal="left" vertical="center" wrapText="1"/>
      <protection locked="0"/>
    </xf>
    <xf numFmtId="165" fontId="22" fillId="0" borderId="3" xfId="0" applyNumberFormat="1" applyFont="1" applyFill="1" applyBorder="1" applyAlignment="1" applyProtection="1">
      <alignment vertical="center" wrapText="1"/>
      <protection locked="0"/>
    </xf>
    <xf numFmtId="165" fontId="22" fillId="0" borderId="3" xfId="0" applyNumberFormat="1" applyFont="1" applyFill="1" applyBorder="1" applyAlignment="1" applyProtection="1">
      <alignment vertical="center" wrapText="1"/>
    </xf>
    <xf numFmtId="165" fontId="22" fillId="0" borderId="26" xfId="0" applyNumberFormat="1" applyFont="1" applyFill="1" applyBorder="1" applyAlignment="1" applyProtection="1">
      <alignment vertical="center" wrapText="1"/>
      <protection locked="0"/>
    </xf>
    <xf numFmtId="0" fontId="22" fillId="0" borderId="8" xfId="0" applyFont="1" applyFill="1" applyBorder="1" applyAlignment="1" applyProtection="1">
      <alignment horizontal="right" vertical="center" wrapText="1" indent="1"/>
    </xf>
    <xf numFmtId="0" fontId="22" fillId="0" borderId="2" xfId="0" applyFont="1" applyFill="1" applyBorder="1" applyAlignment="1" applyProtection="1">
      <alignment horizontal="left" vertical="center" wrapText="1"/>
      <protection locked="0"/>
    </xf>
    <xf numFmtId="0" fontId="22" fillId="0" borderId="6" xfId="0" applyFont="1" applyFill="1" applyBorder="1" applyAlignment="1" applyProtection="1">
      <alignment horizontal="left" vertical="center" wrapText="1"/>
      <protection locked="0"/>
    </xf>
    <xf numFmtId="165" fontId="22" fillId="0" borderId="21" xfId="0" applyNumberFormat="1" applyFont="1" applyFill="1" applyBorder="1" applyAlignment="1" applyProtection="1">
      <alignment vertical="center" wrapText="1"/>
      <protection locked="0"/>
    </xf>
    <xf numFmtId="165" fontId="0" fillId="0" borderId="0" xfId="0" applyNumberFormat="1" applyFill="1"/>
    <xf numFmtId="165" fontId="16" fillId="0" borderId="0" xfId="0" applyNumberFormat="1" applyFont="1" applyFill="1" applyBorder="1" applyAlignment="1" applyProtection="1">
      <alignment horizontal="center" vertical="center"/>
    </xf>
    <xf numFmtId="165" fontId="81" fillId="0" borderId="0" xfId="0" applyNumberFormat="1" applyFont="1" applyFill="1" applyBorder="1" applyAlignment="1" applyProtection="1">
      <alignment horizontal="right"/>
    </xf>
    <xf numFmtId="165" fontId="31" fillId="0" borderId="22" xfId="0" applyNumberFormat="1" applyFont="1" applyFill="1" applyBorder="1" applyAlignment="1">
      <alignment horizontal="center" vertical="center" wrapText="1"/>
    </xf>
    <xf numFmtId="165" fontId="25" fillId="0" borderId="15" xfId="0" applyNumberFormat="1" applyFont="1" applyFill="1" applyBorder="1" applyAlignment="1" applyProtection="1">
      <alignment horizontal="center" vertical="center" wrapText="1"/>
    </xf>
    <xf numFmtId="165" fontId="25" fillId="0" borderId="29" xfId="0" applyNumberFormat="1" applyFont="1" applyFill="1" applyBorder="1" applyAlignment="1" applyProtection="1">
      <alignment horizontal="center" vertical="center" wrapText="1"/>
    </xf>
    <xf numFmtId="165" fontId="0" fillId="0" borderId="0" xfId="0" applyNumberFormat="1" applyFill="1" applyAlignment="1"/>
    <xf numFmtId="165" fontId="28" fillId="0" borderId="22" xfId="0" applyNumberFormat="1" applyFont="1" applyFill="1" applyBorder="1" applyAlignment="1">
      <alignment horizontal="center" vertical="center"/>
    </xf>
    <xf numFmtId="165" fontId="34" fillId="0" borderId="13" xfId="0" applyNumberFormat="1" applyFont="1" applyFill="1" applyBorder="1" applyAlignment="1" applyProtection="1">
      <alignment horizontal="center" vertical="center" wrapText="1"/>
    </xf>
    <xf numFmtId="165" fontId="34" fillId="0" borderId="44" xfId="0" applyNumberFormat="1" applyFont="1" applyFill="1" applyBorder="1" applyAlignment="1" applyProtection="1">
      <alignment horizontal="center" vertical="center" wrapText="1"/>
    </xf>
    <xf numFmtId="165" fontId="34" fillId="0" borderId="17" xfId="0" applyNumberFormat="1" applyFont="1" applyFill="1" applyBorder="1" applyAlignment="1" applyProtection="1">
      <alignment horizontal="center" vertical="center" wrapText="1"/>
    </xf>
    <xf numFmtId="165" fontId="18" fillId="0" borderId="0" xfId="0" applyNumberFormat="1" applyFont="1" applyFill="1" applyAlignment="1">
      <alignment vertical="center"/>
    </xf>
    <xf numFmtId="165" fontId="26" fillId="0" borderId="31" xfId="0" applyNumberFormat="1" applyFont="1" applyFill="1" applyBorder="1" applyAlignment="1" applyProtection="1">
      <alignment horizontal="left" vertical="center" wrapText="1"/>
      <protection locked="0"/>
    </xf>
    <xf numFmtId="165" fontId="26" fillId="0" borderId="83" xfId="0" applyNumberFormat="1" applyFont="1" applyFill="1" applyBorder="1" applyAlignment="1" applyProtection="1">
      <alignment horizontal="left" vertical="center" wrapText="1"/>
      <protection locked="0"/>
    </xf>
    <xf numFmtId="165" fontId="26" fillId="0" borderId="32" xfId="0" applyNumberFormat="1" applyFont="1" applyFill="1" applyBorder="1" applyAlignment="1" applyProtection="1">
      <alignment horizontal="left" vertical="center" wrapText="1"/>
      <protection locked="0"/>
    </xf>
    <xf numFmtId="165" fontId="26" fillId="0" borderId="33" xfId="0" applyNumberFormat="1" applyFont="1" applyFill="1" applyBorder="1" applyAlignment="1" applyProtection="1">
      <alignment horizontal="left" vertical="center" wrapText="1"/>
      <protection locked="0"/>
    </xf>
    <xf numFmtId="165" fontId="26" fillId="0" borderId="0" xfId="0" applyNumberFormat="1" applyFont="1" applyFill="1" applyBorder="1" applyAlignment="1" applyProtection="1">
      <alignment horizontal="left" vertical="center" wrapText="1"/>
      <protection locked="0"/>
    </xf>
    <xf numFmtId="165" fontId="25" fillId="0" borderId="13" xfId="0" applyNumberFormat="1" applyFont="1" applyFill="1" applyBorder="1" applyAlignment="1" applyProtection="1">
      <alignment vertical="center" wrapText="1"/>
    </xf>
    <xf numFmtId="165" fontId="25" fillId="0" borderId="44" xfId="0" applyNumberFormat="1" applyFont="1" applyFill="1" applyBorder="1" applyAlignment="1" applyProtection="1">
      <alignment vertical="center" wrapText="1"/>
    </xf>
    <xf numFmtId="165" fontId="0" fillId="0" borderId="0" xfId="0" applyNumberFormat="1" applyFill="1" applyAlignment="1" applyProtection="1">
      <alignment vertical="center"/>
    </xf>
    <xf numFmtId="165" fontId="0" fillId="0" borderId="0" xfId="0" applyNumberFormat="1" applyFill="1" applyAlignment="1">
      <alignment horizontal="left"/>
    </xf>
    <xf numFmtId="165" fontId="25" fillId="0" borderId="84" xfId="0" applyNumberFormat="1" applyFont="1" applyFill="1" applyBorder="1" applyAlignment="1" applyProtection="1">
      <alignment horizontal="center" vertical="center" wrapText="1"/>
    </xf>
    <xf numFmtId="165" fontId="25" fillId="0" borderId="72" xfId="0" applyNumberFormat="1" applyFont="1" applyFill="1" applyBorder="1" applyAlignment="1" applyProtection="1">
      <alignment horizontal="center" vertical="center" wrapText="1"/>
    </xf>
    <xf numFmtId="165" fontId="25" fillId="0" borderId="60" xfId="0" applyNumberFormat="1" applyFont="1" applyFill="1" applyBorder="1" applyAlignment="1" applyProtection="1">
      <alignment horizontal="center" vertical="center" wrapText="1"/>
    </xf>
    <xf numFmtId="165" fontId="34" fillId="0" borderId="43" xfId="0" applyNumberFormat="1" applyFont="1" applyFill="1" applyBorder="1" applyAlignment="1" applyProtection="1">
      <alignment horizontal="center" vertical="center" wrapText="1"/>
    </xf>
    <xf numFmtId="165" fontId="34" fillId="0" borderId="22" xfId="0" applyNumberFormat="1" applyFont="1" applyFill="1" applyBorder="1" applyAlignment="1" applyProtection="1">
      <alignment horizontal="center" vertical="center" wrapText="1"/>
    </xf>
    <xf numFmtId="165" fontId="34" fillId="0" borderId="36" xfId="0" applyNumberFormat="1" applyFont="1" applyFill="1" applyBorder="1" applyAlignment="1" applyProtection="1">
      <alignment horizontal="center" vertical="center" wrapText="1"/>
    </xf>
    <xf numFmtId="165" fontId="26" fillId="0" borderId="85" xfId="0" applyNumberFormat="1" applyFont="1" applyFill="1" applyBorder="1" applyAlignment="1" applyProtection="1">
      <alignment horizontal="left" vertical="center" wrapText="1"/>
      <protection locked="0"/>
    </xf>
    <xf numFmtId="165" fontId="26" fillId="0" borderId="86" xfId="0" applyNumberFormat="1" applyFont="1" applyFill="1" applyBorder="1" applyAlignment="1" applyProtection="1">
      <alignment horizontal="left" vertical="center" wrapText="1"/>
      <protection locked="0"/>
    </xf>
    <xf numFmtId="165" fontId="26" fillId="0" borderId="87" xfId="0" applyNumberFormat="1" applyFont="1" applyFill="1" applyBorder="1" applyAlignment="1" applyProtection="1">
      <alignment horizontal="left" vertical="center" wrapText="1"/>
      <protection locked="0"/>
    </xf>
    <xf numFmtId="165" fontId="26" fillId="0" borderId="88" xfId="0" applyNumberFormat="1" applyFont="1" applyFill="1" applyBorder="1" applyAlignment="1" applyProtection="1">
      <alignment horizontal="left" vertical="center" wrapText="1"/>
      <protection locked="0"/>
    </xf>
    <xf numFmtId="165" fontId="26" fillId="0" borderId="50" xfId="0" applyNumberFormat="1" applyFont="1" applyFill="1" applyBorder="1" applyAlignment="1" applyProtection="1">
      <alignment horizontal="left" vertical="center" wrapText="1"/>
      <protection locked="0"/>
    </xf>
    <xf numFmtId="165" fontId="25" fillId="0" borderId="43" xfId="0" applyNumberFormat="1" applyFont="1" applyFill="1" applyBorder="1" applyAlignment="1" applyProtection="1">
      <alignment vertical="center" wrapText="1"/>
    </xf>
    <xf numFmtId="165" fontId="0" fillId="0" borderId="72" xfId="0" applyNumberFormat="1" applyFill="1" applyBorder="1" applyAlignment="1">
      <alignment horizontal="center"/>
    </xf>
    <xf numFmtId="165" fontId="0" fillId="0" borderId="89" xfId="0" applyNumberFormat="1" applyFill="1" applyBorder="1" applyAlignment="1">
      <alignment horizontal="center"/>
    </xf>
    <xf numFmtId="165" fontId="0" fillId="0" borderId="90" xfId="0" applyNumberFormat="1" applyFill="1" applyBorder="1" applyAlignment="1">
      <alignment horizontal="center"/>
    </xf>
    <xf numFmtId="165" fontId="0" fillId="0" borderId="22" xfId="0" applyNumberFormat="1" applyFill="1" applyBorder="1" applyAlignment="1" applyProtection="1">
      <alignment horizontal="center" vertical="center"/>
    </xf>
    <xf numFmtId="0" fontId="0" fillId="0" borderId="72" xfId="0" applyFill="1" applyBorder="1" applyAlignment="1">
      <alignment horizontal="center"/>
    </xf>
    <xf numFmtId="0" fontId="0" fillId="0" borderId="89" xfId="0" applyFill="1" applyBorder="1" applyAlignment="1">
      <alignment horizontal="center"/>
    </xf>
    <xf numFmtId="0" fontId="0" fillId="0" borderId="90" xfId="0" applyFill="1" applyBorder="1" applyAlignment="1">
      <alignment horizontal="center"/>
    </xf>
    <xf numFmtId="0" fontId="0" fillId="0" borderId="22" xfId="0" applyFill="1" applyBorder="1" applyAlignment="1" applyProtection="1">
      <alignment horizontal="center" vertical="center"/>
    </xf>
    <xf numFmtId="0" fontId="31" fillId="7" borderId="0" xfId="0" applyFont="1" applyFill="1" applyProtection="1">
      <protection locked="0"/>
    </xf>
    <xf numFmtId="173" fontId="31" fillId="0" borderId="26" xfId="0" applyNumberFormat="1" applyFont="1" applyFill="1" applyBorder="1" applyAlignment="1" applyProtection="1">
      <alignment horizontal="right" vertical="center"/>
      <protection locked="0"/>
    </xf>
    <xf numFmtId="0" fontId="94" fillId="0" borderId="0" xfId="0" applyFont="1" applyAlignment="1">
      <alignment horizontal="center" vertical="top" wrapText="1"/>
    </xf>
    <xf numFmtId="0" fontId="55" fillId="0" borderId="0" xfId="0" applyFont="1" applyAlignment="1">
      <alignment horizontal="center"/>
    </xf>
    <xf numFmtId="0" fontId="35" fillId="7" borderId="0" xfId="0" applyFont="1" applyFill="1" applyAlignment="1" applyProtection="1">
      <alignment horizontal="center"/>
      <protection locked="0"/>
    </xf>
    <xf numFmtId="0" fontId="23" fillId="7" borderId="0" xfId="0" applyFont="1" applyFill="1" applyAlignment="1" applyProtection="1">
      <alignment horizontal="center"/>
      <protection locked="0"/>
    </xf>
    <xf numFmtId="0" fontId="37" fillId="0" borderId="0" xfId="0" applyFont="1" applyAlignment="1">
      <alignment horizontal="center"/>
    </xf>
    <xf numFmtId="0" fontId="53" fillId="0" borderId="0" xfId="7" applyFont="1" applyFill="1" applyAlignment="1" applyProtection="1">
      <alignment horizontal="right"/>
      <protection locked="0"/>
    </xf>
    <xf numFmtId="0" fontId="53" fillId="0" borderId="0" xfId="0" applyFont="1" applyAlignment="1" applyProtection="1">
      <alignment horizontal="right"/>
      <protection locked="0"/>
    </xf>
    <xf numFmtId="165" fontId="7" fillId="0" borderId="0" xfId="7" applyNumberFormat="1" applyFont="1" applyFill="1" applyBorder="1" applyAlignment="1" applyProtection="1">
      <alignment horizontal="center" vertical="center"/>
      <protection locked="0"/>
    </xf>
    <xf numFmtId="165" fontId="36" fillId="0" borderId="35" xfId="7" applyNumberFormat="1" applyFont="1" applyFill="1" applyBorder="1" applyAlignment="1" applyProtection="1">
      <alignment horizontal="left" vertical="center"/>
      <protection locked="0"/>
    </xf>
    <xf numFmtId="165" fontId="36" fillId="0" borderId="35" xfId="7" applyNumberFormat="1" applyFont="1" applyFill="1" applyBorder="1" applyAlignment="1" applyProtection="1">
      <alignment horizontal="left"/>
    </xf>
    <xf numFmtId="0" fontId="28" fillId="0" borderId="0" xfId="7" applyFont="1" applyFill="1" applyAlignment="1" applyProtection="1">
      <alignment horizontal="center"/>
    </xf>
    <xf numFmtId="165" fontId="36" fillId="0" borderId="35" xfId="7" applyNumberFormat="1" applyFont="1" applyFill="1" applyBorder="1" applyAlignment="1" applyProtection="1">
      <alignment horizontal="left" vertical="center"/>
    </xf>
    <xf numFmtId="165" fontId="7" fillId="0" borderId="0" xfId="7" applyNumberFormat="1" applyFont="1" applyFill="1" applyBorder="1" applyAlignment="1" applyProtection="1">
      <alignment horizontal="center" vertical="center"/>
    </xf>
    <xf numFmtId="0" fontId="53" fillId="0" borderId="0" xfId="7" applyFont="1" applyFill="1" applyAlignment="1" applyProtection="1">
      <alignment horizontal="right"/>
    </xf>
    <xf numFmtId="0" fontId="53" fillId="0" borderId="0" xfId="0" applyFont="1" applyAlignment="1" applyProtection="1">
      <alignment horizontal="right"/>
    </xf>
    <xf numFmtId="165" fontId="30" fillId="0" borderId="72" xfId="0" applyNumberFormat="1" applyFont="1" applyFill="1" applyBorder="1" applyAlignment="1" applyProtection="1">
      <alignment horizontal="center" vertical="center" wrapText="1"/>
    </xf>
    <xf numFmtId="165" fontId="30" fillId="0" borderId="71" xfId="0" applyNumberFormat="1" applyFont="1" applyFill="1" applyBorder="1" applyAlignment="1" applyProtection="1">
      <alignment horizontal="center" vertical="center" wrapText="1"/>
    </xf>
    <xf numFmtId="165" fontId="53" fillId="0" borderId="0" xfId="0" applyNumberFormat="1" applyFont="1" applyFill="1" applyAlignment="1" applyProtection="1">
      <alignment horizontal="center" textRotation="180" wrapText="1"/>
    </xf>
    <xf numFmtId="165" fontId="95" fillId="0" borderId="55" xfId="0" applyNumberFormat="1" applyFont="1" applyFill="1" applyBorder="1" applyAlignment="1" applyProtection="1">
      <alignment horizontal="center" vertical="center" wrapText="1"/>
    </xf>
    <xf numFmtId="165" fontId="30" fillId="0" borderId="73" xfId="0" applyNumberFormat="1" applyFont="1" applyFill="1" applyBorder="1" applyAlignment="1" applyProtection="1">
      <alignment horizontal="center" vertical="center" wrapText="1"/>
    </xf>
    <xf numFmtId="165" fontId="30" fillId="0" borderId="75" xfId="0" applyNumberFormat="1" applyFont="1" applyFill="1" applyBorder="1" applyAlignment="1" applyProtection="1">
      <alignment horizontal="center" vertical="center" wrapText="1"/>
    </xf>
    <xf numFmtId="0" fontId="53" fillId="0" borderId="0" xfId="7" applyFont="1" applyFill="1" applyAlignment="1">
      <alignment horizontal="right"/>
    </xf>
    <xf numFmtId="165" fontId="5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Fill="1" applyBorder="1" applyAlignment="1" applyProtection="1">
      <alignment horizontal="right"/>
    </xf>
    <xf numFmtId="0" fontId="31" fillId="0" borderId="37" xfId="7" applyFont="1" applyFill="1" applyBorder="1" applyAlignment="1">
      <alignment horizontal="center" vertical="center" wrapText="1"/>
    </xf>
    <xf numFmtId="0" fontId="31" fillId="0" borderId="21" xfId="7" applyFont="1" applyFill="1" applyBorder="1" applyAlignment="1">
      <alignment horizontal="center" vertical="center" wrapText="1"/>
    </xf>
    <xf numFmtId="0" fontId="31" fillId="0" borderId="11" xfId="7" applyFont="1" applyFill="1" applyBorder="1" applyAlignment="1">
      <alignment horizontal="center" vertical="center" wrapText="1"/>
    </xf>
    <xf numFmtId="0" fontId="31" fillId="0" borderId="10" xfId="7" applyFont="1" applyFill="1" applyBorder="1" applyAlignment="1">
      <alignment horizontal="center" vertical="center" wrapText="1"/>
    </xf>
    <xf numFmtId="0" fontId="31" fillId="0" borderId="4" xfId="7" applyFont="1" applyFill="1" applyBorder="1" applyAlignment="1">
      <alignment horizontal="center" vertical="center" wrapText="1"/>
    </xf>
    <xf numFmtId="0" fontId="31" fillId="0" borderId="6" xfId="7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right"/>
    </xf>
    <xf numFmtId="165" fontId="7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0" fillId="0" borderId="13" xfId="7" applyFont="1" applyFill="1" applyBorder="1" applyAlignment="1" applyProtection="1">
      <alignment horizontal="left"/>
    </xf>
    <xf numFmtId="0" fontId="30" fillId="0" borderId="14" xfId="7" applyFont="1" applyFill="1" applyBorder="1" applyAlignment="1" applyProtection="1">
      <alignment horizontal="left"/>
    </xf>
    <xf numFmtId="0" fontId="22" fillId="0" borderId="55" xfId="7" applyFont="1" applyFill="1" applyBorder="1" applyAlignment="1">
      <alignment horizontal="justify" vertical="center" wrapText="1"/>
    </xf>
    <xf numFmtId="165" fontId="23" fillId="0" borderId="0" xfId="0" applyNumberFormat="1" applyFont="1" applyFill="1" applyAlignment="1" applyProtection="1">
      <alignment horizontal="center" vertical="center" wrapText="1"/>
      <protection locked="0"/>
    </xf>
    <xf numFmtId="165" fontId="53" fillId="0" borderId="0" xfId="0" applyNumberFormat="1" applyFont="1" applyFill="1" applyAlignment="1" applyProtection="1">
      <alignment horizontal="right" vertical="center" wrapText="1"/>
      <protection locked="0"/>
    </xf>
    <xf numFmtId="0" fontId="53" fillId="0" borderId="0" xfId="0" applyFont="1" applyAlignment="1" applyProtection="1">
      <alignment horizontal="right" vertical="center" wrapText="1"/>
      <protection locked="0"/>
    </xf>
    <xf numFmtId="0" fontId="53" fillId="0" borderId="0" xfId="0" applyFont="1" applyFill="1" applyAlignment="1" applyProtection="1">
      <alignment horizontal="right"/>
      <protection locked="0"/>
    </xf>
    <xf numFmtId="0" fontId="18" fillId="0" borderId="0" xfId="0" applyFont="1" applyAlignment="1" applyProtection="1">
      <alignment horizontal="right"/>
      <protection locked="0"/>
    </xf>
    <xf numFmtId="0" fontId="30" fillId="0" borderId="43" xfId="0" applyFont="1" applyFill="1" applyBorder="1" applyAlignment="1" applyProtection="1">
      <alignment horizontal="left" indent="1"/>
    </xf>
    <xf numFmtId="0" fontId="30" fillId="0" borderId="44" xfId="0" applyFont="1" applyFill="1" applyBorder="1" applyAlignment="1" applyProtection="1">
      <alignment horizontal="left" indent="1"/>
    </xf>
    <xf numFmtId="0" fontId="30" fillId="0" borderId="42" xfId="0" applyFont="1" applyFill="1" applyBorder="1" applyAlignment="1" applyProtection="1">
      <alignment horizontal="left" indent="1"/>
    </xf>
    <xf numFmtId="0" fontId="29" fillId="0" borderId="4" xfId="0" applyFont="1" applyFill="1" applyBorder="1" applyAlignment="1" applyProtection="1">
      <alignment horizontal="right" indent="1"/>
      <protection locked="0"/>
    </xf>
    <xf numFmtId="0" fontId="29" fillId="0" borderId="37" xfId="0" applyFont="1" applyFill="1" applyBorder="1" applyAlignment="1" applyProtection="1">
      <alignment horizontal="right" indent="1"/>
      <protection locked="0"/>
    </xf>
    <xf numFmtId="0" fontId="29" fillId="0" borderId="6" xfId="0" applyFont="1" applyFill="1" applyBorder="1" applyAlignment="1" applyProtection="1">
      <alignment horizontal="right" indent="1"/>
      <protection locked="0"/>
    </xf>
    <xf numFmtId="0" fontId="29" fillId="0" borderId="21" xfId="0" applyFont="1" applyFill="1" applyBorder="1" applyAlignment="1" applyProtection="1">
      <alignment horizontal="right" indent="1"/>
      <protection locked="0"/>
    </xf>
    <xf numFmtId="0" fontId="35" fillId="0" borderId="0" xfId="0" applyNumberFormat="1" applyFont="1" applyFill="1" applyBorder="1" applyAlignment="1" applyProtection="1">
      <alignment horizontal="left" vertical="center"/>
      <protection locked="0"/>
    </xf>
    <xf numFmtId="0" fontId="28" fillId="0" borderId="14" xfId="0" applyFont="1" applyFill="1" applyBorder="1" applyAlignment="1" applyProtection="1">
      <alignment horizontal="right" indent="1"/>
    </xf>
    <xf numFmtId="0" fontId="28" fillId="0" borderId="17" xfId="0" applyFont="1" applyFill="1" applyBorder="1" applyAlignment="1" applyProtection="1">
      <alignment horizontal="right" indent="1"/>
    </xf>
    <xf numFmtId="0" fontId="30" fillId="0" borderId="16" xfId="0" applyFont="1" applyFill="1" applyBorder="1" applyAlignment="1" applyProtection="1">
      <alignment horizontal="center"/>
    </xf>
    <xf numFmtId="0" fontId="30" fillId="0" borderId="29" xfId="0" applyFont="1" applyFill="1" applyBorder="1" applyAlignment="1" applyProtection="1">
      <alignment horizontal="center"/>
    </xf>
    <xf numFmtId="0" fontId="30" fillId="0" borderId="84" xfId="0" applyFont="1" applyFill="1" applyBorder="1" applyAlignment="1" applyProtection="1">
      <alignment horizontal="center"/>
    </xf>
    <xf numFmtId="0" fontId="30" fillId="0" borderId="55" xfId="0" applyFont="1" applyFill="1" applyBorder="1" applyAlignment="1" applyProtection="1">
      <alignment horizontal="center"/>
    </xf>
    <xf numFmtId="0" fontId="30" fillId="0" borderId="63" xfId="0" applyFont="1" applyFill="1" applyBorder="1" applyAlignment="1" applyProtection="1">
      <alignment horizontal="center"/>
    </xf>
    <xf numFmtId="0" fontId="29" fillId="0" borderId="58" xfId="0" applyFont="1" applyFill="1" applyBorder="1" applyAlignment="1" applyProtection="1">
      <alignment horizontal="left" indent="1"/>
      <protection locked="0"/>
    </xf>
    <xf numFmtId="0" fontId="29" fillId="0" borderId="77" xfId="0" applyFont="1" applyFill="1" applyBorder="1" applyAlignment="1" applyProtection="1">
      <alignment horizontal="left" indent="1"/>
      <protection locked="0"/>
    </xf>
    <xf numFmtId="0" fontId="29" fillId="0" borderId="91" xfId="0" applyFont="1" applyFill="1" applyBorder="1" applyAlignment="1" applyProtection="1">
      <alignment horizontal="left" indent="1"/>
      <protection locked="0"/>
    </xf>
    <xf numFmtId="0" fontId="29" fillId="0" borderId="39" xfId="0" applyFont="1" applyFill="1" applyBorder="1" applyAlignment="1" applyProtection="1">
      <alignment horizontal="left" indent="1"/>
      <protection locked="0"/>
    </xf>
    <xf numFmtId="0" fontId="29" fillId="0" borderId="40" xfId="0" applyFont="1" applyFill="1" applyBorder="1" applyAlignment="1" applyProtection="1">
      <alignment horizontal="left" indent="1"/>
      <protection locked="0"/>
    </xf>
    <xf numFmtId="0" fontId="29" fillId="0" borderId="64" xfId="0" applyFont="1" applyFill="1" applyBorder="1" applyAlignment="1" applyProtection="1">
      <alignment horizontal="left" indent="1"/>
      <protection locked="0"/>
    </xf>
    <xf numFmtId="0" fontId="0" fillId="0" borderId="0" xfId="0" applyFill="1" applyAlignment="1" applyProtection="1">
      <alignment horizontal="left"/>
      <protection locked="0"/>
    </xf>
    <xf numFmtId="0" fontId="32" fillId="0" borderId="0" xfId="0" applyFont="1" applyFill="1" applyBorder="1" applyAlignment="1" applyProtection="1">
      <alignment horizontal="right"/>
      <protection locked="0"/>
    </xf>
    <xf numFmtId="0" fontId="32" fillId="0" borderId="0" xfId="0" applyFont="1" applyFill="1" applyBorder="1" applyAlignment="1" applyProtection="1">
      <alignment horizontal="right"/>
    </xf>
    <xf numFmtId="0" fontId="23" fillId="0" borderId="0" xfId="0" applyFont="1" applyFill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23" fillId="0" borderId="0" xfId="0" applyFont="1" applyFill="1" applyAlignment="1">
      <alignment horizontal="center" wrapText="1"/>
    </xf>
    <xf numFmtId="0" fontId="53" fillId="0" borderId="0" xfId="0" applyFont="1" applyFill="1" applyAlignment="1">
      <alignment horizontal="right"/>
    </xf>
    <xf numFmtId="0" fontId="3" fillId="0" borderId="0" xfId="0" applyFont="1" applyFill="1" applyAlignment="1" applyProtection="1">
      <protection locked="0"/>
    </xf>
    <xf numFmtId="0" fontId="0" fillId="0" borderId="0" xfId="0" applyAlignment="1" applyProtection="1">
      <protection locked="0"/>
    </xf>
    <xf numFmtId="0" fontId="35" fillId="0" borderId="0" xfId="7" applyFont="1" applyFill="1" applyAlignment="1">
      <alignment horizontal="center"/>
    </xf>
    <xf numFmtId="0" fontId="35" fillId="0" borderId="0" xfId="7" applyFont="1" applyFill="1" applyAlignment="1">
      <alignment horizontal="center" vertical="center"/>
    </xf>
    <xf numFmtId="165" fontId="53" fillId="0" borderId="0" xfId="0" applyNumberFormat="1" applyFont="1" applyFill="1" applyBorder="1" applyAlignment="1" applyProtection="1">
      <alignment horizontal="right" textRotation="180" wrapText="1"/>
    </xf>
    <xf numFmtId="165" fontId="8" fillId="0" borderId="43" xfId="0" applyNumberFormat="1" applyFont="1" applyFill="1" applyBorder="1" applyAlignment="1" applyProtection="1">
      <alignment horizontal="left" vertical="center" wrapText="1" indent="2"/>
    </xf>
    <xf numFmtId="165" fontId="8" fillId="0" borderId="36" xfId="0" applyNumberFormat="1" applyFont="1" applyFill="1" applyBorder="1" applyAlignment="1" applyProtection="1">
      <alignment horizontal="left" vertical="center" wrapText="1" indent="2"/>
    </xf>
    <xf numFmtId="165" fontId="8" fillId="0" borderId="72" xfId="0" applyNumberFormat="1" applyFont="1" applyFill="1" applyBorder="1" applyAlignment="1" applyProtection="1">
      <alignment horizontal="center" vertical="center"/>
    </xf>
    <xf numFmtId="165" fontId="8" fillId="0" borderId="71" xfId="0" applyNumberFormat="1" applyFont="1" applyFill="1" applyBorder="1" applyAlignment="1" applyProtection="1">
      <alignment horizontal="center" vertical="center"/>
    </xf>
    <xf numFmtId="165" fontId="8" fillId="0" borderId="58" xfId="0" applyNumberFormat="1" applyFont="1" applyFill="1" applyBorder="1" applyAlignment="1" applyProtection="1">
      <alignment horizontal="center" vertical="center"/>
    </xf>
    <xf numFmtId="165" fontId="8" fillId="0" borderId="77" xfId="0" applyNumberFormat="1" applyFont="1" applyFill="1" applyBorder="1" applyAlignment="1" applyProtection="1">
      <alignment horizontal="center" vertical="center"/>
    </xf>
    <xf numFmtId="165" fontId="8" fillId="0" borderId="53" xfId="0" applyNumberFormat="1" applyFont="1" applyFill="1" applyBorder="1" applyAlignment="1" applyProtection="1">
      <alignment horizontal="center" vertical="center"/>
    </xf>
    <xf numFmtId="165" fontId="8" fillId="0" borderId="72" xfId="0" applyNumberFormat="1" applyFont="1" applyFill="1" applyBorder="1" applyAlignment="1" applyProtection="1">
      <alignment horizontal="center" vertical="center" wrapText="1"/>
    </xf>
    <xf numFmtId="165" fontId="8" fillId="0" borderId="71" xfId="0" applyNumberFormat="1" applyFont="1" applyFill="1" applyBorder="1" applyAlignment="1" applyProtection="1">
      <alignment horizontal="center" vertical="center" wrapText="1"/>
    </xf>
    <xf numFmtId="0" fontId="29" fillId="0" borderId="55" xfId="0" applyFont="1" applyFill="1" applyBorder="1" applyAlignment="1">
      <alignment horizontal="justify" vertical="center" wrapText="1"/>
    </xf>
    <xf numFmtId="0" fontId="16" fillId="0" borderId="0" xfId="0" applyFont="1" applyAlignment="1" applyProtection="1">
      <alignment horizontal="center" wrapText="1"/>
      <protection locked="0"/>
    </xf>
    <xf numFmtId="0" fontId="21" fillId="0" borderId="49" xfId="8" applyFont="1" applyFill="1" applyBorder="1" applyAlignment="1" applyProtection="1">
      <alignment horizontal="left" vertical="center" indent="1"/>
    </xf>
    <xf numFmtId="0" fontId="21" fillId="0" borderId="44" xfId="8" applyFont="1" applyFill="1" applyBorder="1" applyAlignment="1" applyProtection="1">
      <alignment horizontal="left" vertical="center" indent="1"/>
    </xf>
    <xf numFmtId="0" fontId="21" fillId="0" borderId="36" xfId="8" applyFont="1" applyFill="1" applyBorder="1" applyAlignment="1" applyProtection="1">
      <alignment horizontal="left" vertical="center" indent="1"/>
    </xf>
    <xf numFmtId="0" fontId="23" fillId="0" borderId="0" xfId="8" applyFont="1" applyFill="1" applyAlignment="1" applyProtection="1">
      <alignment horizontal="center" wrapText="1"/>
    </xf>
    <xf numFmtId="0" fontId="23" fillId="0" borderId="0" xfId="8" applyFont="1" applyFill="1" applyAlignment="1" applyProtection="1">
      <alignment horizontal="center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53" fillId="0" borderId="0" xfId="0" applyFont="1" applyFill="1" applyBorder="1" applyAlignment="1">
      <alignment horizontal="center" textRotation="180"/>
    </xf>
    <xf numFmtId="0" fontId="18" fillId="0" borderId="55" xfId="0" applyFont="1" applyBorder="1"/>
    <xf numFmtId="0" fontId="36" fillId="0" borderId="0" xfId="0" applyFont="1" applyAlignment="1" applyProtection="1">
      <alignment horizontal="right"/>
    </xf>
    <xf numFmtId="0" fontId="30" fillId="0" borderId="43" xfId="0" applyFont="1" applyBorder="1" applyAlignment="1" applyProtection="1">
      <alignment horizontal="left" vertical="center" indent="2"/>
    </xf>
    <xf numFmtId="0" fontId="30" fillId="0" borderId="42" xfId="0" applyFont="1" applyBorder="1" applyAlignment="1" applyProtection="1">
      <alignment horizontal="left" vertical="center" indent="2"/>
    </xf>
    <xf numFmtId="0" fontId="23" fillId="0" borderId="0" xfId="0" applyFont="1" applyAlignment="1" applyProtection="1">
      <alignment horizontal="center" wrapText="1"/>
      <protection locked="0"/>
    </xf>
    <xf numFmtId="0" fontId="35" fillId="0" borderId="0" xfId="7" applyFont="1" applyFill="1" applyAlignment="1" applyProtection="1">
      <alignment horizontal="center"/>
    </xf>
    <xf numFmtId="0" fontId="35" fillId="0" borderId="0" xfId="0" applyFont="1" applyAlignment="1">
      <alignment horizontal="center"/>
    </xf>
    <xf numFmtId="0" fontId="35" fillId="0" borderId="0" xfId="7" applyFont="1" applyFill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</xf>
    <xf numFmtId="0" fontId="23" fillId="7" borderId="0" xfId="0" applyFont="1" applyFill="1" applyAlignment="1" applyProtection="1">
      <alignment horizontal="center"/>
    </xf>
    <xf numFmtId="0" fontId="35" fillId="7" borderId="0" xfId="0" applyFont="1" applyFill="1" applyAlignment="1" applyProtection="1">
      <alignment horizontal="center"/>
    </xf>
    <xf numFmtId="0" fontId="8" fillId="0" borderId="15" xfId="7" applyFont="1" applyFill="1" applyBorder="1" applyAlignment="1" applyProtection="1">
      <alignment horizontal="center" vertical="center" wrapText="1"/>
    </xf>
    <xf numFmtId="0" fontId="8" fillId="0" borderId="18" xfId="7" applyFont="1" applyFill="1" applyBorder="1" applyAlignment="1" applyProtection="1">
      <alignment horizontal="center" vertical="center" wrapText="1"/>
    </xf>
    <xf numFmtId="0" fontId="8" fillId="0" borderId="16" xfId="7" applyFont="1" applyFill="1" applyBorder="1" applyAlignment="1" applyProtection="1">
      <alignment horizontal="center" vertical="center" wrapText="1"/>
    </xf>
    <xf numFmtId="0" fontId="8" fillId="0" borderId="19" xfId="7" applyFont="1" applyFill="1" applyBorder="1" applyAlignment="1" applyProtection="1">
      <alignment horizontal="center" vertical="center" wrapText="1"/>
    </xf>
    <xf numFmtId="0" fontId="8" fillId="0" borderId="91" xfId="7" applyFont="1" applyFill="1" applyBorder="1" applyAlignment="1" applyProtection="1">
      <alignment horizontal="center" vertical="center" wrapText="1"/>
    </xf>
    <xf numFmtId="0" fontId="8" fillId="0" borderId="4" xfId="7" applyFont="1" applyFill="1" applyBorder="1" applyAlignment="1" applyProtection="1">
      <alignment horizontal="center" vertical="center" wrapText="1"/>
    </xf>
    <xf numFmtId="0" fontId="8" fillId="0" borderId="68" xfId="7" applyFont="1" applyFill="1" applyBorder="1" applyAlignment="1" applyProtection="1">
      <alignment horizontal="center" vertical="center" wrapText="1"/>
    </xf>
    <xf numFmtId="0" fontId="8" fillId="0" borderId="37" xfId="7" applyFont="1" applyFill="1" applyBorder="1" applyAlignment="1" applyProtection="1">
      <alignment horizontal="center" vertical="center" wrapText="1"/>
    </xf>
    <xf numFmtId="0" fontId="23" fillId="0" borderId="0" xfId="7" applyFont="1" applyFill="1" applyAlignment="1" applyProtection="1">
      <alignment horizontal="center"/>
    </xf>
    <xf numFmtId="0" fontId="53" fillId="0" borderId="0" xfId="7" applyFont="1" applyFill="1" applyAlignment="1" applyProtection="1">
      <alignment horizontal="right" vertical="center"/>
      <protection locked="0"/>
    </xf>
    <xf numFmtId="0" fontId="0" fillId="0" borderId="0" xfId="0" applyAlignment="1"/>
    <xf numFmtId="0" fontId="23" fillId="0" borderId="0" xfId="7" applyFont="1" applyFill="1" applyAlignment="1" applyProtection="1">
      <alignment horizontal="center"/>
      <protection locked="0"/>
    </xf>
    <xf numFmtId="0" fontId="23" fillId="0" borderId="0" xfId="7" applyFont="1" applyFill="1" applyAlignment="1" applyProtection="1">
      <alignment horizontal="center" vertical="center"/>
      <protection locked="0"/>
    </xf>
    <xf numFmtId="165" fontId="8" fillId="0" borderId="15" xfId="7" applyNumberFormat="1" applyFont="1" applyFill="1" applyBorder="1" applyAlignment="1" applyProtection="1">
      <alignment horizontal="center" vertical="center" wrapText="1"/>
    </xf>
    <xf numFmtId="165" fontId="8" fillId="0" borderId="18" xfId="7" applyNumberFormat="1" applyFont="1" applyFill="1" applyBorder="1" applyAlignment="1" applyProtection="1">
      <alignment horizontal="center" vertical="center" wrapText="1"/>
    </xf>
    <xf numFmtId="165" fontId="8" fillId="0" borderId="16" xfId="7" applyNumberFormat="1" applyFont="1" applyFill="1" applyBorder="1" applyAlignment="1" applyProtection="1">
      <alignment horizontal="center" vertical="center" wrapText="1"/>
    </xf>
    <xf numFmtId="165" fontId="8" fillId="0" borderId="19" xfId="7" applyNumberFormat="1" applyFont="1" applyFill="1" applyBorder="1" applyAlignment="1" applyProtection="1">
      <alignment horizontal="center" vertical="center" wrapText="1"/>
    </xf>
    <xf numFmtId="165" fontId="8" fillId="0" borderId="91" xfId="7" applyNumberFormat="1" applyFont="1" applyFill="1" applyBorder="1" applyAlignment="1" applyProtection="1">
      <alignment horizontal="center" vertical="center" wrapText="1"/>
    </xf>
    <xf numFmtId="165" fontId="8" fillId="0" borderId="4" xfId="7" applyNumberFormat="1" applyFont="1" applyFill="1" applyBorder="1" applyAlignment="1" applyProtection="1">
      <alignment horizontal="center" vertical="center" wrapText="1"/>
    </xf>
    <xf numFmtId="165" fontId="8" fillId="0" borderId="68" xfId="7" applyNumberFormat="1" applyFont="1" applyFill="1" applyBorder="1" applyAlignment="1" applyProtection="1">
      <alignment horizontal="center" vertical="center" wrapText="1"/>
    </xf>
    <xf numFmtId="165" fontId="8" fillId="0" borderId="37" xfId="7" applyNumberFormat="1" applyFont="1" applyFill="1" applyBorder="1" applyAlignment="1" applyProtection="1">
      <alignment horizontal="center" vertical="center" wrapText="1"/>
    </xf>
    <xf numFmtId="165" fontId="23" fillId="0" borderId="0" xfId="7" applyNumberFormat="1" applyFont="1" applyFill="1" applyAlignment="1" applyProtection="1">
      <alignment horizontal="center"/>
    </xf>
    <xf numFmtId="165" fontId="53" fillId="0" borderId="0" xfId="7" applyNumberFormat="1" applyFont="1" applyFill="1" applyAlignment="1" applyProtection="1">
      <alignment horizontal="right" vertical="center"/>
      <protection locked="0"/>
    </xf>
    <xf numFmtId="165" fontId="0" fillId="0" borderId="0" xfId="0" applyNumberFormat="1" applyAlignment="1"/>
    <xf numFmtId="165" fontId="23" fillId="0" borderId="0" xfId="7" applyNumberFormat="1" applyFont="1" applyFill="1" applyAlignment="1" applyProtection="1">
      <alignment horizontal="center"/>
      <protection locked="0"/>
    </xf>
    <xf numFmtId="165" fontId="23" fillId="0" borderId="0" xfId="7" applyNumberFormat="1" applyFont="1" applyFill="1" applyAlignment="1" applyProtection="1">
      <alignment horizontal="center" vertical="center"/>
      <protection locked="0"/>
    </xf>
    <xf numFmtId="165" fontId="53" fillId="0" borderId="0" xfId="0" applyNumberFormat="1" applyFont="1" applyFill="1" applyAlignment="1">
      <alignment horizontal="right" vertical="center" wrapText="1"/>
    </xf>
    <xf numFmtId="0" fontId="53" fillId="0" borderId="0" xfId="0" applyFont="1" applyAlignment="1">
      <alignment horizontal="right" vertical="center" wrapText="1"/>
    </xf>
    <xf numFmtId="165" fontId="53" fillId="0" borderId="35" xfId="0" applyNumberFormat="1" applyFont="1" applyFill="1" applyBorder="1" applyAlignment="1" applyProtection="1">
      <alignment horizontal="right" vertical="center" wrapText="1"/>
      <protection locked="0"/>
    </xf>
    <xf numFmtId="165" fontId="53" fillId="0" borderId="35" xfId="0" applyNumberFormat="1" applyFont="1" applyBorder="1" applyAlignment="1" applyProtection="1">
      <alignment horizontal="right"/>
      <protection locked="0"/>
    </xf>
    <xf numFmtId="165" fontId="7" fillId="0" borderId="43" xfId="0" applyNumberFormat="1" applyFont="1" applyFill="1" applyBorder="1" applyAlignment="1" applyProtection="1">
      <alignment horizontal="center" vertical="center"/>
      <protection locked="0"/>
    </xf>
    <xf numFmtId="165" fontId="7" fillId="0" borderId="44" xfId="0" applyNumberFormat="1" applyFont="1" applyFill="1" applyBorder="1" applyAlignment="1" applyProtection="1">
      <alignment horizontal="center" vertical="center"/>
      <protection locked="0"/>
    </xf>
    <xf numFmtId="165" fontId="3" fillId="0" borderId="44" xfId="0" applyNumberFormat="1" applyFont="1" applyBorder="1" applyAlignment="1" applyProtection="1">
      <alignment horizontal="center" vertical="center"/>
      <protection locked="0"/>
    </xf>
    <xf numFmtId="165" fontId="3" fillId="0" borderId="36" xfId="0" applyNumberFormat="1" applyFont="1" applyBorder="1" applyAlignment="1" applyProtection="1">
      <alignment horizontal="center" vertical="center"/>
      <protection locked="0"/>
    </xf>
    <xf numFmtId="165" fontId="7" fillId="0" borderId="43" xfId="0" applyNumberFormat="1" applyFont="1" applyFill="1" applyBorder="1" applyAlignment="1" applyProtection="1">
      <alignment horizontal="center" vertical="center" readingOrder="2"/>
      <protection locked="0"/>
    </xf>
    <xf numFmtId="165" fontId="7" fillId="0" borderId="44" xfId="0" applyNumberFormat="1" applyFont="1" applyFill="1" applyBorder="1" applyAlignment="1" applyProtection="1">
      <alignment horizontal="center" vertical="center" readingOrder="2"/>
      <protection locked="0"/>
    </xf>
    <xf numFmtId="165" fontId="3" fillId="0" borderId="44" xfId="0" applyNumberFormat="1" applyFont="1" applyBorder="1" applyAlignment="1" applyProtection="1">
      <alignment horizontal="center" vertical="center" readingOrder="2"/>
      <protection locked="0"/>
    </xf>
    <xf numFmtId="165" fontId="3" fillId="0" borderId="36" xfId="0" applyNumberFormat="1" applyFont="1" applyBorder="1" applyAlignment="1" applyProtection="1">
      <alignment horizontal="center" vertical="center" readingOrder="2"/>
      <protection locked="0"/>
    </xf>
    <xf numFmtId="165" fontId="8" fillId="0" borderId="43" xfId="0" applyNumberFormat="1" applyFont="1" applyFill="1" applyBorder="1" applyAlignment="1" applyProtection="1">
      <alignment horizontal="center" vertical="center" wrapText="1"/>
    </xf>
    <xf numFmtId="165" fontId="8" fillId="0" borderId="44" xfId="0" applyNumberFormat="1" applyFont="1" applyFill="1" applyBorder="1" applyAlignment="1" applyProtection="1">
      <alignment horizontal="center" vertical="center" wrapText="1"/>
    </xf>
    <xf numFmtId="165" fontId="8" fillId="0" borderId="36" xfId="0" applyNumberFormat="1" applyFont="1" applyFill="1" applyBorder="1" applyAlignment="1" applyProtection="1">
      <alignment horizontal="center" vertical="center" wrapText="1"/>
    </xf>
    <xf numFmtId="165" fontId="8" fillId="0" borderId="16" xfId="0" applyNumberFormat="1" applyFont="1" applyFill="1" applyBorder="1" applyAlignment="1" applyProtection="1">
      <alignment horizontal="center" vertical="center" wrapText="1"/>
      <protection locked="0"/>
    </xf>
    <xf numFmtId="165" fontId="8" fillId="0" borderId="1" xfId="0" applyNumberFormat="1" applyFont="1" applyFill="1" applyBorder="1" applyAlignment="1" applyProtection="1">
      <alignment horizontal="center" vertical="center"/>
      <protection locked="0"/>
    </xf>
    <xf numFmtId="165" fontId="8" fillId="0" borderId="19" xfId="0" applyNumberFormat="1" applyFont="1" applyFill="1" applyBorder="1" applyAlignment="1" applyProtection="1">
      <alignment horizontal="center" vertical="center"/>
      <protection locked="0"/>
    </xf>
    <xf numFmtId="165" fontId="30" fillId="0" borderId="29" xfId="0" applyNumberFormat="1" applyFont="1" applyFill="1" applyBorder="1" applyAlignment="1" applyProtection="1">
      <alignment horizontal="center" wrapText="1"/>
      <protection locked="0"/>
    </xf>
    <xf numFmtId="165" fontId="30" fillId="0" borderId="30" xfId="0" applyNumberFormat="1" applyFont="1" applyFill="1" applyBorder="1" applyAlignment="1" applyProtection="1">
      <alignment horizontal="center"/>
      <protection locked="0"/>
    </xf>
    <xf numFmtId="165" fontId="30" fillId="0" borderId="38" xfId="0" applyNumberFormat="1" applyFont="1" applyFill="1" applyBorder="1" applyAlignment="1" applyProtection="1">
      <alignment horizontal="center"/>
      <protection locked="0"/>
    </xf>
    <xf numFmtId="165" fontId="8" fillId="0" borderId="70" xfId="0" applyNumberFormat="1" applyFont="1" applyFill="1" applyBorder="1" applyAlignment="1" applyProtection="1">
      <alignment horizontal="center" vertical="center" wrapText="1"/>
    </xf>
    <xf numFmtId="165" fontId="19" fillId="0" borderId="35" xfId="0" applyNumberFormat="1" applyFont="1" applyBorder="1" applyAlignment="1">
      <alignment horizontal="center" vertical="center" wrapText="1"/>
    </xf>
    <xf numFmtId="165" fontId="19" fillId="0" borderId="54" xfId="0" applyNumberFormat="1" applyFont="1" applyBorder="1" applyAlignment="1">
      <alignment horizontal="center" vertical="center" wrapText="1"/>
    </xf>
    <xf numFmtId="165" fontId="0" fillId="0" borderId="44" xfId="0" applyNumberFormat="1" applyBorder="1" applyAlignment="1">
      <alignment vertical="center" wrapText="1"/>
    </xf>
    <xf numFmtId="165" fontId="0" fillId="0" borderId="36" xfId="0" applyNumberFormat="1" applyBorder="1" applyAlignment="1">
      <alignment vertical="center" wrapText="1"/>
    </xf>
    <xf numFmtId="165" fontId="7" fillId="0" borderId="68" xfId="0" applyNumberFormat="1" applyFont="1" applyFill="1" applyBorder="1" applyAlignment="1" applyProtection="1">
      <alignment horizontal="center" vertical="center"/>
      <protection locked="0"/>
    </xf>
    <xf numFmtId="165" fontId="3" fillId="0" borderId="77" xfId="0" applyNumberFormat="1" applyFont="1" applyBorder="1" applyAlignment="1" applyProtection="1">
      <alignment horizontal="center" vertical="center"/>
      <protection locked="0"/>
    </xf>
    <xf numFmtId="165" fontId="7" fillId="0" borderId="48" xfId="0" applyNumberFormat="1" applyFont="1" applyFill="1" applyBorder="1" applyAlignment="1" applyProtection="1">
      <alignment horizontal="center" vertical="center"/>
      <protection locked="0"/>
    </xf>
    <xf numFmtId="165" fontId="3" fillId="0" borderId="92" xfId="0" applyNumberFormat="1" applyFont="1" applyBorder="1" applyAlignment="1" applyProtection="1">
      <alignment horizontal="center" vertical="center"/>
      <protection locked="0"/>
    </xf>
    <xf numFmtId="165" fontId="8" fillId="0" borderId="15" xfId="0" applyNumberFormat="1" applyFont="1" applyFill="1" applyBorder="1" applyAlignment="1" applyProtection="1">
      <alignment horizontal="center" vertical="center" wrapText="1"/>
      <protection locked="0"/>
    </xf>
    <xf numFmtId="165" fontId="0" fillId="0" borderId="7" xfId="0" applyNumberFormat="1" applyBorder="1" applyAlignment="1" applyProtection="1">
      <alignment vertical="center"/>
      <protection locked="0"/>
    </xf>
    <xf numFmtId="165" fontId="0" fillId="0" borderId="18" xfId="0" applyNumberFormat="1" applyBorder="1" applyAlignment="1" applyProtection="1">
      <alignment vertical="center"/>
      <protection locked="0"/>
    </xf>
    <xf numFmtId="165" fontId="0" fillId="0" borderId="1" xfId="0" applyNumberFormat="1" applyBorder="1" applyAlignment="1" applyProtection="1">
      <alignment vertical="center"/>
      <protection locked="0"/>
    </xf>
    <xf numFmtId="165" fontId="0" fillId="0" borderId="19" xfId="0" applyNumberFormat="1" applyBorder="1" applyAlignment="1" applyProtection="1">
      <alignment vertical="center"/>
      <protection locked="0"/>
    </xf>
    <xf numFmtId="0" fontId="8" fillId="0" borderId="16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9" xfId="0" applyFont="1" applyFill="1" applyBorder="1" applyAlignment="1" applyProtection="1">
      <alignment horizontal="center" vertical="center"/>
      <protection locked="0"/>
    </xf>
    <xf numFmtId="0" fontId="30" fillId="0" borderId="29" xfId="0" applyFont="1" applyFill="1" applyBorder="1" applyAlignment="1" applyProtection="1">
      <alignment horizontal="center" wrapText="1"/>
      <protection locked="0"/>
    </xf>
    <xf numFmtId="0" fontId="30" fillId="0" borderId="30" xfId="0" applyFont="1" applyFill="1" applyBorder="1" applyAlignment="1" applyProtection="1">
      <alignment horizontal="center"/>
      <protection locked="0"/>
    </xf>
    <xf numFmtId="0" fontId="30" fillId="0" borderId="38" xfId="0" applyFont="1" applyFill="1" applyBorder="1" applyAlignment="1" applyProtection="1">
      <alignment horizontal="center"/>
      <protection locked="0"/>
    </xf>
    <xf numFmtId="0" fontId="8" fillId="0" borderId="70" xfId="0" applyFont="1" applyFill="1" applyBorder="1" applyAlignment="1" applyProtection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 vertical="center" wrapText="1"/>
    </xf>
    <xf numFmtId="0" fontId="8" fillId="0" borderId="43" xfId="0" applyFont="1" applyFill="1" applyBorder="1" applyAlignment="1" applyProtection="1">
      <alignment horizontal="center" vertical="center" wrapText="1"/>
    </xf>
    <xf numFmtId="0" fontId="0" fillId="0" borderId="44" xfId="0" applyBorder="1" applyAlignment="1">
      <alignment vertical="center" wrapText="1"/>
    </xf>
    <xf numFmtId="0" fontId="0" fillId="0" borderId="36" xfId="0" applyBorder="1" applyAlignment="1">
      <alignment vertical="center" wrapText="1"/>
    </xf>
    <xf numFmtId="0" fontId="7" fillId="0" borderId="68" xfId="0" applyFont="1" applyFill="1" applyBorder="1" applyAlignment="1" applyProtection="1">
      <alignment horizontal="center" vertical="center"/>
      <protection locked="0"/>
    </xf>
    <xf numFmtId="0" fontId="3" fillId="0" borderId="77" xfId="0" applyFont="1" applyBorder="1" applyAlignment="1" applyProtection="1">
      <alignment horizontal="center" vertical="center"/>
      <protection locked="0"/>
    </xf>
    <xf numFmtId="0" fontId="7" fillId="0" borderId="48" xfId="0" applyFont="1" applyFill="1" applyBorder="1" applyAlignment="1" applyProtection="1">
      <alignment horizontal="center" vertical="center"/>
      <protection locked="0"/>
    </xf>
    <xf numFmtId="0" fontId="3" fillId="0" borderId="92" xfId="0" applyFont="1" applyBorder="1" applyAlignment="1" applyProtection="1">
      <alignment horizontal="center" vertical="center"/>
      <protection locked="0"/>
    </xf>
    <xf numFmtId="0" fontId="8" fillId="0" borderId="15" xfId="0" applyFont="1" applyFill="1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165" fontId="16" fillId="0" borderId="0" xfId="0" applyNumberFormat="1" applyFont="1" applyFill="1" applyBorder="1" applyAlignment="1" applyProtection="1">
      <alignment horizontal="center" vertical="center"/>
      <protection locked="0"/>
    </xf>
    <xf numFmtId="165" fontId="53" fillId="0" borderId="0" xfId="0" applyNumberFormat="1" applyFont="1" applyFill="1" applyBorder="1" applyAlignment="1">
      <alignment horizontal="center" textRotation="180"/>
    </xf>
    <xf numFmtId="165" fontId="18" fillId="0" borderId="55" xfId="0" applyNumberFormat="1" applyFont="1" applyBorder="1"/>
    <xf numFmtId="0" fontId="23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0" fillId="0" borderId="0" xfId="0" applyAlignment="1">
      <alignment horizontal="center"/>
    </xf>
    <xf numFmtId="0" fontId="35" fillId="7" borderId="0" xfId="0" applyFont="1" applyFill="1" applyAlignment="1">
      <alignment horizontal="center"/>
    </xf>
    <xf numFmtId="165" fontId="8" fillId="0" borderId="78" xfId="7" applyNumberFormat="1" applyFont="1" applyFill="1" applyBorder="1" applyAlignment="1" applyProtection="1">
      <alignment horizontal="center" vertical="center" wrapText="1"/>
    </xf>
    <xf numFmtId="165" fontId="7" fillId="0" borderId="0" xfId="0" applyNumberFormat="1" applyFont="1" applyFill="1" applyAlignment="1" applyProtection="1">
      <alignment horizontal="center" vertical="center" wrapText="1"/>
      <protection locked="0"/>
    </xf>
    <xf numFmtId="0" fontId="0" fillId="0" borderId="0" xfId="0" applyAlignment="1">
      <alignment vertical="center"/>
    </xf>
    <xf numFmtId="0" fontId="8" fillId="0" borderId="16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19" xfId="0" applyFont="1" applyFill="1" applyBorder="1" applyAlignment="1" applyProtection="1">
      <alignment horizontal="center" vertical="center"/>
    </xf>
    <xf numFmtId="0" fontId="30" fillId="0" borderId="29" xfId="0" applyFont="1" applyFill="1" applyBorder="1" applyAlignment="1" applyProtection="1">
      <alignment horizontal="center" wrapText="1"/>
    </xf>
    <xf numFmtId="0" fontId="30" fillId="0" borderId="30" xfId="0" applyFont="1" applyFill="1" applyBorder="1" applyAlignment="1" applyProtection="1">
      <alignment horizontal="center"/>
    </xf>
    <xf numFmtId="0" fontId="30" fillId="0" borderId="38" xfId="0" applyFont="1" applyFill="1" applyBorder="1" applyAlignment="1" applyProtection="1">
      <alignment horizontal="center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54" xfId="0" applyFont="1" applyBorder="1" applyAlignment="1" applyProtection="1">
      <alignment horizontal="center" vertical="center" wrapText="1"/>
    </xf>
    <xf numFmtId="0" fontId="8" fillId="0" borderId="15" xfId="0" applyFont="1" applyFill="1" applyBorder="1" applyAlignment="1" applyProtection="1">
      <alignment horizontal="center" vertical="center" wrapText="1"/>
    </xf>
    <xf numFmtId="0" fontId="0" fillId="0" borderId="7" xfId="0" applyBorder="1" applyAlignment="1" applyProtection="1">
      <alignment vertical="center"/>
    </xf>
    <xf numFmtId="0" fontId="0" fillId="0" borderId="18" xfId="0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0" fontId="0" fillId="0" borderId="44" xfId="0" applyBorder="1" applyAlignment="1" applyProtection="1">
      <alignment vertical="center" wrapText="1"/>
    </xf>
    <xf numFmtId="0" fontId="0" fillId="0" borderId="36" xfId="0" applyBorder="1" applyAlignment="1" applyProtection="1">
      <alignment vertical="center" wrapText="1"/>
    </xf>
    <xf numFmtId="0" fontId="7" fillId="0" borderId="68" xfId="0" applyFont="1" applyFill="1" applyBorder="1" applyAlignment="1" applyProtection="1">
      <alignment horizontal="center" vertical="center"/>
    </xf>
    <xf numFmtId="0" fontId="3" fillId="0" borderId="77" xfId="0" applyFont="1" applyBorder="1" applyAlignment="1" applyProtection="1">
      <alignment horizontal="center" vertical="center"/>
    </xf>
    <xf numFmtId="0" fontId="7" fillId="0" borderId="48" xfId="0" applyFont="1" applyFill="1" applyBorder="1" applyAlignment="1" applyProtection="1">
      <alignment horizontal="center" vertical="center"/>
    </xf>
    <xf numFmtId="0" fontId="3" fillId="0" borderId="92" xfId="0" applyFont="1" applyBorder="1" applyAlignment="1" applyProtection="1">
      <alignment horizontal="center" vertical="center"/>
    </xf>
    <xf numFmtId="0" fontId="23" fillId="7" borderId="0" xfId="0" applyFont="1" applyFill="1" applyAlignment="1"/>
    <xf numFmtId="0" fontId="0" fillId="7" borderId="0" xfId="0" applyFill="1" applyAlignment="1"/>
    <xf numFmtId="0" fontId="31" fillId="0" borderId="0" xfId="0" applyFont="1" applyAlignment="1" applyProtection="1">
      <alignment horizontal="center"/>
      <protection locked="0"/>
    </xf>
    <xf numFmtId="165" fontId="53" fillId="0" borderId="0" xfId="0" applyNumberFormat="1" applyFont="1" applyFill="1" applyAlignment="1" applyProtection="1">
      <alignment horizontal="center" textRotation="180" wrapText="1"/>
      <protection locked="0"/>
    </xf>
    <xf numFmtId="165" fontId="30" fillId="0" borderId="72" xfId="0" applyNumberFormat="1" applyFont="1" applyFill="1" applyBorder="1" applyAlignment="1" applyProtection="1">
      <alignment horizontal="center" vertical="center" wrapText="1"/>
      <protection locked="0"/>
    </xf>
    <xf numFmtId="165" fontId="30" fillId="0" borderId="71" xfId="0" applyNumberFormat="1" applyFont="1" applyFill="1" applyBorder="1" applyAlignment="1" applyProtection="1">
      <alignment horizontal="center" vertical="center" wrapText="1"/>
      <protection locked="0"/>
    </xf>
    <xf numFmtId="165" fontId="31" fillId="0" borderId="43" xfId="0" applyNumberFormat="1" applyFont="1" applyFill="1" applyBorder="1" applyAlignment="1">
      <alignment horizontal="left" vertical="center" wrapText="1" indent="2"/>
    </xf>
    <xf numFmtId="165" fontId="31" fillId="0" borderId="44" xfId="0" applyNumberFormat="1" applyFont="1" applyFill="1" applyBorder="1" applyAlignment="1">
      <alignment horizontal="left" vertical="center" wrapText="1" indent="2"/>
    </xf>
    <xf numFmtId="169" fontId="64" fillId="0" borderId="55" xfId="0" applyNumberFormat="1" applyFont="1" applyFill="1" applyBorder="1" applyAlignment="1" applyProtection="1">
      <alignment horizontal="left" vertical="center" wrapText="1"/>
      <protection locked="0"/>
    </xf>
    <xf numFmtId="169" fontId="7" fillId="0" borderId="0" xfId="0" applyNumberFormat="1" applyFont="1" applyFill="1" applyBorder="1" applyAlignment="1" applyProtection="1">
      <alignment horizontal="center" vertical="center" wrapText="1"/>
      <protection locked="0"/>
    </xf>
    <xf numFmtId="165" fontId="6" fillId="0" borderId="35" xfId="0" applyNumberFormat="1" applyFont="1" applyFill="1" applyBorder="1" applyAlignment="1">
      <alignment horizontal="right" vertical="center"/>
    </xf>
    <xf numFmtId="165" fontId="31" fillId="0" borderId="43" xfId="0" applyNumberFormat="1" applyFont="1" applyFill="1" applyBorder="1" applyAlignment="1">
      <alignment horizontal="center" vertical="center" wrapText="1"/>
    </xf>
    <xf numFmtId="165" fontId="31" fillId="0" borderId="44" xfId="0" applyNumberFormat="1" applyFont="1" applyFill="1" applyBorder="1" applyAlignment="1">
      <alignment horizontal="center" vertical="center" wrapText="1"/>
    </xf>
    <xf numFmtId="165" fontId="0" fillId="0" borderId="58" xfId="0" applyNumberFormat="1" applyFill="1" applyBorder="1" applyAlignment="1" applyProtection="1">
      <alignment horizontal="left" vertical="center" wrapText="1"/>
      <protection locked="0"/>
    </xf>
    <xf numFmtId="165" fontId="0" fillId="0" borderId="77" xfId="0" applyNumberFormat="1" applyFill="1" applyBorder="1" applyAlignment="1" applyProtection="1">
      <alignment horizontal="left" vertical="center" wrapText="1"/>
      <protection locked="0"/>
    </xf>
    <xf numFmtId="165" fontId="0" fillId="0" borderId="59" xfId="0" applyNumberFormat="1" applyFill="1" applyBorder="1" applyAlignment="1" applyProtection="1">
      <alignment horizontal="left" vertical="center" wrapText="1"/>
      <protection locked="0"/>
    </xf>
    <xf numFmtId="165" fontId="0" fillId="0" borderId="92" xfId="0" applyNumberFormat="1" applyFill="1" applyBorder="1" applyAlignment="1" applyProtection="1">
      <alignment horizontal="left" vertical="center" wrapText="1"/>
      <protection locked="0"/>
    </xf>
    <xf numFmtId="165" fontId="20" fillId="0" borderId="22" xfId="0" applyNumberFormat="1" applyFont="1" applyFill="1" applyBorder="1" applyAlignment="1">
      <alignment horizontal="center" vertical="center"/>
    </xf>
    <xf numFmtId="165" fontId="20" fillId="0" borderId="22" xfId="0" applyNumberFormat="1" applyFont="1" applyFill="1" applyBorder="1" applyAlignment="1">
      <alignment horizontal="center" vertical="center" wrapText="1"/>
    </xf>
    <xf numFmtId="165" fontId="8" fillId="0" borderId="22" xfId="0" applyNumberFormat="1" applyFont="1" applyFill="1" applyBorder="1" applyAlignment="1">
      <alignment horizontal="center" vertical="center" wrapText="1"/>
    </xf>
    <xf numFmtId="165" fontId="20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Alignment="1">
      <alignment horizontal="center"/>
    </xf>
    <xf numFmtId="0" fontId="23" fillId="0" borderId="0" xfId="0" applyFont="1" applyAlignment="1">
      <alignment horizontal="center"/>
    </xf>
    <xf numFmtId="165" fontId="23" fillId="0" borderId="0" xfId="0" applyNumberFormat="1" applyFont="1" applyFill="1" applyAlignment="1" applyProtection="1">
      <alignment horizontal="left" vertical="center" wrapText="1"/>
      <protection locked="0"/>
    </xf>
    <xf numFmtId="165" fontId="0" fillId="0" borderId="0" xfId="0" applyNumberFormat="1" applyFill="1" applyAlignment="1" applyProtection="1">
      <alignment horizontal="left" vertical="center" wrapText="1"/>
      <protection locked="0"/>
    </xf>
    <xf numFmtId="0" fontId="53" fillId="0" borderId="0" xfId="0" applyFont="1" applyFill="1" applyAlignment="1">
      <alignment horizontal="center" textRotation="180"/>
    </xf>
    <xf numFmtId="165" fontId="6" fillId="0" borderId="35" xfId="0" applyNumberFormat="1" applyFont="1" applyFill="1" applyBorder="1" applyAlignment="1" applyProtection="1">
      <alignment horizontal="right" vertical="center"/>
      <protection locked="0"/>
    </xf>
    <xf numFmtId="165" fontId="8" fillId="0" borderId="84" xfId="0" applyNumberFormat="1" applyFont="1" applyFill="1" applyBorder="1" applyAlignment="1">
      <alignment horizontal="center" vertical="center"/>
    </xf>
    <xf numFmtId="165" fontId="8" fillId="0" borderId="52" xfId="0" applyNumberFormat="1" applyFont="1" applyFill="1" applyBorder="1" applyAlignment="1">
      <alignment horizontal="center" vertical="center"/>
    </xf>
    <xf numFmtId="165" fontId="8" fillId="0" borderId="70" xfId="0" applyNumberFormat="1" applyFont="1" applyFill="1" applyBorder="1" applyAlignment="1">
      <alignment horizontal="center" vertical="center"/>
    </xf>
    <xf numFmtId="165" fontId="30" fillId="0" borderId="22" xfId="0" applyNumberFormat="1" applyFont="1" applyFill="1" applyBorder="1" applyAlignment="1">
      <alignment horizontal="center" vertical="center" wrapText="1"/>
    </xf>
    <xf numFmtId="165" fontId="8" fillId="0" borderId="72" xfId="0" applyNumberFormat="1" applyFont="1" applyFill="1" applyBorder="1" applyAlignment="1">
      <alignment horizontal="center" vertical="center" wrapText="1"/>
    </xf>
    <xf numFmtId="165" fontId="8" fillId="0" borderId="50" xfId="0" applyNumberFormat="1" applyFont="1" applyFill="1" applyBorder="1" applyAlignment="1">
      <alignment horizontal="center" vertical="center" wrapText="1"/>
    </xf>
    <xf numFmtId="0" fontId="56" fillId="0" borderId="35" xfId="0" applyFont="1" applyBorder="1" applyAlignment="1" applyProtection="1">
      <alignment horizontal="right" vertical="top"/>
      <protection locked="0"/>
    </xf>
    <xf numFmtId="0" fontId="42" fillId="0" borderId="35" xfId="0" applyFont="1" applyBorder="1" applyAlignment="1" applyProtection="1">
      <protection locked="0"/>
    </xf>
    <xf numFmtId="0" fontId="7" fillId="0" borderId="22" xfId="0" applyFont="1" applyFill="1" applyBorder="1" applyAlignment="1" applyProtection="1">
      <alignment horizontal="center" vertical="center"/>
      <protection locked="0"/>
    </xf>
    <xf numFmtId="0" fontId="8" fillId="0" borderId="44" xfId="0" applyFont="1" applyFill="1" applyBorder="1" applyAlignment="1" applyProtection="1">
      <alignment horizontal="center" vertical="center" wrapText="1"/>
    </xf>
    <xf numFmtId="0" fontId="8" fillId="0" borderId="36" xfId="0" applyFont="1" applyFill="1" applyBorder="1" applyAlignment="1" applyProtection="1">
      <alignment horizontal="center" vertical="center" wrapText="1"/>
    </xf>
    <xf numFmtId="0" fontId="7" fillId="0" borderId="49" xfId="0" applyFont="1" applyFill="1" applyBorder="1" applyAlignment="1" applyProtection="1">
      <alignment horizontal="center" vertical="center"/>
      <protection locked="0"/>
    </xf>
    <xf numFmtId="0" fontId="7" fillId="0" borderId="44" xfId="0" applyFont="1" applyFill="1" applyBorder="1" applyAlignment="1" applyProtection="1">
      <alignment horizontal="center" vertical="center"/>
      <protection locked="0"/>
    </xf>
    <xf numFmtId="0" fontId="7" fillId="0" borderId="42" xfId="0" applyFont="1" applyFill="1" applyBorder="1" applyAlignment="1" applyProtection="1">
      <alignment horizontal="center" vertical="center"/>
      <protection locked="0"/>
    </xf>
    <xf numFmtId="0" fontId="65" fillId="0" borderId="35" xfId="0" applyFont="1" applyBorder="1" applyAlignment="1" applyProtection="1">
      <alignment horizontal="right" vertical="top"/>
      <protection locked="0"/>
    </xf>
    <xf numFmtId="0" fontId="12" fillId="0" borderId="35" xfId="0" applyFont="1" applyBorder="1" applyAlignment="1" applyProtection="1">
      <protection locked="0"/>
    </xf>
    <xf numFmtId="0" fontId="53" fillId="0" borderId="35" xfId="0" applyFont="1" applyBorder="1" applyAlignment="1" applyProtection="1">
      <alignment horizontal="right"/>
      <protection locked="0"/>
    </xf>
    <xf numFmtId="0" fontId="41" fillId="0" borderId="0" xfId="0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6" fillId="0" borderId="45" xfId="0" applyFont="1" applyFill="1" applyBorder="1" applyAlignment="1" applyProtection="1">
      <alignment horizontal="center"/>
      <protection locked="0"/>
    </xf>
    <xf numFmtId="0" fontId="0" fillId="0" borderId="45" xfId="0" applyBorder="1" applyAlignment="1" applyProtection="1">
      <protection locked="0"/>
    </xf>
    <xf numFmtId="0" fontId="8" fillId="0" borderId="43" xfId="0" applyFont="1" applyFill="1" applyBorder="1" applyAlignment="1" applyProtection="1">
      <alignment horizontal="left" vertical="center" wrapText="1" indent="1"/>
    </xf>
    <xf numFmtId="0" fontId="8" fillId="0" borderId="42" xfId="0" applyFont="1" applyFill="1" applyBorder="1" applyAlignment="1" applyProtection="1">
      <alignment horizontal="left" vertical="center" wrapText="1" indent="1"/>
    </xf>
    <xf numFmtId="0" fontId="53" fillId="0" borderId="0" xfId="0" applyFont="1" applyFill="1" applyAlignment="1" applyProtection="1">
      <alignment horizontal="right" vertical="center" wrapText="1"/>
    </xf>
    <xf numFmtId="0" fontId="0" fillId="0" borderId="0" xfId="0" applyFont="1" applyAlignment="1">
      <alignment horizontal="right"/>
    </xf>
    <xf numFmtId="0" fontId="23" fillId="0" borderId="0" xfId="0" applyFont="1" applyFill="1" applyAlignment="1" applyProtection="1">
      <alignment horizontal="center" vertical="center" wrapText="1"/>
    </xf>
    <xf numFmtId="0" fontId="23" fillId="0" borderId="0" xfId="0" applyFont="1" applyAlignment="1">
      <alignment vertical="center" wrapText="1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0" borderId="19" xfId="0" applyFont="1" applyFill="1" applyBorder="1" applyAlignment="1" applyProtection="1">
      <alignment horizontal="center" vertical="center" wrapText="1"/>
    </xf>
    <xf numFmtId="0" fontId="30" fillId="0" borderId="14" xfId="0" applyFont="1" applyFill="1" applyBorder="1" applyAlignment="1" applyProtection="1">
      <alignment horizontal="center" vertical="center" wrapText="1"/>
    </xf>
    <xf numFmtId="0" fontId="30" fillId="0" borderId="17" xfId="0" applyFont="1" applyFill="1" applyBorder="1" applyAlignment="1" applyProtection="1">
      <alignment horizontal="center" vertical="center" wrapText="1"/>
    </xf>
    <xf numFmtId="165" fontId="16" fillId="0" borderId="35" xfId="0" applyNumberFormat="1" applyFont="1" applyFill="1" applyBorder="1" applyAlignment="1" applyProtection="1">
      <alignment horizontal="center" vertical="center"/>
    </xf>
    <xf numFmtId="0" fontId="8" fillId="0" borderId="11" xfId="7" applyFont="1" applyFill="1" applyBorder="1" applyAlignment="1" applyProtection="1">
      <alignment horizontal="center" vertical="center" wrapText="1"/>
      <protection locked="0"/>
    </xf>
    <xf numFmtId="0" fontId="8" fillId="0" borderId="12" xfId="7" applyFont="1" applyFill="1" applyBorder="1" applyAlignment="1" applyProtection="1">
      <alignment horizontal="center" vertical="center" wrapText="1"/>
      <protection locked="0"/>
    </xf>
    <xf numFmtId="0" fontId="8" fillId="0" borderId="4" xfId="7" applyFont="1" applyFill="1" applyBorder="1" applyAlignment="1" applyProtection="1">
      <alignment horizontal="center" vertical="center" wrapText="1"/>
      <protection locked="0"/>
    </xf>
    <xf numFmtId="0" fontId="8" fillId="0" borderId="27" xfId="7" applyFont="1" applyFill="1" applyBorder="1" applyAlignment="1" applyProtection="1">
      <alignment horizontal="center" vertical="center" wrapText="1"/>
      <protection locked="0"/>
    </xf>
    <xf numFmtId="0" fontId="8" fillId="0" borderId="16" xfId="7" applyFont="1" applyFill="1" applyBorder="1" applyAlignment="1" applyProtection="1">
      <alignment horizontal="center" vertical="center" wrapText="1"/>
      <protection locked="0"/>
    </xf>
    <xf numFmtId="0" fontId="8" fillId="0" borderId="19" xfId="7" applyFont="1" applyFill="1" applyBorder="1" applyAlignment="1" applyProtection="1">
      <alignment horizontal="center" vertical="center" wrapText="1"/>
      <protection locked="0"/>
    </xf>
    <xf numFmtId="165" fontId="30" fillId="0" borderId="4" xfId="7" applyNumberFormat="1" applyFont="1" applyFill="1" applyBorder="1" applyAlignment="1" applyProtection="1">
      <alignment horizontal="center" vertical="center"/>
      <protection locked="0"/>
    </xf>
    <xf numFmtId="165" fontId="30" fillId="0" borderId="37" xfId="7" applyNumberFormat="1" applyFont="1" applyFill="1" applyBorder="1" applyAlignment="1" applyProtection="1">
      <alignment horizontal="center" vertical="center"/>
      <protection locked="0"/>
    </xf>
    <xf numFmtId="0" fontId="8" fillId="0" borderId="11" xfId="7" applyFont="1" applyFill="1" applyBorder="1" applyAlignment="1" applyProtection="1">
      <alignment horizontal="center" vertical="center" wrapText="1"/>
    </xf>
    <xf numFmtId="0" fontId="8" fillId="0" borderId="12" xfId="7" applyFont="1" applyFill="1" applyBorder="1" applyAlignment="1" applyProtection="1">
      <alignment horizontal="center" vertical="center" wrapText="1"/>
    </xf>
    <xf numFmtId="0" fontId="8" fillId="0" borderId="27" xfId="7" applyFont="1" applyFill="1" applyBorder="1" applyAlignment="1" applyProtection="1">
      <alignment horizontal="center" vertical="center" wrapText="1"/>
    </xf>
    <xf numFmtId="165" fontId="30" fillId="0" borderId="4" xfId="7" applyNumberFormat="1" applyFont="1" applyFill="1" applyBorder="1" applyAlignment="1" applyProtection="1">
      <alignment horizontal="center" vertical="center"/>
    </xf>
    <xf numFmtId="165" fontId="30" fillId="0" borderId="37" xfId="7" applyNumberFormat="1" applyFont="1" applyFill="1" applyBorder="1" applyAlignment="1" applyProtection="1">
      <alignment horizontal="center" vertical="center"/>
    </xf>
    <xf numFmtId="0" fontId="23" fillId="0" borderId="0" xfId="0" applyFont="1" applyAlignment="1" applyProtection="1">
      <alignment vertical="center" wrapText="1"/>
      <protection locked="0"/>
    </xf>
    <xf numFmtId="165" fontId="8" fillId="0" borderId="15" xfId="0" applyNumberFormat="1" applyFont="1" applyFill="1" applyBorder="1" applyAlignment="1" applyProtection="1">
      <alignment horizontal="center" vertical="center" wrapText="1"/>
    </xf>
    <xf numFmtId="165" fontId="8" fillId="0" borderId="18" xfId="0" applyNumberFormat="1" applyFont="1" applyFill="1" applyBorder="1" applyAlignment="1" applyProtection="1">
      <alignment horizontal="center" vertical="center" wrapText="1"/>
    </xf>
    <xf numFmtId="165" fontId="8" fillId="0" borderId="16" xfId="0" applyNumberFormat="1" applyFont="1" applyFill="1" applyBorder="1" applyAlignment="1" applyProtection="1">
      <alignment horizontal="center" vertical="center" wrapText="1"/>
    </xf>
    <xf numFmtId="165" fontId="8" fillId="0" borderId="19" xfId="0" applyNumberFormat="1" applyFont="1" applyFill="1" applyBorder="1" applyAlignment="1" applyProtection="1">
      <alignment horizontal="center" vertical="center"/>
    </xf>
    <xf numFmtId="165" fontId="8" fillId="0" borderId="19" xfId="0" applyNumberFormat="1" applyFont="1" applyFill="1" applyBorder="1" applyAlignment="1" applyProtection="1">
      <alignment horizontal="center" vertical="center" wrapText="1"/>
    </xf>
    <xf numFmtId="165" fontId="10" fillId="0" borderId="0" xfId="0" applyNumberFormat="1" applyFont="1" applyFill="1" applyAlignment="1" applyProtection="1">
      <alignment horizontal="center" textRotation="180" wrapText="1"/>
      <protection locked="0"/>
    </xf>
    <xf numFmtId="165" fontId="8" fillId="0" borderId="72" xfId="0" applyNumberFormat="1" applyFont="1" applyFill="1" applyBorder="1" applyAlignment="1" applyProtection="1">
      <alignment horizontal="center" vertical="center" wrapText="1"/>
      <protection locked="0"/>
    </xf>
    <xf numFmtId="165" fontId="8" fillId="0" borderId="71" xfId="0" applyNumberFormat="1" applyFont="1" applyFill="1" applyBorder="1" applyAlignment="1" applyProtection="1">
      <alignment horizontal="center" vertical="center" wrapText="1"/>
      <protection locked="0"/>
    </xf>
    <xf numFmtId="165" fontId="8" fillId="0" borderId="72" xfId="0" applyNumberFormat="1" applyFont="1" applyFill="1" applyBorder="1" applyAlignment="1" applyProtection="1">
      <alignment horizontal="center" vertical="center"/>
      <protection locked="0"/>
    </xf>
    <xf numFmtId="165" fontId="8" fillId="0" borderId="71" xfId="0" applyNumberFormat="1" applyFont="1" applyFill="1" applyBorder="1" applyAlignment="1" applyProtection="1">
      <alignment horizontal="center" vertical="center"/>
      <protection locked="0"/>
    </xf>
    <xf numFmtId="165" fontId="8" fillId="0" borderId="84" xfId="0" applyNumberFormat="1" applyFont="1" applyFill="1" applyBorder="1" applyAlignment="1" applyProtection="1">
      <alignment horizontal="center" vertical="center" wrapText="1"/>
      <protection locked="0"/>
    </xf>
    <xf numFmtId="165" fontId="8" fillId="0" borderId="70" xfId="0" applyNumberFormat="1" applyFont="1" applyFill="1" applyBorder="1" applyAlignment="1" applyProtection="1">
      <alignment horizontal="center" vertical="center" wrapText="1"/>
      <protection locked="0"/>
    </xf>
    <xf numFmtId="165" fontId="8" fillId="0" borderId="68" xfId="0" applyNumberFormat="1" applyFont="1" applyFill="1" applyBorder="1" applyAlignment="1" applyProtection="1">
      <alignment horizontal="center" vertical="center" wrapText="1"/>
      <protection locked="0"/>
    </xf>
    <xf numFmtId="165" fontId="8" fillId="0" borderId="91" xfId="0" applyNumberFormat="1" applyFont="1" applyFill="1" applyBorder="1" applyAlignment="1" applyProtection="1">
      <alignment horizontal="center" vertical="center" wrapText="1"/>
      <protection locked="0"/>
    </xf>
    <xf numFmtId="165" fontId="8" fillId="0" borderId="60" xfId="0" applyNumberFormat="1" applyFont="1" applyFill="1" applyBorder="1" applyAlignment="1" applyProtection="1">
      <alignment horizontal="center" vertical="center" wrapText="1"/>
      <protection locked="0"/>
    </xf>
    <xf numFmtId="165" fontId="8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Alignment="1" applyProtection="1">
      <alignment horizontal="center" vertical="center" wrapText="1"/>
      <protection locked="0"/>
    </xf>
    <xf numFmtId="0" fontId="23" fillId="0" borderId="0" xfId="0" applyFont="1" applyFill="1" applyAlignment="1" applyProtection="1">
      <alignment horizontal="center" vertical="center"/>
      <protection locked="0"/>
    </xf>
    <xf numFmtId="0" fontId="32" fillId="0" borderId="35" xfId="0" applyFont="1" applyFill="1" applyBorder="1" applyAlignment="1" applyProtection="1">
      <alignment horizontal="right"/>
      <protection locked="0"/>
    </xf>
    <xf numFmtId="0" fontId="8" fillId="0" borderId="84" xfId="0" applyFont="1" applyFill="1" applyBorder="1" applyAlignment="1" applyProtection="1">
      <alignment horizontal="center" vertical="center" wrapText="1"/>
      <protection locked="0"/>
    </xf>
    <xf numFmtId="0" fontId="8" fillId="0" borderId="70" xfId="0" applyFont="1" applyFill="1" applyBorder="1" applyAlignment="1" applyProtection="1">
      <alignment horizontal="center" vertical="center" wrapText="1"/>
      <protection locked="0"/>
    </xf>
    <xf numFmtId="0" fontId="8" fillId="0" borderId="19" xfId="0" applyFont="1" applyFill="1" applyBorder="1" applyAlignment="1" applyProtection="1">
      <alignment horizontal="center" vertical="center" wrapText="1"/>
      <protection locked="0"/>
    </xf>
    <xf numFmtId="0" fontId="8" fillId="0" borderId="55" xfId="0" applyFont="1" applyFill="1" applyBorder="1" applyAlignment="1" applyProtection="1">
      <alignment horizontal="center" vertical="center" wrapText="1"/>
      <protection locked="0"/>
    </xf>
    <xf numFmtId="0" fontId="8" fillId="0" borderId="35" xfId="0" applyFont="1" applyFill="1" applyBorder="1" applyAlignment="1" applyProtection="1">
      <alignment horizontal="center" vertical="center" wrapText="1"/>
      <protection locked="0"/>
    </xf>
    <xf numFmtId="0" fontId="30" fillId="0" borderId="49" xfId="0" applyFont="1" applyFill="1" applyBorder="1" applyAlignment="1" applyProtection="1">
      <alignment horizontal="center"/>
      <protection locked="0"/>
    </xf>
    <xf numFmtId="0" fontId="30" fillId="0" borderId="44" xfId="0" applyFont="1" applyFill="1" applyBorder="1" applyAlignment="1" applyProtection="1">
      <alignment horizontal="center"/>
      <protection locked="0"/>
    </xf>
    <xf numFmtId="0" fontId="8" fillId="0" borderId="29" xfId="0" applyFont="1" applyFill="1" applyBorder="1" applyAlignment="1" applyProtection="1">
      <alignment horizontal="center" vertical="center" wrapText="1"/>
      <protection locked="0"/>
    </xf>
    <xf numFmtId="0" fontId="8" fillId="0" borderId="38" xfId="0" applyFont="1" applyFill="1" applyBorder="1" applyAlignment="1" applyProtection="1">
      <alignment horizontal="center" vertical="center" wrapText="1"/>
      <protection locked="0"/>
    </xf>
    <xf numFmtId="0" fontId="8" fillId="0" borderId="84" xfId="0" applyFont="1" applyFill="1" applyBorder="1" applyAlignment="1">
      <alignment horizontal="left" vertical="center" wrapText="1"/>
    </xf>
    <xf numFmtId="0" fontId="8" fillId="0" borderId="55" xfId="0" applyFont="1" applyFill="1" applyBorder="1" applyAlignment="1">
      <alignment horizontal="left" vertical="center" wrapText="1"/>
    </xf>
    <xf numFmtId="0" fontId="8" fillId="0" borderId="60" xfId="0" applyFont="1" applyFill="1" applyBorder="1" applyAlignment="1">
      <alignment horizontal="left" vertical="center" wrapText="1"/>
    </xf>
    <xf numFmtId="0" fontId="28" fillId="0" borderId="43" xfId="0" applyFont="1" applyFill="1" applyBorder="1" applyAlignment="1" applyProtection="1">
      <alignment horizontal="left" vertical="center"/>
    </xf>
    <xf numFmtId="0" fontId="28" fillId="0" borderId="42" xfId="0" applyFont="1" applyFill="1" applyBorder="1" applyAlignment="1" applyProtection="1">
      <alignment horizontal="left" vertical="center"/>
    </xf>
    <xf numFmtId="0" fontId="8" fillId="0" borderId="84" xfId="0" applyFont="1" applyFill="1" applyBorder="1" applyAlignment="1" applyProtection="1">
      <alignment horizontal="left" vertical="center" wrapText="1"/>
    </xf>
    <xf numFmtId="0" fontId="8" fillId="0" borderId="55" xfId="0" applyFont="1" applyFill="1" applyBorder="1" applyAlignment="1" applyProtection="1">
      <alignment horizontal="left" vertical="center" wrapText="1"/>
    </xf>
    <xf numFmtId="0" fontId="8" fillId="0" borderId="60" xfId="0" applyFont="1" applyFill="1" applyBorder="1" applyAlignment="1" applyProtection="1">
      <alignment horizontal="left" vertical="center" wrapText="1"/>
    </xf>
    <xf numFmtId="0" fontId="31" fillId="0" borderId="43" xfId="0" applyFont="1" applyFill="1" applyBorder="1" applyAlignment="1" applyProtection="1">
      <alignment horizontal="left" vertical="center"/>
    </xf>
    <xf numFmtId="0" fontId="31" fillId="0" borderId="42" xfId="0" applyFont="1" applyFill="1" applyBorder="1" applyAlignment="1" applyProtection="1">
      <alignment horizontal="left" vertical="center"/>
    </xf>
    <xf numFmtId="0" fontId="53" fillId="0" borderId="0" xfId="0" applyFont="1" applyFill="1" applyAlignment="1" applyProtection="1">
      <alignment horizontal="right" vertical="center" wrapText="1"/>
      <protection locked="0"/>
    </xf>
    <xf numFmtId="0" fontId="30" fillId="0" borderId="43" xfId="0" applyFont="1" applyFill="1" applyBorder="1" applyAlignment="1">
      <alignment horizontal="left" vertical="center" indent="2"/>
    </xf>
    <xf numFmtId="0" fontId="30" fillId="0" borderId="42" xfId="0" applyFont="1" applyFill="1" applyBorder="1" applyAlignment="1">
      <alignment horizontal="left" vertical="center" indent="2"/>
    </xf>
    <xf numFmtId="0" fontId="56" fillId="0" borderId="0" xfId="10" applyFont="1" applyFill="1" applyAlignment="1" applyProtection="1">
      <alignment horizontal="right"/>
      <protection locked="0"/>
    </xf>
    <xf numFmtId="0" fontId="16" fillId="0" borderId="0" xfId="10" applyFont="1" applyFill="1" applyAlignment="1" applyProtection="1">
      <alignment horizontal="center"/>
      <protection locked="0"/>
    </xf>
    <xf numFmtId="0" fontId="31" fillId="0" borderId="0" xfId="0" applyFont="1" applyAlignment="1">
      <alignment horizontal="center"/>
    </xf>
    <xf numFmtId="0" fontId="16" fillId="0" borderId="0" xfId="10" applyFont="1" applyFill="1" applyAlignment="1" applyProtection="1">
      <alignment horizontal="center" vertical="center" wrapText="1"/>
      <protection locked="0"/>
    </xf>
    <xf numFmtId="0" fontId="16" fillId="0" borderId="0" xfId="10" applyFont="1" applyFill="1" applyAlignment="1" applyProtection="1">
      <alignment horizontal="center" vertical="center"/>
      <protection locked="0"/>
    </xf>
    <xf numFmtId="0" fontId="67" fillId="0" borderId="0" xfId="10" applyFont="1" applyFill="1" applyBorder="1" applyAlignment="1" applyProtection="1">
      <alignment horizontal="right"/>
      <protection locked="0"/>
    </xf>
    <xf numFmtId="0" fontId="68" fillId="0" borderId="15" xfId="10" applyFont="1" applyFill="1" applyBorder="1" applyAlignment="1" applyProtection="1">
      <alignment horizontal="center" vertical="center" wrapText="1"/>
      <protection locked="0"/>
    </xf>
    <xf numFmtId="0" fontId="68" fillId="0" borderId="7" xfId="10" applyFont="1" applyFill="1" applyBorder="1" applyAlignment="1" applyProtection="1">
      <alignment horizontal="center" vertical="center" wrapText="1"/>
      <protection locked="0"/>
    </xf>
    <xf numFmtId="0" fontId="68" fillId="0" borderId="9" xfId="10" applyFont="1" applyFill="1" applyBorder="1" applyAlignment="1" applyProtection="1">
      <alignment horizontal="center" vertical="center" wrapText="1"/>
      <protection locked="0"/>
    </xf>
    <xf numFmtId="0" fontId="21" fillId="0" borderId="16" xfId="9" applyFont="1" applyFill="1" applyBorder="1" applyAlignment="1" applyProtection="1">
      <alignment horizontal="center" vertical="center" textRotation="90"/>
      <protection locked="0"/>
    </xf>
    <xf numFmtId="0" fontId="21" fillId="0" borderId="1" xfId="9" applyFont="1" applyFill="1" applyBorder="1" applyAlignment="1" applyProtection="1">
      <alignment horizontal="center" vertical="center" textRotation="90"/>
      <protection locked="0"/>
    </xf>
    <xf numFmtId="0" fontId="21" fillId="0" borderId="3" xfId="9" applyFont="1" applyFill="1" applyBorder="1" applyAlignment="1" applyProtection="1">
      <alignment horizontal="center" vertical="center" textRotation="90"/>
      <protection locked="0"/>
    </xf>
    <xf numFmtId="0" fontId="67" fillId="0" borderId="4" xfId="10" applyFont="1" applyFill="1" applyBorder="1" applyAlignment="1" applyProtection="1">
      <alignment horizontal="center" vertical="center" wrapText="1"/>
      <protection locked="0"/>
    </xf>
    <xf numFmtId="0" fontId="67" fillId="0" borderId="2" xfId="10" applyFont="1" applyFill="1" applyBorder="1" applyAlignment="1" applyProtection="1">
      <alignment horizontal="center" vertical="center" wrapText="1"/>
      <protection locked="0"/>
    </xf>
    <xf numFmtId="0" fontId="67" fillId="0" borderId="29" xfId="10" applyFont="1" applyFill="1" applyBorder="1" applyAlignment="1" applyProtection="1">
      <alignment horizontal="center" vertical="center" wrapText="1"/>
      <protection locked="0"/>
    </xf>
    <xf numFmtId="0" fontId="67" fillId="0" borderId="26" xfId="10" applyFont="1" applyFill="1" applyBorder="1" applyAlignment="1" applyProtection="1">
      <alignment horizontal="center" vertical="center" wrapText="1"/>
      <protection locked="0"/>
    </xf>
    <xf numFmtId="0" fontId="67" fillId="0" borderId="2" xfId="10" applyFont="1" applyFill="1" applyBorder="1" applyAlignment="1" applyProtection="1">
      <alignment horizontal="center" wrapText="1"/>
      <protection locked="0"/>
    </xf>
    <xf numFmtId="0" fontId="67" fillId="0" borderId="20" xfId="10" applyFont="1" applyFill="1" applyBorder="1" applyAlignment="1" applyProtection="1">
      <alignment horizontal="center" wrapText="1"/>
      <protection locked="0"/>
    </xf>
    <xf numFmtId="0" fontId="57" fillId="0" borderId="0" xfId="10" applyFont="1" applyFill="1" applyAlignment="1" applyProtection="1">
      <alignment horizontal="left"/>
    </xf>
    <xf numFmtId="0" fontId="57" fillId="0" borderId="0" xfId="10" applyFont="1" applyFill="1" applyAlignment="1" applyProtection="1">
      <alignment horizontal="center"/>
    </xf>
    <xf numFmtId="0" fontId="53" fillId="0" borderId="0" xfId="9" applyFont="1" applyFill="1" applyAlignment="1" applyProtection="1">
      <alignment horizontal="right" vertical="center" wrapText="1"/>
      <protection locked="0"/>
    </xf>
    <xf numFmtId="0" fontId="17" fillId="0" borderId="0" xfId="9" applyFill="1" applyAlignment="1" applyProtection="1">
      <alignment horizontal="right" vertical="center" wrapText="1"/>
      <protection locked="0"/>
    </xf>
    <xf numFmtId="0" fontId="31" fillId="0" borderId="0" xfId="9" applyFont="1" applyFill="1" applyAlignment="1" applyProtection="1">
      <alignment horizontal="center" vertical="center" wrapText="1"/>
      <protection locked="0"/>
    </xf>
    <xf numFmtId="0" fontId="23" fillId="0" borderId="0" xfId="9" applyFont="1" applyFill="1" applyAlignment="1" applyProtection="1">
      <alignment horizontal="center" vertical="center" wrapText="1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36" fillId="0" borderId="0" xfId="9" applyFont="1" applyFill="1" applyBorder="1" applyAlignment="1" applyProtection="1">
      <alignment horizontal="right" vertical="center"/>
      <protection locked="0"/>
    </xf>
    <xf numFmtId="0" fontId="23" fillId="0" borderId="11" xfId="9" applyFont="1" applyFill="1" applyBorder="1" applyAlignment="1" applyProtection="1">
      <alignment horizontal="center" vertical="center" wrapText="1"/>
      <protection locked="0"/>
    </xf>
    <xf numFmtId="0" fontId="23" fillId="0" borderId="8" xfId="9" applyFont="1" applyFill="1" applyBorder="1" applyAlignment="1" applyProtection="1">
      <alignment horizontal="center" vertical="center" wrapText="1"/>
      <protection locked="0"/>
    </xf>
    <xf numFmtId="0" fontId="21" fillId="0" borderId="4" xfId="9" applyFont="1" applyFill="1" applyBorder="1" applyAlignment="1" applyProtection="1">
      <alignment horizontal="center" vertical="center" textRotation="90"/>
      <protection locked="0"/>
    </xf>
    <xf numFmtId="0" fontId="21" fillId="0" borderId="2" xfId="9" applyFont="1" applyFill="1" applyBorder="1" applyAlignment="1" applyProtection="1">
      <alignment horizontal="center" vertical="center" textRotation="90"/>
      <protection locked="0"/>
    </xf>
    <xf numFmtId="0" fontId="6" fillId="0" borderId="37" xfId="9" applyFont="1" applyFill="1" applyBorder="1" applyAlignment="1" applyProtection="1">
      <alignment horizontal="center" vertical="center" wrapText="1"/>
      <protection locked="0"/>
    </xf>
    <xf numFmtId="0" fontId="6" fillId="0" borderId="20" xfId="9" applyFont="1" applyFill="1" applyBorder="1" applyAlignment="1" applyProtection="1">
      <alignment horizontal="center" vertical="center"/>
      <protection locked="0"/>
    </xf>
    <xf numFmtId="3" fontId="57" fillId="0" borderId="0" xfId="10" applyNumberFormat="1" applyFont="1" applyFill="1" applyAlignment="1">
      <alignment horizontal="center"/>
    </xf>
    <xf numFmtId="0" fontId="56" fillId="0" borderId="0" xfId="10" applyFont="1" applyFill="1" applyAlignment="1">
      <alignment horizontal="right"/>
    </xf>
    <xf numFmtId="0" fontId="16" fillId="0" borderId="0" xfId="10" applyFont="1" applyFill="1" applyAlignment="1">
      <alignment horizontal="center"/>
    </xf>
    <xf numFmtId="0" fontId="16" fillId="0" borderId="0" xfId="10" applyFont="1" applyFill="1" applyAlignment="1">
      <alignment horizontal="center" vertical="center" wrapText="1"/>
    </xf>
    <xf numFmtId="0" fontId="16" fillId="0" borderId="0" xfId="10" applyFont="1" applyFill="1" applyAlignment="1">
      <alignment horizontal="center" vertical="center"/>
    </xf>
    <xf numFmtId="0" fontId="25" fillId="0" borderId="43" xfId="10" applyFont="1" applyFill="1" applyBorder="1" applyAlignment="1">
      <alignment horizontal="left"/>
    </xf>
    <xf numFmtId="0" fontId="25" fillId="0" borderId="42" xfId="10" applyFont="1" applyFill="1" applyBorder="1" applyAlignment="1">
      <alignment horizontal="left"/>
    </xf>
    <xf numFmtId="0" fontId="75" fillId="0" borderId="0" xfId="0" applyFont="1" applyAlignment="1" applyProtection="1">
      <alignment horizontal="center"/>
      <protection locked="0"/>
    </xf>
    <xf numFmtId="0" fontId="53" fillId="0" borderId="0" xfId="0" applyFont="1" applyAlignment="1" applyProtection="1">
      <alignment horizontal="center" textRotation="180"/>
      <protection locked="0"/>
    </xf>
    <xf numFmtId="0" fontId="75" fillId="0" borderId="13" xfId="0" applyFont="1" applyBorder="1" applyAlignment="1" applyProtection="1">
      <alignment wrapText="1"/>
    </xf>
    <xf numFmtId="0" fontId="75" fillId="0" borderId="14" xfId="0" applyFont="1" applyBorder="1" applyAlignment="1" applyProtection="1">
      <alignment wrapText="1"/>
    </xf>
    <xf numFmtId="0" fontId="53" fillId="0" borderId="0" xfId="0" applyFont="1" applyAlignment="1">
      <alignment horizontal="right"/>
    </xf>
    <xf numFmtId="0" fontId="7" fillId="0" borderId="0" xfId="0" applyFont="1" applyFill="1" applyAlignment="1" applyProtection="1">
      <alignment horizontal="center" vertical="top" wrapText="1"/>
      <protection locked="0"/>
    </xf>
  </cellXfs>
  <cellStyles count="12">
    <cellStyle name="Ezres" xfId="1" builtinId="3"/>
    <cellStyle name="Ezres 2" xfId="2" xr:uid="{00000000-0005-0000-0000-000001000000}"/>
    <cellStyle name="Ezres 3" xfId="3" xr:uid="{00000000-0005-0000-0000-000002000000}"/>
    <cellStyle name="Hiperhivatkozás" xfId="4" xr:uid="{00000000-0005-0000-0000-000003000000}"/>
    <cellStyle name="Hivatkozás" xfId="5" builtinId="8"/>
    <cellStyle name="Már látott hiperhivatkozás" xfId="6" xr:uid="{00000000-0005-0000-0000-000005000000}"/>
    <cellStyle name="Normál" xfId="0" builtinId="0"/>
    <cellStyle name="Normál_KVRENMUNKA" xfId="7" xr:uid="{00000000-0005-0000-0000-000007000000}"/>
    <cellStyle name="Normál_SEGEDLETEK" xfId="8" xr:uid="{00000000-0005-0000-0000-000008000000}"/>
    <cellStyle name="Normál_VAGYONK" xfId="9" xr:uid="{00000000-0005-0000-0000-000009000000}"/>
    <cellStyle name="Normál_VAGYONKIM" xfId="10" xr:uid="{00000000-0005-0000-0000-00000A000000}"/>
    <cellStyle name="Százalék 2" xfId="11" xr:uid="{00000000-0005-0000-0000-00000B000000}"/>
  </cellStyles>
  <dxfs count="1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2" Type="http://schemas.openxmlformats.org/officeDocument/2006/relationships/worksheet" Target="worksheets/sheet302.xml"/><Relationship Id="rId307" Type="http://schemas.openxmlformats.org/officeDocument/2006/relationships/worksheet" Target="worksheets/sheet307.xml"/><Relationship Id="rId323" Type="http://schemas.openxmlformats.org/officeDocument/2006/relationships/worksheet" Target="worksheets/sheet323.xml"/><Relationship Id="rId328" Type="http://schemas.openxmlformats.org/officeDocument/2006/relationships/worksheet" Target="worksheets/sheet32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318" Type="http://schemas.openxmlformats.org/officeDocument/2006/relationships/worksheet" Target="worksheets/sheet31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theme" Target="theme/theme1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styles" Target="styles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sharedStrings" Target="sharedStrings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C170"/>
  <sheetViews>
    <sheetView topLeftCell="A37" zoomScale="120" zoomScaleNormal="120" workbookViewId="0">
      <selection activeCell="C49" sqref="C49"/>
    </sheetView>
  </sheetViews>
  <sheetFormatPr defaultRowHeight="13.2" x14ac:dyDescent="0.25"/>
  <cols>
    <col min="1" max="1" width="35.33203125" customWidth="1"/>
    <col min="2" max="2" width="83" customWidth="1"/>
    <col min="3" max="3" width="34.44140625" customWidth="1"/>
  </cols>
  <sheetData>
    <row r="2" spans="1:3" ht="18.75" customHeight="1" x14ac:dyDescent="0.25">
      <c r="A2" s="1584" t="s">
        <v>585</v>
      </c>
      <c r="B2" s="1584"/>
      <c r="C2" s="1584"/>
    </row>
    <row r="3" spans="1:3" ht="13.8" x14ac:dyDescent="0.25">
      <c r="A3" s="597"/>
      <c r="B3" s="598"/>
      <c r="C3" s="597"/>
    </row>
    <row r="4" spans="1:3" ht="13.8" x14ac:dyDescent="0.25">
      <c r="A4" s="599" t="s">
        <v>621</v>
      </c>
      <c r="B4" s="600" t="s">
        <v>620</v>
      </c>
      <c r="C4" s="599" t="s">
        <v>586</v>
      </c>
    </row>
    <row r="5" spans="1:3" x14ac:dyDescent="0.25">
      <c r="A5" s="601"/>
      <c r="B5" s="601"/>
      <c r="C5" s="601"/>
    </row>
    <row r="6" spans="1:3" ht="17.399999999999999" x14ac:dyDescent="0.3">
      <c r="A6" s="1585" t="s">
        <v>589</v>
      </c>
      <c r="B6" s="1585"/>
      <c r="C6" s="1585"/>
    </row>
    <row r="7" spans="1:3" x14ac:dyDescent="0.25">
      <c r="A7" s="601" t="s">
        <v>622</v>
      </c>
      <c r="B7" s="601" t="s">
        <v>623</v>
      </c>
      <c r="C7" s="669" t="str">
        <f ca="1">HYPERLINK(SUBSTITUTE(CELL("address",ALAPADATOK!A1),"'",""),SUBSTITUTE(MID(CELL("address",ALAPADATOK!A1),SEARCH("]",CELL("address",ALAPADATOK!A1),1)+1,LEN(CELL("address",ALAPADATOK!A1))-SEARCH("]",CELL("address",ALAPADATOK!A1),1)),"'",""))</f>
        <v>ALAPADATOK!$A$1</v>
      </c>
    </row>
    <row r="8" spans="1:3" x14ac:dyDescent="0.25">
      <c r="A8" s="601" t="s">
        <v>624</v>
      </c>
      <c r="B8" s="601" t="s">
        <v>625</v>
      </c>
      <c r="C8" s="669" t="str">
        <f ca="1">HYPERLINK(SUBSTITUTE(CELL("address",KV_ÖSSZEFÜGGÉSEK!A1),"'",""),SUBSTITUTE(MID(CELL("address",KV_ÖSSZEFÜGGÉSEK!A1),SEARCH("]",CELL("address",KV_ÖSSZEFÜGGÉSEK!A1),1)+1,LEN(CELL("address",KV_ÖSSZEFÜGGÉSEK!A1))-SEARCH("]",CELL("address",KV_ÖSSZEFÜGGÉSEK!A1),1)),"'",""))</f>
        <v>KV_ÖSSZEFÜGGÉSEK!$A$1</v>
      </c>
    </row>
    <row r="9" spans="1:3" x14ac:dyDescent="0.25">
      <c r="A9" s="601" t="s">
        <v>626</v>
      </c>
      <c r="B9" s="601" t="s">
        <v>627</v>
      </c>
      <c r="C9" s="669" t="str">
        <f ca="1">HYPERLINK(SUBSTITUTE(CELL("address",'KV_1.1.sz.mell.'!A1),"'",""),SUBSTITUTE(MID(CELL("address",'KV_1.1.sz.mell.'!A1),SEARCH("]",CELL("address",'KV_1.1.sz.mell.'!A1),1)+1,LEN(CELL("address",'KV_1.1.sz.mell.'!A1))-SEARCH("]",CELL("address",'KV_1.1.sz.mell.'!A1),1)),"'",""))</f>
        <v>KV_1.1.sz.mell.!$A$1</v>
      </c>
    </row>
    <row r="10" spans="1:3" x14ac:dyDescent="0.25">
      <c r="A10" s="601" t="s">
        <v>628</v>
      </c>
      <c r="B10" s="601" t="s">
        <v>630</v>
      </c>
      <c r="C10" s="669" t="str">
        <f ca="1">HYPERLINK(SUBSTITUTE(CELL("address",'KV_1.2.sz.mell.'!A1),"'",""),SUBSTITUTE(MID(CELL("address",'KV_1.2.sz.mell.'!A1),SEARCH("]",CELL("address",'KV_1.2.sz.mell.'!A1),1)+1,LEN(CELL("address",'KV_1.2.sz.mell.'!A1))-SEARCH("]",CELL("address",'KV_1.2.sz.mell.'!A1),1)),"'",""))</f>
        <v>KV_1.2.sz.mell.!$A$1</v>
      </c>
    </row>
    <row r="11" spans="1:3" x14ac:dyDescent="0.25">
      <c r="A11" s="601" t="s">
        <v>629</v>
      </c>
      <c r="B11" s="601" t="s">
        <v>631</v>
      </c>
      <c r="C11" s="669" t="str">
        <f ca="1">HYPERLINK(SUBSTITUTE(CELL("address",'KV_1.3.sz.mell.'!A1),"'",""),SUBSTITUTE(MID(CELL("address",'KV_1.3.sz.mell.'!A1),SEARCH("]",CELL("address",'KV_1.3.sz.mell.'!A1),1)+1,LEN(CELL("address",'KV_1.3.sz.mell.'!A1))-SEARCH("]",CELL("address",'KV_1.3.sz.mell.'!A1),1)),"'",""))</f>
        <v>KV_1.3.sz.mell.!$A$1</v>
      </c>
    </row>
    <row r="12" spans="1:3" x14ac:dyDescent="0.25">
      <c r="A12" s="601" t="s">
        <v>632</v>
      </c>
      <c r="B12" s="601" t="s">
        <v>633</v>
      </c>
      <c r="C12" s="669" t="str">
        <f ca="1">HYPERLINK(SUBSTITUTE(CELL("address",'KV_1.4.sz.mell.'!A1),"'",""),SUBSTITUTE(MID(CELL("address",'KV_1.4.sz.mell.'!A1),SEARCH("]",CELL("address",'KV_1.4.sz.mell.'!A1),1)+1,LEN(CELL("address",'KV_1.4.sz.mell.'!A1))-SEARCH("]",CELL("address",'KV_1.4.sz.mell.'!A1),1)),"'",""))</f>
        <v>KV_1.4.sz.mell.!$A$1</v>
      </c>
    </row>
    <row r="13" spans="1:3" x14ac:dyDescent="0.25">
      <c r="A13" s="601" t="s">
        <v>634</v>
      </c>
      <c r="B13" s="601" t="s">
        <v>635</v>
      </c>
      <c r="C13" s="669" t="str">
        <f ca="1">HYPERLINK(SUBSTITUTE(CELL("address",'KV_2.1.sz.mell.'!A1),"'",""),SUBSTITUTE(MID(CELL("address",'KV_2.1.sz.mell.'!A1),SEARCH("]",CELL("address",'KV_2.1.sz.mell.'!A1),1)+1,LEN(CELL("address",'KV_2.1.sz.mell.'!A1))-SEARCH("]",CELL("address",'KV_2.1.sz.mell.'!A1),1)),"'",""))</f>
        <v>KV_2.1.sz.mell.!$A$1</v>
      </c>
    </row>
    <row r="14" spans="1:3" x14ac:dyDescent="0.25">
      <c r="A14" s="601" t="s">
        <v>636</v>
      </c>
      <c r="B14" s="601" t="s">
        <v>637</v>
      </c>
      <c r="C14" s="669" t="str">
        <f ca="1">HYPERLINK(SUBSTITUTE(CELL("address",'KV_2.2.sz.mell.'!A1),"'",""),SUBSTITUTE(MID(CELL("address",'KV_2.2.sz.mell.'!A1),SEARCH("]",CELL("address",'KV_2.2.sz.mell.'!A1),1)+1,LEN(CELL("address",'KV_2.2.sz.mell.'!A1))-SEARCH("]",CELL("address",'KV_2.2.sz.mell.'!A1),1)),"'",""))</f>
        <v>KV_2.2.sz.mell.!$A$1</v>
      </c>
    </row>
    <row r="15" spans="1:3" x14ac:dyDescent="0.25">
      <c r="A15" s="601" t="s">
        <v>638</v>
      </c>
      <c r="B15" s="601" t="s">
        <v>639</v>
      </c>
      <c r="C15" s="669" t="str">
        <f ca="1">HYPERLINK(SUBSTITUTE(CELL("address",KV_ELLENŐRZÉS!A1),"'",""),SUBSTITUTE(MID(CELL("address",KV_ELLENŐRZÉS!A1),SEARCH("]",CELL("address",KV_ELLENŐRZÉS!A1),1)+1,LEN(CELL("address",KV_ELLENŐRZÉS!A1))-SEARCH("]",CELL("address",KV_ELLENŐRZÉS!A1),1)),"'",""))</f>
        <v>KV_ELLENŐRZÉS!$A$1</v>
      </c>
    </row>
    <row r="16" spans="1:3" x14ac:dyDescent="0.25">
      <c r="A16" s="601" t="s">
        <v>640</v>
      </c>
      <c r="B16" s="601" t="s">
        <v>641</v>
      </c>
      <c r="C16" s="669" t="str">
        <f ca="1">HYPERLINK(SUBSTITUTE(CELL("address",'KV_3.sz.mell.'!A1),"'",""),SUBSTITUTE(MID(CELL("address",'KV_3.sz.mell.'!A1),SEARCH("]",CELL("address",'KV_3.sz.mell.'!A1),1)+1,LEN(CELL("address",'KV_3.sz.mell.'!A1))-SEARCH("]",CELL("address",'KV_3.sz.mell.'!A1),1)),"'",""))</f>
        <v>KV_3.sz.mell.!$A$1</v>
      </c>
    </row>
    <row r="17" spans="1:3" x14ac:dyDescent="0.25">
      <c r="A17" s="601" t="s">
        <v>642</v>
      </c>
      <c r="B17" s="601" t="s">
        <v>643</v>
      </c>
      <c r="C17" s="669" t="str">
        <f ca="1">HYPERLINK(SUBSTITUTE(CELL("address",'KV_4.sz.mell.'!A1),"'",""),SUBSTITUTE(MID(CELL("address",'KV_4.sz.mell.'!A1),SEARCH("]",CELL("address",'KV_4.sz.mell.'!A1),1)+1,LEN(CELL("address",'KV_4.sz.mell.'!A1))-SEARCH("]",CELL("address",'KV_4.sz.mell.'!A1),1)),"'",""))</f>
        <v>KV_4.sz.mell.!$A$1</v>
      </c>
    </row>
    <row r="18" spans="1:3" x14ac:dyDescent="0.25">
      <c r="A18" s="601" t="s">
        <v>645</v>
      </c>
      <c r="B18" s="601" t="s">
        <v>644</v>
      </c>
      <c r="C18" s="669" t="str">
        <f ca="1">HYPERLINK(SUBSTITUTE(CELL("address",'KV_5.sz.mell.'!A1),"'",""),SUBSTITUTE(MID(CELL("address",'KV_5.sz.mell.'!A1),SEARCH("]",CELL("address",'KV_5.sz.mell.'!A1),1)+1,LEN(CELL("address",'KV_5.sz.mell.'!A1))-SEARCH("]",CELL("address",'KV_5.sz.mell.'!A1),1)),"'",""))</f>
        <v>KV_5.sz.mell.!$A$1</v>
      </c>
    </row>
    <row r="19" spans="1:3" x14ac:dyDescent="0.25">
      <c r="A19" s="601" t="s">
        <v>646</v>
      </c>
      <c r="B19" s="601" t="s">
        <v>647</v>
      </c>
      <c r="C19" s="669" t="str">
        <f ca="1">HYPERLINK(SUBSTITUTE(CELL("address",'KV_6.sz.mell.'!A1),"'",""),SUBSTITUTE(MID(CELL("address",'KV_6.sz.mell.'!A1),SEARCH("]",CELL("address",'KV_6.sz.mell.'!A1),1)+1,LEN(CELL("address",'KV_6.sz.mell.'!A1))-SEARCH("]",CELL("address",'KV_6.sz.mell.'!A1),1)),"'",""))</f>
        <v>KV_6.sz.mell.!$A$1</v>
      </c>
    </row>
    <row r="20" spans="1:3" x14ac:dyDescent="0.25">
      <c r="A20" s="601" t="s">
        <v>648</v>
      </c>
      <c r="B20" s="601" t="s">
        <v>649</v>
      </c>
      <c r="C20" s="669" t="str">
        <f ca="1">HYPERLINK(SUBSTITUTE(CELL("address",'KV_7.sz.mell.'!A1),"'",""),SUBSTITUTE(MID(CELL("address",'KV_7.sz.mell.'!A1),SEARCH("]",CELL("address",'KV_7.sz.mell.'!A1),1)+1,LEN(CELL("address",'KV_7.sz.mell.'!A1))-SEARCH("]",CELL("address",'KV_7.sz.mell.'!A1),1)),"'",""))</f>
        <v>KV_7.sz.mell.!$A$1</v>
      </c>
    </row>
    <row r="21" spans="1:3" x14ac:dyDescent="0.25">
      <c r="A21" s="601" t="s">
        <v>650</v>
      </c>
      <c r="B21" s="601" t="s">
        <v>651</v>
      </c>
      <c r="C21" s="669" t="str">
        <f ca="1">HYPERLINK(SUBSTITUTE(CELL("address",'KV_8.sz.mell.'!A1),"'",""),SUBSTITUTE(MID(CELL("address",'KV_8.sz.mell.'!A1),SEARCH("]",CELL("address",'KV_8.sz.mell.'!A1),1)+1,LEN(CELL("address",'KV_8.sz.mell.'!A1))-SEARCH("]",CELL("address",'KV_8.sz.mell.'!A1),1)),"'",""))</f>
        <v>KV_8.sz.mell.!$A$1</v>
      </c>
    </row>
    <row r="22" spans="1:3" x14ac:dyDescent="0.25">
      <c r="A22" s="609" t="s">
        <v>652</v>
      </c>
      <c r="B22" s="601" t="s">
        <v>653</v>
      </c>
      <c r="C22" s="669" t="str">
        <f ca="1">HYPERLINK(SUBSTITUTE(CELL("address",'KV_9.1.sz.mell'!A1),"'",""),SUBSTITUTE(MID(CELL("address",'KV_9.1.sz.mell'!A1),SEARCH("]",CELL("address",'KV_9.1.sz.mell'!A1),1)+1,LEN(CELL("address",'KV_9.1.sz.mell'!A1))-SEARCH("]",CELL("address",'KV_9.1.sz.mell'!A1),1)),"'",""))</f>
        <v>KV_9.1.sz.mell!$A$1</v>
      </c>
    </row>
    <row r="23" spans="1:3" x14ac:dyDescent="0.25">
      <c r="A23" s="610" t="s">
        <v>654</v>
      </c>
      <c r="B23" s="601" t="s">
        <v>655</v>
      </c>
      <c r="C23" s="669" t="str">
        <f ca="1">HYPERLINK(SUBSTITUTE(CELL("address",'KV_9.1.1.sz.mell'!A1),"'",""),SUBSTITUTE(MID(CELL("address",'KV_9.1.1.sz.mell'!A1),SEARCH("]",CELL("address",'KV_9.1.1.sz.mell'!A1),1)+1,LEN(CELL("address",'KV_9.1.1.sz.mell'!A1))-SEARCH("]",CELL("address",'KV_9.1.1.sz.mell'!A1),1)),"'",""))</f>
        <v>KV_9.1.1.sz.mell!$A$1</v>
      </c>
    </row>
    <row r="24" spans="1:3" x14ac:dyDescent="0.25">
      <c r="A24" s="601" t="s">
        <v>656</v>
      </c>
      <c r="B24" s="601" t="s">
        <v>657</v>
      </c>
      <c r="C24" s="669" t="str">
        <f ca="1">HYPERLINK(SUBSTITUTE(CELL("address",'KV_9.1.2.sz.mell.'!A1),"'",""),SUBSTITUTE(MID(CELL("address",'KV_9.1.2.sz.mell.'!A1),SEARCH("]",CELL("address",'KV_9.1.2.sz.mell.'!A1),1)+1,LEN(CELL("address",'KV_9.1.2.sz.mell.'!A1))-SEARCH("]",CELL("address",'KV_9.1.2.sz.mell.'!A1),1)),"'",""))</f>
        <v>KV_9.1.2.sz.mell.!$A$1</v>
      </c>
    </row>
    <row r="25" spans="1:3" x14ac:dyDescent="0.25">
      <c r="A25" s="601" t="s">
        <v>658</v>
      </c>
      <c r="B25" s="601" t="s">
        <v>659</v>
      </c>
      <c r="C25" s="669" t="str">
        <f ca="1">HYPERLINK(SUBSTITUTE(CELL("address",'KV_9.1.3.sz.mell'!A1),"'",""),SUBSTITUTE(MID(CELL("address",'KV_9.1.3.sz.mell'!A1),SEARCH("]",CELL("address",'KV_9.1.3.sz.mell'!A1),1)+1,LEN(CELL("address",'KV_9.1.3.sz.mell'!A1))-SEARCH("]",CELL("address",'KV_9.1.3.sz.mell'!A1),1)),"'",""))</f>
        <v>KV_9.1.3.sz.mell!$A$1</v>
      </c>
    </row>
    <row r="26" spans="1:3" x14ac:dyDescent="0.25">
      <c r="A26" s="601" t="s">
        <v>660</v>
      </c>
      <c r="B26" s="601" t="s">
        <v>661</v>
      </c>
      <c r="C26" s="669" t="str">
        <f ca="1">HYPERLINK(SUBSTITUTE(CELL("address",'KV_9.2.sz.mell'!A1),"'",""),SUBSTITUTE(MID(CELL("address",'KV_9.2.sz.mell'!A1),SEARCH("]",CELL("address",'KV_9.2.sz.mell'!A1),1)+1,LEN(CELL("address",'KV_9.2.sz.mell'!A1))-SEARCH("]",CELL("address",'KV_9.2.sz.mell'!A1),1)),"'",""))</f>
        <v>KV_9.2.sz.mell!$A$1</v>
      </c>
    </row>
    <row r="27" spans="1:3" x14ac:dyDescent="0.25">
      <c r="A27" s="601" t="s">
        <v>662</v>
      </c>
      <c r="B27" s="601" t="str">
        <f>CONCATENATE(ALAPADATOK!B13)</f>
        <v>1 kvi név</v>
      </c>
      <c r="C27" s="669" t="str">
        <f ca="1">HYPERLINK(SUBSTITUTE(CELL("address",'KV_9.3.sz.mell'!A1),"'",""),SUBSTITUTE(MID(CELL("address",'KV_9.3.sz.mell'!A1),SEARCH("]",CELL("address",'KV_9.3.sz.mell'!A1),1)+1,LEN(CELL("address",'KV_9.3.sz.mell'!A1))-SEARCH("]",CELL("address",'KV_9.3.sz.mell'!A1),1)),"'",""))</f>
        <v>KV_9.3.sz.mell!$A$1</v>
      </c>
    </row>
    <row r="28" spans="1:3" x14ac:dyDescent="0.25">
      <c r="A28" s="601" t="s">
        <v>663</v>
      </c>
      <c r="B28" s="601" t="str">
        <f>CONCATENATE(ALAPADATOK!B15)</f>
        <v>2 kvi név</v>
      </c>
      <c r="C28" s="669" t="str">
        <f ca="1">HYPERLINK(SUBSTITUTE(CELL("address",'KV_9.4.sz.mell'!A1),"'",""),SUBSTITUTE(MID(CELL("address",'KV_9.4.sz.mell'!A1),SEARCH("]",CELL("address",'KV_9.4.sz.mell'!A1),1)+1,LEN(CELL("address",'KV_9.4.sz.mell'!A1))-SEARCH("]",CELL("address",'KV_9.4.sz.mell'!A1),1)),"'",""))</f>
        <v>KV_9.4.sz.mell!$A$1</v>
      </c>
    </row>
    <row r="29" spans="1:3" x14ac:dyDescent="0.25">
      <c r="A29" s="601" t="s">
        <v>670</v>
      </c>
      <c r="B29" s="601" t="str">
        <f>CONCATENATE(ALAPADATOK!B17)</f>
        <v>3 kvi név</v>
      </c>
      <c r="C29" s="669" t="str">
        <f ca="1">HYPERLINK(SUBSTITUTE(CELL("address",'KV_9.5.sz.mell'!A1),"'",""),SUBSTITUTE(MID(CELL("address",'KV_9.5.sz.mell'!A1),SEARCH("]",CELL("address",'KV_9.5.sz.mell'!A1),1)+1,LEN(CELL("address",'KV_9.5.sz.mell'!A1))-SEARCH("]",CELL("address",'KV_9.5.sz.mell'!A1),1)),"'",""))</f>
        <v>KV_9.5.sz.mell!$A$1</v>
      </c>
    </row>
    <row r="30" spans="1:3" x14ac:dyDescent="0.25">
      <c r="A30" s="601" t="s">
        <v>671</v>
      </c>
      <c r="B30" s="601" t="str">
        <f>CONCATENATE(ALAPADATOK!B19)</f>
        <v>4 kvi név</v>
      </c>
      <c r="C30" s="669" t="str">
        <f ca="1">HYPERLINK(SUBSTITUTE(CELL("address",'KV_9.6.sz.mell'!A1),"'",""),SUBSTITUTE(MID(CELL("address",'KV_9.6.sz.mell'!A1),SEARCH("]",CELL("address",'KV_9.6.sz.mell'!A1),1)+1,LEN(CELL("address",'KV_9.6.sz.mell'!A1))-SEARCH("]",CELL("address",'KV_9.6.sz.mell'!A1),1)),"'",""))</f>
        <v>KV_9.6.sz.mell!$A$1</v>
      </c>
    </row>
    <row r="31" spans="1:3" x14ac:dyDescent="0.25">
      <c r="A31" s="601" t="s">
        <v>672</v>
      </c>
      <c r="B31" s="601" t="str">
        <f>CONCATENATE(ALAPADATOK!B21)</f>
        <v>5 kvi név</v>
      </c>
      <c r="C31" s="669" t="str">
        <f ca="1">HYPERLINK(SUBSTITUTE(CELL("address",'KV_9.7.sz.mell'!A1),"'",""),SUBSTITUTE(MID(CELL("address",'KV_9.7.sz.mell'!A1),SEARCH("]",CELL("address",'KV_9.7.sz.mell'!A1),1)+1,LEN(CELL("address",'KV_9.7.sz.mell'!A1))-SEARCH("]",CELL("address",'KV_9.7.sz.mell'!A1),1)),"'",""))</f>
        <v>KV_9.7.sz.mell!$A$1</v>
      </c>
    </row>
    <row r="32" spans="1:3" x14ac:dyDescent="0.25">
      <c r="A32" s="601" t="s">
        <v>673</v>
      </c>
      <c r="B32" s="601" t="str">
        <f>CONCATENATE(ALAPADATOK!B23)</f>
        <v>6 kvi név</v>
      </c>
      <c r="C32" s="669" t="str">
        <f ca="1">HYPERLINK(SUBSTITUTE(CELL("address",'KV_9.8.sz.mell'!A1),"'",""),SUBSTITUTE(MID(CELL("address",'KV_9.8.sz.mell'!A1),SEARCH("]",CELL("address",'KV_9.8.sz.mell'!A1),1)+1,LEN(CELL("address",'KV_9.8.sz.mell'!A1))-SEARCH("]",CELL("address",'KV_9.8.sz.mell'!A1),1)),"'",""))</f>
        <v>KV_9.8.sz.mell!$A$1</v>
      </c>
    </row>
    <row r="33" spans="1:3" x14ac:dyDescent="0.25">
      <c r="A33" s="601" t="s">
        <v>674</v>
      </c>
      <c r="B33" s="601" t="str">
        <f>CONCATENATE(ALAPADATOK!B25)</f>
        <v>7 kvi név</v>
      </c>
      <c r="C33" s="669" t="str">
        <f ca="1">HYPERLINK(SUBSTITUTE(CELL("address",'KV_9.9.sz.mell'!A1),"'",""),SUBSTITUTE(MID(CELL("address",'KV_9.9.sz.mell'!A1),SEARCH("]",CELL("address",'KV_9.9.sz.mell'!A1),1)+1,LEN(CELL("address",'KV_9.9.sz.mell'!A1))-SEARCH("]",CELL("address",'KV_9.9.sz.mell'!A1),1)),"'",""))</f>
        <v>KV_9.9.sz.mell!$A$1</v>
      </c>
    </row>
    <row r="34" spans="1:3" x14ac:dyDescent="0.25">
      <c r="A34" s="601" t="s">
        <v>675</v>
      </c>
      <c r="B34" s="601" t="str">
        <f>CONCATENATE(ALAPADATOK!B27)</f>
        <v>8 kvi név</v>
      </c>
      <c r="C34" s="669" t="str">
        <f ca="1">HYPERLINK(SUBSTITUTE(CELL("address",'KV_9.10.sz.mell'!A1),"'",""),SUBSTITUTE(MID(CELL("address",'KV_9.10.sz.mell'!A1),SEARCH("]",CELL("address",'KV_9.10.sz.mell'!A1),1)+1,LEN(CELL("address",'KV_9.10.sz.mell'!A1))-SEARCH("]",CELL("address",'KV_9.10.sz.mell'!A1),1)),"'",""))</f>
        <v>KV_9.10.sz.mell!$A$1</v>
      </c>
    </row>
    <row r="35" spans="1:3" x14ac:dyDescent="0.25">
      <c r="A35" s="601" t="s">
        <v>676</v>
      </c>
      <c r="B35" s="601" t="str">
        <f>CONCATENATE(ALAPADATOK!B29)</f>
        <v>9 kvi név</v>
      </c>
      <c r="C35" s="669" t="str">
        <f ca="1">HYPERLINK(SUBSTITUTE(CELL("address",'KV_9.11.sz.mell'!A1),"'",""),SUBSTITUTE(MID(CELL("address",'KV_9.11.sz.mell'!A1),SEARCH("]",CELL("address",'KV_9.11.sz.mell'!A1),1)+1,LEN(CELL("address",'KV_9.11.sz.mell'!A1))-SEARCH("]",CELL("address",'KV_9.11.sz.mell'!A1),1)),"'",""))</f>
        <v>KV_9.11.sz.mell!$A$1</v>
      </c>
    </row>
    <row r="36" spans="1:3" x14ac:dyDescent="0.25">
      <c r="A36" s="601" t="s">
        <v>677</v>
      </c>
      <c r="B36" s="601" t="str">
        <f>CONCATENATE(ALAPADATOK!B31)</f>
        <v>10 kvi név</v>
      </c>
      <c r="C36" s="669" t="str">
        <f ca="1">HYPERLINK(SUBSTITUTE(CELL("address",'KV_9.12.sz.mell'!A1),"'",""),SUBSTITUTE(MID(CELL("address",'KV_9.12.sz.mell'!A1),SEARCH("]",CELL("address",'KV_9.12.sz.mell'!A1),1)+1,LEN(CELL("address",'KV_9.12.sz.mell'!A1))-SEARCH("]",CELL("address",'KV_9.12.sz.mell'!A1),1)),"'",""))</f>
        <v>KV_9.12.sz.mell!$A$1</v>
      </c>
    </row>
    <row r="37" spans="1:3" x14ac:dyDescent="0.25">
      <c r="A37" s="601" t="s">
        <v>678</v>
      </c>
      <c r="B37" s="601" t="s">
        <v>686</v>
      </c>
      <c r="C37" s="669" t="str">
        <f ca="1">HYPERLINK(SUBSTITUTE(CELL("address",'KV_10.sz.mell'!A1),"'",""),SUBSTITUTE(MID(CELL("address",'KV_10.sz.mell'!A1),SEARCH("]",CELL("address",'KV_10.sz.mell'!A1),1)+1,LEN(CELL("address",'KV_10.sz.mell'!A1))-SEARCH("]",CELL("address",'KV_10.sz.mell'!A1),1)),"'",""))</f>
        <v>KV_10.sz.mell!$A$1</v>
      </c>
    </row>
    <row r="38" spans="1:3" x14ac:dyDescent="0.25">
      <c r="A38" s="601" t="s">
        <v>679</v>
      </c>
      <c r="B38" s="601" t="s">
        <v>609</v>
      </c>
      <c r="C38" s="669" t="str">
        <f ca="1">HYPERLINK(SUBSTITUTE(CELL("address",'KV_1.sz.tájékoztató_t.'!A1),"'",""),SUBSTITUTE(MID(CELL("address",'KV_1.sz.tájékoztató_t.'!A1),SEARCH("]",CELL("address",'KV_1.sz.tájékoztató_t.'!A1),1)+1,LEN(CELL("address",'KV_1.sz.tájékoztató_t.'!A1))-SEARCH("]",CELL("address",'KV_1.sz.tájékoztató_t.'!A1),1)),"'",""))</f>
        <v>KV_1.sz.tájékoztató_t.!$A$1</v>
      </c>
    </row>
    <row r="39" spans="1:3" x14ac:dyDescent="0.25">
      <c r="A39" s="601" t="s">
        <v>680</v>
      </c>
      <c r="B39" s="670" t="s">
        <v>4</v>
      </c>
      <c r="C39" s="669" t="str">
        <f ca="1">HYPERLINK(SUBSTITUTE(CELL("address",'KV_2.sz.tájékoztató_t.'!A1),"'",""),SUBSTITUTE(MID(CELL("address",'KV_2.sz.tájékoztató_t.'!A1),SEARCH("]",CELL("address",'KV_2.sz.tájékoztató_t.'!A1),1)+1,LEN(CELL("address",'KV_2.sz.tájékoztató_t.'!A1))-SEARCH("]",CELL("address",'KV_2.sz.tájékoztató_t.'!A1),1)),"'",""))</f>
        <v>KV_2.sz.tájékoztató_t.!$A$1</v>
      </c>
    </row>
    <row r="40" spans="1:3" x14ac:dyDescent="0.25">
      <c r="A40" s="601" t="s">
        <v>681</v>
      </c>
      <c r="B40" s="601" t="s">
        <v>687</v>
      </c>
      <c r="C40" s="669" t="str">
        <f ca="1">HYPERLINK(SUBSTITUTE(CELL("address",'KV_3.sz.tájékoztató_t.'!A1),"'",""),SUBSTITUTE(MID(CELL("address",'KV_3.sz.tájékoztató_t.'!A1),SEARCH("]",CELL("address",'KV_3.sz.tájékoztató_t.'!A1),1)+1,LEN(CELL("address",'KV_3.sz.tájékoztató_t.'!A1))-SEARCH("]",CELL("address",'KV_3.sz.tájékoztató_t.'!A1),1)),"'",""))</f>
        <v>KV_3.sz.tájékoztató_t.!$A$1</v>
      </c>
    </row>
    <row r="41" spans="1:3" x14ac:dyDescent="0.25">
      <c r="A41" s="601" t="s">
        <v>682</v>
      </c>
      <c r="B41" s="601" t="s">
        <v>688</v>
      </c>
      <c r="C41" s="669" t="str">
        <f ca="1">HYPERLINK(SUBSTITUTE(CELL("address",'KV_4.sz.tájékoztató_t.'!A1),"'",""),SUBSTITUTE(MID(CELL("address",'KV_4.sz.tájékoztató_t.'!A1),SEARCH("]",CELL("address",'KV_4.sz.tájékoztató_t.'!A1),1)+1,LEN(CELL("address",'KV_4.sz.tájékoztató_t.'!A1))-SEARCH("]",CELL("address",'KV_4.sz.tájékoztató_t.'!A1),1)),"'",""))</f>
        <v>KV_4.sz.tájékoztató_t.!$A$1</v>
      </c>
    </row>
    <row r="42" spans="1:3" x14ac:dyDescent="0.25">
      <c r="A42" s="601" t="s">
        <v>683</v>
      </c>
      <c r="B42" s="601" t="s">
        <v>689</v>
      </c>
      <c r="C42" s="669" t="str">
        <f ca="1">HYPERLINK(SUBSTITUTE(CELL("address",'KV_5.sz.tájékoztató_t.'!B1),"'",""),SUBSTITUTE(MID(CELL("address",'KV_5.sz.tájékoztató_t.'!B1),SEARCH("]",CELL("address",'KV_5.sz.tájékoztató_t.'!B1),1)+1,LEN(CELL("address",'KV_5.sz.tájékoztató_t.'!B1))-SEARCH("]",CELL("address",'KV_5.sz.tájékoztató_t.'!B1),1)),"'",""))</f>
        <v>KV_5.sz.tájékoztató_t.!$B$1</v>
      </c>
    </row>
    <row r="43" spans="1:3" x14ac:dyDescent="0.25">
      <c r="A43" s="601" t="s">
        <v>684</v>
      </c>
      <c r="B43" s="601" t="s">
        <v>690</v>
      </c>
      <c r="C43" s="669" t="str">
        <f ca="1">HYPERLINK(SUBSTITUTE(CELL("address",'KV_6.sz.tájékoztató_t.'!A1),"'",""),SUBSTITUTE(MID(CELL("address",'KV_6.sz.tájékoztató_t.'!A1),SEARCH("]",CELL("address",'KV_6.sz.tájékoztató_t.'!A1),1)+1,LEN(CELL("address",'KV_6.sz.tájékoztató_t.'!A1))-SEARCH("]",CELL("address",'KV_6.sz.tájékoztató_t.'!A1),1)),"'",""))</f>
        <v>KV_6.sz.tájékoztató_t.!$A$1</v>
      </c>
    </row>
    <row r="44" spans="1:3" x14ac:dyDescent="0.25">
      <c r="A44" s="601" t="s">
        <v>685</v>
      </c>
      <c r="B44" s="601" t="s">
        <v>691</v>
      </c>
      <c r="C44" s="669" t="str">
        <f ca="1">HYPERLINK(SUBSTITUTE(CELL("address",'KV_7.sz.tájékoztató_t.'!A1),"'",""),SUBSTITUTE(MID(CELL("address",'KV_7.sz.tájékoztató_t.'!A1),SEARCH("]",CELL("address",'KV_7.sz.tájékoztató_t.'!A1),1)+1,LEN(CELL("address",'KV_7.sz.tájékoztató_t.'!A1))-SEARCH("]",CELL("address",'KV_7.sz.tájékoztató_t.'!A1),1)),"'",""))</f>
        <v>KV_7.sz.tájékoztató_t.!$A$1</v>
      </c>
    </row>
    <row r="45" spans="1:3" x14ac:dyDescent="0.25">
      <c r="A45" s="601"/>
      <c r="B45" s="601"/>
      <c r="C45" s="669"/>
    </row>
    <row r="46" spans="1:3" ht="17.399999999999999" x14ac:dyDescent="0.3">
      <c r="A46" s="1585" t="s">
        <v>692</v>
      </c>
      <c r="B46" s="1585"/>
      <c r="C46" s="1585"/>
    </row>
    <row r="47" spans="1:3" x14ac:dyDescent="0.25">
      <c r="A47" s="601" t="s">
        <v>622</v>
      </c>
      <c r="B47" s="601" t="s">
        <v>623</v>
      </c>
      <c r="C47" s="669" t="str">
        <f ca="1">HYPERLINK(SUBSTITUTE(CELL("address",RM_ALAPADATOK!A1),"'",""),SUBSTITUTE(MID(CELL("address",RM_ALAPADATOK!A1),SEARCH("]",CELL("address",RM_ALAPADATOK!A1),1)+1,LEN(CELL("address",RM_ALAPADATOK!A1))-SEARCH("]",CELL("address",RM_ALAPADATOK!A1),1)),"'",""))</f>
        <v>RM_ALAPADATOK!$A$1</v>
      </c>
    </row>
    <row r="48" spans="1:3" x14ac:dyDescent="0.25">
      <c r="A48" s="601" t="s">
        <v>624</v>
      </c>
      <c r="B48" s="601" t="s">
        <v>801</v>
      </c>
      <c r="C48" s="669" t="str">
        <f ca="1">HYPERLINK(SUBSTITUTE(CELL("address",RM_ÖSSZEFÜGGÉSEK!A1),"'",""),SUBSTITUTE(MID(CELL("address",RM_ÖSSZEFÜGGÉSEK!A1),SEARCH("]",CELL("address",RM_ÖSSZEFÜGGÉSEK!A1),1)+1,LEN(CELL("address",RM_ÖSSZEFÜGGÉSEK!A1))-SEARCH("]",CELL("address",RM_ÖSSZEFÜGGÉSEK!A1),1)),"'",""))</f>
        <v>RM_ÖSSZEFÜGGÉSEK!$A$1</v>
      </c>
    </row>
    <row r="49" spans="1:3" x14ac:dyDescent="0.25">
      <c r="A49" s="601" t="s">
        <v>626</v>
      </c>
      <c r="B49" s="601" t="s">
        <v>696</v>
      </c>
      <c r="C49" s="669" t="str">
        <f ca="1">HYPERLINK(SUBSTITUTE(CELL("address",'RM_1.1.sz.mell.'!A1),"'",""),SUBSTITUTE(MID(CELL("address",'RM_1.1.sz.mell.'!A1),SEARCH("]",CELL("address",'RM_1.1.sz.mell.'!A1),1)+1,LEN(CELL("address",'RM_1.1.sz.mell.'!A1))-SEARCH("]",CELL("address",'RM_1.1.sz.mell.'!A1),1)),"'",""))</f>
        <v>RM_1.1.sz.mell.!$A$1</v>
      </c>
    </row>
    <row r="50" spans="1:3" x14ac:dyDescent="0.25">
      <c r="A50" s="601" t="s">
        <v>628</v>
      </c>
      <c r="B50" s="601" t="s">
        <v>697</v>
      </c>
      <c r="C50" s="669" t="str">
        <f ca="1">HYPERLINK(SUBSTITUTE(CELL("address",'RM_1.2.sz.mell'!A1),"'",""),SUBSTITUTE(MID(CELL("address",'RM_1.2.sz.mell'!A1),SEARCH("]",CELL("address",'RM_1.2.sz.mell'!A1),1)+1,LEN(CELL("address",'RM_1.2.sz.mell'!A1))-SEARCH("]",CELL("address",'RM_1.2.sz.mell'!A1),1)),"'",""))</f>
        <v>RM_1.2.sz.mell!$A$1</v>
      </c>
    </row>
    <row r="51" spans="1:3" x14ac:dyDescent="0.25">
      <c r="A51" s="601" t="s">
        <v>629</v>
      </c>
      <c r="B51" s="601" t="s">
        <v>698</v>
      </c>
      <c r="C51" s="669" t="str">
        <f ca="1">HYPERLINK(SUBSTITUTE(CELL("address",'RM_1.3.sz.mell.'!A1),"'",""),SUBSTITUTE(MID(CELL("address",'RM_1.3.sz.mell.'!A1),SEARCH("]",CELL("address",'RM_1.3.sz.mell.'!A1),1)+1,LEN(CELL("address",'RM_1.3.sz.mell.'!A1))-SEARCH("]",CELL("address",'RM_1.3.sz.mell.'!A1),1)),"'",""))</f>
        <v>RM_1.3.sz.mell.!$A$1</v>
      </c>
    </row>
    <row r="52" spans="1:3" x14ac:dyDescent="0.25">
      <c r="A52" s="601" t="s">
        <v>632</v>
      </c>
      <c r="B52" s="601" t="s">
        <v>699</v>
      </c>
      <c r="C52" s="669" t="str">
        <f ca="1">HYPERLINK(SUBSTITUTE(CELL("address",'RM_1.4.sz.mell.'!A1),"'",""),SUBSTITUTE(MID(CELL("address",'RM_1.4.sz.mell.'!A1),SEARCH("]",CELL("address",'RM_1.4.sz.mell.'!A1),1)+1,LEN(CELL("address",'RM_1.4.sz.mell.'!A1))-SEARCH("]",CELL("address",'RM_1.4.sz.mell.'!A1),1)),"'",""))</f>
        <v>RM_1.4.sz.mell.!$A$1</v>
      </c>
    </row>
    <row r="53" spans="1:3" x14ac:dyDescent="0.25">
      <c r="A53" s="601" t="s">
        <v>634</v>
      </c>
      <c r="B53" s="601" t="s">
        <v>700</v>
      </c>
      <c r="C53" s="669" t="str">
        <f ca="1">HYPERLINK(SUBSTITUTE(CELL("address",'RM_2.1.sz.mell.'!A1),"'",""),SUBSTITUTE(MID(CELL("address",'RM_2.1.sz.mell.'!A1),SEARCH("]",CELL("address",'RM_2.1.sz.mell.'!A1),1)+1,LEN(CELL("address",'RM_2.1.sz.mell.'!A1))-SEARCH("]",CELL("address",'RM_2.1.sz.mell.'!A1),1)),"'",""))</f>
        <v>RM_2.1.sz.mell.!$A$1</v>
      </c>
    </row>
    <row r="54" spans="1:3" x14ac:dyDescent="0.25">
      <c r="A54" s="601" t="s">
        <v>636</v>
      </c>
      <c r="B54" s="601" t="s">
        <v>701</v>
      </c>
      <c r="C54" s="669" t="str">
        <f ca="1">HYPERLINK(SUBSTITUTE(CELL("address",'RM_2.2.sz.mell.'!A1),"'",""),SUBSTITUTE(MID(CELL("address",'RM_2.2.sz.mell.'!A1),SEARCH("]",CELL("address",'RM_2.2.sz.mell.'!A1),1)+1,LEN(CELL("address",'RM_2.2.sz.mell.'!A1))-SEARCH("]",CELL("address",'RM_2.2.sz.mell.'!A1),1)),"'",""))</f>
        <v>RM_2.2.sz.mell.!$A$1</v>
      </c>
    </row>
    <row r="55" spans="1:3" x14ac:dyDescent="0.25">
      <c r="A55" s="601" t="s">
        <v>638</v>
      </c>
      <c r="B55" s="601" t="s">
        <v>639</v>
      </c>
      <c r="C55" s="669" t="str">
        <f ca="1">HYPERLINK(SUBSTITUTE(CELL("address",RM_ELLENŐRZÉS!A1),"'",""),SUBSTITUTE(MID(CELL("address",RM_ELLENŐRZÉS!A1),SEARCH("]",CELL("address",RM_ELLENŐRZÉS!A1),1)+1,LEN(CELL("address",RM_ELLENŐRZÉS!A1))-SEARCH("]",CELL("address",RM_ELLENŐRZÉS!A1),1)),"'",""))</f>
        <v>RM_ELLENŐRZÉS!$A$1</v>
      </c>
    </row>
    <row r="56" spans="1:3" x14ac:dyDescent="0.25">
      <c r="A56" s="601" t="s">
        <v>640</v>
      </c>
      <c r="B56" s="601" t="s">
        <v>702</v>
      </c>
      <c r="C56" s="669" t="str">
        <f ca="1">HYPERLINK(SUBSTITUTE(CELL("address",'RM_3.sz.mell.'!A1),"'",""),SUBSTITUTE(MID(CELL("address",'RM_3.sz.mell.'!A1),SEARCH("]",CELL("address",'RM_3.sz.mell.'!A1),1)+1,LEN(CELL("address",'RM_3.sz.mell.'!A1))-SEARCH("]",CELL("address",'RM_3.sz.mell.'!A1),1)),"'",""))</f>
        <v>RM_3.sz.mell.!$A$1</v>
      </c>
    </row>
    <row r="57" spans="1:3" x14ac:dyDescent="0.25">
      <c r="A57" s="601" t="s">
        <v>642</v>
      </c>
      <c r="B57" s="601" t="s">
        <v>703</v>
      </c>
      <c r="C57" s="669" t="str">
        <f ca="1">HYPERLINK(SUBSTITUTE(CELL("address",'RM_4.sz.mell.'!A1),"'",""),SUBSTITUTE(MID(CELL("address",'RM_4.sz.mell.'!A1),SEARCH("]",CELL("address",'RM_4.sz.mell.'!A1),1)+1,LEN(CELL("address",'RM_4.sz.mell.'!A1))-SEARCH("]",CELL("address",'RM_4.sz.mell.'!A1),1)),"'",""))</f>
        <v>RM_4.sz.mell.!$A$1</v>
      </c>
    </row>
    <row r="58" spans="1:3" x14ac:dyDescent="0.25">
      <c r="A58" s="601" t="s">
        <v>704</v>
      </c>
      <c r="B58" s="601" t="s">
        <v>705</v>
      </c>
      <c r="C58" s="669" t="str">
        <f ca="1">HYPERLINK(SUBSTITUTE(CELL("address",'RM_5.1.sz.mell'!A1),"'",""),SUBSTITUTE(MID(CELL("address",'RM_5.1.sz.mell'!A1),SEARCH("]",CELL("address",'RM_5.1.sz.mell'!A1),1)+1,LEN(CELL("address",'RM_5.1.sz.mell'!A1))-SEARCH("]",CELL("address",'RM_5.1.sz.mell'!A1),1)),"'",""))</f>
        <v>RM_5.1.sz.mell!$A$1</v>
      </c>
    </row>
    <row r="59" spans="1:3" x14ac:dyDescent="0.25">
      <c r="A59" s="601" t="s">
        <v>706</v>
      </c>
      <c r="B59" s="601" t="s">
        <v>707</v>
      </c>
      <c r="C59" s="669" t="str">
        <f ca="1">HYPERLINK(SUBSTITUTE(CELL("address",'RM_5.1.1.sz.mell'!A1),"'",""),SUBSTITUTE(MID(CELL("address",'RM_5.1.1.sz.mell'!A1),SEARCH("]",CELL("address",'RM_5.1.1.sz.mell'!A1),1)+1,LEN(CELL("address",'RM_5.1.1.sz.mell'!A1))-SEARCH("]",CELL("address",'RM_5.1.1.sz.mell'!A1),1)),"'",""))</f>
        <v>RM_5.1.1.sz.mell!$A$1</v>
      </c>
    </row>
    <row r="60" spans="1:3" x14ac:dyDescent="0.25">
      <c r="A60" s="601" t="s">
        <v>708</v>
      </c>
      <c r="B60" s="601" t="s">
        <v>709</v>
      </c>
      <c r="C60" s="669" t="str">
        <f ca="1">HYPERLINK(SUBSTITUTE(CELL("address",'RM_5.1.2.sz.mell'!A1),"'",""),SUBSTITUTE(MID(CELL("address",'RM_5.1.2.sz.mell'!A1),SEARCH("]",CELL("address",'RM_5.1.2.sz.mell'!A1),1)+1,LEN(CELL("address",'RM_5.1.2.sz.mell'!A1))-SEARCH("]",CELL("address",'RM_5.1.2.sz.mell'!A1),1)),"'",""))</f>
        <v>RM_5.1.2.sz.mell!$A$1</v>
      </c>
    </row>
    <row r="61" spans="1:3" x14ac:dyDescent="0.25">
      <c r="A61" s="601" t="s">
        <v>710</v>
      </c>
      <c r="B61" s="601" t="s">
        <v>711</v>
      </c>
      <c r="C61" s="669" t="str">
        <f ca="1">HYPERLINK(SUBSTITUTE(CELL("address",'RM_5.1.3.sz.mell'!A1),"'",""),SUBSTITUTE(MID(CELL("address",'RM_5.1.3.sz.mell'!A1),SEARCH("]",CELL("address",'RM_5.1.3.sz.mell'!A1),1)+1,LEN(CELL("address",'RM_5.1.3.sz.mell'!A1))-SEARCH("]",CELL("address",'RM_5.1.3.sz.mell'!A1),1)),"'",""))</f>
        <v>RM_5.1.3.sz.mell!$A$1</v>
      </c>
    </row>
    <row r="62" spans="1:3" x14ac:dyDescent="0.25">
      <c r="A62" s="601" t="s">
        <v>712</v>
      </c>
      <c r="B62" s="601" t="str">
        <f>ALAPADATOK!A11</f>
        <v>……………………. Polgármesteri /Közös Önkormányzati Hivatal</v>
      </c>
      <c r="C62" s="669" t="str">
        <f ca="1">HYPERLINK(SUBSTITUTE(CELL("address",'RM_5.2.sz.mell'!A1),"'",""),SUBSTITUTE(MID(CELL("address",'RM_5.2.sz.mell'!A1),SEARCH("]",CELL("address",'RM_5.2.sz.mell'!A1),1)+1,LEN(CELL("address",'RM_5.2.sz.mell'!A1))-SEARCH("]",CELL("address",'RM_5.2.sz.mell'!A1),1)),"'",""))</f>
        <v>RM_5.2.sz.mell!$A$1</v>
      </c>
    </row>
    <row r="63" spans="1:3" x14ac:dyDescent="0.25">
      <c r="A63" s="601" t="s">
        <v>713</v>
      </c>
      <c r="B63" t="str">
        <f>B27</f>
        <v>1 kvi név</v>
      </c>
      <c r="C63" s="669" t="str">
        <f ca="1">HYPERLINK(SUBSTITUTE(CELL("address",'RM_5.3.sz.mell'!A1),"'",""),SUBSTITUTE(MID(CELL("address",'RM_5.3.sz.mell'!A1),SEARCH("]",CELL("address",'RM_5.3.sz.mell'!A1),1)+1,LEN(CELL("address",'RM_5.3.sz.mell'!A1))-SEARCH("]",CELL("address",'RM_5.3.sz.mell'!A1),1)),"'",""))</f>
        <v>RM_5.3.sz.mell!$A$1</v>
      </c>
    </row>
    <row r="64" spans="1:3" x14ac:dyDescent="0.25">
      <c r="A64" s="601" t="s">
        <v>714</v>
      </c>
      <c r="B64" t="str">
        <f t="shared" ref="B64:B72" si="0">B28</f>
        <v>2 kvi név</v>
      </c>
      <c r="C64" s="669" t="str">
        <f ca="1">HYPERLINK(SUBSTITUTE(CELL("address",'RM_5.4.sz.mell'!A1),"'",""),SUBSTITUTE(MID(CELL("address",'RM_5.4.sz.mell'!A1),SEARCH("]",CELL("address",'RM_5.4.sz.mell'!A1),1)+1,LEN(CELL("address",'RM_5.4.sz.mell'!A1))-SEARCH("]",CELL("address",'RM_5.4.sz.mell'!A1),1)),"'",""))</f>
        <v>RM_5.4.sz.mell!$A$1</v>
      </c>
    </row>
    <row r="65" spans="1:3" x14ac:dyDescent="0.25">
      <c r="A65" s="601" t="s">
        <v>715</v>
      </c>
      <c r="B65" t="str">
        <f t="shared" si="0"/>
        <v>3 kvi név</v>
      </c>
      <c r="C65" s="669" t="str">
        <f ca="1">HYPERLINK(SUBSTITUTE(CELL("address",'RM_5.5.sz.mell'!A1),"'",""),SUBSTITUTE(MID(CELL("address",'RM_5.5.sz.mell'!A1),SEARCH("]",CELL("address",'RM_5.5.sz.mell'!A1),1)+1,LEN(CELL("address",'RM_5.5.sz.mell'!A1))-SEARCH("]",CELL("address",'RM_5.5.sz.mell'!A1),1)),"'",""))</f>
        <v>RM_5.5.sz.mell!$A$1</v>
      </c>
    </row>
    <row r="66" spans="1:3" x14ac:dyDescent="0.25">
      <c r="A66" s="601" t="s">
        <v>716</v>
      </c>
      <c r="B66" t="str">
        <f t="shared" si="0"/>
        <v>4 kvi név</v>
      </c>
      <c r="C66" s="669" t="str">
        <f ca="1">HYPERLINK(SUBSTITUTE(CELL("address",'RM_5.6.sz.mell'!A1),"'",""),SUBSTITUTE(MID(CELL("address",'RM_5.6.sz.mell'!A1),SEARCH("]",CELL("address",'RM_5.6.sz.mell'!A1),1)+1,LEN(CELL("address",'RM_5.6.sz.mell'!A1))-SEARCH("]",CELL("address",'RM_5.6.sz.mell'!A1),1)),"'",""))</f>
        <v>RM_5.6.sz.mell!$A$1</v>
      </c>
    </row>
    <row r="67" spans="1:3" x14ac:dyDescent="0.25">
      <c r="A67" s="601" t="s">
        <v>717</v>
      </c>
      <c r="B67" t="str">
        <f t="shared" si="0"/>
        <v>5 kvi név</v>
      </c>
      <c r="C67" s="669" t="str">
        <f ca="1">HYPERLINK(SUBSTITUTE(CELL("address",'RM_5.7.sz.mell'!A1),"'",""),SUBSTITUTE(MID(CELL("address",'RM_5.7.sz.mell'!A1),SEARCH("]",CELL("address",'RM_5.7.sz.mell'!A1),1)+1,LEN(CELL("address",'RM_5.7.sz.mell'!A1))-SEARCH("]",CELL("address",'RM_5.7.sz.mell'!A1),1)),"'",""))</f>
        <v>RM_5.7.sz.mell!$A$1</v>
      </c>
    </row>
    <row r="68" spans="1:3" x14ac:dyDescent="0.25">
      <c r="A68" s="601" t="s">
        <v>718</v>
      </c>
      <c r="B68" t="str">
        <f t="shared" si="0"/>
        <v>6 kvi név</v>
      </c>
      <c r="C68" s="669" t="str">
        <f ca="1">HYPERLINK(SUBSTITUTE(CELL("address",'RM_5.8.sz.mell'!A1),"'",""),SUBSTITUTE(MID(CELL("address",'RM_5.8.sz.mell'!A1),SEARCH("]",CELL("address",'RM_5.8.sz.mell'!A1),1)+1,LEN(CELL("address",'RM_5.8.sz.mell'!A1))-SEARCH("]",CELL("address",'RM_5.8.sz.mell'!A1),1)),"'",""))</f>
        <v>RM_5.8.sz.mell!$A$1</v>
      </c>
    </row>
    <row r="69" spans="1:3" x14ac:dyDescent="0.25">
      <c r="A69" s="601" t="s">
        <v>719</v>
      </c>
      <c r="B69" t="str">
        <f t="shared" si="0"/>
        <v>7 kvi név</v>
      </c>
      <c r="C69" s="669" t="str">
        <f ca="1">HYPERLINK(SUBSTITUTE(CELL("address",'RM_5.9.sz.mell'!A1),"'",""),SUBSTITUTE(MID(CELL("address",'RM_5.9.sz.mell'!A1),SEARCH("]",CELL("address",'RM_5.9.sz.mell'!A1),1)+1,LEN(CELL("address",'RM_5.9.sz.mell'!A1))-SEARCH("]",CELL("address",'RM_5.9.sz.mell'!A1),1)),"'",""))</f>
        <v>RM_5.9.sz.mell!$A$1</v>
      </c>
    </row>
    <row r="70" spans="1:3" x14ac:dyDescent="0.25">
      <c r="A70" s="601" t="s">
        <v>720</v>
      </c>
      <c r="B70" t="str">
        <f t="shared" si="0"/>
        <v>8 kvi név</v>
      </c>
      <c r="C70" s="669" t="str">
        <f ca="1">HYPERLINK(SUBSTITUTE(CELL("address",'RM_5.10.sz.mell'!A1),"'",""),SUBSTITUTE(MID(CELL("address",'RM_5.10.sz.mell'!A1),SEARCH("]",CELL("address",'RM_5.10.sz.mell'!A1),1)+1,LEN(CELL("address",'RM_5.10.sz.mell'!A1))-SEARCH("]",CELL("address",'RM_5.10.sz.mell'!A1),1)),"'",""))</f>
        <v>RM_5.10.sz.mell!$A$1</v>
      </c>
    </row>
    <row r="71" spans="1:3" x14ac:dyDescent="0.25">
      <c r="A71" s="601" t="s">
        <v>721</v>
      </c>
      <c r="B71" t="str">
        <f t="shared" si="0"/>
        <v>9 kvi név</v>
      </c>
      <c r="C71" s="669" t="str">
        <f ca="1">HYPERLINK(SUBSTITUTE(CELL("address",'RM_5.11.sz.mell'!A1),"'",""),SUBSTITUTE(MID(CELL("address",'RM_5.11.sz.mell'!A1),SEARCH("]",CELL("address",'RM_5.11.sz.mell'!A1),1)+1,LEN(CELL("address",'RM_5.11.sz.mell'!A1))-SEARCH("]",CELL("address",'RM_5.11.sz.mell'!A1),1)),"'",""))</f>
        <v>RM_5.11.sz.mell!$A$1</v>
      </c>
    </row>
    <row r="72" spans="1:3" x14ac:dyDescent="0.25">
      <c r="A72" s="601" t="s">
        <v>722</v>
      </c>
      <c r="B72" t="str">
        <f t="shared" si="0"/>
        <v>10 kvi név</v>
      </c>
      <c r="C72" s="669" t="str">
        <f ca="1">HYPERLINK(SUBSTITUTE(CELL("address",'RM_5.12.sz.mell'!A1),"'",""),SUBSTITUTE(MID(CELL("address",'RM_5.12.sz.mell'!A1),SEARCH("]",CELL("address",'RM_5.12.sz.mell'!A1),1)+1,LEN(CELL("address",'RM_5.12.sz.mell'!A1))-SEARCH("]",CELL("address",'RM_5.12.sz.mell'!A1),1)),"'",""))</f>
        <v>RM_5.12.sz.mell!$A$1</v>
      </c>
    </row>
    <row r="73" spans="1:3" x14ac:dyDescent="0.25">
      <c r="A73" s="601" t="s">
        <v>646</v>
      </c>
      <c r="B73" t="str">
        <f>'RM_6.sz.mell'!B1</f>
        <v>A 2019. évi általános működés és ágazati feladatok támogatásának alakulása jogcímenként</v>
      </c>
      <c r="C73" s="669" t="str">
        <f ca="1">HYPERLINK(SUBSTITUTE(CELL("address",'RM_6.sz.mell'!A1),"'",""),SUBSTITUTE(MID(CELL("address",'RM_6.sz.mell'!A1),SEARCH("]",CELL("address",'RM_6.sz.mell'!A1),1)+1,LEN(CELL("address",'RM_6.sz.mell'!A1))-SEARCH("]",CELL("address",'RM_6.sz.mell'!A1),1)),"'",""))</f>
        <v>RM_6.sz.mell!$A$1</v>
      </c>
    </row>
    <row r="74" spans="1:3" ht="33.75" customHeight="1" x14ac:dyDescent="0.3">
      <c r="A74" s="1585" t="s">
        <v>787</v>
      </c>
      <c r="B74" s="1585"/>
      <c r="C74" s="1585"/>
    </row>
    <row r="75" spans="1:3" x14ac:dyDescent="0.25">
      <c r="A75" s="601" t="s">
        <v>622</v>
      </c>
      <c r="B75" s="601" t="s">
        <v>623</v>
      </c>
      <c r="C75" s="669" t="str">
        <f ca="1">HYPERLINK(SUBSTITUTE(CELL("address",E_ALAPADATOK!A1),"'",""),SUBSTITUTE(MID(CELL("address",E_ALAPADATOK!A1),SEARCH("]",CELL("address",E_ALAPADATOK!A1),1)+1,LEN(CELL("address",E_ALAPADATOK!A1))-SEARCH("]",CELL("address",E_ALAPADATOK!A1),1)),"'",""))</f>
        <v>E_ALAPADATOK!$A$1</v>
      </c>
    </row>
    <row r="76" spans="1:3" x14ac:dyDescent="0.25">
      <c r="A76" s="601" t="s">
        <v>624</v>
      </c>
      <c r="B76" s="601" t="s">
        <v>625</v>
      </c>
      <c r="C76" s="669" t="str">
        <f ca="1">HYPERLINK(SUBSTITUTE(CELL("address",E_ÖSSZEFÜGGÉSEK!A1),"'",""),SUBSTITUTE(MID(CELL("address",E_ÖSSZEFÜGGÉSEK!A1),SEARCH("]",CELL("address",E_ÖSSZEFÜGGÉSEK!A1),1)+1,LEN(CELL("address",E_ÖSSZEFÜGGÉSEK!A1))-SEARCH("]",CELL("address",E_ÖSSZEFÜGGÉSEK!A1),1)),"'",""))</f>
        <v>E_ÖSSZEFÜGGÉSEK!$A$1</v>
      </c>
    </row>
    <row r="77" spans="1:3" x14ac:dyDescent="0.25">
      <c r="A77" s="601" t="s">
        <v>626</v>
      </c>
      <c r="B77" s="601" t="s">
        <v>696</v>
      </c>
      <c r="C77" s="669" t="str">
        <f ca="1">HYPERLINK(SUBSTITUTE(CELL("address",'E_1.1.sz.mell.'!A1),"'",""),SUBSTITUTE(MID(CELL("address",'E_1.1.sz.mell.'!A1),SEARCH("]",CELL("address",'E_1.1.sz.mell.'!A1),1)+1,LEN(CELL("address",'E_1.1.sz.mell.'!A1))-SEARCH("]",CELL("address",'E_1.1.sz.mell.'!A1),1)),"'",""))</f>
        <v>E_1.1.sz.mell.!$A$1</v>
      </c>
    </row>
    <row r="78" spans="1:3" x14ac:dyDescent="0.25">
      <c r="A78" s="601" t="s">
        <v>628</v>
      </c>
      <c r="B78" s="601" t="s">
        <v>697</v>
      </c>
      <c r="C78" s="669" t="str">
        <f ca="1">HYPERLINK(SUBSTITUTE(CELL("address",'E_1.2.sz.mell'!A1),"'",""),SUBSTITUTE(MID(CELL("address",'E_1.2.sz.mell'!A1),SEARCH("]",CELL("address",'E_1.2.sz.mell'!A1),1)+1,LEN(CELL("address",'E_1.2.sz.mell'!A1))-SEARCH("]",CELL("address",'E_1.2.sz.mell'!A1),1)),"'",""))</f>
        <v>E_1.2.sz.mell!$A$1</v>
      </c>
    </row>
    <row r="79" spans="1:3" x14ac:dyDescent="0.25">
      <c r="A79" s="601" t="s">
        <v>629</v>
      </c>
      <c r="B79" s="601" t="s">
        <v>698</v>
      </c>
      <c r="C79" s="669" t="str">
        <f ca="1">HYPERLINK(SUBSTITUTE(CELL("address",'E_1.3.sz.mell.'!A1),"'",""),SUBSTITUTE(MID(CELL("address",'E_1.3.sz.mell.'!A1),SEARCH("]",CELL("address",'E_1.3.sz.mell.'!A1),1)+1,LEN(CELL("address",'E_1.3.sz.mell.'!A1))-SEARCH("]",CELL("address",'E_1.3.sz.mell.'!A1),1)),"'",""))</f>
        <v>E_1.3.sz.mell.!$A$1</v>
      </c>
    </row>
    <row r="80" spans="1:3" x14ac:dyDescent="0.25">
      <c r="A80" s="601" t="s">
        <v>632</v>
      </c>
      <c r="B80" s="601" t="s">
        <v>699</v>
      </c>
      <c r="C80" s="669" t="str">
        <f ca="1">HYPERLINK(SUBSTITUTE(CELL("address",'E_1.4.sz.mell.'!A1),"'",""),SUBSTITUTE(MID(CELL("address",'E_1.4.sz.mell.'!A1),SEARCH("]",CELL("address",'E_1.4.sz.mell.'!A1),1)+1,LEN(CELL("address",'E_1.4.sz.mell.'!A1))-SEARCH("]",CELL("address",'E_1.4.sz.mell.'!A1),1)),"'",""))</f>
        <v>E_1.4.sz.mell.!$A$1</v>
      </c>
    </row>
    <row r="81" spans="1:3" x14ac:dyDescent="0.25">
      <c r="A81" s="601" t="s">
        <v>634</v>
      </c>
      <c r="B81" s="601" t="s">
        <v>700</v>
      </c>
      <c r="C81" s="669" t="str">
        <f ca="1">HYPERLINK(SUBSTITUTE(CELL("address",'E_2.1.sz.mell.'!A1),"'",""),SUBSTITUTE(MID(CELL("address",'E_2.1.sz.mell.'!A1),SEARCH("]",CELL("address",'E_2.1.sz.mell.'!A1),1)+1,LEN(CELL("address",'E_2.1.sz.mell.'!A1))-SEARCH("]",CELL("address",'E_2.1.sz.mell.'!A1),1)),"'",""))</f>
        <v>E_2.1.sz.mell.!$A$1</v>
      </c>
    </row>
    <row r="82" spans="1:3" x14ac:dyDescent="0.25">
      <c r="A82" s="601" t="s">
        <v>636</v>
      </c>
      <c r="B82" s="601" t="s">
        <v>701</v>
      </c>
      <c r="C82" s="669" t="str">
        <f ca="1">HYPERLINK(SUBSTITUTE(CELL("address",'E_2.2.sz.mell.'!A1),"'",""),SUBSTITUTE(MID(CELL("address",'E_2.2.sz.mell.'!A1),SEARCH("]",CELL("address",'E_2.2.sz.mell.'!A1),1)+1,LEN(CELL("address",'E_2.2.sz.mell.'!A1))-SEARCH("]",CELL("address",'E_2.2.sz.mell.'!A1),1)),"'",""))</f>
        <v>E_2.2.sz.mell.!$A$1</v>
      </c>
    </row>
    <row r="83" spans="1:3" x14ac:dyDescent="0.25">
      <c r="A83" s="601" t="s">
        <v>638</v>
      </c>
      <c r="B83" s="601" t="s">
        <v>639</v>
      </c>
      <c r="C83" s="669" t="str">
        <f ca="1">HYPERLINK(SUBSTITUTE(CELL("address",E_ELLENŐRZÉS!A1),"'",""),SUBSTITUTE(MID(CELL("address",E_ELLENŐRZÉS!A1),SEARCH("]",CELL("address",E_ELLENŐRZÉS!A1),1)+1,LEN(CELL("address",E_ELLENŐRZÉS!A1))-SEARCH("]",CELL("address",E_ELLENŐRZÉS!A1),1)),"'",""))</f>
        <v>E_ELLENŐRZÉS!$A$1</v>
      </c>
    </row>
    <row r="84" spans="1:3" x14ac:dyDescent="0.25">
      <c r="A84" s="601" t="s">
        <v>640</v>
      </c>
      <c r="B84" s="601" t="s">
        <v>702</v>
      </c>
      <c r="C84" s="669" t="str">
        <f ca="1">HYPERLINK(SUBSTITUTE(CELL("address",'E_3.sz.mell.'!A1),"'",""),SUBSTITUTE(MID(CELL("address",'E_3.sz.mell.'!A1),SEARCH("]",CELL("address",'E_3.sz.mell.'!A1),1)+1,LEN(CELL("address",'E_3.sz.mell.'!A1))-SEARCH("]",CELL("address",'E_3.sz.mell.'!A1),1)),"'",""))</f>
        <v>E_3.sz.mell.!$A$1</v>
      </c>
    </row>
    <row r="85" spans="1:3" x14ac:dyDescent="0.25">
      <c r="A85" s="601" t="s">
        <v>642</v>
      </c>
      <c r="B85" s="601" t="s">
        <v>703</v>
      </c>
      <c r="C85" s="669" t="str">
        <f ca="1">HYPERLINK(SUBSTITUTE(CELL("address",'E_4.sz.mell.'!A1),"'",""),SUBSTITUTE(MID(CELL("address",'E_4.sz.mell.'!A1),SEARCH("]",CELL("address",'E_4.sz.mell.'!A1),1)+1,LEN(CELL("address",'E_4.sz.mell.'!A1))-SEARCH("]",CELL("address",'E_4.sz.mell.'!A1),1)),"'",""))</f>
        <v>E_4.sz.mell.!$A$1</v>
      </c>
    </row>
    <row r="86" spans="1:3" x14ac:dyDescent="0.25">
      <c r="A86" s="601" t="s">
        <v>704</v>
      </c>
      <c r="B86" s="601" t="s">
        <v>705</v>
      </c>
      <c r="C86" s="669" t="str">
        <f ca="1">HYPERLINK(SUBSTITUTE(CELL("address",'E_5.1.sz.mell'!A1),"'",""),SUBSTITUTE(MID(CELL("address",'E_5.1.sz.mell'!A1),SEARCH("]",CELL("address",'E_5.1.sz.mell'!A1),1)+1,LEN(CELL("address",'E_5.1.sz.mell'!A1))-SEARCH("]",CELL("address",'E_5.1.sz.mell'!A1),1)),"'",""))</f>
        <v>E_5.1.sz.mell!$A$1</v>
      </c>
    </row>
    <row r="87" spans="1:3" x14ac:dyDescent="0.25">
      <c r="A87" s="601" t="s">
        <v>706</v>
      </c>
      <c r="B87" s="601" t="s">
        <v>707</v>
      </c>
      <c r="C87" s="669" t="str">
        <f ca="1">HYPERLINK(SUBSTITUTE(CELL("address",'E_5.1.1.sz.mell'!A1),"'",""),SUBSTITUTE(MID(CELL("address",'E_5.1.1.sz.mell'!A1),SEARCH("]",CELL("address",'E_5.1.1.sz.mell'!A1),1)+1,LEN(CELL("address",'E_5.1.1.sz.mell'!A1))-SEARCH("]",CELL("address",'E_5.1.1.sz.mell'!A1),1)),"'",""))</f>
        <v>E_5.1.1.sz.mell!$A$1</v>
      </c>
    </row>
    <row r="88" spans="1:3" x14ac:dyDescent="0.25">
      <c r="A88" s="601" t="s">
        <v>708</v>
      </c>
      <c r="B88" s="601" t="s">
        <v>709</v>
      </c>
      <c r="C88" s="669" t="str">
        <f ca="1">HYPERLINK(SUBSTITUTE(CELL("address",'E_5.1.2.sz.mell'!A1),"'",""),SUBSTITUTE(MID(CELL("address",'E_5.1.2.sz.mell'!A1),SEARCH("]",CELL("address",'E_5.1.2.sz.mell'!A1),1)+1,LEN(CELL("address",'E_5.1.2.sz.mell'!A1))-SEARCH("]",CELL("address",'E_5.1.2.sz.mell'!A1),1)),"'",""))</f>
        <v>E_5.1.2.sz.mell!$A$1</v>
      </c>
    </row>
    <row r="89" spans="1:3" x14ac:dyDescent="0.25">
      <c r="A89" s="601" t="s">
        <v>710</v>
      </c>
      <c r="B89" s="601" t="s">
        <v>711</v>
      </c>
      <c r="C89" s="669" t="str">
        <f ca="1">HYPERLINK(SUBSTITUTE(CELL("address",'E_5.1.3.sz.mell'!A1),"'",""),SUBSTITUTE(MID(CELL("address",'E_5.1.3.sz.mell'!A1),SEARCH("]",CELL("address",'E_5.1.3.sz.mell'!A1),1)+1,LEN(CELL("address",'E_5.1.3.sz.mell'!A1))-SEARCH("]",CELL("address",'E_5.1.3.sz.mell'!A1),1)),"'",""))</f>
        <v>E_5.1.3.sz.mell!$A$1</v>
      </c>
    </row>
    <row r="90" spans="1:3" x14ac:dyDescent="0.25">
      <c r="A90" s="601" t="s">
        <v>712</v>
      </c>
      <c r="B90" s="601" t="str">
        <f t="shared" ref="B90:B100" si="1">B62</f>
        <v>……………………. Polgármesteri /Közös Önkormányzati Hivatal</v>
      </c>
      <c r="C90" s="669" t="str">
        <f ca="1">HYPERLINK(SUBSTITUTE(CELL("address",'E_5.2.sz.mell'!A1),"'",""),SUBSTITUTE(MID(CELL("address",'E_5.2.sz.mell'!A1),SEARCH("]",CELL("address",'E_5.2.sz.mell'!A1),1)+1,LEN(CELL("address",'E_5.2.sz.mell'!A1))-SEARCH("]",CELL("address",'E_5.2.sz.mell'!A1),1)),"'",""))</f>
        <v>E_5.2.sz.mell!$A$1</v>
      </c>
    </row>
    <row r="91" spans="1:3" x14ac:dyDescent="0.25">
      <c r="A91" s="601" t="s">
        <v>713</v>
      </c>
      <c r="B91" s="601" t="str">
        <f t="shared" si="1"/>
        <v>1 kvi név</v>
      </c>
      <c r="C91" s="669" t="str">
        <f ca="1">HYPERLINK(SUBSTITUTE(CELL("address",'E_5.3.sz.mell'!A1),"'",""),SUBSTITUTE(MID(CELL("address",'E_5.3.sz.mell'!A1),SEARCH("]",CELL("address",'E_5.3.sz.mell'!A1),1)+1,LEN(CELL("address",'E_5.3.sz.mell'!A1))-SEARCH("]",CELL("address",'E_5.3.sz.mell'!A1),1)),"'",""))</f>
        <v>E_5.3.sz.mell!$A$1</v>
      </c>
    </row>
    <row r="92" spans="1:3" x14ac:dyDescent="0.25">
      <c r="A92" s="601" t="s">
        <v>714</v>
      </c>
      <c r="B92" s="601" t="str">
        <f t="shared" si="1"/>
        <v>2 kvi név</v>
      </c>
      <c r="C92" s="669" t="str">
        <f ca="1">HYPERLINK(SUBSTITUTE(CELL("address",'E_5.4.sz.mell'!A1),"'",""),SUBSTITUTE(MID(CELL("address",'E_5.4.sz.mell'!A1),SEARCH("]",CELL("address",'E_5.4.sz.mell'!A1),1)+1,LEN(CELL("address",'E_5.4.sz.mell'!A1))-SEARCH("]",CELL("address",'E_5.4.sz.mell'!A1),1)),"'",""))</f>
        <v>E_5.4.sz.mell!$A$1</v>
      </c>
    </row>
    <row r="93" spans="1:3" x14ac:dyDescent="0.25">
      <c r="A93" s="601" t="s">
        <v>715</v>
      </c>
      <c r="B93" s="601" t="str">
        <f t="shared" si="1"/>
        <v>3 kvi név</v>
      </c>
      <c r="C93" s="669" t="str">
        <f ca="1">HYPERLINK(SUBSTITUTE(CELL("address",'E_5.5.sz.mell'!A1),"'",""),SUBSTITUTE(MID(CELL("address",'E_5.5.sz.mell'!A1),SEARCH("]",CELL("address",'E_5.5.sz.mell'!A1),1)+1,LEN(CELL("address",'E_5.5.sz.mell'!A1))-SEARCH("]",CELL("address",'E_5.5.sz.mell'!A1),1)),"'",""))</f>
        <v>E_5.5.sz.mell!$A$1</v>
      </c>
    </row>
    <row r="94" spans="1:3" x14ac:dyDescent="0.25">
      <c r="A94" s="601" t="s">
        <v>716</v>
      </c>
      <c r="B94" s="601" t="str">
        <f t="shared" si="1"/>
        <v>4 kvi név</v>
      </c>
      <c r="C94" s="669" t="str">
        <f ca="1">HYPERLINK(SUBSTITUTE(CELL("address",'E_5.6.sz.mell'!A1),"'",""),SUBSTITUTE(MID(CELL("address",'E_5.6.sz.mell'!A1),SEARCH("]",CELL("address",'E_5.6.sz.mell'!A1),1)+1,LEN(CELL("address",'E_5.6.sz.mell'!A1))-SEARCH("]",CELL("address",'E_5.6.sz.mell'!A1),1)),"'",""))</f>
        <v>E_5.6.sz.mell!$A$1</v>
      </c>
    </row>
    <row r="95" spans="1:3" x14ac:dyDescent="0.25">
      <c r="A95" s="601" t="s">
        <v>717</v>
      </c>
      <c r="B95" s="601" t="str">
        <f t="shared" si="1"/>
        <v>5 kvi név</v>
      </c>
      <c r="C95" s="669" t="str">
        <f ca="1">HYPERLINK(SUBSTITUTE(CELL("address",'E_5.7.sz.mell'!A1),"'",""),SUBSTITUTE(MID(CELL("address",'E_5.7.sz.mell'!A1),SEARCH("]",CELL("address",'E_5.7.sz.mell'!A1),1)+1,LEN(CELL("address",'E_5.7.sz.mell'!A1))-SEARCH("]",CELL("address",'E_5.7.sz.mell'!A1),1)),"'",""))</f>
        <v>E_5.7.sz.mell!$A$1</v>
      </c>
    </row>
    <row r="96" spans="1:3" x14ac:dyDescent="0.25">
      <c r="A96" s="601" t="s">
        <v>718</v>
      </c>
      <c r="B96" s="601" t="str">
        <f t="shared" si="1"/>
        <v>6 kvi név</v>
      </c>
      <c r="C96" s="669" t="str">
        <f ca="1">HYPERLINK(SUBSTITUTE(CELL("address",'E_5.8.sz.mell'!A1),"'",""),SUBSTITUTE(MID(CELL("address",'E_5.8.sz.mell'!A1),SEARCH("]",CELL("address",'E_5.8.sz.mell'!A1),1)+1,LEN(CELL("address",'E_5.8.sz.mell'!A1))-SEARCH("]",CELL("address",'E_5.8.sz.mell'!A1),1)),"'",""))</f>
        <v>E_5.8.sz.mell!$A$1</v>
      </c>
    </row>
    <row r="97" spans="1:3" x14ac:dyDescent="0.25">
      <c r="A97" s="601" t="s">
        <v>719</v>
      </c>
      <c r="B97" s="601" t="str">
        <f t="shared" si="1"/>
        <v>7 kvi név</v>
      </c>
      <c r="C97" s="669" t="str">
        <f ca="1">HYPERLINK(SUBSTITUTE(CELL("address",'E_5.9.sz.mell'!A1),"'",""),SUBSTITUTE(MID(CELL("address",'E_5.9.sz.mell'!A1),SEARCH("]",CELL("address",'E_5.9.sz.mell'!A1),1)+1,LEN(CELL("address",'E_5.9.sz.mell'!A1))-SEARCH("]",CELL("address",'E_5.9.sz.mell'!A1),1)),"'",""))</f>
        <v>E_5.9.sz.mell!$A$1</v>
      </c>
    </row>
    <row r="98" spans="1:3" x14ac:dyDescent="0.25">
      <c r="A98" s="601" t="s">
        <v>720</v>
      </c>
      <c r="B98" s="601" t="str">
        <f t="shared" si="1"/>
        <v>8 kvi név</v>
      </c>
      <c r="C98" s="669" t="str">
        <f ca="1">HYPERLINK(SUBSTITUTE(CELL("address",'E_5.10.sz.mell'!A1),"'",""),SUBSTITUTE(MID(CELL("address",'E_5.10.sz.mell'!A1),SEARCH("]",CELL("address",'E_5.10.sz.mell'!A1),1)+1,LEN(CELL("address",'E_5.10.sz.mell'!A1))-SEARCH("]",CELL("address",'E_5.10.sz.mell'!A1),1)),"'",""))</f>
        <v>E_5.10.sz.mell!$A$1</v>
      </c>
    </row>
    <row r="99" spans="1:3" x14ac:dyDescent="0.25">
      <c r="A99" s="601" t="s">
        <v>721</v>
      </c>
      <c r="B99" s="601" t="str">
        <f t="shared" si="1"/>
        <v>9 kvi név</v>
      </c>
      <c r="C99" s="669" t="str">
        <f ca="1">HYPERLINK(SUBSTITUTE(CELL("address",'E_5.11.sz.mell'!A1),"'",""),SUBSTITUTE(MID(CELL("address",'E_5.11.sz.mell'!A1),SEARCH("]",CELL("address",'E_5.11.sz.mell'!A1),1)+1,LEN(CELL("address",'E_5.11.sz.mell'!A1))-SEARCH("]",CELL("address",'E_5.11.sz.mell'!A1),1)),"'",""))</f>
        <v>E_5.11.sz.mell!$A$1</v>
      </c>
    </row>
    <row r="100" spans="1:3" x14ac:dyDescent="0.25">
      <c r="A100" s="601" t="s">
        <v>722</v>
      </c>
      <c r="B100" s="601" t="str">
        <f t="shared" si="1"/>
        <v>10 kvi név</v>
      </c>
      <c r="C100" s="669" t="str">
        <f ca="1">HYPERLINK(SUBSTITUTE(CELL("address",'E_5.12.sz.mell'!A1),"'",""),SUBSTITUTE(MID(CELL("address",'E_5.12.sz.mell'!A1),SEARCH("]",CELL("address",'E_5.12.sz.mell'!A1),1)+1,LEN(CELL("address",'E_5.12.sz.mell'!A1))-SEARCH("]",CELL("address",'E_5.12.sz.mell'!A1),1)),"'",""))</f>
        <v>E_5.12.sz.mell!$A$1</v>
      </c>
    </row>
    <row r="101" spans="1:3" ht="17.399999999999999" x14ac:dyDescent="0.3">
      <c r="A101" s="1585" t="str">
        <f>CONCATENATE("IDŐKÖZI (",UPPER(IB_ALAPADATOK!C8)," BESZÁMOLÓ) TÁJÉKOZTATÓ")</f>
        <v>IDŐKÖZI (I. FÉLÉVES BESZÁMOLÓ) TÁJÉKOZTATÓ</v>
      </c>
      <c r="B101" s="1585"/>
      <c r="C101" s="1585"/>
    </row>
    <row r="102" spans="1:3" x14ac:dyDescent="0.25">
      <c r="A102" s="601" t="s">
        <v>622</v>
      </c>
      <c r="B102" s="601" t="s">
        <v>623</v>
      </c>
      <c r="C102" s="669" t="str">
        <f ca="1">HYPERLINK(SUBSTITUTE(CELL("address",IB_ALAPADATOK!A1),"'",""),SUBSTITUTE(MID(CELL("address",IB_ALAPADATOK!A1),SEARCH("]",CELL("address",IB_ALAPADATOK!A1),1)+1,LEN(CELL("address",IB_ALAPADATOK!A1))-SEARCH("]",CELL("address",IB_ALAPADATOK!A1),1)),"'",""))</f>
        <v>IB_ALAPADATOK!$A$1</v>
      </c>
    </row>
    <row r="103" spans="1:3" x14ac:dyDescent="0.25">
      <c r="A103" s="601" t="s">
        <v>624</v>
      </c>
      <c r="B103" s="601" t="s">
        <v>801</v>
      </c>
      <c r="C103" s="669" t="str">
        <f ca="1">HYPERLINK(SUBSTITUTE(CELL("address",IB_ÖSSZEFÜGGÉSEK!A1),"'",""),SUBSTITUTE(MID(CELL("address",IB_ÖSSZEFÜGGÉSEK!A1),SEARCH("]",CELL("address",IB_ÖSSZEFÜGGÉSEK!A1),1)+1,LEN(CELL("address",IB_ÖSSZEFÜGGÉSEK!A1))-SEARCH("]",CELL("address",IB_ÖSSZEFÜGGÉSEK!A1),1)),"'",""))</f>
        <v>IB_ÖSSZEFÜGGÉSEK!$A$1</v>
      </c>
    </row>
    <row r="104" spans="1:3" x14ac:dyDescent="0.25">
      <c r="A104" s="601" t="s">
        <v>626</v>
      </c>
      <c r="B104" s="601" t="str">
        <f>CONCATENATE('IB_1.1.sz.mell.'!A3)</f>
        <v>Tájékoztatató a 2019. évi költségvetés  I. féléves alakulásáról</v>
      </c>
      <c r="C104" s="669" t="str">
        <f ca="1">HYPERLINK(SUBSTITUTE(CELL("address",'IB_1.1.sz.mell.'!A1),"'",""),SUBSTITUTE(MID(CELL("address",'IB_1.1.sz.mell.'!A1),SEARCH("]",CELL("address",'IB_1.1.sz.mell.'!A1),1)+1,LEN(CELL("address",'IB_1.1.sz.mell.'!A1))-SEARCH("]",CELL("address",'IB_1.1.sz.mell.'!A1),1)),"'",""))</f>
        <v>IB_1.1.sz.mell.!$A$1</v>
      </c>
    </row>
    <row r="105" spans="1:3" x14ac:dyDescent="0.25">
      <c r="A105" s="601" t="s">
        <v>628</v>
      </c>
      <c r="B105" s="601" t="str">
        <f>'IB_1.2.sz.mell.'!A3</f>
        <v>Tájékoztatató a 2019. évi költségvetés  I. féléves alakulásáról</v>
      </c>
      <c r="C105" s="669" t="str">
        <f ca="1">HYPERLINK(SUBSTITUTE(CELL("address",'IB_1.2.sz.mell.'!A1),"'",""),SUBSTITUTE(MID(CELL("address",'IB_1.2.sz.mell.'!A1),SEARCH("]",CELL("address",'IB_1.2.sz.mell.'!A1),1)+1,LEN(CELL("address",'IB_1.2.sz.mell.'!A1))-SEARCH("]",CELL("address",'IB_1.2.sz.mell.'!A1),1)),"'",""))</f>
        <v>IB_1.2.sz.mell.!$A$1</v>
      </c>
    </row>
    <row r="106" spans="1:3" x14ac:dyDescent="0.25">
      <c r="A106" s="601" t="s">
        <v>629</v>
      </c>
      <c r="B106" s="601" t="str">
        <f>'IB_1.3.sz.mell.'!A3</f>
        <v>Tájékoztatató a 2019. évi költségvetés  I. féléves alakulásáról</v>
      </c>
      <c r="C106" s="669" t="str">
        <f ca="1">HYPERLINK(SUBSTITUTE(CELL("address",'IB_1.3.sz.mell.'!A1),"'",""),SUBSTITUTE(MID(CELL("address",'IB_1.3.sz.mell.'!A1),SEARCH("]",CELL("address",'IB_1.3.sz.mell.'!A1),1)+1,LEN(CELL("address",'IB_1.3.sz.mell.'!A1))-SEARCH("]",CELL("address",'IB_1.3.sz.mell.'!A1),1)),"'",""))</f>
        <v>IB_1.3.sz.mell.!$A$1</v>
      </c>
    </row>
    <row r="107" spans="1:3" x14ac:dyDescent="0.25">
      <c r="A107" s="601" t="s">
        <v>632</v>
      </c>
      <c r="B107" s="601" t="str">
        <f>'IB_1.4.sz.mell.'!A3</f>
        <v>Tájékoztatató a 2019. évi költségvetés  I. féléves alakulásáról</v>
      </c>
      <c r="C107" s="669" t="str">
        <f ca="1">HYPERLINK(SUBSTITUTE(CELL("address",'IB_1.4.sz.mell.'!A1),"'",""),SUBSTITUTE(MID(CELL("address",'IB_1.4.sz.mell.'!A1),SEARCH("]",CELL("address",'IB_1.4.sz.mell.'!A1),1)+1,LEN(CELL("address",'IB_1.4.sz.mell.'!A1))-SEARCH("]",CELL("address",'IB_1.4.sz.mell.'!A1),1)),"'",""))</f>
        <v>IB_1.4.sz.mell.!$A$1</v>
      </c>
    </row>
    <row r="108" spans="1:3" x14ac:dyDescent="0.25">
      <c r="A108" s="601" t="s">
        <v>634</v>
      </c>
      <c r="B108" s="601" t="s">
        <v>635</v>
      </c>
      <c r="C108" s="669" t="str">
        <f ca="1">HYPERLINK(SUBSTITUTE(CELL("address",'IB_2.1.sz.mell'!A1),"'",""),SUBSTITUTE(MID(CELL("address",'IB_2.1.sz.mell'!A1),SEARCH("]",CELL("address",'IB_2.1.sz.mell'!A1),1)+1,LEN(CELL("address",'IB_2.1.sz.mell'!A1))-SEARCH("]",CELL("address",'IB_2.1.sz.mell'!A1),1)),"'",""))</f>
        <v>IB_2.1.sz.mell!$A$1</v>
      </c>
    </row>
    <row r="109" spans="1:3" x14ac:dyDescent="0.25">
      <c r="A109" s="601" t="s">
        <v>636</v>
      </c>
      <c r="B109" s="601" t="s">
        <v>637</v>
      </c>
      <c r="C109" s="669" t="str">
        <f ca="1">HYPERLINK(SUBSTITUTE(CELL("address",'IB_2.2.sz.mell'!A1),"'",""),SUBSTITUTE(MID(CELL("address",'IB_2.2.sz.mell'!A1),SEARCH("]",CELL("address",'IB_2.2.sz.mell'!A1),1)+1,LEN(CELL("address",'IB_2.2.sz.mell'!A1))-SEARCH("]",CELL("address",'IB_2.2.sz.mell'!A1),1)),"'",""))</f>
        <v>IB_2.2.sz.mell!$A$1</v>
      </c>
    </row>
    <row r="110" spans="1:3" x14ac:dyDescent="0.25">
      <c r="A110" s="601" t="s">
        <v>638</v>
      </c>
      <c r="B110" s="601" t="s">
        <v>639</v>
      </c>
      <c r="C110" s="669" t="str">
        <f ca="1">HYPERLINK(SUBSTITUTE(CELL("address",IB_ELLENŐRZÉS!A1),"'",""),SUBSTITUTE(MID(CELL("address",IB_ELLENŐRZÉS!A1),SEARCH("]",CELL("address",IB_ELLENŐRZÉS!A1),1)+1,LEN(CELL("address",IB_ELLENŐRZÉS!A1))-SEARCH("]",CELL("address",IB_ELLENŐRZÉS!A1),1)),"'",""))</f>
        <v>IB_ELLENŐRZÉS!$A$1</v>
      </c>
    </row>
    <row r="111" spans="1:3" x14ac:dyDescent="0.25">
      <c r="A111" s="601" t="s">
        <v>640</v>
      </c>
      <c r="B111" s="601" t="s">
        <v>0</v>
      </c>
      <c r="C111" s="669" t="str">
        <f ca="1">HYPERLINK(SUBSTITUTE(CELL("address",'IB_3.sz.mell.'!A1),"'",""),SUBSTITUTE(MID(CELL("address",'IB_3.sz.mell.'!A1),SEARCH("]",CELL("address",'IB_3.sz.mell.'!A1),1)+1,LEN(CELL("address",'IB_3.sz.mell.'!A1))-SEARCH("]",CELL("address",'IB_3.sz.mell.'!A1),1)),"'",""))</f>
        <v>IB_3.sz.mell.!$A$1</v>
      </c>
    </row>
    <row r="112" spans="1:3" x14ac:dyDescent="0.25">
      <c r="A112" s="601" t="s">
        <v>642</v>
      </c>
      <c r="B112" s="601" t="s">
        <v>1</v>
      </c>
      <c r="C112" s="669" t="str">
        <f ca="1">HYPERLINK(SUBSTITUTE(CELL("address",'IB_4.sz.mell.'!A1),"'",""),SUBSTITUTE(MID(CELL("address",'IB_4.sz.mell.'!A1),SEARCH("]",CELL("address",'IB_4.sz.mell.'!A1),1)+1,LEN(CELL("address",'IB_4.sz.mell.'!A1))-SEARCH("]",CELL("address",'IB_4.sz.mell.'!A1),1)),"'",""))</f>
        <v>IB_4.sz.mell.!$A$1</v>
      </c>
    </row>
    <row r="113" spans="1:3" x14ac:dyDescent="0.25">
      <c r="A113" s="601" t="s">
        <v>645</v>
      </c>
      <c r="B113" s="601" t="str">
        <f>'IB_5.sz.mell.'!A2</f>
        <v>Európai uniós támogatással megvalósuló projektek</v>
      </c>
      <c r="C113" s="669" t="str">
        <f ca="1">HYPERLINK(SUBSTITUTE(CELL("address",'IB_5.sz.mell.'!A1),"'",""),SUBSTITUTE(MID(CELL("address",'IB_5.sz.mell.'!A1),SEARCH("]",CELL("address",'IB_5.sz.mell.'!A1),1)+1,LEN(CELL("address",'IB_5.sz.mell.'!A1))-SEARCH("]",CELL("address",'IB_5.sz.mell.'!A1),1)),"'",""))</f>
        <v>IB_5.sz.mell.!$A$1</v>
      </c>
    </row>
    <row r="114" spans="1:3" x14ac:dyDescent="0.25">
      <c r="A114" s="601" t="s">
        <v>802</v>
      </c>
      <c r="B114" s="601" t="s">
        <v>803</v>
      </c>
      <c r="C114" s="669" t="str">
        <f ca="1">HYPERLINK(SUBSTITUTE(CELL("address",'IB_6.1.sz.mell'!A1),"'",""),SUBSTITUTE(MID(CELL("address",'IB_6.1.sz.mell'!A1),SEARCH("]",CELL("address",'IB_6.1.sz.mell'!A1),1)+1,LEN(CELL("address",'IB_6.1.sz.mell'!A1))-SEARCH("]",CELL("address",'IB_6.1.sz.mell'!A1),1)),"'",""))</f>
        <v>IB_6.1.sz.mell!$A$1</v>
      </c>
    </row>
    <row r="115" spans="1:3" x14ac:dyDescent="0.25">
      <c r="A115" s="601" t="s">
        <v>804</v>
      </c>
      <c r="B115" s="601" t="s">
        <v>805</v>
      </c>
      <c r="C115" s="669" t="str">
        <f ca="1">HYPERLINK(SUBSTITUTE(CELL("address",'IB_6.1.1.sz.mell'!A1),"'",""),SUBSTITUTE(MID(CELL("address",'IB_6.1.1.sz.mell'!A1),SEARCH("]",CELL("address",'IB_6.1.1.sz.mell'!A1),1)+1,LEN(CELL("address",'IB_6.1.1.sz.mell'!A1))-SEARCH("]",CELL("address",'IB_6.1.1.sz.mell'!A1),1)),"'",""))</f>
        <v>IB_6.1.1.sz.mell!$A$1</v>
      </c>
    </row>
    <row r="116" spans="1:3" x14ac:dyDescent="0.25">
      <c r="A116" s="601" t="s">
        <v>806</v>
      </c>
      <c r="B116" s="601" t="s">
        <v>418</v>
      </c>
      <c r="C116" s="669" t="str">
        <f ca="1">HYPERLINK(SUBSTITUTE(CELL("address",'IB_6.1.2.sz.mell'!A1),"'",""),SUBSTITUTE(MID(CELL("address",'IB_6.1.2.sz.mell'!A1),SEARCH("]",CELL("address",'IB_6.1.2.sz.mell'!A1),1)+1,LEN(CELL("address",'IB_6.1.2.sz.mell'!A1))-SEARCH("]",CELL("address",'IB_6.1.2.sz.mell'!A1),1)),"'",""))</f>
        <v>IB_6.1.2.sz.mell!$A$1</v>
      </c>
    </row>
    <row r="117" spans="1:3" x14ac:dyDescent="0.25">
      <c r="A117" s="601" t="s">
        <v>807</v>
      </c>
      <c r="B117" s="601" t="s">
        <v>808</v>
      </c>
      <c r="C117" s="669" t="str">
        <f ca="1">HYPERLINK(SUBSTITUTE(CELL("address",'IB_6.1.3.sz.mell'!A1),"'",""),SUBSTITUTE(MID(CELL("address",'IB_6.1.3.sz.mell'!A1),SEARCH("]",CELL("address",'IB_6.1.3.sz.mell'!A1),1)+1,LEN(CELL("address",'IB_6.1.3.sz.mell'!A1))-SEARCH("]",CELL("address",'IB_6.1.3.sz.mell'!A1),1)),"'",""))</f>
        <v>IB_6.1.3.sz.mell!$A$1</v>
      </c>
    </row>
    <row r="118" spans="1:3" x14ac:dyDescent="0.25">
      <c r="A118" s="601" t="s">
        <v>809</v>
      </c>
      <c r="B118" s="601" t="str">
        <f t="shared" ref="B118:B128" si="2">B90</f>
        <v>……………………. Polgármesteri /Közös Önkormányzati Hivatal</v>
      </c>
      <c r="C118" s="669" t="str">
        <f ca="1">HYPERLINK(SUBSTITUTE(CELL("address",'IB_6.2.sz.mell'!A1),"'",""),SUBSTITUTE(MID(CELL("address",'IB_6.2.sz.mell'!A1),SEARCH("]",CELL("address",'IB_6.2.sz.mell'!A1),1)+1,LEN(CELL("address",'IB_6.2.sz.mell'!A1))-SEARCH("]",CELL("address",'IB_6.2.sz.mell'!A1),1)),"'",""))</f>
        <v>IB_6.2.sz.mell!$A$1</v>
      </c>
    </row>
    <row r="119" spans="1:3" x14ac:dyDescent="0.25">
      <c r="A119" s="601" t="s">
        <v>810</v>
      </c>
      <c r="B119" s="601" t="str">
        <f t="shared" si="2"/>
        <v>1 kvi név</v>
      </c>
      <c r="C119" s="669" t="str">
        <f ca="1">HYPERLINK(SUBSTITUTE(CELL("address",'IB_6.3.sz.mell'!A1),"'",""),SUBSTITUTE(MID(CELL("address",'IB_6.3.sz.mell'!A1),SEARCH("]",CELL("address",'IB_6.3.sz.mell'!A1),1)+1,LEN(CELL("address",'IB_6.3.sz.mell'!A1))-SEARCH("]",CELL("address",'IB_6.3.sz.mell'!A1),1)),"'",""))</f>
        <v>IB_6.3.sz.mell!$A$1</v>
      </c>
    </row>
    <row r="120" spans="1:3" x14ac:dyDescent="0.25">
      <c r="A120" s="601" t="s">
        <v>811</v>
      </c>
      <c r="B120" s="601" t="str">
        <f t="shared" si="2"/>
        <v>2 kvi név</v>
      </c>
      <c r="C120" s="669" t="str">
        <f ca="1">HYPERLINK(SUBSTITUTE(CELL("address",'IB_6.4.sz.mell'!A1),"'",""),SUBSTITUTE(MID(CELL("address",'IB_6.4.sz.mell'!A1),SEARCH("]",CELL("address",'IB_6.4.sz.mell'!A1),1)+1,LEN(CELL("address",'IB_6.4.sz.mell'!A1))-SEARCH("]",CELL("address",'IB_6.4.sz.mell'!A1),1)),"'",""))</f>
        <v>IB_6.4.sz.mell!$A$1</v>
      </c>
    </row>
    <row r="121" spans="1:3" x14ac:dyDescent="0.25">
      <c r="A121" s="601" t="s">
        <v>812</v>
      </c>
      <c r="B121" s="601" t="str">
        <f t="shared" si="2"/>
        <v>3 kvi név</v>
      </c>
      <c r="C121" s="669" t="str">
        <f ca="1">HYPERLINK(SUBSTITUTE(CELL("address",'IB_6.5.sz.mell'!A1),"'",""),SUBSTITUTE(MID(CELL("address",'IB_6.5.sz.mell'!A1),SEARCH("]",CELL("address",'IB_6.5.sz.mell'!A1),1)+1,LEN(CELL("address",'IB_6.5.sz.mell'!A1))-SEARCH("]",CELL("address",'IB_6.5.sz.mell'!A1),1)),"'",""))</f>
        <v>IB_6.5.sz.mell!$A$1</v>
      </c>
    </row>
    <row r="122" spans="1:3" x14ac:dyDescent="0.25">
      <c r="A122" s="601" t="s">
        <v>813</v>
      </c>
      <c r="B122" s="601" t="str">
        <f t="shared" si="2"/>
        <v>4 kvi név</v>
      </c>
      <c r="C122" s="669" t="str">
        <f ca="1">HYPERLINK(SUBSTITUTE(CELL("address",'IB_6.6.sz.mell'!A1),"'",""),SUBSTITUTE(MID(CELL("address",'IB_6.6.sz.mell'!A1),SEARCH("]",CELL("address",'IB_6.6.sz.mell'!A1),1)+1,LEN(CELL("address",'IB_6.6.sz.mell'!A1))-SEARCH("]",CELL("address",'IB_6.6.sz.mell'!A1),1)),"'",""))</f>
        <v>IB_6.6.sz.mell!$A$1</v>
      </c>
    </row>
    <row r="123" spans="1:3" x14ac:dyDescent="0.25">
      <c r="A123" s="601" t="s">
        <v>814</v>
      </c>
      <c r="B123" s="601" t="str">
        <f t="shared" si="2"/>
        <v>5 kvi név</v>
      </c>
      <c r="C123" s="669" t="str">
        <f ca="1">HYPERLINK(SUBSTITUTE(CELL("address",'IB_6.7.sz.mell'!A1),"'",""),SUBSTITUTE(MID(CELL("address",'IB_6.7.sz.mell'!A1),SEARCH("]",CELL("address",'IB_6.7.sz.mell'!A1),1)+1,LEN(CELL("address",'IB_6.7.sz.mell'!A1))-SEARCH("]",CELL("address",'IB_6.7.sz.mell'!A1),1)),"'",""))</f>
        <v>IB_6.7.sz.mell!$A$1</v>
      </c>
    </row>
    <row r="124" spans="1:3" x14ac:dyDescent="0.25">
      <c r="A124" s="601" t="s">
        <v>815</v>
      </c>
      <c r="B124" s="601" t="str">
        <f t="shared" si="2"/>
        <v>6 kvi név</v>
      </c>
      <c r="C124" s="669" t="str">
        <f ca="1">HYPERLINK(SUBSTITUTE(CELL("address",'IB_6.8.sz.mell'!A1),"'",""),SUBSTITUTE(MID(CELL("address",'IB_6.8.sz.mell'!A1),SEARCH("]",CELL("address",'IB_6.8.sz.mell'!A1),1)+1,LEN(CELL("address",'IB_6.8.sz.mell'!A1))-SEARCH("]",CELL("address",'IB_6.8.sz.mell'!A1),1)),"'",""))</f>
        <v>IB_6.8.sz.mell!$A$1</v>
      </c>
    </row>
    <row r="125" spans="1:3" x14ac:dyDescent="0.25">
      <c r="A125" s="601" t="s">
        <v>816</v>
      </c>
      <c r="B125" s="601" t="str">
        <f t="shared" si="2"/>
        <v>7 kvi név</v>
      </c>
      <c r="C125" s="669" t="str">
        <f ca="1">HYPERLINK(SUBSTITUTE(CELL("address",'IB_6.9.sz.mell'!A1),"'",""),SUBSTITUTE(MID(CELL("address",'IB_6.9.sz.mell'!A1),SEARCH("]",CELL("address",'IB_6.9.sz.mell'!A1),1)+1,LEN(CELL("address",'IB_6.9.sz.mell'!A1))-SEARCH("]",CELL("address",'IB_6.9.sz.mell'!A1),1)),"'",""))</f>
        <v>IB_6.9.sz.mell!$A$1</v>
      </c>
    </row>
    <row r="126" spans="1:3" x14ac:dyDescent="0.25">
      <c r="A126" s="601" t="s">
        <v>817</v>
      </c>
      <c r="B126" s="601" t="str">
        <f t="shared" si="2"/>
        <v>8 kvi név</v>
      </c>
      <c r="C126" s="669" t="str">
        <f ca="1">HYPERLINK(SUBSTITUTE(CELL("address",'IB_6.10.sz.mell'!A1),"'",""),SUBSTITUTE(MID(CELL("address",'IB_6.10.sz.mell'!A1),SEARCH("]",CELL("address",'IB_6.10.sz.mell'!A1),1)+1,LEN(CELL("address",'IB_6.10.sz.mell'!A1))-SEARCH("]",CELL("address",'IB_6.10.sz.mell'!A1),1)),"'",""))</f>
        <v>IB_6.10.sz.mell!$A$1</v>
      </c>
    </row>
    <row r="127" spans="1:3" x14ac:dyDescent="0.25">
      <c r="A127" s="601" t="s">
        <v>818</v>
      </c>
      <c r="B127" s="601" t="str">
        <f t="shared" si="2"/>
        <v>9 kvi név</v>
      </c>
      <c r="C127" s="669" t="str">
        <f ca="1">HYPERLINK(SUBSTITUTE(CELL("address",'IB_6.11.sz.mell'!A1),"'",""),SUBSTITUTE(MID(CELL("address",'IB_6.11.sz.mell'!A1),SEARCH("]",CELL("address",'IB_6.11.sz.mell'!A1),1)+1,LEN(CELL("address",'IB_6.11.sz.mell'!A1))-SEARCH("]",CELL("address",'IB_6.11.sz.mell'!A1),1)),"'",""))</f>
        <v>IB_6.11.sz.mell!$A$1</v>
      </c>
    </row>
    <row r="128" spans="1:3" x14ac:dyDescent="0.25">
      <c r="A128" s="601" t="s">
        <v>819</v>
      </c>
      <c r="B128" s="601" t="str">
        <f t="shared" si="2"/>
        <v>10 kvi név</v>
      </c>
      <c r="C128" s="669" t="str">
        <f ca="1">HYPERLINK(SUBSTITUTE(CELL("address",'IB_6.12.sz.mell'!A1),"'",""),SUBSTITUTE(MID(CELL("address",'IB_6.12.sz.mell'!A1),SEARCH("]",CELL("address",'IB_6.12.sz.mell'!A1),1)+1,LEN(CELL("address",'IB_6.12.sz.mell'!A1))-SEARCH("]",CELL("address",'IB_6.12.sz.mell'!A1),1)),"'",""))</f>
        <v>IB_6.12.sz.mell!$A$1</v>
      </c>
    </row>
    <row r="129" spans="1:3" x14ac:dyDescent="0.25">
      <c r="A129" s="601" t="s">
        <v>648</v>
      </c>
      <c r="B129" t="str">
        <f>'IB_7.sz.mell.'!A3</f>
        <v>Adatszolgáltatás 
az elismert tartozásállományról</v>
      </c>
      <c r="C129" s="669" t="str">
        <f ca="1">HYPERLINK(SUBSTITUTE(CELL("address",'IB_7.sz.mell.'!A1),"'",""),SUBSTITUTE(MID(CELL("address",'IB_7.sz.mell.'!A1),SEARCH("]",CELL("address",'IB_7.sz.mell.'!A1),1)+1,LEN(CELL("address",'IB_7.sz.mell.'!A1))-SEARCH("]",CELL("address",'IB_7.sz.mell.'!A1),1)),"'",""))</f>
        <v>IB_7.sz.mell.!$A$1</v>
      </c>
    </row>
    <row r="130" spans="1:3" ht="17.399999999999999" x14ac:dyDescent="0.3">
      <c r="A130" s="1585" t="s">
        <v>588</v>
      </c>
      <c r="B130" s="1585"/>
      <c r="C130" s="1585"/>
    </row>
    <row r="131" spans="1:3" x14ac:dyDescent="0.25">
      <c r="A131" s="601" t="s">
        <v>622</v>
      </c>
      <c r="B131" s="601" t="s">
        <v>623</v>
      </c>
      <c r="C131" s="669" t="str">
        <f ca="1">HYPERLINK(SUBSTITUTE(CELL("address",Z_ALAPADATOK!A1),"'",""),SUBSTITUTE(MID(CELL("address",Z_ALAPADATOK!A1),SEARCH("]",CELL("address",Z_ALAPADATOK!A1),1)+1,LEN(CELL("address",Z_ALAPADATOK!A1))-SEARCH("]",CELL("address",Z_ALAPADATOK!A1),1)),"'",""))</f>
        <v>Z_ALAPADATOK!$A$1</v>
      </c>
    </row>
    <row r="132" spans="1:3" x14ac:dyDescent="0.25">
      <c r="A132" s="601" t="s">
        <v>624</v>
      </c>
      <c r="B132" s="601" t="s">
        <v>801</v>
      </c>
      <c r="C132" s="669" t="str">
        <f ca="1">HYPERLINK(SUBSTITUTE(CELL("address",Z_ÖSSZEFÜGGÉSEK!A1),"'",""),SUBSTITUTE(MID(CELL("address",Z_ÖSSZEFÜGGÉSEK!A1),SEARCH("]",CELL("address",Z_ÖSSZEFÜGGÉSEK!A1),1)+1,LEN(CELL("address",Z_ÖSSZEFÜGGÉSEK!A1))-SEARCH("]",CELL("address",Z_ÖSSZEFÜGGÉSEK!A1),1)),"'",""))</f>
        <v>Z_ÖSSZEFÜGGÉSEK!$A$1</v>
      </c>
    </row>
    <row r="133" spans="1:3" x14ac:dyDescent="0.25">
      <c r="A133" s="601" t="s">
        <v>626</v>
      </c>
      <c r="B133" s="601" t="str">
        <f>CONCATENATE(LOWER('Z_1.1.sz.mell.'!A3))</f>
        <v>2019. évi zárszámadásának pénzügyi mérlege</v>
      </c>
      <c r="C133" s="669" t="str">
        <f ca="1">HYPERLINK(SUBSTITUTE(CELL("address",'Z_1.1.sz.mell.'!A1),"'",""),SUBSTITUTE(MID(CELL("address",'Z_1.1.sz.mell.'!A1),SEARCH("]",CELL("address",'Z_1.1.sz.mell.'!A1),1)+1,LEN(CELL("address",'Z_1.1.sz.mell.'!A1))-SEARCH("]",CELL("address",'Z_1.1.sz.mell.'!A1),1)),"'",""))</f>
        <v>Z_1.1.sz.mell.!$A$1</v>
      </c>
    </row>
    <row r="134" spans="1:3" x14ac:dyDescent="0.25">
      <c r="A134" s="601" t="s">
        <v>628</v>
      </c>
      <c r="B134" s="601" t="str">
        <f>PROPER('Z_1.2.sz.mell.'!A4)</f>
        <v>2019. Évi Zárszámadás Kötelező Feladatainak Pénzügyi Mérlege</v>
      </c>
      <c r="C134" s="669" t="str">
        <f ca="1">HYPERLINK(SUBSTITUTE(CELL("address",'Z_1.2.sz.mell.'!A1),"'",""),SUBSTITUTE(MID(CELL("address",'Z_1.2.sz.mell.'!A1),SEARCH("]",CELL("address",'Z_1.2.sz.mell.'!A1),1)+1,LEN(CELL("address",'Z_1.2.sz.mell.'!A1))-SEARCH("]",CELL("address",'Z_1.2.sz.mell.'!A1),1)),"'",""))</f>
        <v>Z_1.2.sz.mell.!$A$1</v>
      </c>
    </row>
    <row r="135" spans="1:3" x14ac:dyDescent="0.25">
      <c r="A135" s="601" t="s">
        <v>629</v>
      </c>
      <c r="B135" s="601" t="str">
        <f>PROPER('Z_1.3.sz.mell.'!A4)</f>
        <v>2019. Évi Zárszámadás Önként Vállalt Feladatainak Pénzügyi Mérlege</v>
      </c>
      <c r="C135" s="669" t="str">
        <f ca="1">HYPERLINK(SUBSTITUTE(CELL("address",'Z_1.3.sz.mell.'!A1),"'",""),SUBSTITUTE(MID(CELL("address",'Z_1.3.sz.mell.'!A1),SEARCH("]",CELL("address",'Z_1.3.sz.mell.'!A1),1)+1,LEN(CELL("address",'Z_1.3.sz.mell.'!A1))-SEARCH("]",CELL("address",'Z_1.3.sz.mell.'!A1),1)),"'",""))</f>
        <v>Z_1.3.sz.mell.!$A$1</v>
      </c>
    </row>
    <row r="136" spans="1:3" x14ac:dyDescent="0.25">
      <c r="A136" s="601" t="s">
        <v>632</v>
      </c>
      <c r="B136" s="601" t="str">
        <f>PROPER('Z_1.4.sz.mell.'!A4)</f>
        <v>2019. Évi Zárszámadás Államigazgatási Feladatainak Pénzügyi Mérlege</v>
      </c>
      <c r="C136" s="669" t="str">
        <f ca="1">HYPERLINK(SUBSTITUTE(CELL("address",'Z_1.4.sz.mell.'!A1),"'",""),SUBSTITUTE(MID(CELL("address",'Z_1.4.sz.mell.'!A1),SEARCH("]",CELL("address",'Z_1.4.sz.mell.'!A1),1)+1,LEN(CELL("address",'Z_1.4.sz.mell.'!A1))-SEARCH("]",CELL("address",'Z_1.4.sz.mell.'!A1),1)),"'",""))</f>
        <v>Z_1.4.sz.mell.!$A$1</v>
      </c>
    </row>
    <row r="137" spans="1:3" x14ac:dyDescent="0.25">
      <c r="A137" s="601" t="s">
        <v>634</v>
      </c>
      <c r="B137" s="601" t="s">
        <v>635</v>
      </c>
      <c r="C137" s="669" t="str">
        <f ca="1">HYPERLINK(SUBSTITUTE(CELL("address",'Z_2.1.sz.mell'!A1),"'",""),SUBSTITUTE(MID(CELL("address",'Z_2.1.sz.mell'!A1),SEARCH("]",CELL("address",'Z_2.1.sz.mell'!A1),1)+1,LEN(CELL("address",'Z_2.1.sz.mell'!A1))-SEARCH("]",CELL("address",'Z_2.1.sz.mell'!A1),1)),"'",""))</f>
        <v>Z_2.1.sz.mell!$A$1</v>
      </c>
    </row>
    <row r="138" spans="1:3" x14ac:dyDescent="0.25">
      <c r="A138" s="601" t="s">
        <v>636</v>
      </c>
      <c r="B138" s="601" t="s">
        <v>637</v>
      </c>
      <c r="C138" s="669" t="str">
        <f ca="1">HYPERLINK(SUBSTITUTE(CELL("address",'Z_2.2.sz.mell'!A1),"'",""),SUBSTITUTE(MID(CELL("address",'Z_2.2.sz.mell'!A1),SEARCH("]",CELL("address",'Z_2.2.sz.mell'!A1),1)+1,LEN(CELL("address",'Z_2.2.sz.mell'!A1))-SEARCH("]",CELL("address",'Z_2.2.sz.mell'!A1),1)),"'",""))</f>
        <v>Z_2.2.sz.mell!$A$1</v>
      </c>
    </row>
    <row r="139" spans="1:3" x14ac:dyDescent="0.25">
      <c r="A139" s="601" t="s">
        <v>638</v>
      </c>
      <c r="B139" s="601" t="s">
        <v>639</v>
      </c>
      <c r="C139" s="669" t="str">
        <f ca="1">HYPERLINK(SUBSTITUTE(CELL("address",Z_ELLENŐRZÉS!A1),"'",""),SUBSTITUTE(MID(CELL("address",Z_ELLENŐRZÉS!A1),SEARCH("]",CELL("address",Z_ELLENŐRZÉS!A1),1)+1,LEN(CELL("address",Z_ELLENŐRZÉS!A1))-SEARCH("]",CELL("address",Z_ELLENŐRZÉS!A1),1)),"'",""))</f>
        <v>Z_ELLENŐRZÉS!$A$1</v>
      </c>
    </row>
    <row r="140" spans="1:3" x14ac:dyDescent="0.25">
      <c r="A140" s="601" t="s">
        <v>640</v>
      </c>
      <c r="B140" s="601" t="s">
        <v>0</v>
      </c>
      <c r="C140" s="669" t="str">
        <f ca="1">HYPERLINK(SUBSTITUTE(CELL("address",'Z_3.sz.mell.'!A1),"'",""),SUBSTITUTE(MID(CELL("address",'Z_3.sz.mell.'!A1),SEARCH("]",CELL("address",'Z_3.sz.mell.'!A1),1)+1,LEN(CELL("address",'Z_3.sz.mell.'!A1))-SEARCH("]",CELL("address",'Z_3.sz.mell.'!A1),1)),"'",""))</f>
        <v>Z_3.sz.mell.!$A$1</v>
      </c>
    </row>
    <row r="141" spans="1:3" x14ac:dyDescent="0.25">
      <c r="A141" s="601" t="s">
        <v>642</v>
      </c>
      <c r="B141" s="601" t="s">
        <v>1</v>
      </c>
      <c r="C141" s="669" t="str">
        <f ca="1">HYPERLINK(SUBSTITUTE(CELL("address",'Z_4.sz.mell.'!A1),"'",""),SUBSTITUTE(MID(CELL("address",'Z_4.sz.mell.'!A1),SEARCH("]",CELL("address",'Z_4.sz.mell.'!A1),1)+1,LEN(CELL("address",'Z_4.sz.mell.'!A1))-SEARCH("]",CELL("address",'Z_4.sz.mell.'!A1),1)),"'",""))</f>
        <v>Z_4.sz.mell.!$A$1</v>
      </c>
    </row>
    <row r="142" spans="1:3" x14ac:dyDescent="0.25">
      <c r="A142" s="601" t="s">
        <v>645</v>
      </c>
      <c r="B142" s="601" t="str">
        <f>'IB_5.sz.mell.'!A2</f>
        <v>Európai uniós támogatással megvalósuló projektek</v>
      </c>
      <c r="C142" s="669" t="str">
        <f ca="1">HYPERLINK(SUBSTITUTE(CELL("address",'Z_5.sz.mell.'!A1),"'",""),SUBSTITUTE(MID(CELL("address",'Z_5.sz.mell.'!A1),SEARCH("]",CELL("address",'Z_5.sz.mell.'!A1),1)+1,LEN(CELL("address",'Z_5.sz.mell.'!A1))-SEARCH("]",CELL("address",'Z_5.sz.mell.'!A1),1)),"'",""))</f>
        <v>Z_5.sz.mell.!$A$1</v>
      </c>
    </row>
    <row r="143" spans="1:3" x14ac:dyDescent="0.25">
      <c r="A143" s="601" t="s">
        <v>802</v>
      </c>
      <c r="B143" s="601" t="s">
        <v>803</v>
      </c>
      <c r="C143" s="669" t="str">
        <f ca="1">HYPERLINK(SUBSTITUTE(CELL("address",'Z_6.1.sz.mell'!A1),"'",""),SUBSTITUTE(MID(CELL("address",'Z_6.1.sz.mell'!A1),SEARCH("]",CELL("address",'Z_6.1.sz.mell'!A1),1)+1,LEN(CELL("address",'Z_6.1.sz.mell'!A1))-SEARCH("]",CELL("address",'Z_6.1.sz.mell'!A1),1)),"'",""))</f>
        <v>Z_6.1.sz.mell!$A$1</v>
      </c>
    </row>
    <row r="144" spans="1:3" x14ac:dyDescent="0.25">
      <c r="A144" s="601" t="s">
        <v>804</v>
      </c>
      <c r="B144" s="601" t="s">
        <v>805</v>
      </c>
      <c r="C144" s="669" t="str">
        <f ca="1">HYPERLINK(SUBSTITUTE(CELL("address",'Z_6.1.1.sz.mell'!A1),"'",""),SUBSTITUTE(MID(CELL("address",'Z_6.1.1.sz.mell'!A1),SEARCH("]",CELL("address",'Z_6.1.1.sz.mell'!A1),1)+1,LEN(CELL("address",'Z_6.1.1.sz.mell'!A1))-SEARCH("]",CELL("address",'Z_6.1.1.sz.mell'!A1),1)),"'",""))</f>
        <v>Z_6.1.1.sz.mell!$A$1</v>
      </c>
    </row>
    <row r="145" spans="1:3" x14ac:dyDescent="0.25">
      <c r="A145" s="601" t="s">
        <v>806</v>
      </c>
      <c r="B145" s="601" t="s">
        <v>418</v>
      </c>
      <c r="C145" s="669" t="str">
        <f ca="1">HYPERLINK(SUBSTITUTE(CELL("address",'Z_6.1.2.sz.mell'!A1),"'",""),SUBSTITUTE(MID(CELL("address",'Z_6.1.2.sz.mell'!A1),SEARCH("]",CELL("address",'Z_6.1.2.sz.mell'!A1),1)+1,LEN(CELL("address",'Z_6.1.2.sz.mell'!A1))-SEARCH("]",CELL("address",'Z_6.1.2.sz.mell'!A1),1)),"'",""))</f>
        <v>Z_6.1.2.sz.mell!$A$1</v>
      </c>
    </row>
    <row r="146" spans="1:3" x14ac:dyDescent="0.25">
      <c r="A146" s="601" t="s">
        <v>807</v>
      </c>
      <c r="B146" s="601" t="s">
        <v>808</v>
      </c>
      <c r="C146" s="669" t="str">
        <f ca="1">HYPERLINK(SUBSTITUTE(CELL("address",'Z_6.1.3.sz.mell'!A1),"'",""),SUBSTITUTE(MID(CELL("address",'Z_6.1.3.sz.mell'!A1),SEARCH("]",CELL("address",'Z_6.1.3.sz.mell'!A1),1)+1,LEN(CELL("address",'Z_6.1.3.sz.mell'!A1))-SEARCH("]",CELL("address",'Z_6.1.3.sz.mell'!A1),1)),"'",""))</f>
        <v>Z_6.1.3.sz.mell!$A$1</v>
      </c>
    </row>
    <row r="147" spans="1:3" x14ac:dyDescent="0.25">
      <c r="A147" s="601" t="s">
        <v>809</v>
      </c>
      <c r="B147" s="601" t="str">
        <f>B118</f>
        <v>……………………. Polgármesteri /Közös Önkormányzati Hivatal</v>
      </c>
      <c r="C147" s="669" t="str">
        <f ca="1">HYPERLINK(SUBSTITUTE(CELL("address",'Z_6.2.sz.mell'!A1),"'",""),SUBSTITUTE(MID(CELL("address",'Z_6.2.sz.mell'!A1),SEARCH("]",CELL("address",'Z_6.2.sz.mell'!A1),1)+1,LEN(CELL("address",'Z_6.2.sz.mell'!A1))-SEARCH("]",CELL("address",'Z_6.2.sz.mell'!A1),1)),"'",""))</f>
        <v>Z_6.2.sz.mell!$A$1</v>
      </c>
    </row>
    <row r="148" spans="1:3" x14ac:dyDescent="0.25">
      <c r="A148" s="601" t="s">
        <v>810</v>
      </c>
      <c r="B148" s="601" t="str">
        <f t="shared" ref="B148:B157" si="3">B119</f>
        <v>1 kvi név</v>
      </c>
      <c r="C148" s="669" t="str">
        <f ca="1">HYPERLINK(SUBSTITUTE(CELL("address",'Z_6.3.sz.mell'!A1),"'",""),SUBSTITUTE(MID(CELL("address",'Z_6.3.sz.mell'!A1),SEARCH("]",CELL("address",'Z_6.3.sz.mell'!A1),1)+1,LEN(CELL("address",'Z_6.3.sz.mell'!A1))-SEARCH("]",CELL("address",'Z_6.3.sz.mell'!A1),1)),"'",""))</f>
        <v>Z_6.3.sz.mell!$A$1</v>
      </c>
    </row>
    <row r="149" spans="1:3" x14ac:dyDescent="0.25">
      <c r="A149" s="601" t="s">
        <v>811</v>
      </c>
      <c r="B149" s="601" t="str">
        <f t="shared" si="3"/>
        <v>2 kvi név</v>
      </c>
      <c r="C149" s="669" t="str">
        <f ca="1">HYPERLINK(SUBSTITUTE(CELL("address",'Z_6.4.sz.mell'!A1),"'",""),SUBSTITUTE(MID(CELL("address",'Z_6.4.sz.mell'!A1),SEARCH("]",CELL("address",'Z_6.4.sz.mell'!A1),1)+1,LEN(CELL("address",'Z_6.4.sz.mell'!A1))-SEARCH("]",CELL("address",'Z_6.4.sz.mell'!A1),1)),"'",""))</f>
        <v>Z_6.4.sz.mell!$A$1</v>
      </c>
    </row>
    <row r="150" spans="1:3" x14ac:dyDescent="0.25">
      <c r="A150" s="601" t="s">
        <v>812</v>
      </c>
      <c r="B150" s="601" t="str">
        <f t="shared" si="3"/>
        <v>3 kvi név</v>
      </c>
      <c r="C150" s="669" t="str">
        <f ca="1">HYPERLINK(SUBSTITUTE(CELL("address",'Z_6.5.sz.mell'!A1),"'",""),SUBSTITUTE(MID(CELL("address",'Z_6.5.sz.mell'!A1),SEARCH("]",CELL("address",'Z_6.5.sz.mell'!A1),1)+1,LEN(CELL("address",'Z_6.5.sz.mell'!A1))-SEARCH("]",CELL("address",'Z_6.5.sz.mell'!A1),1)),"'",""))</f>
        <v>Z_6.5.sz.mell!$A$1</v>
      </c>
    </row>
    <row r="151" spans="1:3" x14ac:dyDescent="0.25">
      <c r="A151" s="601" t="s">
        <v>813</v>
      </c>
      <c r="B151" s="601" t="str">
        <f t="shared" si="3"/>
        <v>4 kvi név</v>
      </c>
      <c r="C151" s="669" t="str">
        <f ca="1">HYPERLINK(SUBSTITUTE(CELL("address",'Z_6.6.sz.mell'!A1),"'",""),SUBSTITUTE(MID(CELL("address",'Z_6.6.sz.mell'!A1),SEARCH("]",CELL("address",'Z_6.6.sz.mell'!A1),1)+1,LEN(CELL("address",'Z_6.6.sz.mell'!A1))-SEARCH("]",CELL("address",'Z_6.6.sz.mell'!A1),1)),"'",""))</f>
        <v>Z_6.6.sz.mell!$A$1</v>
      </c>
    </row>
    <row r="152" spans="1:3" x14ac:dyDescent="0.25">
      <c r="A152" s="601" t="s">
        <v>814</v>
      </c>
      <c r="B152" s="601" t="str">
        <f t="shared" si="3"/>
        <v>5 kvi név</v>
      </c>
      <c r="C152" s="669" t="str">
        <f ca="1">HYPERLINK(SUBSTITUTE(CELL("address",'Z_6.7.sz.mell'!A1),"'",""),SUBSTITUTE(MID(CELL("address",'Z_6.7.sz.mell'!A1),SEARCH("]",CELL("address",'Z_6.7.sz.mell'!A1),1)+1,LEN(CELL("address",'Z_6.7.sz.mell'!A1))-SEARCH("]",CELL("address",'Z_6.7.sz.mell'!A1),1)),"'",""))</f>
        <v>Z_6.7.sz.mell!$A$1</v>
      </c>
    </row>
    <row r="153" spans="1:3" x14ac:dyDescent="0.25">
      <c r="A153" s="601" t="s">
        <v>815</v>
      </c>
      <c r="B153" s="601" t="str">
        <f t="shared" si="3"/>
        <v>6 kvi név</v>
      </c>
      <c r="C153" s="669" t="str">
        <f ca="1">HYPERLINK(SUBSTITUTE(CELL("address",'Z_6.8.sz.mell'!A1),"'",""),SUBSTITUTE(MID(CELL("address",'Z_6.8.sz.mell'!A1),SEARCH("]",CELL("address",'Z_6.8.sz.mell'!A1),1)+1,LEN(CELL("address",'Z_6.8.sz.mell'!A1))-SEARCH("]",CELL("address",'Z_6.8.sz.mell'!A1),1)),"'",""))</f>
        <v>Z_6.8.sz.mell!$A$1</v>
      </c>
    </row>
    <row r="154" spans="1:3" x14ac:dyDescent="0.25">
      <c r="A154" s="601" t="s">
        <v>816</v>
      </c>
      <c r="B154" s="601" t="str">
        <f t="shared" si="3"/>
        <v>7 kvi név</v>
      </c>
      <c r="C154" s="669" t="str">
        <f ca="1">HYPERLINK(SUBSTITUTE(CELL("address",'Z_6.9.sz.mell'!A1),"'",""),SUBSTITUTE(MID(CELL("address",'Z_6.9.sz.mell'!A1),SEARCH("]",CELL("address",'Z_6.9.sz.mell'!A1),1)+1,LEN(CELL("address",'Z_6.9.sz.mell'!A1))-SEARCH("]",CELL("address",'Z_6.9.sz.mell'!A1),1)),"'",""))</f>
        <v>Z_6.9.sz.mell!$A$1</v>
      </c>
    </row>
    <row r="155" spans="1:3" x14ac:dyDescent="0.25">
      <c r="A155" s="601" t="s">
        <v>817</v>
      </c>
      <c r="B155" s="601" t="str">
        <f t="shared" si="3"/>
        <v>8 kvi név</v>
      </c>
      <c r="C155" s="669" t="str">
        <f ca="1">HYPERLINK(SUBSTITUTE(CELL("address",'Z_6.10.sz.mell'!A1),"'",""),SUBSTITUTE(MID(CELL("address",'Z_6.10.sz.mell'!A1),SEARCH("]",CELL("address",'Z_6.10.sz.mell'!A1),1)+1,LEN(CELL("address",'Z_6.10.sz.mell'!A1))-SEARCH("]",CELL("address",'Z_6.10.sz.mell'!A1),1)),"'",""))</f>
        <v>Z_6.10.sz.mell!$A$1</v>
      </c>
    </row>
    <row r="156" spans="1:3" x14ac:dyDescent="0.25">
      <c r="A156" s="601" t="s">
        <v>818</v>
      </c>
      <c r="B156" s="601" t="str">
        <f t="shared" si="3"/>
        <v>9 kvi név</v>
      </c>
      <c r="C156" s="669" t="str">
        <f ca="1">HYPERLINK(SUBSTITUTE(CELL("address",'Z_6.11.sz.mell'!A1),"'",""),SUBSTITUTE(MID(CELL("address",'Z_6.11.sz.mell'!A1),SEARCH("]",CELL("address",'Z_6.11.sz.mell'!A1),1)+1,LEN(CELL("address",'Z_6.11.sz.mell'!A1))-SEARCH("]",CELL("address",'Z_6.11.sz.mell'!A1),1)),"'",""))</f>
        <v>Z_6.11.sz.mell!$A$1</v>
      </c>
    </row>
    <row r="157" spans="1:3" x14ac:dyDescent="0.25">
      <c r="A157" s="601" t="s">
        <v>819</v>
      </c>
      <c r="B157" s="601" t="str">
        <f t="shared" si="3"/>
        <v>10 kvi név</v>
      </c>
      <c r="C157" s="669" t="str">
        <f ca="1">HYPERLINK(SUBSTITUTE(CELL("address",'Z_6.12.sz.mell'!A1),"'",""),SUBSTITUTE(MID(CELL("address",'Z_6.12.sz.mell'!A1),SEARCH("]",CELL("address",'Z_6.12.sz.mell'!A1),1)+1,LEN(CELL("address",'Z_6.12.sz.mell'!A1))-SEARCH("]",CELL("address",'Z_6.12.sz.mell'!A1),1)),"'",""))</f>
        <v>Z_6.12.sz.mell!$A$1</v>
      </c>
    </row>
    <row r="158" spans="1:3" x14ac:dyDescent="0.25">
      <c r="A158" s="601" t="s">
        <v>648</v>
      </c>
      <c r="B158" t="str">
        <f>PROPER('Z_7.sz.mell'!A3)</f>
        <v>Költségvetési Szervek Maradványának Alakulása</v>
      </c>
      <c r="C158" s="669" t="str">
        <f ca="1">HYPERLINK(SUBSTITUTE(CELL("address",'Z_7.sz.mell'!A1),"'",""),SUBSTITUTE(MID(CELL("address",'Z_7.sz.mell'!A1),SEARCH("]",CELL("address",'Z_7.sz.mell'!A1),1)+1,LEN(CELL("address",'Z_7.sz.mell'!A1))-SEARCH("]",CELL("address",'Z_7.sz.mell'!A1),1)),"'",""))</f>
        <v>Z_7.sz.mell!$A$1</v>
      </c>
    </row>
    <row r="159" spans="1:3" x14ac:dyDescent="0.25">
      <c r="A159" s="601" t="s">
        <v>650</v>
      </c>
      <c r="B159" t="str">
        <f>'Z_8.sz.mell'!B1</f>
        <v>A 2019. évi általános működés és ágazati feladatok támogatásának alakulása jogcímenként</v>
      </c>
      <c r="C159" s="669" t="str">
        <f ca="1">HYPERLINK(SUBSTITUTE(CELL("address",'Z_8.sz.mell'!A1),"'",""),SUBSTITUTE(MID(CELL("address",'Z_8.sz.mell'!A1),SEARCH("]",CELL("address",'Z_8.sz.mell'!A1),1)+1,LEN(CELL("address",'Z_8.sz.mell'!A1))-SEARCH("]",CELL("address",'Z_8.sz.mell'!A1),1)),"'",""))</f>
        <v>Z_8.sz.mell!$A$1</v>
      </c>
    </row>
    <row r="160" spans="1:3" x14ac:dyDescent="0.25">
      <c r="A160" s="601" t="s">
        <v>851</v>
      </c>
      <c r="B160" t="str">
        <f>CONCATENATE(PROPER('Z_1.tájékoztató_t.'!A2)," ",LOWER('Z_1.tájékoztató_t.'!A3))</f>
        <v>Hidegkút Község Önkormányzata 2019. évi zárszámadásának pénzügyi mérlege</v>
      </c>
      <c r="C160" s="669" t="str">
        <f ca="1">HYPERLINK(SUBSTITUTE(CELL("address",'Z_1.tájékoztató_t.'!A1),"'",""),SUBSTITUTE(MID(CELL("address",'Z_1.tájékoztató_t.'!A1),SEARCH("]",CELL("address",'Z_1.tájékoztató_t.'!A1),1)+1,LEN(CELL("address",'Z_1.tájékoztató_t.'!A1))-SEARCH("]",CELL("address",'Z_1.tájékoztató_t.'!A1),1)),"'",""))</f>
        <v>Z_1.tájékoztató_t.!$A$1</v>
      </c>
    </row>
    <row r="161" spans="1:3" x14ac:dyDescent="0.25">
      <c r="A161" s="601" t="s">
        <v>852</v>
      </c>
      <c r="B161" t="str">
        <f>'Z_2.tájékoztató_t.'!A2</f>
        <v>Többéves kihatással járó döntésekből származó kötzelezettségek célok szerinti, évenkénti bontásban</v>
      </c>
      <c r="C161" s="669" t="str">
        <f ca="1">HYPERLINK(SUBSTITUTE(CELL("address",'Z_2.tájékoztató_t.'!A1),"'",""),SUBSTITUTE(MID(CELL("address",'Z_2.tájékoztató_t.'!A1),SEARCH("]",CELL("address",'Z_2.tájékoztató_t.'!A1),1)+1,LEN(CELL("address",'Z_2.tájékoztató_t.'!A1))-SEARCH("]",CELL("address",'Z_2.tájékoztató_t.'!A1),1)),"'",""))</f>
        <v>Z_2.tájékoztató_t.!$A$1</v>
      </c>
    </row>
    <row r="162" spans="1:3" x14ac:dyDescent="0.25">
      <c r="A162" s="601" t="s">
        <v>853</v>
      </c>
      <c r="B162" t="str">
        <f>'Z_3.tájékoztató_t.'!A1</f>
        <v>Az önkormányzat által nyújtott hitel és kölcsön alakulása lejárat és eszközök szerinti bontásban</v>
      </c>
      <c r="C162" s="669" t="str">
        <f ca="1">HYPERLINK(SUBSTITUTE(CELL("address",'Z_3.tájékoztató_t.'!A1),"'",""),SUBSTITUTE(MID(CELL("address",'Z_3.tájékoztató_t.'!A1),SEARCH("]",CELL("address",'Z_3.tájékoztató_t.'!A1),1)+1,LEN(CELL("address",'Z_3.tájékoztató_t.'!A1))-SEARCH("]",CELL("address",'Z_3.tájékoztató_t.'!A1),1)),"'",""))</f>
        <v>Z_3.tájékoztató_t.!$A$1</v>
      </c>
    </row>
    <row r="163" spans="1:3" x14ac:dyDescent="0.25">
      <c r="A163" s="601" t="s">
        <v>854</v>
      </c>
      <c r="B163" t="str">
        <f>'Z_4.tájékoztató_t.'!A1</f>
        <v>Adósság állomány alakulása lejárat, eszközök, bel- és külföldi hitelezők szerinti bontásban
2019. december 31-én</v>
      </c>
      <c r="C163" s="669" t="str">
        <f ca="1">HYPERLINK(SUBSTITUTE(CELL("address",'Z_4.tájékoztató_t.'!A1),"'",""),SUBSTITUTE(MID(CELL("address",'Z_4.tájékoztató_t.'!A1),SEARCH("]",CELL("address",'Z_4.tájékoztató_t.'!A1),1)+1,LEN(CELL("address",'Z_4.tájékoztató_t.'!A1))-SEARCH("]",CELL("address",'Z_4.tájékoztató_t.'!A1),1)),"'",""))</f>
        <v>Z_4.tájékoztató_t.!$A$1</v>
      </c>
    </row>
    <row r="164" spans="1:3" x14ac:dyDescent="0.25">
      <c r="A164" s="601" t="s">
        <v>855</v>
      </c>
      <c r="B164" t="str">
        <f>'Z_5.tájékoztató_t.'!A3</f>
        <v>Az önkormányzat által adott közvetett támogatások</v>
      </c>
      <c r="C164" s="669" t="str">
        <f ca="1">HYPERLINK(SUBSTITUTE(CELL("address",'Z_5.tájékoztató_t.'!A1),"'",""),SUBSTITUTE(MID(CELL("address",'Z_5.tájékoztató_t.'!A1),SEARCH("]",CELL("address",'Z_5.tájékoztató_t.'!A1),1)+1,LEN(CELL("address",'Z_5.tájékoztató_t.'!A1))-SEARCH("]",CELL("address",'Z_5.tájékoztató_t.'!A1),1)),"'",""))</f>
        <v>Z_5.tájékoztató_t.!$A$1</v>
      </c>
    </row>
    <row r="165" spans="1:3" x14ac:dyDescent="0.25">
      <c r="A165" s="601" t="s">
        <v>856</v>
      </c>
      <c r="B165" t="str">
        <f>CONCATENATE(PROPER('Z_6.tájékoztató_t.'!A3)," ",LOWER('Z_6.tájékoztató_t.'!A4))</f>
        <v>K I M U T A T Á S a 2019. évi céljelleggel juttatott támogatások felhasználásáról</v>
      </c>
      <c r="C165" s="669" t="str">
        <f ca="1">HYPERLINK(SUBSTITUTE(CELL("address",'Z_6.tájékoztató_t.'!A1),"'",""),SUBSTITUTE(MID(CELL("address",'Z_6.tájékoztató_t.'!A1),SEARCH("]",CELL("address",'Z_6.tájékoztató_t.'!A1),1)+1,LEN(CELL("address",'Z_6.tájékoztató_t.'!A1))-SEARCH("]",CELL("address",'Z_6.tájékoztató_t.'!A1),1)),"'",""))</f>
        <v>Z_6.tájékoztató_t.!$A$1</v>
      </c>
    </row>
    <row r="166" spans="1:3" x14ac:dyDescent="0.25">
      <c r="A166" s="601" t="s">
        <v>857</v>
      </c>
      <c r="B166" t="str">
        <f>CONCATENATE(PROPER('Z_7.1.tájékoztató_t.'!A2)," ",'Z_7.1.tájékoztató_t.'!A3)</f>
        <v>Vagyonkimutatás a könyvviteli mérlegben értékkel szerplő eszközökről</v>
      </c>
      <c r="C166" s="669" t="str">
        <f ca="1">HYPERLINK(SUBSTITUTE(CELL("address",'Z_7.1.tájékoztató_t.'!A1),"'",""),SUBSTITUTE(MID(CELL("address",'Z_7.1.tájékoztató_t.'!A1),SEARCH("]",CELL("address",'Z_7.1.tájékoztató_t.'!A1),1)+1,LEN(CELL("address",'Z_7.1.tájékoztató_t.'!A1))-SEARCH("]",CELL("address",'Z_7.1.tájékoztató_t.'!A1),1)),"'",""))</f>
        <v>Z_7.1.tájékoztató_t.!$A$1</v>
      </c>
    </row>
    <row r="167" spans="1:3" x14ac:dyDescent="0.25">
      <c r="A167" s="601" t="s">
        <v>858</v>
      </c>
      <c r="B167" t="str">
        <f>CONCATENATE(PROPER('Z_7.2.tájékoztató_t.'!A3)," ",'Z_7.2.tájékoztató_t.'!A4)</f>
        <v>Vagyonkimutatás a könyvviteli mérlegben értékkel szereplő forrásokról</v>
      </c>
      <c r="C167" s="669" t="str">
        <f ca="1">HYPERLINK(SUBSTITUTE(CELL("address",'Z_7.2.tájékoztató_t.'!A1),"'",""),SUBSTITUTE(MID(CELL("address",'Z_7.2.tájékoztató_t.'!A1),SEARCH("]",CELL("address",'Z_7.2.tájékoztató_t.'!A1),1)+1,LEN(CELL("address",'Z_7.2.tájékoztató_t.'!A1))-SEARCH("]",CELL("address",'Z_7.2.tájékoztató_t.'!A1),1)),"'",""))</f>
        <v>Z_7.2.tájékoztató_t.!$A$1</v>
      </c>
    </row>
    <row r="168" spans="1:3" x14ac:dyDescent="0.25">
      <c r="A168" s="601" t="s">
        <v>859</v>
      </c>
      <c r="B168" t="str">
        <f>CONCATENATE(PROPER('Z_7.3.tájékoztató_t.'!A3)," ",'Z_7.3.tájékoztató_t.'!A4)</f>
        <v>Vagyonkimutatás az érték nélkül nyilvántartott eszkzözkről</v>
      </c>
      <c r="C168" s="669" t="str">
        <f ca="1">HYPERLINK(SUBSTITUTE(CELL("address",'Z_7.3.tájékoztató_t.'!A1),"'",""),SUBSTITUTE(MID(CELL("address",'Z_7.3.tájékoztató_t.'!A1),SEARCH("]",CELL("address",'Z_7.3.tájékoztató_t.'!A1),1)+1,LEN(CELL("address",'Z_7.3.tájékoztató_t.'!A1))-SEARCH("]",CELL("address",'Z_7.3.tájékoztató_t.'!A1),1)),"'",""))</f>
        <v>Z_7.3.tájékoztató_t.!$A$1</v>
      </c>
    </row>
    <row r="169" spans="1:3" x14ac:dyDescent="0.25">
      <c r="A169" s="601" t="s">
        <v>860</v>
      </c>
      <c r="B169" t="str">
        <f>CONCATENATE('Z_8.tájékoztató_t.'!A2,'Z_8.tájékoztató_t.'!A3)</f>
        <v>Hidegkút Község Önkormányzata tulajdonában álló gazdálkodó szervezetek működéséből származókötelezettségek és részesedések alakulása 2019-ben</v>
      </c>
      <c r="C169" s="669" t="str">
        <f ca="1">HYPERLINK(SUBSTITUTE(CELL("address",'Z_8.tájékoztató_t.'!A1),"'",""),SUBSTITUTE(MID(CELL("address",'Z_8.tájékoztató_t.'!A1),SEARCH("]",CELL("address",'Z_8.tájékoztató_t.'!A1),1)+1,LEN(CELL("address",'Z_8.tájékoztató_t.'!A1))-SEARCH("]",CELL("address",'Z_8.tájékoztató_t.'!A1),1)),"'",""))</f>
        <v>Z_8.tájékoztató_t.!$A$1</v>
      </c>
    </row>
    <row r="170" spans="1:3" x14ac:dyDescent="0.25">
      <c r="A170" s="601" t="s">
        <v>861</v>
      </c>
      <c r="B170" t="s">
        <v>862</v>
      </c>
      <c r="C170" s="669" t="str">
        <f ca="1">HYPERLINK(SUBSTITUTE(CELL("address",'Z_9.tájékoztató_t.'!A1),"'",""),SUBSTITUTE(MID(CELL("address",'Z_9.tájékoztató_t.'!A1),SEARCH("]",CELL("address",'Z_9.tájékoztató_t.'!A1),1)+1,LEN(CELL("address",'Z_9.tájékoztató_t.'!A1))-SEARCH("]",CELL("address",'Z_9.tájékoztató_t.'!A1),1)),"'",""))</f>
        <v>Z_9.tájékoztató_t.!$A$1</v>
      </c>
    </row>
  </sheetData>
  <sheetProtection sheet="1"/>
  <mergeCells count="6">
    <mergeCell ref="A130:C130"/>
    <mergeCell ref="A2:C2"/>
    <mergeCell ref="A6:C6"/>
    <mergeCell ref="A46:C46"/>
    <mergeCell ref="A74:C74"/>
    <mergeCell ref="A101:C10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  <pageSetUpPr fitToPage="1"/>
  </sheetPr>
  <dimension ref="A1:E19"/>
  <sheetViews>
    <sheetView zoomScale="120" zoomScaleNormal="120" workbookViewId="0">
      <selection activeCell="E26" sqref="E26"/>
    </sheetView>
  </sheetViews>
  <sheetFormatPr defaultRowHeight="13.2" x14ac:dyDescent="0.25"/>
  <cols>
    <col min="1" max="1" width="46.33203125" customWidth="1"/>
    <col min="2" max="2" width="16.77734375" customWidth="1"/>
    <col min="3" max="3" width="66.109375" customWidth="1"/>
    <col min="4" max="4" width="13.77734375" customWidth="1"/>
    <col min="5" max="5" width="17.6640625" customWidth="1"/>
  </cols>
  <sheetData>
    <row r="1" spans="1:5" ht="17.399999999999999" x14ac:dyDescent="0.3">
      <c r="A1" s="131" t="s">
        <v>151</v>
      </c>
      <c r="E1" s="134" t="s">
        <v>155</v>
      </c>
    </row>
    <row r="3" spans="1:5" x14ac:dyDescent="0.25">
      <c r="A3" s="140"/>
      <c r="B3" s="141"/>
      <c r="C3" s="140"/>
      <c r="D3" s="143"/>
      <c r="E3" s="141"/>
    </row>
    <row r="4" spans="1:5" ht="15.6" x14ac:dyDescent="0.3">
      <c r="A4" s="88" t="str">
        <f>+KV_ÖSSZEFÜGGÉSEK!A5</f>
        <v>2019. évi előirányzat BEVÉTELEK</v>
      </c>
      <c r="B4" s="142"/>
      <c r="C4" s="150"/>
      <c r="D4" s="143"/>
      <c r="E4" s="141"/>
    </row>
    <row r="5" spans="1:5" x14ac:dyDescent="0.25">
      <c r="A5" s="140"/>
      <c r="B5" s="141"/>
      <c r="C5" s="140"/>
      <c r="D5" s="143"/>
      <c r="E5" s="141"/>
    </row>
    <row r="6" spans="1:5" x14ac:dyDescent="0.25">
      <c r="A6" s="140" t="s">
        <v>544</v>
      </c>
      <c r="B6" s="141">
        <f>+'KV_1.1.sz.mell.'!C67</f>
        <v>18443841</v>
      </c>
      <c r="C6" s="140" t="s">
        <v>487</v>
      </c>
      <c r="D6" s="143">
        <f>+'KV_2.1.sz.mell.'!C18+'KV_2.2.sz.mell.'!C17</f>
        <v>18443841</v>
      </c>
      <c r="E6" s="141">
        <f t="shared" ref="E6:E15" si="0">+B6-D6</f>
        <v>0</v>
      </c>
    </row>
    <row r="7" spans="1:5" x14ac:dyDescent="0.25">
      <c r="A7" s="140" t="s">
        <v>545</v>
      </c>
      <c r="B7" s="141">
        <f>+'KV_1.1.sz.mell.'!C91</f>
        <v>44000000</v>
      </c>
      <c r="C7" s="140" t="s">
        <v>488</v>
      </c>
      <c r="D7" s="143">
        <f>+'KV_2.1.sz.mell.'!C29+'KV_2.2.sz.mell.'!C30</f>
        <v>44000000</v>
      </c>
      <c r="E7" s="141">
        <f t="shared" si="0"/>
        <v>0</v>
      </c>
    </row>
    <row r="8" spans="1:5" x14ac:dyDescent="0.25">
      <c r="A8" s="140" t="s">
        <v>546</v>
      </c>
      <c r="B8" s="141">
        <f>+'KV_1.1.sz.mell.'!C92</f>
        <v>62443841</v>
      </c>
      <c r="C8" s="140" t="s">
        <v>489</v>
      </c>
      <c r="D8" s="143">
        <f>+'KV_2.1.sz.mell.'!C30+'KV_2.2.sz.mell.'!C31</f>
        <v>62443841</v>
      </c>
      <c r="E8" s="141">
        <f t="shared" si="0"/>
        <v>0</v>
      </c>
    </row>
    <row r="9" spans="1:5" x14ac:dyDescent="0.25">
      <c r="A9" s="140"/>
      <c r="B9" s="141"/>
      <c r="C9" s="140"/>
      <c r="D9" s="143"/>
      <c r="E9" s="141"/>
    </row>
    <row r="10" spans="1:5" x14ac:dyDescent="0.25">
      <c r="A10" s="140"/>
      <c r="B10" s="141"/>
      <c r="C10" s="140"/>
      <c r="D10" s="143"/>
      <c r="E10" s="141"/>
    </row>
    <row r="11" spans="1:5" ht="15.6" x14ac:dyDescent="0.3">
      <c r="A11" s="88" t="str">
        <f>+KV_ÖSSZEFÜGGÉSEK!A12</f>
        <v>2019. évi előirányzat KIADÁSOK</v>
      </c>
      <c r="B11" s="142"/>
      <c r="C11" s="150"/>
      <c r="D11" s="143"/>
      <c r="E11" s="141"/>
    </row>
    <row r="12" spans="1:5" x14ac:dyDescent="0.25">
      <c r="A12" s="140"/>
      <c r="B12" s="141"/>
      <c r="C12" s="140"/>
      <c r="D12" s="143"/>
      <c r="E12" s="141"/>
    </row>
    <row r="13" spans="1:5" x14ac:dyDescent="0.25">
      <c r="A13" s="140" t="s">
        <v>547</v>
      </c>
      <c r="B13" s="141">
        <f>+'KV_1.1.sz.mell.'!C133</f>
        <v>61998487</v>
      </c>
      <c r="C13" s="140" t="s">
        <v>490</v>
      </c>
      <c r="D13" s="143">
        <f>+'KV_2.1.sz.mell.'!E18+'KV_2.2.sz.mell.'!E17</f>
        <v>61998487</v>
      </c>
      <c r="E13" s="141">
        <f t="shared" si="0"/>
        <v>0</v>
      </c>
    </row>
    <row r="14" spans="1:5" x14ac:dyDescent="0.25">
      <c r="A14" s="140" t="s">
        <v>548</v>
      </c>
      <c r="B14" s="141">
        <f>+'KV_1.1.sz.mell.'!C158</f>
        <v>445354</v>
      </c>
      <c r="C14" s="140" t="s">
        <v>491</v>
      </c>
      <c r="D14" s="143">
        <f>+'KV_2.1.sz.mell.'!E29+'KV_2.2.sz.mell.'!E30</f>
        <v>445354</v>
      </c>
      <c r="E14" s="141">
        <f t="shared" si="0"/>
        <v>0</v>
      </c>
    </row>
    <row r="15" spans="1:5" x14ac:dyDescent="0.25">
      <c r="A15" s="140" t="s">
        <v>549</v>
      </c>
      <c r="B15" s="141">
        <f>+'KV_1.1.sz.mell.'!C159</f>
        <v>62443841</v>
      </c>
      <c r="C15" s="140" t="s">
        <v>492</v>
      </c>
      <c r="D15" s="143">
        <f>+'KV_2.1.sz.mell.'!E30+'KV_2.2.sz.mell.'!E31</f>
        <v>62443841</v>
      </c>
      <c r="E15" s="141">
        <f t="shared" si="0"/>
        <v>0</v>
      </c>
    </row>
    <row r="16" spans="1:5" x14ac:dyDescent="0.25">
      <c r="A16" s="132"/>
      <c r="B16" s="132"/>
      <c r="C16" s="140"/>
      <c r="D16" s="143"/>
      <c r="E16" s="133"/>
    </row>
    <row r="17" spans="1:5" x14ac:dyDescent="0.25">
      <c r="A17" s="132"/>
      <c r="B17" s="132"/>
      <c r="C17" s="132"/>
      <c r="D17" s="132"/>
      <c r="E17" s="132"/>
    </row>
    <row r="18" spans="1:5" x14ac:dyDescent="0.25">
      <c r="A18" s="132"/>
      <c r="B18" s="132"/>
      <c r="C18" s="132"/>
      <c r="D18" s="132"/>
      <c r="E18" s="132"/>
    </row>
    <row r="19" spans="1:5" x14ac:dyDescent="0.25">
      <c r="A19" s="132"/>
      <c r="B19" s="132"/>
      <c r="C19" s="132"/>
      <c r="D19" s="132"/>
      <c r="E19" s="132"/>
    </row>
  </sheetData>
  <sheetProtection sheet="1"/>
  <phoneticPr fontId="29" type="noConversion"/>
  <conditionalFormatting sqref="E3:E15">
    <cfRule type="cellIs" dxfId="10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theme="3"/>
  </sheetPr>
  <dimension ref="A1:K60"/>
  <sheetViews>
    <sheetView zoomScale="120" zoomScaleNormal="120" workbookViewId="0">
      <selection activeCell="I63" sqref="I63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CONCATENATE("5.4.3. melléklet ",RM_ALAPADATOK!A7," ",RM_ALAPADATOK!B7," ",RM_ALAPADATOK!C7," ",RM_ALAPADATOK!D7," ",RM_ALAPADATOK!E7," ",RM_ALAPADATOK!F7," ",RM_ALAPADATOK!G7," ",RM_ALAPADATOK!H7)</f>
        <v>5.4.3. melléklet a … / 2019 ( ……. ) önkormányzati rendelethez</v>
      </c>
    </row>
    <row r="2" spans="1:11" s="465" customFormat="1" ht="34.200000000000003" x14ac:dyDescent="0.25">
      <c r="A2" s="613" t="s">
        <v>204</v>
      </c>
      <c r="B2" s="1761" t="str">
        <f>CONCATENATE('RM_5.4.2.sz.mell'!B2:J2)</f>
        <v>2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431</v>
      </c>
    </row>
    <row r="3" spans="1:11" s="465" customFormat="1" ht="23.1" customHeight="1" thickBot="1" x14ac:dyDescent="0.3">
      <c r="A3" s="635" t="s">
        <v>203</v>
      </c>
      <c r="B3" s="1763" t="str">
        <f>CONCATENATE('RM_5.1.3.sz.mell'!B3:J3)</f>
        <v>Államigazgatási feladatok 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431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'KV_9.4.3.sz.mell'!C8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'KV_9.4.3.sz.mell'!C9</f>
        <v>0</v>
      </c>
      <c r="D11" s="508"/>
      <c r="E11" s="812"/>
      <c r="F11" s="812"/>
      <c r="G11" s="812"/>
      <c r="H11" s="812"/>
      <c r="I11" s="812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'KV_9.4.3.sz.mell'!C10</f>
        <v>0</v>
      </c>
      <c r="D12" s="408"/>
      <c r="E12" s="815"/>
      <c r="F12" s="815"/>
      <c r="G12" s="815"/>
      <c r="H12" s="815"/>
      <c r="I12" s="815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'KV_9.4.3.sz.mell'!C11</f>
        <v>0</v>
      </c>
      <c r="D13" s="408"/>
      <c r="E13" s="815"/>
      <c r="F13" s="815"/>
      <c r="G13" s="815"/>
      <c r="H13" s="815"/>
      <c r="I13" s="815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'KV_9.4.3.sz.mell'!C12</f>
        <v>0</v>
      </c>
      <c r="D14" s="408"/>
      <c r="E14" s="815"/>
      <c r="F14" s="815"/>
      <c r="G14" s="815"/>
      <c r="H14" s="815"/>
      <c r="I14" s="815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'KV_9.4.3.sz.mell'!C13</f>
        <v>0</v>
      </c>
      <c r="D15" s="408"/>
      <c r="E15" s="815"/>
      <c r="F15" s="815"/>
      <c r="G15" s="815"/>
      <c r="H15" s="815"/>
      <c r="I15" s="815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'KV_9.4.3.sz.mell'!C14</f>
        <v>0</v>
      </c>
      <c r="D16" s="408"/>
      <c r="E16" s="815"/>
      <c r="F16" s="815"/>
      <c r="G16" s="815"/>
      <c r="H16" s="815"/>
      <c r="I16" s="815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'KV_9.4.3.sz.mell'!C15</f>
        <v>0</v>
      </c>
      <c r="D17" s="408"/>
      <c r="E17" s="815"/>
      <c r="F17" s="815"/>
      <c r="G17" s="815"/>
      <c r="H17" s="815"/>
      <c r="I17" s="815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'KV_9.4.3.sz.mell'!C16</f>
        <v>0</v>
      </c>
      <c r="D18" s="408"/>
      <c r="E18" s="815"/>
      <c r="F18" s="815"/>
      <c r="G18" s="815"/>
      <c r="H18" s="815"/>
      <c r="I18" s="815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'KV_9.4.3.sz.mell'!C17</f>
        <v>0</v>
      </c>
      <c r="D19" s="408"/>
      <c r="E19" s="815"/>
      <c r="F19" s="815"/>
      <c r="G19" s="815"/>
      <c r="H19" s="815"/>
      <c r="I19" s="815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'KV_9.4.3.sz.mell'!C18</f>
        <v>0</v>
      </c>
      <c r="D20" s="408"/>
      <c r="E20" s="815"/>
      <c r="F20" s="815"/>
      <c r="G20" s="815"/>
      <c r="H20" s="815"/>
      <c r="I20" s="815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'KV_9.4.3.sz.mell'!C19</f>
        <v>0</v>
      </c>
      <c r="D21" s="410"/>
      <c r="E21" s="818"/>
      <c r="F21" s="818"/>
      <c r="G21" s="818"/>
      <c r="H21" s="818"/>
      <c r="I21" s="818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'KV_9.4.3.sz.mell'!C20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'KV_9.4.3.sz.mell'!C21</f>
        <v>0</v>
      </c>
      <c r="D23" s="409"/>
      <c r="E23" s="820"/>
      <c r="F23" s="820"/>
      <c r="G23" s="820"/>
      <c r="H23" s="820"/>
      <c r="I23" s="820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'KV_9.4.3.sz.mell'!C22</f>
        <v>0</v>
      </c>
      <c r="D24" s="408"/>
      <c r="E24" s="815"/>
      <c r="F24" s="815"/>
      <c r="G24" s="815"/>
      <c r="H24" s="815"/>
      <c r="I24" s="815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'KV_9.4.3.sz.mell'!C23</f>
        <v>0</v>
      </c>
      <c r="D25" s="408"/>
      <c r="E25" s="815"/>
      <c r="F25" s="815"/>
      <c r="G25" s="815"/>
      <c r="H25" s="815"/>
      <c r="I25" s="815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'KV_9.4.3.sz.mell'!C24</f>
        <v>0</v>
      </c>
      <c r="D26" s="410"/>
      <c r="E26" s="818"/>
      <c r="F26" s="818"/>
      <c r="G26" s="818"/>
      <c r="H26" s="818"/>
      <c r="I26" s="818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'KV_9.4.3.sz.mell'!C25</f>
        <v>0</v>
      </c>
      <c r="D27" s="521"/>
      <c r="E27" s="825"/>
      <c r="F27" s="825"/>
      <c r="G27" s="825"/>
      <c r="H27" s="825"/>
      <c r="I27" s="825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322">
        <f>'KV_9.4.3.sz.mell'!C26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'KV_9.4.3.sz.mell'!C27</f>
        <v>0</v>
      </c>
      <c r="D29" s="411"/>
      <c r="E29" s="828"/>
      <c r="F29" s="828"/>
      <c r="G29" s="828"/>
      <c r="H29" s="828"/>
      <c r="I29" s="828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'KV_9.4.3.sz.mell'!C28</f>
        <v>0</v>
      </c>
      <c r="D30" s="411"/>
      <c r="E30" s="828"/>
      <c r="F30" s="828"/>
      <c r="G30" s="828"/>
      <c r="H30" s="828"/>
      <c r="I30" s="828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'KV_9.4.3.sz.mell'!C29</f>
        <v>0</v>
      </c>
      <c r="D31" s="412"/>
      <c r="E31" s="830"/>
      <c r="F31" s="830"/>
      <c r="G31" s="830"/>
      <c r="H31" s="830"/>
      <c r="I31" s="830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322">
        <f>'KV_9.4.3.sz.mell'!C30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'KV_9.4.3.sz.mell'!C31</f>
        <v>0</v>
      </c>
      <c r="D33" s="472"/>
      <c r="E33" s="827"/>
      <c r="F33" s="827"/>
      <c r="G33" s="827"/>
      <c r="H33" s="827"/>
      <c r="I33" s="827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'KV_9.4.3.sz.mell'!C32</f>
        <v>0</v>
      </c>
      <c r="D34" s="411"/>
      <c r="E34" s="828"/>
      <c r="F34" s="828"/>
      <c r="G34" s="828"/>
      <c r="H34" s="828"/>
      <c r="I34" s="828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'KV_9.4.3.sz.mell'!C33</f>
        <v>0</v>
      </c>
      <c r="D35" s="412"/>
      <c r="E35" s="830"/>
      <c r="F35" s="830"/>
      <c r="G35" s="830"/>
      <c r="H35" s="830"/>
      <c r="I35" s="830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'KV_9.4.3.sz.mell'!C34</f>
        <v>0</v>
      </c>
      <c r="D36" s="521"/>
      <c r="E36" s="825"/>
      <c r="F36" s="825"/>
      <c r="G36" s="825"/>
      <c r="H36" s="825"/>
      <c r="I36" s="825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'KV_9.4.3.sz.mell'!C35</f>
        <v>0</v>
      </c>
      <c r="D37" s="521"/>
      <c r="E37" s="825"/>
      <c r="F37" s="825"/>
      <c r="G37" s="825"/>
      <c r="H37" s="825"/>
      <c r="I37" s="825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322">
        <f>'KV_9.4.3.sz.mell'!C36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322">
        <f>'KV_9.4.3.sz.mell'!C37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'KV_9.4.3.sz.mell'!C38</f>
        <v>0</v>
      </c>
      <c r="D40" s="472"/>
      <c r="E40" s="827"/>
      <c r="F40" s="827"/>
      <c r="G40" s="827"/>
      <c r="H40" s="827"/>
      <c r="I40" s="827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'KV_9.4.3.sz.mell'!C39</f>
        <v>0</v>
      </c>
      <c r="D41" s="411"/>
      <c r="E41" s="828"/>
      <c r="F41" s="828"/>
      <c r="G41" s="828"/>
      <c r="H41" s="828"/>
      <c r="I41" s="828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'KV_9.4.3.sz.mell'!C40</f>
        <v>0</v>
      </c>
      <c r="D42" s="706"/>
      <c r="E42" s="833"/>
      <c r="F42" s="833"/>
      <c r="G42" s="833"/>
      <c r="H42" s="833"/>
      <c r="I42" s="833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322">
        <f>'KV_9.4.3.sz.mell'!C41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58" t="s">
        <v>57</v>
      </c>
      <c r="B44" s="1759"/>
      <c r="C44" s="1759"/>
      <c r="D44" s="1759"/>
      <c r="E44" s="1759"/>
      <c r="F44" s="1759"/>
      <c r="G44" s="1759"/>
      <c r="H44" s="1759"/>
      <c r="I44" s="1759"/>
      <c r="J44" s="1759"/>
      <c r="K44" s="1760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'KV_9.4.3.sz.mell'!C45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'KV_9.4.3.sz.mell'!C46</f>
        <v>0</v>
      </c>
      <c r="D46" s="1250"/>
      <c r="E46" s="835"/>
      <c r="F46" s="835"/>
      <c r="G46" s="835"/>
      <c r="H46" s="835"/>
      <c r="I46" s="835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'KV_9.4.3.sz.mell'!C47</f>
        <v>0</v>
      </c>
      <c r="D47" s="1251"/>
      <c r="E47" s="838"/>
      <c r="F47" s="838"/>
      <c r="G47" s="838"/>
      <c r="H47" s="838"/>
      <c r="I47" s="838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'KV_9.4.3.sz.mell'!C48</f>
        <v>0</v>
      </c>
      <c r="D48" s="1251"/>
      <c r="E48" s="838"/>
      <c r="F48" s="838"/>
      <c r="G48" s="838"/>
      <c r="H48" s="838"/>
      <c r="I48" s="838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'KV_9.4.3.sz.mell'!C49</f>
        <v>0</v>
      </c>
      <c r="D49" s="1251"/>
      <c r="E49" s="838"/>
      <c r="F49" s="838"/>
      <c r="G49" s="838"/>
      <c r="H49" s="838"/>
      <c r="I49" s="838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'KV_9.4.3.sz.mell'!C50</f>
        <v>0</v>
      </c>
      <c r="D50" s="1251"/>
      <c r="E50" s="838"/>
      <c r="F50" s="838"/>
      <c r="G50" s="838"/>
      <c r="H50" s="838"/>
      <c r="I50" s="838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'KV_9.4.3.sz.mell'!C51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'KV_9.4.3.sz.mell'!C52</f>
        <v>0</v>
      </c>
      <c r="D52" s="1250"/>
      <c r="E52" s="835"/>
      <c r="F52" s="835"/>
      <c r="G52" s="835"/>
      <c r="H52" s="835"/>
      <c r="I52" s="835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'KV_9.4.3.sz.mell'!C53</f>
        <v>0</v>
      </c>
      <c r="D53" s="1251"/>
      <c r="E53" s="838"/>
      <c r="F53" s="838"/>
      <c r="G53" s="838"/>
      <c r="H53" s="838"/>
      <c r="I53" s="838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'KV_9.4.3.sz.mell'!C54</f>
        <v>0</v>
      </c>
      <c r="D54" s="1251"/>
      <c r="E54" s="838"/>
      <c r="F54" s="838"/>
      <c r="G54" s="838"/>
      <c r="H54" s="838"/>
      <c r="I54" s="838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'KV_9.4.3.sz.mell'!C55</f>
        <v>0</v>
      </c>
      <c r="D55" s="1251"/>
      <c r="E55" s="838"/>
      <c r="F55" s="838"/>
      <c r="G55" s="838"/>
      <c r="H55" s="838"/>
      <c r="I55" s="838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'KV_9.4.3.sz.mell'!C56</f>
        <v>0</v>
      </c>
      <c r="D56" s="1252"/>
      <c r="E56" s="841"/>
      <c r="F56" s="841"/>
      <c r="G56" s="841"/>
      <c r="H56" s="841"/>
      <c r="I56" s="841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'KV_9.4.3.sz.mell'!C57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C58" s="843">
        <f>'KV_9.4.3.sz.mell'!C58</f>
        <v>0</v>
      </c>
      <c r="D58" s="843"/>
      <c r="E58" s="844"/>
      <c r="F58" s="844"/>
      <c r="G58" s="844"/>
      <c r="H58" s="844"/>
      <c r="I58" s="844"/>
      <c r="J58" s="844"/>
      <c r="K58" s="633">
        <f>K43-K57</f>
        <v>0</v>
      </c>
    </row>
    <row r="59" spans="1:11" ht="12.9" customHeight="1" thickBot="1" x14ac:dyDescent="0.3">
      <c r="A59" s="254" t="s">
        <v>519</v>
      </c>
      <c r="B59" s="255"/>
      <c r="C59" s="846">
        <f>'KV_9.4.3.sz.mell'!C59</f>
        <v>0</v>
      </c>
      <c r="D59" s="1253"/>
      <c r="E59" s="845"/>
      <c r="F59" s="845"/>
      <c r="G59" s="845"/>
      <c r="H59" s="845"/>
      <c r="I59" s="845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254" t="s">
        <v>206</v>
      </c>
      <c r="B60" s="255"/>
      <c r="C60" s="846">
        <f>'KV_9.4.3.sz.mell'!C60</f>
        <v>0</v>
      </c>
      <c r="D60" s="1253"/>
      <c r="E60" s="845"/>
      <c r="F60" s="845"/>
      <c r="G60" s="845"/>
      <c r="H60" s="845"/>
      <c r="I60" s="845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theme="3"/>
  </sheetPr>
  <dimension ref="A1:K60"/>
  <sheetViews>
    <sheetView zoomScale="120" zoomScaleNormal="120" workbookViewId="0">
      <selection activeCell="C45" sqref="C45:C60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CONCATENATE("5.5. melléklet ",RM_ALAPADATOK!A7," ",RM_ALAPADATOK!B7," ",RM_ALAPADATOK!C7," ",RM_ALAPADATOK!D7," ",RM_ALAPADATOK!E7," ",RM_ALAPADATOK!F7," ",RM_ALAPADATOK!G7," ",RM_ALAPADATOK!H7)</f>
        <v>5.5. melléklet a … / 2019 ( ……. ) önkormányzati rendelethez</v>
      </c>
    </row>
    <row r="2" spans="1:11" s="465" customFormat="1" ht="34.200000000000003" x14ac:dyDescent="0.25">
      <c r="A2" s="613" t="s">
        <v>204</v>
      </c>
      <c r="B2" s="1761" t="str">
        <f>CONCATENATE(RM_ALAPADATOK!B17)</f>
        <v>3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612</v>
      </c>
    </row>
    <row r="3" spans="1:11" s="465" customFormat="1" ht="23.1" customHeight="1" thickBot="1" x14ac:dyDescent="0.3">
      <c r="A3" s="635" t="s">
        <v>203</v>
      </c>
      <c r="B3" s="1763" t="s">
        <v>784</v>
      </c>
      <c r="C3" s="1764"/>
      <c r="D3" s="1764"/>
      <c r="E3" s="1764"/>
      <c r="F3" s="1764"/>
      <c r="G3" s="1764"/>
      <c r="H3" s="1764"/>
      <c r="I3" s="1764"/>
      <c r="J3" s="1764"/>
      <c r="K3" s="805" t="s">
        <v>54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'KV_9.5.sz.mell'!C8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'KV_9.5.sz.mell'!C9</f>
        <v>0</v>
      </c>
      <c r="D11" s="508"/>
      <c r="E11" s="812"/>
      <c r="F11" s="812"/>
      <c r="G11" s="812"/>
      <c r="H11" s="812"/>
      <c r="I11" s="812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'KV_9.5.sz.mell'!C10</f>
        <v>0</v>
      </c>
      <c r="D12" s="408"/>
      <c r="E12" s="815"/>
      <c r="F12" s="815"/>
      <c r="G12" s="815"/>
      <c r="H12" s="815"/>
      <c r="I12" s="815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'KV_9.5.sz.mell'!C11</f>
        <v>0</v>
      </c>
      <c r="D13" s="408"/>
      <c r="E13" s="815"/>
      <c r="F13" s="815"/>
      <c r="G13" s="815"/>
      <c r="H13" s="815"/>
      <c r="I13" s="815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'KV_9.5.sz.mell'!C12</f>
        <v>0</v>
      </c>
      <c r="D14" s="408"/>
      <c r="E14" s="815"/>
      <c r="F14" s="815"/>
      <c r="G14" s="815"/>
      <c r="H14" s="815"/>
      <c r="I14" s="815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'KV_9.5.sz.mell'!C13</f>
        <v>0</v>
      </c>
      <c r="D15" s="408"/>
      <c r="E15" s="815"/>
      <c r="F15" s="815"/>
      <c r="G15" s="815"/>
      <c r="H15" s="815"/>
      <c r="I15" s="815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'KV_9.5.sz.mell'!C14</f>
        <v>0</v>
      </c>
      <c r="D16" s="408"/>
      <c r="E16" s="815"/>
      <c r="F16" s="815"/>
      <c r="G16" s="815"/>
      <c r="H16" s="815"/>
      <c r="I16" s="815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'KV_9.5.sz.mell'!C15</f>
        <v>0</v>
      </c>
      <c r="D17" s="408"/>
      <c r="E17" s="815"/>
      <c r="F17" s="815"/>
      <c r="G17" s="815"/>
      <c r="H17" s="815"/>
      <c r="I17" s="815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'KV_9.5.sz.mell'!C16</f>
        <v>0</v>
      </c>
      <c r="D18" s="408"/>
      <c r="E18" s="815"/>
      <c r="F18" s="815"/>
      <c r="G18" s="815"/>
      <c r="H18" s="815"/>
      <c r="I18" s="815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'KV_9.5.sz.mell'!C17</f>
        <v>0</v>
      </c>
      <c r="D19" s="408"/>
      <c r="E19" s="815"/>
      <c r="F19" s="815"/>
      <c r="G19" s="815"/>
      <c r="H19" s="815"/>
      <c r="I19" s="815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'KV_9.5.sz.mell'!C18</f>
        <v>0</v>
      </c>
      <c r="D20" s="408"/>
      <c r="E20" s="815"/>
      <c r="F20" s="815"/>
      <c r="G20" s="815"/>
      <c r="H20" s="815"/>
      <c r="I20" s="815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'KV_9.5.sz.mell'!C19</f>
        <v>0</v>
      </c>
      <c r="D21" s="410"/>
      <c r="E21" s="818"/>
      <c r="F21" s="818"/>
      <c r="G21" s="818"/>
      <c r="H21" s="818"/>
      <c r="I21" s="818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'KV_9.5.sz.mell'!C20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'KV_9.5.sz.mell'!C21</f>
        <v>0</v>
      </c>
      <c r="D23" s="409"/>
      <c r="E23" s="820"/>
      <c r="F23" s="820"/>
      <c r="G23" s="820"/>
      <c r="H23" s="820"/>
      <c r="I23" s="820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'KV_9.5.sz.mell'!C22</f>
        <v>0</v>
      </c>
      <c r="D24" s="408"/>
      <c r="E24" s="815"/>
      <c r="F24" s="815"/>
      <c r="G24" s="815"/>
      <c r="H24" s="815"/>
      <c r="I24" s="815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'KV_9.5.sz.mell'!C23</f>
        <v>0</v>
      </c>
      <c r="D25" s="408"/>
      <c r="E25" s="815"/>
      <c r="F25" s="815"/>
      <c r="G25" s="815"/>
      <c r="H25" s="815"/>
      <c r="I25" s="815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'KV_9.5.sz.mell'!C24</f>
        <v>0</v>
      </c>
      <c r="D26" s="410"/>
      <c r="E26" s="818"/>
      <c r="F26" s="818"/>
      <c r="G26" s="818"/>
      <c r="H26" s="818"/>
      <c r="I26" s="818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'KV_9.5.sz.mell'!C25</f>
        <v>0</v>
      </c>
      <c r="D27" s="521"/>
      <c r="E27" s="825"/>
      <c r="F27" s="825"/>
      <c r="G27" s="825"/>
      <c r="H27" s="825"/>
      <c r="I27" s="825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322">
        <f>'KV_9.5.sz.mell'!C26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'KV_9.5.sz.mell'!C27</f>
        <v>0</v>
      </c>
      <c r="D29" s="411"/>
      <c r="E29" s="828"/>
      <c r="F29" s="828"/>
      <c r="G29" s="828"/>
      <c r="H29" s="828"/>
      <c r="I29" s="828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'KV_9.5.sz.mell'!C28</f>
        <v>0</v>
      </c>
      <c r="D30" s="411"/>
      <c r="E30" s="828"/>
      <c r="F30" s="828"/>
      <c r="G30" s="828"/>
      <c r="H30" s="828"/>
      <c r="I30" s="828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'KV_9.5.sz.mell'!C29</f>
        <v>0</v>
      </c>
      <c r="D31" s="412"/>
      <c r="E31" s="830"/>
      <c r="F31" s="830"/>
      <c r="G31" s="830"/>
      <c r="H31" s="830"/>
      <c r="I31" s="830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322">
        <f>'KV_9.5.sz.mell'!C30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'KV_9.5.sz.mell'!C31</f>
        <v>0</v>
      </c>
      <c r="D33" s="472"/>
      <c r="E33" s="827"/>
      <c r="F33" s="827"/>
      <c r="G33" s="827"/>
      <c r="H33" s="827"/>
      <c r="I33" s="827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'KV_9.5.sz.mell'!C32</f>
        <v>0</v>
      </c>
      <c r="D34" s="411"/>
      <c r="E34" s="828"/>
      <c r="F34" s="828"/>
      <c r="G34" s="828"/>
      <c r="H34" s="828"/>
      <c r="I34" s="828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'KV_9.5.sz.mell'!C33</f>
        <v>0</v>
      </c>
      <c r="D35" s="412"/>
      <c r="E35" s="830"/>
      <c r="F35" s="830"/>
      <c r="G35" s="830"/>
      <c r="H35" s="830"/>
      <c r="I35" s="830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'KV_9.5.sz.mell'!C34</f>
        <v>0</v>
      </c>
      <c r="D36" s="521"/>
      <c r="E36" s="825"/>
      <c r="F36" s="825"/>
      <c r="G36" s="825"/>
      <c r="H36" s="825"/>
      <c r="I36" s="825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'KV_9.5.sz.mell'!C35</f>
        <v>0</v>
      </c>
      <c r="D37" s="521"/>
      <c r="E37" s="825"/>
      <c r="F37" s="825"/>
      <c r="G37" s="825"/>
      <c r="H37" s="825"/>
      <c r="I37" s="825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322">
        <f>'KV_9.5.sz.mell'!C36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322">
        <f>'KV_9.5.sz.mell'!C37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'KV_9.5.sz.mell'!C38</f>
        <v>0</v>
      </c>
      <c r="D40" s="472"/>
      <c r="E40" s="827"/>
      <c r="F40" s="827"/>
      <c r="G40" s="827"/>
      <c r="H40" s="827"/>
      <c r="I40" s="827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'KV_9.5.sz.mell'!C39</f>
        <v>0</v>
      </c>
      <c r="D41" s="411"/>
      <c r="E41" s="828"/>
      <c r="F41" s="828"/>
      <c r="G41" s="828"/>
      <c r="H41" s="828"/>
      <c r="I41" s="828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'KV_9.5.sz.mell'!C40</f>
        <v>0</v>
      </c>
      <c r="D42" s="706"/>
      <c r="E42" s="833"/>
      <c r="F42" s="833"/>
      <c r="G42" s="833"/>
      <c r="H42" s="833"/>
      <c r="I42" s="833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322">
        <f>'KV_9.5.sz.mell'!C41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58" t="s">
        <v>57</v>
      </c>
      <c r="B44" s="1759"/>
      <c r="C44" s="1759"/>
      <c r="D44" s="1759"/>
      <c r="E44" s="1759"/>
      <c r="F44" s="1759"/>
      <c r="G44" s="1759"/>
      <c r="H44" s="1759"/>
      <c r="I44" s="1759"/>
      <c r="J44" s="1759"/>
      <c r="K44" s="1760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'KV_9.5.sz.mell'!C45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'KV_9.5.sz.mell'!C46</f>
        <v>0</v>
      </c>
      <c r="D46" s="1250"/>
      <c r="E46" s="835"/>
      <c r="F46" s="835"/>
      <c r="G46" s="835"/>
      <c r="H46" s="835"/>
      <c r="I46" s="835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'KV_9.5.sz.mell'!C47</f>
        <v>0</v>
      </c>
      <c r="D47" s="1251"/>
      <c r="E47" s="838"/>
      <c r="F47" s="838"/>
      <c r="G47" s="838"/>
      <c r="H47" s="838"/>
      <c r="I47" s="838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'KV_9.5.sz.mell'!C48</f>
        <v>0</v>
      </c>
      <c r="D48" s="1251"/>
      <c r="E48" s="838"/>
      <c r="F48" s="838"/>
      <c r="G48" s="838"/>
      <c r="H48" s="838"/>
      <c r="I48" s="838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'KV_9.5.sz.mell'!C49</f>
        <v>0</v>
      </c>
      <c r="D49" s="1251"/>
      <c r="E49" s="838"/>
      <c r="F49" s="838"/>
      <c r="G49" s="838"/>
      <c r="H49" s="838"/>
      <c r="I49" s="838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'KV_9.5.sz.mell'!C50</f>
        <v>0</v>
      </c>
      <c r="D50" s="1251"/>
      <c r="E50" s="838"/>
      <c r="F50" s="838"/>
      <c r="G50" s="838"/>
      <c r="H50" s="838"/>
      <c r="I50" s="838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'KV_9.5.sz.mell'!C51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'KV_9.5.sz.mell'!C52</f>
        <v>0</v>
      </c>
      <c r="D52" s="1250"/>
      <c r="E52" s="835"/>
      <c r="F52" s="835"/>
      <c r="G52" s="835"/>
      <c r="H52" s="835"/>
      <c r="I52" s="835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'KV_9.5.sz.mell'!C53</f>
        <v>0</v>
      </c>
      <c r="D53" s="1251"/>
      <c r="E53" s="838"/>
      <c r="F53" s="838"/>
      <c r="G53" s="838"/>
      <c r="H53" s="838"/>
      <c r="I53" s="838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'KV_9.5.sz.mell'!C54</f>
        <v>0</v>
      </c>
      <c r="D54" s="1251"/>
      <c r="E54" s="838"/>
      <c r="F54" s="838"/>
      <c r="G54" s="838"/>
      <c r="H54" s="838"/>
      <c r="I54" s="838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'KV_9.5.sz.mell'!C55</f>
        <v>0</v>
      </c>
      <c r="D55" s="1251"/>
      <c r="E55" s="838"/>
      <c r="F55" s="838"/>
      <c r="G55" s="838"/>
      <c r="H55" s="838"/>
      <c r="I55" s="838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'KV_9.5.sz.mell'!C56</f>
        <v>0</v>
      </c>
      <c r="D56" s="1252"/>
      <c r="E56" s="841"/>
      <c r="F56" s="841"/>
      <c r="G56" s="841"/>
      <c r="H56" s="841"/>
      <c r="I56" s="841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'KV_9.5.sz.mell'!C57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C58" s="843">
        <f>'KV_9.5.sz.mell'!C58</f>
        <v>0</v>
      </c>
      <c r="D58" s="843"/>
      <c r="E58" s="844"/>
      <c r="F58" s="844"/>
      <c r="G58" s="844"/>
      <c r="H58" s="844"/>
      <c r="I58" s="844"/>
      <c r="J58" s="844"/>
      <c r="K58" s="801"/>
    </row>
    <row r="59" spans="1:11" ht="12.9" customHeight="1" thickBot="1" x14ac:dyDescent="0.3">
      <c r="A59" s="254" t="s">
        <v>519</v>
      </c>
      <c r="B59" s="255"/>
      <c r="C59" s="846">
        <f>'KV_9.5.sz.mell'!C59</f>
        <v>0</v>
      </c>
      <c r="D59" s="1253"/>
      <c r="E59" s="845"/>
      <c r="F59" s="845"/>
      <c r="G59" s="845"/>
      <c r="H59" s="845"/>
      <c r="I59" s="845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254" t="s">
        <v>206</v>
      </c>
      <c r="B60" s="255"/>
      <c r="C60" s="846">
        <f>'KV_9.5.sz.mell'!C60</f>
        <v>0</v>
      </c>
      <c r="D60" s="1253"/>
      <c r="E60" s="845"/>
      <c r="F60" s="845"/>
      <c r="G60" s="845"/>
      <c r="H60" s="845"/>
      <c r="I60" s="845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theme="3"/>
  </sheetPr>
  <dimension ref="A1:K60"/>
  <sheetViews>
    <sheetView zoomScale="120" zoomScaleNormal="120" workbookViewId="0">
      <selection activeCell="H69" sqref="H69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CONCATENATE("5.5.1. melléklet ",RM_ALAPADATOK!A7," ",RM_ALAPADATOK!B7," ",RM_ALAPADATOK!C7," ",RM_ALAPADATOK!D7," ",RM_ALAPADATOK!E7," ",RM_ALAPADATOK!F7," ",RM_ALAPADATOK!G7," ",RM_ALAPADATOK!H7)</f>
        <v>5.5.1. melléklet a … / 2019 ( ……. ) önkormányzati rendelethez</v>
      </c>
    </row>
    <row r="2" spans="1:11" s="465" customFormat="1" ht="34.200000000000003" x14ac:dyDescent="0.25">
      <c r="A2" s="613" t="s">
        <v>204</v>
      </c>
      <c r="B2" s="1761" t="str">
        <f>CONCATENATE('RM_5.5.sz.mell'!B2:J2)</f>
        <v>3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612</v>
      </c>
    </row>
    <row r="3" spans="1:11" s="465" customFormat="1" ht="23.1" customHeight="1" thickBot="1" x14ac:dyDescent="0.3">
      <c r="A3" s="635" t="s">
        <v>203</v>
      </c>
      <c r="B3" s="1763" t="str">
        <f>CONCATENATE('RM_5.1.1.sz.mell'!B3:J3)</f>
        <v>Kötelező feladtok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59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1256" t="s">
        <v>493</v>
      </c>
      <c r="B8" s="1257" t="s">
        <v>494</v>
      </c>
      <c r="C8" s="1257" t="s">
        <v>495</v>
      </c>
      <c r="D8" s="1257" t="s">
        <v>497</v>
      </c>
      <c r="E8" s="1257" t="s">
        <v>496</v>
      </c>
      <c r="F8" s="1257" t="s">
        <v>772</v>
      </c>
      <c r="G8" s="1257" t="s">
        <v>499</v>
      </c>
      <c r="H8" s="1257" t="s">
        <v>500</v>
      </c>
      <c r="I8" s="1257" t="s">
        <v>761</v>
      </c>
      <c r="J8" s="1258" t="s">
        <v>762</v>
      </c>
      <c r="K8" s="784" t="s">
        <v>763</v>
      </c>
    </row>
    <row r="9" spans="1:11" s="811" customFormat="1" ht="10.5" customHeight="1" thickBot="1" x14ac:dyDescent="0.3">
      <c r="A9" s="1735" t="s">
        <v>56</v>
      </c>
      <c r="B9" s="1736"/>
      <c r="C9" s="1736"/>
      <c r="D9" s="1736"/>
      <c r="E9" s="1736"/>
      <c r="F9" s="1736"/>
      <c r="G9" s="1736"/>
      <c r="H9" s="1736"/>
      <c r="I9" s="1736"/>
      <c r="J9" s="1736"/>
      <c r="K9" s="173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'KV_9.5.1.sz.mell'!C8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'KV_9.5.1.sz.mell'!C9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'KV_9.5.1.sz.mell'!C10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'KV_9.5.1.sz.mell'!C11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'KV_9.5.1.sz.mell'!C12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'KV_9.5.1.sz.mell'!C13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'KV_9.5.1.sz.mell'!C14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'KV_9.5.1.sz.mell'!C15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'KV_9.5.1.sz.mell'!C16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'KV_9.5.1.sz.mell'!C17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'KV_9.5.1.sz.mell'!C18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'KV_9.5.1.sz.mell'!C19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'KV_9.5.1.sz.mell'!C20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'KV_9.5.1.sz.mell'!C21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'KV_9.5.1.sz.mell'!C22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'KV_9.5.1.sz.mell'!C23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'KV_9.5.1.sz.mell'!C24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'KV_9.5.1.sz.mell'!C25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'KV_9.5.1.sz.mell'!C26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268</v>
      </c>
      <c r="B29" s="1270" t="s">
        <v>402</v>
      </c>
      <c r="C29" s="710">
        <f>'KV_9.5.1.sz.mell'!C27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269</v>
      </c>
      <c r="B30" s="1271" t="s">
        <v>405</v>
      </c>
      <c r="C30" s="710">
        <f>'KV_9.5.1.sz.mell'!C28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270</v>
      </c>
      <c r="B31" s="1272" t="s">
        <v>523</v>
      </c>
      <c r="C31" s="790">
        <f>'KV_9.5.1.sz.mell'!C29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'KV_9.5.1.sz.mell'!C30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'KV_9.5.1.sz.mell'!C31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'KV_9.5.1.sz.mell'!C32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'KV_9.5.1.sz.mell'!C33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'KV_9.5.1.sz.mell'!C34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'KV_9.5.1.sz.mell'!C35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'KV_9.5.1.sz.mell'!C36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'KV_9.5.1.sz.mell'!C37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'KV_9.5.1.sz.mell'!C38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'KV_9.5.1.sz.mell'!C39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'KV_9.5.1.sz.mell'!C40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'KV_9.5.1.sz.mell'!C41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'KV_9.5.1.sz.mell'!C45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'KV_9.5.1.sz.mell'!C46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'KV_9.5.1.sz.mell'!C47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'KV_9.5.1.sz.mell'!C48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'KV_9.5.1.sz.mell'!C49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'KV_9.5.1.sz.mell'!C50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'KV_9.5.1.sz.mell'!C51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'KV_9.5.1.sz.mell'!C52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'KV_9.5.1.sz.mell'!C53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'KV_9.5.1.sz.mell'!C54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'KV_9.5.1.sz.mell'!C55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'KV_9.5.1.sz.mell'!C56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'KV_9.5.1.sz.mell'!C57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'KV_9.5.1.sz.mell'!C58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'KV_9.5.1.sz.mell'!C59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'KV_9.5.1.sz.mell'!C60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theme="3"/>
  </sheetPr>
  <dimension ref="A1:K60"/>
  <sheetViews>
    <sheetView zoomScale="120" zoomScaleNormal="120" workbookViewId="0">
      <selection activeCell="C55" sqref="C55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CONCATENATE("5.5.2. melléklet ",RM_ALAPADATOK!A7," ",RM_ALAPADATOK!B7," ",RM_ALAPADATOK!C7," ",RM_ALAPADATOK!D7," ",RM_ALAPADATOK!E7," ",RM_ALAPADATOK!F7," ",RM_ALAPADATOK!G7," ",RM_ALAPADATOK!H7)</f>
        <v>5.5.2. melléklet a … / 2019 ( ……. ) önkormányzati rendelethez</v>
      </c>
    </row>
    <row r="2" spans="1:11" s="465" customFormat="1" ht="34.200000000000003" x14ac:dyDescent="0.25">
      <c r="A2" s="613" t="s">
        <v>204</v>
      </c>
      <c r="B2" s="1761" t="str">
        <f>CONCATENATE('RM_5.5.1.sz.mell'!B2:J2)</f>
        <v>3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612</v>
      </c>
    </row>
    <row r="3" spans="1:11" s="465" customFormat="1" ht="23.1" customHeight="1" thickBot="1" x14ac:dyDescent="0.3">
      <c r="A3" s="635" t="s">
        <v>203</v>
      </c>
      <c r="B3" s="1763" t="str">
        <f>CONCATENATE('RM_5.1.2.sz.mell'!B3:J3)</f>
        <v>Önként vállalt feladatok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60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'KV_9.5.2.sz.mell'!C8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'KV_9.5.2.sz.mell'!C9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'KV_9.5.2.sz.mell'!C10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'KV_9.5.2.sz.mell'!C11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'KV_9.5.2.sz.mell'!C12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'KV_9.5.2.sz.mell'!C13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'KV_9.5.2.sz.mell'!C14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'KV_9.5.2.sz.mell'!C15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'KV_9.5.2.sz.mell'!C16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'KV_9.5.2.sz.mell'!C17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'KV_9.5.2.sz.mell'!C18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'KV_9.5.2.sz.mell'!C19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'KV_9.5.2.sz.mell'!C20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'KV_9.5.2.sz.mell'!C21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'KV_9.5.2.sz.mell'!C22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'KV_9.5.2.sz.mell'!C23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'KV_9.5.2.sz.mell'!C24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'KV_9.5.2.sz.mell'!C25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'KV_9.5.2.sz.mell'!C26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269</v>
      </c>
      <c r="B29" s="1270" t="s">
        <v>402</v>
      </c>
      <c r="C29" s="710">
        <f>'KV_9.5.2.sz.mell'!C27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270</v>
      </c>
      <c r="B30" s="1271" t="s">
        <v>405</v>
      </c>
      <c r="C30" s="710">
        <f>'KV_9.5.2.sz.mell'!C28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271</v>
      </c>
      <c r="B31" s="1272" t="s">
        <v>523</v>
      </c>
      <c r="C31" s="790">
        <f>'KV_9.5.2.sz.mell'!C29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'KV_9.5.2.sz.mell'!C30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'KV_9.5.2.sz.mell'!C31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'KV_9.5.2.sz.mell'!C32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'KV_9.5.2.sz.mell'!C33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'KV_9.5.2.sz.mell'!C34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'KV_9.5.2.sz.mell'!C35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'KV_9.5.2.sz.mell'!C36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'KV_9.5.2.sz.mell'!C37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'KV_9.5.2.sz.mell'!C38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'KV_9.5.2.sz.mell'!C39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'KV_9.5.2.sz.mell'!C40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'KV_9.5.2.sz.mell'!C41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'KV_9.5.2.sz.mell'!C45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'KV_9.5.2.sz.mell'!C46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'KV_9.5.2.sz.mell'!C47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'KV_9.5.2.sz.mell'!C48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'KV_9.5.2.sz.mell'!C49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'KV_9.5.2.sz.mell'!C50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'KV_9.5.2.sz.mell'!C51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'KV_9.5.2.sz.mell'!C52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'KV_9.5.2.sz.mell'!C53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'KV_9.5.2.sz.mell'!C54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'KV_9.5.2.sz.mell'!C55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'KV_9.5.2.sz.mell'!C56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'KV_9.5.2.sz.mell'!C57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'KV_9.5.2.sz.mell'!C58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'KV_9.5.2.sz.mell'!C59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'KV_9.5.2.sz.mell'!C60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theme="3"/>
  </sheetPr>
  <dimension ref="A1:K60"/>
  <sheetViews>
    <sheetView topLeftCell="B1" zoomScale="120" zoomScaleNormal="120" workbookViewId="0">
      <selection activeCell="K70" sqref="K70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CONCATENATE("5.5.3. melléklet ",RM_ALAPADATOK!A7," ",RM_ALAPADATOK!B7," ",RM_ALAPADATOK!C7," ",RM_ALAPADATOK!D7," ",RM_ALAPADATOK!E7," ",RM_ALAPADATOK!F7," ",RM_ALAPADATOK!G7," ",RM_ALAPADATOK!H7)</f>
        <v>5.5.3.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CONCATENATE('RM_5.5.2.sz.mell'!B2:J2)</f>
        <v>3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612</v>
      </c>
    </row>
    <row r="3" spans="1:11" s="465" customFormat="1" ht="23.1" customHeight="1" thickBot="1" x14ac:dyDescent="0.3">
      <c r="A3" s="635" t="s">
        <v>203</v>
      </c>
      <c r="B3" s="1763" t="str">
        <f>CONCATENATE('RM_5.1.3.sz.mell'!B3:J3)</f>
        <v>Államigazgatási feladatok 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431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35" t="s">
        <v>56</v>
      </c>
      <c r="B9" s="1736"/>
      <c r="C9" s="1736"/>
      <c r="D9" s="1736"/>
      <c r="E9" s="1736"/>
      <c r="F9" s="1736"/>
      <c r="G9" s="1736"/>
      <c r="H9" s="1736"/>
      <c r="I9" s="1736"/>
      <c r="J9" s="1736"/>
      <c r="K9" s="173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'KV_9.5.3.sz.mell'!C8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'KV_9.5.3.sz.mell'!C9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'KV_9.5.3.sz.mell'!C10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'KV_9.5.3.sz.mell'!C11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'KV_9.5.3.sz.mell'!C12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'KV_9.5.3.sz.mell'!C13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'KV_9.5.3.sz.mell'!C14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'KV_9.5.3.sz.mell'!C15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'KV_9.5.3.sz.mell'!C16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'KV_9.5.3.sz.mell'!C17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'KV_9.5.3.sz.mell'!C18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'KV_9.5.3.sz.mell'!C19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'KV_9.5.3.sz.mell'!C20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'KV_9.5.3.sz.mell'!C21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'KV_9.5.3.sz.mell'!C22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'KV_9.5.3.sz.mell'!C23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'KV_9.5.3.sz.mell'!C24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'KV_9.5.3.sz.mell'!C25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'KV_9.5.3.sz.mell'!C26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269</v>
      </c>
      <c r="B29" s="1270" t="s">
        <v>402</v>
      </c>
      <c r="C29" s="710">
        <f>'KV_9.5.3.sz.mell'!C27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270</v>
      </c>
      <c r="B30" s="1271" t="s">
        <v>405</v>
      </c>
      <c r="C30" s="710">
        <f>'KV_9.5.3.sz.mell'!C28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271</v>
      </c>
      <c r="B31" s="1272" t="s">
        <v>523</v>
      </c>
      <c r="C31" s="790">
        <f>'KV_9.5.3.sz.mell'!C29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'KV_9.5.3.sz.mell'!C30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'KV_9.5.3.sz.mell'!C31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'KV_9.5.3.sz.mell'!C32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'KV_9.5.3.sz.mell'!C33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'KV_9.5.3.sz.mell'!C34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'KV_9.5.3.sz.mell'!C35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'KV_9.5.3.sz.mell'!C36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'KV_9.5.3.sz.mell'!C37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'KV_9.5.3.sz.mell'!C38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'KV_9.5.3.sz.mell'!C39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'KV_9.5.3.sz.mell'!C40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'KV_9.5.3.sz.mell'!C41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'KV_9.5.3.sz.mell'!C45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'KV_9.5.3.sz.mell'!C46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'KV_9.5.3.sz.mell'!C47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'KV_9.5.3.sz.mell'!C48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'KV_9.5.3.sz.mell'!C49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'KV_9.5.3.sz.mell'!C50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'KV_9.5.3.sz.mell'!C51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'KV_9.5.3.sz.mell'!C52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'KV_9.5.3.sz.mell'!C53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'KV_9.5.3.sz.mell'!C54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'KV_9.5.3.sz.mell'!C55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'KV_9.5.3.sz.mell'!C56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'KV_9.5.3.sz.mell'!C57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'KV_9.5.3.sz.mell'!C58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'KV_9.5.3.sz.mell'!C59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'KV_9.5.3.sz.mell'!C60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theme="3"/>
  </sheetPr>
  <dimension ref="A1:K60"/>
  <sheetViews>
    <sheetView zoomScale="120" zoomScaleNormal="120" workbookViewId="0">
      <selection activeCell="F65" sqref="F65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CONCATENATE("5.6. melléklet ",RM_ALAPADATOK!A7," ",RM_ALAPADATOK!B7," ",RM_ALAPADATOK!C7," ",RM_ALAPADATOK!D7," ",RM_ALAPADATOK!E7," ",RM_ALAPADATOK!F7," ",RM_ALAPADATOK!G7," ",RM_ALAPADATOK!H7)</f>
        <v>5.6.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CONCATENATE(RM_ALAPADATOK!B19)</f>
        <v>4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613</v>
      </c>
    </row>
    <row r="3" spans="1:11" s="465" customFormat="1" ht="23.1" customHeight="1" thickBot="1" x14ac:dyDescent="0.3">
      <c r="A3" s="635" t="s">
        <v>203</v>
      </c>
      <c r="B3" s="1763" t="s">
        <v>784</v>
      </c>
      <c r="C3" s="1764"/>
      <c r="D3" s="1764"/>
      <c r="E3" s="1764"/>
      <c r="F3" s="1764"/>
      <c r="G3" s="1764"/>
      <c r="H3" s="1764"/>
      <c r="I3" s="1764"/>
      <c r="J3" s="1764"/>
      <c r="K3" s="805" t="s">
        <v>54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'KV_9.6.sz.mell'!C8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'KV_9.6.sz.mell'!C9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'KV_9.6.sz.mell'!C10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'KV_9.6.sz.mell'!C11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'KV_9.6.sz.mell'!C12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'KV_9.6.sz.mell'!C13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'KV_9.6.sz.mell'!C14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'KV_9.6.sz.mell'!C15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'KV_9.6.sz.mell'!C16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'KV_9.6.sz.mell'!C17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'KV_9.6.sz.mell'!C18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'KV_9.6.sz.mell'!C19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'KV_9.6.sz.mell'!C20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'KV_9.6.sz.mell'!C21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'KV_9.6.sz.mell'!C22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'KV_9.6.sz.mell'!C23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'KV_9.6.sz.mell'!C24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'KV_9.6.sz.mell'!C25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'KV_9.6.sz.mell'!C26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268</v>
      </c>
      <c r="B29" s="1270" t="s">
        <v>402</v>
      </c>
      <c r="C29" s="710">
        <f>'KV_9.6.sz.mell'!C27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269</v>
      </c>
      <c r="B30" s="1271" t="s">
        <v>405</v>
      </c>
      <c r="C30" s="710">
        <f>'KV_9.6.sz.mell'!C28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270</v>
      </c>
      <c r="B31" s="1272" t="s">
        <v>523</v>
      </c>
      <c r="C31" s="790">
        <f>'KV_9.6.sz.mell'!C29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'KV_9.6.sz.mell'!C30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'KV_9.6.sz.mell'!C31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'KV_9.6.sz.mell'!C32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'KV_9.6.sz.mell'!C33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'KV_9.6.sz.mell'!C34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'KV_9.6.sz.mell'!C35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'KV_9.6.sz.mell'!C36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'KV_9.6.sz.mell'!C37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'KV_9.6.sz.mell'!C38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'KV_9.6.sz.mell'!C39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'KV_9.6.sz.mell'!C40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'KV_9.6.sz.mell'!C41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'KV_9.6.sz.mell'!C45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'KV_9.6.sz.mell'!C46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'KV_9.6.sz.mell'!C47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'KV_9.6.sz.mell'!C48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'KV_9.6.sz.mell'!C49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'KV_9.6.sz.mell'!C50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'KV_9.6.sz.mell'!C51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'KV_9.6.sz.mell'!C52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'KV_9.6.sz.mell'!C53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'KV_9.6.sz.mell'!C54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'KV_9.6.sz.mell'!C55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'KV_9.6.sz.mell'!C56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4.1" customHeight="1" thickBot="1" x14ac:dyDescent="0.3">
      <c r="A57" s="336" t="s">
        <v>21</v>
      </c>
      <c r="B57" s="1276" t="s">
        <v>529</v>
      </c>
      <c r="C57" s="842">
        <f>'KV_9.6.sz.mell'!C57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'KV_9.6.sz.mell'!C58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'KV_9.6.sz.mell'!C59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'KV_9.6.sz.mell'!C60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theme="3"/>
  </sheetPr>
  <dimension ref="A1:K60"/>
  <sheetViews>
    <sheetView topLeftCell="B1" zoomScale="120" zoomScaleNormal="120" workbookViewId="0">
      <selection activeCell="I65" sqref="I65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CONCATENATE("5.6.1. melléklet ",RM_ALAPADATOK!A7," ",RM_ALAPADATOK!B7," ",RM_ALAPADATOK!C7," ",RM_ALAPADATOK!D7," ",RM_ALAPADATOK!E7," ",RM_ALAPADATOK!F7," ",RM_ALAPADATOK!G7," ",RM_ALAPADATOK!H7)</f>
        <v>5.6.1.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CONCATENATE('RM_5.6.sz.mell'!B2:J2)</f>
        <v>4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613</v>
      </c>
    </row>
    <row r="3" spans="1:11" s="465" customFormat="1" ht="23.1" customHeight="1" thickBot="1" x14ac:dyDescent="0.3">
      <c r="A3" s="635" t="s">
        <v>203</v>
      </c>
      <c r="B3" s="1763" t="str">
        <f>CONCATENATE('RM_5.1.1.sz.mell'!B3:J3)</f>
        <v>Kötelező feladtok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59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35" t="s">
        <v>56</v>
      </c>
      <c r="B9" s="1736"/>
      <c r="C9" s="1736"/>
      <c r="D9" s="1736"/>
      <c r="E9" s="1736"/>
      <c r="F9" s="1736"/>
      <c r="G9" s="1736"/>
      <c r="H9" s="1736"/>
      <c r="I9" s="1736"/>
      <c r="J9" s="1736"/>
      <c r="K9" s="173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'KV_9.6.1.sz.mell'!C8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'KV_9.6.1.sz.mell'!C9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'KV_9.6.1.sz.mell'!C10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'KV_9.6.1.sz.mell'!C11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'KV_9.6.1.sz.mell'!C12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'KV_9.6.1.sz.mell'!C13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'KV_9.6.1.sz.mell'!C14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'KV_9.6.1.sz.mell'!C15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'KV_9.6.1.sz.mell'!C16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'KV_9.6.1.sz.mell'!C17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'KV_9.6.1.sz.mell'!C18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'KV_9.6.1.sz.mell'!C19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'KV_9.6.1.sz.mell'!C20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'KV_9.6.1.sz.mell'!C21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'KV_9.6.1.sz.mell'!C22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'KV_9.6.1.sz.mell'!C23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'KV_9.6.1.sz.mell'!C24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'KV_9.6.1.sz.mell'!C25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'KV_9.6.1.sz.mell'!C26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268</v>
      </c>
      <c r="B29" s="1270" t="s">
        <v>402</v>
      </c>
      <c r="C29" s="710">
        <f>'KV_9.6.1.sz.mell'!C27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269</v>
      </c>
      <c r="B30" s="1271" t="s">
        <v>405</v>
      </c>
      <c r="C30" s="710">
        <f>'KV_9.6.1.sz.mell'!C28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270</v>
      </c>
      <c r="B31" s="1272" t="s">
        <v>523</v>
      </c>
      <c r="C31" s="790">
        <f>'KV_9.6.1.sz.mell'!C29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'KV_9.6.1.sz.mell'!C30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'KV_9.6.1.sz.mell'!C31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'KV_9.6.1.sz.mell'!C32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'KV_9.6.1.sz.mell'!C33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'KV_9.6.1.sz.mell'!C34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'KV_9.6.1.sz.mell'!C35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'KV_9.6.1.sz.mell'!C36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'KV_9.6.1.sz.mell'!C37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'KV_9.6.1.sz.mell'!C38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'KV_9.6.1.sz.mell'!C39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'KV_9.6.1.sz.mell'!C40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'KV_9.6.1.sz.mell'!C41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'KV_9.6.1.sz.mell'!C45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'KV_9.6.1.sz.mell'!C46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'KV_9.6.1.sz.mell'!C47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'KV_9.6.1.sz.mell'!C48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'KV_9.6.1.sz.mell'!C49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'KV_9.6.1.sz.mell'!C50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'KV_9.6.1.sz.mell'!C51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'KV_9.6.1.sz.mell'!C52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'KV_9.6.1.sz.mell'!C53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'KV_9.6.1.sz.mell'!C54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'KV_9.6.1.sz.mell'!C55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'KV_9.6.1.sz.mell'!C56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'KV_9.6.1.sz.mell'!C57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'KV_9.6.1.sz.mell'!C58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'KV_9.6.1.sz.mell'!C59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'KV_9.6.1.sz.mell'!C60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theme="3"/>
  </sheetPr>
  <dimension ref="A1:K60"/>
  <sheetViews>
    <sheetView zoomScale="120" zoomScaleNormal="120" workbookViewId="0">
      <selection activeCell="C55" sqref="C55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CONCATENATE("5.6.2. melléklet ",RM_ALAPADATOK!A7," ",RM_ALAPADATOK!B7," ",RM_ALAPADATOK!C7," ",RM_ALAPADATOK!D7," ",RM_ALAPADATOK!E7," ",RM_ALAPADATOK!F7," ",RM_ALAPADATOK!G7," ",RM_ALAPADATOK!H7)</f>
        <v>5.6.2.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CONCATENATE('RM_5.6.1.sz.mell'!B2:J2)</f>
        <v>4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613</v>
      </c>
    </row>
    <row r="3" spans="1:11" s="465" customFormat="1" ht="23.1" customHeight="1" thickBot="1" x14ac:dyDescent="0.3">
      <c r="A3" s="635" t="s">
        <v>203</v>
      </c>
      <c r="B3" s="1763" t="str">
        <f>CONCATENATE('RM_5.1.2.sz.mell'!B3:J3)</f>
        <v>Önként vállalt feladatok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60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35" t="s">
        <v>56</v>
      </c>
      <c r="B9" s="1736"/>
      <c r="C9" s="1736"/>
      <c r="D9" s="1736"/>
      <c r="E9" s="1736"/>
      <c r="F9" s="1736"/>
      <c r="G9" s="1736"/>
      <c r="H9" s="1736"/>
      <c r="I9" s="1736"/>
      <c r="J9" s="1736"/>
      <c r="K9" s="173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'KV_9.6.2.sz.mell'!C8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'KV_9.6.2.sz.mell'!C9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'KV_9.6.2.sz.mell'!C10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'KV_9.6.2.sz.mell'!C11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'KV_9.6.2.sz.mell'!C12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'KV_9.6.2.sz.mell'!C13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'KV_9.6.2.sz.mell'!C14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'KV_9.6.2.sz.mell'!C15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'KV_9.6.2.sz.mell'!C16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'KV_9.6.2.sz.mell'!C17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'KV_9.6.2.sz.mell'!C18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'KV_9.6.2.sz.mell'!C19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'KV_9.6.2.sz.mell'!C20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'KV_9.6.2.sz.mell'!C21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'KV_9.6.2.sz.mell'!C22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'KV_9.6.2.sz.mell'!C23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'KV_9.6.2.sz.mell'!C24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'KV_9.6.2.sz.mell'!C25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'KV_9.6.2.sz.mell'!C26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269</v>
      </c>
      <c r="B29" s="1270" t="s">
        <v>402</v>
      </c>
      <c r="C29" s="710">
        <f>'KV_9.6.2.sz.mell'!C27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270</v>
      </c>
      <c r="B30" s="1271" t="s">
        <v>405</v>
      </c>
      <c r="C30" s="710">
        <f>'KV_9.6.2.sz.mell'!C28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271</v>
      </c>
      <c r="B31" s="1272" t="s">
        <v>523</v>
      </c>
      <c r="C31" s="790">
        <f>'KV_9.6.2.sz.mell'!C29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'KV_9.6.2.sz.mell'!C30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'KV_9.6.2.sz.mell'!C31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'KV_9.6.2.sz.mell'!C32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'KV_9.6.2.sz.mell'!C33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'KV_9.6.2.sz.mell'!C34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'KV_9.6.2.sz.mell'!C35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'KV_9.6.2.sz.mell'!C36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'KV_9.6.2.sz.mell'!C37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'KV_9.6.2.sz.mell'!C38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'KV_9.6.2.sz.mell'!C39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'KV_9.6.2.sz.mell'!C40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'KV_9.6.2.sz.mell'!C41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'KV_9.6.2.sz.mell'!C45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'KV_9.6.2.sz.mell'!C46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'KV_9.6.2.sz.mell'!C47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'KV_9.6.2.sz.mell'!C48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'KV_9.6.2.sz.mell'!C49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'KV_9.6.2.sz.mell'!C50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'KV_9.6.2.sz.mell'!C51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'KV_9.6.2.sz.mell'!C52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'KV_9.6.2.sz.mell'!C53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'KV_9.6.2.sz.mell'!C54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'KV_9.6.2.sz.mell'!C55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'KV_9.6.2.sz.mell'!C56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'KV_9.6.2.sz.mell'!C57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'KV_9.6.2.sz.mell'!C58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'KV_9.6.2.sz.mell'!C59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'KV_9.6.2.sz.mell'!C60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theme="3"/>
  </sheetPr>
  <dimension ref="A1:K60"/>
  <sheetViews>
    <sheetView topLeftCell="B1" zoomScale="120" zoomScaleNormal="120" workbookViewId="0">
      <selection activeCell="K60" sqref="K60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CONCATENATE("5.6.3. melléklet ",RM_ALAPADATOK!A7," ",RM_ALAPADATOK!B7," ",RM_ALAPADATOK!C7," ",RM_ALAPADATOK!D7," ",RM_ALAPADATOK!E7," ",RM_ALAPADATOK!F7," ",RM_ALAPADATOK!G7," ",RM_ALAPADATOK!H7)</f>
        <v>5.6.3.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CONCATENATE('RM_5.6.2.sz.mell'!B2:J2)</f>
        <v>4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613</v>
      </c>
    </row>
    <row r="3" spans="1:11" s="465" customFormat="1" ht="23.1" customHeight="1" thickBot="1" x14ac:dyDescent="0.3">
      <c r="A3" s="635" t="s">
        <v>203</v>
      </c>
      <c r="B3" s="1763" t="str">
        <f>CONCATENATE('RM_5.1.3.sz.mell'!B3:J3)</f>
        <v>Államigazgatási feladatok 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431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'KV_9.6.3.sz.mell'!C8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'KV_9.6.3.sz.mell'!C9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'KV_9.6.3.sz.mell'!C10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'KV_9.6.3.sz.mell'!C11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'KV_9.6.3.sz.mell'!C12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'KV_9.6.3.sz.mell'!C13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'KV_9.6.3.sz.mell'!C14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'KV_9.6.3.sz.mell'!C15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'KV_9.6.3.sz.mell'!C16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'KV_9.6.3.sz.mell'!C17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'KV_9.6.3.sz.mell'!C18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'KV_9.6.3.sz.mell'!C19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'KV_9.6.3.sz.mell'!C20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'KV_9.6.3.sz.mell'!C21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'KV_9.6.3.sz.mell'!C22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'KV_9.6.3.sz.mell'!C23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'KV_9.6.3.sz.mell'!C24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'KV_9.6.3.sz.mell'!C25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'KV_9.6.3.sz.mell'!C26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269</v>
      </c>
      <c r="B29" s="1270" t="s">
        <v>402</v>
      </c>
      <c r="C29" s="710">
        <f>'KV_9.6.3.sz.mell'!C27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270</v>
      </c>
      <c r="B30" s="1271" t="s">
        <v>405</v>
      </c>
      <c r="C30" s="710">
        <f>'KV_9.6.3.sz.mell'!C28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271</v>
      </c>
      <c r="B31" s="1272" t="s">
        <v>523</v>
      </c>
      <c r="C31" s="790">
        <f>'KV_9.6.3.sz.mell'!C29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'KV_9.6.3.sz.mell'!C30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'KV_9.6.3.sz.mell'!C31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'KV_9.6.3.sz.mell'!C32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'KV_9.6.3.sz.mell'!C33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'KV_9.6.3.sz.mell'!C34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'KV_9.6.3.sz.mell'!C35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'KV_9.6.3.sz.mell'!C36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'KV_9.6.3.sz.mell'!C37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'KV_9.6.3.sz.mell'!C38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'KV_9.6.3.sz.mell'!C39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'KV_9.6.3.sz.mell'!C40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'KV_9.6.3.sz.mell'!C41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'KV_9.6.3.sz.mell'!C45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'KV_9.6.3.sz.mell'!C46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'KV_9.6.3.sz.mell'!C47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'KV_9.6.3.sz.mell'!C48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'KV_9.6.3.sz.mell'!C49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'KV_9.6.3.sz.mell'!C50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'KV_9.6.3.sz.mell'!C51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'KV_9.6.3.sz.mell'!C52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'KV_9.6.3.sz.mell'!C53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'KV_9.6.3.sz.mell'!C54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'KV_9.6.3.sz.mell'!C55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'KV_9.6.3.sz.mell'!C56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'KV_9.6.3.sz.mell'!C57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'KV_9.6.3.sz.mell'!C58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'KV_9.6.3.sz.mell'!C59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'KV_9.6.3.sz.mell'!C60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theme="3"/>
  </sheetPr>
  <dimension ref="A1:K60"/>
  <sheetViews>
    <sheetView zoomScale="120" zoomScaleNormal="120" workbookViewId="0">
      <selection activeCell="C55" sqref="C55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CONCATENATE("5.7. melléklet ",RM_ALAPADATOK!A7," ",RM_ALAPADATOK!B7," ",RM_ALAPADATOK!C7," ",RM_ALAPADATOK!D7," ",RM_ALAPADATOK!E7," ",RM_ALAPADATOK!F7," ",RM_ALAPADATOK!G7," ",RM_ALAPADATOK!H7)</f>
        <v>5.7.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CONCATENATE(RM_ALAPADATOK!B21)</f>
        <v>5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614</v>
      </c>
    </row>
    <row r="3" spans="1:11" s="465" customFormat="1" ht="23.1" customHeight="1" thickBot="1" x14ac:dyDescent="0.3">
      <c r="A3" s="635" t="s">
        <v>203</v>
      </c>
      <c r="B3" s="1763" t="s">
        <v>784</v>
      </c>
      <c r="C3" s="1764"/>
      <c r="D3" s="1764"/>
      <c r="E3" s="1764"/>
      <c r="F3" s="1764"/>
      <c r="G3" s="1764"/>
      <c r="H3" s="1764"/>
      <c r="I3" s="1764"/>
      <c r="J3" s="1764"/>
      <c r="K3" s="805" t="s">
        <v>54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1256" t="s">
        <v>493</v>
      </c>
      <c r="B8" s="1257" t="s">
        <v>494</v>
      </c>
      <c r="C8" s="1257" t="s">
        <v>495</v>
      </c>
      <c r="D8" s="1257" t="s">
        <v>497</v>
      </c>
      <c r="E8" s="1257" t="s">
        <v>496</v>
      </c>
      <c r="F8" s="1257" t="s">
        <v>772</v>
      </c>
      <c r="G8" s="1257" t="s">
        <v>499</v>
      </c>
      <c r="H8" s="1257" t="s">
        <v>500</v>
      </c>
      <c r="I8" s="1257" t="s">
        <v>761</v>
      </c>
      <c r="J8" s="1258" t="s">
        <v>762</v>
      </c>
      <c r="K8" s="784" t="s">
        <v>763</v>
      </c>
    </row>
    <row r="9" spans="1:11" s="811" customFormat="1" ht="10.5" customHeight="1" thickBot="1" x14ac:dyDescent="0.3">
      <c r="A9" s="1735" t="s">
        <v>56</v>
      </c>
      <c r="B9" s="1736"/>
      <c r="C9" s="1736"/>
      <c r="D9" s="1736"/>
      <c r="E9" s="1736"/>
      <c r="F9" s="1736"/>
      <c r="G9" s="1736"/>
      <c r="H9" s="1736"/>
      <c r="I9" s="1736"/>
      <c r="J9" s="1736"/>
      <c r="K9" s="173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'KV_9.7.sz.mell'!C8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'KV_9.7.sz.mell'!C9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'KV_9.7.sz.mell'!C10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'KV_9.7.sz.mell'!C11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'KV_9.7.sz.mell'!C12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'KV_9.7.sz.mell'!C13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'KV_9.7.sz.mell'!C14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'KV_9.7.sz.mell'!C15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'KV_9.7.sz.mell'!C16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'KV_9.7.sz.mell'!C17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'KV_9.7.sz.mell'!C18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'KV_9.7.sz.mell'!C19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'KV_9.7.sz.mell'!C20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'KV_9.7.sz.mell'!C21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'KV_9.7.sz.mell'!C22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'KV_9.7.sz.mell'!C23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'KV_9.7.sz.mell'!C24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'KV_9.7.sz.mell'!C25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'KV_9.7.sz.mell'!C26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268</v>
      </c>
      <c r="B29" s="1270" t="s">
        <v>402</v>
      </c>
      <c r="C29" s="710">
        <f>'KV_9.7.sz.mell'!C27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269</v>
      </c>
      <c r="B30" s="1271" t="s">
        <v>405</v>
      </c>
      <c r="C30" s="710">
        <f>'KV_9.7.sz.mell'!C28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270</v>
      </c>
      <c r="B31" s="1272" t="s">
        <v>523</v>
      </c>
      <c r="C31" s="790">
        <f>'KV_9.7.sz.mell'!C29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'KV_9.7.sz.mell'!C30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'KV_9.7.sz.mell'!C31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'KV_9.7.sz.mell'!C32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'KV_9.7.sz.mell'!C33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'KV_9.7.sz.mell'!C34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'KV_9.7.sz.mell'!C35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'KV_9.7.sz.mell'!C36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'KV_9.7.sz.mell'!C37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'KV_9.7.sz.mell'!C38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'KV_9.7.sz.mell'!C39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'KV_9.7.sz.mell'!C40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'KV_9.7.sz.mell'!C41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'KV_9.7.sz.mell'!C43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'KV_9.7.sz.mell'!C44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'KV_9.7.sz.mell'!C45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'KV_9.7.sz.mell'!C46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'KV_9.7.sz.mell'!C47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'KV_9.7.sz.mell'!C48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'KV_9.7.sz.mell'!C49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'KV_9.7.sz.mell'!C50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'KV_9.7.sz.mell'!C51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'KV_9.7.sz.mell'!C52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'KV_9.7.sz.mell'!C53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'KV_9.7.sz.mell'!C54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'KV_9.7.sz.mell'!C55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'KV_9.7.sz.mell'!C56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'KV_9.7.sz.mell'!C57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'KV_9.7.sz.mell'!C58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2:G14"/>
  <sheetViews>
    <sheetView zoomScale="120" zoomScaleNormal="120" workbookViewId="0">
      <selection activeCell="L22" sqref="L22"/>
    </sheetView>
  </sheetViews>
  <sheetFormatPr defaultColWidth="9.33203125" defaultRowHeight="13.8" x14ac:dyDescent="0.25"/>
  <cols>
    <col min="1" max="1" width="5.6640625" style="153" customWidth="1"/>
    <col min="2" max="2" width="35.6640625" style="153" customWidth="1"/>
    <col min="3" max="6" width="14" style="153" customWidth="1"/>
    <col min="7" max="16384" width="9.33203125" style="153"/>
  </cols>
  <sheetData>
    <row r="2" spans="1:7" x14ac:dyDescent="0.25">
      <c r="B2" s="1605" t="str">
        <f>CONCATENATE("3. melléklet ",ALAPADATOK!A7," ",ALAPADATOK!B7," ",ALAPADATOK!C7," ",ALAPADATOK!D7," ",ALAPADATOK!E7," ",ALAPADATOK!F7," ",ALAPADATOK!G7," ",ALAPADATOK!H7)</f>
        <v>3. melléklet a … / 2019 ( … ) önkormányzati rendelethez</v>
      </c>
      <c r="C2" s="1605"/>
      <c r="D2" s="1605"/>
      <c r="E2" s="1605"/>
      <c r="F2" s="1605"/>
    </row>
    <row r="4" spans="1:7" ht="33.15" customHeight="1" x14ac:dyDescent="0.25">
      <c r="A4" s="1606" t="str">
        <f>CONCATENATE(ALAPADATOK!A3," adósságot keletkeztető ügyletekből és kezességvállalásokból fennálló kötelezettségei")</f>
        <v>Hidegkút Község Önkormányzata adósságot keletkeztető ügyletekből és kezességvállalásokból fennálló kötelezettségei</v>
      </c>
      <c r="B4" s="1606"/>
      <c r="C4" s="1606"/>
      <c r="D4" s="1606"/>
      <c r="E4" s="1606"/>
      <c r="F4" s="1606"/>
    </row>
    <row r="5" spans="1:7" ht="15.9" customHeight="1" thickBot="1" x14ac:dyDescent="0.35">
      <c r="A5" s="154"/>
      <c r="B5" s="154"/>
      <c r="C5" s="1607"/>
      <c r="D5" s="1607"/>
      <c r="E5" s="1614" t="str">
        <f>'KV_2.2.sz.mell.'!E2</f>
        <v>Forintban!</v>
      </c>
      <c r="F5" s="1614"/>
      <c r="G5" s="160"/>
    </row>
    <row r="6" spans="1:7" ht="63.15" customHeight="1" x14ac:dyDescent="0.25">
      <c r="A6" s="1610" t="s">
        <v>16</v>
      </c>
      <c r="B6" s="1612" t="s">
        <v>197</v>
      </c>
      <c r="C6" s="1612" t="s">
        <v>251</v>
      </c>
      <c r="D6" s="1612"/>
      <c r="E6" s="1612"/>
      <c r="F6" s="1608" t="s">
        <v>502</v>
      </c>
    </row>
    <row r="7" spans="1:7" ht="14.4" thickBot="1" x14ac:dyDescent="0.3">
      <c r="A7" s="1611"/>
      <c r="B7" s="1613"/>
      <c r="C7" s="491">
        <f>+LEFT(KV_ÖSSZEFÜGGÉSEK!A5,4)+1</f>
        <v>2020</v>
      </c>
      <c r="D7" s="491">
        <f>+C7+1</f>
        <v>2021</v>
      </c>
      <c r="E7" s="491">
        <f>+D7+1</f>
        <v>2022</v>
      </c>
      <c r="F7" s="1609"/>
    </row>
    <row r="8" spans="1:7" ht="14.4" thickBot="1" x14ac:dyDescent="0.3">
      <c r="A8" s="157"/>
      <c r="B8" s="158" t="s">
        <v>493</v>
      </c>
      <c r="C8" s="158" t="s">
        <v>494</v>
      </c>
      <c r="D8" s="158" t="s">
        <v>495</v>
      </c>
      <c r="E8" s="158" t="s">
        <v>497</v>
      </c>
      <c r="F8" s="159" t="s">
        <v>496</v>
      </c>
    </row>
    <row r="9" spans="1:7" x14ac:dyDescent="0.25">
      <c r="A9" s="156" t="s">
        <v>18</v>
      </c>
      <c r="B9" s="174"/>
      <c r="C9" s="531"/>
      <c r="D9" s="531"/>
      <c r="E9" s="531"/>
      <c r="F9" s="532">
        <f>SUM(C9:E9)</f>
        <v>0</v>
      </c>
    </row>
    <row r="10" spans="1:7" x14ac:dyDescent="0.25">
      <c r="A10" s="155" t="s">
        <v>19</v>
      </c>
      <c r="B10" s="175"/>
      <c r="C10" s="533"/>
      <c r="D10" s="533"/>
      <c r="E10" s="533"/>
      <c r="F10" s="534">
        <f>SUM(C10:E10)</f>
        <v>0</v>
      </c>
    </row>
    <row r="11" spans="1:7" x14ac:dyDescent="0.25">
      <c r="A11" s="155" t="s">
        <v>20</v>
      </c>
      <c r="B11" s="175"/>
      <c r="C11" s="533"/>
      <c r="D11" s="533"/>
      <c r="E11" s="533"/>
      <c r="F11" s="534">
        <f>SUM(C11:E11)</f>
        <v>0</v>
      </c>
    </row>
    <row r="12" spans="1:7" x14ac:dyDescent="0.25">
      <c r="A12" s="155" t="s">
        <v>21</v>
      </c>
      <c r="B12" s="175"/>
      <c r="C12" s="533"/>
      <c r="D12" s="533"/>
      <c r="E12" s="533"/>
      <c r="F12" s="534">
        <f>SUM(C12:E12)</f>
        <v>0</v>
      </c>
    </row>
    <row r="13" spans="1:7" ht="14.4" thickBot="1" x14ac:dyDescent="0.3">
      <c r="A13" s="161" t="s">
        <v>22</v>
      </c>
      <c r="B13" s="176"/>
      <c r="C13" s="535"/>
      <c r="D13" s="535"/>
      <c r="E13" s="535"/>
      <c r="F13" s="534">
        <f>SUM(C13:E13)</f>
        <v>0</v>
      </c>
    </row>
    <row r="14" spans="1:7" s="478" customFormat="1" ht="14.4" thickBot="1" x14ac:dyDescent="0.3">
      <c r="A14" s="477" t="s">
        <v>23</v>
      </c>
      <c r="B14" s="162" t="s">
        <v>198</v>
      </c>
      <c r="C14" s="536">
        <f>SUM(C9:C13)</f>
        <v>0</v>
      </c>
      <c r="D14" s="536">
        <f>SUM(D9:D13)</f>
        <v>0</v>
      </c>
      <c r="E14" s="536">
        <f>SUM(E9:E13)</f>
        <v>0</v>
      </c>
      <c r="F14" s="537">
        <f>SUM(F9:F13)</f>
        <v>0</v>
      </c>
    </row>
  </sheetData>
  <sheetProtection sheet="1"/>
  <mergeCells count="8">
    <mergeCell ref="B2:F2"/>
    <mergeCell ref="A4:F4"/>
    <mergeCell ref="C5:D5"/>
    <mergeCell ref="F6:F7"/>
    <mergeCell ref="A6:A7"/>
    <mergeCell ref="B6:B7"/>
    <mergeCell ref="C6:E6"/>
    <mergeCell ref="E5:F5"/>
  </mergeCells>
  <phoneticPr fontId="0" type="noConversion"/>
  <printOptions horizontalCentered="1"/>
  <pageMargins left="0.78740157480314965" right="0.78740157480314965" top="1.3779527559055118" bottom="0.98425196850393704" header="0.78740157480314965" footer="0.78740157480314965"/>
  <pageSetup paperSize="9" scale="95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theme="3"/>
  </sheetPr>
  <dimension ref="A1:K60"/>
  <sheetViews>
    <sheetView topLeftCell="B1" zoomScale="120" zoomScaleNormal="120" workbookViewId="0">
      <selection activeCell="F66" sqref="F66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CONCATENATE("5.7.1. melléklet ",RM_ALAPADATOK!A7," ",RM_ALAPADATOK!B7," ",RM_ALAPADATOK!C7," ",RM_ALAPADATOK!D7," ",RM_ALAPADATOK!E7," ",RM_ALAPADATOK!F7," ",RM_ALAPADATOK!G7," ",RM_ALAPADATOK!H7)</f>
        <v>5.7.1.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CONCATENATE('RM_5.7.sz.mell'!B2:J2)</f>
        <v>5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614</v>
      </c>
    </row>
    <row r="3" spans="1:11" s="465" customFormat="1" ht="23.1" customHeight="1" thickBot="1" x14ac:dyDescent="0.3">
      <c r="A3" s="635" t="s">
        <v>203</v>
      </c>
      <c r="B3" s="1763" t="str">
        <f>CONCATENATE('RM_5.1.1.sz.mell'!B3:J3)</f>
        <v>Kötelező feladtok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59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'KV_9.7.1.sz.mell'!C8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'KV_9.7.1.sz.mell'!C9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'KV_9.7.1.sz.mell'!C10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'KV_9.7.1.sz.mell'!C11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'KV_9.7.1.sz.mell'!C12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'KV_9.7.1.sz.mell'!C13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'KV_9.7.1.sz.mell'!C14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'KV_9.7.1.sz.mell'!C15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'KV_9.7.1.sz.mell'!C16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'KV_9.7.1.sz.mell'!C17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'KV_9.7.1.sz.mell'!C18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'KV_9.7.1.sz.mell'!C19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'KV_9.7.1.sz.mell'!C20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'KV_9.7.1.sz.mell'!C21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'KV_9.7.1.sz.mell'!C22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'KV_9.7.1.sz.mell'!C23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'KV_9.7.1.sz.mell'!C24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'KV_9.7.1.sz.mell'!C25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'KV_9.7.1.sz.mell'!C26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268</v>
      </c>
      <c r="B29" s="1270" t="s">
        <v>402</v>
      </c>
      <c r="C29" s="710">
        <f>'KV_9.7.1.sz.mell'!C27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269</v>
      </c>
      <c r="B30" s="1271" t="s">
        <v>405</v>
      </c>
      <c r="C30" s="710">
        <f>'KV_9.7.1.sz.mell'!C28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270</v>
      </c>
      <c r="B31" s="1272" t="s">
        <v>523</v>
      </c>
      <c r="C31" s="790">
        <f>'KV_9.7.1.sz.mell'!C29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'KV_9.7.1.sz.mell'!C30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'KV_9.7.1.sz.mell'!C31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'KV_9.7.1.sz.mell'!C32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'KV_9.7.1.sz.mell'!C33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'KV_9.7.1.sz.mell'!C34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'KV_9.7.1.sz.mell'!C35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'KV_9.7.1.sz.mell'!C36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'KV_9.7.1.sz.mell'!C37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'KV_9.7.1.sz.mell'!C38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'KV_9.7.1.sz.mell'!C39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'KV_9.7.1.sz.mell'!C40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'KV_9.7.1.sz.mell'!C41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'KV_9.7.1.sz.mell'!C45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'KV_9.7.1.sz.mell'!C46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'KV_9.7.1.sz.mell'!C47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'KV_9.7.1.sz.mell'!C48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'KV_9.7.1.sz.mell'!C49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'KV_9.7.1.sz.mell'!C50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'KV_9.7.1.sz.mell'!C51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'KV_9.7.1.sz.mell'!C52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'KV_9.7.1.sz.mell'!C53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'KV_9.7.1.sz.mell'!C54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'KV_9.7.1.sz.mell'!C55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'KV_9.7.1.sz.mell'!C56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'KV_9.7.1.sz.mell'!C57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'KV_9.7.1.sz.mell'!C58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'KV_9.7.1.sz.mell'!C59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'KV_9.7.1.sz.mell'!C60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theme="3"/>
  </sheetPr>
  <dimension ref="A1:K60"/>
  <sheetViews>
    <sheetView zoomScale="120" zoomScaleNormal="120" workbookViewId="0">
      <selection activeCell="C54" sqref="C54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CONCATENATE("5.7.2. melléklet ",RM_ALAPADATOK!A7," ",RM_ALAPADATOK!B7," ",RM_ALAPADATOK!C7," ",RM_ALAPADATOK!D7," ",RM_ALAPADATOK!E7," ",RM_ALAPADATOK!F7," ",RM_ALAPADATOK!G7," ",RM_ALAPADATOK!H7)</f>
        <v>5.7.2.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CONCATENATE('RM_5.7.1.sz.mell'!B2:J2)</f>
        <v>5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614</v>
      </c>
    </row>
    <row r="3" spans="1:11" s="465" customFormat="1" ht="23.1" customHeight="1" thickBot="1" x14ac:dyDescent="0.3">
      <c r="A3" s="635" t="s">
        <v>203</v>
      </c>
      <c r="B3" s="1763" t="str">
        <f>CONCATENATE('RM_5.1.2.sz.mell'!B3:J3)</f>
        <v>Önként vállalt feladatok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60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'KV_9.7.2.sz.mell'!C8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'KV_9.7.2.sz.mell'!C9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'KV_9.7.2.sz.mell'!C10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'KV_9.7.2.sz.mell'!C11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'KV_9.7.2.sz.mell'!C12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'KV_9.7.2.sz.mell'!C13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'KV_9.7.2.sz.mell'!C14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'KV_9.7.2.sz.mell'!C15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'KV_9.7.2.sz.mell'!C16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'KV_9.7.2.sz.mell'!C17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'KV_9.7.2.sz.mell'!C18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'KV_9.7.2.sz.mell'!C19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'KV_9.7.2.sz.mell'!C20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'KV_9.7.2.sz.mell'!C21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'KV_9.7.2.sz.mell'!C22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'KV_9.7.2.sz.mell'!C23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'KV_9.7.2.sz.mell'!C24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'KV_9.7.2.sz.mell'!C25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'KV_9.7.2.sz.mell'!C26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269</v>
      </c>
      <c r="B29" s="1270" t="s">
        <v>402</v>
      </c>
      <c r="C29" s="710">
        <f>'KV_9.7.2.sz.mell'!C27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270</v>
      </c>
      <c r="B30" s="1271" t="s">
        <v>405</v>
      </c>
      <c r="C30" s="710">
        <f>'KV_9.7.2.sz.mell'!C28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271</v>
      </c>
      <c r="B31" s="1272" t="s">
        <v>523</v>
      </c>
      <c r="C31" s="790">
        <f>'KV_9.7.2.sz.mell'!C29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'KV_9.7.2.sz.mell'!C30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'KV_9.7.2.sz.mell'!C31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'KV_9.7.2.sz.mell'!C32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'KV_9.7.2.sz.mell'!C33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'KV_9.7.2.sz.mell'!C34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'KV_9.7.2.sz.mell'!C35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'KV_9.7.2.sz.mell'!C36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'KV_9.7.2.sz.mell'!C37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'KV_9.7.2.sz.mell'!C38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'KV_9.7.2.sz.mell'!C39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'KV_9.7.2.sz.mell'!C40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'KV_9.7.2.sz.mell'!C41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'KV_9.7.2.sz.mell'!C45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'KV_9.7.2.sz.mell'!C46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'KV_9.7.2.sz.mell'!C47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'KV_9.7.2.sz.mell'!C48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'KV_9.7.2.sz.mell'!C49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'KV_9.7.2.sz.mell'!C50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'KV_9.7.2.sz.mell'!C51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'KV_9.7.2.sz.mell'!C52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'KV_9.7.2.sz.mell'!C53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'KV_9.7.2.sz.mell'!C54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'KV_9.7.2.sz.mell'!C55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'KV_9.7.2.sz.mell'!C56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'KV_9.7.2.sz.mell'!C57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'KV_9.7.2.sz.mell'!C58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'KV_9.7.2.sz.mell'!C59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'KV_9.7.2.sz.mell'!C60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theme="3"/>
  </sheetPr>
  <dimension ref="A1:K60"/>
  <sheetViews>
    <sheetView zoomScale="120" zoomScaleNormal="120" workbookViewId="0">
      <selection activeCell="C49" sqref="C49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CONCATENATE("5.7.3. melléklet ",RM_ALAPADATOK!A7," ",RM_ALAPADATOK!B7," ",RM_ALAPADATOK!C7," ",RM_ALAPADATOK!D7," ",RM_ALAPADATOK!E7," ",RM_ALAPADATOK!F7," ",RM_ALAPADATOK!G7," ",RM_ALAPADATOK!H7)</f>
        <v>5.7.3.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CONCATENATE('RM_5.7.2.sz.mell'!B2:J2)</f>
        <v>5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614</v>
      </c>
    </row>
    <row r="3" spans="1:11" s="465" customFormat="1" ht="23.1" customHeight="1" thickBot="1" x14ac:dyDescent="0.3">
      <c r="A3" s="635" t="s">
        <v>203</v>
      </c>
      <c r="B3" s="1763" t="str">
        <f>CONCATENATE('RM_5.1.3.sz.mell'!B3:J3)</f>
        <v>Államigazgatási feladatok 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431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'KV_9.7.3.sz.mell'!C8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'KV_9.7.3.sz.mell'!C9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'KV_9.7.3.sz.mell'!C10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'KV_9.7.3.sz.mell'!C11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'KV_9.7.3.sz.mell'!C12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'KV_9.7.3.sz.mell'!C13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'KV_9.7.3.sz.mell'!C14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'KV_9.7.3.sz.mell'!C15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'KV_9.7.3.sz.mell'!C16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'KV_9.7.3.sz.mell'!C17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'KV_9.7.3.sz.mell'!C18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'KV_9.7.3.sz.mell'!C19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'KV_9.7.3.sz.mell'!C20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'KV_9.7.3.sz.mell'!C21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'KV_9.7.3.sz.mell'!C22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'KV_9.7.3.sz.mell'!C23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'KV_9.7.3.sz.mell'!C24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'KV_9.7.3.sz.mell'!C25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'KV_9.7.3.sz.mell'!C26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269</v>
      </c>
      <c r="B29" s="1270" t="s">
        <v>402</v>
      </c>
      <c r="C29" s="710">
        <f>'KV_9.7.3.sz.mell'!C27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270</v>
      </c>
      <c r="B30" s="1271" t="s">
        <v>405</v>
      </c>
      <c r="C30" s="710">
        <f>'KV_9.7.3.sz.mell'!C28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271</v>
      </c>
      <c r="B31" s="1272" t="s">
        <v>523</v>
      </c>
      <c r="C31" s="790">
        <f>'KV_9.7.3.sz.mell'!C29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'KV_9.7.3.sz.mell'!C30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'KV_9.7.3.sz.mell'!C31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'KV_9.7.3.sz.mell'!C32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'KV_9.7.3.sz.mell'!C33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'KV_9.7.3.sz.mell'!C34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'KV_9.7.3.sz.mell'!C35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'KV_9.7.3.sz.mell'!C36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'KV_9.7.3.sz.mell'!C37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'KV_9.7.3.sz.mell'!C38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'KV_9.7.3.sz.mell'!C39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'KV_9.7.3.sz.mell'!C40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'KV_9.7.3.sz.mell'!C41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'KV_9.7.3.sz.mell'!C45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'KV_9.7.3.sz.mell'!C46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'KV_9.7.3.sz.mell'!C47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'KV_9.7.3.sz.mell'!C48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'KV_9.7.3.sz.mell'!C49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'KV_9.7.3.sz.mell'!C50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'KV_9.7.3.sz.mell'!C51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'KV_9.7.3.sz.mell'!C52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'KV_9.7.3.sz.mell'!C53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'KV_9.7.3.sz.mell'!C54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'KV_9.7.3.sz.mell'!C55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'KV_9.7.3.sz.mell'!C56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'KV_9.7.3.sz.mell'!C57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'KV_9.7.3.sz.mell'!C58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'KV_9.7.3.sz.mell'!C59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'KV_9.7.3.sz.mell'!C60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theme="3"/>
  </sheetPr>
  <dimension ref="A1:K60"/>
  <sheetViews>
    <sheetView zoomScale="120" zoomScaleNormal="120" workbookViewId="0">
      <selection activeCell="C54" sqref="C54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CONCATENATE("5.8. melléklet ",RM_ALAPADATOK!A7," ",RM_ALAPADATOK!B7," ",RM_ALAPADATOK!C7," ",RM_ALAPADATOK!D7," ",RM_ALAPADATOK!E7," ",RM_ALAPADATOK!F7," ",RM_ALAPADATOK!G7," ",RM_ALAPADATOK!H7)</f>
        <v>5.8.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CONCATENATE(RM_ALAPADATOK!B23)</f>
        <v>6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615</v>
      </c>
    </row>
    <row r="3" spans="1:11" s="465" customFormat="1" ht="23.1" customHeight="1" thickBot="1" x14ac:dyDescent="0.3">
      <c r="A3" s="635" t="s">
        <v>203</v>
      </c>
      <c r="B3" s="1763" t="s">
        <v>784</v>
      </c>
      <c r="C3" s="1764"/>
      <c r="D3" s="1764"/>
      <c r="E3" s="1764"/>
      <c r="F3" s="1764"/>
      <c r="G3" s="1764"/>
      <c r="H3" s="1764"/>
      <c r="I3" s="1764"/>
      <c r="J3" s="1764"/>
      <c r="K3" s="805" t="s">
        <v>54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35" t="s">
        <v>56</v>
      </c>
      <c r="B9" s="1736"/>
      <c r="C9" s="1736"/>
      <c r="D9" s="1736"/>
      <c r="E9" s="1736"/>
      <c r="F9" s="1736"/>
      <c r="G9" s="1736"/>
      <c r="H9" s="1736"/>
      <c r="I9" s="1736"/>
      <c r="J9" s="1736"/>
      <c r="K9" s="173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'KV_9.8.sz.mell'!C8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'KV_9.8.sz.mell'!C9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'KV_9.8.sz.mell'!C10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'KV_9.8.sz.mell'!C11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'KV_9.8.sz.mell'!C12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'KV_9.8.sz.mell'!C13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'KV_9.8.sz.mell'!C14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'KV_9.8.sz.mell'!C15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'KV_9.8.sz.mell'!C16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'KV_9.8.sz.mell'!C17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'KV_9.8.sz.mell'!C18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'KV_9.8.sz.mell'!C19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'KV_9.8.sz.mell'!C20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'KV_9.8.sz.mell'!C21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'KV_9.8.sz.mell'!C22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'KV_9.8.sz.mell'!C23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'KV_9.8.sz.mell'!C24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'KV_9.8.sz.mell'!C25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'KV_9.8.sz.mell'!C26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268</v>
      </c>
      <c r="B29" s="1270" t="s">
        <v>402</v>
      </c>
      <c r="C29" s="710">
        <f>'KV_9.8.sz.mell'!C27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269</v>
      </c>
      <c r="B30" s="1271" t="s">
        <v>405</v>
      </c>
      <c r="C30" s="710">
        <f>'KV_9.8.sz.mell'!C28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270</v>
      </c>
      <c r="B31" s="1272" t="s">
        <v>523</v>
      </c>
      <c r="C31" s="790">
        <f>'KV_9.8.sz.mell'!C29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'KV_9.8.sz.mell'!C30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'KV_9.8.sz.mell'!C31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'KV_9.8.sz.mell'!C32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'KV_9.8.sz.mell'!C33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'KV_9.8.sz.mell'!C34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'KV_9.8.sz.mell'!C35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'KV_9.8.sz.mell'!C36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'KV_9.8.sz.mell'!C37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'KV_9.8.sz.mell'!C38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'KV_9.8.sz.mell'!C39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'KV_9.8.sz.mell'!C40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'KV_9.8.sz.mell'!C41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'KV_9.8.sz.mell'!C45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'KV_9.8.sz.mell'!C46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'KV_9.8.sz.mell'!C47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'KV_9.8.sz.mell'!C48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'KV_9.8.sz.mell'!C49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'KV_9.8.sz.mell'!C50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'KV_9.8.sz.mell'!C51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'KV_9.8.sz.mell'!C52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'KV_9.8.sz.mell'!C53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'KV_9.8.sz.mell'!C54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'KV_9.8.sz.mell'!C55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'KV_9.8.sz.mell'!C56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'KV_9.8.sz.mell'!C57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'KV_9.8.sz.mell'!C58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'KV_9.8.sz.mell'!C59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'KV_9.8.sz.mell'!C60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theme="3"/>
  </sheetPr>
  <dimension ref="A1:K60"/>
  <sheetViews>
    <sheetView zoomScale="120" zoomScaleNormal="120" workbookViewId="0">
      <selection activeCell="E64" sqref="E64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CONCATENATE("5.8.1. melléklet ",RM_ALAPADATOK!A7," ",RM_ALAPADATOK!B7," ",RM_ALAPADATOK!C7," ",RM_ALAPADATOK!D7," ",RM_ALAPADATOK!E7," ",RM_ALAPADATOK!F7," ",RM_ALAPADATOK!G7," ",RM_ALAPADATOK!H7)</f>
        <v>5.8.1.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CONCATENATE('RM_5.8.sz.mell'!B2:J2)</f>
        <v>6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615</v>
      </c>
    </row>
    <row r="3" spans="1:11" s="465" customFormat="1" ht="23.1" customHeight="1" thickBot="1" x14ac:dyDescent="0.3">
      <c r="A3" s="635" t="s">
        <v>203</v>
      </c>
      <c r="B3" s="1763" t="str">
        <f>CONCATENATE('RM_5.1.1.sz.mell'!B3:J3)</f>
        <v>Kötelező feladtok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59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35" t="s">
        <v>56</v>
      </c>
      <c r="B9" s="1736"/>
      <c r="C9" s="1736"/>
      <c r="D9" s="1736"/>
      <c r="E9" s="1736"/>
      <c r="F9" s="1736"/>
      <c r="G9" s="1736"/>
      <c r="H9" s="1736"/>
      <c r="I9" s="1736"/>
      <c r="J9" s="1736"/>
      <c r="K9" s="173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'KV_9.8.1.sz.mell'!C8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'KV_9.8.1.sz.mell'!C9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'KV_9.8.1.sz.mell'!C10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'KV_9.8.1.sz.mell'!C11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'KV_9.8.1.sz.mell'!C12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'KV_9.8.1.sz.mell'!C13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'KV_9.8.1.sz.mell'!C14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'KV_9.8.1.sz.mell'!C15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'KV_9.8.1.sz.mell'!C16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'KV_9.8.1.sz.mell'!C17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'KV_9.8.1.sz.mell'!C18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'KV_9.8.1.sz.mell'!C19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'KV_9.8.1.sz.mell'!C20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'KV_9.8.1.sz.mell'!C21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'KV_9.8.1.sz.mell'!C22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'KV_9.8.1.sz.mell'!C23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'KV_9.8.1.sz.mell'!C24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'KV_9.8.1.sz.mell'!C25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'KV_9.8.1.sz.mell'!C26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268</v>
      </c>
      <c r="B29" s="1270" t="s">
        <v>402</v>
      </c>
      <c r="C29" s="710">
        <f>'KV_9.8.1.sz.mell'!C27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269</v>
      </c>
      <c r="B30" s="1271" t="s">
        <v>405</v>
      </c>
      <c r="C30" s="710">
        <f>'KV_9.8.1.sz.mell'!C28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270</v>
      </c>
      <c r="B31" s="1272" t="s">
        <v>523</v>
      </c>
      <c r="C31" s="790">
        <f>'KV_9.8.1.sz.mell'!C29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'KV_9.8.1.sz.mell'!C30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'KV_9.8.1.sz.mell'!C31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'KV_9.8.1.sz.mell'!C32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'KV_9.8.1.sz.mell'!C33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'KV_9.8.1.sz.mell'!C34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'KV_9.8.1.sz.mell'!C35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'KV_9.8.1.sz.mell'!C36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'KV_9.8.1.sz.mell'!C37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'KV_9.8.1.sz.mell'!C38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'KV_9.8.1.sz.mell'!C39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'KV_9.8.1.sz.mell'!C40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'KV_9.8.1.sz.mell'!C41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'KV_9.8.1.sz.mell'!C45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'KV_9.8.1.sz.mell'!C46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'KV_9.8.1.sz.mell'!C47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'KV_9.8.1.sz.mell'!C48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'KV_9.8.1.sz.mell'!C49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'KV_9.8.1.sz.mell'!C50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'KV_9.8.1.sz.mell'!C51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'KV_9.8.1.sz.mell'!C52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'KV_9.8.1.sz.mell'!C53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'KV_9.8.1.sz.mell'!C54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'KV_9.8.1.sz.mell'!C55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'KV_9.8.1.sz.mell'!C56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'KV_9.8.1.sz.mell'!C57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'KV_9.8.1.sz.mell'!C58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'KV_9.8.1.sz.mell'!C59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'KV_9.8.1.sz.mell'!C60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theme="3"/>
  </sheetPr>
  <dimension ref="A1:K60"/>
  <sheetViews>
    <sheetView zoomScale="120" zoomScaleNormal="120" workbookViewId="0">
      <selection activeCell="M54" sqref="M54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CONCATENATE("5.8.2. melléklet ",RM_ALAPADATOK!A7," ",RM_ALAPADATOK!B7," ",RM_ALAPADATOK!C7," ",RM_ALAPADATOK!D7," ",RM_ALAPADATOK!E7," ",RM_ALAPADATOK!F7," ",RM_ALAPADATOK!G7," ",RM_ALAPADATOK!H7)</f>
        <v>5.8.2.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CONCATENATE('RM_5.8.1.sz.mell'!B2:J2)</f>
        <v>6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615</v>
      </c>
    </row>
    <row r="3" spans="1:11" s="465" customFormat="1" ht="23.1" customHeight="1" thickBot="1" x14ac:dyDescent="0.3">
      <c r="A3" s="635" t="s">
        <v>203</v>
      </c>
      <c r="B3" s="1763" t="str">
        <f>CONCATENATE('RM_5.1.2.sz.mell'!B3:J3)</f>
        <v>Önként vállalt feladatok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60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'KV_9.8.2.sz.mell'!C8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'KV_9.8.2.sz.mell'!C9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'KV_9.8.2.sz.mell'!C10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'KV_9.8.2.sz.mell'!C11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'KV_9.8.2.sz.mell'!C12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'KV_9.8.2.sz.mell'!C13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'KV_9.8.2.sz.mell'!C14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'KV_9.8.2.sz.mell'!C15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'KV_9.8.2.sz.mell'!C16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'KV_9.8.2.sz.mell'!C17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'KV_9.8.2.sz.mell'!C18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'KV_9.8.2.sz.mell'!C19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'KV_9.8.2.sz.mell'!C20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'KV_9.8.2.sz.mell'!C21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'KV_9.8.2.sz.mell'!C22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'KV_9.8.2.sz.mell'!C23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'KV_9.8.2.sz.mell'!C24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'KV_9.8.2.sz.mell'!C25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'KV_9.8.2.sz.mell'!C26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269</v>
      </c>
      <c r="B29" s="1270" t="s">
        <v>402</v>
      </c>
      <c r="C29" s="710">
        <f>'KV_9.8.2.sz.mell'!C27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270</v>
      </c>
      <c r="B30" s="1271" t="s">
        <v>405</v>
      </c>
      <c r="C30" s="710">
        <f>'KV_9.8.2.sz.mell'!C28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271</v>
      </c>
      <c r="B31" s="1272" t="s">
        <v>523</v>
      </c>
      <c r="C31" s="790">
        <f>'KV_9.8.2.sz.mell'!C29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'KV_9.8.2.sz.mell'!C30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'KV_9.8.2.sz.mell'!C31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'KV_9.8.2.sz.mell'!C32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'KV_9.8.2.sz.mell'!C33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'KV_9.8.2.sz.mell'!C34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'KV_9.8.2.sz.mell'!C35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'KV_9.8.2.sz.mell'!C36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'KV_9.8.2.sz.mell'!C37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'KV_9.8.2.sz.mell'!C38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'KV_9.8.2.sz.mell'!C39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'KV_9.8.2.sz.mell'!C40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'KV_9.8.2.sz.mell'!C41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'KV_9.8.2.sz.mell'!C45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'KV_9.8.2.sz.mell'!C46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'KV_9.8.2.sz.mell'!C47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'KV_9.8.2.sz.mell'!C48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'KV_9.8.2.sz.mell'!C49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'KV_9.8.2.sz.mell'!C50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'KV_9.8.2.sz.mell'!C51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'KV_9.8.2.sz.mell'!C52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'KV_9.8.2.sz.mell'!C53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'KV_9.8.2.sz.mell'!C54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'KV_9.8.2.sz.mell'!C55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'KV_9.8.2.sz.mell'!C56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'KV_9.8.2.sz.mell'!C57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1490">
        <f>'KV_9.8.2.sz.mell'!C58</f>
        <v>0</v>
      </c>
      <c r="D58" s="850"/>
      <c r="E58" s="850"/>
      <c r="F58" s="850"/>
      <c r="G58" s="850"/>
      <c r="H58" s="850"/>
      <c r="I58" s="850"/>
      <c r="J58" s="850"/>
      <c r="K58" s="851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'KV_9.8.2.sz.mell'!C59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'KV_9.8.2.sz.mell'!C60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theme="3"/>
  </sheetPr>
  <dimension ref="A1:K60"/>
  <sheetViews>
    <sheetView topLeftCell="B1" zoomScale="120" zoomScaleNormal="120" workbookViewId="0">
      <selection activeCell="F63" sqref="F63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CONCATENATE("5.8.3. melléklet ",RM_ALAPADATOK!A7," ",RM_ALAPADATOK!B7," ",RM_ALAPADATOK!C7," ",RM_ALAPADATOK!D7," ",RM_ALAPADATOK!E7," ",RM_ALAPADATOK!F7," ",RM_ALAPADATOK!G7," ",RM_ALAPADATOK!H7)</f>
        <v>5.8.3.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CONCATENATE('RM_5.8.2.sz.mell'!B2:J2)</f>
        <v>6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615</v>
      </c>
    </row>
    <row r="3" spans="1:11" s="465" customFormat="1" ht="23.1" customHeight="1" thickBot="1" x14ac:dyDescent="0.3">
      <c r="A3" s="635" t="s">
        <v>203</v>
      </c>
      <c r="B3" s="1763" t="str">
        <f>CONCATENATE('RM_5.1.3.sz.mell'!B3:J3)</f>
        <v>Államigazgatási feladatok 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431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1256" t="s">
        <v>493</v>
      </c>
      <c r="B8" s="1257" t="s">
        <v>494</v>
      </c>
      <c r="C8" s="1257" t="s">
        <v>495</v>
      </c>
      <c r="D8" s="1257" t="s">
        <v>497</v>
      </c>
      <c r="E8" s="1257" t="s">
        <v>496</v>
      </c>
      <c r="F8" s="1257" t="s">
        <v>772</v>
      </c>
      <c r="G8" s="1257" t="s">
        <v>499</v>
      </c>
      <c r="H8" s="1257" t="s">
        <v>500</v>
      </c>
      <c r="I8" s="1257" t="s">
        <v>761</v>
      </c>
      <c r="J8" s="1258" t="s">
        <v>762</v>
      </c>
      <c r="K8" s="784" t="s">
        <v>763</v>
      </c>
    </row>
    <row r="9" spans="1:11" s="811" customFormat="1" ht="10.5" customHeight="1" thickBot="1" x14ac:dyDescent="0.3">
      <c r="A9" s="1735" t="s">
        <v>56</v>
      </c>
      <c r="B9" s="1736"/>
      <c r="C9" s="1736"/>
      <c r="D9" s="1736"/>
      <c r="E9" s="1736"/>
      <c r="F9" s="1736"/>
      <c r="G9" s="1736"/>
      <c r="H9" s="1736"/>
      <c r="I9" s="1736"/>
      <c r="J9" s="1736"/>
      <c r="K9" s="173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'KV_9.8.3.sz.mell'!C8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'KV_9.8.3.sz.mell'!C9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'KV_9.8.3.sz.mell'!C10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'KV_9.8.3.sz.mell'!C11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'KV_9.8.3.sz.mell'!C12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'KV_9.8.3.sz.mell'!C13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'KV_9.8.3.sz.mell'!C14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'KV_9.8.3.sz.mell'!C15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'KV_9.8.3.sz.mell'!C16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'KV_9.8.3.sz.mell'!C17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'KV_9.8.3.sz.mell'!C18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'KV_9.8.3.sz.mell'!C19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'KV_9.8.3.sz.mell'!C20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'KV_9.8.3.sz.mell'!C21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'KV_9.8.3.sz.mell'!C22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'KV_9.8.3.sz.mell'!C23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'KV_9.8.3.sz.mell'!C24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'KV_9.8.3.sz.mell'!C25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'KV_9.8.3.sz.mell'!C26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269</v>
      </c>
      <c r="B29" s="1270" t="s">
        <v>402</v>
      </c>
      <c r="C29" s="710">
        <f>'KV_9.8.3.sz.mell'!C27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270</v>
      </c>
      <c r="B30" s="1271" t="s">
        <v>405</v>
      </c>
      <c r="C30" s="710">
        <f>'KV_9.8.3.sz.mell'!C28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271</v>
      </c>
      <c r="B31" s="1272" t="s">
        <v>523</v>
      </c>
      <c r="C31" s="790">
        <f>'KV_9.8.3.sz.mell'!C29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'KV_9.8.3.sz.mell'!C30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'KV_9.8.3.sz.mell'!C31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'KV_9.8.3.sz.mell'!C32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'KV_9.8.3.sz.mell'!C33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'KV_9.8.3.sz.mell'!C34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'KV_9.8.3.sz.mell'!C35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'KV_9.8.3.sz.mell'!C36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'KV_9.8.3.sz.mell'!C37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'KV_9.8.3.sz.mell'!C38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'KV_9.8.3.sz.mell'!C39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'KV_9.8.3.sz.mell'!C40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'KV_9.8.3.sz.mell'!C41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'KV_9.8.3.sz.mell'!C45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'KV_9.8.3.sz.mell'!C46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'KV_9.8.3.sz.mell'!C47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'KV_9.8.3.sz.mell'!C48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'KV_9.8.3.sz.mell'!C49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'KV_9.8.3.sz.mell'!C50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'KV_9.8.3.sz.mell'!C51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'KV_9.8.3.sz.mell'!C52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'KV_9.8.3.sz.mell'!C53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'KV_9.8.3.sz.mell'!C54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'KV_9.8.3.sz.mell'!C55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'KV_9.8.3.sz.mell'!C56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'KV_9.8.3.sz.mell'!C57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'KV_9.8.3.sz.mell'!C58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'KV_9.8.3.sz.mell'!C59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'KV_9.8.3.sz.mell'!C60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theme="3"/>
  </sheetPr>
  <dimension ref="A1:K60"/>
  <sheetViews>
    <sheetView zoomScale="120" zoomScaleNormal="120" workbookViewId="0">
      <selection activeCell="J60" sqref="J60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CONCATENATE("5.9. melléklet ",RM_ALAPADATOK!A7," ",RM_ALAPADATOK!B7," ",RM_ALAPADATOK!C7," ",RM_ALAPADATOK!D7," ",RM_ALAPADATOK!E7," ",RM_ALAPADATOK!F7," ",RM_ALAPADATOK!G7," ",RM_ALAPADATOK!H7)</f>
        <v>5.9.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CONCATENATE(RM_ALAPADATOK!B25)</f>
        <v>7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616</v>
      </c>
    </row>
    <row r="3" spans="1:11" s="465" customFormat="1" ht="23.1" customHeight="1" thickBot="1" x14ac:dyDescent="0.3">
      <c r="A3" s="635" t="s">
        <v>203</v>
      </c>
      <c r="B3" s="1763" t="s">
        <v>784</v>
      </c>
      <c r="C3" s="1764"/>
      <c r="D3" s="1764"/>
      <c r="E3" s="1764"/>
      <c r="F3" s="1764"/>
      <c r="G3" s="1764"/>
      <c r="H3" s="1764"/>
      <c r="I3" s="1764"/>
      <c r="J3" s="1764"/>
      <c r="K3" s="805" t="s">
        <v>54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35" t="s">
        <v>56</v>
      </c>
      <c r="B9" s="1736"/>
      <c r="C9" s="1736"/>
      <c r="D9" s="1736"/>
      <c r="E9" s="1736"/>
      <c r="F9" s="1736"/>
      <c r="G9" s="1736"/>
      <c r="H9" s="1736"/>
      <c r="I9" s="1736"/>
      <c r="J9" s="1736"/>
      <c r="K9" s="173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'KV_9.9.sz.mell'!C8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'KV_9.9.sz.mell'!C9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'KV_9.9.sz.mell'!C10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'KV_9.9.sz.mell'!C11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'KV_9.9.sz.mell'!C12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'KV_9.9.sz.mell'!C13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'KV_9.9.sz.mell'!C14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'KV_9.9.sz.mell'!C15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'KV_9.9.sz.mell'!C16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'KV_9.9.sz.mell'!C17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'KV_9.9.sz.mell'!C18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'KV_9.9.sz.mell'!C19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'KV_9.9.sz.mell'!C20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'KV_9.9.sz.mell'!C21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'KV_9.9.sz.mell'!C22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'KV_9.9.sz.mell'!C23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'KV_9.9.sz.mell'!C24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'KV_9.9.sz.mell'!C25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'KV_9.9.sz.mell'!C26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268</v>
      </c>
      <c r="B29" s="1270" t="s">
        <v>402</v>
      </c>
      <c r="C29" s="710">
        <f>'KV_9.9.sz.mell'!C27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269</v>
      </c>
      <c r="B30" s="1271" t="s">
        <v>405</v>
      </c>
      <c r="C30" s="710">
        <f>'KV_9.9.sz.mell'!C28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270</v>
      </c>
      <c r="B31" s="1272" t="s">
        <v>523</v>
      </c>
      <c r="C31" s="790">
        <f>'KV_9.9.sz.mell'!C29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'KV_9.9.sz.mell'!C30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'KV_9.9.sz.mell'!C31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'KV_9.9.sz.mell'!C32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'KV_9.9.sz.mell'!C33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'KV_9.9.sz.mell'!C34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'KV_9.9.sz.mell'!C35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'KV_9.9.sz.mell'!C36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'KV_9.9.sz.mell'!C37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'KV_9.9.sz.mell'!C38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'KV_9.9.sz.mell'!C39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'KV_9.9.sz.mell'!C40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'KV_9.9.sz.mell'!C41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'KV_9.9.sz.mell'!C45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'KV_9.9.sz.mell'!C46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'KV_9.9.sz.mell'!C47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'KV_9.9.sz.mell'!C48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'KV_9.9.sz.mell'!C49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'KV_9.9.sz.mell'!C50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'KV_9.9.sz.mell'!C51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'KV_9.9.sz.mell'!C52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'KV_9.9.sz.mell'!C53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'KV_9.9.sz.mell'!C54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'KV_9.9.sz.mell'!C55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'KV_9.9.sz.mell'!C56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'KV_9.9.sz.mell'!C57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'KV_9.9.sz.mell'!C58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'KV_9.9.sz.mell'!C59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'KV_9.9.sz.mell'!C60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theme="3"/>
  </sheetPr>
  <dimension ref="A1:K60"/>
  <sheetViews>
    <sheetView zoomScale="120" zoomScaleNormal="120" workbookViewId="0">
      <selection activeCell="H65" sqref="H65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CONCATENATE("5.9.1. melléklet ",RM_ALAPADATOK!A7," ",RM_ALAPADATOK!B7," ",RM_ALAPADATOK!C7," ",RM_ALAPADATOK!D7," ",RM_ALAPADATOK!E7," ",RM_ALAPADATOK!F7," ",RM_ALAPADATOK!G7," ",RM_ALAPADATOK!H7)</f>
        <v>5.9.1.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CONCATENATE('RM_5.9.sz.mell'!B2:J2)</f>
        <v>7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616</v>
      </c>
    </row>
    <row r="3" spans="1:11" s="465" customFormat="1" ht="23.1" customHeight="1" thickBot="1" x14ac:dyDescent="0.3">
      <c r="A3" s="635" t="s">
        <v>203</v>
      </c>
      <c r="B3" s="1763" t="str">
        <f>CONCATENATE('RM_5.1.1.sz.mell'!B3:J3)</f>
        <v>Kötelező feladtok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59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35" t="s">
        <v>56</v>
      </c>
      <c r="B9" s="1736"/>
      <c r="C9" s="1736"/>
      <c r="D9" s="1736"/>
      <c r="E9" s="1736"/>
      <c r="F9" s="1736"/>
      <c r="G9" s="1736"/>
      <c r="H9" s="1736"/>
      <c r="I9" s="1736"/>
      <c r="J9" s="1736"/>
      <c r="K9" s="173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'KV_9.9.1.sz.mell'!C8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'KV_9.9.1.sz.mell'!C9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'KV_9.9.1.sz.mell'!C10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'KV_9.9.1.sz.mell'!C11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'KV_9.9.1.sz.mell'!C12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'KV_9.9.1.sz.mell'!C13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'KV_9.9.1.sz.mell'!C14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'KV_9.9.1.sz.mell'!C15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'KV_9.9.1.sz.mell'!C16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'KV_9.9.1.sz.mell'!C17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'KV_9.9.1.sz.mell'!C18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'KV_9.9.1.sz.mell'!C19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'KV_9.9.1.sz.mell'!C20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'KV_9.9.1.sz.mell'!C21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'KV_9.9.1.sz.mell'!C22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'KV_9.9.1.sz.mell'!C23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'KV_9.9.1.sz.mell'!C24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'KV_9.9.1.sz.mell'!C25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'KV_9.9.1.sz.mell'!C26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268</v>
      </c>
      <c r="B29" s="1270" t="s">
        <v>402</v>
      </c>
      <c r="C29" s="710">
        <f>'KV_9.9.1.sz.mell'!C27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269</v>
      </c>
      <c r="B30" s="1271" t="s">
        <v>405</v>
      </c>
      <c r="C30" s="710">
        <f>'KV_9.9.1.sz.mell'!C28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270</v>
      </c>
      <c r="B31" s="1272" t="s">
        <v>523</v>
      </c>
      <c r="C31" s="790">
        <f>'KV_9.9.1.sz.mell'!C29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'KV_9.9.1.sz.mell'!C30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'KV_9.9.1.sz.mell'!C31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'KV_9.9.1.sz.mell'!C32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'KV_9.9.1.sz.mell'!C33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'KV_9.9.1.sz.mell'!C34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'KV_9.9.1.sz.mell'!C35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'KV_9.9.1.sz.mell'!C36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'KV_9.9.1.sz.mell'!C37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'KV_9.9.1.sz.mell'!C38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'KV_9.9.1.sz.mell'!C39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'KV_9.9.1.sz.mell'!C40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'KV_9.9.1.sz.mell'!C41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'KV_9.9.1.sz.mell'!C45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'KV_9.9.1.sz.mell'!C46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'KV_9.9.1.sz.mell'!C47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'KV_9.9.1.sz.mell'!C48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'KV_9.9.1.sz.mell'!C49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'KV_9.9.1.sz.mell'!C50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'KV_9.9.1.sz.mell'!C51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'KV_9.9.1.sz.mell'!C52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'KV_9.9.1.sz.mell'!C53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'KV_9.9.1.sz.mell'!C54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'KV_9.9.1.sz.mell'!C55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'KV_9.9.1.sz.mell'!C56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'KV_9.9.1.sz.mell'!C57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'KV_9.9.1.sz.mell'!C58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'KV_9.9.1.sz.mell'!C59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'KV_9.9.1.sz.mell'!C60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theme="3"/>
  </sheetPr>
  <dimension ref="A1:K60"/>
  <sheetViews>
    <sheetView topLeftCell="B1" zoomScale="120" zoomScaleNormal="120" workbookViewId="0">
      <selection activeCell="J62" sqref="J62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CONCATENATE("5.9.2. melléklet ",RM_ALAPADATOK!A7," ",RM_ALAPADATOK!B7," ",RM_ALAPADATOK!C7," ",RM_ALAPADATOK!D7," ",RM_ALAPADATOK!E7," ",RM_ALAPADATOK!F7," ",RM_ALAPADATOK!G7," ",RM_ALAPADATOK!H7)</f>
        <v>5.9.2.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CONCATENATE('RM_5.9.1.sz.mell'!B2:J2)</f>
        <v>7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616</v>
      </c>
    </row>
    <row r="3" spans="1:11" s="465" customFormat="1" ht="23.1" customHeight="1" thickBot="1" x14ac:dyDescent="0.3">
      <c r="A3" s="635" t="s">
        <v>203</v>
      </c>
      <c r="B3" s="1763" t="str">
        <f>CONCATENATE('RM_5.1.2.sz.mell'!B3:J3)</f>
        <v>Önként vállalt feladatok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60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'KV_9.9.2.sz.mell'!C8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'KV_9.9.2.sz.mell'!C9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'KV_9.9.2.sz.mell'!C10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'KV_9.9.2.sz.mell'!C11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'KV_9.9.2.sz.mell'!C12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'KV_9.9.2.sz.mell'!C13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'KV_9.9.2.sz.mell'!C14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'KV_9.9.2.sz.mell'!C15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'KV_9.9.2.sz.mell'!C16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'KV_9.9.2.sz.mell'!C17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'KV_9.9.2.sz.mell'!C18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'KV_9.9.2.sz.mell'!C19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'KV_9.9.2.sz.mell'!C20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'KV_9.9.2.sz.mell'!C21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'KV_9.9.2.sz.mell'!C22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'KV_9.9.2.sz.mell'!C23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'KV_9.9.2.sz.mell'!C24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'KV_9.9.2.sz.mell'!C25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'KV_9.9.2.sz.mell'!C26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269</v>
      </c>
      <c r="B29" s="1270" t="s">
        <v>402</v>
      </c>
      <c r="C29" s="710">
        <f>'KV_9.9.2.sz.mell'!C27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270</v>
      </c>
      <c r="B30" s="1271" t="s">
        <v>405</v>
      </c>
      <c r="C30" s="710">
        <f>'KV_9.9.2.sz.mell'!C28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271</v>
      </c>
      <c r="B31" s="1272" t="s">
        <v>523</v>
      </c>
      <c r="C31" s="790">
        <f>'KV_9.9.2.sz.mell'!C29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'KV_9.9.2.sz.mell'!C30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'KV_9.9.2.sz.mell'!C31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'KV_9.9.2.sz.mell'!C32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'KV_9.9.2.sz.mell'!C33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'KV_9.9.2.sz.mell'!C34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'KV_9.9.2.sz.mell'!C35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'KV_9.9.2.sz.mell'!C36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'KV_9.9.2.sz.mell'!C37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'KV_9.9.2.sz.mell'!C38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'KV_9.9.2.sz.mell'!C39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'KV_9.9.2.sz.mell'!C40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'KV_9.9.2.sz.mell'!C41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'KV_9.9.2.sz.mell'!C45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'KV_9.9.2.sz.mell'!C46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'KV_9.9.2.sz.mell'!C47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'KV_9.9.2.sz.mell'!C48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'KV_9.9.2.sz.mell'!C49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'KV_9.9.2.sz.mell'!C50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'KV_9.9.2.sz.mell'!C51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'KV_9.9.2.sz.mell'!C52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'KV_9.9.2.sz.mell'!C53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'KV_9.9.2.sz.mell'!C54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'KV_9.9.2.sz.mell'!C55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'KV_9.9.2.sz.mell'!C56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'KV_9.9.2.sz.mell'!C57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'KV_9.9.2.sz.mell'!C58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'KV_9.9.2.sz.mell'!C59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'KV_9.9.2.sz.mell'!C60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2:D15"/>
  <sheetViews>
    <sheetView zoomScale="120" zoomScaleNormal="120" workbookViewId="0">
      <selection activeCell="N11" sqref="N11"/>
    </sheetView>
  </sheetViews>
  <sheetFormatPr defaultColWidth="9.33203125" defaultRowHeight="13.8" x14ac:dyDescent="0.25"/>
  <cols>
    <col min="1" max="1" width="5.6640625" style="153" customWidth="1"/>
    <col min="2" max="2" width="68.6640625" style="153" customWidth="1"/>
    <col min="3" max="3" width="19.44140625" style="153" customWidth="1"/>
    <col min="4" max="16384" width="9.33203125" style="153"/>
  </cols>
  <sheetData>
    <row r="2" spans="1:4" x14ac:dyDescent="0.25">
      <c r="B2" s="1605" t="str">
        <f>CONCATENATE("4. melléklet ",ALAPADATOK!A7," ",ALAPADATOK!B7," ",ALAPADATOK!C7," ",ALAPADATOK!D7," ",ALAPADATOK!E7," ",ALAPADATOK!F7," ",ALAPADATOK!G7," ",ALAPADATOK!H7)</f>
        <v>4. melléklet a … / 2019 ( … ) önkormányzati rendelethez</v>
      </c>
      <c r="C2" s="1605"/>
    </row>
    <row r="4" spans="1:4" ht="48.75" customHeight="1" x14ac:dyDescent="0.25">
      <c r="A4" s="1615" t="str">
        <f>CONCATENATE(ALAPADATOK!A3," saját bevételeinek részletezése az adósságot keletkeztető ügyletből származó tárgyévi fizetési kötelezettség megállapításához")</f>
        <v>Hidegkút Község Önkormányzata saját bevételeinek részletezése az adósságot keletkeztető ügyletből származó tárgyévi fizetési kötelezettség megállapításához</v>
      </c>
      <c r="B4" s="1615"/>
      <c r="C4" s="1615"/>
    </row>
    <row r="5" spans="1:4" ht="15.9" customHeight="1" thickBot="1" x14ac:dyDescent="0.35">
      <c r="A5" s="154"/>
      <c r="B5" s="154"/>
      <c r="C5" s="590" t="str">
        <f>'KV_2.2.sz.mell.'!E2</f>
        <v>Forintban!</v>
      </c>
      <c r="D5" s="160"/>
    </row>
    <row r="6" spans="1:4" ht="26.4" customHeight="1" thickBot="1" x14ac:dyDescent="0.3">
      <c r="A6" s="177" t="s">
        <v>16</v>
      </c>
      <c r="B6" s="178" t="s">
        <v>196</v>
      </c>
      <c r="C6" s="179" t="str">
        <f>+'KV_1.1.sz.mell.'!C8</f>
        <v>2019. évi előirányzat</v>
      </c>
    </row>
    <row r="7" spans="1:4" ht="14.4" thickBot="1" x14ac:dyDescent="0.3">
      <c r="A7" s="180"/>
      <c r="B7" s="526" t="s">
        <v>493</v>
      </c>
      <c r="C7" s="527" t="s">
        <v>494</v>
      </c>
    </row>
    <row r="8" spans="1:4" x14ac:dyDescent="0.25">
      <c r="A8" s="181" t="s">
        <v>18</v>
      </c>
      <c r="B8" s="366" t="s">
        <v>503</v>
      </c>
      <c r="C8" s="363"/>
    </row>
    <row r="9" spans="1:4" ht="24" x14ac:dyDescent="0.25">
      <c r="A9" s="182" t="s">
        <v>19</v>
      </c>
      <c r="B9" s="395" t="s">
        <v>248</v>
      </c>
      <c r="C9" s="364"/>
    </row>
    <row r="10" spans="1:4" x14ac:dyDescent="0.25">
      <c r="A10" s="182" t="s">
        <v>20</v>
      </c>
      <c r="B10" s="396" t="s">
        <v>504</v>
      </c>
      <c r="C10" s="364"/>
    </row>
    <row r="11" spans="1:4" ht="24" x14ac:dyDescent="0.25">
      <c r="A11" s="182" t="s">
        <v>21</v>
      </c>
      <c r="B11" s="396" t="s">
        <v>250</v>
      </c>
      <c r="C11" s="364"/>
    </row>
    <row r="12" spans="1:4" x14ac:dyDescent="0.25">
      <c r="A12" s="183" t="s">
        <v>22</v>
      </c>
      <c r="B12" s="396" t="s">
        <v>249</v>
      </c>
      <c r="C12" s="365"/>
    </row>
    <row r="13" spans="1:4" ht="14.4" thickBot="1" x14ac:dyDescent="0.3">
      <c r="A13" s="182" t="s">
        <v>23</v>
      </c>
      <c r="B13" s="397" t="s">
        <v>505</v>
      </c>
      <c r="C13" s="364"/>
    </row>
    <row r="14" spans="1:4" ht="14.4" thickBot="1" x14ac:dyDescent="0.3">
      <c r="A14" s="1616" t="s">
        <v>199</v>
      </c>
      <c r="B14" s="1617"/>
      <c r="C14" s="184">
        <f>SUM(C8:C13)</f>
        <v>0</v>
      </c>
    </row>
    <row r="15" spans="1:4" ht="23.25" customHeight="1" x14ac:dyDescent="0.25">
      <c r="A15" s="1618" t="s">
        <v>227</v>
      </c>
      <c r="B15" s="1618"/>
      <c r="C15" s="1618"/>
    </row>
  </sheetData>
  <sheetProtection sheet="1"/>
  <mergeCells count="4">
    <mergeCell ref="A4:C4"/>
    <mergeCell ref="A14:B14"/>
    <mergeCell ref="A15:C15"/>
    <mergeCell ref="B2:C2"/>
  </mergeCells>
  <phoneticPr fontId="29" type="noConversion"/>
  <printOptions horizontalCentered="1"/>
  <pageMargins left="0.78740157480314965" right="0.78740157480314965" top="1.3779527559055118" bottom="0.98425196850393704" header="0.78740157480314965" footer="0.78740157480314965"/>
  <pageSetup paperSize="9" scale="95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theme="3"/>
  </sheetPr>
  <dimension ref="A1:K60"/>
  <sheetViews>
    <sheetView topLeftCell="B1" zoomScale="120" zoomScaleNormal="120" workbookViewId="0">
      <selection activeCell="F71" sqref="F71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CONCATENATE("5.9.3. melléklet ",RM_ALAPADATOK!A7," ",RM_ALAPADATOK!B7," ",RM_ALAPADATOK!C7," ",RM_ALAPADATOK!D7," ",RM_ALAPADATOK!E7," ",RM_ALAPADATOK!F7," ",RM_ALAPADATOK!G7," ",RM_ALAPADATOK!H7)</f>
        <v>5.9.3.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CONCATENATE('RM_5.9.2.sz.mell'!B2:J2)</f>
        <v>7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616</v>
      </c>
    </row>
    <row r="3" spans="1:11" s="465" customFormat="1" ht="23.1" customHeight="1" thickBot="1" x14ac:dyDescent="0.3">
      <c r="A3" s="635" t="s">
        <v>203</v>
      </c>
      <c r="B3" s="1763" t="str">
        <f>CONCATENATE('RM_5.1.3.sz.mell'!B3:J3)</f>
        <v>Államigazgatási feladatok 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431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35" t="s">
        <v>56</v>
      </c>
      <c r="B9" s="1736"/>
      <c r="C9" s="1736"/>
      <c r="D9" s="1736"/>
      <c r="E9" s="1736"/>
      <c r="F9" s="1736"/>
      <c r="G9" s="1736"/>
      <c r="H9" s="1736"/>
      <c r="I9" s="1736"/>
      <c r="J9" s="1736"/>
      <c r="K9" s="173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'KV_9.9.3.sz.mell'!C8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'KV_9.9.3.sz.mell'!C9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'KV_9.9.3.sz.mell'!C10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'KV_9.9.3.sz.mell'!C11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'KV_9.9.3.sz.mell'!C12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'KV_9.9.3.sz.mell'!C13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'KV_9.9.3.sz.mell'!C14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'KV_9.9.3.sz.mell'!C15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'KV_9.9.3.sz.mell'!C16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'KV_9.9.3.sz.mell'!C17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'KV_9.9.3.sz.mell'!C18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'KV_9.9.3.sz.mell'!C19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'KV_9.9.3.sz.mell'!C20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'KV_9.9.3.sz.mell'!C21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'KV_9.9.3.sz.mell'!C22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'KV_9.9.3.sz.mell'!C23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'KV_9.9.3.sz.mell'!C24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'KV_9.9.3.sz.mell'!C25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'KV_9.9.3.sz.mell'!C26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269</v>
      </c>
      <c r="B29" s="1270" t="s">
        <v>402</v>
      </c>
      <c r="C29" s="710">
        <f>'KV_9.9.3.sz.mell'!C27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270</v>
      </c>
      <c r="B30" s="1271" t="s">
        <v>405</v>
      </c>
      <c r="C30" s="710">
        <f>'KV_9.9.3.sz.mell'!C28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271</v>
      </c>
      <c r="B31" s="1272" t="s">
        <v>523</v>
      </c>
      <c r="C31" s="790">
        <f>'KV_9.9.3.sz.mell'!C29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'KV_9.9.3.sz.mell'!C30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'KV_9.9.3.sz.mell'!C31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'KV_9.9.3.sz.mell'!C32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'KV_9.9.3.sz.mell'!C33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'KV_9.9.3.sz.mell'!C34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'KV_9.9.3.sz.mell'!C35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'KV_9.9.3.sz.mell'!C36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'KV_9.9.3.sz.mell'!C37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'KV_9.9.3.sz.mell'!C38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'KV_9.9.3.sz.mell'!C39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'KV_9.9.3.sz.mell'!C40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'KV_9.9.3.sz.mell'!C41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'KV_9.9.3.sz.mell'!C45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'KV_9.9.3.sz.mell'!C46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'KV_9.9.3.sz.mell'!C47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'KV_9.9.3.sz.mell'!C48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'KV_9.9.3.sz.mell'!C49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'KV_9.9.3.sz.mell'!C50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'KV_9.9.3.sz.mell'!C51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'KV_9.9.3.sz.mell'!C52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'KV_9.9.3.sz.mell'!C53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'KV_9.9.3.sz.mell'!C54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'KV_9.9.3.sz.mell'!C55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'KV_9.9.3.sz.mell'!C56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'KV_9.9.3.sz.mell'!C57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'KV_9.9.3.sz.mell'!C58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'KV_9.9.3.sz.mell'!C59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'KV_9.9.3.sz.mell'!C60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theme="3"/>
  </sheetPr>
  <dimension ref="A1:K60"/>
  <sheetViews>
    <sheetView zoomScale="120" zoomScaleNormal="120" workbookViewId="0">
      <selection activeCell="C55" sqref="C55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CONCATENATE("5.10. melléklet ",RM_ALAPADATOK!A7," ",RM_ALAPADATOK!B7," ",RM_ALAPADATOK!C7," ",RM_ALAPADATOK!D7," ",RM_ALAPADATOK!E7," ",RM_ALAPADATOK!F7," ",RM_ALAPADATOK!G7," ",RM_ALAPADATOK!H7)</f>
        <v>5.10.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CONCATENATE(RM_ALAPADATOK!B27)</f>
        <v>8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617</v>
      </c>
    </row>
    <row r="3" spans="1:11" s="465" customFormat="1" ht="23.1" customHeight="1" thickBot="1" x14ac:dyDescent="0.3">
      <c r="A3" s="635" t="s">
        <v>203</v>
      </c>
      <c r="B3" s="1763" t="s">
        <v>784</v>
      </c>
      <c r="C3" s="1764"/>
      <c r="D3" s="1764"/>
      <c r="E3" s="1764"/>
      <c r="F3" s="1764"/>
      <c r="G3" s="1764"/>
      <c r="H3" s="1764"/>
      <c r="I3" s="1764"/>
      <c r="J3" s="1764"/>
      <c r="K3" s="805" t="s">
        <v>54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35" t="s">
        <v>56</v>
      </c>
      <c r="B9" s="1736"/>
      <c r="C9" s="1736"/>
      <c r="D9" s="1736"/>
      <c r="E9" s="1736"/>
      <c r="F9" s="1736"/>
      <c r="G9" s="1736"/>
      <c r="H9" s="1736"/>
      <c r="I9" s="1736"/>
      <c r="J9" s="1736"/>
      <c r="K9" s="173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'KV_9.10.sz.mell'!C8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'KV_9.10.sz.mell'!C9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'KV_9.10.sz.mell'!C10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'KV_9.10.sz.mell'!C11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'KV_9.10.sz.mell'!C12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'KV_9.10.sz.mell'!C13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'KV_9.10.sz.mell'!C14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'KV_9.10.sz.mell'!C15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'KV_9.10.sz.mell'!C16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'KV_9.10.sz.mell'!C17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'KV_9.10.sz.mell'!C18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'KV_9.10.sz.mell'!C19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'KV_9.10.sz.mell'!C20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'KV_9.10.sz.mell'!C21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'KV_9.10.sz.mell'!C22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'KV_9.10.sz.mell'!C23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'KV_9.10.sz.mell'!C24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'KV_9.10.sz.mell'!C25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'KV_9.10.sz.mell'!C26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268</v>
      </c>
      <c r="B29" s="1270" t="s">
        <v>402</v>
      </c>
      <c r="C29" s="710">
        <f>'KV_9.10.sz.mell'!C27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269</v>
      </c>
      <c r="B30" s="1271" t="s">
        <v>405</v>
      </c>
      <c r="C30" s="710">
        <f>'KV_9.10.sz.mell'!C28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270</v>
      </c>
      <c r="B31" s="1272" t="s">
        <v>523</v>
      </c>
      <c r="C31" s="790">
        <f>'KV_9.10.sz.mell'!C29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'KV_9.10.sz.mell'!C30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'KV_9.10.sz.mell'!C31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'KV_9.10.sz.mell'!C32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'KV_9.10.sz.mell'!C33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'KV_9.10.sz.mell'!C34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'KV_9.10.sz.mell'!C35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'KV_9.10.sz.mell'!C36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'KV_9.10.sz.mell'!C37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'KV_9.10.sz.mell'!C38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'KV_9.10.sz.mell'!C39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'KV_9.10.sz.mell'!C40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'KV_9.10.sz.mell'!C41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'KV_9.10.sz.mell'!C45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'KV_9.10.sz.mell'!C46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'KV_9.10.sz.mell'!C47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'KV_9.10.sz.mell'!C48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'KV_9.10.sz.mell'!C49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'KV_9.10.sz.mell'!C50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'KV_9.10.sz.mell'!C51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'KV_9.10.sz.mell'!C52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'KV_9.10.sz.mell'!C53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'KV_9.10.sz.mell'!C54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'KV_9.10.sz.mell'!C55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'KV_9.10.sz.mell'!C56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'KV_9.10.sz.mell'!C57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'KV_9.10.sz.mell'!C58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'KV_9.10.sz.mell'!C59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'KV_9.10.sz.mell'!C60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theme="3"/>
  </sheetPr>
  <dimension ref="A1:K60"/>
  <sheetViews>
    <sheetView topLeftCell="B1" zoomScale="120" zoomScaleNormal="120" workbookViewId="0">
      <selection activeCell="N58" sqref="N58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CONCATENATE("5.10.1. melléklet ",RM_ALAPADATOK!A7," ",RM_ALAPADATOK!B7," ",RM_ALAPADATOK!C7," ",RM_ALAPADATOK!D7," ",RM_ALAPADATOK!E7," ",RM_ALAPADATOK!F7," ",RM_ALAPADATOK!G7," ",RM_ALAPADATOK!H7)</f>
        <v>5.10.1.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CONCATENATE('RM_5.10.sz.mell'!B2:J2)</f>
        <v>8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617</v>
      </c>
    </row>
    <row r="3" spans="1:11" s="465" customFormat="1" ht="23.1" customHeight="1" thickBot="1" x14ac:dyDescent="0.3">
      <c r="A3" s="635" t="s">
        <v>203</v>
      </c>
      <c r="B3" s="1763" t="str">
        <f>CONCATENATE('RM_5.1.1.sz.mell'!B3:J3)</f>
        <v>Kötelező feladtok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59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'KV_9.10.1.sz.mell'!C8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'KV_9.10.1.sz.mell'!C9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'KV_9.10.1.sz.mell'!C10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'KV_9.10.1.sz.mell'!C11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'KV_9.10.1.sz.mell'!C12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'KV_9.10.1.sz.mell'!C13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'KV_9.10.1.sz.mell'!C14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'KV_9.10.1.sz.mell'!C15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'KV_9.10.1.sz.mell'!C16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'KV_9.10.1.sz.mell'!C17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'KV_9.10.1.sz.mell'!C18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'KV_9.10.1.sz.mell'!C19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'KV_9.10.1.sz.mell'!C20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'KV_9.10.1.sz.mell'!C21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'KV_9.10.1.sz.mell'!C22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'KV_9.10.1.sz.mell'!C23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'KV_9.10.1.sz.mell'!C24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'KV_9.10.1.sz.mell'!C25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'KV_9.10.1.sz.mell'!C26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268</v>
      </c>
      <c r="B29" s="1270" t="s">
        <v>402</v>
      </c>
      <c r="C29" s="710">
        <f>'KV_9.10.1.sz.mell'!C27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269</v>
      </c>
      <c r="B30" s="1271" t="s">
        <v>405</v>
      </c>
      <c r="C30" s="710">
        <f>'KV_9.10.1.sz.mell'!C28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270</v>
      </c>
      <c r="B31" s="1272" t="s">
        <v>523</v>
      </c>
      <c r="C31" s="790">
        <f>'KV_9.10.1.sz.mell'!C29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'KV_9.10.1.sz.mell'!C30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'KV_9.10.1.sz.mell'!C31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'KV_9.10.1.sz.mell'!C32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'KV_9.10.1.sz.mell'!C33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'KV_9.10.1.sz.mell'!C34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'KV_9.10.1.sz.mell'!C35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'KV_9.10.1.sz.mell'!C36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'KV_9.10.1.sz.mell'!C37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'KV_9.10.1.sz.mell'!C38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'KV_9.10.1.sz.mell'!C39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'KV_9.10.1.sz.mell'!C40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'KV_9.10.1.sz.mell'!C41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'KV_9.10.1.sz.mell'!C45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'KV_9.10.1.sz.mell'!C46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'KV_9.10.1.sz.mell'!C47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'KV_9.10.1.sz.mell'!C48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'KV_9.10.1.sz.mell'!C49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'KV_9.10.1.sz.mell'!C50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'KV_9.10.1.sz.mell'!C51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'KV_9.10.1.sz.mell'!C52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'KV_9.10.1.sz.mell'!C53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'KV_9.10.1.sz.mell'!C54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'KV_9.10.1.sz.mell'!C55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'KV_9.10.1.sz.mell'!C56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'KV_9.10.1.sz.mell'!C57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'KV_9.10.1.sz.mell'!C58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'KV_9.10.1.sz.mell'!C59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'KV_9.10.1.sz.mell'!C60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theme="3"/>
  </sheetPr>
  <dimension ref="A1:K60"/>
  <sheetViews>
    <sheetView zoomScale="120" zoomScaleNormal="120" workbookViewId="0">
      <selection activeCell="G64" sqref="G64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CONCATENATE("5.10.2. melléklet ",RM_ALAPADATOK!A7," ",RM_ALAPADATOK!B7," ",RM_ALAPADATOK!C7," ",RM_ALAPADATOK!D7," ",RM_ALAPADATOK!E7," ",RM_ALAPADATOK!F7," ",RM_ALAPADATOK!G7," ",RM_ALAPADATOK!H7)</f>
        <v>5.10.2.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CONCATENATE('RM_5.10.1.sz.mell'!B2:J2)</f>
        <v>8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617</v>
      </c>
    </row>
    <row r="3" spans="1:11" s="465" customFormat="1" ht="23.1" customHeight="1" thickBot="1" x14ac:dyDescent="0.3">
      <c r="A3" s="635" t="s">
        <v>203</v>
      </c>
      <c r="B3" s="1763" t="str">
        <f>CONCATENATE('RM_5.1.2.sz.mell'!B3:J3)</f>
        <v>Önként vállalt feladatok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60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'KV_9.10.2.sz.mell'!C8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'KV_9.10.2.sz.mell'!C9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'KV_9.10.2.sz.mell'!C10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'KV_9.10.2.sz.mell'!C11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'KV_9.10.2.sz.mell'!C12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'KV_9.10.2.sz.mell'!C13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'KV_9.10.2.sz.mell'!C14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'KV_9.10.2.sz.mell'!C15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'KV_9.10.2.sz.mell'!C16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'KV_9.10.2.sz.mell'!C17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'KV_9.10.2.sz.mell'!C18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'KV_9.10.2.sz.mell'!C19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'KV_9.10.2.sz.mell'!C20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'KV_9.10.2.sz.mell'!C21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'KV_9.10.2.sz.mell'!C22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'KV_9.10.2.sz.mell'!C23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'KV_9.10.2.sz.mell'!C24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'KV_9.10.2.sz.mell'!C25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'KV_9.10.2.sz.mell'!C26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269</v>
      </c>
      <c r="B29" s="1270" t="s">
        <v>402</v>
      </c>
      <c r="C29" s="710">
        <f>'KV_9.10.2.sz.mell'!C27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270</v>
      </c>
      <c r="B30" s="1271" t="s">
        <v>405</v>
      </c>
      <c r="C30" s="710">
        <f>'KV_9.10.2.sz.mell'!C28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271</v>
      </c>
      <c r="B31" s="1272" t="s">
        <v>523</v>
      </c>
      <c r="C31" s="790">
        <f>'KV_9.10.2.sz.mell'!C29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'KV_9.10.2.sz.mell'!C30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'KV_9.10.2.sz.mell'!C31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'KV_9.10.2.sz.mell'!C32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'KV_9.10.2.sz.mell'!C33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'KV_9.10.2.sz.mell'!C34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'KV_9.10.2.sz.mell'!C35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'KV_9.10.2.sz.mell'!C36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'KV_9.10.2.sz.mell'!C37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'KV_9.10.2.sz.mell'!C38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'KV_9.10.2.sz.mell'!C39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'KV_9.10.2.sz.mell'!C40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'KV_9.10.2.sz.mell'!C41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'KV_9.10.2.sz.mell'!C45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'KV_9.10.2.sz.mell'!C46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'KV_9.10.2.sz.mell'!C47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'KV_9.10.2.sz.mell'!C48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'KV_9.10.2.sz.mell'!C49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'KV_9.10.2.sz.mell'!C50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'KV_9.10.2.sz.mell'!C51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'KV_9.10.2.sz.mell'!C52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'KV_9.10.2.sz.mell'!C53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'KV_9.10.2.sz.mell'!C54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'KV_9.10.2.sz.mell'!C55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'KV_9.10.2.sz.mell'!C56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'KV_9.10.2.sz.mell'!C57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'KV_9.10.2.sz.mell'!C58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'KV_9.10.2.sz.mell'!C59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'KV_9.10.2.sz.mell'!C60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theme="3"/>
  </sheetPr>
  <dimension ref="A1:K60"/>
  <sheetViews>
    <sheetView topLeftCell="B1" zoomScale="120" zoomScaleNormal="120" workbookViewId="0">
      <selection activeCell="J60" sqref="J60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CONCATENATE("5.10.3. melléklet ",RM_ALAPADATOK!A7," ",RM_ALAPADATOK!B7," ",RM_ALAPADATOK!C7," ",RM_ALAPADATOK!D7," ",RM_ALAPADATOK!E7," ",RM_ALAPADATOK!F7," ",RM_ALAPADATOK!G7," ",RM_ALAPADATOK!H7)</f>
        <v>5.10.3.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CONCATENATE('RM_5.10.2.sz.mell'!B2:J2)</f>
        <v>8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617</v>
      </c>
    </row>
    <row r="3" spans="1:11" s="465" customFormat="1" ht="23.1" customHeight="1" thickBot="1" x14ac:dyDescent="0.3">
      <c r="A3" s="635" t="s">
        <v>203</v>
      </c>
      <c r="B3" s="1763" t="str">
        <f>CONCATENATE('RM_5.1.3.sz.mell'!B3:J3)</f>
        <v>Államigazgatási feladatok 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431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'KV_9.10.3.sz.mell'!C8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'KV_9.10.3.sz.mell'!C9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'KV_9.10.3.sz.mell'!C10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'KV_9.10.3.sz.mell'!C11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'KV_9.10.3.sz.mell'!C12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'KV_9.10.3.sz.mell'!C13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'KV_9.10.3.sz.mell'!C14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'KV_9.10.3.sz.mell'!C15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'KV_9.10.3.sz.mell'!C16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'KV_9.10.3.sz.mell'!C17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'KV_9.10.3.sz.mell'!C18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'KV_9.10.3.sz.mell'!C19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'KV_9.10.3.sz.mell'!C20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'KV_9.10.3.sz.mell'!C21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'KV_9.10.3.sz.mell'!C22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'KV_9.10.3.sz.mell'!C23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'KV_9.10.3.sz.mell'!C24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'KV_9.10.3.sz.mell'!C25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'KV_9.10.3.sz.mell'!C26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269</v>
      </c>
      <c r="B29" s="1270" t="s">
        <v>402</v>
      </c>
      <c r="C29" s="710">
        <f>'KV_9.10.3.sz.mell'!C27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270</v>
      </c>
      <c r="B30" s="1271" t="s">
        <v>405</v>
      </c>
      <c r="C30" s="710">
        <f>'KV_9.10.3.sz.mell'!C28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271</v>
      </c>
      <c r="B31" s="1272" t="s">
        <v>523</v>
      </c>
      <c r="C31" s="790">
        <f>'KV_9.10.3.sz.mell'!C29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'KV_9.10.3.sz.mell'!C30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'KV_9.10.3.sz.mell'!C31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'KV_9.10.3.sz.mell'!C32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'KV_9.10.3.sz.mell'!C33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'KV_9.10.3.sz.mell'!C34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'KV_9.10.3.sz.mell'!C35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'KV_9.10.3.sz.mell'!C36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'KV_9.10.3.sz.mell'!C37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'KV_9.10.3.sz.mell'!C38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'KV_9.10.3.sz.mell'!C39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'KV_9.10.3.sz.mell'!C40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'KV_9.10.3.sz.mell'!C41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'KV_9.10.3.sz.mell'!C45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'KV_9.10.3.sz.mell'!C46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'KV_9.10.3.sz.mell'!C47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'KV_9.10.3.sz.mell'!C48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'KV_9.10.3.sz.mell'!C49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'KV_9.10.3.sz.mell'!C50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'KV_9.10.3.sz.mell'!C51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'KV_9.10.3.sz.mell'!C52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'KV_9.10.3.sz.mell'!C53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'KV_9.10.3.sz.mell'!C54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'KV_9.10.3.sz.mell'!C55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'KV_9.10.3.sz.mell'!C56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'KV_9.10.3.sz.mell'!C57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'KV_9.10.3.sz.mell'!C58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'KV_9.10.3.sz.mell'!C59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'KV_9.10.3.sz.mell'!C60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theme="3"/>
  </sheetPr>
  <dimension ref="A1:K60"/>
  <sheetViews>
    <sheetView zoomScale="120" zoomScaleNormal="120" workbookViewId="0">
      <selection activeCell="C45" sqref="C45:C60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CONCATENATE("5.11. melléklet ",RM_ALAPADATOK!A7," ",RM_ALAPADATOK!B7," ",RM_ALAPADATOK!C7," ",RM_ALAPADATOK!D7," ",RM_ALAPADATOK!E7," ",RM_ALAPADATOK!F7," ",RM_ALAPADATOK!G7," ",RM_ALAPADATOK!H7)</f>
        <v>5.11.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CONCATENATE(RM_ALAPADATOK!B29)</f>
        <v>9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618</v>
      </c>
    </row>
    <row r="3" spans="1:11" s="465" customFormat="1" ht="23.1" customHeight="1" thickBot="1" x14ac:dyDescent="0.3">
      <c r="A3" s="635" t="s">
        <v>203</v>
      </c>
      <c r="B3" s="1763" t="s">
        <v>784</v>
      </c>
      <c r="C3" s="1764"/>
      <c r="D3" s="1764"/>
      <c r="E3" s="1764"/>
      <c r="F3" s="1764"/>
      <c r="G3" s="1764"/>
      <c r="H3" s="1764"/>
      <c r="I3" s="1764"/>
      <c r="J3" s="1764"/>
      <c r="K3" s="805" t="s">
        <v>54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'KV_9.11.sz.mell'!C8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'KV_9.11.sz.mell'!C9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'KV_9.11.sz.mell'!C10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'KV_9.11.sz.mell'!C11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'KV_9.11.sz.mell'!C12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'KV_9.11.sz.mell'!C13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'KV_9.11.sz.mell'!C14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'KV_9.11.sz.mell'!C15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'KV_9.11.sz.mell'!C16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'KV_9.11.sz.mell'!C17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'KV_9.11.sz.mell'!C18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'KV_9.11.sz.mell'!C19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'KV_9.11.sz.mell'!C20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'KV_9.11.sz.mell'!C21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'KV_9.11.sz.mell'!C22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'KV_9.11.sz.mell'!C23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'KV_9.11.sz.mell'!C24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'KV_9.11.sz.mell'!C25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'KV_9.11.sz.mell'!C26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268</v>
      </c>
      <c r="B29" s="1270" t="s">
        <v>402</v>
      </c>
      <c r="C29" s="710">
        <f>'KV_9.11.sz.mell'!C27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269</v>
      </c>
      <c r="B30" s="1271" t="s">
        <v>405</v>
      </c>
      <c r="C30" s="710">
        <f>'KV_9.11.sz.mell'!C28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270</v>
      </c>
      <c r="B31" s="1272" t="s">
        <v>523</v>
      </c>
      <c r="C31" s="790">
        <f>'KV_9.11.sz.mell'!C29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'KV_9.11.sz.mell'!C30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'KV_9.11.sz.mell'!C31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'KV_9.11.sz.mell'!C32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'KV_9.11.sz.mell'!C33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'KV_9.11.sz.mell'!C34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'KV_9.11.sz.mell'!C35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'KV_9.11.sz.mell'!C36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'KV_9.11.sz.mell'!C37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'KV_9.11.sz.mell'!C38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'KV_9.11.sz.mell'!C39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'KV_9.11.sz.mell'!C40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'KV_9.11.sz.mell'!C41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'KV_9.11.sz.mell'!C45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'KV_9.11.sz.mell'!C46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'KV_9.11.sz.mell'!C47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'KV_9.11.sz.mell'!C48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'KV_9.11.sz.mell'!C49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'KV_9.11.sz.mell'!C50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'KV_9.11.sz.mell'!C51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'KV_9.11.sz.mell'!C52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'KV_9.11.sz.mell'!C53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'KV_9.11.sz.mell'!C54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'KV_9.11.sz.mell'!C55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'KV_9.11.sz.mell'!C56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'KV_9.11.sz.mell'!C57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'KV_9.11.sz.mell'!C58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'KV_9.11.sz.mell'!C59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'KV_9.11.sz.mell'!C60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theme="3"/>
  </sheetPr>
  <dimension ref="A1:K60"/>
  <sheetViews>
    <sheetView topLeftCell="B1" zoomScale="120" zoomScaleNormal="120" workbookViewId="0">
      <selection activeCell="C55" sqref="C55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CONCATENATE("5.11.1. melléklet ",RM_ALAPADATOK!A7," ",RM_ALAPADATOK!B7," ",RM_ALAPADATOK!C7," ",RM_ALAPADATOK!D7," ",RM_ALAPADATOK!E7," ",RM_ALAPADATOK!F7," ",RM_ALAPADATOK!G7," ",RM_ALAPADATOK!H7)</f>
        <v>5.11.1.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CONCATENATE('RM_5.11.sz.mell'!B2:J2)</f>
        <v>9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618</v>
      </c>
    </row>
    <row r="3" spans="1:11" s="465" customFormat="1" ht="23.1" customHeight="1" thickBot="1" x14ac:dyDescent="0.3">
      <c r="A3" s="635" t="s">
        <v>203</v>
      </c>
      <c r="B3" s="1763" t="str">
        <f>CONCATENATE('RM_5.1.1.sz.mell'!B3:J3)</f>
        <v>Kötelező feladtok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59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'KV_9.11.1.sz.mell'!C8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'KV_9.11.1.sz.mell'!C9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'KV_9.11.1.sz.mell'!C10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'KV_9.11.1.sz.mell'!C11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'KV_9.11.1.sz.mell'!C12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'KV_9.11.1.sz.mell'!C13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'KV_9.11.1.sz.mell'!C14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'KV_9.11.1.sz.mell'!C15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'KV_9.11.1.sz.mell'!C16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'KV_9.11.1.sz.mell'!C17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'KV_9.11.1.sz.mell'!C18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'KV_9.11.1.sz.mell'!C19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'KV_9.11.1.sz.mell'!C20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'KV_9.11.1.sz.mell'!C21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'KV_9.11.1.sz.mell'!C22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'KV_9.11.1.sz.mell'!C23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'KV_9.11.1.sz.mell'!C24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'KV_9.11.1.sz.mell'!C25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'KV_9.11.1.sz.mell'!C26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268</v>
      </c>
      <c r="B29" s="1270" t="s">
        <v>402</v>
      </c>
      <c r="C29" s="710">
        <f>'KV_9.11.1.sz.mell'!C27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269</v>
      </c>
      <c r="B30" s="1271" t="s">
        <v>405</v>
      </c>
      <c r="C30" s="710">
        <f>'KV_9.11.1.sz.mell'!C28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270</v>
      </c>
      <c r="B31" s="1272" t="s">
        <v>523</v>
      </c>
      <c r="C31" s="790">
        <f>'KV_9.11.1.sz.mell'!C29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'KV_9.11.1.sz.mell'!C30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'KV_9.11.1.sz.mell'!C31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'KV_9.11.1.sz.mell'!C32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'KV_9.11.1.sz.mell'!C33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'KV_9.11.1.sz.mell'!C34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'KV_9.11.1.sz.mell'!C35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'KV_9.11.1.sz.mell'!C36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'KV_9.11.1.sz.mell'!C37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'KV_9.11.1.sz.mell'!C38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'KV_9.11.1.sz.mell'!C39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'KV_9.11.1.sz.mell'!C40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'KV_9.11.1.sz.mell'!C41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'KV_9.11.1.sz.mell'!C45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'KV_9.11.1.sz.mell'!C46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'KV_9.11.1.sz.mell'!C47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'KV_9.11.1.sz.mell'!C48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'KV_9.11.1.sz.mell'!C49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'KV_9.11.1.sz.mell'!C50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'KV_9.11.1.sz.mell'!C51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'KV_9.11.1.sz.mell'!C52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'KV_9.11.1.sz.mell'!C53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'KV_9.11.1.sz.mell'!C54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'KV_9.11.1.sz.mell'!C55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'KV_9.11.1.sz.mell'!C56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'KV_9.11.1.sz.mell'!C57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'KV_9.11.1.sz.mell'!C58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'KV_9.11.1.sz.mell'!C59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'KV_9.11.1.sz.mell'!C60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theme="3"/>
  </sheetPr>
  <dimension ref="A1:K60"/>
  <sheetViews>
    <sheetView topLeftCell="B1" zoomScale="120" zoomScaleNormal="120" workbookViewId="0">
      <selection activeCell="F68" sqref="F68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CONCATENATE("5.11.2. melléklet ",RM_ALAPADATOK!A7," ",RM_ALAPADATOK!B7," ",RM_ALAPADATOK!C7," ",RM_ALAPADATOK!D7," ",RM_ALAPADATOK!E7," ",RM_ALAPADATOK!F7," ",RM_ALAPADATOK!G7," ",RM_ALAPADATOK!H7)</f>
        <v>5.11.2.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CONCATENATE('RM_5.11.1.sz.mell'!B2:J2)</f>
        <v>9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618</v>
      </c>
    </row>
    <row r="3" spans="1:11" s="465" customFormat="1" ht="23.1" customHeight="1" thickBot="1" x14ac:dyDescent="0.3">
      <c r="A3" s="635" t="s">
        <v>203</v>
      </c>
      <c r="B3" s="1763" t="str">
        <f>CONCATENATE('RM_5.1.2.sz.mell'!B3:J3)</f>
        <v>Önként vállalt feladatok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60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'KV_9.11.2.sz.mell'!C8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'KV_9.11.2.sz.mell'!C9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'KV_9.11.2.sz.mell'!C10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'KV_9.11.2.sz.mell'!C11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'KV_9.11.2.sz.mell'!C12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'KV_9.11.2.sz.mell'!C13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'KV_9.11.2.sz.mell'!C14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'KV_9.11.2.sz.mell'!C15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'KV_9.11.2.sz.mell'!C16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'KV_9.11.2.sz.mell'!C17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'KV_9.11.2.sz.mell'!C18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'KV_9.11.2.sz.mell'!C19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'KV_9.11.2.sz.mell'!C20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'KV_9.11.2.sz.mell'!C21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'KV_9.11.2.sz.mell'!C22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'KV_9.11.2.sz.mell'!C23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'KV_9.11.2.sz.mell'!C24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'KV_9.11.2.sz.mell'!C25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'KV_9.11.2.sz.mell'!C26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269</v>
      </c>
      <c r="B29" s="1270" t="s">
        <v>402</v>
      </c>
      <c r="C29" s="710">
        <f>'KV_9.11.2.sz.mell'!C27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270</v>
      </c>
      <c r="B30" s="1271" t="s">
        <v>405</v>
      </c>
      <c r="C30" s="710">
        <f>'KV_9.11.2.sz.mell'!C28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271</v>
      </c>
      <c r="B31" s="1272" t="s">
        <v>523</v>
      </c>
      <c r="C31" s="790">
        <f>'KV_9.11.2.sz.mell'!C29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'KV_9.11.2.sz.mell'!C30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'KV_9.11.2.sz.mell'!C31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'KV_9.11.2.sz.mell'!C32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'KV_9.11.2.sz.mell'!C33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'KV_9.11.2.sz.mell'!C34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'KV_9.11.2.sz.mell'!C35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'KV_9.11.2.sz.mell'!C36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'KV_9.11.2.sz.mell'!C37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'KV_9.11.2.sz.mell'!C38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'KV_9.11.2.sz.mell'!C39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'KV_9.11.2.sz.mell'!C40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'KV_9.11.2.sz.mell'!C41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'KV_9.11.2.sz.mell'!C45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'KV_9.11.2.sz.mell'!C46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'KV_9.11.2.sz.mell'!C47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'KV_9.11.2.sz.mell'!C48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'KV_9.11.2.sz.mell'!C49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'KV_9.11.2.sz.mell'!C50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'KV_9.11.2.sz.mell'!C51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'KV_9.11.2.sz.mell'!C52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'KV_9.11.2.sz.mell'!C53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'KV_9.11.2.sz.mell'!C54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'KV_9.11.2.sz.mell'!C55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'KV_9.11.2.sz.mell'!C56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'KV_9.11.2.sz.mell'!C57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'KV_9.11.2.sz.mell'!C58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'KV_9.11.2.sz.mell'!C59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'KV_9.11.2.sz.mell'!C60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theme="3"/>
  </sheetPr>
  <dimension ref="A1:K60"/>
  <sheetViews>
    <sheetView topLeftCell="B1" zoomScale="120" zoomScaleNormal="120" workbookViewId="0">
      <selection activeCell="C55" sqref="C55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CONCATENATE("5.11.3. melléklet ",RM_ALAPADATOK!A7," ",RM_ALAPADATOK!B7," ",RM_ALAPADATOK!C7," ",RM_ALAPADATOK!D7," ",RM_ALAPADATOK!E7," ",RM_ALAPADATOK!F7," ",RM_ALAPADATOK!G7," ",RM_ALAPADATOK!H7)</f>
        <v>5.11.3.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CONCATENATE('RM_5.11.2.sz.mell'!B2:J2)</f>
        <v>9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618</v>
      </c>
    </row>
    <row r="3" spans="1:11" s="465" customFormat="1" ht="23.1" customHeight="1" thickBot="1" x14ac:dyDescent="0.3">
      <c r="A3" s="635" t="s">
        <v>203</v>
      </c>
      <c r="B3" s="1763" t="str">
        <f>CONCATENATE('RM_5.1.3.sz.mell'!B3:J3)</f>
        <v>Államigazgatási feladatok 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431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'KV_9.11.3.sz.mell'!C8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'KV_9.11.3.sz.mell'!C9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'KV_9.11.3.sz.mell'!C10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'KV_9.11.3.sz.mell'!C11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'KV_9.11.3.sz.mell'!C12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'KV_9.11.3.sz.mell'!C13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'KV_9.11.3.sz.mell'!C14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'KV_9.11.3.sz.mell'!C15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'KV_9.11.3.sz.mell'!C16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'KV_9.11.3.sz.mell'!C17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'KV_9.11.3.sz.mell'!C18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'KV_9.11.3.sz.mell'!C19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'KV_9.11.3.sz.mell'!C20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'KV_9.11.3.sz.mell'!C21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'KV_9.11.3.sz.mell'!C22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'KV_9.11.3.sz.mell'!C23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'KV_9.11.3.sz.mell'!C24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'KV_9.11.3.sz.mell'!C25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'KV_9.11.3.sz.mell'!C26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269</v>
      </c>
      <c r="B29" s="1270" t="s">
        <v>402</v>
      </c>
      <c r="C29" s="710">
        <f>'KV_9.11.3.sz.mell'!C27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270</v>
      </c>
      <c r="B30" s="1271" t="s">
        <v>405</v>
      </c>
      <c r="C30" s="710">
        <f>'KV_9.11.3.sz.mell'!C28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271</v>
      </c>
      <c r="B31" s="1272" t="s">
        <v>523</v>
      </c>
      <c r="C31" s="790">
        <f>'KV_9.11.3.sz.mell'!C29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'KV_9.11.3.sz.mell'!C30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'KV_9.11.3.sz.mell'!C31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'KV_9.11.3.sz.mell'!C32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'KV_9.11.3.sz.mell'!C33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'KV_9.11.3.sz.mell'!C34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'KV_9.11.3.sz.mell'!C35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'KV_9.11.3.sz.mell'!C36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'KV_9.11.3.sz.mell'!C37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'KV_9.11.3.sz.mell'!C38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'KV_9.11.3.sz.mell'!C39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'KV_9.11.3.sz.mell'!C40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'KV_9.11.3.sz.mell'!C41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'KV_9.11.3.sz.mell'!C45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'KV_9.11.3.sz.mell'!C46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'KV_9.11.3.sz.mell'!C47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'KV_9.11.3.sz.mell'!C48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'KV_9.11.3.sz.mell'!C49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'KV_9.11.3.sz.mell'!C50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'KV_9.11.3.sz.mell'!C51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'KV_9.11.3.sz.mell'!C52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'KV_9.11.3.sz.mell'!C53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'KV_9.11.3.sz.mell'!C54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'KV_9.11.3.sz.mell'!C55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'KV_9.11.3.sz.mell'!C56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'KV_9.11.3.sz.mell'!C57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'KV_9.11.3.sz.mell'!C58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'KV_9.11.3.sz.mell'!C59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'KV_9.11.3.sz.mell'!C60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theme="3"/>
  </sheetPr>
  <dimension ref="A1:K60"/>
  <sheetViews>
    <sheetView zoomScale="120" zoomScaleNormal="120" workbookViewId="0"/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CONCATENATE("5.12. melléklet ",RM_ALAPADATOK!A7," ",RM_ALAPADATOK!B7," ",RM_ALAPADATOK!C7," ",RM_ALAPADATOK!D7," ",RM_ALAPADATOK!E7," ",RM_ALAPADATOK!F7," ",RM_ALAPADATOK!G7," ",RM_ALAPADATOK!H7)</f>
        <v>5.12.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CONCATENATE(RM_ALAPADATOK!B31)</f>
        <v>10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619</v>
      </c>
    </row>
    <row r="3" spans="1:11" s="465" customFormat="1" ht="23.1" customHeight="1" thickBot="1" x14ac:dyDescent="0.3">
      <c r="A3" s="635" t="s">
        <v>203</v>
      </c>
      <c r="B3" s="1763" t="s">
        <v>784</v>
      </c>
      <c r="C3" s="1764"/>
      <c r="D3" s="1764"/>
      <c r="E3" s="1764"/>
      <c r="F3" s="1764"/>
      <c r="G3" s="1764"/>
      <c r="H3" s="1764"/>
      <c r="I3" s="1764"/>
      <c r="J3" s="1764"/>
      <c r="K3" s="805" t="s">
        <v>54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35" t="s">
        <v>56</v>
      </c>
      <c r="B9" s="1736"/>
      <c r="C9" s="1736"/>
      <c r="D9" s="1736"/>
      <c r="E9" s="1736"/>
      <c r="F9" s="1736"/>
      <c r="G9" s="1736"/>
      <c r="H9" s="1736"/>
      <c r="I9" s="1736"/>
      <c r="J9" s="1736"/>
      <c r="K9" s="173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'KV_9.12.sz.mell'!C8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'KV_9.12.sz.mell'!C9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'KV_9.12.sz.mell'!C10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'KV_9.12.sz.mell'!C11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'KV_9.12.sz.mell'!C12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'KV_9.12.sz.mell'!C13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'KV_9.12.sz.mell'!C14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'KV_9.12.sz.mell'!C15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'KV_9.12.sz.mell'!C16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'KV_9.12.sz.mell'!C17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'KV_9.12.sz.mell'!C18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'KV_9.12.sz.mell'!C19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'KV_9.12.sz.mell'!C20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'KV_9.12.sz.mell'!C21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'KV_9.12.sz.mell'!C22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'KV_9.12.sz.mell'!C23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'KV_9.12.sz.mell'!C24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'KV_9.12.sz.mell'!C25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'KV_9.12.sz.mell'!C26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268</v>
      </c>
      <c r="B29" s="1270" t="s">
        <v>402</v>
      </c>
      <c r="C29" s="710">
        <f>'KV_9.12.sz.mell'!C27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269</v>
      </c>
      <c r="B30" s="1271" t="s">
        <v>405</v>
      </c>
      <c r="C30" s="710">
        <f>'KV_9.12.sz.mell'!C28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270</v>
      </c>
      <c r="B31" s="1272" t="s">
        <v>523</v>
      </c>
      <c r="C31" s="790">
        <f>'KV_9.12.sz.mell'!C29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'KV_9.12.sz.mell'!C30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'KV_9.12.sz.mell'!C31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'KV_9.12.sz.mell'!C32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'KV_9.12.sz.mell'!C33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'KV_9.12.sz.mell'!C34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'KV_9.12.sz.mell'!C35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'KV_9.12.sz.mell'!C36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'KV_9.12.sz.mell'!C37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'KV_9.12.sz.mell'!C38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'KV_9.12.sz.mell'!C39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'KV_9.12.sz.mell'!C40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'KV_9.12.sz.mell'!C41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'KV_9.12.sz.mell'!C45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'KV_9.12.sz.mell'!C46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'KV_9.12.sz.mell'!C47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'KV_9.12.sz.mell'!C48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'KV_9.12.sz.mell'!C49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'KV_9.12.sz.mell'!C50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'KV_9.12.sz.mell'!C51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'KV_9.12.sz.mell'!C52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'KV_9.12.sz.mell'!C53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'KV_9.12.sz.mell'!C54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'KV_9.12.sz.mell'!C55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'KV_9.12.sz.mell'!C56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'KV_9.12.sz.mell'!C57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'KV_9.12.sz.mell'!C58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'KV_9.12.sz.mell'!C59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'KV_9.12.sz.mell'!C60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2:D15"/>
  <sheetViews>
    <sheetView zoomScale="120" zoomScaleNormal="120" workbookViewId="0">
      <selection activeCell="A4" sqref="A4:C4"/>
    </sheetView>
  </sheetViews>
  <sheetFormatPr defaultColWidth="9.33203125" defaultRowHeight="13.8" x14ac:dyDescent="0.25"/>
  <cols>
    <col min="1" max="1" width="5.6640625" style="153" customWidth="1"/>
    <col min="2" max="2" width="66.77734375" style="153" customWidth="1"/>
    <col min="3" max="3" width="27" style="153" customWidth="1"/>
    <col min="4" max="16384" width="9.33203125" style="153"/>
  </cols>
  <sheetData>
    <row r="2" spans="1:4" x14ac:dyDescent="0.25">
      <c r="B2" s="1605" t="str">
        <f>CONCATENATE("5. melléklet ",ALAPADATOK!A7," ",ALAPADATOK!B7," ",ALAPADATOK!C7," ",ALAPADATOK!D7," ",ALAPADATOK!E7," ",ALAPADATOK!F7," ",ALAPADATOK!G7," ",ALAPADATOK!H7)</f>
        <v>5. melléklet a … / 2019 ( … ) önkormányzati rendelethez</v>
      </c>
      <c r="C2" s="1605"/>
    </row>
    <row r="4" spans="1:4" ht="33.15" customHeight="1" x14ac:dyDescent="0.25">
      <c r="A4" s="1615" t="str">
        <f>CONCATENATE(ALAPADATOK!A3," 2019. évi adósságot keletkeztető fejlesztési céljai")</f>
        <v>Hidegkút Község Önkormányzata 2019. évi adósságot keletkeztető fejlesztési céljai</v>
      </c>
      <c r="B4" s="1615"/>
      <c r="C4" s="1615"/>
    </row>
    <row r="5" spans="1:4" ht="15.9" customHeight="1" thickBot="1" x14ac:dyDescent="0.35">
      <c r="A5" s="154"/>
      <c r="B5" s="154"/>
      <c r="C5" s="590" t="str">
        <f>'KV_4.sz.mell.'!C5</f>
        <v>Forintban!</v>
      </c>
      <c r="D5" s="160"/>
    </row>
    <row r="6" spans="1:4" ht="26.4" customHeight="1" thickBot="1" x14ac:dyDescent="0.3">
      <c r="A6" s="177" t="s">
        <v>16</v>
      </c>
      <c r="B6" s="178" t="s">
        <v>200</v>
      </c>
      <c r="C6" s="179" t="s">
        <v>226</v>
      </c>
    </row>
    <row r="7" spans="1:4" ht="14.4" thickBot="1" x14ac:dyDescent="0.3">
      <c r="A7" s="180"/>
      <c r="B7" s="526" t="s">
        <v>493</v>
      </c>
      <c r="C7" s="527" t="s">
        <v>494</v>
      </c>
    </row>
    <row r="8" spans="1:4" x14ac:dyDescent="0.25">
      <c r="A8" s="181" t="s">
        <v>18</v>
      </c>
      <c r="B8" s="188"/>
      <c r="C8" s="185"/>
    </row>
    <row r="9" spans="1:4" x14ac:dyDescent="0.25">
      <c r="A9" s="182" t="s">
        <v>19</v>
      </c>
      <c r="B9" s="189"/>
      <c r="C9" s="186"/>
    </row>
    <row r="10" spans="1:4" ht="14.4" thickBot="1" x14ac:dyDescent="0.3">
      <c r="A10" s="183" t="s">
        <v>20</v>
      </c>
      <c r="B10" s="190"/>
      <c r="C10" s="187"/>
    </row>
    <row r="11" spans="1:4" s="478" customFormat="1" ht="17.25" customHeight="1" thickBot="1" x14ac:dyDescent="0.3">
      <c r="A11" s="479" t="s">
        <v>21</v>
      </c>
      <c r="B11" s="135" t="s">
        <v>201</v>
      </c>
      <c r="C11" s="184">
        <f>SUM(C8:C10)</f>
        <v>0</v>
      </c>
    </row>
    <row r="15" spans="1:4" ht="15.6" x14ac:dyDescent="0.3">
      <c r="B15" s="129"/>
    </row>
  </sheetData>
  <sheetProtection sheet="1"/>
  <mergeCells count="2">
    <mergeCell ref="A4:C4"/>
    <mergeCell ref="B2:C2"/>
  </mergeCells>
  <phoneticPr fontId="29" type="noConversion"/>
  <printOptions horizontalCentered="1"/>
  <pageMargins left="0.78740157480314965" right="0.78740157480314965" top="1.3779527559055118" bottom="0.98425196850393704" header="0.78740157480314965" footer="0.78740157480314965"/>
  <pageSetup paperSize="9" scale="95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theme="3"/>
  </sheetPr>
  <dimension ref="A1:K60"/>
  <sheetViews>
    <sheetView topLeftCell="B1" zoomScale="120" zoomScaleNormal="120" workbookViewId="0">
      <selection activeCell="C45" sqref="C45:C60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CONCATENATE("5.12.1. melléklet ",RM_ALAPADATOK!A7," ",RM_ALAPADATOK!B7," ",RM_ALAPADATOK!C7," ",RM_ALAPADATOK!D7," ",RM_ALAPADATOK!E7," ",RM_ALAPADATOK!F7," ",RM_ALAPADATOK!G7," ",RM_ALAPADATOK!H7)</f>
        <v>5.12.1.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CONCATENATE('RM_5.12.sz.mell'!B2:J2)</f>
        <v>10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619</v>
      </c>
    </row>
    <row r="3" spans="1:11" s="465" customFormat="1" ht="23.1" customHeight="1" thickBot="1" x14ac:dyDescent="0.3">
      <c r="A3" s="635" t="s">
        <v>203</v>
      </c>
      <c r="B3" s="1763" t="str">
        <f>CONCATENATE('RM_5.1.1.sz.mell'!B3:J3)</f>
        <v>Kötelező feladtok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59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'KV_9.12.1.sz.mell'!C8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'KV_9.12.1.sz.mell'!C9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'KV_9.12.1.sz.mell'!C10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'KV_9.12.1.sz.mell'!C11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'KV_9.12.1.sz.mell'!C12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'KV_9.12.1.sz.mell'!C13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'KV_9.12.1.sz.mell'!C14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'KV_9.12.1.sz.mell'!C15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'KV_9.12.1.sz.mell'!C16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'KV_9.12.1.sz.mell'!C17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'KV_9.12.1.sz.mell'!C18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'KV_9.12.1.sz.mell'!C19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'KV_9.12.1.sz.mell'!C20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'KV_9.12.1.sz.mell'!C21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'KV_9.12.1.sz.mell'!C22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'KV_9.12.1.sz.mell'!C23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'KV_9.12.1.sz.mell'!C24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'KV_9.12.1.sz.mell'!C25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'KV_9.12.1.sz.mell'!C26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268</v>
      </c>
      <c r="B29" s="1270" t="s">
        <v>402</v>
      </c>
      <c r="C29" s="710">
        <f>'KV_9.12.1.sz.mell'!C27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269</v>
      </c>
      <c r="B30" s="1271" t="s">
        <v>405</v>
      </c>
      <c r="C30" s="710">
        <f>'KV_9.12.1.sz.mell'!C28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270</v>
      </c>
      <c r="B31" s="1272" t="s">
        <v>523</v>
      </c>
      <c r="C31" s="790">
        <f>'KV_9.12.1.sz.mell'!C29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'KV_9.12.1.sz.mell'!C30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'KV_9.12.1.sz.mell'!C31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'KV_9.12.1.sz.mell'!C32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'KV_9.12.1.sz.mell'!C33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'KV_9.12.1.sz.mell'!C34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'KV_9.12.1.sz.mell'!C35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'KV_9.12.1.sz.mell'!C36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'KV_9.12.1.sz.mell'!C37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'KV_9.12.1.sz.mell'!C38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'KV_9.12.1.sz.mell'!C39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'KV_9.12.1.sz.mell'!C40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'KV_9.12.1.sz.mell'!C41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'KV_9.12.1.sz.mell'!C45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'KV_9.12.1.sz.mell'!C46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'KV_9.12.1.sz.mell'!C47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'KV_9.12.1.sz.mell'!C48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'KV_9.12.1.sz.mell'!C49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'KV_9.12.1.sz.mell'!C50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'KV_9.12.1.sz.mell'!C51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'KV_9.12.1.sz.mell'!C52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'KV_9.12.1.sz.mell'!C53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'KV_9.12.1.sz.mell'!C54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'KV_9.12.1.sz.mell'!C55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'KV_9.12.1.sz.mell'!C56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'KV_9.12.1.sz.mell'!C57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'KV_9.12.1.sz.mell'!C58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'KV_9.12.1.sz.mell'!C59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'KV_9.12.1.sz.mell'!C60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theme="3"/>
  </sheetPr>
  <dimension ref="A1:K60"/>
  <sheetViews>
    <sheetView topLeftCell="B1" zoomScale="120" zoomScaleNormal="120" workbookViewId="0">
      <selection activeCell="J60" sqref="J60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CONCATENATE("5.12.2. melléklet ",RM_ALAPADATOK!A7," ",RM_ALAPADATOK!B7," ",RM_ALAPADATOK!C7," ",RM_ALAPADATOK!D7," ",RM_ALAPADATOK!E7," ",RM_ALAPADATOK!F7," ",RM_ALAPADATOK!G7," ",RM_ALAPADATOK!H7)</f>
        <v>5.12.2.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CONCATENATE('RM_5.12.1.sz.mell'!B2:J2)</f>
        <v>10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619</v>
      </c>
    </row>
    <row r="3" spans="1:11" s="465" customFormat="1" ht="23.1" customHeight="1" thickBot="1" x14ac:dyDescent="0.3">
      <c r="A3" s="635" t="s">
        <v>203</v>
      </c>
      <c r="B3" s="1763" t="str">
        <f>CONCATENATE('RM_5.1.2.sz.mell'!B3:J3)</f>
        <v>Önként vállalt feladatok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60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'KV_9.12.2.sz.mell'!C8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'KV_9.12.2.sz.mell'!C9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'KV_9.12.2.sz.mell'!C10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'KV_9.12.2.sz.mell'!C11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'KV_9.12.2.sz.mell'!C12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'KV_9.12.2.sz.mell'!C13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'KV_9.12.2.sz.mell'!C14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'KV_9.12.2.sz.mell'!C15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'KV_9.12.2.sz.mell'!C16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'KV_9.12.2.sz.mell'!C17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'KV_9.12.2.sz.mell'!C18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'KV_9.12.2.sz.mell'!C19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'KV_9.12.2.sz.mell'!C20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'KV_9.12.2.sz.mell'!C21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'KV_9.12.2.sz.mell'!C22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'KV_9.12.2.sz.mell'!C23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'KV_9.12.2.sz.mell'!C24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'KV_9.12.2.sz.mell'!C25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'KV_9.12.2.sz.mell'!C26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269</v>
      </c>
      <c r="B29" s="1270" t="s">
        <v>402</v>
      </c>
      <c r="C29" s="710">
        <f>'KV_9.12.2.sz.mell'!C27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270</v>
      </c>
      <c r="B30" s="1271" t="s">
        <v>405</v>
      </c>
      <c r="C30" s="710">
        <f>'KV_9.12.2.sz.mell'!C28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271</v>
      </c>
      <c r="B31" s="1272" t="s">
        <v>523</v>
      </c>
      <c r="C31" s="790">
        <f>'KV_9.12.2.sz.mell'!C29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'KV_9.12.2.sz.mell'!C30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'KV_9.12.2.sz.mell'!C31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'KV_9.12.2.sz.mell'!C32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'KV_9.12.2.sz.mell'!C33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'KV_9.12.2.sz.mell'!C34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'KV_9.12.2.sz.mell'!C35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'KV_9.12.2.sz.mell'!C36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'KV_9.12.2.sz.mell'!C37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'KV_9.12.2.sz.mell'!C38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'KV_9.12.2.sz.mell'!C39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'KV_9.12.2.sz.mell'!C40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'KV_9.12.2.sz.mell'!C41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'KV_9.12.2.sz.mell'!C45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'KV_9.12.2.sz.mell'!C46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'KV_9.12.2.sz.mell'!C47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'KV_9.12.2.sz.mell'!C48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'KV_9.12.2.sz.mell'!C49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'KV_9.12.2.sz.mell'!C50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'KV_9.12.2.sz.mell'!C51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'KV_9.12.2.sz.mell'!C52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'KV_9.12.2.sz.mell'!C53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'KV_9.12.2.sz.mell'!C54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'KV_9.12.2.sz.mell'!C55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'KV_9.12.2.sz.mell'!C56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'KV_9.12.2.sz.mell'!C57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'KV_9.12.2.sz.mell'!C58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'KV_9.12.2.sz.mell'!C59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'KV_9.12.2.sz.mell'!C60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theme="3"/>
  </sheetPr>
  <dimension ref="A1:K60"/>
  <sheetViews>
    <sheetView topLeftCell="B1" zoomScale="120" zoomScaleNormal="120" workbookViewId="0">
      <selection activeCell="K1" sqref="K1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CONCATENATE("5.12.3. melléklet ",RM_ALAPADATOK!A7," ",RM_ALAPADATOK!B7," ",RM_ALAPADATOK!C7," ",RM_ALAPADATOK!D7," ",RM_ALAPADATOK!E7," ",RM_ALAPADATOK!F7," ",RM_ALAPADATOK!G7," ",RM_ALAPADATOK!H7)</f>
        <v>5.12.3. melléklet a … / 2019 ( …….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CONCATENATE('RM_5.12.2.sz.mell'!B2:J2)</f>
        <v>10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619</v>
      </c>
    </row>
    <row r="3" spans="1:11" s="465" customFormat="1" ht="23.1" customHeight="1" thickBot="1" x14ac:dyDescent="0.3">
      <c r="A3" s="635" t="s">
        <v>203</v>
      </c>
      <c r="B3" s="1763" t="str">
        <f>CONCATENATE('RM_5.1.3.sz.mell'!B3:J3)</f>
        <v>Államigazgatási feladatok 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431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86" t="s">
        <v>18</v>
      </c>
      <c r="B10" s="1259" t="s">
        <v>520</v>
      </c>
      <c r="C10" s="322">
        <f>'KV_9.12.3.sz.mell'!C8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1260" t="s">
        <v>98</v>
      </c>
      <c r="B11" s="1261" t="s">
        <v>277</v>
      </c>
      <c r="C11" s="715">
        <f>'KV_9.12.3.sz.mell'!C9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1262" t="s">
        <v>99</v>
      </c>
      <c r="B12" s="1263" t="s">
        <v>278</v>
      </c>
      <c r="C12" s="717">
        <f>'KV_9.12.3.sz.mell'!C10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1262" t="s">
        <v>100</v>
      </c>
      <c r="B13" s="1263" t="s">
        <v>279</v>
      </c>
      <c r="C13" s="717">
        <f>'KV_9.12.3.sz.mell'!C11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1262" t="s">
        <v>101</v>
      </c>
      <c r="B14" s="1263" t="s">
        <v>280</v>
      </c>
      <c r="C14" s="717">
        <f>'KV_9.12.3.sz.mell'!C12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1262" t="s">
        <v>148</v>
      </c>
      <c r="B15" s="1263" t="s">
        <v>281</v>
      </c>
      <c r="C15" s="717">
        <f>'KV_9.12.3.sz.mell'!C13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1262" t="s">
        <v>102</v>
      </c>
      <c r="B16" s="1263" t="s">
        <v>399</v>
      </c>
      <c r="C16" s="717">
        <f>'KV_9.12.3.sz.mell'!C14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1262" t="s">
        <v>103</v>
      </c>
      <c r="B17" s="1264" t="s">
        <v>400</v>
      </c>
      <c r="C17" s="717">
        <f>'KV_9.12.3.sz.mell'!C15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1262" t="s">
        <v>113</v>
      </c>
      <c r="B18" s="1263" t="s">
        <v>284</v>
      </c>
      <c r="C18" s="717">
        <f>'KV_9.12.3.sz.mell'!C16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1262" t="s">
        <v>114</v>
      </c>
      <c r="B19" s="1263" t="s">
        <v>285</v>
      </c>
      <c r="C19" s="717">
        <f>'KV_9.12.3.sz.mell'!C17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1262" t="s">
        <v>115</v>
      </c>
      <c r="B20" s="1263" t="s">
        <v>436</v>
      </c>
      <c r="C20" s="717">
        <f>'KV_9.12.3.sz.mell'!C18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1265" t="s">
        <v>116</v>
      </c>
      <c r="B21" s="1264" t="s">
        <v>286</v>
      </c>
      <c r="C21" s="719">
        <f>'KV_9.12.3.sz.mell'!C19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86" t="s">
        <v>19</v>
      </c>
      <c r="B22" s="1259" t="s">
        <v>401</v>
      </c>
      <c r="C22" s="322">
        <f>'KV_9.12.3.sz.mell'!C20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1266" t="s">
        <v>104</v>
      </c>
      <c r="B23" s="1267" t="s">
        <v>258</v>
      </c>
      <c r="C23" s="699">
        <f>'KV_9.12.3.sz.mell'!C21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1262" t="s">
        <v>105</v>
      </c>
      <c r="B24" s="1263" t="s">
        <v>402</v>
      </c>
      <c r="C24" s="717">
        <f>'KV_9.12.3.sz.mell'!C22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1262" t="s">
        <v>106</v>
      </c>
      <c r="B25" s="1263" t="s">
        <v>403</v>
      </c>
      <c r="C25" s="717">
        <f>'KV_9.12.3.sz.mell'!C23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1262" t="s">
        <v>107</v>
      </c>
      <c r="B26" s="1268" t="s">
        <v>521</v>
      </c>
      <c r="C26" s="719">
        <f>'KV_9.12.3.sz.mell'!C24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336" t="s">
        <v>20</v>
      </c>
      <c r="B27" s="1269" t="s">
        <v>174</v>
      </c>
      <c r="C27" s="414">
        <f>'KV_9.12.3.sz.mell'!C25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336" t="s">
        <v>21</v>
      </c>
      <c r="B28" s="1269" t="s">
        <v>522</v>
      </c>
      <c r="C28" s="322">
        <f>'KV_9.12.3.sz.mell'!C26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1266" t="s">
        <v>269</v>
      </c>
      <c r="B29" s="1270" t="s">
        <v>402</v>
      </c>
      <c r="C29" s="710">
        <f>'KV_9.12.3.sz.mell'!C27</f>
        <v>0</v>
      </c>
      <c r="D29" s="411"/>
      <c r="E29" s="411"/>
      <c r="F29" s="411"/>
      <c r="G29" s="411"/>
      <c r="H29" s="411"/>
      <c r="I29" s="411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1266" t="s">
        <v>270</v>
      </c>
      <c r="B30" s="1271" t="s">
        <v>405</v>
      </c>
      <c r="C30" s="710">
        <f>'KV_9.12.3.sz.mell'!C28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1262" t="s">
        <v>271</v>
      </c>
      <c r="B31" s="1272" t="s">
        <v>523</v>
      </c>
      <c r="C31" s="790">
        <f>'KV_9.12.3.sz.mell'!C29</f>
        <v>0</v>
      </c>
      <c r="D31" s="412"/>
      <c r="E31" s="412"/>
      <c r="F31" s="412"/>
      <c r="G31" s="412"/>
      <c r="H31" s="412"/>
      <c r="I31" s="412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336" t="s">
        <v>22</v>
      </c>
      <c r="B32" s="1269" t="s">
        <v>406</v>
      </c>
      <c r="C32" s="322">
        <f>'KV_9.12.3.sz.mell'!C30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1266" t="s">
        <v>91</v>
      </c>
      <c r="B33" s="1270" t="s">
        <v>291</v>
      </c>
      <c r="C33" s="703">
        <f>'KV_9.12.3.sz.mell'!C31</f>
        <v>0</v>
      </c>
      <c r="D33" s="472"/>
      <c r="E33" s="472"/>
      <c r="F33" s="472"/>
      <c r="G33" s="472"/>
      <c r="H33" s="472"/>
      <c r="I33" s="472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1266" t="s">
        <v>92</v>
      </c>
      <c r="B34" s="1271" t="s">
        <v>292</v>
      </c>
      <c r="C34" s="710">
        <f>'KV_9.12.3.sz.mell'!C32</f>
        <v>0</v>
      </c>
      <c r="D34" s="411"/>
      <c r="E34" s="411"/>
      <c r="F34" s="411"/>
      <c r="G34" s="411"/>
      <c r="H34" s="411"/>
      <c r="I34" s="411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1262" t="s">
        <v>93</v>
      </c>
      <c r="B35" s="1272" t="s">
        <v>293</v>
      </c>
      <c r="C35" s="790">
        <f>'KV_9.12.3.sz.mell'!C33</f>
        <v>0</v>
      </c>
      <c r="D35" s="412"/>
      <c r="E35" s="412"/>
      <c r="F35" s="412"/>
      <c r="G35" s="412"/>
      <c r="H35" s="412"/>
      <c r="I35" s="412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336" t="s">
        <v>23</v>
      </c>
      <c r="B36" s="1269" t="s">
        <v>376</v>
      </c>
      <c r="C36" s="414">
        <f>'KV_9.12.3.sz.mell'!C34</f>
        <v>0</v>
      </c>
      <c r="D36" s="521"/>
      <c r="E36" s="521"/>
      <c r="F36" s="521"/>
      <c r="G36" s="521"/>
      <c r="H36" s="521"/>
      <c r="I36" s="521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336" t="s">
        <v>24</v>
      </c>
      <c r="B37" s="1269" t="s">
        <v>407</v>
      </c>
      <c r="C37" s="414">
        <f>'KV_9.12.3.sz.mell'!C35</f>
        <v>0</v>
      </c>
      <c r="D37" s="521"/>
      <c r="E37" s="521"/>
      <c r="F37" s="521"/>
      <c r="G37" s="521"/>
      <c r="H37" s="521"/>
      <c r="I37" s="521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86" t="s">
        <v>25</v>
      </c>
      <c r="B38" s="1269" t="s">
        <v>408</v>
      </c>
      <c r="C38" s="322">
        <f>'KV_9.12.3.sz.mell'!C36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1273" t="s">
        <v>26</v>
      </c>
      <c r="B39" s="1269" t="s">
        <v>409</v>
      </c>
      <c r="C39" s="322">
        <f>'KV_9.12.3.sz.mell'!C37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1266" t="s">
        <v>410</v>
      </c>
      <c r="B40" s="1270" t="s">
        <v>236</v>
      </c>
      <c r="C40" s="703">
        <f>'KV_9.12.3.sz.mell'!C38</f>
        <v>0</v>
      </c>
      <c r="D40" s="472"/>
      <c r="E40" s="472"/>
      <c r="F40" s="472"/>
      <c r="G40" s="472"/>
      <c r="H40" s="472"/>
      <c r="I40" s="472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1266" t="s">
        <v>411</v>
      </c>
      <c r="B41" s="1271" t="s">
        <v>2</v>
      </c>
      <c r="C41" s="710">
        <f>'KV_9.12.3.sz.mell'!C39</f>
        <v>0</v>
      </c>
      <c r="D41" s="411"/>
      <c r="E41" s="411"/>
      <c r="F41" s="411"/>
      <c r="G41" s="411"/>
      <c r="H41" s="411"/>
      <c r="I41" s="411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1262" t="s">
        <v>412</v>
      </c>
      <c r="B42" s="1274" t="s">
        <v>413</v>
      </c>
      <c r="C42" s="707">
        <f>'KV_9.12.3.sz.mell'!C40</f>
        <v>0</v>
      </c>
      <c r="D42" s="706"/>
      <c r="E42" s="706"/>
      <c r="F42" s="706"/>
      <c r="G42" s="706"/>
      <c r="H42" s="706"/>
      <c r="I42" s="706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1273" t="s">
        <v>27</v>
      </c>
      <c r="B43" s="1275" t="s">
        <v>414</v>
      </c>
      <c r="C43" s="322">
        <f>'KV_9.12.3.sz.mell'!C41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26" t="s">
        <v>57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9"/>
    </row>
    <row r="45" spans="1:11" s="469" customFormat="1" ht="12" customHeight="1" thickBot="1" x14ac:dyDescent="0.3">
      <c r="A45" s="336" t="s">
        <v>18</v>
      </c>
      <c r="B45" s="1269" t="s">
        <v>415</v>
      </c>
      <c r="C45" s="834">
        <f>'KV_9.12.3.sz.mell'!C45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1262" t="s">
        <v>98</v>
      </c>
      <c r="B46" s="1267" t="s">
        <v>49</v>
      </c>
      <c r="C46" s="836">
        <f>'KV_9.12.3.sz.mell'!C46</f>
        <v>0</v>
      </c>
      <c r="D46" s="1250"/>
      <c r="E46" s="1250"/>
      <c r="F46" s="1250"/>
      <c r="G46" s="1250"/>
      <c r="H46" s="1250"/>
      <c r="I46" s="1250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1262" t="s">
        <v>99</v>
      </c>
      <c r="B47" s="1263" t="s">
        <v>183</v>
      </c>
      <c r="C47" s="839">
        <f>'KV_9.12.3.sz.mell'!C47</f>
        <v>0</v>
      </c>
      <c r="D47" s="1251"/>
      <c r="E47" s="1251"/>
      <c r="F47" s="1251"/>
      <c r="G47" s="1251"/>
      <c r="H47" s="1251"/>
      <c r="I47" s="1251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1262" t="s">
        <v>100</v>
      </c>
      <c r="B48" s="1263" t="s">
        <v>140</v>
      </c>
      <c r="C48" s="839">
        <f>'KV_9.12.3.sz.mell'!C48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101</v>
      </c>
      <c r="B49" s="1263" t="s">
        <v>184</v>
      </c>
      <c r="C49" s="839">
        <f>'KV_9.12.3.sz.mell'!C49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1262" t="s">
        <v>148</v>
      </c>
      <c r="B50" s="1263" t="s">
        <v>185</v>
      </c>
      <c r="C50" s="839">
        <f>'KV_9.12.3.sz.mell'!C50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336" t="s">
        <v>19</v>
      </c>
      <c r="B51" s="1269" t="s">
        <v>416</v>
      </c>
      <c r="C51" s="834">
        <f>'KV_9.12.3.sz.mell'!C51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1262" t="s">
        <v>104</v>
      </c>
      <c r="B52" s="1267" t="s">
        <v>230</v>
      </c>
      <c r="C52" s="836">
        <f>'KV_9.12.3.sz.mell'!C52</f>
        <v>0</v>
      </c>
      <c r="D52" s="1250"/>
      <c r="E52" s="1250"/>
      <c r="F52" s="1250"/>
      <c r="G52" s="1250"/>
      <c r="H52" s="1250"/>
      <c r="I52" s="1250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1262" t="s">
        <v>105</v>
      </c>
      <c r="B53" s="1263" t="s">
        <v>187</v>
      </c>
      <c r="C53" s="839">
        <f>'KV_9.12.3.sz.mell'!C53</f>
        <v>0</v>
      </c>
      <c r="D53" s="1251"/>
      <c r="E53" s="1251"/>
      <c r="F53" s="1251"/>
      <c r="G53" s="1251"/>
      <c r="H53" s="1251"/>
      <c r="I53" s="1251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1262" t="s">
        <v>106</v>
      </c>
      <c r="B54" s="1263" t="s">
        <v>58</v>
      </c>
      <c r="C54" s="839">
        <f>'KV_9.12.3.sz.mell'!C54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1262" t="s">
        <v>107</v>
      </c>
      <c r="B55" s="1263" t="s">
        <v>524</v>
      </c>
      <c r="C55" s="839">
        <f>'KV_9.12.3.sz.mell'!C55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336" t="s">
        <v>20</v>
      </c>
      <c r="B56" s="1269" t="s">
        <v>13</v>
      </c>
      <c r="C56" s="834">
        <f>'KV_9.12.3.sz.mell'!C56</f>
        <v>0</v>
      </c>
      <c r="D56" s="1252"/>
      <c r="E56" s="1252"/>
      <c r="F56" s="1252"/>
      <c r="G56" s="1252"/>
      <c r="H56" s="1252"/>
      <c r="I56" s="1252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336" t="s">
        <v>21</v>
      </c>
      <c r="B57" s="1276" t="s">
        <v>529</v>
      </c>
      <c r="C57" s="842">
        <f>'KV_9.12.3.sz.mell'!C57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A58" s="1277"/>
      <c r="B58" s="55"/>
      <c r="C58" s="843">
        <f>'KV_9.12.3.sz.mell'!C58</f>
        <v>0</v>
      </c>
      <c r="D58" s="843"/>
      <c r="E58" s="843"/>
      <c r="F58" s="843"/>
      <c r="G58" s="843"/>
      <c r="H58" s="843"/>
      <c r="I58" s="843"/>
      <c r="J58" s="843"/>
      <c r="K58" s="633">
        <f>K43-K57</f>
        <v>0</v>
      </c>
    </row>
    <row r="59" spans="1:11" ht="12.9" customHeight="1" thickBot="1" x14ac:dyDescent="0.3">
      <c r="A59" s="1278" t="s">
        <v>519</v>
      </c>
      <c r="B59" s="1279"/>
      <c r="C59" s="846">
        <f>'KV_9.12.3.sz.mell'!C59</f>
        <v>0</v>
      </c>
      <c r="D59" s="1253"/>
      <c r="E59" s="1253"/>
      <c r="F59" s="1253"/>
      <c r="G59" s="1253"/>
      <c r="H59" s="1253"/>
      <c r="I59" s="1253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1278" t="s">
        <v>206</v>
      </c>
      <c r="B60" s="1279"/>
      <c r="C60" s="846">
        <f>'KV_9.12.3.sz.mell'!C60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theme="3"/>
    <pageSetUpPr fitToPage="1"/>
  </sheetPr>
  <dimension ref="A1:E26"/>
  <sheetViews>
    <sheetView tabSelected="1" zoomScale="120" zoomScaleNormal="120" zoomScalePageLayoutView="120" workbookViewId="0">
      <selection activeCell="J24" sqref="J24"/>
    </sheetView>
  </sheetViews>
  <sheetFormatPr defaultColWidth="9.33203125" defaultRowHeight="13.2" x14ac:dyDescent="0.25"/>
  <cols>
    <col min="1" max="1" width="13.77734375" style="1541" customWidth="1"/>
    <col min="2" max="2" width="88.6640625" style="1541" customWidth="1"/>
    <col min="3" max="3" width="15.77734375" style="1541" customWidth="1"/>
    <col min="4" max="4" width="16.77734375" style="1541" customWidth="1"/>
    <col min="5" max="5" width="4.77734375" style="1561" customWidth="1"/>
    <col min="6" max="16384" width="9.33203125" style="1541"/>
  </cols>
  <sheetData>
    <row r="1" spans="1:5" ht="47.25" customHeight="1" x14ac:dyDescent="0.25">
      <c r="B1" s="1770" t="str">
        <f>+CONCATENATE("A ",LEFT(KV_ÖSSZEFÜGGÉSEK!A5,4),". évi általános működés és ágazati feladatok támogatásának alakulása jogcímenként")</f>
        <v>A 2019. évi általános működés és ágazati feladatok támogatásának alakulása jogcímenként</v>
      </c>
      <c r="C1" s="1770"/>
      <c r="D1" s="1770"/>
      <c r="E1" s="1771" t="str">
        <f>CONCATENATE("6. melléklet ",RM_ALAPADATOK!A7," ",RM_ALAPADATOK!B7," ",RM_ALAPADATOK!C7," ",RM_ALAPADATOK!D7," ",RM_ALAPADATOK!E7," ",RM_ALAPADATOK!F7," ",RM_ALAPADATOK!G7," ",RM_ALAPADATOK!H7)</f>
        <v>6. melléklet a … / 2019 ( ……. ) önkormányzati rendelethez</v>
      </c>
    </row>
    <row r="2" spans="1:5" ht="22.5" customHeight="1" thickBot="1" x14ac:dyDescent="0.35">
      <c r="B2" s="1542"/>
      <c r="C2" s="1542"/>
      <c r="D2" s="1543" t="s">
        <v>1133</v>
      </c>
      <c r="E2" s="1771"/>
    </row>
    <row r="3" spans="1:5" s="1547" customFormat="1" ht="54" customHeight="1" thickBot="1" x14ac:dyDescent="0.3">
      <c r="A3" s="1544" t="str">
        <f>'KV_5.sz.tájékoztató_t.'!A3</f>
        <v>2018. évi L.
törvény 2. sz. melléklete száma</v>
      </c>
      <c r="B3" s="1545" t="str">
        <f>'KV_5.sz.tájékoztató_t.'!B3</f>
        <v>Jogcím</v>
      </c>
      <c r="C3" s="1546" t="str">
        <f>'KV_5.sz.tájékoztató_t.'!C3</f>
        <v>2019. évi tervezett támogatás összesen</v>
      </c>
      <c r="D3" s="1546" t="s">
        <v>1135</v>
      </c>
      <c r="E3" s="1771"/>
    </row>
    <row r="4" spans="1:5" s="1552" customFormat="1" ht="13.8" thickBot="1" x14ac:dyDescent="0.3">
      <c r="A4" s="1548" t="str">
        <f>'KV_5.sz.tájékoztató_t.'!A4</f>
        <v>A</v>
      </c>
      <c r="B4" s="1549" t="str">
        <f>'KV_5.sz.tájékoztató_t.'!B4</f>
        <v>B</v>
      </c>
      <c r="C4" s="1550" t="str">
        <f>'KV_5.sz.tájékoztató_t.'!C4</f>
        <v>C</v>
      </c>
      <c r="D4" s="1551" t="s">
        <v>495</v>
      </c>
      <c r="E4" s="1771"/>
    </row>
    <row r="5" spans="1:5" x14ac:dyDescent="0.25">
      <c r="A5" s="1574">
        <f>'KV_5.sz.tájékoztató_t.'!A5</f>
        <v>0</v>
      </c>
      <c r="B5" s="1553" t="str">
        <f>'KV_5.sz.tájékoztató_t.'!B5</f>
        <v>Zöldterület-gazdálkodással kapcsolatos feladatok támogatása</v>
      </c>
      <c r="C5" s="1554">
        <f>'KV_5.sz.tájékoztató_t.'!C5</f>
        <v>1326850</v>
      </c>
      <c r="D5" s="416"/>
      <c r="E5" s="1771"/>
    </row>
    <row r="6" spans="1:5" ht="12.75" customHeight="1" x14ac:dyDescent="0.25">
      <c r="A6" s="1575">
        <f>'KV_5.sz.tájékoztató_t.'!A6</f>
        <v>0</v>
      </c>
      <c r="B6" s="1555" t="str">
        <f>'KV_5.sz.tájékoztató_t.'!B6</f>
        <v>Közvilágítás fenntartásának támogatása</v>
      </c>
      <c r="C6" s="1554">
        <f>'KV_5.sz.tájékoztató_t.'!C6</f>
        <v>1472000</v>
      </c>
      <c r="D6" s="416"/>
      <c r="E6" s="1771"/>
    </row>
    <row r="7" spans="1:5" x14ac:dyDescent="0.25">
      <c r="A7" s="1575">
        <f>'KV_5.sz.tájékoztató_t.'!A7</f>
        <v>0</v>
      </c>
      <c r="B7" s="1555" t="str">
        <f>'KV_5.sz.tájékoztató_t.'!B7</f>
        <v>Köztemető fenntartásának támogatása</v>
      </c>
      <c r="C7" s="1554">
        <f>'KV_5.sz.tájékoztató_t.'!C7</f>
        <v>100000</v>
      </c>
      <c r="D7" s="416"/>
      <c r="E7" s="1771"/>
    </row>
    <row r="8" spans="1:5" x14ac:dyDescent="0.25">
      <c r="A8" s="1575">
        <f>'KV_5.sz.tájékoztató_t.'!A8</f>
        <v>0</v>
      </c>
      <c r="B8" s="1555" t="str">
        <f>'KV_5.sz.tájékoztató_t.'!B8</f>
        <v>Közutak fenntartásának támogatása</v>
      </c>
      <c r="C8" s="1554">
        <f>'KV_5.sz.tájékoztató_t.'!C8</f>
        <v>774070</v>
      </c>
      <c r="D8" s="416"/>
      <c r="E8" s="1771"/>
    </row>
    <row r="9" spans="1:5" x14ac:dyDescent="0.25">
      <c r="A9" s="1575">
        <f>'KV_5.sz.tájékoztató_t.'!A9</f>
        <v>0</v>
      </c>
      <c r="B9" s="1555" t="str">
        <f>'KV_5.sz.tájékoztató_t.'!B9</f>
        <v>Egyéb önkormányzati feladatok támogatása</v>
      </c>
      <c r="C9" s="1554">
        <f>'KV_5.sz.tájékoztató_t.'!C9</f>
        <v>1033321</v>
      </c>
      <c r="D9" s="416"/>
      <c r="E9" s="1771"/>
    </row>
    <row r="10" spans="1:5" x14ac:dyDescent="0.25">
      <c r="A10" s="1575">
        <f>'KV_5.sz.tájékoztató_t.'!A10</f>
        <v>0</v>
      </c>
      <c r="B10" s="1555" t="str">
        <f>'KV_5.sz.tájékoztató_t.'!B10</f>
        <v>Polgármesteri illetmény támogatása</v>
      </c>
      <c r="C10" s="1554">
        <f>'KV_5.sz.tájékoztató_t.'!C10</f>
        <v>247600</v>
      </c>
      <c r="D10" s="416"/>
      <c r="E10" s="1771"/>
    </row>
    <row r="11" spans="1:5" x14ac:dyDescent="0.25">
      <c r="A11" s="1575">
        <f>'KV_5.sz.tájékoztató_t.'!A11</f>
        <v>0</v>
      </c>
      <c r="B11" s="1555" t="str">
        <f>'KV_5.sz.tájékoztató_t.'!B11</f>
        <v>Települési önkormányzatok szociális feladatainak egyéb támogatása</v>
      </c>
      <c r="C11" s="1554">
        <f>'KV_5.sz.tájékoztató_t.'!C11</f>
        <v>1280000</v>
      </c>
      <c r="D11" s="416"/>
      <c r="E11" s="1771"/>
    </row>
    <row r="12" spans="1:5" x14ac:dyDescent="0.25">
      <c r="A12" s="1575">
        <f>'KV_5.sz.tájékoztató_t.'!A12</f>
        <v>0</v>
      </c>
      <c r="B12" s="1555" t="str">
        <f>'KV_5.sz.tájékoztató_t.'!B12</f>
        <v>Falugondnoki szolgáltatás támogatása</v>
      </c>
      <c r="C12" s="1554">
        <f>'KV_5.sz.tájékoztató_t.'!C12</f>
        <v>3100000</v>
      </c>
      <c r="D12" s="416"/>
      <c r="E12" s="1771"/>
    </row>
    <row r="13" spans="1:5" ht="12.9" customHeight="1" x14ac:dyDescent="0.25">
      <c r="A13" s="1575">
        <f>'KV_5.sz.tájékoztató_t.'!A13</f>
        <v>0</v>
      </c>
      <c r="B13" s="1555" t="str">
        <f>'KV_5.sz.tájékoztató_t.'!B13</f>
        <v>Kulturális feladatok támogatása</v>
      </c>
      <c r="C13" s="1554">
        <f>'KV_5.sz.tájékoztató_t.'!C13</f>
        <v>1800000</v>
      </c>
      <c r="D13" s="416"/>
      <c r="E13" s="1771"/>
    </row>
    <row r="14" spans="1:5" x14ac:dyDescent="0.25">
      <c r="A14" s="1575">
        <f>'KV_5.sz.tájékoztató_t.'!A14</f>
        <v>0</v>
      </c>
      <c r="B14" s="1555">
        <f>'KV_5.sz.tájékoztató_t.'!B14</f>
        <v>0</v>
      </c>
      <c r="C14" s="1554">
        <f>'KV_5.sz.tájékoztató_t.'!C14</f>
        <v>0</v>
      </c>
      <c r="D14" s="416"/>
      <c r="E14" s="1771"/>
    </row>
    <row r="15" spans="1:5" x14ac:dyDescent="0.25">
      <c r="A15" s="1575">
        <f>'KV_5.sz.tájékoztató_t.'!A15</f>
        <v>0</v>
      </c>
      <c r="B15" s="1555">
        <f>'KV_5.sz.tájékoztató_t.'!B15</f>
        <v>0</v>
      </c>
      <c r="C15" s="1554">
        <f>'KV_5.sz.tájékoztató_t.'!C15</f>
        <v>0</v>
      </c>
      <c r="D15" s="416"/>
      <c r="E15" s="1771"/>
    </row>
    <row r="16" spans="1:5" x14ac:dyDescent="0.25">
      <c r="A16" s="1575">
        <f>'KV_5.sz.tájékoztató_t.'!A16</f>
        <v>0</v>
      </c>
      <c r="B16" s="1555">
        <f>'KV_5.sz.tájékoztató_t.'!B16</f>
        <v>0</v>
      </c>
      <c r="C16" s="1554">
        <f>'KV_5.sz.tájékoztató_t.'!C16</f>
        <v>0</v>
      </c>
      <c r="D16" s="416"/>
      <c r="E16" s="1771"/>
    </row>
    <row r="17" spans="1:5" x14ac:dyDescent="0.25">
      <c r="A17" s="1575">
        <f>'KV_5.sz.tájékoztató_t.'!A17</f>
        <v>0</v>
      </c>
      <c r="B17" s="1555">
        <f>'KV_5.sz.tájékoztató_t.'!B17</f>
        <v>0</v>
      </c>
      <c r="C17" s="1554">
        <f>'KV_5.sz.tájékoztató_t.'!C17</f>
        <v>0</v>
      </c>
      <c r="D17" s="416"/>
      <c r="E17" s="1771"/>
    </row>
    <row r="18" spans="1:5" x14ac:dyDescent="0.25">
      <c r="A18" s="1575">
        <f>'KV_5.sz.tájékoztató_t.'!A18</f>
        <v>0</v>
      </c>
      <c r="B18" s="1555">
        <f>'KV_5.sz.tájékoztató_t.'!B18</f>
        <v>0</v>
      </c>
      <c r="C18" s="1554">
        <f>'KV_5.sz.tájékoztató_t.'!C18</f>
        <v>0</v>
      </c>
      <c r="D18" s="416"/>
      <c r="E18" s="1771"/>
    </row>
    <row r="19" spans="1:5" x14ac:dyDescent="0.25">
      <c r="A19" s="1575">
        <f>'KV_5.sz.tájékoztató_t.'!A19</f>
        <v>0</v>
      </c>
      <c r="B19" s="1555">
        <f>'KV_5.sz.tájékoztató_t.'!B19</f>
        <v>0</v>
      </c>
      <c r="C19" s="1554">
        <f>'KV_5.sz.tájékoztató_t.'!C19</f>
        <v>0</v>
      </c>
      <c r="D19" s="416"/>
      <c r="E19" s="1771"/>
    </row>
    <row r="20" spans="1:5" x14ac:dyDescent="0.25">
      <c r="A20" s="1575">
        <f>'KV_5.sz.tájékoztató_t.'!A20</f>
        <v>0</v>
      </c>
      <c r="B20" s="1555">
        <f>'KV_5.sz.tájékoztató_t.'!B20</f>
        <v>0</v>
      </c>
      <c r="C20" s="1554">
        <f>'KV_5.sz.tájékoztató_t.'!C20</f>
        <v>0</v>
      </c>
      <c r="D20" s="416"/>
      <c r="E20" s="1771"/>
    </row>
    <row r="21" spans="1:5" x14ac:dyDescent="0.25">
      <c r="A21" s="1575">
        <f>'KV_5.sz.tájékoztató_t.'!A21</f>
        <v>0</v>
      </c>
      <c r="B21" s="1555">
        <f>'KV_5.sz.tájékoztató_t.'!B21</f>
        <v>0</v>
      </c>
      <c r="C21" s="1554">
        <f>'KV_5.sz.tájékoztató_t.'!C21</f>
        <v>0</v>
      </c>
      <c r="D21" s="416"/>
      <c r="E21" s="1771"/>
    </row>
    <row r="22" spans="1:5" x14ac:dyDescent="0.25">
      <c r="A22" s="1575">
        <f>'KV_5.sz.tájékoztató_t.'!A22</f>
        <v>0</v>
      </c>
      <c r="B22" s="1555">
        <f>'KV_5.sz.tájékoztató_t.'!B22</f>
        <v>0</v>
      </c>
      <c r="C22" s="1554">
        <f>'KV_5.sz.tájékoztató_t.'!C22</f>
        <v>0</v>
      </c>
      <c r="D22" s="416"/>
      <c r="E22" s="1771"/>
    </row>
    <row r="23" spans="1:5" x14ac:dyDescent="0.25">
      <c r="A23" s="1575">
        <f>'KV_5.sz.tájékoztató_t.'!A23</f>
        <v>0</v>
      </c>
      <c r="B23" s="1555">
        <f>'KV_5.sz.tájékoztató_t.'!B23</f>
        <v>0</v>
      </c>
      <c r="C23" s="1554">
        <f>'KV_5.sz.tájékoztató_t.'!C23</f>
        <v>0</v>
      </c>
      <c r="D23" s="416"/>
      <c r="E23" s="1771"/>
    </row>
    <row r="24" spans="1:5" ht="13.8" thickBot="1" x14ac:dyDescent="0.3">
      <c r="A24" s="1576">
        <f>'KV_5.sz.tájékoztató_t.'!A24</f>
        <v>0</v>
      </c>
      <c r="B24" s="1556">
        <f>'KV_5.sz.tájékoztató_t.'!B24</f>
        <v>0</v>
      </c>
      <c r="C24" s="1557">
        <f>'KV_5.sz.tájékoztató_t.'!C24</f>
        <v>0</v>
      </c>
      <c r="D24" s="416"/>
      <c r="E24" s="1771"/>
    </row>
    <row r="25" spans="1:5" s="1560" customFormat="1" ht="19.5" customHeight="1" thickBot="1" x14ac:dyDescent="0.3">
      <c r="A25" s="1577">
        <f>'KV_5.sz.tájékoztató_t.'!A25</f>
        <v>0</v>
      </c>
      <c r="B25" s="1558" t="str">
        <f>'KV_5.sz.tájékoztató_t.'!B25</f>
        <v>Összesen:</v>
      </c>
      <c r="C25" s="1559">
        <f>'KV_5.sz.tájékoztató_t.'!C25</f>
        <v>11133841</v>
      </c>
      <c r="D25" s="50">
        <f>SUM(D5:D24)</f>
        <v>0</v>
      </c>
      <c r="E25" s="1771"/>
    </row>
    <row r="26" spans="1:5" x14ac:dyDescent="0.25">
      <c r="A26" s="1772" t="str">
        <f>'KV_5.sz.tájékoztató_t.'!A26</f>
        <v>* Magyarország 2019. évi központi költségvetéséról szóló törvény</v>
      </c>
      <c r="B26" s="1772">
        <f>'KV_5.sz.tájékoztató_t.'!B26</f>
        <v>0</v>
      </c>
    </row>
  </sheetData>
  <sheetProtection sheet="1"/>
  <mergeCells count="3">
    <mergeCell ref="B1:D1"/>
    <mergeCell ref="E1:E25"/>
    <mergeCell ref="A26:B26"/>
  </mergeCells>
  <printOptions horizontalCentered="1"/>
  <pageMargins left="0.78740157480314965" right="0.78740157480314965" top="0.98425196850393704" bottom="0.98425196850393704" header="0.78740157480314965" footer="0.78740157480314965"/>
  <pageSetup paperSize="9" orientation="landscape" verticalDpi="300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2:C32"/>
  <sheetViews>
    <sheetView zoomScale="140" zoomScaleNormal="140" workbookViewId="0">
      <selection activeCell="C9" sqref="C9"/>
    </sheetView>
  </sheetViews>
  <sheetFormatPr defaultRowHeight="13.2" x14ac:dyDescent="0.25"/>
  <cols>
    <col min="1" max="1" width="33.6640625" customWidth="1"/>
    <col min="2" max="2" width="89.6640625" customWidth="1"/>
    <col min="3" max="3" width="30.44140625" customWidth="1"/>
  </cols>
  <sheetData>
    <row r="2" spans="1:3" ht="17.399999999999999" x14ac:dyDescent="0.25">
      <c r="A2" s="1584" t="s">
        <v>585</v>
      </c>
      <c r="B2" s="1584"/>
      <c r="C2" s="1584"/>
    </row>
    <row r="3" spans="1:3" ht="13.8" x14ac:dyDescent="0.25">
      <c r="A3" s="597"/>
      <c r="B3" s="598"/>
      <c r="C3" s="597"/>
    </row>
    <row r="4" spans="1:3" ht="13.8" x14ac:dyDescent="0.25">
      <c r="A4" s="599" t="s">
        <v>621</v>
      </c>
      <c r="B4" s="600" t="s">
        <v>620</v>
      </c>
      <c r="C4" s="599" t="s">
        <v>586</v>
      </c>
    </row>
    <row r="5" spans="1:3" x14ac:dyDescent="0.25">
      <c r="A5" s="601"/>
      <c r="B5" s="601"/>
      <c r="C5" s="601"/>
    </row>
    <row r="6" spans="1:3" ht="17.399999999999999" x14ac:dyDescent="0.3">
      <c r="A6" s="1585" t="s">
        <v>787</v>
      </c>
      <c r="B6" s="1585"/>
      <c r="C6" s="1585"/>
    </row>
    <row r="7" spans="1:3" x14ac:dyDescent="0.25">
      <c r="A7" s="601" t="s">
        <v>622</v>
      </c>
      <c r="B7" s="601" t="s">
        <v>623</v>
      </c>
      <c r="C7" s="669" t="str">
        <f ca="1">HYPERLINK(SUBSTITUTE(CELL("address",E_ALAPADATOK!A1),"'",""),SUBSTITUTE(MID(CELL("address",E_ALAPADATOK!A1),SEARCH("]",CELL("address",E_ALAPADATOK!A1),1)+1,LEN(CELL("address",E_ALAPADATOK!A1))-SEARCH("]",CELL("address",E_ALAPADATOK!A1),1)),"'",""))</f>
        <v>E_ALAPADATOK!$A$1</v>
      </c>
    </row>
    <row r="8" spans="1:3" x14ac:dyDescent="0.25">
      <c r="A8" s="601" t="s">
        <v>624</v>
      </c>
      <c r="B8" s="601" t="s">
        <v>625</v>
      </c>
      <c r="C8" s="669" t="str">
        <f ca="1">HYPERLINK(SUBSTITUTE(CELL("address",E_ÖSSZEFÜGGÉSEK!A1),"'",""),SUBSTITUTE(MID(CELL("address",E_ÖSSZEFÜGGÉSEK!A1),SEARCH("]",CELL("address",E_ÖSSZEFÜGGÉSEK!A1),1)+1,LEN(CELL("address",E_ÖSSZEFÜGGÉSEK!A1))-SEARCH("]",CELL("address",E_ÖSSZEFÜGGÉSEK!A1),1)),"'",""))</f>
        <v>E_ÖSSZEFÜGGÉSEK!$A$1</v>
      </c>
    </row>
    <row r="9" spans="1:3" x14ac:dyDescent="0.25">
      <c r="A9" s="601" t="s">
        <v>626</v>
      </c>
      <c r="B9" s="601" t="s">
        <v>696</v>
      </c>
      <c r="C9" s="669" t="str">
        <f ca="1">HYPERLINK(SUBSTITUTE(CELL("address",'E_1.1.sz.mell.'!A1),"'",""),SUBSTITUTE(MID(CELL("address",'E_1.1.sz.mell.'!A1),SEARCH("]",CELL("address",'E_1.1.sz.mell.'!A1),1)+1,LEN(CELL("address",'E_1.1.sz.mell.'!A1))-SEARCH("]",CELL("address",'E_1.1.sz.mell.'!A1),1)),"'",""))</f>
        <v>E_1.1.sz.mell.!$A$1</v>
      </c>
    </row>
    <row r="10" spans="1:3" x14ac:dyDescent="0.25">
      <c r="A10" s="601" t="s">
        <v>628</v>
      </c>
      <c r="B10" s="601" t="s">
        <v>697</v>
      </c>
      <c r="C10" s="669" t="str">
        <f ca="1">HYPERLINK(SUBSTITUTE(CELL("address",'E_1.2.sz.mell'!A1),"'",""),SUBSTITUTE(MID(CELL("address",'E_1.2.sz.mell'!A1),SEARCH("]",CELL("address",'E_1.2.sz.mell'!A1),1)+1,LEN(CELL("address",'E_1.2.sz.mell'!A1))-SEARCH("]",CELL("address",'E_1.2.sz.mell'!A1),1)),"'",""))</f>
        <v>E_1.2.sz.mell!$A$1</v>
      </c>
    </row>
    <row r="11" spans="1:3" x14ac:dyDescent="0.25">
      <c r="A11" s="601" t="s">
        <v>629</v>
      </c>
      <c r="B11" s="601" t="s">
        <v>698</v>
      </c>
      <c r="C11" s="669" t="str">
        <f ca="1">HYPERLINK(SUBSTITUTE(CELL("address",'E_1.3.sz.mell.'!A1),"'",""),SUBSTITUTE(MID(CELL("address",'E_1.3.sz.mell.'!A1),SEARCH("]",CELL("address",'E_1.3.sz.mell.'!A1),1)+1,LEN(CELL("address",'E_1.3.sz.mell.'!A1))-SEARCH("]",CELL("address",'E_1.3.sz.mell.'!A1),1)),"'",""))</f>
        <v>E_1.3.sz.mell.!$A$1</v>
      </c>
    </row>
    <row r="12" spans="1:3" x14ac:dyDescent="0.25">
      <c r="A12" s="601" t="s">
        <v>632</v>
      </c>
      <c r="B12" s="601" t="s">
        <v>699</v>
      </c>
      <c r="C12" s="669" t="str">
        <f ca="1">HYPERLINK(SUBSTITUTE(CELL("address",'E_1.4.sz.mell.'!A1),"'",""),SUBSTITUTE(MID(CELL("address",'E_1.4.sz.mell.'!A1),SEARCH("]",CELL("address",'E_1.4.sz.mell.'!A1),1)+1,LEN(CELL("address",'E_1.4.sz.mell.'!A1))-SEARCH("]",CELL("address",'E_1.4.sz.mell.'!A1),1)),"'",""))</f>
        <v>E_1.4.sz.mell.!$A$1</v>
      </c>
    </row>
    <row r="13" spans="1:3" x14ac:dyDescent="0.25">
      <c r="A13" s="601" t="s">
        <v>634</v>
      </c>
      <c r="B13" s="601" t="s">
        <v>700</v>
      </c>
      <c r="C13" s="669" t="str">
        <f ca="1">HYPERLINK(SUBSTITUTE(CELL("address",'E_2.1.sz.mell.'!A1),"'",""),SUBSTITUTE(MID(CELL("address",'E_2.1.sz.mell.'!A1),SEARCH("]",CELL("address",'E_2.1.sz.mell.'!A1),1)+1,LEN(CELL("address",'E_2.1.sz.mell.'!A1))-SEARCH("]",CELL("address",'E_2.1.sz.mell.'!A1),1)),"'",""))</f>
        <v>E_2.1.sz.mell.!$A$1</v>
      </c>
    </row>
    <row r="14" spans="1:3" x14ac:dyDescent="0.25">
      <c r="A14" s="601" t="s">
        <v>636</v>
      </c>
      <c r="B14" s="601" t="s">
        <v>701</v>
      </c>
      <c r="C14" s="669" t="str">
        <f ca="1">HYPERLINK(SUBSTITUTE(CELL("address",'E_2.2.sz.mell.'!A1),"'",""),SUBSTITUTE(MID(CELL("address",'E_2.2.sz.mell.'!A1),SEARCH("]",CELL("address",'E_2.2.sz.mell.'!A1),1)+1,LEN(CELL("address",'E_2.2.sz.mell.'!A1))-SEARCH("]",CELL("address",'E_2.2.sz.mell.'!A1),1)),"'",""))</f>
        <v>E_2.2.sz.mell.!$A$1</v>
      </c>
    </row>
    <row r="15" spans="1:3" x14ac:dyDescent="0.25">
      <c r="A15" s="601" t="s">
        <v>638</v>
      </c>
      <c r="B15" s="601" t="s">
        <v>639</v>
      </c>
      <c r="C15" s="669" t="str">
        <f ca="1">HYPERLINK(SUBSTITUTE(CELL("address",E_ELLENŐRZÉS!A1),"'",""),SUBSTITUTE(MID(CELL("address",E_ELLENŐRZÉS!A1),SEARCH("]",CELL("address",E_ELLENŐRZÉS!A1),1)+1,LEN(CELL("address",E_ELLENŐRZÉS!A1))-SEARCH("]",CELL("address",E_ELLENŐRZÉS!A1),1)),"'",""))</f>
        <v>E_ELLENŐRZÉS!$A$1</v>
      </c>
    </row>
    <row r="16" spans="1:3" x14ac:dyDescent="0.25">
      <c r="A16" s="601" t="s">
        <v>640</v>
      </c>
      <c r="B16" s="601" t="s">
        <v>702</v>
      </c>
      <c r="C16" s="669" t="str">
        <f ca="1">HYPERLINK(SUBSTITUTE(CELL("address",'E_3.sz.mell.'!A1),"'",""),SUBSTITUTE(MID(CELL("address",'E_3.sz.mell.'!A1),SEARCH("]",CELL("address",'E_3.sz.mell.'!A1),1)+1,LEN(CELL("address",'E_3.sz.mell.'!A1))-SEARCH("]",CELL("address",'E_3.sz.mell.'!A1),1)),"'",""))</f>
        <v>E_3.sz.mell.!$A$1</v>
      </c>
    </row>
    <row r="17" spans="1:3" x14ac:dyDescent="0.25">
      <c r="A17" s="601" t="s">
        <v>642</v>
      </c>
      <c r="B17" s="601" t="s">
        <v>703</v>
      </c>
      <c r="C17" s="669" t="str">
        <f ca="1">HYPERLINK(SUBSTITUTE(CELL("address",'E_4.sz.mell.'!A1),"'",""),SUBSTITUTE(MID(CELL("address",'E_4.sz.mell.'!A1),SEARCH("]",CELL("address",'E_4.sz.mell.'!A1),1)+1,LEN(CELL("address",'E_4.sz.mell.'!A1))-SEARCH("]",CELL("address",'E_4.sz.mell.'!A1),1)),"'",""))</f>
        <v>E_4.sz.mell.!$A$1</v>
      </c>
    </row>
    <row r="18" spans="1:3" x14ac:dyDescent="0.25">
      <c r="A18" s="601" t="s">
        <v>704</v>
      </c>
      <c r="B18" s="601" t="s">
        <v>705</v>
      </c>
      <c r="C18" s="669" t="str">
        <f ca="1">HYPERLINK(SUBSTITUTE(CELL("address",'E_5.1.sz.mell'!A1),"'",""),SUBSTITUTE(MID(CELL("address",'E_5.1.sz.mell'!A1),SEARCH("]",CELL("address",'E_5.1.sz.mell'!A1),1)+1,LEN(CELL("address",'E_5.1.sz.mell'!A1))-SEARCH("]",CELL("address",'E_5.1.sz.mell'!A1),1)),"'",""))</f>
        <v>E_5.1.sz.mell!$A$1</v>
      </c>
    </row>
    <row r="19" spans="1:3" x14ac:dyDescent="0.25">
      <c r="A19" s="601" t="s">
        <v>706</v>
      </c>
      <c r="B19" s="601" t="s">
        <v>707</v>
      </c>
      <c r="C19" s="669" t="str">
        <f ca="1">HYPERLINK(SUBSTITUTE(CELL("address",'E_5.1.1.sz.mell'!A1),"'",""),SUBSTITUTE(MID(CELL("address",'E_5.1.1.sz.mell'!A1),SEARCH("]",CELL("address",'E_5.1.1.sz.mell'!A1),1)+1,LEN(CELL("address",'E_5.1.1.sz.mell'!A1))-SEARCH("]",CELL("address",'E_5.1.1.sz.mell'!A1),1)),"'",""))</f>
        <v>E_5.1.1.sz.mell!$A$1</v>
      </c>
    </row>
    <row r="20" spans="1:3" x14ac:dyDescent="0.25">
      <c r="A20" s="601" t="s">
        <v>708</v>
      </c>
      <c r="B20" s="601" t="s">
        <v>709</v>
      </c>
      <c r="C20" s="669" t="str">
        <f ca="1">HYPERLINK(SUBSTITUTE(CELL("address",'E_5.1.2.sz.mell'!A1),"'",""),SUBSTITUTE(MID(CELL("address",'E_5.1.2.sz.mell'!A1),SEARCH("]",CELL("address",'E_5.1.2.sz.mell'!A1),1)+1,LEN(CELL("address",'E_5.1.2.sz.mell'!A1))-SEARCH("]",CELL("address",'E_5.1.2.sz.mell'!A1),1)),"'",""))</f>
        <v>E_5.1.2.sz.mell!$A$1</v>
      </c>
    </row>
    <row r="21" spans="1:3" x14ac:dyDescent="0.25">
      <c r="A21" s="601" t="s">
        <v>710</v>
      </c>
      <c r="B21" s="601" t="s">
        <v>711</v>
      </c>
      <c r="C21" s="669" t="str">
        <f ca="1">HYPERLINK(SUBSTITUTE(CELL("address",'E_5.1.3.sz.mell'!A1),"'",""),SUBSTITUTE(MID(CELL("address",'E_5.1.3.sz.mell'!A1),SEARCH("]",CELL("address",'E_5.1.3.sz.mell'!A1),1)+1,LEN(CELL("address",'E_5.1.3.sz.mell'!A1))-SEARCH("]",CELL("address",'E_5.1.3.sz.mell'!A1),1)),"'",""))</f>
        <v>E_5.1.3.sz.mell!$A$1</v>
      </c>
    </row>
    <row r="22" spans="1:3" x14ac:dyDescent="0.25">
      <c r="A22" s="601" t="s">
        <v>712</v>
      </c>
      <c r="B22" s="601" t="str">
        <f>TARTALOMJEGYZÉK!B62</f>
        <v>……………………. Polgármesteri /Közös Önkormányzati Hivatal</v>
      </c>
      <c r="C22" s="669" t="str">
        <f ca="1">HYPERLINK(SUBSTITUTE(CELL("address",'E_5.2.sz.mell'!A1),"'",""),SUBSTITUTE(MID(CELL("address",'E_5.2.sz.mell'!A1),SEARCH("]",CELL("address",'E_5.2.sz.mell'!A1),1)+1,LEN(CELL("address",'E_5.2.sz.mell'!A1))-SEARCH("]",CELL("address",'E_5.2.sz.mell'!A1),1)),"'",""))</f>
        <v>E_5.2.sz.mell!$A$1</v>
      </c>
    </row>
    <row r="23" spans="1:3" x14ac:dyDescent="0.25">
      <c r="A23" s="601" t="s">
        <v>713</v>
      </c>
      <c r="B23" s="601" t="str">
        <f>TARTALOMJEGYZÉK!B63</f>
        <v>1 kvi név</v>
      </c>
      <c r="C23" s="669" t="str">
        <f ca="1">HYPERLINK(SUBSTITUTE(CELL("address",'E_5.3.sz.mell'!A1),"'",""),SUBSTITUTE(MID(CELL("address",'E_5.3.sz.mell'!A1),SEARCH("]",CELL("address",'E_5.3.sz.mell'!A1),1)+1,LEN(CELL("address",'E_5.3.sz.mell'!A1))-SEARCH("]",CELL("address",'E_5.3.sz.mell'!A1),1)),"'",""))</f>
        <v>E_5.3.sz.mell!$A$1</v>
      </c>
    </row>
    <row r="24" spans="1:3" x14ac:dyDescent="0.25">
      <c r="A24" s="601" t="s">
        <v>714</v>
      </c>
      <c r="B24" s="601" t="str">
        <f>TARTALOMJEGYZÉK!B64</f>
        <v>2 kvi név</v>
      </c>
      <c r="C24" s="669" t="str">
        <f ca="1">HYPERLINK(SUBSTITUTE(CELL("address",'E_5.4.sz.mell'!A1),"'",""),SUBSTITUTE(MID(CELL("address",'E_5.4.sz.mell'!A1),SEARCH("]",CELL("address",'E_5.4.sz.mell'!A1),1)+1,LEN(CELL("address",'E_5.4.sz.mell'!A1))-SEARCH("]",CELL("address",'E_5.4.sz.mell'!A1),1)),"'",""))</f>
        <v>E_5.4.sz.mell!$A$1</v>
      </c>
    </row>
    <row r="25" spans="1:3" x14ac:dyDescent="0.25">
      <c r="A25" s="601" t="s">
        <v>715</v>
      </c>
      <c r="B25" s="601" t="str">
        <f>TARTALOMJEGYZÉK!B65</f>
        <v>3 kvi név</v>
      </c>
      <c r="C25" s="669" t="str">
        <f ca="1">HYPERLINK(SUBSTITUTE(CELL("address",'E_5.5.sz.mell'!A1),"'",""),SUBSTITUTE(MID(CELL("address",'E_5.5.sz.mell'!A1),SEARCH("]",CELL("address",'E_5.5.sz.mell'!A1),1)+1,LEN(CELL("address",'E_5.5.sz.mell'!A1))-SEARCH("]",CELL("address",'E_5.5.sz.mell'!A1),1)),"'",""))</f>
        <v>E_5.5.sz.mell!$A$1</v>
      </c>
    </row>
    <row r="26" spans="1:3" x14ac:dyDescent="0.25">
      <c r="A26" s="601" t="s">
        <v>716</v>
      </c>
      <c r="B26" s="601" t="str">
        <f>TARTALOMJEGYZÉK!B66</f>
        <v>4 kvi név</v>
      </c>
      <c r="C26" s="669" t="str">
        <f ca="1">HYPERLINK(SUBSTITUTE(CELL("address",'E_5.6.sz.mell'!A1),"'",""),SUBSTITUTE(MID(CELL("address",'E_5.6.sz.mell'!A1),SEARCH("]",CELL("address",'E_5.6.sz.mell'!A1),1)+1,LEN(CELL("address",'E_5.6.sz.mell'!A1))-SEARCH("]",CELL("address",'E_5.6.sz.mell'!A1),1)),"'",""))</f>
        <v>E_5.6.sz.mell!$A$1</v>
      </c>
    </row>
    <row r="27" spans="1:3" x14ac:dyDescent="0.25">
      <c r="A27" s="601" t="s">
        <v>717</v>
      </c>
      <c r="B27" s="601" t="str">
        <f>TARTALOMJEGYZÉK!B67</f>
        <v>5 kvi név</v>
      </c>
      <c r="C27" s="669" t="str">
        <f ca="1">HYPERLINK(SUBSTITUTE(CELL("address",'E_5.7.sz.mell'!A1),"'",""),SUBSTITUTE(MID(CELL("address",'E_5.7.sz.mell'!A1),SEARCH("]",CELL("address",'E_5.7.sz.mell'!A1),1)+1,LEN(CELL("address",'E_5.7.sz.mell'!A1))-SEARCH("]",CELL("address",'E_5.7.sz.mell'!A1),1)),"'",""))</f>
        <v>E_5.7.sz.mell!$A$1</v>
      </c>
    </row>
    <row r="28" spans="1:3" x14ac:dyDescent="0.25">
      <c r="A28" s="601" t="s">
        <v>718</v>
      </c>
      <c r="B28" s="601" t="str">
        <f>TARTALOMJEGYZÉK!B68</f>
        <v>6 kvi név</v>
      </c>
      <c r="C28" s="669" t="str">
        <f ca="1">HYPERLINK(SUBSTITUTE(CELL("address",'E_5.8.sz.mell'!A1),"'",""),SUBSTITUTE(MID(CELL("address",'E_5.8.sz.mell'!A1),SEARCH("]",CELL("address",'E_5.8.sz.mell'!A1),1)+1,LEN(CELL("address",'E_5.8.sz.mell'!A1))-SEARCH("]",CELL("address",'E_5.8.sz.mell'!A1),1)),"'",""))</f>
        <v>E_5.8.sz.mell!$A$1</v>
      </c>
    </row>
    <row r="29" spans="1:3" x14ac:dyDescent="0.25">
      <c r="A29" s="601" t="s">
        <v>719</v>
      </c>
      <c r="B29" s="601" t="str">
        <f>TARTALOMJEGYZÉK!B69</f>
        <v>7 kvi név</v>
      </c>
      <c r="C29" s="669" t="str">
        <f ca="1">HYPERLINK(SUBSTITUTE(CELL("address",'E_5.9.sz.mell'!A1),"'",""),SUBSTITUTE(MID(CELL("address",'E_5.9.sz.mell'!A1),SEARCH("]",CELL("address",'E_5.9.sz.mell'!A1),1)+1,LEN(CELL("address",'E_5.9.sz.mell'!A1))-SEARCH("]",CELL("address",'E_5.9.sz.mell'!A1),1)),"'",""))</f>
        <v>E_5.9.sz.mell!$A$1</v>
      </c>
    </row>
    <row r="30" spans="1:3" x14ac:dyDescent="0.25">
      <c r="A30" s="601" t="s">
        <v>720</v>
      </c>
      <c r="B30" s="601" t="str">
        <f>TARTALOMJEGYZÉK!B70</f>
        <v>8 kvi név</v>
      </c>
      <c r="C30" s="669" t="str">
        <f ca="1">HYPERLINK(SUBSTITUTE(CELL("address",'E_5.10.sz.mell'!A1),"'",""),SUBSTITUTE(MID(CELL("address",'E_5.10.sz.mell'!A1),SEARCH("]",CELL("address",'E_5.10.sz.mell'!A1),1)+1,LEN(CELL("address",'E_5.10.sz.mell'!A1))-SEARCH("]",CELL("address",'E_5.10.sz.mell'!A1),1)),"'",""))</f>
        <v>E_5.10.sz.mell!$A$1</v>
      </c>
    </row>
    <row r="31" spans="1:3" x14ac:dyDescent="0.25">
      <c r="A31" s="601" t="s">
        <v>721</v>
      </c>
      <c r="B31" s="601" t="str">
        <f>TARTALOMJEGYZÉK!B71</f>
        <v>9 kvi név</v>
      </c>
      <c r="C31" s="669" t="str">
        <f ca="1">HYPERLINK(SUBSTITUTE(CELL("address",'E_5.11.sz.mell'!A1),"'",""),SUBSTITUTE(MID(CELL("address",'E_5.11.sz.mell'!A1),SEARCH("]",CELL("address",'E_5.11.sz.mell'!A1),1)+1,LEN(CELL("address",'E_5.11.sz.mell'!A1))-SEARCH("]",CELL("address",'E_5.11.sz.mell'!A1),1)),"'",""))</f>
        <v>E_5.11.sz.mell!$A$1</v>
      </c>
    </row>
    <row r="32" spans="1:3" x14ac:dyDescent="0.25">
      <c r="A32" s="601" t="s">
        <v>722</v>
      </c>
      <c r="B32" s="601" t="str">
        <f>TARTALOMJEGYZÉK!B72</f>
        <v>10 kvi név</v>
      </c>
      <c r="C32" s="669" t="str">
        <f ca="1">HYPERLINK(SUBSTITUTE(CELL("address",'E_5.12.sz.mell'!A1),"'",""),SUBSTITUTE(MID(CELL("address",'E_5.12.sz.mell'!A1),SEARCH("]",CELL("address",'E_5.12.sz.mell'!A1),1)+1,LEN(CELL("address",'E_5.12.sz.mell'!A1))-SEARCH("]",CELL("address",'E_5.12.sz.mell'!A1),1)),"'",""))</f>
        <v>E_5.12.sz.mell!$A$1</v>
      </c>
    </row>
  </sheetData>
  <sheetProtection sheet="1"/>
  <mergeCells count="2">
    <mergeCell ref="A2:C2"/>
    <mergeCell ref="A6:C6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J32"/>
  <sheetViews>
    <sheetView zoomScale="120" zoomScaleNormal="120" workbookViewId="0">
      <selection activeCell="L20" sqref="L20"/>
    </sheetView>
  </sheetViews>
  <sheetFormatPr defaultRowHeight="13.2" x14ac:dyDescent="0.25"/>
  <cols>
    <col min="1" max="1" width="35.33203125" customWidth="1"/>
    <col min="2" max="2" width="31.44140625" customWidth="1"/>
    <col min="3" max="3" width="1.6640625" bestFit="1" customWidth="1"/>
    <col min="4" max="4" width="5.109375" bestFit="1" customWidth="1"/>
    <col min="5" max="5" width="1.6640625" bestFit="1" customWidth="1"/>
    <col min="7" max="7" width="1.6640625" bestFit="1" customWidth="1"/>
  </cols>
  <sheetData>
    <row r="1" spans="1:10" ht="17.399999999999999" x14ac:dyDescent="0.3">
      <c r="A1" s="1588" t="s">
        <v>587</v>
      </c>
      <c r="B1" s="1588"/>
      <c r="C1" s="1588"/>
      <c r="D1" s="1588"/>
      <c r="E1" s="1588"/>
      <c r="F1" s="1588"/>
      <c r="G1" s="1588"/>
      <c r="H1" s="1588"/>
      <c r="I1" s="1588"/>
      <c r="J1" s="1588"/>
    </row>
    <row r="3" spans="1:10" ht="15.6" x14ac:dyDescent="0.3">
      <c r="A3" s="1773" t="str">
        <f>ALAPADATOK!A3</f>
        <v>Hidegkút Község Önkormányzata</v>
      </c>
      <c r="B3" s="1773"/>
      <c r="C3" s="1773"/>
      <c r="D3" s="1773"/>
      <c r="E3" s="1773"/>
      <c r="F3" s="1773"/>
      <c r="G3" s="1773"/>
      <c r="H3" s="1773"/>
      <c r="I3" s="1773"/>
      <c r="J3" s="1773"/>
    </row>
    <row r="6" spans="1:10" ht="13.8" x14ac:dyDescent="0.25">
      <c r="A6" s="591" t="s">
        <v>695</v>
      </c>
    </row>
    <row r="7" spans="1:10" x14ac:dyDescent="0.25">
      <c r="A7" s="608" t="s">
        <v>668</v>
      </c>
      <c r="B7" s="683" t="s">
        <v>667</v>
      </c>
      <c r="C7" t="s">
        <v>664</v>
      </c>
      <c r="D7">
        <v>2019</v>
      </c>
      <c r="E7" t="s">
        <v>665</v>
      </c>
      <c r="F7" s="683" t="s">
        <v>667</v>
      </c>
      <c r="G7" t="s">
        <v>666</v>
      </c>
      <c r="H7" t="s">
        <v>669</v>
      </c>
    </row>
    <row r="11" spans="1:10" ht="15.6" x14ac:dyDescent="0.3">
      <c r="A11" s="1773" t="str">
        <f>ALAPADATOK!A11</f>
        <v>……………………. Polgármesteri /Közös Önkormányzati Hivatal</v>
      </c>
      <c r="B11" s="1774"/>
      <c r="C11" s="1774"/>
      <c r="D11" s="1774"/>
      <c r="E11" s="1774"/>
      <c r="F11" s="1774"/>
      <c r="G11" s="1774"/>
      <c r="H11" s="1775"/>
      <c r="I11" s="1775"/>
      <c r="J11" s="1775"/>
    </row>
    <row r="13" spans="1:10" ht="13.8" x14ac:dyDescent="0.25">
      <c r="A13" s="603" t="s">
        <v>591</v>
      </c>
      <c r="B13" s="1776" t="str">
        <f>ALAPADATOK!B13</f>
        <v>1 kvi név</v>
      </c>
      <c r="C13" s="1776"/>
      <c r="D13" s="1776"/>
      <c r="E13" s="1776"/>
      <c r="F13" s="1776"/>
      <c r="G13" s="1776"/>
      <c r="H13" s="1776"/>
      <c r="I13" s="1776"/>
      <c r="J13" s="1776"/>
    </row>
    <row r="14" spans="1:10" ht="13.8" x14ac:dyDescent="0.25">
      <c r="B14" s="682"/>
    </row>
    <row r="15" spans="1:10" ht="13.8" x14ac:dyDescent="0.25">
      <c r="A15" s="603" t="s">
        <v>592</v>
      </c>
      <c r="B15" s="1776" t="str">
        <f>ALAPADATOK!B15</f>
        <v>2 kvi név</v>
      </c>
      <c r="C15" s="1776"/>
      <c r="D15" s="1776"/>
      <c r="E15" s="1776"/>
      <c r="F15" s="1776"/>
      <c r="G15" s="1776"/>
      <c r="H15" s="1776"/>
      <c r="I15" s="1776"/>
      <c r="J15" s="1776"/>
    </row>
    <row r="16" spans="1:10" ht="13.8" x14ac:dyDescent="0.25">
      <c r="B16" s="682"/>
    </row>
    <row r="17" spans="1:10" ht="13.8" x14ac:dyDescent="0.25">
      <c r="A17" s="603" t="s">
        <v>593</v>
      </c>
      <c r="B17" s="1776" t="str">
        <f>ALAPADATOK!B17</f>
        <v>3 kvi név</v>
      </c>
      <c r="C17" s="1776"/>
      <c r="D17" s="1776"/>
      <c r="E17" s="1776"/>
      <c r="F17" s="1776"/>
      <c r="G17" s="1776"/>
      <c r="H17" s="1776"/>
      <c r="I17" s="1776"/>
      <c r="J17" s="1776"/>
    </row>
    <row r="18" spans="1:10" ht="13.8" x14ac:dyDescent="0.25">
      <c r="B18" s="682"/>
    </row>
    <row r="19" spans="1:10" ht="13.8" x14ac:dyDescent="0.25">
      <c r="A19" s="603" t="s">
        <v>594</v>
      </c>
      <c r="B19" s="1776" t="str">
        <f>ALAPADATOK!B19</f>
        <v>4 kvi név</v>
      </c>
      <c r="C19" s="1776"/>
      <c r="D19" s="1776"/>
      <c r="E19" s="1776"/>
      <c r="F19" s="1776"/>
      <c r="G19" s="1776"/>
      <c r="H19" s="1776"/>
      <c r="I19" s="1776"/>
      <c r="J19" s="1776"/>
    </row>
    <row r="20" spans="1:10" ht="13.8" x14ac:dyDescent="0.25">
      <c r="B20" s="682"/>
    </row>
    <row r="21" spans="1:10" ht="13.8" x14ac:dyDescent="0.25">
      <c r="A21" s="603" t="s">
        <v>595</v>
      </c>
      <c r="B21" s="1776" t="str">
        <f>ALAPADATOK!B21</f>
        <v>5 kvi név</v>
      </c>
      <c r="C21" s="1776"/>
      <c r="D21" s="1776"/>
      <c r="E21" s="1776"/>
      <c r="F21" s="1776"/>
      <c r="G21" s="1776"/>
      <c r="H21" s="1776"/>
      <c r="I21" s="1776"/>
      <c r="J21" s="1776"/>
    </row>
    <row r="22" spans="1:10" ht="13.8" x14ac:dyDescent="0.25">
      <c r="B22" s="682"/>
    </row>
    <row r="23" spans="1:10" ht="13.8" x14ac:dyDescent="0.25">
      <c r="A23" s="603" t="s">
        <v>596</v>
      </c>
      <c r="B23" s="1776" t="str">
        <f>ALAPADATOK!B23</f>
        <v>6 kvi név</v>
      </c>
      <c r="C23" s="1776"/>
      <c r="D23" s="1776"/>
      <c r="E23" s="1776"/>
      <c r="F23" s="1776"/>
      <c r="G23" s="1776"/>
      <c r="H23" s="1776"/>
      <c r="I23" s="1776"/>
      <c r="J23" s="1776"/>
    </row>
    <row r="24" spans="1:10" ht="13.8" x14ac:dyDescent="0.25">
      <c r="B24" s="682"/>
    </row>
    <row r="25" spans="1:10" ht="13.8" x14ac:dyDescent="0.25">
      <c r="A25" s="603" t="s">
        <v>597</v>
      </c>
      <c r="B25" s="1776" t="str">
        <f>ALAPADATOK!B25</f>
        <v>7 kvi név</v>
      </c>
      <c r="C25" s="1776"/>
      <c r="D25" s="1776"/>
      <c r="E25" s="1776"/>
      <c r="F25" s="1776"/>
      <c r="G25" s="1776"/>
      <c r="H25" s="1776"/>
      <c r="I25" s="1776"/>
      <c r="J25" s="1776"/>
    </row>
    <row r="26" spans="1:10" ht="13.8" x14ac:dyDescent="0.25">
      <c r="B26" s="682"/>
    </row>
    <row r="27" spans="1:10" ht="13.8" x14ac:dyDescent="0.25">
      <c r="A27" s="603" t="s">
        <v>598</v>
      </c>
      <c r="B27" s="1776" t="str">
        <f>ALAPADATOK!B27</f>
        <v>8 kvi név</v>
      </c>
      <c r="C27" s="1776"/>
      <c r="D27" s="1776"/>
      <c r="E27" s="1776"/>
      <c r="F27" s="1776"/>
      <c r="G27" s="1776"/>
      <c r="H27" s="1776"/>
      <c r="I27" s="1776"/>
      <c r="J27" s="1776"/>
    </row>
    <row r="28" spans="1:10" ht="13.8" x14ac:dyDescent="0.25">
      <c r="B28" s="682"/>
    </row>
    <row r="29" spans="1:10" ht="13.8" x14ac:dyDescent="0.25">
      <c r="A29" s="603" t="s">
        <v>598</v>
      </c>
      <c r="B29" s="1776" t="str">
        <f>ALAPADATOK!B29</f>
        <v>9 kvi név</v>
      </c>
      <c r="C29" s="1776"/>
      <c r="D29" s="1776"/>
      <c r="E29" s="1776"/>
      <c r="F29" s="1776"/>
      <c r="G29" s="1776"/>
      <c r="H29" s="1776"/>
      <c r="I29" s="1776"/>
      <c r="J29" s="1776"/>
    </row>
    <row r="30" spans="1:10" ht="13.8" x14ac:dyDescent="0.25">
      <c r="B30" s="682"/>
    </row>
    <row r="31" spans="1:10" ht="13.8" x14ac:dyDescent="0.25">
      <c r="A31" s="603" t="s">
        <v>599</v>
      </c>
      <c r="B31" s="1776" t="str">
        <f>ALAPADATOK!B31</f>
        <v>10 kvi név</v>
      </c>
      <c r="C31" s="1776"/>
      <c r="D31" s="1776"/>
      <c r="E31" s="1776"/>
      <c r="F31" s="1776"/>
      <c r="G31" s="1776"/>
      <c r="H31" s="1776"/>
      <c r="I31" s="1776"/>
      <c r="J31" s="1776"/>
    </row>
    <row r="32" spans="1:10" ht="13.8" x14ac:dyDescent="0.25">
      <c r="B32" s="682"/>
    </row>
  </sheetData>
  <sheetProtection sheet="1"/>
  <mergeCells count="13">
    <mergeCell ref="B29:J29"/>
    <mergeCell ref="B31:J31"/>
    <mergeCell ref="B17:J17"/>
    <mergeCell ref="B19:J19"/>
    <mergeCell ref="B21:J21"/>
    <mergeCell ref="B23:J23"/>
    <mergeCell ref="B25:J25"/>
    <mergeCell ref="B27:J27"/>
    <mergeCell ref="A1:J1"/>
    <mergeCell ref="A11:J11"/>
    <mergeCell ref="A3:J3"/>
    <mergeCell ref="B13:J13"/>
    <mergeCell ref="B15:J15"/>
  </mergeCells>
  <dataValidations count="1">
    <dataValidation type="list" allowBlank="1" showInputMessage="1" showErrorMessage="1" sqref="A6" xr:uid="{00000000-0002-0000-8600-000000000000}">
      <formula1>",Előterjesztéskor,Jóváhagyás után"</formula1>
    </dataValidation>
  </dataValidations>
  <pageMargins left="0.7" right="0.7" top="0.75" bottom="0.75" header="0.3" footer="0.3"/>
  <pageSetup paperSize="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theme="7"/>
  </sheetPr>
  <dimension ref="A1:B41"/>
  <sheetViews>
    <sheetView zoomScale="120" zoomScaleNormal="120" workbookViewId="0">
      <selection activeCell="G28" sqref="G28"/>
    </sheetView>
  </sheetViews>
  <sheetFormatPr defaultRowHeight="13.2" x14ac:dyDescent="0.25"/>
  <cols>
    <col min="1" max="1" width="48.44140625" customWidth="1"/>
    <col min="2" max="2" width="73.44140625" customWidth="1"/>
    <col min="3" max="3" width="16.77734375" customWidth="1"/>
  </cols>
  <sheetData>
    <row r="1" spans="1:2" ht="17.399999999999999" x14ac:dyDescent="0.3">
      <c r="A1" s="684" t="s">
        <v>788</v>
      </c>
      <c r="B1" s="213"/>
    </row>
    <row r="2" spans="1:2" x14ac:dyDescent="0.25">
      <c r="A2" s="213"/>
      <c r="B2" s="213"/>
    </row>
    <row r="3" spans="1:2" x14ac:dyDescent="0.25">
      <c r="A3" s="685"/>
      <c r="B3" s="685"/>
    </row>
    <row r="4" spans="1:2" ht="15.6" x14ac:dyDescent="0.3">
      <c r="A4" s="686"/>
      <c r="B4" s="687"/>
    </row>
    <row r="5" spans="1:2" ht="15.6" x14ac:dyDescent="0.3">
      <c r="A5" s="686"/>
      <c r="B5" s="687"/>
    </row>
    <row r="6" spans="1:2" s="151" customFormat="1" ht="15.6" x14ac:dyDescent="0.3">
      <c r="A6" s="686" t="s">
        <v>724</v>
      </c>
      <c r="B6" s="685"/>
    </row>
    <row r="7" spans="1:2" s="151" customFormat="1" x14ac:dyDescent="0.25">
      <c r="A7" s="685"/>
      <c r="B7" s="685"/>
    </row>
    <row r="8" spans="1:2" s="151" customFormat="1" x14ac:dyDescent="0.25">
      <c r="A8" s="685"/>
      <c r="B8" s="685"/>
    </row>
    <row r="9" spans="1:2" x14ac:dyDescent="0.25">
      <c r="A9" s="685" t="s">
        <v>544</v>
      </c>
      <c r="B9" s="685" t="s">
        <v>725</v>
      </c>
    </row>
    <row r="10" spans="1:2" x14ac:dyDescent="0.25">
      <c r="A10" s="685" t="s">
        <v>726</v>
      </c>
      <c r="B10" s="685" t="s">
        <v>727</v>
      </c>
    </row>
    <row r="11" spans="1:2" x14ac:dyDescent="0.25">
      <c r="A11" s="685" t="s">
        <v>728</v>
      </c>
      <c r="B11" s="685" t="s">
        <v>729</v>
      </c>
    </row>
    <row r="12" spans="1:2" x14ac:dyDescent="0.25">
      <c r="A12" s="685"/>
      <c r="B12" s="685"/>
    </row>
    <row r="13" spans="1:2" ht="15.6" x14ac:dyDescent="0.3">
      <c r="A13" s="686" t="str">
        <f>+CONCATENATE(LEFT(A6,4),". évi előirányzat módosítások BEVÉTELEK")</f>
        <v>2019. évi előirányzat módosítások BEVÉTELEK</v>
      </c>
      <c r="B13" s="687"/>
    </row>
    <row r="14" spans="1:2" x14ac:dyDescent="0.25">
      <c r="A14" s="685"/>
      <c r="B14" s="685"/>
    </row>
    <row r="15" spans="1:2" s="151" customFormat="1" x14ac:dyDescent="0.25">
      <c r="A15" s="685" t="s">
        <v>730</v>
      </c>
      <c r="B15" s="685" t="s">
        <v>731</v>
      </c>
    </row>
    <row r="16" spans="1:2" x14ac:dyDescent="0.25">
      <c r="A16" s="685" t="s">
        <v>732</v>
      </c>
      <c r="B16" s="685" t="s">
        <v>733</v>
      </c>
    </row>
    <row r="17" spans="1:2" x14ac:dyDescent="0.25">
      <c r="A17" s="685" t="s">
        <v>734</v>
      </c>
      <c r="B17" s="685" t="s">
        <v>735</v>
      </c>
    </row>
    <row r="18" spans="1:2" x14ac:dyDescent="0.25">
      <c r="A18" s="685"/>
      <c r="B18" s="685"/>
    </row>
    <row r="19" spans="1:2" ht="13.8" x14ac:dyDescent="0.25">
      <c r="A19" s="688" t="str">
        <f>+CONCATENATE(LEFT(A6,4),". módosítás utáni módosított előrirányzatok BEVÉTELEK")</f>
        <v>2019. módosítás utáni módosított előrirányzatok BEVÉTELEK</v>
      </c>
      <c r="B19" s="687"/>
    </row>
    <row r="20" spans="1:2" x14ac:dyDescent="0.25">
      <c r="A20" s="685"/>
      <c r="B20" s="685"/>
    </row>
    <row r="21" spans="1:2" x14ac:dyDescent="0.25">
      <c r="A21" s="685" t="s">
        <v>736</v>
      </c>
      <c r="B21" s="685" t="s">
        <v>737</v>
      </c>
    </row>
    <row r="22" spans="1:2" x14ac:dyDescent="0.25">
      <c r="A22" s="685" t="s">
        <v>738</v>
      </c>
      <c r="B22" s="685" t="s">
        <v>739</v>
      </c>
    </row>
    <row r="23" spans="1:2" x14ac:dyDescent="0.25">
      <c r="A23" s="685" t="s">
        <v>740</v>
      </c>
      <c r="B23" s="685" t="s">
        <v>741</v>
      </c>
    </row>
    <row r="24" spans="1:2" x14ac:dyDescent="0.25">
      <c r="A24" s="685"/>
      <c r="B24" s="685"/>
    </row>
    <row r="25" spans="1:2" ht="15.6" x14ac:dyDescent="0.3">
      <c r="A25" s="686" t="str">
        <f>+CONCATENATE(LEFT(A6,4),". évi eredeti előirányzat KIADÁSOK")</f>
        <v>2019. évi eredeti előirányzat KIADÁSOK</v>
      </c>
      <c r="B25" s="687"/>
    </row>
    <row r="26" spans="1:2" x14ac:dyDescent="0.25">
      <c r="A26" s="685"/>
      <c r="B26" s="685"/>
    </row>
    <row r="27" spans="1:2" x14ac:dyDescent="0.25">
      <c r="A27" s="685" t="s">
        <v>742</v>
      </c>
      <c r="B27" s="685" t="s">
        <v>743</v>
      </c>
    </row>
    <row r="28" spans="1:2" x14ac:dyDescent="0.25">
      <c r="A28" s="685" t="s">
        <v>548</v>
      </c>
      <c r="B28" s="685" t="s">
        <v>744</v>
      </c>
    </row>
    <row r="29" spans="1:2" x14ac:dyDescent="0.25">
      <c r="A29" s="685" t="s">
        <v>549</v>
      </c>
      <c r="B29" s="685" t="s">
        <v>745</v>
      </c>
    </row>
    <row r="30" spans="1:2" x14ac:dyDescent="0.25">
      <c r="A30" s="685"/>
      <c r="B30" s="685"/>
    </row>
    <row r="31" spans="1:2" ht="15.6" x14ac:dyDescent="0.3">
      <c r="A31" s="686" t="str">
        <f>+CONCATENATE(LEFT(A6,4),". évi előirányzat módosítások KIADÁSOK")</f>
        <v>2019. évi előirányzat módosítások KIADÁSOK</v>
      </c>
      <c r="B31" s="687"/>
    </row>
    <row r="32" spans="1:2" x14ac:dyDescent="0.25">
      <c r="A32" s="685"/>
      <c r="B32" s="685"/>
    </row>
    <row r="33" spans="1:2" x14ac:dyDescent="0.25">
      <c r="A33" s="685" t="s">
        <v>746</v>
      </c>
      <c r="B33" s="685" t="s">
        <v>747</v>
      </c>
    </row>
    <row r="34" spans="1:2" x14ac:dyDescent="0.25">
      <c r="A34" s="685" t="s">
        <v>748</v>
      </c>
      <c r="B34" s="685" t="s">
        <v>749</v>
      </c>
    </row>
    <row r="35" spans="1:2" x14ac:dyDescent="0.25">
      <c r="A35" s="685" t="s">
        <v>750</v>
      </c>
      <c r="B35" s="685" t="s">
        <v>751</v>
      </c>
    </row>
    <row r="36" spans="1:2" x14ac:dyDescent="0.25">
      <c r="A36" s="685"/>
      <c r="B36" s="685"/>
    </row>
    <row r="37" spans="1:2" ht="15.6" x14ac:dyDescent="0.3">
      <c r="A37" s="689" t="str">
        <f>+CONCATENATE(LEFT(A6,4),". módosítás utáni módosított előirányzatok KIADÁSOK")</f>
        <v>2019. módosítás utáni módosított előirányzatok KIADÁSOK</v>
      </c>
      <c r="B37" s="687"/>
    </row>
    <row r="38" spans="1:2" x14ac:dyDescent="0.25">
      <c r="A38" s="685"/>
      <c r="B38" s="685"/>
    </row>
    <row r="39" spans="1:2" x14ac:dyDescent="0.25">
      <c r="A39" s="685" t="s">
        <v>752</v>
      </c>
      <c r="B39" s="685" t="s">
        <v>753</v>
      </c>
    </row>
    <row r="40" spans="1:2" x14ac:dyDescent="0.25">
      <c r="A40" s="685" t="s">
        <v>754</v>
      </c>
      <c r="B40" s="685" t="s">
        <v>755</v>
      </c>
    </row>
    <row r="41" spans="1:2" x14ac:dyDescent="0.25">
      <c r="A41" s="685" t="s">
        <v>756</v>
      </c>
      <c r="B41" s="685" t="s">
        <v>757</v>
      </c>
    </row>
  </sheetData>
  <sheetProtection sheet="1"/>
  <pageMargins left="1.0629921259842521" right="1.0236220472440944" top="0.78740157480314965" bottom="0.78740157480314965" header="0.70866141732283472" footer="0.70866141732283472"/>
  <pageSetup paperSize="9" orientation="landscape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theme="7"/>
  </sheetPr>
  <dimension ref="A1:O166"/>
  <sheetViews>
    <sheetView zoomScale="120" zoomScaleNormal="120" zoomScaleSheetLayoutView="100" workbookViewId="0"/>
  </sheetViews>
  <sheetFormatPr defaultColWidth="9.33203125" defaultRowHeight="15.6" x14ac:dyDescent="0.3"/>
  <cols>
    <col min="1" max="1" width="7.44140625" style="391" customWidth="1"/>
    <col min="2" max="2" width="59.6640625" style="391" customWidth="1"/>
    <col min="3" max="3" width="14.77734375" style="392" customWidth="1"/>
    <col min="4" max="11" width="14.77734375" style="423" customWidth="1"/>
    <col min="12" max="16384" width="9.33203125" style="423"/>
  </cols>
  <sheetData>
    <row r="1" spans="1:11" x14ac:dyDescent="0.3">
      <c r="A1" s="643"/>
      <c r="B1" s="1697" t="str">
        <f>CONCATENATE("1.1. melléklet ",E_ALAPADATOK!A7," ",E_ALAPADATOK!B7," ",E_ALAPADATOK!C7," ",E_ALAPADATOK!D7," ",E_ALAPADATOK!E7," ",E_ALAPADATOK!F7," ",E_ALAPADATOK!G7," ",E_ALAPADATOK!H7)</f>
        <v>1.1. melléklet a … / 2019 ( … ) önkormányzati rendelethez</v>
      </c>
      <c r="C1" s="1698"/>
      <c r="D1" s="1698"/>
      <c r="E1" s="1698"/>
      <c r="F1" s="1698"/>
      <c r="G1" s="1698"/>
      <c r="H1" s="1698"/>
      <c r="I1" s="1698"/>
      <c r="J1" s="1698"/>
      <c r="K1" s="1698"/>
    </row>
    <row r="2" spans="1:11" x14ac:dyDescent="0.3">
      <c r="A2" s="643"/>
      <c r="B2" s="643"/>
      <c r="C2" s="647"/>
      <c r="D2" s="690"/>
      <c r="E2" s="690"/>
      <c r="F2" s="690"/>
      <c r="G2" s="690"/>
      <c r="H2" s="690"/>
      <c r="I2" s="690"/>
      <c r="J2" s="690"/>
      <c r="K2" s="690"/>
    </row>
    <row r="3" spans="1:11" x14ac:dyDescent="0.3">
      <c r="A3" s="1699" t="str">
        <f>CONCATENATE(E_ALAPADATOK!A3)</f>
        <v>Hidegkút Község Önkormányzata</v>
      </c>
      <c r="B3" s="1699"/>
      <c r="C3" s="1700"/>
      <c r="D3" s="1699"/>
      <c r="E3" s="1699"/>
      <c r="F3" s="1699"/>
      <c r="G3" s="1699"/>
      <c r="H3" s="1699"/>
      <c r="I3" s="1699"/>
      <c r="J3" s="1699"/>
      <c r="K3" s="1699"/>
    </row>
    <row r="4" spans="1:11" x14ac:dyDescent="0.3">
      <c r="A4" s="1699" t="s">
        <v>789</v>
      </c>
      <c r="B4" s="1699"/>
      <c r="C4" s="1700"/>
      <c r="D4" s="1699"/>
      <c r="E4" s="1699"/>
      <c r="F4" s="1699"/>
      <c r="G4" s="1699"/>
      <c r="H4" s="1699"/>
      <c r="I4" s="1699"/>
      <c r="J4" s="1699"/>
      <c r="K4" s="1699"/>
    </row>
    <row r="5" spans="1:11" x14ac:dyDescent="0.3">
      <c r="A5" s="643"/>
      <c r="B5" s="643"/>
      <c r="C5" s="647"/>
      <c r="D5" s="690"/>
      <c r="E5" s="690"/>
      <c r="F5" s="690"/>
      <c r="G5" s="690"/>
      <c r="H5" s="690"/>
      <c r="I5" s="690"/>
      <c r="J5" s="690"/>
      <c r="K5" s="690"/>
    </row>
    <row r="6" spans="1:11" ht="15.9" customHeight="1" x14ac:dyDescent="0.3">
      <c r="A6" s="1591" t="s">
        <v>15</v>
      </c>
      <c r="B6" s="1591"/>
      <c r="C6" s="1591"/>
      <c r="D6" s="1591"/>
      <c r="E6" s="1591"/>
      <c r="F6" s="1591"/>
      <c r="G6" s="1591"/>
      <c r="H6" s="1591"/>
      <c r="I6" s="1591"/>
      <c r="J6" s="1591"/>
      <c r="K6" s="1591"/>
    </row>
    <row r="7" spans="1:11" ht="15.9" customHeight="1" thickBot="1" x14ac:dyDescent="0.35">
      <c r="A7" s="1592" t="s">
        <v>152</v>
      </c>
      <c r="B7" s="1592"/>
      <c r="C7" s="1491"/>
      <c r="K7" s="1491" t="s">
        <v>564</v>
      </c>
    </row>
    <row r="8" spans="1:11" x14ac:dyDescent="0.3">
      <c r="A8" s="1701" t="s">
        <v>69</v>
      </c>
      <c r="B8" s="1703" t="s">
        <v>17</v>
      </c>
      <c r="C8" s="1705" t="str">
        <f>+CONCATENATE(LEFT(E_ÖSSZEFÜGGÉSEK!A6,4),". évi")</f>
        <v>2019. évi</v>
      </c>
      <c r="D8" s="1706"/>
      <c r="E8" s="1707"/>
      <c r="F8" s="1707"/>
      <c r="G8" s="1707"/>
      <c r="H8" s="1707"/>
      <c r="I8" s="1707"/>
      <c r="J8" s="1707"/>
      <c r="K8" s="1708"/>
    </row>
    <row r="9" spans="1:11" ht="23.4" thickBot="1" x14ac:dyDescent="0.35">
      <c r="A9" s="1702"/>
      <c r="B9" s="1704"/>
      <c r="C9" s="1492" t="str">
        <f>'RM_1.1.sz.mell.'!C9</f>
        <v>Eredeti
előirányzat</v>
      </c>
      <c r="D9" s="1492" t="str">
        <f>'RM_1.1.sz.mell.'!D9</f>
        <v xml:space="preserve">1 . sz. módosítás </v>
      </c>
      <c r="E9" s="1492" t="str">
        <f>'RM_1.1.sz.mell.'!E9</f>
        <v xml:space="preserve">2 . sz. módosítás </v>
      </c>
      <c r="F9" s="1492" t="str">
        <f>'RM_1.1.sz.mell.'!F9</f>
        <v xml:space="preserve">… . sz. módosítás </v>
      </c>
      <c r="G9" s="1492" t="str">
        <f>'RM_1.1.sz.mell.'!G9</f>
        <v xml:space="preserve">… . sz. módosítás </v>
      </c>
      <c r="H9" s="1492" t="str">
        <f>'RM_1.1.sz.mell.'!H9</f>
        <v xml:space="preserve">… . sz. módosítás </v>
      </c>
      <c r="I9" s="1492" t="str">
        <f>'RM_1.1.sz.mell.'!I9</f>
        <v xml:space="preserve">… . sz. módosítás </v>
      </c>
      <c r="J9" s="1492" t="str">
        <f>'RM_1.1.sz.mell.'!J9</f>
        <v>Módosítások összesen</v>
      </c>
      <c r="K9" s="1493" t="str">
        <f>'RM_1.1.sz.mell.'!K9</f>
        <v>1.számú módosítás utáni előirányzat</v>
      </c>
    </row>
    <row r="10" spans="1:11" s="424" customFormat="1" ht="12" customHeight="1" thickBot="1" x14ac:dyDescent="0.25">
      <c r="A10" s="1281" t="s">
        <v>493</v>
      </c>
      <c r="B10" s="1282" t="s">
        <v>494</v>
      </c>
      <c r="C10" s="1326" t="str">
        <f>'RM_1.1.sz.mell.'!C10</f>
        <v>C</v>
      </c>
      <c r="D10" s="1326" t="str">
        <f>'RM_1.1.sz.mell.'!D10</f>
        <v>D</v>
      </c>
      <c r="E10" s="1326" t="str">
        <f>'RM_1.1.sz.mell.'!E10</f>
        <v>E</v>
      </c>
      <c r="F10" s="1326" t="str">
        <f>'RM_1.1.sz.mell.'!F10</f>
        <v>F</v>
      </c>
      <c r="G10" s="1326" t="str">
        <f>'RM_1.1.sz.mell.'!G10</f>
        <v>G</v>
      </c>
      <c r="H10" s="1326" t="str">
        <f>'RM_1.1.sz.mell.'!H10</f>
        <v>H</v>
      </c>
      <c r="I10" s="1326" t="str">
        <f>'RM_1.1.sz.mell.'!I10</f>
        <v>I</v>
      </c>
      <c r="J10" s="1326" t="str">
        <f>'RM_1.1.sz.mell.'!J10</f>
        <v>J=(D+…+I)</v>
      </c>
      <c r="K10" s="1348" t="s">
        <v>763</v>
      </c>
    </row>
    <row r="11" spans="1:11" s="425" customFormat="1" ht="12" customHeight="1" thickBot="1" x14ac:dyDescent="0.3">
      <c r="A11" s="1283" t="s">
        <v>18</v>
      </c>
      <c r="B11" s="1284" t="s">
        <v>252</v>
      </c>
      <c r="C11" s="407">
        <f>'RM_1.1.sz.mell.'!C11</f>
        <v>11133841</v>
      </c>
      <c r="D11" s="407">
        <f>'RM_1.1.sz.mell.'!D11</f>
        <v>0</v>
      </c>
      <c r="E11" s="407">
        <f>'RM_1.1.sz.mell.'!E11</f>
        <v>1732930</v>
      </c>
      <c r="F11" s="407">
        <f>'RM_1.1.sz.mell.'!F11</f>
        <v>0</v>
      </c>
      <c r="G11" s="407">
        <f>'RM_1.1.sz.mell.'!G11</f>
        <v>0</v>
      </c>
      <c r="H11" s="407">
        <f>'RM_1.1.sz.mell.'!H11</f>
        <v>0</v>
      </c>
      <c r="I11" s="407">
        <f>'RM_1.1.sz.mell.'!I11</f>
        <v>0</v>
      </c>
      <c r="J11" s="407">
        <f>'RM_1.1.sz.mell.'!J11</f>
        <v>1732930</v>
      </c>
      <c r="K11" s="273">
        <f>+K12+K13+K14+K15+K16+K17</f>
        <v>12866771</v>
      </c>
    </row>
    <row r="12" spans="1:11" s="425" customFormat="1" ht="12" customHeight="1" x14ac:dyDescent="0.25">
      <c r="A12" s="1285" t="s">
        <v>98</v>
      </c>
      <c r="B12" s="1286" t="s">
        <v>253</v>
      </c>
      <c r="C12" s="699">
        <f>'RM_1.1.sz.mell.'!C12</f>
        <v>4953841</v>
      </c>
      <c r="D12" s="699">
        <f>'RM_1.1.sz.mell.'!D12</f>
        <v>0</v>
      </c>
      <c r="E12" s="699">
        <f>'RM_1.1.sz.mell.'!E12</f>
        <v>0</v>
      </c>
      <c r="F12" s="699">
        <f>'RM_1.1.sz.mell.'!F12</f>
        <v>0</v>
      </c>
      <c r="G12" s="699">
        <f>'RM_1.1.sz.mell.'!G12</f>
        <v>0</v>
      </c>
      <c r="H12" s="699">
        <f>'RM_1.1.sz.mell.'!H12</f>
        <v>0</v>
      </c>
      <c r="I12" s="699">
        <f>'RM_1.1.sz.mell.'!I12</f>
        <v>0</v>
      </c>
      <c r="J12" s="699">
        <f>'RM_1.1.sz.mell.'!J12</f>
        <v>0</v>
      </c>
      <c r="K12" s="700">
        <f t="shared" ref="K12:K17" si="0">C12+J12</f>
        <v>4953841</v>
      </c>
    </row>
    <row r="13" spans="1:11" s="425" customFormat="1" ht="12" customHeight="1" x14ac:dyDescent="0.25">
      <c r="A13" s="1287" t="s">
        <v>99</v>
      </c>
      <c r="B13" s="1288" t="s">
        <v>254</v>
      </c>
      <c r="C13" s="699">
        <f>'RM_1.1.sz.mell.'!C13</f>
        <v>0</v>
      </c>
      <c r="D13" s="699">
        <f>'RM_1.1.sz.mell.'!D13</f>
        <v>0</v>
      </c>
      <c r="E13" s="699">
        <f>'RM_1.1.sz.mell.'!E13</f>
        <v>0</v>
      </c>
      <c r="F13" s="699">
        <f>'RM_1.1.sz.mell.'!F13</f>
        <v>0</v>
      </c>
      <c r="G13" s="699">
        <f>'RM_1.1.sz.mell.'!G13</f>
        <v>0</v>
      </c>
      <c r="H13" s="699">
        <f>'RM_1.1.sz.mell.'!H13</f>
        <v>0</v>
      </c>
      <c r="I13" s="699">
        <f>'RM_1.1.sz.mell.'!I13</f>
        <v>0</v>
      </c>
      <c r="J13" s="699">
        <f>'RM_1.1.sz.mell.'!J13</f>
        <v>0</v>
      </c>
      <c r="K13" s="700">
        <f t="shared" si="0"/>
        <v>0</v>
      </c>
    </row>
    <row r="14" spans="1:11" s="425" customFormat="1" ht="12" customHeight="1" x14ac:dyDescent="0.25">
      <c r="A14" s="1287" t="s">
        <v>100</v>
      </c>
      <c r="B14" s="1288" t="s">
        <v>255</v>
      </c>
      <c r="C14" s="699">
        <f>'RM_1.1.sz.mell.'!C14</f>
        <v>4380000</v>
      </c>
      <c r="D14" s="699">
        <f>'RM_1.1.sz.mell.'!D14</f>
        <v>0</v>
      </c>
      <c r="E14" s="699">
        <f>'RM_1.1.sz.mell.'!E14</f>
        <v>1150000</v>
      </c>
      <c r="F14" s="699">
        <f>'RM_1.1.sz.mell.'!F14</f>
        <v>0</v>
      </c>
      <c r="G14" s="699">
        <f>'RM_1.1.sz.mell.'!G14</f>
        <v>0</v>
      </c>
      <c r="H14" s="699">
        <f>'RM_1.1.sz.mell.'!H14</f>
        <v>0</v>
      </c>
      <c r="I14" s="699">
        <f>'RM_1.1.sz.mell.'!I14</f>
        <v>0</v>
      </c>
      <c r="J14" s="699">
        <f>'RM_1.1.sz.mell.'!J14</f>
        <v>1150000</v>
      </c>
      <c r="K14" s="700">
        <f t="shared" si="0"/>
        <v>5530000</v>
      </c>
    </row>
    <row r="15" spans="1:11" s="425" customFormat="1" ht="12" customHeight="1" x14ac:dyDescent="0.25">
      <c r="A15" s="1287" t="s">
        <v>101</v>
      </c>
      <c r="B15" s="1288" t="s">
        <v>256</v>
      </c>
      <c r="C15" s="699">
        <f>'RM_1.1.sz.mell.'!C15</f>
        <v>1800000</v>
      </c>
      <c r="D15" s="699">
        <f>'RM_1.1.sz.mell.'!D15</f>
        <v>0</v>
      </c>
      <c r="E15" s="699">
        <f>'RM_1.1.sz.mell.'!E15</f>
        <v>0</v>
      </c>
      <c r="F15" s="699">
        <f>'RM_1.1.sz.mell.'!F15</f>
        <v>0</v>
      </c>
      <c r="G15" s="699">
        <f>'RM_1.1.sz.mell.'!G15</f>
        <v>0</v>
      </c>
      <c r="H15" s="699">
        <f>'RM_1.1.sz.mell.'!H15</f>
        <v>0</v>
      </c>
      <c r="I15" s="699">
        <f>'RM_1.1.sz.mell.'!I15</f>
        <v>0</v>
      </c>
      <c r="J15" s="699">
        <f>'RM_1.1.sz.mell.'!J15</f>
        <v>0</v>
      </c>
      <c r="K15" s="700">
        <f t="shared" si="0"/>
        <v>1800000</v>
      </c>
    </row>
    <row r="16" spans="1:11" s="425" customFormat="1" ht="12" customHeight="1" x14ac:dyDescent="0.25">
      <c r="A16" s="1287" t="s">
        <v>148</v>
      </c>
      <c r="B16" s="1289" t="s">
        <v>432</v>
      </c>
      <c r="C16" s="699">
        <f>'RM_1.1.sz.mell.'!C16</f>
        <v>0</v>
      </c>
      <c r="D16" s="699">
        <f>'RM_1.1.sz.mell.'!D16</f>
        <v>0</v>
      </c>
      <c r="E16" s="699">
        <f>'RM_1.1.sz.mell.'!E16</f>
        <v>582930</v>
      </c>
      <c r="F16" s="699">
        <f>'RM_1.1.sz.mell.'!F16</f>
        <v>0</v>
      </c>
      <c r="G16" s="699">
        <f>'RM_1.1.sz.mell.'!G16</f>
        <v>0</v>
      </c>
      <c r="H16" s="699">
        <f>'RM_1.1.sz.mell.'!H16</f>
        <v>0</v>
      </c>
      <c r="I16" s="699">
        <f>'RM_1.1.sz.mell.'!I16</f>
        <v>0</v>
      </c>
      <c r="J16" s="699">
        <f>'RM_1.1.sz.mell.'!J16</f>
        <v>582930</v>
      </c>
      <c r="K16" s="700">
        <f t="shared" si="0"/>
        <v>582930</v>
      </c>
    </row>
    <row r="17" spans="1:11" s="425" customFormat="1" ht="12" customHeight="1" thickBot="1" x14ac:dyDescent="0.3">
      <c r="A17" s="1290" t="s">
        <v>102</v>
      </c>
      <c r="B17" s="1291" t="s">
        <v>433</v>
      </c>
      <c r="C17" s="699">
        <f>'RM_1.1.sz.mell.'!C17</f>
        <v>0</v>
      </c>
      <c r="D17" s="699">
        <f>'RM_1.1.sz.mell.'!D17</f>
        <v>0</v>
      </c>
      <c r="E17" s="699">
        <f>'RM_1.1.sz.mell.'!E17</f>
        <v>0</v>
      </c>
      <c r="F17" s="699">
        <f>'RM_1.1.sz.mell.'!F17</f>
        <v>0</v>
      </c>
      <c r="G17" s="699">
        <f>'RM_1.1.sz.mell.'!G17</f>
        <v>0</v>
      </c>
      <c r="H17" s="699">
        <f>'RM_1.1.sz.mell.'!H17</f>
        <v>0</v>
      </c>
      <c r="I17" s="699">
        <f>'RM_1.1.sz.mell.'!I17</f>
        <v>0</v>
      </c>
      <c r="J17" s="699">
        <f>'RM_1.1.sz.mell.'!J17</f>
        <v>0</v>
      </c>
      <c r="K17" s="700">
        <f t="shared" si="0"/>
        <v>0</v>
      </c>
    </row>
    <row r="18" spans="1:11" s="425" customFormat="1" ht="12" customHeight="1" thickBot="1" x14ac:dyDescent="0.3">
      <c r="A18" s="1283" t="s">
        <v>19</v>
      </c>
      <c r="B18" s="1292" t="s">
        <v>257</v>
      </c>
      <c r="C18" s="407">
        <f>'RM_1.1.sz.mell.'!C18</f>
        <v>0</v>
      </c>
      <c r="D18" s="407">
        <f>'RM_1.1.sz.mell.'!D18</f>
        <v>0</v>
      </c>
      <c r="E18" s="407">
        <f>'RM_1.1.sz.mell.'!E18</f>
        <v>1916596</v>
      </c>
      <c r="F18" s="407">
        <f>'RM_1.1.sz.mell.'!F18</f>
        <v>0</v>
      </c>
      <c r="G18" s="407">
        <f>'RM_1.1.sz.mell.'!G18</f>
        <v>0</v>
      </c>
      <c r="H18" s="407">
        <f>'RM_1.1.sz.mell.'!H18</f>
        <v>0</v>
      </c>
      <c r="I18" s="407">
        <f>'RM_1.1.sz.mell.'!I18</f>
        <v>0</v>
      </c>
      <c r="J18" s="407">
        <f>'RM_1.1.sz.mell.'!J18</f>
        <v>1916596</v>
      </c>
      <c r="K18" s="273">
        <f>+K19+K20+K21+K22+K23</f>
        <v>1916596</v>
      </c>
    </row>
    <row r="19" spans="1:11" s="425" customFormat="1" ht="12" customHeight="1" x14ac:dyDescent="0.25">
      <c r="A19" s="1285" t="s">
        <v>104</v>
      </c>
      <c r="B19" s="1286" t="s">
        <v>258</v>
      </c>
      <c r="C19" s="699">
        <f>'RM_1.1.sz.mell.'!C19</f>
        <v>0</v>
      </c>
      <c r="D19" s="699">
        <f>'RM_1.1.sz.mell.'!D19</f>
        <v>0</v>
      </c>
      <c r="E19" s="699">
        <f>'RM_1.1.sz.mell.'!E19</f>
        <v>0</v>
      </c>
      <c r="F19" s="699">
        <f>'RM_1.1.sz.mell.'!F19</f>
        <v>0</v>
      </c>
      <c r="G19" s="699">
        <f>'RM_1.1.sz.mell.'!G19</f>
        <v>0</v>
      </c>
      <c r="H19" s="699">
        <f>'RM_1.1.sz.mell.'!H19</f>
        <v>0</v>
      </c>
      <c r="I19" s="699">
        <f>'RM_1.1.sz.mell.'!I19</f>
        <v>0</v>
      </c>
      <c r="J19" s="699">
        <f>'RM_1.1.sz.mell.'!J19</f>
        <v>0</v>
      </c>
      <c r="K19" s="700">
        <f t="shared" ref="K19:K24" si="1">C19+J19</f>
        <v>0</v>
      </c>
    </row>
    <row r="20" spans="1:11" s="425" customFormat="1" ht="12" customHeight="1" x14ac:dyDescent="0.25">
      <c r="A20" s="1287" t="s">
        <v>105</v>
      </c>
      <c r="B20" s="1288" t="s">
        <v>259</v>
      </c>
      <c r="C20" s="699">
        <f>'RM_1.1.sz.mell.'!C20</f>
        <v>0</v>
      </c>
      <c r="D20" s="699">
        <f>'RM_1.1.sz.mell.'!D20</f>
        <v>0</v>
      </c>
      <c r="E20" s="699">
        <f>'RM_1.1.sz.mell.'!E20</f>
        <v>0</v>
      </c>
      <c r="F20" s="699">
        <f>'RM_1.1.sz.mell.'!F20</f>
        <v>0</v>
      </c>
      <c r="G20" s="699">
        <f>'RM_1.1.sz.mell.'!G20</f>
        <v>0</v>
      </c>
      <c r="H20" s="699">
        <f>'RM_1.1.sz.mell.'!H20</f>
        <v>0</v>
      </c>
      <c r="I20" s="699">
        <f>'RM_1.1.sz.mell.'!I20</f>
        <v>0</v>
      </c>
      <c r="J20" s="699">
        <f>'RM_1.1.sz.mell.'!J20</f>
        <v>0</v>
      </c>
      <c r="K20" s="700">
        <f t="shared" si="1"/>
        <v>0</v>
      </c>
    </row>
    <row r="21" spans="1:11" s="425" customFormat="1" ht="12" customHeight="1" x14ac:dyDescent="0.25">
      <c r="A21" s="1287" t="s">
        <v>106</v>
      </c>
      <c r="B21" s="1288" t="s">
        <v>422</v>
      </c>
      <c r="C21" s="699">
        <f>'RM_1.1.sz.mell.'!C21</f>
        <v>0</v>
      </c>
      <c r="D21" s="699">
        <f>'RM_1.1.sz.mell.'!D21</f>
        <v>0</v>
      </c>
      <c r="E21" s="699">
        <f>'RM_1.1.sz.mell.'!E21</f>
        <v>0</v>
      </c>
      <c r="F21" s="699">
        <f>'RM_1.1.sz.mell.'!F21</f>
        <v>0</v>
      </c>
      <c r="G21" s="699">
        <f>'RM_1.1.sz.mell.'!G21</f>
        <v>0</v>
      </c>
      <c r="H21" s="699">
        <f>'RM_1.1.sz.mell.'!H21</f>
        <v>0</v>
      </c>
      <c r="I21" s="699">
        <f>'RM_1.1.sz.mell.'!I21</f>
        <v>0</v>
      </c>
      <c r="J21" s="699">
        <f>'RM_1.1.sz.mell.'!J21</f>
        <v>0</v>
      </c>
      <c r="K21" s="700">
        <f t="shared" si="1"/>
        <v>0</v>
      </c>
    </row>
    <row r="22" spans="1:11" s="425" customFormat="1" ht="12" customHeight="1" x14ac:dyDescent="0.25">
      <c r="A22" s="1287" t="s">
        <v>107</v>
      </c>
      <c r="B22" s="1288" t="s">
        <v>423</v>
      </c>
      <c r="C22" s="699">
        <f>'RM_1.1.sz.mell.'!C22</f>
        <v>0</v>
      </c>
      <c r="D22" s="699">
        <f>'RM_1.1.sz.mell.'!D22</f>
        <v>0</v>
      </c>
      <c r="E22" s="699">
        <f>'RM_1.1.sz.mell.'!E22</f>
        <v>0</v>
      </c>
      <c r="F22" s="699">
        <f>'RM_1.1.sz.mell.'!F22</f>
        <v>0</v>
      </c>
      <c r="G22" s="699">
        <f>'RM_1.1.sz.mell.'!G22</f>
        <v>0</v>
      </c>
      <c r="H22" s="699">
        <f>'RM_1.1.sz.mell.'!H22</f>
        <v>0</v>
      </c>
      <c r="I22" s="699">
        <f>'RM_1.1.sz.mell.'!I22</f>
        <v>0</v>
      </c>
      <c r="J22" s="699">
        <f>'RM_1.1.sz.mell.'!J22</f>
        <v>0</v>
      </c>
      <c r="K22" s="700">
        <f t="shared" si="1"/>
        <v>0</v>
      </c>
    </row>
    <row r="23" spans="1:11" s="425" customFormat="1" ht="12" customHeight="1" x14ac:dyDescent="0.25">
      <c r="A23" s="1287" t="s">
        <v>108</v>
      </c>
      <c r="B23" s="1288" t="s">
        <v>260</v>
      </c>
      <c r="C23" s="699">
        <f>'RM_1.1.sz.mell.'!C23</f>
        <v>0</v>
      </c>
      <c r="D23" s="699">
        <f>'RM_1.1.sz.mell.'!D23</f>
        <v>0</v>
      </c>
      <c r="E23" s="699">
        <f>'RM_1.1.sz.mell.'!E23</f>
        <v>1916596</v>
      </c>
      <c r="F23" s="699">
        <f>'RM_1.1.sz.mell.'!F23</f>
        <v>0</v>
      </c>
      <c r="G23" s="699">
        <f>'RM_1.1.sz.mell.'!G23</f>
        <v>0</v>
      </c>
      <c r="H23" s="699">
        <f>'RM_1.1.sz.mell.'!H23</f>
        <v>0</v>
      </c>
      <c r="I23" s="699">
        <f>'RM_1.1.sz.mell.'!I23</f>
        <v>0</v>
      </c>
      <c r="J23" s="699">
        <f>'RM_1.1.sz.mell.'!J23</f>
        <v>1916596</v>
      </c>
      <c r="K23" s="700">
        <f t="shared" si="1"/>
        <v>1916596</v>
      </c>
    </row>
    <row r="24" spans="1:11" s="425" customFormat="1" ht="12" customHeight="1" thickBot="1" x14ac:dyDescent="0.3">
      <c r="A24" s="1290" t="s">
        <v>117</v>
      </c>
      <c r="B24" s="1291" t="s">
        <v>261</v>
      </c>
      <c r="C24" s="699">
        <f>'RM_1.1.sz.mell.'!C24</f>
        <v>0</v>
      </c>
      <c r="D24" s="699">
        <f>'RM_1.1.sz.mell.'!D24</f>
        <v>0</v>
      </c>
      <c r="E24" s="699">
        <f>'RM_1.1.sz.mell.'!E24</f>
        <v>0</v>
      </c>
      <c r="F24" s="699">
        <f>'RM_1.1.sz.mell.'!F24</f>
        <v>0</v>
      </c>
      <c r="G24" s="699">
        <f>'RM_1.1.sz.mell.'!G24</f>
        <v>0</v>
      </c>
      <c r="H24" s="699">
        <f>'RM_1.1.sz.mell.'!H24</f>
        <v>0</v>
      </c>
      <c r="I24" s="699">
        <f>'RM_1.1.sz.mell.'!I24</f>
        <v>0</v>
      </c>
      <c r="J24" s="699">
        <f>'RM_1.1.sz.mell.'!J24</f>
        <v>0</v>
      </c>
      <c r="K24" s="700">
        <f t="shared" si="1"/>
        <v>0</v>
      </c>
    </row>
    <row r="25" spans="1:11" s="425" customFormat="1" ht="12" customHeight="1" thickBot="1" x14ac:dyDescent="0.3">
      <c r="A25" s="1283" t="s">
        <v>20</v>
      </c>
      <c r="B25" s="1284" t="s">
        <v>262</v>
      </c>
      <c r="C25" s="407">
        <f>'RM_1.1.sz.mell.'!C25</f>
        <v>0</v>
      </c>
      <c r="D25" s="407">
        <f>'RM_1.1.sz.mell.'!D25</f>
        <v>0</v>
      </c>
      <c r="E25" s="407">
        <f>'RM_1.1.sz.mell.'!E25</f>
        <v>12203430</v>
      </c>
      <c r="F25" s="407">
        <f>'RM_1.1.sz.mell.'!F25</f>
        <v>0</v>
      </c>
      <c r="G25" s="407">
        <f>'RM_1.1.sz.mell.'!G25</f>
        <v>0</v>
      </c>
      <c r="H25" s="407">
        <f>'RM_1.1.sz.mell.'!H25</f>
        <v>0</v>
      </c>
      <c r="I25" s="407">
        <f>'RM_1.1.sz.mell.'!I25</f>
        <v>0</v>
      </c>
      <c r="J25" s="407">
        <f>'RM_1.1.sz.mell.'!J25</f>
        <v>12203430</v>
      </c>
      <c r="K25" s="273">
        <f>+K26+K27+K28+K29+K30</f>
        <v>12203430</v>
      </c>
    </row>
    <row r="26" spans="1:11" s="425" customFormat="1" ht="12" customHeight="1" x14ac:dyDescent="0.25">
      <c r="A26" s="1285" t="s">
        <v>87</v>
      </c>
      <c r="B26" s="1286" t="s">
        <v>263</v>
      </c>
      <c r="C26" s="699">
        <f>'RM_1.1.sz.mell.'!C26</f>
        <v>0</v>
      </c>
      <c r="D26" s="699">
        <f>'RM_1.1.sz.mell.'!D26</f>
        <v>0</v>
      </c>
      <c r="E26" s="699">
        <f>'RM_1.1.sz.mell.'!E26</f>
        <v>0</v>
      </c>
      <c r="F26" s="699">
        <f>'RM_1.1.sz.mell.'!F26</f>
        <v>0</v>
      </c>
      <c r="G26" s="699">
        <f>'RM_1.1.sz.mell.'!G26</f>
        <v>0</v>
      </c>
      <c r="H26" s="699">
        <f>'RM_1.1.sz.mell.'!H26</f>
        <v>0</v>
      </c>
      <c r="I26" s="699">
        <f>'RM_1.1.sz.mell.'!I26</f>
        <v>0</v>
      </c>
      <c r="J26" s="699">
        <f>'RM_1.1.sz.mell.'!J26</f>
        <v>0</v>
      </c>
      <c r="K26" s="700">
        <f t="shared" ref="K26:K31" si="2">C26+J26</f>
        <v>0</v>
      </c>
    </row>
    <row r="27" spans="1:11" s="425" customFormat="1" ht="12" customHeight="1" x14ac:dyDescent="0.25">
      <c r="A27" s="1287" t="s">
        <v>88</v>
      </c>
      <c r="B27" s="1288" t="s">
        <v>264</v>
      </c>
      <c r="C27" s="699">
        <f>'RM_1.1.sz.mell.'!C27</f>
        <v>0</v>
      </c>
      <c r="D27" s="699">
        <f>'RM_1.1.sz.mell.'!D27</f>
        <v>0</v>
      </c>
      <c r="E27" s="699">
        <f>'RM_1.1.sz.mell.'!E27</f>
        <v>0</v>
      </c>
      <c r="F27" s="699">
        <f>'RM_1.1.sz.mell.'!F27</f>
        <v>0</v>
      </c>
      <c r="G27" s="699">
        <f>'RM_1.1.sz.mell.'!G27</f>
        <v>0</v>
      </c>
      <c r="H27" s="699">
        <f>'RM_1.1.sz.mell.'!H27</f>
        <v>0</v>
      </c>
      <c r="I27" s="699">
        <f>'RM_1.1.sz.mell.'!I27</f>
        <v>0</v>
      </c>
      <c r="J27" s="699">
        <f>'RM_1.1.sz.mell.'!J27</f>
        <v>0</v>
      </c>
      <c r="K27" s="700">
        <f t="shared" si="2"/>
        <v>0</v>
      </c>
    </row>
    <row r="28" spans="1:11" s="425" customFormat="1" ht="12" customHeight="1" x14ac:dyDescent="0.25">
      <c r="A28" s="1287" t="s">
        <v>89</v>
      </c>
      <c r="B28" s="1288" t="s">
        <v>424</v>
      </c>
      <c r="C28" s="699">
        <f>'RM_1.1.sz.mell.'!C28</f>
        <v>0</v>
      </c>
      <c r="D28" s="699">
        <f>'RM_1.1.sz.mell.'!D28</f>
        <v>0</v>
      </c>
      <c r="E28" s="699">
        <f>'RM_1.1.sz.mell.'!E28</f>
        <v>0</v>
      </c>
      <c r="F28" s="699">
        <f>'RM_1.1.sz.mell.'!F28</f>
        <v>0</v>
      </c>
      <c r="G28" s="699">
        <f>'RM_1.1.sz.mell.'!G28</f>
        <v>0</v>
      </c>
      <c r="H28" s="699">
        <f>'RM_1.1.sz.mell.'!H28</f>
        <v>0</v>
      </c>
      <c r="I28" s="699">
        <f>'RM_1.1.sz.mell.'!I28</f>
        <v>0</v>
      </c>
      <c r="J28" s="699">
        <f>'RM_1.1.sz.mell.'!J28</f>
        <v>0</v>
      </c>
      <c r="K28" s="700">
        <f t="shared" si="2"/>
        <v>0</v>
      </c>
    </row>
    <row r="29" spans="1:11" s="425" customFormat="1" ht="12" customHeight="1" x14ac:dyDescent="0.25">
      <c r="A29" s="1287" t="s">
        <v>90</v>
      </c>
      <c r="B29" s="1288" t="s">
        <v>425</v>
      </c>
      <c r="C29" s="699">
        <f>'RM_1.1.sz.mell.'!C29</f>
        <v>0</v>
      </c>
      <c r="D29" s="699">
        <f>'RM_1.1.sz.mell.'!D29</f>
        <v>0</v>
      </c>
      <c r="E29" s="699">
        <f>'RM_1.1.sz.mell.'!E29</f>
        <v>0</v>
      </c>
      <c r="F29" s="699">
        <f>'RM_1.1.sz.mell.'!F29</f>
        <v>0</v>
      </c>
      <c r="G29" s="699">
        <f>'RM_1.1.sz.mell.'!G29</f>
        <v>0</v>
      </c>
      <c r="H29" s="699">
        <f>'RM_1.1.sz.mell.'!H29</f>
        <v>0</v>
      </c>
      <c r="I29" s="699">
        <f>'RM_1.1.sz.mell.'!I29</f>
        <v>0</v>
      </c>
      <c r="J29" s="699">
        <f>'RM_1.1.sz.mell.'!J29</f>
        <v>0</v>
      </c>
      <c r="K29" s="700">
        <f t="shared" si="2"/>
        <v>0</v>
      </c>
    </row>
    <row r="30" spans="1:11" s="425" customFormat="1" ht="12" customHeight="1" x14ac:dyDescent="0.25">
      <c r="A30" s="1287" t="s">
        <v>171</v>
      </c>
      <c r="B30" s="1288" t="s">
        <v>265</v>
      </c>
      <c r="C30" s="699">
        <f>'RM_1.1.sz.mell.'!C30</f>
        <v>0</v>
      </c>
      <c r="D30" s="699">
        <f>'RM_1.1.sz.mell.'!D30</f>
        <v>0</v>
      </c>
      <c r="E30" s="699">
        <f>'RM_1.1.sz.mell.'!E30</f>
        <v>12203430</v>
      </c>
      <c r="F30" s="699">
        <f>'RM_1.1.sz.mell.'!F30</f>
        <v>0</v>
      </c>
      <c r="G30" s="699">
        <f>'RM_1.1.sz.mell.'!G30</f>
        <v>0</v>
      </c>
      <c r="H30" s="699">
        <f>'RM_1.1.sz.mell.'!H30</f>
        <v>0</v>
      </c>
      <c r="I30" s="699">
        <f>'RM_1.1.sz.mell.'!I30</f>
        <v>0</v>
      </c>
      <c r="J30" s="699">
        <f>'RM_1.1.sz.mell.'!J30</f>
        <v>12203430</v>
      </c>
      <c r="K30" s="700">
        <f t="shared" si="2"/>
        <v>12203430</v>
      </c>
    </row>
    <row r="31" spans="1:11" s="425" customFormat="1" ht="12" customHeight="1" thickBot="1" x14ac:dyDescent="0.3">
      <c r="A31" s="1290" t="s">
        <v>172</v>
      </c>
      <c r="B31" s="1293" t="s">
        <v>266</v>
      </c>
      <c r="C31" s="699">
        <f>'RM_1.1.sz.mell.'!C31</f>
        <v>0</v>
      </c>
      <c r="D31" s="699">
        <f>'RM_1.1.sz.mell.'!D31</f>
        <v>0</v>
      </c>
      <c r="E31" s="699">
        <f>'RM_1.1.sz.mell.'!E31</f>
        <v>0</v>
      </c>
      <c r="F31" s="699">
        <f>'RM_1.1.sz.mell.'!F31</f>
        <v>0</v>
      </c>
      <c r="G31" s="699">
        <f>'RM_1.1.sz.mell.'!G31</f>
        <v>0</v>
      </c>
      <c r="H31" s="699">
        <f>'RM_1.1.sz.mell.'!H31</f>
        <v>0</v>
      </c>
      <c r="I31" s="699">
        <f>'RM_1.1.sz.mell.'!I31</f>
        <v>0</v>
      </c>
      <c r="J31" s="699">
        <f>'RM_1.1.sz.mell.'!J31</f>
        <v>0</v>
      </c>
      <c r="K31" s="700">
        <f t="shared" si="2"/>
        <v>0</v>
      </c>
    </row>
    <row r="32" spans="1:11" s="425" customFormat="1" ht="12" customHeight="1" thickBot="1" x14ac:dyDescent="0.3">
      <c r="A32" s="1283" t="s">
        <v>173</v>
      </c>
      <c r="B32" s="1284" t="s">
        <v>560</v>
      </c>
      <c r="C32" s="414">
        <f>'RM_1.1.sz.mell.'!C32</f>
        <v>7160000</v>
      </c>
      <c r="D32" s="414">
        <f>'RM_1.1.sz.mell.'!D32</f>
        <v>0</v>
      </c>
      <c r="E32" s="414">
        <f>'RM_1.1.sz.mell.'!E32</f>
        <v>0</v>
      </c>
      <c r="F32" s="414">
        <f>'RM_1.1.sz.mell.'!F32</f>
        <v>0</v>
      </c>
      <c r="G32" s="414">
        <f>'RM_1.1.sz.mell.'!G32</f>
        <v>0</v>
      </c>
      <c r="H32" s="414">
        <f>'RM_1.1.sz.mell.'!H32</f>
        <v>0</v>
      </c>
      <c r="I32" s="414">
        <f>'RM_1.1.sz.mell.'!I32</f>
        <v>0</v>
      </c>
      <c r="J32" s="414">
        <f>'RM_1.1.sz.mell.'!J32</f>
        <v>0</v>
      </c>
      <c r="K32" s="457">
        <f>+K33+K34+K35+K36+K37+K38+K39</f>
        <v>7160000</v>
      </c>
    </row>
    <row r="33" spans="1:11" s="425" customFormat="1" ht="12" customHeight="1" x14ac:dyDescent="0.25">
      <c r="A33" s="1285" t="s">
        <v>268</v>
      </c>
      <c r="B33" s="1286" t="s">
        <v>555</v>
      </c>
      <c r="C33" s="699">
        <f>'RM_1.1.sz.mell.'!C33</f>
        <v>1380000</v>
      </c>
      <c r="D33" s="699">
        <f>'RM_1.1.sz.mell.'!D33</f>
        <v>0</v>
      </c>
      <c r="E33" s="699">
        <f>'RM_1.1.sz.mell.'!E33</f>
        <v>0</v>
      </c>
      <c r="F33" s="699">
        <f>'RM_1.1.sz.mell.'!F33</f>
        <v>0</v>
      </c>
      <c r="G33" s="699">
        <f>'RM_1.1.sz.mell.'!G33</f>
        <v>0</v>
      </c>
      <c r="H33" s="699">
        <f>'RM_1.1.sz.mell.'!H33</f>
        <v>0</v>
      </c>
      <c r="I33" s="699">
        <f>'RM_1.1.sz.mell.'!I33</f>
        <v>0</v>
      </c>
      <c r="J33" s="699">
        <f>'RM_1.1.sz.mell.'!J33</f>
        <v>0</v>
      </c>
      <c r="K33" s="700">
        <f t="shared" ref="K33:K39" si="3">C33+J33</f>
        <v>1380000</v>
      </c>
    </row>
    <row r="34" spans="1:11" s="425" customFormat="1" ht="12" customHeight="1" x14ac:dyDescent="0.25">
      <c r="A34" s="1287" t="s">
        <v>269</v>
      </c>
      <c r="B34" s="1288" t="s">
        <v>556</v>
      </c>
      <c r="C34" s="699">
        <f>'RM_1.1.sz.mell.'!C34</f>
        <v>680000</v>
      </c>
      <c r="D34" s="699">
        <f>'RM_1.1.sz.mell.'!D34</f>
        <v>0</v>
      </c>
      <c r="E34" s="699">
        <f>'RM_1.1.sz.mell.'!E34</f>
        <v>0</v>
      </c>
      <c r="F34" s="699">
        <f>'RM_1.1.sz.mell.'!F34</f>
        <v>0</v>
      </c>
      <c r="G34" s="699">
        <f>'RM_1.1.sz.mell.'!G34</f>
        <v>0</v>
      </c>
      <c r="H34" s="699">
        <f>'RM_1.1.sz.mell.'!H34</f>
        <v>0</v>
      </c>
      <c r="I34" s="699">
        <f>'RM_1.1.sz.mell.'!I34</f>
        <v>0</v>
      </c>
      <c r="J34" s="699">
        <f>'RM_1.1.sz.mell.'!J34</f>
        <v>0</v>
      </c>
      <c r="K34" s="700">
        <f t="shared" si="3"/>
        <v>680000</v>
      </c>
    </row>
    <row r="35" spans="1:11" s="425" customFormat="1" ht="12" customHeight="1" x14ac:dyDescent="0.25">
      <c r="A35" s="1287" t="s">
        <v>270</v>
      </c>
      <c r="B35" s="1288" t="s">
        <v>557</v>
      </c>
      <c r="C35" s="699">
        <f>'RM_1.1.sz.mell.'!C35</f>
        <v>3500000</v>
      </c>
      <c r="D35" s="699">
        <f>'RM_1.1.sz.mell.'!D35</f>
        <v>0</v>
      </c>
      <c r="E35" s="699">
        <f>'RM_1.1.sz.mell.'!E35</f>
        <v>0</v>
      </c>
      <c r="F35" s="699">
        <f>'RM_1.1.sz.mell.'!F35</f>
        <v>0</v>
      </c>
      <c r="G35" s="699">
        <f>'RM_1.1.sz.mell.'!G35</f>
        <v>0</v>
      </c>
      <c r="H35" s="699">
        <f>'RM_1.1.sz.mell.'!H35</f>
        <v>0</v>
      </c>
      <c r="I35" s="699">
        <f>'RM_1.1.sz.mell.'!I35</f>
        <v>0</v>
      </c>
      <c r="J35" s="699">
        <f>'RM_1.1.sz.mell.'!J35</f>
        <v>0</v>
      </c>
      <c r="K35" s="700">
        <f t="shared" si="3"/>
        <v>3500000</v>
      </c>
    </row>
    <row r="36" spans="1:11" s="425" customFormat="1" ht="12" customHeight="1" x14ac:dyDescent="0.25">
      <c r="A36" s="1287" t="s">
        <v>271</v>
      </c>
      <c r="B36" s="1288" t="s">
        <v>558</v>
      </c>
      <c r="C36" s="699">
        <f>'RM_1.1.sz.mell.'!C36</f>
        <v>0</v>
      </c>
      <c r="D36" s="699">
        <f>'RM_1.1.sz.mell.'!D36</f>
        <v>0</v>
      </c>
      <c r="E36" s="699">
        <f>'RM_1.1.sz.mell.'!E36</f>
        <v>0</v>
      </c>
      <c r="F36" s="699">
        <f>'RM_1.1.sz.mell.'!F36</f>
        <v>0</v>
      </c>
      <c r="G36" s="699">
        <f>'RM_1.1.sz.mell.'!G36</f>
        <v>0</v>
      </c>
      <c r="H36" s="699">
        <f>'RM_1.1.sz.mell.'!H36</f>
        <v>0</v>
      </c>
      <c r="I36" s="699">
        <f>'RM_1.1.sz.mell.'!I36</f>
        <v>0</v>
      </c>
      <c r="J36" s="699">
        <f>'RM_1.1.sz.mell.'!J36</f>
        <v>0</v>
      </c>
      <c r="K36" s="700">
        <f t="shared" si="3"/>
        <v>0</v>
      </c>
    </row>
    <row r="37" spans="1:11" s="425" customFormat="1" ht="12" customHeight="1" x14ac:dyDescent="0.25">
      <c r="A37" s="1287" t="s">
        <v>552</v>
      </c>
      <c r="B37" s="1288" t="s">
        <v>272</v>
      </c>
      <c r="C37" s="699">
        <f>'RM_1.1.sz.mell.'!C37</f>
        <v>1600000</v>
      </c>
      <c r="D37" s="699">
        <f>'RM_1.1.sz.mell.'!D37</f>
        <v>0</v>
      </c>
      <c r="E37" s="699">
        <f>'RM_1.1.sz.mell.'!E37</f>
        <v>0</v>
      </c>
      <c r="F37" s="699">
        <f>'RM_1.1.sz.mell.'!F37</f>
        <v>0</v>
      </c>
      <c r="G37" s="699">
        <f>'RM_1.1.sz.mell.'!G37</f>
        <v>0</v>
      </c>
      <c r="H37" s="699">
        <f>'RM_1.1.sz.mell.'!H37</f>
        <v>0</v>
      </c>
      <c r="I37" s="699">
        <f>'RM_1.1.sz.mell.'!I37</f>
        <v>0</v>
      </c>
      <c r="J37" s="699">
        <f>'RM_1.1.sz.mell.'!J37</f>
        <v>0</v>
      </c>
      <c r="K37" s="700">
        <f t="shared" si="3"/>
        <v>1600000</v>
      </c>
    </row>
    <row r="38" spans="1:11" s="425" customFormat="1" ht="12" customHeight="1" x14ac:dyDescent="0.25">
      <c r="A38" s="1287" t="s">
        <v>553</v>
      </c>
      <c r="B38" s="1288" t="s">
        <v>273</v>
      </c>
      <c r="C38" s="699">
        <f>'RM_1.1.sz.mell.'!C38</f>
        <v>0</v>
      </c>
      <c r="D38" s="699">
        <f>'RM_1.1.sz.mell.'!D38</f>
        <v>0</v>
      </c>
      <c r="E38" s="699">
        <f>'RM_1.1.sz.mell.'!E38</f>
        <v>0</v>
      </c>
      <c r="F38" s="699">
        <f>'RM_1.1.sz.mell.'!F38</f>
        <v>0</v>
      </c>
      <c r="G38" s="699">
        <f>'RM_1.1.sz.mell.'!G38</f>
        <v>0</v>
      </c>
      <c r="H38" s="699">
        <f>'RM_1.1.sz.mell.'!H38</f>
        <v>0</v>
      </c>
      <c r="I38" s="699">
        <f>'RM_1.1.sz.mell.'!I38</f>
        <v>0</v>
      </c>
      <c r="J38" s="699">
        <f>'RM_1.1.sz.mell.'!J38</f>
        <v>0</v>
      </c>
      <c r="K38" s="700">
        <f t="shared" si="3"/>
        <v>0</v>
      </c>
    </row>
    <row r="39" spans="1:11" s="425" customFormat="1" ht="12" customHeight="1" thickBot="1" x14ac:dyDescent="0.3">
      <c r="A39" s="1290" t="s">
        <v>554</v>
      </c>
      <c r="B39" s="1293" t="s">
        <v>274</v>
      </c>
      <c r="C39" s="699">
        <f>'RM_1.1.sz.mell.'!C39</f>
        <v>0</v>
      </c>
      <c r="D39" s="699">
        <f>'RM_1.1.sz.mell.'!D39</f>
        <v>0</v>
      </c>
      <c r="E39" s="699">
        <f>'RM_1.1.sz.mell.'!E39</f>
        <v>0</v>
      </c>
      <c r="F39" s="699">
        <f>'RM_1.1.sz.mell.'!F39</f>
        <v>0</v>
      </c>
      <c r="G39" s="699">
        <f>'RM_1.1.sz.mell.'!G39</f>
        <v>0</v>
      </c>
      <c r="H39" s="699">
        <f>'RM_1.1.sz.mell.'!H39</f>
        <v>0</v>
      </c>
      <c r="I39" s="699">
        <f>'RM_1.1.sz.mell.'!I39</f>
        <v>0</v>
      </c>
      <c r="J39" s="699">
        <f>'RM_1.1.sz.mell.'!J39</f>
        <v>0</v>
      </c>
      <c r="K39" s="700">
        <f t="shared" si="3"/>
        <v>0</v>
      </c>
    </row>
    <row r="40" spans="1:11" s="425" customFormat="1" ht="12" customHeight="1" thickBot="1" x14ac:dyDescent="0.3">
      <c r="A40" s="1283" t="s">
        <v>22</v>
      </c>
      <c r="B40" s="1284" t="s">
        <v>434</v>
      </c>
      <c r="C40" s="407">
        <f>'RM_1.1.sz.mell.'!C40</f>
        <v>150000</v>
      </c>
      <c r="D40" s="407">
        <f>'RM_1.1.sz.mell.'!D40</f>
        <v>0</v>
      </c>
      <c r="E40" s="407">
        <f>'RM_1.1.sz.mell.'!E40</f>
        <v>0</v>
      </c>
      <c r="F40" s="407">
        <f>'RM_1.1.sz.mell.'!F40</f>
        <v>0</v>
      </c>
      <c r="G40" s="407">
        <f>'RM_1.1.sz.mell.'!G40</f>
        <v>0</v>
      </c>
      <c r="H40" s="407">
        <f>'RM_1.1.sz.mell.'!H40</f>
        <v>0</v>
      </c>
      <c r="I40" s="407">
        <f>'RM_1.1.sz.mell.'!I40</f>
        <v>0</v>
      </c>
      <c r="J40" s="407">
        <f>'RM_1.1.sz.mell.'!J40</f>
        <v>0</v>
      </c>
      <c r="K40" s="273">
        <f>SUM(K41:K51)</f>
        <v>150000</v>
      </c>
    </row>
    <row r="41" spans="1:11" s="425" customFormat="1" ht="12" customHeight="1" x14ac:dyDescent="0.25">
      <c r="A41" s="1285" t="s">
        <v>91</v>
      </c>
      <c r="B41" s="1286" t="s">
        <v>277</v>
      </c>
      <c r="C41" s="699">
        <f>'RM_1.1.sz.mell.'!C41</f>
        <v>0</v>
      </c>
      <c r="D41" s="699">
        <f>'RM_1.1.sz.mell.'!D41</f>
        <v>0</v>
      </c>
      <c r="E41" s="699">
        <f>'RM_1.1.sz.mell.'!E41</f>
        <v>0</v>
      </c>
      <c r="F41" s="699">
        <f>'RM_1.1.sz.mell.'!F41</f>
        <v>0</v>
      </c>
      <c r="G41" s="699">
        <f>'RM_1.1.sz.mell.'!G41</f>
        <v>0</v>
      </c>
      <c r="H41" s="699">
        <f>'RM_1.1.sz.mell.'!H41</f>
        <v>0</v>
      </c>
      <c r="I41" s="699">
        <f>'RM_1.1.sz.mell.'!I41</f>
        <v>0</v>
      </c>
      <c r="J41" s="699">
        <f>'RM_1.1.sz.mell.'!J41</f>
        <v>0</v>
      </c>
      <c r="K41" s="700">
        <f t="shared" ref="K41:K51" si="4">C41+J41</f>
        <v>0</v>
      </c>
    </row>
    <row r="42" spans="1:11" s="425" customFormat="1" ht="12" customHeight="1" x14ac:dyDescent="0.25">
      <c r="A42" s="1287" t="s">
        <v>92</v>
      </c>
      <c r="B42" s="1288" t="s">
        <v>278</v>
      </c>
      <c r="C42" s="699">
        <f>'RM_1.1.sz.mell.'!C42</f>
        <v>0</v>
      </c>
      <c r="D42" s="699">
        <f>'RM_1.1.sz.mell.'!D42</f>
        <v>0</v>
      </c>
      <c r="E42" s="699">
        <f>'RM_1.1.sz.mell.'!E42</f>
        <v>0</v>
      </c>
      <c r="F42" s="699">
        <f>'RM_1.1.sz.mell.'!F42</f>
        <v>0</v>
      </c>
      <c r="G42" s="699">
        <f>'RM_1.1.sz.mell.'!G42</f>
        <v>0</v>
      </c>
      <c r="H42" s="699">
        <f>'RM_1.1.sz.mell.'!H42</f>
        <v>0</v>
      </c>
      <c r="I42" s="699">
        <f>'RM_1.1.sz.mell.'!I42</f>
        <v>0</v>
      </c>
      <c r="J42" s="699">
        <f>'RM_1.1.sz.mell.'!J42</f>
        <v>0</v>
      </c>
      <c r="K42" s="700">
        <f t="shared" si="4"/>
        <v>0</v>
      </c>
    </row>
    <row r="43" spans="1:11" s="425" customFormat="1" ht="12" customHeight="1" x14ac:dyDescent="0.25">
      <c r="A43" s="1287" t="s">
        <v>93</v>
      </c>
      <c r="B43" s="1288" t="s">
        <v>279</v>
      </c>
      <c r="C43" s="699">
        <f>'RM_1.1.sz.mell.'!C43</f>
        <v>0</v>
      </c>
      <c r="D43" s="699">
        <f>'RM_1.1.sz.mell.'!D43</f>
        <v>0</v>
      </c>
      <c r="E43" s="699">
        <f>'RM_1.1.sz.mell.'!E43</f>
        <v>0</v>
      </c>
      <c r="F43" s="699">
        <f>'RM_1.1.sz.mell.'!F43</f>
        <v>0</v>
      </c>
      <c r="G43" s="699">
        <f>'RM_1.1.sz.mell.'!G43</f>
        <v>0</v>
      </c>
      <c r="H43" s="699">
        <f>'RM_1.1.sz.mell.'!H43</f>
        <v>0</v>
      </c>
      <c r="I43" s="699">
        <f>'RM_1.1.sz.mell.'!I43</f>
        <v>0</v>
      </c>
      <c r="J43" s="699">
        <f>'RM_1.1.sz.mell.'!J43</f>
        <v>0</v>
      </c>
      <c r="K43" s="700">
        <f t="shared" si="4"/>
        <v>0</v>
      </c>
    </row>
    <row r="44" spans="1:11" s="425" customFormat="1" ht="12" customHeight="1" x14ac:dyDescent="0.25">
      <c r="A44" s="1287" t="s">
        <v>175</v>
      </c>
      <c r="B44" s="1288" t="s">
        <v>280</v>
      </c>
      <c r="C44" s="699">
        <f>'RM_1.1.sz.mell.'!C44</f>
        <v>150000</v>
      </c>
      <c r="D44" s="699">
        <f>'RM_1.1.sz.mell.'!D44</f>
        <v>0</v>
      </c>
      <c r="E44" s="699">
        <f>'RM_1.1.sz.mell.'!E44</f>
        <v>0</v>
      </c>
      <c r="F44" s="699">
        <f>'RM_1.1.sz.mell.'!F44</f>
        <v>0</v>
      </c>
      <c r="G44" s="699">
        <f>'RM_1.1.sz.mell.'!G44</f>
        <v>0</v>
      </c>
      <c r="H44" s="699">
        <f>'RM_1.1.sz.mell.'!H44</f>
        <v>0</v>
      </c>
      <c r="I44" s="699">
        <f>'RM_1.1.sz.mell.'!I44</f>
        <v>0</v>
      </c>
      <c r="J44" s="699">
        <f>'RM_1.1.sz.mell.'!J44</f>
        <v>0</v>
      </c>
      <c r="K44" s="700">
        <f t="shared" si="4"/>
        <v>150000</v>
      </c>
    </row>
    <row r="45" spans="1:11" s="425" customFormat="1" ht="12" customHeight="1" x14ac:dyDescent="0.25">
      <c r="A45" s="1287" t="s">
        <v>176</v>
      </c>
      <c r="B45" s="1288" t="s">
        <v>281</v>
      </c>
      <c r="C45" s="699">
        <f>'RM_1.1.sz.mell.'!C45</f>
        <v>0</v>
      </c>
      <c r="D45" s="699">
        <f>'RM_1.1.sz.mell.'!D45</f>
        <v>0</v>
      </c>
      <c r="E45" s="699">
        <f>'RM_1.1.sz.mell.'!E45</f>
        <v>0</v>
      </c>
      <c r="F45" s="699">
        <f>'RM_1.1.sz.mell.'!F45</f>
        <v>0</v>
      </c>
      <c r="G45" s="699">
        <f>'RM_1.1.sz.mell.'!G45</f>
        <v>0</v>
      </c>
      <c r="H45" s="699">
        <f>'RM_1.1.sz.mell.'!H45</f>
        <v>0</v>
      </c>
      <c r="I45" s="699">
        <f>'RM_1.1.sz.mell.'!I45</f>
        <v>0</v>
      </c>
      <c r="J45" s="699">
        <f>'RM_1.1.sz.mell.'!J45</f>
        <v>0</v>
      </c>
      <c r="K45" s="700">
        <f t="shared" si="4"/>
        <v>0</v>
      </c>
    </row>
    <row r="46" spans="1:11" s="425" customFormat="1" ht="12" customHeight="1" x14ac:dyDescent="0.25">
      <c r="A46" s="1287" t="s">
        <v>177</v>
      </c>
      <c r="B46" s="1288" t="s">
        <v>282</v>
      </c>
      <c r="C46" s="699">
        <f>'RM_1.1.sz.mell.'!C46</f>
        <v>0</v>
      </c>
      <c r="D46" s="699">
        <f>'RM_1.1.sz.mell.'!D46</f>
        <v>0</v>
      </c>
      <c r="E46" s="699">
        <f>'RM_1.1.sz.mell.'!E46</f>
        <v>0</v>
      </c>
      <c r="F46" s="699">
        <f>'RM_1.1.sz.mell.'!F46</f>
        <v>0</v>
      </c>
      <c r="G46" s="699">
        <f>'RM_1.1.sz.mell.'!G46</f>
        <v>0</v>
      </c>
      <c r="H46" s="699">
        <f>'RM_1.1.sz.mell.'!H46</f>
        <v>0</v>
      </c>
      <c r="I46" s="699">
        <f>'RM_1.1.sz.mell.'!I46</f>
        <v>0</v>
      </c>
      <c r="J46" s="699">
        <f>'RM_1.1.sz.mell.'!J46</f>
        <v>0</v>
      </c>
      <c r="K46" s="700">
        <f t="shared" si="4"/>
        <v>0</v>
      </c>
    </row>
    <row r="47" spans="1:11" s="425" customFormat="1" ht="12" customHeight="1" x14ac:dyDescent="0.25">
      <c r="A47" s="1287" t="s">
        <v>178</v>
      </c>
      <c r="B47" s="1288" t="s">
        <v>283</v>
      </c>
      <c r="C47" s="699">
        <f>'RM_1.1.sz.mell.'!C47</f>
        <v>0</v>
      </c>
      <c r="D47" s="699">
        <f>'RM_1.1.sz.mell.'!D47</f>
        <v>0</v>
      </c>
      <c r="E47" s="699">
        <f>'RM_1.1.sz.mell.'!E47</f>
        <v>0</v>
      </c>
      <c r="F47" s="699">
        <f>'RM_1.1.sz.mell.'!F47</f>
        <v>0</v>
      </c>
      <c r="G47" s="699">
        <f>'RM_1.1.sz.mell.'!G47</f>
        <v>0</v>
      </c>
      <c r="H47" s="699">
        <f>'RM_1.1.sz.mell.'!H47</f>
        <v>0</v>
      </c>
      <c r="I47" s="699">
        <f>'RM_1.1.sz.mell.'!I47</f>
        <v>0</v>
      </c>
      <c r="J47" s="699">
        <f>'RM_1.1.sz.mell.'!J47</f>
        <v>0</v>
      </c>
      <c r="K47" s="700">
        <f t="shared" si="4"/>
        <v>0</v>
      </c>
    </row>
    <row r="48" spans="1:11" s="425" customFormat="1" ht="12" customHeight="1" x14ac:dyDescent="0.25">
      <c r="A48" s="1287" t="s">
        <v>179</v>
      </c>
      <c r="B48" s="1288" t="s">
        <v>559</v>
      </c>
      <c r="C48" s="699">
        <f>'RM_1.1.sz.mell.'!C48</f>
        <v>0</v>
      </c>
      <c r="D48" s="699">
        <f>'RM_1.1.sz.mell.'!D48</f>
        <v>0</v>
      </c>
      <c r="E48" s="699">
        <f>'RM_1.1.sz.mell.'!E48</f>
        <v>0</v>
      </c>
      <c r="F48" s="699">
        <f>'RM_1.1.sz.mell.'!F48</f>
        <v>0</v>
      </c>
      <c r="G48" s="699">
        <f>'RM_1.1.sz.mell.'!G48</f>
        <v>0</v>
      </c>
      <c r="H48" s="699">
        <f>'RM_1.1.sz.mell.'!H48</f>
        <v>0</v>
      </c>
      <c r="I48" s="699">
        <f>'RM_1.1.sz.mell.'!I48</f>
        <v>0</v>
      </c>
      <c r="J48" s="699">
        <f>'RM_1.1.sz.mell.'!J48</f>
        <v>0</v>
      </c>
      <c r="K48" s="700">
        <f t="shared" si="4"/>
        <v>0</v>
      </c>
    </row>
    <row r="49" spans="1:11" s="425" customFormat="1" ht="12" customHeight="1" x14ac:dyDescent="0.25">
      <c r="A49" s="1287" t="s">
        <v>275</v>
      </c>
      <c r="B49" s="1288" t="s">
        <v>285</v>
      </c>
      <c r="C49" s="699">
        <f>'RM_1.1.sz.mell.'!C49</f>
        <v>0</v>
      </c>
      <c r="D49" s="699">
        <f>'RM_1.1.sz.mell.'!D49</f>
        <v>0</v>
      </c>
      <c r="E49" s="699">
        <f>'RM_1.1.sz.mell.'!E49</f>
        <v>0</v>
      </c>
      <c r="F49" s="699">
        <f>'RM_1.1.sz.mell.'!F49</f>
        <v>0</v>
      </c>
      <c r="G49" s="699">
        <f>'RM_1.1.sz.mell.'!G49</f>
        <v>0</v>
      </c>
      <c r="H49" s="699">
        <f>'RM_1.1.sz.mell.'!H49</f>
        <v>0</v>
      </c>
      <c r="I49" s="699">
        <f>'RM_1.1.sz.mell.'!I49</f>
        <v>0</v>
      </c>
      <c r="J49" s="699">
        <f>'RM_1.1.sz.mell.'!J49</f>
        <v>0</v>
      </c>
      <c r="K49" s="700">
        <f t="shared" si="4"/>
        <v>0</v>
      </c>
    </row>
    <row r="50" spans="1:11" s="425" customFormat="1" ht="12" customHeight="1" x14ac:dyDescent="0.25">
      <c r="A50" s="1290" t="s">
        <v>276</v>
      </c>
      <c r="B50" s="1293" t="s">
        <v>436</v>
      </c>
      <c r="C50" s="699">
        <f>'RM_1.1.sz.mell.'!C50</f>
        <v>0</v>
      </c>
      <c r="D50" s="699">
        <f>'RM_1.1.sz.mell.'!D50</f>
        <v>0</v>
      </c>
      <c r="E50" s="699">
        <f>'RM_1.1.sz.mell.'!E50</f>
        <v>0</v>
      </c>
      <c r="F50" s="699">
        <f>'RM_1.1.sz.mell.'!F50</f>
        <v>0</v>
      </c>
      <c r="G50" s="699">
        <f>'RM_1.1.sz.mell.'!G50</f>
        <v>0</v>
      </c>
      <c r="H50" s="699">
        <f>'RM_1.1.sz.mell.'!H50</f>
        <v>0</v>
      </c>
      <c r="I50" s="699">
        <f>'RM_1.1.sz.mell.'!I50</f>
        <v>0</v>
      </c>
      <c r="J50" s="699">
        <f>'RM_1.1.sz.mell.'!J50</f>
        <v>0</v>
      </c>
      <c r="K50" s="700">
        <f t="shared" si="4"/>
        <v>0</v>
      </c>
    </row>
    <row r="51" spans="1:11" s="425" customFormat="1" ht="12" customHeight="1" thickBot="1" x14ac:dyDescent="0.3">
      <c r="A51" s="1294" t="s">
        <v>435</v>
      </c>
      <c r="B51" s="1295" t="s">
        <v>286</v>
      </c>
      <c r="C51" s="721">
        <f>'RM_1.1.sz.mell.'!C51</f>
        <v>0</v>
      </c>
      <c r="D51" s="721">
        <f>'RM_1.1.sz.mell.'!D51</f>
        <v>0</v>
      </c>
      <c r="E51" s="721">
        <f>'RM_1.1.sz.mell.'!E51</f>
        <v>0</v>
      </c>
      <c r="F51" s="721">
        <f>'RM_1.1.sz.mell.'!F51</f>
        <v>0</v>
      </c>
      <c r="G51" s="721">
        <f>'RM_1.1.sz.mell.'!G51</f>
        <v>0</v>
      </c>
      <c r="H51" s="721">
        <f>'RM_1.1.sz.mell.'!H51</f>
        <v>0</v>
      </c>
      <c r="I51" s="721">
        <f>'RM_1.1.sz.mell.'!I51</f>
        <v>0</v>
      </c>
      <c r="J51" s="721">
        <f>'RM_1.1.sz.mell.'!J51</f>
        <v>0</v>
      </c>
      <c r="K51" s="708">
        <f t="shared" si="4"/>
        <v>0</v>
      </c>
    </row>
    <row r="52" spans="1:11" s="425" customFormat="1" ht="12" customHeight="1" thickBot="1" x14ac:dyDescent="0.3">
      <c r="A52" s="1283" t="s">
        <v>23</v>
      </c>
      <c r="B52" s="1284" t="s">
        <v>287</v>
      </c>
      <c r="C52" s="407">
        <f>'RM_1.1.sz.mell.'!C52</f>
        <v>0</v>
      </c>
      <c r="D52" s="407">
        <f>'RM_1.1.sz.mell.'!D52</f>
        <v>0</v>
      </c>
      <c r="E52" s="407">
        <f>'RM_1.1.sz.mell.'!E52</f>
        <v>0</v>
      </c>
      <c r="F52" s="407">
        <f>'RM_1.1.sz.mell.'!F52</f>
        <v>0</v>
      </c>
      <c r="G52" s="407">
        <f>'RM_1.1.sz.mell.'!G52</f>
        <v>0</v>
      </c>
      <c r="H52" s="407">
        <f>'RM_1.1.sz.mell.'!H52</f>
        <v>0</v>
      </c>
      <c r="I52" s="407">
        <f>'RM_1.1.sz.mell.'!I52</f>
        <v>0</v>
      </c>
      <c r="J52" s="407">
        <f>'RM_1.1.sz.mell.'!J52</f>
        <v>0</v>
      </c>
      <c r="K52" s="273">
        <f>SUM(K53:K57)</f>
        <v>0</v>
      </c>
    </row>
    <row r="53" spans="1:11" s="425" customFormat="1" ht="12" customHeight="1" x14ac:dyDescent="0.25">
      <c r="A53" s="1285" t="s">
        <v>94</v>
      </c>
      <c r="B53" s="1286" t="s">
        <v>291</v>
      </c>
      <c r="C53" s="703">
        <f>'RM_1.1.sz.mell.'!C53</f>
        <v>0</v>
      </c>
      <c r="D53" s="703">
        <f>'RM_1.1.sz.mell.'!D53</f>
        <v>0</v>
      </c>
      <c r="E53" s="703">
        <f>'RM_1.1.sz.mell.'!E53</f>
        <v>0</v>
      </c>
      <c r="F53" s="703">
        <f>'RM_1.1.sz.mell.'!F53</f>
        <v>0</v>
      </c>
      <c r="G53" s="703">
        <f>'RM_1.1.sz.mell.'!G53</f>
        <v>0</v>
      </c>
      <c r="H53" s="703">
        <f>'RM_1.1.sz.mell.'!H53</f>
        <v>0</v>
      </c>
      <c r="I53" s="703">
        <f>'RM_1.1.sz.mell.'!I53</f>
        <v>0</v>
      </c>
      <c r="J53" s="703">
        <f>'RM_1.1.sz.mell.'!J53</f>
        <v>0</v>
      </c>
      <c r="K53" s="709">
        <f>C53+J53</f>
        <v>0</v>
      </c>
    </row>
    <row r="54" spans="1:11" s="425" customFormat="1" ht="12" customHeight="1" x14ac:dyDescent="0.25">
      <c r="A54" s="1287" t="s">
        <v>95</v>
      </c>
      <c r="B54" s="1288" t="s">
        <v>292</v>
      </c>
      <c r="C54" s="703">
        <f>'RM_1.1.sz.mell.'!C54</f>
        <v>0</v>
      </c>
      <c r="D54" s="703">
        <f>'RM_1.1.sz.mell.'!D54</f>
        <v>0</v>
      </c>
      <c r="E54" s="703">
        <f>'RM_1.1.sz.mell.'!E54</f>
        <v>0</v>
      </c>
      <c r="F54" s="703">
        <f>'RM_1.1.sz.mell.'!F54</f>
        <v>0</v>
      </c>
      <c r="G54" s="703">
        <f>'RM_1.1.sz.mell.'!G54</f>
        <v>0</v>
      </c>
      <c r="H54" s="703">
        <f>'RM_1.1.sz.mell.'!H54</f>
        <v>0</v>
      </c>
      <c r="I54" s="703">
        <f>'RM_1.1.sz.mell.'!I54</f>
        <v>0</v>
      </c>
      <c r="J54" s="703">
        <f>'RM_1.1.sz.mell.'!J54</f>
        <v>0</v>
      </c>
      <c r="K54" s="709">
        <f>C54+J54</f>
        <v>0</v>
      </c>
    </row>
    <row r="55" spans="1:11" s="425" customFormat="1" ht="12" customHeight="1" x14ac:dyDescent="0.25">
      <c r="A55" s="1287" t="s">
        <v>288</v>
      </c>
      <c r="B55" s="1288" t="s">
        <v>293</v>
      </c>
      <c r="C55" s="703">
        <f>'RM_1.1.sz.mell.'!C55</f>
        <v>0</v>
      </c>
      <c r="D55" s="703">
        <f>'RM_1.1.sz.mell.'!D55</f>
        <v>0</v>
      </c>
      <c r="E55" s="703">
        <f>'RM_1.1.sz.mell.'!E55</f>
        <v>0</v>
      </c>
      <c r="F55" s="703">
        <f>'RM_1.1.sz.mell.'!F55</f>
        <v>0</v>
      </c>
      <c r="G55" s="703">
        <f>'RM_1.1.sz.mell.'!G55</f>
        <v>0</v>
      </c>
      <c r="H55" s="703">
        <f>'RM_1.1.sz.mell.'!H55</f>
        <v>0</v>
      </c>
      <c r="I55" s="703">
        <f>'RM_1.1.sz.mell.'!I55</f>
        <v>0</v>
      </c>
      <c r="J55" s="703">
        <f>'RM_1.1.sz.mell.'!J55</f>
        <v>0</v>
      </c>
      <c r="K55" s="709">
        <f>C55+J55</f>
        <v>0</v>
      </c>
    </row>
    <row r="56" spans="1:11" s="425" customFormat="1" ht="12" customHeight="1" x14ac:dyDescent="0.25">
      <c r="A56" s="1287" t="s">
        <v>289</v>
      </c>
      <c r="B56" s="1288" t="s">
        <v>294</v>
      </c>
      <c r="C56" s="703">
        <f>'RM_1.1.sz.mell.'!C56</f>
        <v>0</v>
      </c>
      <c r="D56" s="703">
        <f>'RM_1.1.sz.mell.'!D56</f>
        <v>0</v>
      </c>
      <c r="E56" s="703">
        <f>'RM_1.1.sz.mell.'!E56</f>
        <v>0</v>
      </c>
      <c r="F56" s="703">
        <f>'RM_1.1.sz.mell.'!F56</f>
        <v>0</v>
      </c>
      <c r="G56" s="703">
        <f>'RM_1.1.sz.mell.'!G56</f>
        <v>0</v>
      </c>
      <c r="H56" s="703">
        <f>'RM_1.1.sz.mell.'!H56</f>
        <v>0</v>
      </c>
      <c r="I56" s="703">
        <f>'RM_1.1.sz.mell.'!I56</f>
        <v>0</v>
      </c>
      <c r="J56" s="703">
        <f>'RM_1.1.sz.mell.'!J56</f>
        <v>0</v>
      </c>
      <c r="K56" s="709">
        <f>C56+J56</f>
        <v>0</v>
      </c>
    </row>
    <row r="57" spans="1:11" s="425" customFormat="1" ht="12" customHeight="1" thickBot="1" x14ac:dyDescent="0.3">
      <c r="A57" s="1290" t="s">
        <v>290</v>
      </c>
      <c r="B57" s="1291" t="s">
        <v>295</v>
      </c>
      <c r="C57" s="703">
        <f>'RM_1.1.sz.mell.'!C57</f>
        <v>0</v>
      </c>
      <c r="D57" s="703">
        <f>'RM_1.1.sz.mell.'!D57</f>
        <v>0</v>
      </c>
      <c r="E57" s="703">
        <f>'RM_1.1.sz.mell.'!E57</f>
        <v>0</v>
      </c>
      <c r="F57" s="703">
        <f>'RM_1.1.sz.mell.'!F57</f>
        <v>0</v>
      </c>
      <c r="G57" s="703">
        <f>'RM_1.1.sz.mell.'!G57</f>
        <v>0</v>
      </c>
      <c r="H57" s="703">
        <f>'RM_1.1.sz.mell.'!H57</f>
        <v>0</v>
      </c>
      <c r="I57" s="703">
        <f>'RM_1.1.sz.mell.'!I57</f>
        <v>0</v>
      </c>
      <c r="J57" s="703">
        <f>'RM_1.1.sz.mell.'!J57</f>
        <v>0</v>
      </c>
      <c r="K57" s="709">
        <f>C57+J57</f>
        <v>0</v>
      </c>
    </row>
    <row r="58" spans="1:11" s="425" customFormat="1" ht="12" customHeight="1" thickBot="1" x14ac:dyDescent="0.3">
      <c r="A58" s="1283" t="s">
        <v>180</v>
      </c>
      <c r="B58" s="1284" t="s">
        <v>296</v>
      </c>
      <c r="C58" s="407">
        <f>'RM_1.1.sz.mell.'!C58</f>
        <v>0</v>
      </c>
      <c r="D58" s="407">
        <f>'RM_1.1.sz.mell.'!D58</f>
        <v>0</v>
      </c>
      <c r="E58" s="407">
        <f>'RM_1.1.sz.mell.'!E58</f>
        <v>0</v>
      </c>
      <c r="F58" s="407">
        <f>'RM_1.1.sz.mell.'!F58</f>
        <v>0</v>
      </c>
      <c r="G58" s="407">
        <f>'RM_1.1.sz.mell.'!G58</f>
        <v>0</v>
      </c>
      <c r="H58" s="407">
        <f>'RM_1.1.sz.mell.'!H58</f>
        <v>0</v>
      </c>
      <c r="I58" s="407">
        <f>'RM_1.1.sz.mell.'!I58</f>
        <v>0</v>
      </c>
      <c r="J58" s="407">
        <f>'RM_1.1.sz.mell.'!J58</f>
        <v>0</v>
      </c>
      <c r="K58" s="273">
        <f>SUM(K59:K61)</f>
        <v>0</v>
      </c>
    </row>
    <row r="59" spans="1:11" s="425" customFormat="1" ht="12" customHeight="1" x14ac:dyDescent="0.25">
      <c r="A59" s="1285" t="s">
        <v>96</v>
      </c>
      <c r="B59" s="1286" t="s">
        <v>297</v>
      </c>
      <c r="C59" s="699">
        <f>'RM_1.1.sz.mell.'!C59</f>
        <v>0</v>
      </c>
      <c r="D59" s="699">
        <f>'RM_1.1.sz.mell.'!D59</f>
        <v>0</v>
      </c>
      <c r="E59" s="699">
        <f>'RM_1.1.sz.mell.'!E59</f>
        <v>0</v>
      </c>
      <c r="F59" s="699">
        <f>'RM_1.1.sz.mell.'!F59</f>
        <v>0</v>
      </c>
      <c r="G59" s="699">
        <f>'RM_1.1.sz.mell.'!G59</f>
        <v>0</v>
      </c>
      <c r="H59" s="699">
        <f>'RM_1.1.sz.mell.'!H59</f>
        <v>0</v>
      </c>
      <c r="I59" s="699">
        <f>'RM_1.1.sz.mell.'!I59</f>
        <v>0</v>
      </c>
      <c r="J59" s="699">
        <f>'RM_1.1.sz.mell.'!J59</f>
        <v>0</v>
      </c>
      <c r="K59" s="700">
        <f>C59+J59</f>
        <v>0</v>
      </c>
    </row>
    <row r="60" spans="1:11" s="425" customFormat="1" ht="12" customHeight="1" x14ac:dyDescent="0.25">
      <c r="A60" s="1287" t="s">
        <v>97</v>
      </c>
      <c r="B60" s="1288" t="s">
        <v>426</v>
      </c>
      <c r="C60" s="699">
        <f>'RM_1.1.sz.mell.'!C60</f>
        <v>0</v>
      </c>
      <c r="D60" s="699">
        <f>'RM_1.1.sz.mell.'!D60</f>
        <v>0</v>
      </c>
      <c r="E60" s="699">
        <f>'RM_1.1.sz.mell.'!E60</f>
        <v>0</v>
      </c>
      <c r="F60" s="699">
        <f>'RM_1.1.sz.mell.'!F60</f>
        <v>0</v>
      </c>
      <c r="G60" s="699">
        <f>'RM_1.1.sz.mell.'!G60</f>
        <v>0</v>
      </c>
      <c r="H60" s="699">
        <f>'RM_1.1.sz.mell.'!H60</f>
        <v>0</v>
      </c>
      <c r="I60" s="699">
        <f>'RM_1.1.sz.mell.'!I60</f>
        <v>0</v>
      </c>
      <c r="J60" s="699">
        <f>'RM_1.1.sz.mell.'!J60</f>
        <v>0</v>
      </c>
      <c r="K60" s="700">
        <f>C60+J60</f>
        <v>0</v>
      </c>
    </row>
    <row r="61" spans="1:11" s="425" customFormat="1" ht="12" customHeight="1" x14ac:dyDescent="0.25">
      <c r="A61" s="1287" t="s">
        <v>300</v>
      </c>
      <c r="B61" s="1288" t="s">
        <v>298</v>
      </c>
      <c r="C61" s="699">
        <f>'RM_1.1.sz.mell.'!C61</f>
        <v>0</v>
      </c>
      <c r="D61" s="699">
        <f>'RM_1.1.sz.mell.'!D61</f>
        <v>0</v>
      </c>
      <c r="E61" s="699">
        <f>'RM_1.1.sz.mell.'!E61</f>
        <v>0</v>
      </c>
      <c r="F61" s="699">
        <f>'RM_1.1.sz.mell.'!F61</f>
        <v>0</v>
      </c>
      <c r="G61" s="699">
        <f>'RM_1.1.sz.mell.'!G61</f>
        <v>0</v>
      </c>
      <c r="H61" s="699">
        <f>'RM_1.1.sz.mell.'!H61</f>
        <v>0</v>
      </c>
      <c r="I61" s="699">
        <f>'RM_1.1.sz.mell.'!I61</f>
        <v>0</v>
      </c>
      <c r="J61" s="699">
        <f>'RM_1.1.sz.mell.'!J61</f>
        <v>0</v>
      </c>
      <c r="K61" s="700">
        <f>C61+J61</f>
        <v>0</v>
      </c>
    </row>
    <row r="62" spans="1:11" s="425" customFormat="1" ht="12" customHeight="1" thickBot="1" x14ac:dyDescent="0.3">
      <c r="A62" s="1290" t="s">
        <v>301</v>
      </c>
      <c r="B62" s="1291" t="s">
        <v>299</v>
      </c>
      <c r="C62" s="699">
        <f>'RM_1.1.sz.mell.'!C62</f>
        <v>0</v>
      </c>
      <c r="D62" s="699">
        <f>'RM_1.1.sz.mell.'!D62</f>
        <v>0</v>
      </c>
      <c r="E62" s="699">
        <f>'RM_1.1.sz.mell.'!E62</f>
        <v>0</v>
      </c>
      <c r="F62" s="699">
        <f>'RM_1.1.sz.mell.'!F62</f>
        <v>0</v>
      </c>
      <c r="G62" s="699">
        <f>'RM_1.1.sz.mell.'!G62</f>
        <v>0</v>
      </c>
      <c r="H62" s="699">
        <f>'RM_1.1.sz.mell.'!H62</f>
        <v>0</v>
      </c>
      <c r="I62" s="699">
        <f>'RM_1.1.sz.mell.'!I62</f>
        <v>0</v>
      </c>
      <c r="J62" s="699">
        <f>'RM_1.1.sz.mell.'!J62</f>
        <v>0</v>
      </c>
      <c r="K62" s="700">
        <f>C62+J62</f>
        <v>0</v>
      </c>
    </row>
    <row r="63" spans="1:11" s="425" customFormat="1" ht="12" customHeight="1" thickBot="1" x14ac:dyDescent="0.3">
      <c r="A63" s="1283" t="s">
        <v>25</v>
      </c>
      <c r="B63" s="1292" t="s">
        <v>302</v>
      </c>
      <c r="C63" s="407">
        <f>'RM_1.1.sz.mell.'!C63</f>
        <v>0</v>
      </c>
      <c r="D63" s="407">
        <f>'RM_1.1.sz.mell.'!D63</f>
        <v>0</v>
      </c>
      <c r="E63" s="407">
        <f>'RM_1.1.sz.mell.'!E63</f>
        <v>0</v>
      </c>
      <c r="F63" s="407">
        <f>'RM_1.1.sz.mell.'!F63</f>
        <v>0</v>
      </c>
      <c r="G63" s="407">
        <f>'RM_1.1.sz.mell.'!G63</f>
        <v>0</v>
      </c>
      <c r="H63" s="407">
        <f>'RM_1.1.sz.mell.'!H63</f>
        <v>0</v>
      </c>
      <c r="I63" s="407">
        <f>'RM_1.1.sz.mell.'!I63</f>
        <v>0</v>
      </c>
      <c r="J63" s="407">
        <f>'RM_1.1.sz.mell.'!J63</f>
        <v>0</v>
      </c>
      <c r="K63" s="273">
        <f>SUM(K64:K66)</f>
        <v>0</v>
      </c>
    </row>
    <row r="64" spans="1:11" s="425" customFormat="1" ht="12" customHeight="1" x14ac:dyDescent="0.25">
      <c r="A64" s="1285" t="s">
        <v>181</v>
      </c>
      <c r="B64" s="1286" t="s">
        <v>304</v>
      </c>
      <c r="C64" s="710">
        <f>'RM_1.1.sz.mell.'!C64</f>
        <v>0</v>
      </c>
      <c r="D64" s="710">
        <f>'RM_1.1.sz.mell.'!D64</f>
        <v>0</v>
      </c>
      <c r="E64" s="710">
        <f>'RM_1.1.sz.mell.'!E64</f>
        <v>0</v>
      </c>
      <c r="F64" s="710">
        <f>'RM_1.1.sz.mell.'!F64</f>
        <v>0</v>
      </c>
      <c r="G64" s="710">
        <f>'RM_1.1.sz.mell.'!G64</f>
        <v>0</v>
      </c>
      <c r="H64" s="710">
        <f>'RM_1.1.sz.mell.'!H64</f>
        <v>0</v>
      </c>
      <c r="I64" s="710">
        <f>'RM_1.1.sz.mell.'!I64</f>
        <v>0</v>
      </c>
      <c r="J64" s="710">
        <f>'RM_1.1.sz.mell.'!J64</f>
        <v>0</v>
      </c>
      <c r="K64" s="711">
        <f>C64+J64</f>
        <v>0</v>
      </c>
    </row>
    <row r="65" spans="1:11" s="425" customFormat="1" ht="12" customHeight="1" x14ac:dyDescent="0.25">
      <c r="A65" s="1287" t="s">
        <v>182</v>
      </c>
      <c r="B65" s="1288" t="s">
        <v>427</v>
      </c>
      <c r="C65" s="710">
        <f>'RM_1.1.sz.mell.'!C65</f>
        <v>0</v>
      </c>
      <c r="D65" s="710">
        <f>'RM_1.1.sz.mell.'!D65</f>
        <v>0</v>
      </c>
      <c r="E65" s="710">
        <f>'RM_1.1.sz.mell.'!E65</f>
        <v>0</v>
      </c>
      <c r="F65" s="710">
        <f>'RM_1.1.sz.mell.'!F65</f>
        <v>0</v>
      </c>
      <c r="G65" s="710">
        <f>'RM_1.1.sz.mell.'!G65</f>
        <v>0</v>
      </c>
      <c r="H65" s="710">
        <f>'RM_1.1.sz.mell.'!H65</f>
        <v>0</v>
      </c>
      <c r="I65" s="710">
        <f>'RM_1.1.sz.mell.'!I65</f>
        <v>0</v>
      </c>
      <c r="J65" s="710">
        <f>'RM_1.1.sz.mell.'!J65</f>
        <v>0</v>
      </c>
      <c r="K65" s="711">
        <f>C65+J65</f>
        <v>0</v>
      </c>
    </row>
    <row r="66" spans="1:11" s="425" customFormat="1" ht="12" customHeight="1" x14ac:dyDescent="0.25">
      <c r="A66" s="1287" t="s">
        <v>231</v>
      </c>
      <c r="B66" s="1288" t="s">
        <v>305</v>
      </c>
      <c r="C66" s="710">
        <f>'RM_1.1.sz.mell.'!C66</f>
        <v>0</v>
      </c>
      <c r="D66" s="710">
        <f>'RM_1.1.sz.mell.'!D66</f>
        <v>0</v>
      </c>
      <c r="E66" s="710">
        <f>'RM_1.1.sz.mell.'!E66</f>
        <v>0</v>
      </c>
      <c r="F66" s="710">
        <f>'RM_1.1.sz.mell.'!F66</f>
        <v>0</v>
      </c>
      <c r="G66" s="710">
        <f>'RM_1.1.sz.mell.'!G66</f>
        <v>0</v>
      </c>
      <c r="H66" s="710">
        <f>'RM_1.1.sz.mell.'!H66</f>
        <v>0</v>
      </c>
      <c r="I66" s="710">
        <f>'RM_1.1.sz.mell.'!I66</f>
        <v>0</v>
      </c>
      <c r="J66" s="710">
        <f>'RM_1.1.sz.mell.'!J66</f>
        <v>0</v>
      </c>
      <c r="K66" s="711">
        <f>C66+J66</f>
        <v>0</v>
      </c>
    </row>
    <row r="67" spans="1:11" s="425" customFormat="1" ht="12" customHeight="1" thickBot="1" x14ac:dyDescent="0.3">
      <c r="A67" s="1290" t="s">
        <v>303</v>
      </c>
      <c r="B67" s="1291" t="s">
        <v>306</v>
      </c>
      <c r="C67" s="710">
        <f>'RM_1.1.sz.mell.'!C67</f>
        <v>0</v>
      </c>
      <c r="D67" s="710">
        <f>'RM_1.1.sz.mell.'!D67</f>
        <v>0</v>
      </c>
      <c r="E67" s="710">
        <f>'RM_1.1.sz.mell.'!E67</f>
        <v>0</v>
      </c>
      <c r="F67" s="710">
        <f>'RM_1.1.sz.mell.'!F67</f>
        <v>0</v>
      </c>
      <c r="G67" s="710">
        <f>'RM_1.1.sz.mell.'!G67</f>
        <v>0</v>
      </c>
      <c r="H67" s="710">
        <f>'RM_1.1.sz.mell.'!H67</f>
        <v>0</v>
      </c>
      <c r="I67" s="710">
        <f>'RM_1.1.sz.mell.'!I67</f>
        <v>0</v>
      </c>
      <c r="J67" s="710">
        <f>'RM_1.1.sz.mell.'!J67</f>
        <v>0</v>
      </c>
      <c r="K67" s="711">
        <f>C67+J67</f>
        <v>0</v>
      </c>
    </row>
    <row r="68" spans="1:11" s="425" customFormat="1" ht="12" customHeight="1" thickBot="1" x14ac:dyDescent="0.3">
      <c r="A68" s="1296" t="s">
        <v>476</v>
      </c>
      <c r="B68" s="1284" t="s">
        <v>307</v>
      </c>
      <c r="C68" s="414">
        <f>'RM_1.1.sz.mell.'!C68</f>
        <v>18443841</v>
      </c>
      <c r="D68" s="414">
        <f>'RM_1.1.sz.mell.'!D68</f>
        <v>0</v>
      </c>
      <c r="E68" s="414">
        <f>'RM_1.1.sz.mell.'!E68</f>
        <v>15852956</v>
      </c>
      <c r="F68" s="414">
        <f>'RM_1.1.sz.mell.'!F68</f>
        <v>0</v>
      </c>
      <c r="G68" s="414">
        <f>'RM_1.1.sz.mell.'!G68</f>
        <v>0</v>
      </c>
      <c r="H68" s="414">
        <f>'RM_1.1.sz.mell.'!H68</f>
        <v>0</v>
      </c>
      <c r="I68" s="414">
        <f>'RM_1.1.sz.mell.'!I68</f>
        <v>0</v>
      </c>
      <c r="J68" s="414">
        <f>'RM_1.1.sz.mell.'!J68</f>
        <v>15852956</v>
      </c>
      <c r="K68" s="457">
        <f>+K11+K18+K25+K32+K40+K52+K58+K63</f>
        <v>34296797</v>
      </c>
    </row>
    <row r="69" spans="1:11" s="425" customFormat="1" ht="12" customHeight="1" thickBot="1" x14ac:dyDescent="0.3">
      <c r="A69" s="1297" t="s">
        <v>308</v>
      </c>
      <c r="B69" s="1292" t="s">
        <v>309</v>
      </c>
      <c r="C69" s="407">
        <f>'RM_1.1.sz.mell.'!C69</f>
        <v>0</v>
      </c>
      <c r="D69" s="407">
        <f>'RM_1.1.sz.mell.'!D69</f>
        <v>0</v>
      </c>
      <c r="E69" s="407">
        <f>'RM_1.1.sz.mell.'!E69</f>
        <v>0</v>
      </c>
      <c r="F69" s="407">
        <f>'RM_1.1.sz.mell.'!F69</f>
        <v>0</v>
      </c>
      <c r="G69" s="407">
        <f>'RM_1.1.sz.mell.'!G69</f>
        <v>0</v>
      </c>
      <c r="H69" s="407">
        <f>'RM_1.1.sz.mell.'!H69</f>
        <v>0</v>
      </c>
      <c r="I69" s="407">
        <f>'RM_1.1.sz.mell.'!I69</f>
        <v>0</v>
      </c>
      <c r="J69" s="407">
        <f>'RM_1.1.sz.mell.'!J69</f>
        <v>0</v>
      </c>
      <c r="K69" s="273">
        <f>SUM(K70:K72)</f>
        <v>0</v>
      </c>
    </row>
    <row r="70" spans="1:11" s="425" customFormat="1" ht="12" customHeight="1" x14ac:dyDescent="0.25">
      <c r="A70" s="1285" t="s">
        <v>337</v>
      </c>
      <c r="B70" s="1286" t="s">
        <v>310</v>
      </c>
      <c r="C70" s="710">
        <f>'RM_1.1.sz.mell.'!C70</f>
        <v>0</v>
      </c>
      <c r="D70" s="710">
        <f>'RM_1.1.sz.mell.'!D70</f>
        <v>0</v>
      </c>
      <c r="E70" s="710">
        <f>'RM_1.1.sz.mell.'!E70</f>
        <v>0</v>
      </c>
      <c r="F70" s="710">
        <f>'RM_1.1.sz.mell.'!F70</f>
        <v>0</v>
      </c>
      <c r="G70" s="710">
        <f>'RM_1.1.sz.mell.'!G70</f>
        <v>0</v>
      </c>
      <c r="H70" s="710">
        <f>'RM_1.1.sz.mell.'!H70</f>
        <v>0</v>
      </c>
      <c r="I70" s="710">
        <f>'RM_1.1.sz.mell.'!I70</f>
        <v>0</v>
      </c>
      <c r="J70" s="710">
        <f>'RM_1.1.sz.mell.'!J70</f>
        <v>0</v>
      </c>
      <c r="K70" s="711">
        <f>C70+J70</f>
        <v>0</v>
      </c>
    </row>
    <row r="71" spans="1:11" s="425" customFormat="1" ht="12" customHeight="1" x14ac:dyDescent="0.25">
      <c r="A71" s="1287" t="s">
        <v>346</v>
      </c>
      <c r="B71" s="1288" t="s">
        <v>311</v>
      </c>
      <c r="C71" s="710">
        <f>'RM_1.1.sz.mell.'!C71</f>
        <v>0</v>
      </c>
      <c r="D71" s="710">
        <f>'RM_1.1.sz.mell.'!D71</f>
        <v>0</v>
      </c>
      <c r="E71" s="710">
        <f>'RM_1.1.sz.mell.'!E71</f>
        <v>0</v>
      </c>
      <c r="F71" s="710">
        <f>'RM_1.1.sz.mell.'!F71</f>
        <v>0</v>
      </c>
      <c r="G71" s="710">
        <f>'RM_1.1.sz.mell.'!G71</f>
        <v>0</v>
      </c>
      <c r="H71" s="710">
        <f>'RM_1.1.sz.mell.'!H71</f>
        <v>0</v>
      </c>
      <c r="I71" s="710">
        <f>'RM_1.1.sz.mell.'!I71</f>
        <v>0</v>
      </c>
      <c r="J71" s="710">
        <f>'RM_1.1.sz.mell.'!J71</f>
        <v>0</v>
      </c>
      <c r="K71" s="711">
        <f>C71+J71</f>
        <v>0</v>
      </c>
    </row>
    <row r="72" spans="1:11" s="425" customFormat="1" ht="12" customHeight="1" thickBot="1" x14ac:dyDescent="0.3">
      <c r="A72" s="1294" t="s">
        <v>347</v>
      </c>
      <c r="B72" s="1298" t="s">
        <v>461</v>
      </c>
      <c r="C72" s="707">
        <f>'RM_1.1.sz.mell.'!C72</f>
        <v>0</v>
      </c>
      <c r="D72" s="707">
        <f>'RM_1.1.sz.mell.'!D72</f>
        <v>0</v>
      </c>
      <c r="E72" s="707">
        <f>'RM_1.1.sz.mell.'!E72</f>
        <v>0</v>
      </c>
      <c r="F72" s="707">
        <f>'RM_1.1.sz.mell.'!F72</f>
        <v>0</v>
      </c>
      <c r="G72" s="707">
        <f>'RM_1.1.sz.mell.'!G72</f>
        <v>0</v>
      </c>
      <c r="H72" s="707">
        <f>'RM_1.1.sz.mell.'!H72</f>
        <v>0</v>
      </c>
      <c r="I72" s="707">
        <f>'RM_1.1.sz.mell.'!I72</f>
        <v>0</v>
      </c>
      <c r="J72" s="707">
        <f>'RM_1.1.sz.mell.'!J72</f>
        <v>0</v>
      </c>
      <c r="K72" s="713">
        <f>C72+J72</f>
        <v>0</v>
      </c>
    </row>
    <row r="73" spans="1:11" s="425" customFormat="1" ht="12" customHeight="1" thickBot="1" x14ac:dyDescent="0.3">
      <c r="A73" s="1297" t="s">
        <v>313</v>
      </c>
      <c r="B73" s="1292" t="s">
        <v>314</v>
      </c>
      <c r="C73" s="407">
        <f>'RM_1.1.sz.mell.'!C73</f>
        <v>0</v>
      </c>
      <c r="D73" s="407">
        <f>'RM_1.1.sz.mell.'!D73</f>
        <v>0</v>
      </c>
      <c r="E73" s="407">
        <f>'RM_1.1.sz.mell.'!E73</f>
        <v>0</v>
      </c>
      <c r="F73" s="407">
        <f>'RM_1.1.sz.mell.'!F73</f>
        <v>0</v>
      </c>
      <c r="G73" s="407">
        <f>'RM_1.1.sz.mell.'!G73</f>
        <v>0</v>
      </c>
      <c r="H73" s="407">
        <f>'RM_1.1.sz.mell.'!H73</f>
        <v>0</v>
      </c>
      <c r="I73" s="407">
        <f>'RM_1.1.sz.mell.'!I73</f>
        <v>0</v>
      </c>
      <c r="J73" s="407">
        <f>'RM_1.1.sz.mell.'!J73</f>
        <v>0</v>
      </c>
      <c r="K73" s="273">
        <f>SUM(K74:K77)</f>
        <v>0</v>
      </c>
    </row>
    <row r="74" spans="1:11" s="425" customFormat="1" ht="12" customHeight="1" x14ac:dyDescent="0.25">
      <c r="A74" s="1285" t="s">
        <v>149</v>
      </c>
      <c r="B74" s="1299" t="s">
        <v>315</v>
      </c>
      <c r="C74" s="710">
        <f>'RM_1.1.sz.mell.'!C74</f>
        <v>0</v>
      </c>
      <c r="D74" s="710">
        <f>'RM_1.1.sz.mell.'!D74</f>
        <v>0</v>
      </c>
      <c r="E74" s="710">
        <f>'RM_1.1.sz.mell.'!E74</f>
        <v>0</v>
      </c>
      <c r="F74" s="710">
        <f>'RM_1.1.sz.mell.'!F74</f>
        <v>0</v>
      </c>
      <c r="G74" s="710">
        <f>'RM_1.1.sz.mell.'!G74</f>
        <v>0</v>
      </c>
      <c r="H74" s="710">
        <f>'RM_1.1.sz.mell.'!H74</f>
        <v>0</v>
      </c>
      <c r="I74" s="710">
        <f>'RM_1.1.sz.mell.'!I74</f>
        <v>0</v>
      </c>
      <c r="J74" s="710">
        <f>'RM_1.1.sz.mell.'!J74</f>
        <v>0</v>
      </c>
      <c r="K74" s="711">
        <f>C74+J74</f>
        <v>0</v>
      </c>
    </row>
    <row r="75" spans="1:11" s="425" customFormat="1" ht="12" customHeight="1" x14ac:dyDescent="0.25">
      <c r="A75" s="1287" t="s">
        <v>150</v>
      </c>
      <c r="B75" s="1299" t="s">
        <v>571</v>
      </c>
      <c r="C75" s="710">
        <f>'RM_1.1.sz.mell.'!C75</f>
        <v>0</v>
      </c>
      <c r="D75" s="710">
        <f>'RM_1.1.sz.mell.'!D75</f>
        <v>0</v>
      </c>
      <c r="E75" s="710">
        <f>'RM_1.1.sz.mell.'!E75</f>
        <v>0</v>
      </c>
      <c r="F75" s="710">
        <f>'RM_1.1.sz.mell.'!F75</f>
        <v>0</v>
      </c>
      <c r="G75" s="710">
        <f>'RM_1.1.sz.mell.'!G75</f>
        <v>0</v>
      </c>
      <c r="H75" s="710">
        <f>'RM_1.1.sz.mell.'!H75</f>
        <v>0</v>
      </c>
      <c r="I75" s="710">
        <f>'RM_1.1.sz.mell.'!I75</f>
        <v>0</v>
      </c>
      <c r="J75" s="710">
        <f>'RM_1.1.sz.mell.'!J75</f>
        <v>0</v>
      </c>
      <c r="K75" s="711">
        <f>C75+J75</f>
        <v>0</v>
      </c>
    </row>
    <row r="76" spans="1:11" s="425" customFormat="1" ht="12" customHeight="1" x14ac:dyDescent="0.25">
      <c r="A76" s="1287" t="s">
        <v>338</v>
      </c>
      <c r="B76" s="1299" t="s">
        <v>316</v>
      </c>
      <c r="C76" s="710">
        <f>'RM_1.1.sz.mell.'!C76</f>
        <v>0</v>
      </c>
      <c r="D76" s="710">
        <f>'RM_1.1.sz.mell.'!D76</f>
        <v>0</v>
      </c>
      <c r="E76" s="710">
        <f>'RM_1.1.sz.mell.'!E76</f>
        <v>0</v>
      </c>
      <c r="F76" s="710">
        <f>'RM_1.1.sz.mell.'!F76</f>
        <v>0</v>
      </c>
      <c r="G76" s="710">
        <f>'RM_1.1.sz.mell.'!G76</f>
        <v>0</v>
      </c>
      <c r="H76" s="710">
        <f>'RM_1.1.sz.mell.'!H76</f>
        <v>0</v>
      </c>
      <c r="I76" s="710">
        <f>'RM_1.1.sz.mell.'!I76</f>
        <v>0</v>
      </c>
      <c r="J76" s="710">
        <f>'RM_1.1.sz.mell.'!J76</f>
        <v>0</v>
      </c>
      <c r="K76" s="711">
        <f>C76+J76</f>
        <v>0</v>
      </c>
    </row>
    <row r="77" spans="1:11" s="425" customFormat="1" ht="12" customHeight="1" thickBot="1" x14ac:dyDescent="0.3">
      <c r="A77" s="1290" t="s">
        <v>339</v>
      </c>
      <c r="B77" s="1300" t="s">
        <v>572</v>
      </c>
      <c r="C77" s="710">
        <f>'RM_1.1.sz.mell.'!C77</f>
        <v>0</v>
      </c>
      <c r="D77" s="710">
        <f>'RM_1.1.sz.mell.'!D77</f>
        <v>0</v>
      </c>
      <c r="E77" s="710">
        <f>'RM_1.1.sz.mell.'!E77</f>
        <v>0</v>
      </c>
      <c r="F77" s="710">
        <f>'RM_1.1.sz.mell.'!F77</f>
        <v>0</v>
      </c>
      <c r="G77" s="710">
        <f>'RM_1.1.sz.mell.'!G77</f>
        <v>0</v>
      </c>
      <c r="H77" s="710">
        <f>'RM_1.1.sz.mell.'!H77</f>
        <v>0</v>
      </c>
      <c r="I77" s="710">
        <f>'RM_1.1.sz.mell.'!I77</f>
        <v>0</v>
      </c>
      <c r="J77" s="710">
        <f>'RM_1.1.sz.mell.'!J77</f>
        <v>0</v>
      </c>
      <c r="K77" s="711">
        <f>C77+J77</f>
        <v>0</v>
      </c>
    </row>
    <row r="78" spans="1:11" s="425" customFormat="1" ht="12" customHeight="1" thickBot="1" x14ac:dyDescent="0.3">
      <c r="A78" s="1297" t="s">
        <v>317</v>
      </c>
      <c r="B78" s="1292" t="s">
        <v>318</v>
      </c>
      <c r="C78" s="407">
        <f>'RM_1.1.sz.mell.'!C78</f>
        <v>44000000</v>
      </c>
      <c r="D78" s="407">
        <f>'RM_1.1.sz.mell.'!D78</f>
        <v>6463142</v>
      </c>
      <c r="E78" s="407">
        <f>'RM_1.1.sz.mell.'!E78</f>
        <v>0</v>
      </c>
      <c r="F78" s="407">
        <f>'RM_1.1.sz.mell.'!F78</f>
        <v>0</v>
      </c>
      <c r="G78" s="407">
        <f>'RM_1.1.sz.mell.'!G78</f>
        <v>0</v>
      </c>
      <c r="H78" s="407">
        <f>'RM_1.1.sz.mell.'!H78</f>
        <v>0</v>
      </c>
      <c r="I78" s="407">
        <f>'RM_1.1.sz.mell.'!I78</f>
        <v>0</v>
      </c>
      <c r="J78" s="407">
        <f>'RM_1.1.sz.mell.'!J78</f>
        <v>6463142</v>
      </c>
      <c r="K78" s="273">
        <f>SUM(K79:K80)</f>
        <v>50463142</v>
      </c>
    </row>
    <row r="79" spans="1:11" s="425" customFormat="1" ht="12" customHeight="1" x14ac:dyDescent="0.25">
      <c r="A79" s="1285" t="s">
        <v>340</v>
      </c>
      <c r="B79" s="1286" t="s">
        <v>319</v>
      </c>
      <c r="C79" s="710">
        <f>'RM_1.1.sz.mell.'!C79</f>
        <v>44000000</v>
      </c>
      <c r="D79" s="710">
        <f>'RM_1.1.sz.mell.'!D79</f>
        <v>6463142</v>
      </c>
      <c r="E79" s="710">
        <f>'RM_1.1.sz.mell.'!E79</f>
        <v>0</v>
      </c>
      <c r="F79" s="710">
        <f>'RM_1.1.sz.mell.'!F79</f>
        <v>0</v>
      </c>
      <c r="G79" s="710">
        <f>'RM_1.1.sz.mell.'!G79</f>
        <v>0</v>
      </c>
      <c r="H79" s="710">
        <f>'RM_1.1.sz.mell.'!H79</f>
        <v>0</v>
      </c>
      <c r="I79" s="710">
        <f>'RM_1.1.sz.mell.'!I79</f>
        <v>0</v>
      </c>
      <c r="J79" s="710">
        <f>'RM_1.1.sz.mell.'!J79</f>
        <v>6463142</v>
      </c>
      <c r="K79" s="711">
        <f>C79+J79</f>
        <v>50463142</v>
      </c>
    </row>
    <row r="80" spans="1:11" s="425" customFormat="1" ht="12" customHeight="1" thickBot="1" x14ac:dyDescent="0.3">
      <c r="A80" s="1290" t="s">
        <v>341</v>
      </c>
      <c r="B80" s="1291" t="s">
        <v>320</v>
      </c>
      <c r="C80" s="710">
        <f>'RM_1.1.sz.mell.'!C80</f>
        <v>0</v>
      </c>
      <c r="D80" s="710">
        <f>'RM_1.1.sz.mell.'!D80</f>
        <v>0</v>
      </c>
      <c r="E80" s="710">
        <f>'RM_1.1.sz.mell.'!E80</f>
        <v>0</v>
      </c>
      <c r="F80" s="710">
        <f>'RM_1.1.sz.mell.'!F80</f>
        <v>0</v>
      </c>
      <c r="G80" s="710">
        <f>'RM_1.1.sz.mell.'!G80</f>
        <v>0</v>
      </c>
      <c r="H80" s="710">
        <f>'RM_1.1.sz.mell.'!H80</f>
        <v>0</v>
      </c>
      <c r="I80" s="710">
        <f>'RM_1.1.sz.mell.'!I80</f>
        <v>0</v>
      </c>
      <c r="J80" s="710">
        <f>'RM_1.1.sz.mell.'!J80</f>
        <v>0</v>
      </c>
      <c r="K80" s="711">
        <f>C80+J80</f>
        <v>0</v>
      </c>
    </row>
    <row r="81" spans="1:11" s="425" customFormat="1" ht="12" customHeight="1" thickBot="1" x14ac:dyDescent="0.3">
      <c r="A81" s="1297" t="s">
        <v>321</v>
      </c>
      <c r="B81" s="1292" t="s">
        <v>322</v>
      </c>
      <c r="C81" s="407">
        <f>'RM_1.1.sz.mell.'!C81</f>
        <v>0</v>
      </c>
      <c r="D81" s="407">
        <f>'RM_1.1.sz.mell.'!D81</f>
        <v>278736</v>
      </c>
      <c r="E81" s="407">
        <f>'RM_1.1.sz.mell.'!E81</f>
        <v>349359</v>
      </c>
      <c r="F81" s="407">
        <f>'RM_1.1.sz.mell.'!F81</f>
        <v>0</v>
      </c>
      <c r="G81" s="407">
        <f>'RM_1.1.sz.mell.'!G81</f>
        <v>0</v>
      </c>
      <c r="H81" s="407">
        <f>'RM_1.1.sz.mell.'!H81</f>
        <v>0</v>
      </c>
      <c r="I81" s="407">
        <f>'RM_1.1.sz.mell.'!I81</f>
        <v>0</v>
      </c>
      <c r="J81" s="407">
        <f>'RM_1.1.sz.mell.'!J81</f>
        <v>628095</v>
      </c>
      <c r="K81" s="273">
        <f>SUM(K82:K84)</f>
        <v>628095</v>
      </c>
    </row>
    <row r="82" spans="1:11" s="425" customFormat="1" ht="12" customHeight="1" x14ac:dyDescent="0.25">
      <c r="A82" s="1285" t="s">
        <v>342</v>
      </c>
      <c r="B82" s="1286" t="s">
        <v>323</v>
      </c>
      <c r="C82" s="710">
        <f>'RM_1.1.sz.mell.'!C82</f>
        <v>0</v>
      </c>
      <c r="D82" s="710">
        <f>'RM_1.1.sz.mell.'!D82</f>
        <v>278736</v>
      </c>
      <c r="E82" s="710">
        <f>'RM_1.1.sz.mell.'!E82</f>
        <v>349359</v>
      </c>
      <c r="F82" s="710">
        <f>'RM_1.1.sz.mell.'!F82</f>
        <v>0</v>
      </c>
      <c r="G82" s="710">
        <f>'RM_1.1.sz.mell.'!G82</f>
        <v>0</v>
      </c>
      <c r="H82" s="710">
        <f>'RM_1.1.sz.mell.'!H82</f>
        <v>0</v>
      </c>
      <c r="I82" s="710">
        <f>'RM_1.1.sz.mell.'!I82</f>
        <v>0</v>
      </c>
      <c r="J82" s="710">
        <f>'RM_1.1.sz.mell.'!J82</f>
        <v>628095</v>
      </c>
      <c r="K82" s="711">
        <f>C82+J82</f>
        <v>628095</v>
      </c>
    </row>
    <row r="83" spans="1:11" s="425" customFormat="1" ht="12" customHeight="1" x14ac:dyDescent="0.25">
      <c r="A83" s="1287" t="s">
        <v>343</v>
      </c>
      <c r="B83" s="1288" t="s">
        <v>324</v>
      </c>
      <c r="C83" s="710">
        <f>'RM_1.1.sz.mell.'!C83</f>
        <v>0</v>
      </c>
      <c r="D83" s="710">
        <f>'RM_1.1.sz.mell.'!D83</f>
        <v>0</v>
      </c>
      <c r="E83" s="710">
        <f>'RM_1.1.sz.mell.'!E83</f>
        <v>0</v>
      </c>
      <c r="F83" s="710">
        <f>'RM_1.1.sz.mell.'!F83</f>
        <v>0</v>
      </c>
      <c r="G83" s="710">
        <f>'RM_1.1.sz.mell.'!G83</f>
        <v>0</v>
      </c>
      <c r="H83" s="710">
        <f>'RM_1.1.sz.mell.'!H83</f>
        <v>0</v>
      </c>
      <c r="I83" s="710">
        <f>'RM_1.1.sz.mell.'!I83</f>
        <v>0</v>
      </c>
      <c r="J83" s="710">
        <f>'RM_1.1.sz.mell.'!J83</f>
        <v>0</v>
      </c>
      <c r="K83" s="711">
        <f>C83+J83</f>
        <v>0</v>
      </c>
    </row>
    <row r="84" spans="1:11" s="425" customFormat="1" ht="12" customHeight="1" thickBot="1" x14ac:dyDescent="0.3">
      <c r="A84" s="1290" t="s">
        <v>344</v>
      </c>
      <c r="B84" s="1291" t="s">
        <v>764</v>
      </c>
      <c r="C84" s="710">
        <f>'RM_1.1.sz.mell.'!C84</f>
        <v>0</v>
      </c>
      <c r="D84" s="710">
        <f>'RM_1.1.sz.mell.'!D84</f>
        <v>0</v>
      </c>
      <c r="E84" s="710">
        <f>'RM_1.1.sz.mell.'!E84</f>
        <v>0</v>
      </c>
      <c r="F84" s="710">
        <f>'RM_1.1.sz.mell.'!F84</f>
        <v>0</v>
      </c>
      <c r="G84" s="710">
        <f>'RM_1.1.sz.mell.'!G84</f>
        <v>0</v>
      </c>
      <c r="H84" s="710">
        <f>'RM_1.1.sz.mell.'!H84</f>
        <v>0</v>
      </c>
      <c r="I84" s="710">
        <f>'RM_1.1.sz.mell.'!I84</f>
        <v>0</v>
      </c>
      <c r="J84" s="710">
        <f>'RM_1.1.sz.mell.'!J84</f>
        <v>0</v>
      </c>
      <c r="K84" s="711">
        <f>C84+J84</f>
        <v>0</v>
      </c>
    </row>
    <row r="85" spans="1:11" s="425" customFormat="1" ht="12" customHeight="1" thickBot="1" x14ac:dyDescent="0.3">
      <c r="A85" s="1297" t="s">
        <v>325</v>
      </c>
      <c r="B85" s="1292" t="s">
        <v>345</v>
      </c>
      <c r="C85" s="407">
        <f>'RM_1.1.sz.mell.'!C85</f>
        <v>0</v>
      </c>
      <c r="D85" s="407">
        <f>'RM_1.1.sz.mell.'!D85</f>
        <v>0</v>
      </c>
      <c r="E85" s="407">
        <f>'RM_1.1.sz.mell.'!E85</f>
        <v>0</v>
      </c>
      <c r="F85" s="407">
        <f>'RM_1.1.sz.mell.'!F85</f>
        <v>0</v>
      </c>
      <c r="G85" s="407">
        <f>'RM_1.1.sz.mell.'!G85</f>
        <v>0</v>
      </c>
      <c r="H85" s="407">
        <f>'RM_1.1.sz.mell.'!H85</f>
        <v>0</v>
      </c>
      <c r="I85" s="407">
        <f>'RM_1.1.sz.mell.'!I85</f>
        <v>0</v>
      </c>
      <c r="J85" s="407">
        <f>'RM_1.1.sz.mell.'!J85</f>
        <v>0</v>
      </c>
      <c r="K85" s="273">
        <f>SUM(K86:K89)</f>
        <v>0</v>
      </c>
    </row>
    <row r="86" spans="1:11" s="425" customFormat="1" ht="12" customHeight="1" x14ac:dyDescent="0.25">
      <c r="A86" s="1301" t="s">
        <v>326</v>
      </c>
      <c r="B86" s="1286" t="s">
        <v>327</v>
      </c>
      <c r="C86" s="710">
        <f>'RM_1.1.sz.mell.'!C86</f>
        <v>0</v>
      </c>
      <c r="D86" s="710">
        <f>'RM_1.1.sz.mell.'!D86</f>
        <v>0</v>
      </c>
      <c r="E86" s="710">
        <f>'RM_1.1.sz.mell.'!E86</f>
        <v>0</v>
      </c>
      <c r="F86" s="710">
        <f>'RM_1.1.sz.mell.'!F86</f>
        <v>0</v>
      </c>
      <c r="G86" s="710">
        <f>'RM_1.1.sz.mell.'!G86</f>
        <v>0</v>
      </c>
      <c r="H86" s="710">
        <f>'RM_1.1.sz.mell.'!H86</f>
        <v>0</v>
      </c>
      <c r="I86" s="710">
        <f>'RM_1.1.sz.mell.'!I86</f>
        <v>0</v>
      </c>
      <c r="J86" s="710">
        <f>'RM_1.1.sz.mell.'!J86</f>
        <v>0</v>
      </c>
      <c r="K86" s="711">
        <f t="shared" ref="K86:K91" si="5">C86+J86</f>
        <v>0</v>
      </c>
    </row>
    <row r="87" spans="1:11" s="425" customFormat="1" ht="12" customHeight="1" x14ac:dyDescent="0.25">
      <c r="A87" s="1302" t="s">
        <v>328</v>
      </c>
      <c r="B87" s="1288" t="s">
        <v>329</v>
      </c>
      <c r="C87" s="710">
        <f>'RM_1.1.sz.mell.'!C87</f>
        <v>0</v>
      </c>
      <c r="D87" s="710">
        <f>'RM_1.1.sz.mell.'!D87</f>
        <v>0</v>
      </c>
      <c r="E87" s="710">
        <f>'RM_1.1.sz.mell.'!E87</f>
        <v>0</v>
      </c>
      <c r="F87" s="710">
        <f>'RM_1.1.sz.mell.'!F87</f>
        <v>0</v>
      </c>
      <c r="G87" s="710">
        <f>'RM_1.1.sz.mell.'!G87</f>
        <v>0</v>
      </c>
      <c r="H87" s="710">
        <f>'RM_1.1.sz.mell.'!H87</f>
        <v>0</v>
      </c>
      <c r="I87" s="710">
        <f>'RM_1.1.sz.mell.'!I87</f>
        <v>0</v>
      </c>
      <c r="J87" s="710">
        <f>'RM_1.1.sz.mell.'!J87</f>
        <v>0</v>
      </c>
      <c r="K87" s="711">
        <f t="shared" si="5"/>
        <v>0</v>
      </c>
    </row>
    <row r="88" spans="1:11" s="425" customFormat="1" ht="12" customHeight="1" x14ac:dyDescent="0.25">
      <c r="A88" s="1302" t="s">
        <v>330</v>
      </c>
      <c r="B88" s="1288" t="s">
        <v>331</v>
      </c>
      <c r="C88" s="710">
        <f>'RM_1.1.sz.mell.'!C88</f>
        <v>0</v>
      </c>
      <c r="D88" s="710">
        <f>'RM_1.1.sz.mell.'!D88</f>
        <v>0</v>
      </c>
      <c r="E88" s="710">
        <f>'RM_1.1.sz.mell.'!E88</f>
        <v>0</v>
      </c>
      <c r="F88" s="710">
        <f>'RM_1.1.sz.mell.'!F88</f>
        <v>0</v>
      </c>
      <c r="G88" s="710">
        <f>'RM_1.1.sz.mell.'!G88</f>
        <v>0</v>
      </c>
      <c r="H88" s="710">
        <f>'RM_1.1.sz.mell.'!H88</f>
        <v>0</v>
      </c>
      <c r="I88" s="710">
        <f>'RM_1.1.sz.mell.'!I88</f>
        <v>0</v>
      </c>
      <c r="J88" s="710">
        <f>'RM_1.1.sz.mell.'!J88</f>
        <v>0</v>
      </c>
      <c r="K88" s="711">
        <f t="shared" si="5"/>
        <v>0</v>
      </c>
    </row>
    <row r="89" spans="1:11" s="425" customFormat="1" ht="12" customHeight="1" thickBot="1" x14ac:dyDescent="0.3">
      <c r="A89" s="1303" t="s">
        <v>332</v>
      </c>
      <c r="B89" s="1291" t="s">
        <v>333</v>
      </c>
      <c r="C89" s="710">
        <f>'RM_1.1.sz.mell.'!C89</f>
        <v>0</v>
      </c>
      <c r="D89" s="710">
        <f>'RM_1.1.sz.mell.'!D89</f>
        <v>0</v>
      </c>
      <c r="E89" s="710">
        <f>'RM_1.1.sz.mell.'!E89</f>
        <v>0</v>
      </c>
      <c r="F89" s="710">
        <f>'RM_1.1.sz.mell.'!F89</f>
        <v>0</v>
      </c>
      <c r="G89" s="710">
        <f>'RM_1.1.sz.mell.'!G89</f>
        <v>0</v>
      </c>
      <c r="H89" s="710">
        <f>'RM_1.1.sz.mell.'!H89</f>
        <v>0</v>
      </c>
      <c r="I89" s="710">
        <f>'RM_1.1.sz.mell.'!I89</f>
        <v>0</v>
      </c>
      <c r="J89" s="710">
        <f>'RM_1.1.sz.mell.'!J89</f>
        <v>0</v>
      </c>
      <c r="K89" s="711">
        <f t="shared" si="5"/>
        <v>0</v>
      </c>
    </row>
    <row r="90" spans="1:11" s="425" customFormat="1" ht="12" customHeight="1" thickBot="1" x14ac:dyDescent="0.3">
      <c r="A90" s="1297" t="s">
        <v>334</v>
      </c>
      <c r="B90" s="1292" t="s">
        <v>475</v>
      </c>
      <c r="C90" s="407">
        <f>'RM_1.1.sz.mell.'!C90</f>
        <v>0</v>
      </c>
      <c r="D90" s="407">
        <f>'RM_1.1.sz.mell.'!D90</f>
        <v>0</v>
      </c>
      <c r="E90" s="407">
        <f>'RM_1.1.sz.mell.'!E90</f>
        <v>0</v>
      </c>
      <c r="F90" s="407">
        <f>'RM_1.1.sz.mell.'!F90</f>
        <v>0</v>
      </c>
      <c r="G90" s="407">
        <f>'RM_1.1.sz.mell.'!G90</f>
        <v>0</v>
      </c>
      <c r="H90" s="407">
        <f>'RM_1.1.sz.mell.'!H90</f>
        <v>0</v>
      </c>
      <c r="I90" s="407">
        <f>'RM_1.1.sz.mell.'!I90</f>
        <v>0</v>
      </c>
      <c r="J90" s="407">
        <f>'RM_1.1.sz.mell.'!J90</f>
        <v>0</v>
      </c>
      <c r="K90" s="273">
        <f t="shared" si="5"/>
        <v>0</v>
      </c>
    </row>
    <row r="91" spans="1:11" s="425" customFormat="1" ht="13.5" customHeight="1" thickBot="1" x14ac:dyDescent="0.3">
      <c r="A91" s="1297" t="s">
        <v>336</v>
      </c>
      <c r="B91" s="1292" t="s">
        <v>335</v>
      </c>
      <c r="C91" s="407">
        <f>'RM_1.1.sz.mell.'!C91</f>
        <v>0</v>
      </c>
      <c r="D91" s="407">
        <f>'RM_1.1.sz.mell.'!D91</f>
        <v>0</v>
      </c>
      <c r="E91" s="407">
        <f>'RM_1.1.sz.mell.'!E91</f>
        <v>0</v>
      </c>
      <c r="F91" s="407">
        <f>'RM_1.1.sz.mell.'!F91</f>
        <v>0</v>
      </c>
      <c r="G91" s="407">
        <f>'RM_1.1.sz.mell.'!G91</f>
        <v>0</v>
      </c>
      <c r="H91" s="407">
        <f>'RM_1.1.sz.mell.'!H91</f>
        <v>0</v>
      </c>
      <c r="I91" s="407">
        <f>'RM_1.1.sz.mell.'!I91</f>
        <v>0</v>
      </c>
      <c r="J91" s="407">
        <f>'RM_1.1.sz.mell.'!J91</f>
        <v>0</v>
      </c>
      <c r="K91" s="273">
        <f t="shared" si="5"/>
        <v>0</v>
      </c>
    </row>
    <row r="92" spans="1:11" s="425" customFormat="1" ht="15.75" customHeight="1" thickBot="1" x14ac:dyDescent="0.3">
      <c r="A92" s="1297" t="s">
        <v>348</v>
      </c>
      <c r="B92" s="1292" t="s">
        <v>478</v>
      </c>
      <c r="C92" s="414">
        <f>'RM_1.1.sz.mell.'!C92</f>
        <v>44000000</v>
      </c>
      <c r="D92" s="414">
        <f>'RM_1.1.sz.mell.'!D92</f>
        <v>6741878</v>
      </c>
      <c r="E92" s="414">
        <f>'RM_1.1.sz.mell.'!E92</f>
        <v>349359</v>
      </c>
      <c r="F92" s="414">
        <f>'RM_1.1.sz.mell.'!F92</f>
        <v>0</v>
      </c>
      <c r="G92" s="414">
        <f>'RM_1.1.sz.mell.'!G92</f>
        <v>0</v>
      </c>
      <c r="H92" s="414">
        <f>'RM_1.1.sz.mell.'!H92</f>
        <v>0</v>
      </c>
      <c r="I92" s="414">
        <f>'RM_1.1.sz.mell.'!I92</f>
        <v>0</v>
      </c>
      <c r="J92" s="414">
        <f>'RM_1.1.sz.mell.'!J92</f>
        <v>7091237</v>
      </c>
      <c r="K92" s="457">
        <f>+K69+K73+K78+K81+K85+K91+K90</f>
        <v>51091237</v>
      </c>
    </row>
    <row r="93" spans="1:11" s="425" customFormat="1" ht="25.5" customHeight="1" thickBot="1" x14ac:dyDescent="0.3">
      <c r="A93" s="1304" t="s">
        <v>477</v>
      </c>
      <c r="B93" s="1305" t="s">
        <v>479</v>
      </c>
      <c r="C93" s="414">
        <f>'RM_1.1.sz.mell.'!C93</f>
        <v>62443841</v>
      </c>
      <c r="D93" s="414">
        <f>'RM_1.1.sz.mell.'!D93</f>
        <v>6741878</v>
      </c>
      <c r="E93" s="414">
        <f>'RM_1.1.sz.mell.'!E93</f>
        <v>16202315</v>
      </c>
      <c r="F93" s="414">
        <f>'RM_1.1.sz.mell.'!F93</f>
        <v>0</v>
      </c>
      <c r="G93" s="414">
        <f>'RM_1.1.sz.mell.'!G93</f>
        <v>0</v>
      </c>
      <c r="H93" s="414">
        <f>'RM_1.1.sz.mell.'!H93</f>
        <v>0</v>
      </c>
      <c r="I93" s="414">
        <f>'RM_1.1.sz.mell.'!I93</f>
        <v>0</v>
      </c>
      <c r="J93" s="414">
        <f>'RM_1.1.sz.mell.'!J93</f>
        <v>22944193</v>
      </c>
      <c r="K93" s="457">
        <f>+K68+K92</f>
        <v>85388034</v>
      </c>
    </row>
    <row r="94" spans="1:11" s="425" customFormat="1" ht="30.75" customHeight="1" x14ac:dyDescent="0.25">
      <c r="A94" s="1306"/>
      <c r="B94" s="1307"/>
      <c r="C94" s="314"/>
      <c r="D94" s="1308"/>
      <c r="E94" s="1308"/>
      <c r="F94" s="1308"/>
      <c r="G94" s="1308"/>
      <c r="H94" s="1308"/>
      <c r="I94" s="1308"/>
      <c r="J94" s="1308"/>
      <c r="K94" s="1308"/>
    </row>
    <row r="95" spans="1:11" ht="16.5" customHeight="1" x14ac:dyDescent="0.3">
      <c r="A95" s="1596" t="s">
        <v>47</v>
      </c>
      <c r="B95" s="1596"/>
      <c r="C95" s="1596"/>
      <c r="D95" s="1596"/>
      <c r="E95" s="1596"/>
      <c r="F95" s="1596"/>
      <c r="G95" s="1596"/>
      <c r="H95" s="1596"/>
      <c r="I95" s="1596"/>
      <c r="J95" s="1596"/>
      <c r="K95" s="1596"/>
    </row>
    <row r="96" spans="1:11" s="435" customFormat="1" ht="16.5" customHeight="1" thickBot="1" x14ac:dyDescent="0.35">
      <c r="A96" s="1593" t="s">
        <v>153</v>
      </c>
      <c r="B96" s="1593"/>
      <c r="C96" s="1309"/>
      <c r="D96" s="1310"/>
      <c r="E96" s="1310"/>
      <c r="F96" s="1310"/>
      <c r="G96" s="1310"/>
      <c r="H96" s="1310"/>
      <c r="I96" s="1310"/>
      <c r="J96" s="1310"/>
      <c r="K96" s="1309" t="str">
        <f>K7</f>
        <v>Forintban!</v>
      </c>
    </row>
    <row r="97" spans="1:11" x14ac:dyDescent="0.3">
      <c r="A97" s="1701" t="s">
        <v>69</v>
      </c>
      <c r="B97" s="1703" t="s">
        <v>765</v>
      </c>
      <c r="C97" s="1705" t="str">
        <f>+CONCATENATE(LEFT(E_ÖSSZEFÜGGÉSEK!A6,4),". évi")</f>
        <v>2019. évi</v>
      </c>
      <c r="D97" s="1706"/>
      <c r="E97" s="1707"/>
      <c r="F97" s="1707"/>
      <c r="G97" s="1707"/>
      <c r="H97" s="1707"/>
      <c r="I97" s="1707"/>
      <c r="J97" s="1707"/>
      <c r="K97" s="1708"/>
    </row>
    <row r="98" spans="1:11" ht="23.4" thickBot="1" x14ac:dyDescent="0.35">
      <c r="A98" s="1702"/>
      <c r="B98" s="1777"/>
      <c r="C98" s="1492" t="str">
        <f>'RM_1.1.sz.mell.'!C98</f>
        <v>Eredeti
előirányzat</v>
      </c>
      <c r="D98" s="1492" t="str">
        <f>'RM_1.1.sz.mell.'!D98</f>
        <v xml:space="preserve">1 . sz. módosítás </v>
      </c>
      <c r="E98" s="1492" t="str">
        <f>'RM_1.1.sz.mell.'!E98</f>
        <v xml:space="preserve">2 . sz. módosítás </v>
      </c>
      <c r="F98" s="1492" t="str">
        <f>'RM_1.1.sz.mell.'!F98</f>
        <v xml:space="preserve">… . sz. módosítás </v>
      </c>
      <c r="G98" s="1492" t="str">
        <f>'RM_1.1.sz.mell.'!G98</f>
        <v xml:space="preserve">… . sz. módosítás </v>
      </c>
      <c r="H98" s="1492" t="str">
        <f>'RM_1.1.sz.mell.'!H98</f>
        <v xml:space="preserve">… . sz. módosítás </v>
      </c>
      <c r="I98" s="1492" t="str">
        <f>'RM_1.1.sz.mell.'!I98</f>
        <v xml:space="preserve">… . sz. módosítás </v>
      </c>
      <c r="J98" s="1492" t="str">
        <f>'RM_1.1.sz.mell.'!J98</f>
        <v>Módosítások összesen</v>
      </c>
      <c r="K98" s="1493" t="str">
        <f>'RM_1.1.sz.mell.'!K98</f>
        <v>1.számú módosítás utáni előirányzat</v>
      </c>
    </row>
    <row r="99" spans="1:11" s="424" customFormat="1" ht="12" customHeight="1" thickBot="1" x14ac:dyDescent="0.25">
      <c r="A99" s="1311" t="s">
        <v>493</v>
      </c>
      <c r="B99" s="1327" t="s">
        <v>494</v>
      </c>
      <c r="C99" s="1326" t="str">
        <f>'RM_1.1.sz.mell.'!C99</f>
        <v>C</v>
      </c>
      <c r="D99" s="1326" t="str">
        <f>'RM_1.1.sz.mell.'!D99</f>
        <v>D</v>
      </c>
      <c r="E99" s="1326" t="str">
        <f>'RM_1.1.sz.mell.'!E99</f>
        <v>E</v>
      </c>
      <c r="F99" s="1326" t="str">
        <f>'RM_1.1.sz.mell.'!F99</f>
        <v>F</v>
      </c>
      <c r="G99" s="1326" t="str">
        <f>'RM_1.1.sz.mell.'!G99</f>
        <v>G</v>
      </c>
      <c r="H99" s="1326" t="str">
        <f>'RM_1.1.sz.mell.'!H99</f>
        <v>H</v>
      </c>
      <c r="I99" s="1326" t="str">
        <f>'RM_1.1.sz.mell.'!I99</f>
        <v>I</v>
      </c>
      <c r="J99" s="1326" t="str">
        <f>'RM_1.1.sz.mell.'!J99</f>
        <v>J=(D+…+I)</v>
      </c>
      <c r="K99" s="698" t="str">
        <f>'RM_1.1.sz.mell.'!K99</f>
        <v>K=(C+J)</v>
      </c>
    </row>
    <row r="100" spans="1:11" ht="12" customHeight="1" thickBot="1" x14ac:dyDescent="0.35">
      <c r="A100" s="1312" t="s">
        <v>18</v>
      </c>
      <c r="B100" s="1328" t="s">
        <v>437</v>
      </c>
      <c r="C100" s="406">
        <f>'RM_1.1.sz.mell.'!C100</f>
        <v>20328318</v>
      </c>
      <c r="D100" s="406">
        <f>'RM_1.1.sz.mell.'!D100</f>
        <v>3463142</v>
      </c>
      <c r="E100" s="406">
        <f>'RM_1.1.sz.mell.'!E100</f>
        <v>3649526</v>
      </c>
      <c r="F100" s="406">
        <f>'RM_1.1.sz.mell.'!F100</f>
        <v>0</v>
      </c>
      <c r="G100" s="406">
        <f>'RM_1.1.sz.mell.'!G100</f>
        <v>0</v>
      </c>
      <c r="H100" s="406">
        <f>'RM_1.1.sz.mell.'!H100</f>
        <v>0</v>
      </c>
      <c r="I100" s="406">
        <f>'RM_1.1.sz.mell.'!I100</f>
        <v>0</v>
      </c>
      <c r="J100" s="406">
        <f>'RM_1.1.sz.mell.'!J100</f>
        <v>7112668</v>
      </c>
      <c r="K100" s="306">
        <f>'RM_1.1.sz.mell.'!K100</f>
        <v>27440986</v>
      </c>
    </row>
    <row r="101" spans="1:11" ht="12" customHeight="1" x14ac:dyDescent="0.3">
      <c r="A101" s="1314" t="s">
        <v>98</v>
      </c>
      <c r="B101" s="1329" t="s">
        <v>49</v>
      </c>
      <c r="C101" s="715">
        <f>'RM_1.1.sz.mell.'!C101</f>
        <v>7296102</v>
      </c>
      <c r="D101" s="715">
        <f>'RM_1.1.sz.mell.'!D101</f>
        <v>10000</v>
      </c>
      <c r="E101" s="715">
        <f>'RM_1.1.sz.mell.'!E101</f>
        <v>753171</v>
      </c>
      <c r="F101" s="715">
        <f>'RM_1.1.sz.mell.'!F101</f>
        <v>0</v>
      </c>
      <c r="G101" s="715">
        <f>'RM_1.1.sz.mell.'!G101</f>
        <v>0</v>
      </c>
      <c r="H101" s="715">
        <f>'RM_1.1.sz.mell.'!H101</f>
        <v>0</v>
      </c>
      <c r="I101" s="715">
        <f>'RM_1.1.sz.mell.'!I101</f>
        <v>0</v>
      </c>
      <c r="J101" s="715">
        <f>'RM_1.1.sz.mell.'!J101</f>
        <v>763171</v>
      </c>
      <c r="K101" s="799">
        <f>'RM_1.1.sz.mell.'!K101</f>
        <v>8059273</v>
      </c>
    </row>
    <row r="102" spans="1:11" ht="12" customHeight="1" x14ac:dyDescent="0.3">
      <c r="A102" s="1287" t="s">
        <v>99</v>
      </c>
      <c r="B102" s="1330" t="s">
        <v>183</v>
      </c>
      <c r="C102" s="717">
        <f>'RM_1.1.sz.mell.'!C102</f>
        <v>1465908</v>
      </c>
      <c r="D102" s="717">
        <f>'RM_1.1.sz.mell.'!D102</f>
        <v>4071</v>
      </c>
      <c r="E102" s="717">
        <f>'RM_1.1.sz.mell.'!E102</f>
        <v>131805</v>
      </c>
      <c r="F102" s="717">
        <f>'RM_1.1.sz.mell.'!F102</f>
        <v>0</v>
      </c>
      <c r="G102" s="717">
        <f>'RM_1.1.sz.mell.'!G102</f>
        <v>0</v>
      </c>
      <c r="H102" s="717">
        <f>'RM_1.1.sz.mell.'!H102</f>
        <v>0</v>
      </c>
      <c r="I102" s="717">
        <f>'RM_1.1.sz.mell.'!I102</f>
        <v>0</v>
      </c>
      <c r="J102" s="717">
        <f>'RM_1.1.sz.mell.'!J102</f>
        <v>135876</v>
      </c>
      <c r="K102" s="785">
        <f>'RM_1.1.sz.mell.'!K102</f>
        <v>1601784</v>
      </c>
    </row>
    <row r="103" spans="1:11" ht="12" customHeight="1" x14ac:dyDescent="0.3">
      <c r="A103" s="1287" t="s">
        <v>100</v>
      </c>
      <c r="B103" s="1330" t="s">
        <v>140</v>
      </c>
      <c r="C103" s="719">
        <f>'RM_1.1.sz.mell.'!C103</f>
        <v>9800000</v>
      </c>
      <c r="D103" s="719">
        <f>'RM_1.1.sz.mell.'!D103</f>
        <v>2551171</v>
      </c>
      <c r="E103" s="719">
        <f>'RM_1.1.sz.mell.'!E103</f>
        <v>1000000</v>
      </c>
      <c r="F103" s="719">
        <f>'RM_1.1.sz.mell.'!F103</f>
        <v>0</v>
      </c>
      <c r="G103" s="719">
        <f>'RM_1.1.sz.mell.'!G103</f>
        <v>0</v>
      </c>
      <c r="H103" s="719">
        <f>'RM_1.1.sz.mell.'!H103</f>
        <v>0</v>
      </c>
      <c r="I103" s="719">
        <f>'RM_1.1.sz.mell.'!I103</f>
        <v>0</v>
      </c>
      <c r="J103" s="719">
        <f>'RM_1.1.sz.mell.'!J103</f>
        <v>3551171</v>
      </c>
      <c r="K103" s="786">
        <f>'RM_1.1.sz.mell.'!K103</f>
        <v>13351171</v>
      </c>
    </row>
    <row r="104" spans="1:11" ht="12" customHeight="1" x14ac:dyDescent="0.3">
      <c r="A104" s="1287" t="s">
        <v>101</v>
      </c>
      <c r="B104" s="1331" t="s">
        <v>184</v>
      </c>
      <c r="C104" s="719">
        <f>'RM_1.1.sz.mell.'!C104</f>
        <v>100000</v>
      </c>
      <c r="D104" s="719">
        <f>'RM_1.1.sz.mell.'!D104</f>
        <v>0</v>
      </c>
      <c r="E104" s="719">
        <f>'RM_1.1.sz.mell.'!E104</f>
        <v>0</v>
      </c>
      <c r="F104" s="719">
        <f>'RM_1.1.sz.mell.'!F104</f>
        <v>0</v>
      </c>
      <c r="G104" s="719">
        <f>'RM_1.1.sz.mell.'!G104</f>
        <v>0</v>
      </c>
      <c r="H104" s="719">
        <f>'RM_1.1.sz.mell.'!H104</f>
        <v>0</v>
      </c>
      <c r="I104" s="719">
        <f>'RM_1.1.sz.mell.'!I104</f>
        <v>0</v>
      </c>
      <c r="J104" s="719">
        <f>'RM_1.1.sz.mell.'!J104</f>
        <v>0</v>
      </c>
      <c r="K104" s="786">
        <f>'RM_1.1.sz.mell.'!K104</f>
        <v>100000</v>
      </c>
    </row>
    <row r="105" spans="1:11" ht="12" customHeight="1" x14ac:dyDescent="0.3">
      <c r="A105" s="1287" t="s">
        <v>112</v>
      </c>
      <c r="B105" s="1316" t="s">
        <v>185</v>
      </c>
      <c r="C105" s="719">
        <f>'RM_1.1.sz.mell.'!C105</f>
        <v>1407863</v>
      </c>
      <c r="D105" s="719">
        <f>'RM_1.1.sz.mell.'!D105</f>
        <v>0</v>
      </c>
      <c r="E105" s="719">
        <f>'RM_1.1.sz.mell.'!E105</f>
        <v>252300</v>
      </c>
      <c r="F105" s="719">
        <f>'RM_1.1.sz.mell.'!F105</f>
        <v>0</v>
      </c>
      <c r="G105" s="719">
        <f>'RM_1.1.sz.mell.'!G105</f>
        <v>0</v>
      </c>
      <c r="H105" s="719">
        <f>'RM_1.1.sz.mell.'!H105</f>
        <v>0</v>
      </c>
      <c r="I105" s="719">
        <f>'RM_1.1.sz.mell.'!I105</f>
        <v>0</v>
      </c>
      <c r="J105" s="719">
        <f>'RM_1.1.sz.mell.'!J105</f>
        <v>252300</v>
      </c>
      <c r="K105" s="786">
        <f>'RM_1.1.sz.mell.'!K105</f>
        <v>1660163</v>
      </c>
    </row>
    <row r="106" spans="1:11" ht="12" customHeight="1" x14ac:dyDescent="0.3">
      <c r="A106" s="1287" t="s">
        <v>102</v>
      </c>
      <c r="B106" s="1330" t="s">
        <v>442</v>
      </c>
      <c r="C106" s="719">
        <f>'RM_1.1.sz.mell.'!C106</f>
        <v>0</v>
      </c>
      <c r="D106" s="719">
        <f>'RM_1.1.sz.mell.'!D106</f>
        <v>0</v>
      </c>
      <c r="E106" s="719">
        <f>'RM_1.1.sz.mell.'!E106</f>
        <v>252300</v>
      </c>
      <c r="F106" s="719">
        <f>'RM_1.1.sz.mell.'!F106</f>
        <v>0</v>
      </c>
      <c r="G106" s="719">
        <f>'RM_1.1.sz.mell.'!G106</f>
        <v>0</v>
      </c>
      <c r="H106" s="719">
        <f>'RM_1.1.sz.mell.'!H106</f>
        <v>0</v>
      </c>
      <c r="I106" s="719">
        <f>'RM_1.1.sz.mell.'!I106</f>
        <v>0</v>
      </c>
      <c r="J106" s="719">
        <f>'RM_1.1.sz.mell.'!J106</f>
        <v>252300</v>
      </c>
      <c r="K106" s="786">
        <f>'RM_1.1.sz.mell.'!K106</f>
        <v>252300</v>
      </c>
    </row>
    <row r="107" spans="1:11" ht="12" customHeight="1" x14ac:dyDescent="0.3">
      <c r="A107" s="1287" t="s">
        <v>103</v>
      </c>
      <c r="B107" s="1332" t="s">
        <v>441</v>
      </c>
      <c r="C107" s="719">
        <f>'RM_1.1.sz.mell.'!C107</f>
        <v>0</v>
      </c>
      <c r="D107" s="719">
        <f>'RM_1.1.sz.mell.'!D107</f>
        <v>0</v>
      </c>
      <c r="E107" s="719">
        <f>'RM_1.1.sz.mell.'!E107</f>
        <v>0</v>
      </c>
      <c r="F107" s="719">
        <f>'RM_1.1.sz.mell.'!F107</f>
        <v>0</v>
      </c>
      <c r="G107" s="719">
        <f>'RM_1.1.sz.mell.'!G107</f>
        <v>0</v>
      </c>
      <c r="H107" s="719">
        <f>'RM_1.1.sz.mell.'!H107</f>
        <v>0</v>
      </c>
      <c r="I107" s="719">
        <f>'RM_1.1.sz.mell.'!I107</f>
        <v>0</v>
      </c>
      <c r="J107" s="719">
        <f>'RM_1.1.sz.mell.'!J107</f>
        <v>0</v>
      </c>
      <c r="K107" s="786">
        <f>'RM_1.1.sz.mell.'!K107</f>
        <v>0</v>
      </c>
    </row>
    <row r="108" spans="1:11" ht="12" customHeight="1" x14ac:dyDescent="0.3">
      <c r="A108" s="1287" t="s">
        <v>113</v>
      </c>
      <c r="B108" s="1332" t="s">
        <v>440</v>
      </c>
      <c r="C108" s="719">
        <f>'RM_1.1.sz.mell.'!C108</f>
        <v>0</v>
      </c>
      <c r="D108" s="719">
        <f>'RM_1.1.sz.mell.'!D108</f>
        <v>0</v>
      </c>
      <c r="E108" s="719">
        <f>'RM_1.1.sz.mell.'!E108</f>
        <v>0</v>
      </c>
      <c r="F108" s="719">
        <f>'RM_1.1.sz.mell.'!F108</f>
        <v>0</v>
      </c>
      <c r="G108" s="719">
        <f>'RM_1.1.sz.mell.'!G108</f>
        <v>0</v>
      </c>
      <c r="H108" s="719">
        <f>'RM_1.1.sz.mell.'!H108</f>
        <v>0</v>
      </c>
      <c r="I108" s="719">
        <f>'RM_1.1.sz.mell.'!I108</f>
        <v>0</v>
      </c>
      <c r="J108" s="719">
        <f>'RM_1.1.sz.mell.'!J108</f>
        <v>0</v>
      </c>
      <c r="K108" s="786">
        <f>'RM_1.1.sz.mell.'!K108</f>
        <v>0</v>
      </c>
    </row>
    <row r="109" spans="1:11" ht="12" customHeight="1" x14ac:dyDescent="0.3">
      <c r="A109" s="1287" t="s">
        <v>114</v>
      </c>
      <c r="B109" s="1333" t="s">
        <v>351</v>
      </c>
      <c r="C109" s="719">
        <f>'RM_1.1.sz.mell.'!C109</f>
        <v>0</v>
      </c>
      <c r="D109" s="719">
        <f>'RM_1.1.sz.mell.'!D109</f>
        <v>0</v>
      </c>
      <c r="E109" s="719">
        <f>'RM_1.1.sz.mell.'!E109</f>
        <v>0</v>
      </c>
      <c r="F109" s="719">
        <f>'RM_1.1.sz.mell.'!F109</f>
        <v>0</v>
      </c>
      <c r="G109" s="719">
        <f>'RM_1.1.sz.mell.'!G109</f>
        <v>0</v>
      </c>
      <c r="H109" s="719">
        <f>'RM_1.1.sz.mell.'!H109</f>
        <v>0</v>
      </c>
      <c r="I109" s="719">
        <f>'RM_1.1.sz.mell.'!I109</f>
        <v>0</v>
      </c>
      <c r="J109" s="719">
        <f>'RM_1.1.sz.mell.'!J109</f>
        <v>0</v>
      </c>
      <c r="K109" s="786">
        <f>'RM_1.1.sz.mell.'!K109</f>
        <v>0</v>
      </c>
    </row>
    <row r="110" spans="1:11" ht="12" customHeight="1" x14ac:dyDescent="0.3">
      <c r="A110" s="1287" t="s">
        <v>115</v>
      </c>
      <c r="B110" s="1334" t="s">
        <v>352</v>
      </c>
      <c r="C110" s="719">
        <f>'RM_1.1.sz.mell.'!C110</f>
        <v>0</v>
      </c>
      <c r="D110" s="719">
        <f>'RM_1.1.sz.mell.'!D110</f>
        <v>0</v>
      </c>
      <c r="E110" s="719">
        <f>'RM_1.1.sz.mell.'!E110</f>
        <v>0</v>
      </c>
      <c r="F110" s="719">
        <f>'RM_1.1.sz.mell.'!F110</f>
        <v>0</v>
      </c>
      <c r="G110" s="719">
        <f>'RM_1.1.sz.mell.'!G110</f>
        <v>0</v>
      </c>
      <c r="H110" s="719">
        <f>'RM_1.1.sz.mell.'!H110</f>
        <v>0</v>
      </c>
      <c r="I110" s="719">
        <f>'RM_1.1.sz.mell.'!I110</f>
        <v>0</v>
      </c>
      <c r="J110" s="719">
        <f>'RM_1.1.sz.mell.'!J110</f>
        <v>0</v>
      </c>
      <c r="K110" s="786">
        <f>'RM_1.1.sz.mell.'!K110</f>
        <v>0</v>
      </c>
    </row>
    <row r="111" spans="1:11" ht="12" customHeight="1" x14ac:dyDescent="0.3">
      <c r="A111" s="1287" t="s">
        <v>116</v>
      </c>
      <c r="B111" s="1334" t="s">
        <v>353</v>
      </c>
      <c r="C111" s="719">
        <f>'RM_1.1.sz.mell.'!C111</f>
        <v>0</v>
      </c>
      <c r="D111" s="719">
        <f>'RM_1.1.sz.mell.'!D111</f>
        <v>0</v>
      </c>
      <c r="E111" s="719">
        <f>'RM_1.1.sz.mell.'!E111</f>
        <v>0</v>
      </c>
      <c r="F111" s="719">
        <f>'RM_1.1.sz.mell.'!F111</f>
        <v>0</v>
      </c>
      <c r="G111" s="719">
        <f>'RM_1.1.sz.mell.'!G111</f>
        <v>0</v>
      </c>
      <c r="H111" s="719">
        <f>'RM_1.1.sz.mell.'!H111</f>
        <v>0</v>
      </c>
      <c r="I111" s="719">
        <f>'RM_1.1.sz.mell.'!I111</f>
        <v>0</v>
      </c>
      <c r="J111" s="719">
        <f>'RM_1.1.sz.mell.'!J111</f>
        <v>0</v>
      </c>
      <c r="K111" s="786">
        <f>'RM_1.1.sz.mell.'!K111</f>
        <v>0</v>
      </c>
    </row>
    <row r="112" spans="1:11" ht="12" customHeight="1" x14ac:dyDescent="0.3">
      <c r="A112" s="1287" t="s">
        <v>118</v>
      </c>
      <c r="B112" s="1333" t="s">
        <v>354</v>
      </c>
      <c r="C112" s="719">
        <f>'RM_1.1.sz.mell.'!C112</f>
        <v>1360000</v>
      </c>
      <c r="D112" s="719">
        <f>'RM_1.1.sz.mell.'!D112</f>
        <v>0</v>
      </c>
      <c r="E112" s="719">
        <f>'RM_1.1.sz.mell.'!E112</f>
        <v>0</v>
      </c>
      <c r="F112" s="719">
        <f>'RM_1.1.sz.mell.'!F112</f>
        <v>0</v>
      </c>
      <c r="G112" s="719">
        <f>'RM_1.1.sz.mell.'!G112</f>
        <v>0</v>
      </c>
      <c r="H112" s="719">
        <f>'RM_1.1.sz.mell.'!H112</f>
        <v>0</v>
      </c>
      <c r="I112" s="719">
        <f>'RM_1.1.sz.mell.'!I112</f>
        <v>0</v>
      </c>
      <c r="J112" s="719">
        <f>'RM_1.1.sz.mell.'!J112</f>
        <v>0</v>
      </c>
      <c r="K112" s="786">
        <f>'RM_1.1.sz.mell.'!K112</f>
        <v>1360000</v>
      </c>
    </row>
    <row r="113" spans="1:11" ht="12" customHeight="1" x14ac:dyDescent="0.3">
      <c r="A113" s="1287" t="s">
        <v>186</v>
      </c>
      <c r="B113" s="1333" t="s">
        <v>355</v>
      </c>
      <c r="C113" s="719">
        <f>'RM_1.1.sz.mell.'!C113</f>
        <v>0</v>
      </c>
      <c r="D113" s="719">
        <f>'RM_1.1.sz.mell.'!D113</f>
        <v>0</v>
      </c>
      <c r="E113" s="719">
        <f>'RM_1.1.sz.mell.'!E113</f>
        <v>0</v>
      </c>
      <c r="F113" s="719">
        <f>'RM_1.1.sz.mell.'!F113</f>
        <v>0</v>
      </c>
      <c r="G113" s="719">
        <f>'RM_1.1.sz.mell.'!G113</f>
        <v>0</v>
      </c>
      <c r="H113" s="719">
        <f>'RM_1.1.sz.mell.'!H113</f>
        <v>0</v>
      </c>
      <c r="I113" s="719">
        <f>'RM_1.1.sz.mell.'!I113</f>
        <v>0</v>
      </c>
      <c r="J113" s="719">
        <f>'RM_1.1.sz.mell.'!J113</f>
        <v>0</v>
      </c>
      <c r="K113" s="786">
        <f>'RM_1.1.sz.mell.'!K113</f>
        <v>0</v>
      </c>
    </row>
    <row r="114" spans="1:11" ht="12" customHeight="1" x14ac:dyDescent="0.3">
      <c r="A114" s="1287" t="s">
        <v>349</v>
      </c>
      <c r="B114" s="1334" t="s">
        <v>356</v>
      </c>
      <c r="C114" s="719">
        <f>'RM_1.1.sz.mell.'!C114</f>
        <v>0</v>
      </c>
      <c r="D114" s="719">
        <f>'RM_1.1.sz.mell.'!D114</f>
        <v>0</v>
      </c>
      <c r="E114" s="719">
        <f>'RM_1.1.sz.mell.'!E114</f>
        <v>0</v>
      </c>
      <c r="F114" s="719">
        <f>'RM_1.1.sz.mell.'!F114</f>
        <v>0</v>
      </c>
      <c r="G114" s="719">
        <f>'RM_1.1.sz.mell.'!G114</f>
        <v>0</v>
      </c>
      <c r="H114" s="719">
        <f>'RM_1.1.sz.mell.'!H114</f>
        <v>0</v>
      </c>
      <c r="I114" s="719">
        <f>'RM_1.1.sz.mell.'!I114</f>
        <v>0</v>
      </c>
      <c r="J114" s="719">
        <f>'RM_1.1.sz.mell.'!J114</f>
        <v>0</v>
      </c>
      <c r="K114" s="786">
        <f>'RM_1.1.sz.mell.'!K114</f>
        <v>0</v>
      </c>
    </row>
    <row r="115" spans="1:11" ht="12" customHeight="1" x14ac:dyDescent="0.3">
      <c r="A115" s="1320" t="s">
        <v>350</v>
      </c>
      <c r="B115" s="1332" t="s">
        <v>357</v>
      </c>
      <c r="C115" s="719">
        <f>'RM_1.1.sz.mell.'!C115</f>
        <v>0</v>
      </c>
      <c r="D115" s="719">
        <f>'RM_1.1.sz.mell.'!D115</f>
        <v>0</v>
      </c>
      <c r="E115" s="719">
        <f>'RM_1.1.sz.mell.'!E115</f>
        <v>0</v>
      </c>
      <c r="F115" s="719">
        <f>'RM_1.1.sz.mell.'!F115</f>
        <v>0</v>
      </c>
      <c r="G115" s="719">
        <f>'RM_1.1.sz.mell.'!G115</f>
        <v>0</v>
      </c>
      <c r="H115" s="719">
        <f>'RM_1.1.sz.mell.'!H115</f>
        <v>0</v>
      </c>
      <c r="I115" s="719">
        <f>'RM_1.1.sz.mell.'!I115</f>
        <v>0</v>
      </c>
      <c r="J115" s="719">
        <f>'RM_1.1.sz.mell.'!J115</f>
        <v>0</v>
      </c>
      <c r="K115" s="786">
        <f>'RM_1.1.sz.mell.'!K115</f>
        <v>0</v>
      </c>
    </row>
    <row r="116" spans="1:11" ht="12" customHeight="1" x14ac:dyDescent="0.3">
      <c r="A116" s="1287" t="s">
        <v>438</v>
      </c>
      <c r="B116" s="1332" t="s">
        <v>358</v>
      </c>
      <c r="C116" s="719">
        <f>'RM_1.1.sz.mell.'!C116</f>
        <v>0</v>
      </c>
      <c r="D116" s="719">
        <f>'RM_1.1.sz.mell.'!D116</f>
        <v>0</v>
      </c>
      <c r="E116" s="719">
        <f>'RM_1.1.sz.mell.'!E116</f>
        <v>0</v>
      </c>
      <c r="F116" s="719">
        <f>'RM_1.1.sz.mell.'!F116</f>
        <v>0</v>
      </c>
      <c r="G116" s="719">
        <f>'RM_1.1.sz.mell.'!G116</f>
        <v>0</v>
      </c>
      <c r="H116" s="719">
        <f>'RM_1.1.sz.mell.'!H116</f>
        <v>0</v>
      </c>
      <c r="I116" s="719">
        <f>'RM_1.1.sz.mell.'!I116</f>
        <v>0</v>
      </c>
      <c r="J116" s="719">
        <f>'RM_1.1.sz.mell.'!J116</f>
        <v>0</v>
      </c>
      <c r="K116" s="786">
        <f>'RM_1.1.sz.mell.'!K116</f>
        <v>0</v>
      </c>
    </row>
    <row r="117" spans="1:11" ht="12" customHeight="1" x14ac:dyDescent="0.3">
      <c r="A117" s="1290" t="s">
        <v>439</v>
      </c>
      <c r="B117" s="1332" t="s">
        <v>359</v>
      </c>
      <c r="C117" s="719">
        <f>'RM_1.1.sz.mell.'!C117</f>
        <v>47863</v>
      </c>
      <c r="D117" s="719">
        <f>'RM_1.1.sz.mell.'!D117</f>
        <v>0</v>
      </c>
      <c r="E117" s="719">
        <f>'RM_1.1.sz.mell.'!E117</f>
        <v>0</v>
      </c>
      <c r="F117" s="719">
        <f>'RM_1.1.sz.mell.'!F117</f>
        <v>0</v>
      </c>
      <c r="G117" s="719">
        <f>'RM_1.1.sz.mell.'!G117</f>
        <v>0</v>
      </c>
      <c r="H117" s="719">
        <f>'RM_1.1.sz.mell.'!H117</f>
        <v>0</v>
      </c>
      <c r="I117" s="719">
        <f>'RM_1.1.sz.mell.'!I117</f>
        <v>0</v>
      </c>
      <c r="J117" s="719">
        <f>'RM_1.1.sz.mell.'!J117</f>
        <v>0</v>
      </c>
      <c r="K117" s="786">
        <f>'RM_1.1.sz.mell.'!K117</f>
        <v>47863</v>
      </c>
    </row>
    <row r="118" spans="1:11" ht="12" customHeight="1" x14ac:dyDescent="0.3">
      <c r="A118" s="1287" t="s">
        <v>443</v>
      </c>
      <c r="B118" s="1331" t="s">
        <v>50</v>
      </c>
      <c r="C118" s="717">
        <f>'RM_1.1.sz.mell.'!C118</f>
        <v>258445</v>
      </c>
      <c r="D118" s="717">
        <f>'RM_1.1.sz.mell.'!D118</f>
        <v>897900</v>
      </c>
      <c r="E118" s="717">
        <f>'RM_1.1.sz.mell.'!E118</f>
        <v>1512250</v>
      </c>
      <c r="F118" s="717">
        <f>'RM_1.1.sz.mell.'!F118</f>
        <v>0</v>
      </c>
      <c r="G118" s="717">
        <f>'RM_1.1.sz.mell.'!G118</f>
        <v>0</v>
      </c>
      <c r="H118" s="717">
        <f>'RM_1.1.sz.mell.'!H118</f>
        <v>0</v>
      </c>
      <c r="I118" s="717">
        <f>'RM_1.1.sz.mell.'!I118</f>
        <v>0</v>
      </c>
      <c r="J118" s="717">
        <f>'RM_1.1.sz.mell.'!J118</f>
        <v>2410150</v>
      </c>
      <c r="K118" s="785">
        <f>'RM_1.1.sz.mell.'!K118</f>
        <v>2668595</v>
      </c>
    </row>
    <row r="119" spans="1:11" ht="12" customHeight="1" x14ac:dyDescent="0.3">
      <c r="A119" s="1287" t="s">
        <v>444</v>
      </c>
      <c r="B119" s="1330" t="s">
        <v>446</v>
      </c>
      <c r="C119" s="717">
        <f>'RM_1.1.sz.mell.'!C119</f>
        <v>258445</v>
      </c>
      <c r="D119" s="717">
        <f>'RM_1.1.sz.mell.'!D119</f>
        <v>897900</v>
      </c>
      <c r="E119" s="717">
        <f>'RM_1.1.sz.mell.'!E119</f>
        <v>1512250</v>
      </c>
      <c r="F119" s="717">
        <f>'RM_1.1.sz.mell.'!F119</f>
        <v>0</v>
      </c>
      <c r="G119" s="717">
        <f>'RM_1.1.sz.mell.'!G119</f>
        <v>0</v>
      </c>
      <c r="H119" s="717">
        <f>'RM_1.1.sz.mell.'!H119</f>
        <v>0</v>
      </c>
      <c r="I119" s="717">
        <f>'RM_1.1.sz.mell.'!I119</f>
        <v>0</v>
      </c>
      <c r="J119" s="717">
        <f>'RM_1.1.sz.mell.'!J119</f>
        <v>2410150</v>
      </c>
      <c r="K119" s="785">
        <f>'RM_1.1.sz.mell.'!K119</f>
        <v>2668595</v>
      </c>
    </row>
    <row r="120" spans="1:11" ht="12" customHeight="1" thickBot="1" x14ac:dyDescent="0.35">
      <c r="A120" s="1294" t="s">
        <v>445</v>
      </c>
      <c r="B120" s="1335" t="s">
        <v>447</v>
      </c>
      <c r="C120" s="721">
        <f>'RM_1.1.sz.mell.'!C120</f>
        <v>0</v>
      </c>
      <c r="D120" s="721">
        <f>'RM_1.1.sz.mell.'!D120</f>
        <v>0</v>
      </c>
      <c r="E120" s="721">
        <f>'RM_1.1.sz.mell.'!E120</f>
        <v>0</v>
      </c>
      <c r="F120" s="721">
        <f>'RM_1.1.sz.mell.'!F120</f>
        <v>0</v>
      </c>
      <c r="G120" s="721">
        <f>'RM_1.1.sz.mell.'!G120</f>
        <v>0</v>
      </c>
      <c r="H120" s="721">
        <f>'RM_1.1.sz.mell.'!H120</f>
        <v>0</v>
      </c>
      <c r="I120" s="721">
        <f>'RM_1.1.sz.mell.'!I120</f>
        <v>0</v>
      </c>
      <c r="J120" s="721">
        <f>'RM_1.1.sz.mell.'!J120</f>
        <v>0</v>
      </c>
      <c r="K120" s="800">
        <f>'RM_1.1.sz.mell.'!K120</f>
        <v>0</v>
      </c>
    </row>
    <row r="121" spans="1:11" ht="12" customHeight="1" thickBot="1" x14ac:dyDescent="0.35">
      <c r="A121" s="1321" t="s">
        <v>19</v>
      </c>
      <c r="B121" s="1336" t="s">
        <v>360</v>
      </c>
      <c r="C121" s="510">
        <f>'RM_1.1.sz.mell.'!C121</f>
        <v>41670169</v>
      </c>
      <c r="D121" s="510">
        <f>'RM_1.1.sz.mell.'!D121</f>
        <v>3000000</v>
      </c>
      <c r="E121" s="510">
        <f>'RM_1.1.sz.mell.'!E121</f>
        <v>12203430</v>
      </c>
      <c r="F121" s="510">
        <f>'RM_1.1.sz.mell.'!F121</f>
        <v>0</v>
      </c>
      <c r="G121" s="510">
        <f>'RM_1.1.sz.mell.'!G121</f>
        <v>0</v>
      </c>
      <c r="H121" s="510">
        <f>'RM_1.1.sz.mell.'!H121</f>
        <v>0</v>
      </c>
      <c r="I121" s="510">
        <f>'RM_1.1.sz.mell.'!I121</f>
        <v>0</v>
      </c>
      <c r="J121" s="510">
        <f>'RM_1.1.sz.mell.'!J121</f>
        <v>15203430</v>
      </c>
      <c r="K121" s="495">
        <f>'RM_1.1.sz.mell.'!K121</f>
        <v>56873599</v>
      </c>
    </row>
    <row r="122" spans="1:11" ht="12" customHeight="1" x14ac:dyDescent="0.3">
      <c r="A122" s="1285" t="s">
        <v>104</v>
      </c>
      <c r="B122" s="1330" t="s">
        <v>230</v>
      </c>
      <c r="C122" s="699">
        <f>'RM_1.1.sz.mell.'!C122</f>
        <v>19215800</v>
      </c>
      <c r="D122" s="699">
        <f>'RM_1.1.sz.mell.'!D122</f>
        <v>1000000</v>
      </c>
      <c r="E122" s="699">
        <f>'RM_1.1.sz.mell.'!E122</f>
        <v>0</v>
      </c>
      <c r="F122" s="699">
        <f>'RM_1.1.sz.mell.'!F122</f>
        <v>0</v>
      </c>
      <c r="G122" s="699">
        <f>'RM_1.1.sz.mell.'!G122</f>
        <v>0</v>
      </c>
      <c r="H122" s="699">
        <f>'RM_1.1.sz.mell.'!H122</f>
        <v>0</v>
      </c>
      <c r="I122" s="699">
        <f>'RM_1.1.sz.mell.'!I122</f>
        <v>0</v>
      </c>
      <c r="J122" s="699">
        <f>'RM_1.1.sz.mell.'!J122</f>
        <v>1000000</v>
      </c>
      <c r="K122" s="421">
        <f>'RM_1.1.sz.mell.'!K122</f>
        <v>20215800</v>
      </c>
    </row>
    <row r="123" spans="1:11" ht="12" customHeight="1" x14ac:dyDescent="0.3">
      <c r="A123" s="1285" t="s">
        <v>105</v>
      </c>
      <c r="B123" s="1337" t="s">
        <v>364</v>
      </c>
      <c r="C123" s="699">
        <f>'RM_1.1.sz.mell.'!C123</f>
        <v>0</v>
      </c>
      <c r="D123" s="699">
        <f>'RM_1.1.sz.mell.'!D123</f>
        <v>0</v>
      </c>
      <c r="E123" s="699">
        <f>'RM_1.1.sz.mell.'!E123</f>
        <v>0</v>
      </c>
      <c r="F123" s="699">
        <f>'RM_1.1.sz.mell.'!F123</f>
        <v>0</v>
      </c>
      <c r="G123" s="699">
        <f>'RM_1.1.sz.mell.'!G123</f>
        <v>0</v>
      </c>
      <c r="H123" s="699">
        <f>'RM_1.1.sz.mell.'!H123</f>
        <v>0</v>
      </c>
      <c r="I123" s="699">
        <f>'RM_1.1.sz.mell.'!I123</f>
        <v>0</v>
      </c>
      <c r="J123" s="699">
        <f>'RM_1.1.sz.mell.'!J123</f>
        <v>0</v>
      </c>
      <c r="K123" s="421">
        <f>'RM_1.1.sz.mell.'!K123</f>
        <v>0</v>
      </c>
    </row>
    <row r="124" spans="1:11" ht="12" customHeight="1" x14ac:dyDescent="0.3">
      <c r="A124" s="1285" t="s">
        <v>106</v>
      </c>
      <c r="B124" s="1337" t="s">
        <v>187</v>
      </c>
      <c r="C124" s="717">
        <f>'RM_1.1.sz.mell.'!C124</f>
        <v>22454369</v>
      </c>
      <c r="D124" s="717">
        <f>'RM_1.1.sz.mell.'!D124</f>
        <v>2000000</v>
      </c>
      <c r="E124" s="717">
        <f>'RM_1.1.sz.mell.'!E124</f>
        <v>12203430</v>
      </c>
      <c r="F124" s="717">
        <f>'RM_1.1.sz.mell.'!F124</f>
        <v>0</v>
      </c>
      <c r="G124" s="717">
        <f>'RM_1.1.sz.mell.'!G124</f>
        <v>0</v>
      </c>
      <c r="H124" s="717">
        <f>'RM_1.1.sz.mell.'!H124</f>
        <v>0</v>
      </c>
      <c r="I124" s="717">
        <f>'RM_1.1.sz.mell.'!I124</f>
        <v>0</v>
      </c>
      <c r="J124" s="717">
        <f>'RM_1.1.sz.mell.'!J124</f>
        <v>14203430</v>
      </c>
      <c r="K124" s="785">
        <f>'RM_1.1.sz.mell.'!K124</f>
        <v>36657799</v>
      </c>
    </row>
    <row r="125" spans="1:11" ht="12" customHeight="1" x14ac:dyDescent="0.3">
      <c r="A125" s="1285" t="s">
        <v>107</v>
      </c>
      <c r="B125" s="1337" t="s">
        <v>365</v>
      </c>
      <c r="C125" s="717">
        <f>'RM_1.1.sz.mell.'!C125</f>
        <v>0</v>
      </c>
      <c r="D125" s="717">
        <f>'RM_1.1.sz.mell.'!D125</f>
        <v>0</v>
      </c>
      <c r="E125" s="717">
        <f>'RM_1.1.sz.mell.'!E125</f>
        <v>0</v>
      </c>
      <c r="F125" s="717">
        <f>'RM_1.1.sz.mell.'!F125</f>
        <v>0</v>
      </c>
      <c r="G125" s="717">
        <f>'RM_1.1.sz.mell.'!G125</f>
        <v>0</v>
      </c>
      <c r="H125" s="717">
        <f>'RM_1.1.sz.mell.'!H125</f>
        <v>0</v>
      </c>
      <c r="I125" s="717">
        <f>'RM_1.1.sz.mell.'!I125</f>
        <v>0</v>
      </c>
      <c r="J125" s="717">
        <f>'RM_1.1.sz.mell.'!J125</f>
        <v>0</v>
      </c>
      <c r="K125" s="785">
        <f>'RM_1.1.sz.mell.'!K125</f>
        <v>0</v>
      </c>
    </row>
    <row r="126" spans="1:11" ht="12" customHeight="1" x14ac:dyDescent="0.3">
      <c r="A126" s="1285" t="s">
        <v>108</v>
      </c>
      <c r="B126" s="1338" t="s">
        <v>232</v>
      </c>
      <c r="C126" s="717">
        <f>'RM_1.1.sz.mell.'!C126</f>
        <v>0</v>
      </c>
      <c r="D126" s="717">
        <f>'RM_1.1.sz.mell.'!D126</f>
        <v>0</v>
      </c>
      <c r="E126" s="717">
        <f>'RM_1.1.sz.mell.'!E126</f>
        <v>0</v>
      </c>
      <c r="F126" s="717">
        <f>'RM_1.1.sz.mell.'!F126</f>
        <v>0</v>
      </c>
      <c r="G126" s="717">
        <f>'RM_1.1.sz.mell.'!G126</f>
        <v>0</v>
      </c>
      <c r="H126" s="717">
        <f>'RM_1.1.sz.mell.'!H126</f>
        <v>0</v>
      </c>
      <c r="I126" s="717">
        <f>'RM_1.1.sz.mell.'!I126</f>
        <v>0</v>
      </c>
      <c r="J126" s="717">
        <f>'RM_1.1.sz.mell.'!J126</f>
        <v>0</v>
      </c>
      <c r="K126" s="785">
        <f>'RM_1.1.sz.mell.'!K126</f>
        <v>0</v>
      </c>
    </row>
    <row r="127" spans="1:11" ht="12" customHeight="1" x14ac:dyDescent="0.3">
      <c r="A127" s="1285" t="s">
        <v>117</v>
      </c>
      <c r="B127" s="1339" t="s">
        <v>428</v>
      </c>
      <c r="C127" s="717">
        <f>'RM_1.1.sz.mell.'!C127</f>
        <v>0</v>
      </c>
      <c r="D127" s="717">
        <f>'RM_1.1.sz.mell.'!D127</f>
        <v>0</v>
      </c>
      <c r="E127" s="717">
        <f>'RM_1.1.sz.mell.'!E127</f>
        <v>0</v>
      </c>
      <c r="F127" s="717">
        <f>'RM_1.1.sz.mell.'!F127</f>
        <v>0</v>
      </c>
      <c r="G127" s="717">
        <f>'RM_1.1.sz.mell.'!G127</f>
        <v>0</v>
      </c>
      <c r="H127" s="717">
        <f>'RM_1.1.sz.mell.'!H127</f>
        <v>0</v>
      </c>
      <c r="I127" s="717">
        <f>'RM_1.1.sz.mell.'!I127</f>
        <v>0</v>
      </c>
      <c r="J127" s="717">
        <f>'RM_1.1.sz.mell.'!J127</f>
        <v>0</v>
      </c>
      <c r="K127" s="785">
        <f>'RM_1.1.sz.mell.'!K127</f>
        <v>0</v>
      </c>
    </row>
    <row r="128" spans="1:11" ht="12" customHeight="1" x14ac:dyDescent="0.3">
      <c r="A128" s="1285" t="s">
        <v>119</v>
      </c>
      <c r="B128" s="1340" t="s">
        <v>370</v>
      </c>
      <c r="C128" s="717">
        <f>'RM_1.1.sz.mell.'!C128</f>
        <v>0</v>
      </c>
      <c r="D128" s="717">
        <f>'RM_1.1.sz.mell.'!D128</f>
        <v>0</v>
      </c>
      <c r="E128" s="717">
        <f>'RM_1.1.sz.mell.'!E128</f>
        <v>0</v>
      </c>
      <c r="F128" s="717">
        <f>'RM_1.1.sz.mell.'!F128</f>
        <v>0</v>
      </c>
      <c r="G128" s="717">
        <f>'RM_1.1.sz.mell.'!G128</f>
        <v>0</v>
      </c>
      <c r="H128" s="717">
        <f>'RM_1.1.sz.mell.'!H128</f>
        <v>0</v>
      </c>
      <c r="I128" s="717">
        <f>'RM_1.1.sz.mell.'!I128</f>
        <v>0</v>
      </c>
      <c r="J128" s="717">
        <f>'RM_1.1.sz.mell.'!J128</f>
        <v>0</v>
      </c>
      <c r="K128" s="785">
        <f>'RM_1.1.sz.mell.'!K128</f>
        <v>0</v>
      </c>
    </row>
    <row r="129" spans="1:11" x14ac:dyDescent="0.3">
      <c r="A129" s="1285" t="s">
        <v>188</v>
      </c>
      <c r="B129" s="1334" t="s">
        <v>353</v>
      </c>
      <c r="C129" s="717">
        <f>'RM_1.1.sz.mell.'!C129</f>
        <v>0</v>
      </c>
      <c r="D129" s="717">
        <f>'RM_1.1.sz.mell.'!D129</f>
        <v>0</v>
      </c>
      <c r="E129" s="717">
        <f>'RM_1.1.sz.mell.'!E129</f>
        <v>0</v>
      </c>
      <c r="F129" s="717">
        <f>'RM_1.1.sz.mell.'!F129</f>
        <v>0</v>
      </c>
      <c r="G129" s="717">
        <f>'RM_1.1.sz.mell.'!G129</f>
        <v>0</v>
      </c>
      <c r="H129" s="717">
        <f>'RM_1.1.sz.mell.'!H129</f>
        <v>0</v>
      </c>
      <c r="I129" s="717">
        <f>'RM_1.1.sz.mell.'!I129</f>
        <v>0</v>
      </c>
      <c r="J129" s="717">
        <f>'RM_1.1.sz.mell.'!J129</f>
        <v>0</v>
      </c>
      <c r="K129" s="785">
        <f>'RM_1.1.sz.mell.'!K129</f>
        <v>0</v>
      </c>
    </row>
    <row r="130" spans="1:11" ht="12" customHeight="1" x14ac:dyDescent="0.3">
      <c r="A130" s="1285" t="s">
        <v>189</v>
      </c>
      <c r="B130" s="1334" t="s">
        <v>369</v>
      </c>
      <c r="C130" s="717">
        <f>'RM_1.1.sz.mell.'!C130</f>
        <v>0</v>
      </c>
      <c r="D130" s="717">
        <f>'RM_1.1.sz.mell.'!D130</f>
        <v>0</v>
      </c>
      <c r="E130" s="717">
        <f>'RM_1.1.sz.mell.'!E130</f>
        <v>0</v>
      </c>
      <c r="F130" s="717">
        <f>'RM_1.1.sz.mell.'!F130</f>
        <v>0</v>
      </c>
      <c r="G130" s="717">
        <f>'RM_1.1.sz.mell.'!G130</f>
        <v>0</v>
      </c>
      <c r="H130" s="717">
        <f>'RM_1.1.sz.mell.'!H130</f>
        <v>0</v>
      </c>
      <c r="I130" s="717">
        <f>'RM_1.1.sz.mell.'!I130</f>
        <v>0</v>
      </c>
      <c r="J130" s="717">
        <f>'RM_1.1.sz.mell.'!J130</f>
        <v>0</v>
      </c>
      <c r="K130" s="785">
        <f>'RM_1.1.sz.mell.'!K130</f>
        <v>0</v>
      </c>
    </row>
    <row r="131" spans="1:11" ht="12" customHeight="1" x14ac:dyDescent="0.3">
      <c r="A131" s="1285" t="s">
        <v>190</v>
      </c>
      <c r="B131" s="1334" t="s">
        <v>368</v>
      </c>
      <c r="C131" s="717">
        <f>'RM_1.1.sz.mell.'!C131</f>
        <v>0</v>
      </c>
      <c r="D131" s="717">
        <f>'RM_1.1.sz.mell.'!D131</f>
        <v>0</v>
      </c>
      <c r="E131" s="717">
        <f>'RM_1.1.sz.mell.'!E131</f>
        <v>0</v>
      </c>
      <c r="F131" s="717">
        <f>'RM_1.1.sz.mell.'!F131</f>
        <v>0</v>
      </c>
      <c r="G131" s="717">
        <f>'RM_1.1.sz.mell.'!G131</f>
        <v>0</v>
      </c>
      <c r="H131" s="717">
        <f>'RM_1.1.sz.mell.'!H131</f>
        <v>0</v>
      </c>
      <c r="I131" s="717">
        <f>'RM_1.1.sz.mell.'!I131</f>
        <v>0</v>
      </c>
      <c r="J131" s="717">
        <f>'RM_1.1.sz.mell.'!J131</f>
        <v>0</v>
      </c>
      <c r="K131" s="785">
        <f>'RM_1.1.sz.mell.'!K131</f>
        <v>0</v>
      </c>
    </row>
    <row r="132" spans="1:11" ht="12" customHeight="1" x14ac:dyDescent="0.3">
      <c r="A132" s="1285" t="s">
        <v>361</v>
      </c>
      <c r="B132" s="1334" t="s">
        <v>356</v>
      </c>
      <c r="C132" s="717">
        <f>'RM_1.1.sz.mell.'!C132</f>
        <v>0</v>
      </c>
      <c r="D132" s="717">
        <f>'RM_1.1.sz.mell.'!D132</f>
        <v>0</v>
      </c>
      <c r="E132" s="717">
        <f>'RM_1.1.sz.mell.'!E132</f>
        <v>0</v>
      </c>
      <c r="F132" s="717">
        <f>'RM_1.1.sz.mell.'!F132</f>
        <v>0</v>
      </c>
      <c r="G132" s="717">
        <f>'RM_1.1.sz.mell.'!G132</f>
        <v>0</v>
      </c>
      <c r="H132" s="717">
        <f>'RM_1.1.sz.mell.'!H132</f>
        <v>0</v>
      </c>
      <c r="I132" s="717">
        <f>'RM_1.1.sz.mell.'!I132</f>
        <v>0</v>
      </c>
      <c r="J132" s="717">
        <f>'RM_1.1.sz.mell.'!J132</f>
        <v>0</v>
      </c>
      <c r="K132" s="785">
        <f>'RM_1.1.sz.mell.'!K132</f>
        <v>0</v>
      </c>
    </row>
    <row r="133" spans="1:11" ht="12" customHeight="1" x14ac:dyDescent="0.3">
      <c r="A133" s="1285" t="s">
        <v>362</v>
      </c>
      <c r="B133" s="1334" t="s">
        <v>367</v>
      </c>
      <c r="C133" s="717">
        <f>'RM_1.1.sz.mell.'!C133</f>
        <v>0</v>
      </c>
      <c r="D133" s="717">
        <f>'RM_1.1.sz.mell.'!D133</f>
        <v>0</v>
      </c>
      <c r="E133" s="717">
        <f>'RM_1.1.sz.mell.'!E133</f>
        <v>0</v>
      </c>
      <c r="F133" s="717">
        <f>'RM_1.1.sz.mell.'!F133</f>
        <v>0</v>
      </c>
      <c r="G133" s="717">
        <f>'RM_1.1.sz.mell.'!G133</f>
        <v>0</v>
      </c>
      <c r="H133" s="717">
        <f>'RM_1.1.sz.mell.'!H133</f>
        <v>0</v>
      </c>
      <c r="I133" s="717">
        <f>'RM_1.1.sz.mell.'!I133</f>
        <v>0</v>
      </c>
      <c r="J133" s="717">
        <f>'RM_1.1.sz.mell.'!J133</f>
        <v>0</v>
      </c>
      <c r="K133" s="785">
        <f>'RM_1.1.sz.mell.'!K133</f>
        <v>0</v>
      </c>
    </row>
    <row r="134" spans="1:11" ht="16.2" thickBot="1" x14ac:dyDescent="0.35">
      <c r="A134" s="1320" t="s">
        <v>363</v>
      </c>
      <c r="B134" s="1334" t="s">
        <v>366</v>
      </c>
      <c r="C134" s="719">
        <f>'RM_1.1.sz.mell.'!C134</f>
        <v>0</v>
      </c>
      <c r="D134" s="719">
        <f>'RM_1.1.sz.mell.'!D134</f>
        <v>0</v>
      </c>
      <c r="E134" s="719">
        <f>'RM_1.1.sz.mell.'!E134</f>
        <v>0</v>
      </c>
      <c r="F134" s="719">
        <f>'RM_1.1.sz.mell.'!F134</f>
        <v>0</v>
      </c>
      <c r="G134" s="719">
        <f>'RM_1.1.sz.mell.'!G134</f>
        <v>0</v>
      </c>
      <c r="H134" s="719">
        <f>'RM_1.1.sz.mell.'!H134</f>
        <v>0</v>
      </c>
      <c r="I134" s="719">
        <f>'RM_1.1.sz.mell.'!I134</f>
        <v>0</v>
      </c>
      <c r="J134" s="719">
        <f>'RM_1.1.sz.mell.'!J134</f>
        <v>0</v>
      </c>
      <c r="K134" s="786">
        <f>'RM_1.1.sz.mell.'!K134</f>
        <v>0</v>
      </c>
    </row>
    <row r="135" spans="1:11" ht="12" customHeight="1" thickBot="1" x14ac:dyDescent="0.35">
      <c r="A135" s="1283" t="s">
        <v>20</v>
      </c>
      <c r="B135" s="1341" t="s">
        <v>448</v>
      </c>
      <c r="C135" s="407">
        <f>'RM_1.1.sz.mell.'!C135</f>
        <v>61998487</v>
      </c>
      <c r="D135" s="407">
        <f>'RM_1.1.sz.mell.'!D135</f>
        <v>6463142</v>
      </c>
      <c r="E135" s="407">
        <f>'RM_1.1.sz.mell.'!E135</f>
        <v>15852956</v>
      </c>
      <c r="F135" s="407">
        <f>'RM_1.1.sz.mell.'!F135</f>
        <v>0</v>
      </c>
      <c r="G135" s="407">
        <f>'RM_1.1.sz.mell.'!G135</f>
        <v>0</v>
      </c>
      <c r="H135" s="407">
        <f>'RM_1.1.sz.mell.'!H135</f>
        <v>0</v>
      </c>
      <c r="I135" s="407">
        <f>'RM_1.1.sz.mell.'!I135</f>
        <v>0</v>
      </c>
      <c r="J135" s="407">
        <f>'RM_1.1.sz.mell.'!J135</f>
        <v>22316098</v>
      </c>
      <c r="K135" s="307">
        <f>'RM_1.1.sz.mell.'!K135</f>
        <v>84314585</v>
      </c>
    </row>
    <row r="136" spans="1:11" ht="12" customHeight="1" thickBot="1" x14ac:dyDescent="0.35">
      <c r="A136" s="1283" t="s">
        <v>21</v>
      </c>
      <c r="B136" s="1341" t="s">
        <v>766</v>
      </c>
      <c r="C136" s="407">
        <f>'RM_1.1.sz.mell.'!C136</f>
        <v>0</v>
      </c>
      <c r="D136" s="407">
        <f>'RM_1.1.sz.mell.'!D136</f>
        <v>0</v>
      </c>
      <c r="E136" s="407">
        <f>'RM_1.1.sz.mell.'!E136</f>
        <v>0</v>
      </c>
      <c r="F136" s="407">
        <f>'RM_1.1.sz.mell.'!F136</f>
        <v>0</v>
      </c>
      <c r="G136" s="407">
        <f>'RM_1.1.sz.mell.'!G136</f>
        <v>0</v>
      </c>
      <c r="H136" s="407">
        <f>'RM_1.1.sz.mell.'!H136</f>
        <v>0</v>
      </c>
      <c r="I136" s="407">
        <f>'RM_1.1.sz.mell.'!I136</f>
        <v>0</v>
      </c>
      <c r="J136" s="407">
        <f>'RM_1.1.sz.mell.'!J136</f>
        <v>0</v>
      </c>
      <c r="K136" s="307">
        <f>'RM_1.1.sz.mell.'!K136</f>
        <v>0</v>
      </c>
    </row>
    <row r="137" spans="1:11" ht="12" customHeight="1" x14ac:dyDescent="0.3">
      <c r="A137" s="1285" t="s">
        <v>268</v>
      </c>
      <c r="B137" s="1337" t="s">
        <v>456</v>
      </c>
      <c r="C137" s="717">
        <f>'RM_1.1.sz.mell.'!C137</f>
        <v>0</v>
      </c>
      <c r="D137" s="717">
        <f>'RM_1.1.sz.mell.'!D137</f>
        <v>0</v>
      </c>
      <c r="E137" s="717">
        <f>'RM_1.1.sz.mell.'!E137</f>
        <v>0</v>
      </c>
      <c r="F137" s="717">
        <f>'RM_1.1.sz.mell.'!F137</f>
        <v>0</v>
      </c>
      <c r="G137" s="717">
        <f>'RM_1.1.sz.mell.'!G137</f>
        <v>0</v>
      </c>
      <c r="H137" s="717">
        <f>'RM_1.1.sz.mell.'!H137</f>
        <v>0</v>
      </c>
      <c r="I137" s="717">
        <f>'RM_1.1.sz.mell.'!I137</f>
        <v>0</v>
      </c>
      <c r="J137" s="717">
        <f>'RM_1.1.sz.mell.'!J137</f>
        <v>0</v>
      </c>
      <c r="K137" s="785">
        <f>'RM_1.1.sz.mell.'!K137</f>
        <v>0</v>
      </c>
    </row>
    <row r="138" spans="1:11" ht="12" customHeight="1" x14ac:dyDescent="0.3">
      <c r="A138" s="1285" t="s">
        <v>269</v>
      </c>
      <c r="B138" s="1337" t="s">
        <v>457</v>
      </c>
      <c r="C138" s="717">
        <f>'RM_1.1.sz.mell.'!C138</f>
        <v>0</v>
      </c>
      <c r="D138" s="717">
        <f>'RM_1.1.sz.mell.'!D138</f>
        <v>0</v>
      </c>
      <c r="E138" s="717">
        <f>'RM_1.1.sz.mell.'!E138</f>
        <v>0</v>
      </c>
      <c r="F138" s="717">
        <f>'RM_1.1.sz.mell.'!F138</f>
        <v>0</v>
      </c>
      <c r="G138" s="717">
        <f>'RM_1.1.sz.mell.'!G138</f>
        <v>0</v>
      </c>
      <c r="H138" s="717">
        <f>'RM_1.1.sz.mell.'!H138</f>
        <v>0</v>
      </c>
      <c r="I138" s="717">
        <f>'RM_1.1.sz.mell.'!I138</f>
        <v>0</v>
      </c>
      <c r="J138" s="717">
        <f>'RM_1.1.sz.mell.'!J138</f>
        <v>0</v>
      </c>
      <c r="K138" s="785">
        <f>'RM_1.1.sz.mell.'!K138</f>
        <v>0</v>
      </c>
    </row>
    <row r="139" spans="1:11" ht="12" customHeight="1" thickBot="1" x14ac:dyDescent="0.35">
      <c r="A139" s="1320" t="s">
        <v>270</v>
      </c>
      <c r="B139" s="1337" t="s">
        <v>458</v>
      </c>
      <c r="C139" s="717">
        <f>'RM_1.1.sz.mell.'!C139</f>
        <v>0</v>
      </c>
      <c r="D139" s="717">
        <f>'RM_1.1.sz.mell.'!D139</f>
        <v>0</v>
      </c>
      <c r="E139" s="717">
        <f>'RM_1.1.sz.mell.'!E139</f>
        <v>0</v>
      </c>
      <c r="F139" s="717">
        <f>'RM_1.1.sz.mell.'!F139</f>
        <v>0</v>
      </c>
      <c r="G139" s="717">
        <f>'RM_1.1.sz.mell.'!G139</f>
        <v>0</v>
      </c>
      <c r="H139" s="717">
        <f>'RM_1.1.sz.mell.'!H139</f>
        <v>0</v>
      </c>
      <c r="I139" s="717">
        <f>'RM_1.1.sz.mell.'!I139</f>
        <v>0</v>
      </c>
      <c r="J139" s="717">
        <f>'RM_1.1.sz.mell.'!J139</f>
        <v>0</v>
      </c>
      <c r="K139" s="785">
        <f>'RM_1.1.sz.mell.'!K139</f>
        <v>0</v>
      </c>
    </row>
    <row r="140" spans="1:11" ht="12" customHeight="1" thickBot="1" x14ac:dyDescent="0.35">
      <c r="A140" s="1283" t="s">
        <v>22</v>
      </c>
      <c r="B140" s="1341" t="s">
        <v>450</v>
      </c>
      <c r="C140" s="407">
        <f>'RM_1.1.sz.mell.'!C140</f>
        <v>0</v>
      </c>
      <c r="D140" s="407">
        <f>'RM_1.1.sz.mell.'!D140</f>
        <v>0</v>
      </c>
      <c r="E140" s="407">
        <f>'RM_1.1.sz.mell.'!E140</f>
        <v>0</v>
      </c>
      <c r="F140" s="407">
        <f>'RM_1.1.sz.mell.'!F140</f>
        <v>0</v>
      </c>
      <c r="G140" s="407">
        <f>'RM_1.1.sz.mell.'!G140</f>
        <v>0</v>
      </c>
      <c r="H140" s="407">
        <f>'RM_1.1.sz.mell.'!H140</f>
        <v>0</v>
      </c>
      <c r="I140" s="407">
        <f>'RM_1.1.sz.mell.'!I140</f>
        <v>0</v>
      </c>
      <c r="J140" s="407">
        <f>'RM_1.1.sz.mell.'!J140</f>
        <v>0</v>
      </c>
      <c r="K140" s="307">
        <f>'RM_1.1.sz.mell.'!K140</f>
        <v>0</v>
      </c>
    </row>
    <row r="141" spans="1:11" ht="12" customHeight="1" x14ac:dyDescent="0.3">
      <c r="A141" s="1285" t="s">
        <v>91</v>
      </c>
      <c r="B141" s="1342" t="s">
        <v>459</v>
      </c>
      <c r="C141" s="717">
        <f>'RM_1.1.sz.mell.'!C141</f>
        <v>0</v>
      </c>
      <c r="D141" s="717">
        <f>'RM_1.1.sz.mell.'!D141</f>
        <v>0</v>
      </c>
      <c r="E141" s="717">
        <f>'RM_1.1.sz.mell.'!E141</f>
        <v>0</v>
      </c>
      <c r="F141" s="717">
        <f>'RM_1.1.sz.mell.'!F141</f>
        <v>0</v>
      </c>
      <c r="G141" s="717">
        <f>'RM_1.1.sz.mell.'!G141</f>
        <v>0</v>
      </c>
      <c r="H141" s="717">
        <f>'RM_1.1.sz.mell.'!H141</f>
        <v>0</v>
      </c>
      <c r="I141" s="717">
        <f>'RM_1.1.sz.mell.'!I141</f>
        <v>0</v>
      </c>
      <c r="J141" s="717">
        <f>'RM_1.1.sz.mell.'!J141</f>
        <v>0</v>
      </c>
      <c r="K141" s="785">
        <f>'RM_1.1.sz.mell.'!K141</f>
        <v>0</v>
      </c>
    </row>
    <row r="142" spans="1:11" ht="12" customHeight="1" x14ac:dyDescent="0.3">
      <c r="A142" s="1285" t="s">
        <v>92</v>
      </c>
      <c r="B142" s="1342" t="s">
        <v>451</v>
      </c>
      <c r="C142" s="717">
        <f>'RM_1.1.sz.mell.'!C142</f>
        <v>0</v>
      </c>
      <c r="D142" s="717">
        <f>'RM_1.1.sz.mell.'!D142</f>
        <v>0</v>
      </c>
      <c r="E142" s="717">
        <f>'RM_1.1.sz.mell.'!E142</f>
        <v>0</v>
      </c>
      <c r="F142" s="717">
        <f>'RM_1.1.sz.mell.'!F142</f>
        <v>0</v>
      </c>
      <c r="G142" s="717">
        <f>'RM_1.1.sz.mell.'!G142</f>
        <v>0</v>
      </c>
      <c r="H142" s="717">
        <f>'RM_1.1.sz.mell.'!H142</f>
        <v>0</v>
      </c>
      <c r="I142" s="717">
        <f>'RM_1.1.sz.mell.'!I142</f>
        <v>0</v>
      </c>
      <c r="J142" s="717">
        <f>'RM_1.1.sz.mell.'!J142</f>
        <v>0</v>
      </c>
      <c r="K142" s="785">
        <f>'RM_1.1.sz.mell.'!K142</f>
        <v>0</v>
      </c>
    </row>
    <row r="143" spans="1:11" ht="12" customHeight="1" x14ac:dyDescent="0.3">
      <c r="A143" s="1285" t="s">
        <v>93</v>
      </c>
      <c r="B143" s="1342" t="s">
        <v>452</v>
      </c>
      <c r="C143" s="717">
        <f>'RM_1.1.sz.mell.'!C143</f>
        <v>0</v>
      </c>
      <c r="D143" s="717">
        <f>'RM_1.1.sz.mell.'!D143</f>
        <v>0</v>
      </c>
      <c r="E143" s="717">
        <f>'RM_1.1.sz.mell.'!E143</f>
        <v>0</v>
      </c>
      <c r="F143" s="717">
        <f>'RM_1.1.sz.mell.'!F143</f>
        <v>0</v>
      </c>
      <c r="G143" s="717">
        <f>'RM_1.1.sz.mell.'!G143</f>
        <v>0</v>
      </c>
      <c r="H143" s="717">
        <f>'RM_1.1.sz.mell.'!H143</f>
        <v>0</v>
      </c>
      <c r="I143" s="717">
        <f>'RM_1.1.sz.mell.'!I143</f>
        <v>0</v>
      </c>
      <c r="J143" s="717">
        <f>'RM_1.1.sz.mell.'!J143</f>
        <v>0</v>
      </c>
      <c r="K143" s="785">
        <f>'RM_1.1.sz.mell.'!K143</f>
        <v>0</v>
      </c>
    </row>
    <row r="144" spans="1:11" ht="12" customHeight="1" x14ac:dyDescent="0.3">
      <c r="A144" s="1285" t="s">
        <v>175</v>
      </c>
      <c r="B144" s="1342" t="s">
        <v>453</v>
      </c>
      <c r="C144" s="717">
        <f>'RM_1.1.sz.mell.'!C144</f>
        <v>0</v>
      </c>
      <c r="D144" s="717">
        <f>'RM_1.1.sz.mell.'!D144</f>
        <v>0</v>
      </c>
      <c r="E144" s="717">
        <f>'RM_1.1.sz.mell.'!E144</f>
        <v>0</v>
      </c>
      <c r="F144" s="717">
        <f>'RM_1.1.sz.mell.'!F144</f>
        <v>0</v>
      </c>
      <c r="G144" s="717">
        <f>'RM_1.1.sz.mell.'!G144</f>
        <v>0</v>
      </c>
      <c r="H144" s="717">
        <f>'RM_1.1.sz.mell.'!H144</f>
        <v>0</v>
      </c>
      <c r="I144" s="717">
        <f>'RM_1.1.sz.mell.'!I144</f>
        <v>0</v>
      </c>
      <c r="J144" s="717">
        <f>'RM_1.1.sz.mell.'!J144</f>
        <v>0</v>
      </c>
      <c r="K144" s="785">
        <f>'RM_1.1.sz.mell.'!K144</f>
        <v>0</v>
      </c>
    </row>
    <row r="145" spans="1:15" ht="12" customHeight="1" x14ac:dyDescent="0.3">
      <c r="A145" s="1285" t="s">
        <v>176</v>
      </c>
      <c r="B145" s="1342" t="s">
        <v>454</v>
      </c>
      <c r="C145" s="717">
        <f>'RM_1.1.sz.mell.'!C145</f>
        <v>0</v>
      </c>
      <c r="D145" s="717">
        <f>'RM_1.1.sz.mell.'!D145</f>
        <v>0</v>
      </c>
      <c r="E145" s="717">
        <f>'RM_1.1.sz.mell.'!E145</f>
        <v>0</v>
      </c>
      <c r="F145" s="717">
        <f>'RM_1.1.sz.mell.'!F145</f>
        <v>0</v>
      </c>
      <c r="G145" s="717">
        <f>'RM_1.1.sz.mell.'!G145</f>
        <v>0</v>
      </c>
      <c r="H145" s="717">
        <f>'RM_1.1.sz.mell.'!H145</f>
        <v>0</v>
      </c>
      <c r="I145" s="717">
        <f>'RM_1.1.sz.mell.'!I145</f>
        <v>0</v>
      </c>
      <c r="J145" s="717">
        <f>'RM_1.1.sz.mell.'!J145</f>
        <v>0</v>
      </c>
      <c r="K145" s="785">
        <f>'RM_1.1.sz.mell.'!K145</f>
        <v>0</v>
      </c>
    </row>
    <row r="146" spans="1:15" ht="12" customHeight="1" thickBot="1" x14ac:dyDescent="0.35">
      <c r="A146" s="1320" t="s">
        <v>177</v>
      </c>
      <c r="B146" s="1342" t="s">
        <v>455</v>
      </c>
      <c r="C146" s="717">
        <f>'RM_1.1.sz.mell.'!C146</f>
        <v>0</v>
      </c>
      <c r="D146" s="717">
        <f>'RM_1.1.sz.mell.'!D146</f>
        <v>0</v>
      </c>
      <c r="E146" s="717">
        <f>'RM_1.1.sz.mell.'!E146</f>
        <v>0</v>
      </c>
      <c r="F146" s="717">
        <f>'RM_1.1.sz.mell.'!F146</f>
        <v>0</v>
      </c>
      <c r="G146" s="717">
        <f>'RM_1.1.sz.mell.'!G146</f>
        <v>0</v>
      </c>
      <c r="H146" s="717">
        <f>'RM_1.1.sz.mell.'!H146</f>
        <v>0</v>
      </c>
      <c r="I146" s="717">
        <f>'RM_1.1.sz.mell.'!I146</f>
        <v>0</v>
      </c>
      <c r="J146" s="717">
        <f>'RM_1.1.sz.mell.'!J146</f>
        <v>0</v>
      </c>
      <c r="K146" s="785">
        <f>'RM_1.1.sz.mell.'!K146</f>
        <v>0</v>
      </c>
    </row>
    <row r="147" spans="1:15" ht="12" customHeight="1" thickBot="1" x14ac:dyDescent="0.35">
      <c r="A147" s="1283" t="s">
        <v>23</v>
      </c>
      <c r="B147" s="1341" t="s">
        <v>463</v>
      </c>
      <c r="C147" s="414">
        <f>'RM_1.1.sz.mell.'!C147</f>
        <v>445354</v>
      </c>
      <c r="D147" s="414">
        <f>'RM_1.1.sz.mell.'!D147</f>
        <v>278736</v>
      </c>
      <c r="E147" s="414">
        <f>'RM_1.1.sz.mell.'!E147</f>
        <v>349359</v>
      </c>
      <c r="F147" s="414">
        <f>'RM_1.1.sz.mell.'!F147</f>
        <v>0</v>
      </c>
      <c r="G147" s="414">
        <f>'RM_1.1.sz.mell.'!G147</f>
        <v>0</v>
      </c>
      <c r="H147" s="414">
        <f>'RM_1.1.sz.mell.'!H147</f>
        <v>0</v>
      </c>
      <c r="I147" s="414">
        <f>'RM_1.1.sz.mell.'!I147</f>
        <v>0</v>
      </c>
      <c r="J147" s="414">
        <f>'RM_1.1.sz.mell.'!J147</f>
        <v>628095</v>
      </c>
      <c r="K147" s="313">
        <f>'RM_1.1.sz.mell.'!K147</f>
        <v>1073449</v>
      </c>
    </row>
    <row r="148" spans="1:15" ht="12" customHeight="1" x14ac:dyDescent="0.3">
      <c r="A148" s="1285" t="s">
        <v>94</v>
      </c>
      <c r="B148" s="1342" t="s">
        <v>371</v>
      </c>
      <c r="C148" s="717">
        <f>'RM_1.1.sz.mell.'!C148</f>
        <v>0</v>
      </c>
      <c r="D148" s="717">
        <f>'RM_1.1.sz.mell.'!D148</f>
        <v>0</v>
      </c>
      <c r="E148" s="717">
        <f>'RM_1.1.sz.mell.'!E148</f>
        <v>0</v>
      </c>
      <c r="F148" s="717">
        <f>'RM_1.1.sz.mell.'!F148</f>
        <v>0</v>
      </c>
      <c r="G148" s="717">
        <f>'RM_1.1.sz.mell.'!G148</f>
        <v>0</v>
      </c>
      <c r="H148" s="717">
        <f>'RM_1.1.sz.mell.'!H148</f>
        <v>0</v>
      </c>
      <c r="I148" s="717">
        <f>'RM_1.1.sz.mell.'!I148</f>
        <v>0</v>
      </c>
      <c r="J148" s="717">
        <f>'RM_1.1.sz.mell.'!J148</f>
        <v>0</v>
      </c>
      <c r="K148" s="785">
        <f>'RM_1.1.sz.mell.'!K148</f>
        <v>0</v>
      </c>
    </row>
    <row r="149" spans="1:15" ht="12" customHeight="1" x14ac:dyDescent="0.3">
      <c r="A149" s="1285" t="s">
        <v>95</v>
      </c>
      <c r="B149" s="1342" t="s">
        <v>372</v>
      </c>
      <c r="C149" s="717">
        <f>'RM_1.1.sz.mell.'!C149</f>
        <v>445354</v>
      </c>
      <c r="D149" s="717">
        <f>'RM_1.1.sz.mell.'!D149</f>
        <v>278736</v>
      </c>
      <c r="E149" s="717">
        <f>'RM_1.1.sz.mell.'!E149</f>
        <v>349359</v>
      </c>
      <c r="F149" s="717">
        <f>'RM_1.1.sz.mell.'!F149</f>
        <v>0</v>
      </c>
      <c r="G149" s="717">
        <f>'RM_1.1.sz.mell.'!G149</f>
        <v>0</v>
      </c>
      <c r="H149" s="717">
        <f>'RM_1.1.sz.mell.'!H149</f>
        <v>0</v>
      </c>
      <c r="I149" s="717">
        <f>'RM_1.1.sz.mell.'!I149</f>
        <v>0</v>
      </c>
      <c r="J149" s="717">
        <f>'RM_1.1.sz.mell.'!J149</f>
        <v>628095</v>
      </c>
      <c r="K149" s="785">
        <f>'RM_1.1.sz.mell.'!K149</f>
        <v>1073449</v>
      </c>
    </row>
    <row r="150" spans="1:15" ht="12" customHeight="1" x14ac:dyDescent="0.3">
      <c r="A150" s="1285" t="s">
        <v>288</v>
      </c>
      <c r="B150" s="1342" t="s">
        <v>464</v>
      </c>
      <c r="C150" s="717">
        <f>'RM_1.1.sz.mell.'!C150</f>
        <v>0</v>
      </c>
      <c r="D150" s="717">
        <f>'RM_1.1.sz.mell.'!D150</f>
        <v>0</v>
      </c>
      <c r="E150" s="717">
        <f>'RM_1.1.sz.mell.'!E150</f>
        <v>0</v>
      </c>
      <c r="F150" s="717">
        <f>'RM_1.1.sz.mell.'!F150</f>
        <v>0</v>
      </c>
      <c r="G150" s="717">
        <f>'RM_1.1.sz.mell.'!G150</f>
        <v>0</v>
      </c>
      <c r="H150" s="717">
        <f>'RM_1.1.sz.mell.'!H150</f>
        <v>0</v>
      </c>
      <c r="I150" s="717">
        <f>'RM_1.1.sz.mell.'!I150</f>
        <v>0</v>
      </c>
      <c r="J150" s="717">
        <f>'RM_1.1.sz.mell.'!J150</f>
        <v>0</v>
      </c>
      <c r="K150" s="785">
        <f>'RM_1.1.sz.mell.'!K150</f>
        <v>0</v>
      </c>
    </row>
    <row r="151" spans="1:15" ht="12" customHeight="1" thickBot="1" x14ac:dyDescent="0.35">
      <c r="A151" s="1320" t="s">
        <v>289</v>
      </c>
      <c r="B151" s="1343" t="s">
        <v>390</v>
      </c>
      <c r="C151" s="717">
        <f>'RM_1.1.sz.mell.'!C151</f>
        <v>0</v>
      </c>
      <c r="D151" s="717">
        <f>'RM_1.1.sz.mell.'!D151</f>
        <v>0</v>
      </c>
      <c r="E151" s="717">
        <f>'RM_1.1.sz.mell.'!E151</f>
        <v>0</v>
      </c>
      <c r="F151" s="717">
        <f>'RM_1.1.sz.mell.'!F151</f>
        <v>0</v>
      </c>
      <c r="G151" s="717">
        <f>'RM_1.1.sz.mell.'!G151</f>
        <v>0</v>
      </c>
      <c r="H151" s="717">
        <f>'RM_1.1.sz.mell.'!H151</f>
        <v>0</v>
      </c>
      <c r="I151" s="717">
        <f>'RM_1.1.sz.mell.'!I151</f>
        <v>0</v>
      </c>
      <c r="J151" s="717">
        <f>'RM_1.1.sz.mell.'!J151</f>
        <v>0</v>
      </c>
      <c r="K151" s="785">
        <f>'RM_1.1.sz.mell.'!K151</f>
        <v>0</v>
      </c>
    </row>
    <row r="152" spans="1:15" ht="12" customHeight="1" thickBot="1" x14ac:dyDescent="0.35">
      <c r="A152" s="1283" t="s">
        <v>24</v>
      </c>
      <c r="B152" s="1341" t="s">
        <v>465</v>
      </c>
      <c r="C152" s="511">
        <f>'RM_1.1.sz.mell.'!C152</f>
        <v>0</v>
      </c>
      <c r="D152" s="511">
        <f>'RM_1.1.sz.mell.'!D152</f>
        <v>0</v>
      </c>
      <c r="E152" s="511">
        <f>'RM_1.1.sz.mell.'!E152</f>
        <v>0</v>
      </c>
      <c r="F152" s="511">
        <f>'RM_1.1.sz.mell.'!F152</f>
        <v>0</v>
      </c>
      <c r="G152" s="511">
        <f>'RM_1.1.sz.mell.'!G152</f>
        <v>0</v>
      </c>
      <c r="H152" s="511">
        <f>'RM_1.1.sz.mell.'!H152</f>
        <v>0</v>
      </c>
      <c r="I152" s="511">
        <f>'RM_1.1.sz.mell.'!I152</f>
        <v>0</v>
      </c>
      <c r="J152" s="511">
        <f>'RM_1.1.sz.mell.'!J152</f>
        <v>0</v>
      </c>
      <c r="K152" s="316">
        <f>'RM_1.1.sz.mell.'!K152</f>
        <v>0</v>
      </c>
    </row>
    <row r="153" spans="1:15" ht="12" customHeight="1" x14ac:dyDescent="0.3">
      <c r="A153" s="1285" t="s">
        <v>96</v>
      </c>
      <c r="B153" s="1342" t="s">
        <v>460</v>
      </c>
      <c r="C153" s="717">
        <f>'RM_1.1.sz.mell.'!C153</f>
        <v>0</v>
      </c>
      <c r="D153" s="717">
        <f>'RM_1.1.sz.mell.'!D153</f>
        <v>0</v>
      </c>
      <c r="E153" s="717">
        <f>'RM_1.1.sz.mell.'!E153</f>
        <v>0</v>
      </c>
      <c r="F153" s="717">
        <f>'RM_1.1.sz.mell.'!F153</f>
        <v>0</v>
      </c>
      <c r="G153" s="717">
        <f>'RM_1.1.sz.mell.'!G153</f>
        <v>0</v>
      </c>
      <c r="H153" s="717">
        <f>'RM_1.1.sz.mell.'!H153</f>
        <v>0</v>
      </c>
      <c r="I153" s="717">
        <f>'RM_1.1.sz.mell.'!I153</f>
        <v>0</v>
      </c>
      <c r="J153" s="717">
        <f>'RM_1.1.sz.mell.'!J153</f>
        <v>0</v>
      </c>
      <c r="K153" s="785">
        <f>'RM_1.1.sz.mell.'!K153</f>
        <v>0</v>
      </c>
    </row>
    <row r="154" spans="1:15" ht="12" customHeight="1" x14ac:dyDescent="0.3">
      <c r="A154" s="1285" t="s">
        <v>97</v>
      </c>
      <c r="B154" s="1342" t="s">
        <v>467</v>
      </c>
      <c r="C154" s="717">
        <f>'RM_1.1.sz.mell.'!C154</f>
        <v>0</v>
      </c>
      <c r="D154" s="717">
        <f>'RM_1.1.sz.mell.'!D154</f>
        <v>0</v>
      </c>
      <c r="E154" s="717">
        <f>'RM_1.1.sz.mell.'!E154</f>
        <v>0</v>
      </c>
      <c r="F154" s="717">
        <f>'RM_1.1.sz.mell.'!F154</f>
        <v>0</v>
      </c>
      <c r="G154" s="717">
        <f>'RM_1.1.sz.mell.'!G154</f>
        <v>0</v>
      </c>
      <c r="H154" s="717">
        <f>'RM_1.1.sz.mell.'!H154</f>
        <v>0</v>
      </c>
      <c r="I154" s="717">
        <f>'RM_1.1.sz.mell.'!I154</f>
        <v>0</v>
      </c>
      <c r="J154" s="717">
        <f>'RM_1.1.sz.mell.'!J154</f>
        <v>0</v>
      </c>
      <c r="K154" s="785">
        <f>'RM_1.1.sz.mell.'!K154</f>
        <v>0</v>
      </c>
    </row>
    <row r="155" spans="1:15" ht="12" customHeight="1" x14ac:dyDescent="0.3">
      <c r="A155" s="1285" t="s">
        <v>300</v>
      </c>
      <c r="B155" s="1342" t="s">
        <v>462</v>
      </c>
      <c r="C155" s="717">
        <f>'RM_1.1.sz.mell.'!C155</f>
        <v>0</v>
      </c>
      <c r="D155" s="717">
        <f>'RM_1.1.sz.mell.'!D155</f>
        <v>0</v>
      </c>
      <c r="E155" s="717">
        <f>'RM_1.1.sz.mell.'!E155</f>
        <v>0</v>
      </c>
      <c r="F155" s="717">
        <f>'RM_1.1.sz.mell.'!F155</f>
        <v>0</v>
      </c>
      <c r="G155" s="717">
        <f>'RM_1.1.sz.mell.'!G155</f>
        <v>0</v>
      </c>
      <c r="H155" s="717">
        <f>'RM_1.1.sz.mell.'!H155</f>
        <v>0</v>
      </c>
      <c r="I155" s="717">
        <f>'RM_1.1.sz.mell.'!I155</f>
        <v>0</v>
      </c>
      <c r="J155" s="717">
        <f>'RM_1.1.sz.mell.'!J155</f>
        <v>0</v>
      </c>
      <c r="K155" s="785">
        <f>'RM_1.1.sz.mell.'!K155</f>
        <v>0</v>
      </c>
    </row>
    <row r="156" spans="1:15" ht="12" customHeight="1" x14ac:dyDescent="0.3">
      <c r="A156" s="1285" t="s">
        <v>301</v>
      </c>
      <c r="B156" s="1342" t="s">
        <v>468</v>
      </c>
      <c r="C156" s="717">
        <f>'RM_1.1.sz.mell.'!C156</f>
        <v>0</v>
      </c>
      <c r="D156" s="717">
        <f>'RM_1.1.sz.mell.'!D156</f>
        <v>0</v>
      </c>
      <c r="E156" s="717">
        <f>'RM_1.1.sz.mell.'!E156</f>
        <v>0</v>
      </c>
      <c r="F156" s="717">
        <f>'RM_1.1.sz.mell.'!F156</f>
        <v>0</v>
      </c>
      <c r="G156" s="717">
        <f>'RM_1.1.sz.mell.'!G156</f>
        <v>0</v>
      </c>
      <c r="H156" s="717">
        <f>'RM_1.1.sz.mell.'!H156</f>
        <v>0</v>
      </c>
      <c r="I156" s="717">
        <f>'RM_1.1.sz.mell.'!I156</f>
        <v>0</v>
      </c>
      <c r="J156" s="717">
        <f>'RM_1.1.sz.mell.'!J156</f>
        <v>0</v>
      </c>
      <c r="K156" s="785">
        <f>'RM_1.1.sz.mell.'!K156</f>
        <v>0</v>
      </c>
    </row>
    <row r="157" spans="1:15" ht="12" customHeight="1" thickBot="1" x14ac:dyDescent="0.35">
      <c r="A157" s="1285" t="s">
        <v>466</v>
      </c>
      <c r="B157" s="1342" t="s">
        <v>469</v>
      </c>
      <c r="C157" s="719">
        <f>'RM_1.1.sz.mell.'!C157</f>
        <v>0</v>
      </c>
      <c r="D157" s="719">
        <f>'RM_1.1.sz.mell.'!D157</f>
        <v>0</v>
      </c>
      <c r="E157" s="719">
        <f>'RM_1.1.sz.mell.'!E157</f>
        <v>0</v>
      </c>
      <c r="F157" s="719">
        <f>'RM_1.1.sz.mell.'!F157</f>
        <v>0</v>
      </c>
      <c r="G157" s="719">
        <f>'RM_1.1.sz.mell.'!G157</f>
        <v>0</v>
      </c>
      <c r="H157" s="719">
        <f>'RM_1.1.sz.mell.'!H157</f>
        <v>0</v>
      </c>
      <c r="I157" s="719">
        <f>'RM_1.1.sz.mell.'!I157</f>
        <v>0</v>
      </c>
      <c r="J157" s="719">
        <f>'RM_1.1.sz.mell.'!J157</f>
        <v>0</v>
      </c>
      <c r="K157" s="786">
        <f>'RM_1.1.sz.mell.'!K157</f>
        <v>0</v>
      </c>
    </row>
    <row r="158" spans="1:15" ht="12" customHeight="1" thickBot="1" x14ac:dyDescent="0.35">
      <c r="A158" s="1283" t="s">
        <v>25</v>
      </c>
      <c r="B158" s="1341" t="s">
        <v>470</v>
      </c>
      <c r="C158" s="1345">
        <f>'RM_1.1.sz.mell.'!C158</f>
        <v>0</v>
      </c>
      <c r="D158" s="1345">
        <f>'RM_1.1.sz.mell.'!D158</f>
        <v>0</v>
      </c>
      <c r="E158" s="1345">
        <f>'RM_1.1.sz.mell.'!E158</f>
        <v>0</v>
      </c>
      <c r="F158" s="1345">
        <f>'RM_1.1.sz.mell.'!F158</f>
        <v>0</v>
      </c>
      <c r="G158" s="1345">
        <f>'RM_1.1.sz.mell.'!G158</f>
        <v>0</v>
      </c>
      <c r="H158" s="1345">
        <f>'RM_1.1.sz.mell.'!H158</f>
        <v>0</v>
      </c>
      <c r="I158" s="1345">
        <f>'RM_1.1.sz.mell.'!I158</f>
        <v>0</v>
      </c>
      <c r="J158" s="1345">
        <f>'RM_1.1.sz.mell.'!J158</f>
        <v>0</v>
      </c>
      <c r="K158" s="1346">
        <f>'RM_1.1.sz.mell.'!K158</f>
        <v>0</v>
      </c>
    </row>
    <row r="159" spans="1:15" ht="12" customHeight="1" thickBot="1" x14ac:dyDescent="0.35">
      <c r="A159" s="1283" t="s">
        <v>26</v>
      </c>
      <c r="B159" s="1341" t="s">
        <v>471</v>
      </c>
      <c r="C159" s="699">
        <f>'RM_1.1.sz.mell.'!C159</f>
        <v>0</v>
      </c>
      <c r="D159" s="699">
        <f>'RM_1.1.sz.mell.'!D159</f>
        <v>0</v>
      </c>
      <c r="E159" s="699">
        <f>'RM_1.1.sz.mell.'!E159</f>
        <v>0</v>
      </c>
      <c r="F159" s="699">
        <f>'RM_1.1.sz.mell.'!F159</f>
        <v>0</v>
      </c>
      <c r="G159" s="699">
        <f>'RM_1.1.sz.mell.'!G159</f>
        <v>0</v>
      </c>
      <c r="H159" s="699">
        <f>'RM_1.1.sz.mell.'!H159</f>
        <v>0</v>
      </c>
      <c r="I159" s="699">
        <f>'RM_1.1.sz.mell.'!I159</f>
        <v>0</v>
      </c>
      <c r="J159" s="699">
        <f>'RM_1.1.sz.mell.'!J159</f>
        <v>0</v>
      </c>
      <c r="K159" s="421">
        <f>'RM_1.1.sz.mell.'!K159</f>
        <v>0</v>
      </c>
    </row>
    <row r="160" spans="1:15" ht="15.15" customHeight="1" thickBot="1" x14ac:dyDescent="0.35">
      <c r="A160" s="1283" t="s">
        <v>27</v>
      </c>
      <c r="B160" s="1341" t="s">
        <v>473</v>
      </c>
      <c r="C160" s="513">
        <f>'RM_1.1.sz.mell.'!C160</f>
        <v>445354</v>
      </c>
      <c r="D160" s="513">
        <f>'RM_1.1.sz.mell.'!D160</f>
        <v>278736</v>
      </c>
      <c r="E160" s="513">
        <f>'RM_1.1.sz.mell.'!E160</f>
        <v>349359</v>
      </c>
      <c r="F160" s="513">
        <f>'RM_1.1.sz.mell.'!F160</f>
        <v>0</v>
      </c>
      <c r="G160" s="513">
        <f>'RM_1.1.sz.mell.'!G160</f>
        <v>0</v>
      </c>
      <c r="H160" s="513">
        <f>'RM_1.1.sz.mell.'!H160</f>
        <v>0</v>
      </c>
      <c r="I160" s="513">
        <f>'RM_1.1.sz.mell.'!I160</f>
        <v>0</v>
      </c>
      <c r="J160" s="513">
        <f>'RM_1.1.sz.mell.'!J160</f>
        <v>628095</v>
      </c>
      <c r="K160" s="436">
        <f>'RM_1.1.sz.mell.'!K160</f>
        <v>1073449</v>
      </c>
      <c r="L160" s="437"/>
      <c r="M160" s="438"/>
      <c r="N160" s="438"/>
      <c r="O160" s="438"/>
    </row>
    <row r="161" spans="1:11" s="425" customFormat="1" ht="12.9" customHeight="1" thickBot="1" x14ac:dyDescent="0.3">
      <c r="A161" s="1323" t="s">
        <v>28</v>
      </c>
      <c r="B161" s="1344" t="s">
        <v>472</v>
      </c>
      <c r="C161" s="513">
        <f>'RM_1.1.sz.mell.'!C161</f>
        <v>62443841</v>
      </c>
      <c r="D161" s="513">
        <f>'RM_1.1.sz.mell.'!D161</f>
        <v>6741878</v>
      </c>
      <c r="E161" s="513">
        <f>'RM_1.1.sz.mell.'!E161</f>
        <v>16202315</v>
      </c>
      <c r="F161" s="513">
        <f>'RM_1.1.sz.mell.'!F161</f>
        <v>0</v>
      </c>
      <c r="G161" s="513">
        <f>'RM_1.1.sz.mell.'!G161</f>
        <v>0</v>
      </c>
      <c r="H161" s="513">
        <f>'RM_1.1.sz.mell.'!H161</f>
        <v>0</v>
      </c>
      <c r="I161" s="513">
        <f>'RM_1.1.sz.mell.'!I161</f>
        <v>0</v>
      </c>
      <c r="J161" s="513">
        <f>'RM_1.1.sz.mell.'!J161</f>
        <v>22944193</v>
      </c>
      <c r="K161" s="436">
        <f>'RM_1.1.sz.mell.'!K161</f>
        <v>85388034</v>
      </c>
    </row>
    <row r="162" spans="1:11" x14ac:dyDescent="0.3">
      <c r="C162" s="681">
        <f>'RM_1.1.sz.mell.'!C162</f>
        <v>0</v>
      </c>
      <c r="D162" s="681">
        <f>'RM_1.1.sz.mell.'!D162</f>
        <v>0</v>
      </c>
      <c r="E162" s="681">
        <f>'RM_1.1.sz.mell.'!E162</f>
        <v>0</v>
      </c>
      <c r="F162" s="681">
        <f>'RM_1.1.sz.mell.'!F162</f>
        <v>0</v>
      </c>
      <c r="G162" s="681">
        <f>'RM_1.1.sz.mell.'!G162</f>
        <v>0</v>
      </c>
      <c r="H162" s="681">
        <f>'RM_1.1.sz.mell.'!H162</f>
        <v>0</v>
      </c>
      <c r="I162" s="681">
        <f>'RM_1.1.sz.mell.'!I162</f>
        <v>0</v>
      </c>
      <c r="J162" s="681">
        <f>'RM_1.1.sz.mell.'!J162</f>
        <v>0</v>
      </c>
      <c r="K162" s="681">
        <f>'RM_1.1.sz.mell.'!K162</f>
        <v>0</v>
      </c>
    </row>
    <row r="163" spans="1:11" x14ac:dyDescent="0.3">
      <c r="A163" s="1696" t="s">
        <v>373</v>
      </c>
      <c r="B163" s="1696"/>
      <c r="C163" s="1696"/>
      <c r="D163" s="1696"/>
      <c r="E163" s="1696"/>
      <c r="F163" s="1696"/>
      <c r="G163" s="1696"/>
      <c r="H163" s="1696"/>
      <c r="I163" s="1696"/>
      <c r="J163" s="1696"/>
      <c r="K163" s="1696"/>
    </row>
    <row r="164" spans="1:11" ht="15.15" customHeight="1" thickBot="1" x14ac:dyDescent="0.35">
      <c r="A164" s="1595" t="s">
        <v>154</v>
      </c>
      <c r="B164" s="1595"/>
      <c r="C164" s="317"/>
      <c r="K164" s="317" t="str">
        <f>K96</f>
        <v>Forintban!</v>
      </c>
    </row>
    <row r="165" spans="1:11" ht="25.5" customHeight="1" thickBot="1" x14ac:dyDescent="0.35">
      <c r="A165" s="20">
        <v>1</v>
      </c>
      <c r="B165" s="27" t="s">
        <v>474</v>
      </c>
      <c r="C165" s="736">
        <f>+C68-C135</f>
        <v>-43554646</v>
      </c>
      <c r="D165" s="407">
        <f t="shared" ref="D165:K165" si="6">+D68-D135</f>
        <v>-6463142</v>
      </c>
      <c r="E165" s="407">
        <f t="shared" si="6"/>
        <v>0</v>
      </c>
      <c r="F165" s="407">
        <f t="shared" si="6"/>
        <v>0</v>
      </c>
      <c r="G165" s="407">
        <f t="shared" si="6"/>
        <v>0</v>
      </c>
      <c r="H165" s="407">
        <f t="shared" si="6"/>
        <v>0</v>
      </c>
      <c r="I165" s="407">
        <f>+I68-I135</f>
        <v>0</v>
      </c>
      <c r="J165" s="407">
        <f t="shared" si="6"/>
        <v>-6463142</v>
      </c>
      <c r="K165" s="273">
        <f t="shared" si="6"/>
        <v>-50017788</v>
      </c>
    </row>
    <row r="166" spans="1:11" ht="32.4" customHeight="1" thickBot="1" x14ac:dyDescent="0.35">
      <c r="A166" s="20" t="s">
        <v>19</v>
      </c>
      <c r="B166" s="27" t="s">
        <v>480</v>
      </c>
      <c r="C166" s="407">
        <f>+C92-C160</f>
        <v>43554646</v>
      </c>
      <c r="D166" s="407">
        <f t="shared" ref="D166:K166" si="7">+D92-D160</f>
        <v>6463142</v>
      </c>
      <c r="E166" s="407">
        <f t="shared" si="7"/>
        <v>0</v>
      </c>
      <c r="F166" s="407">
        <f t="shared" si="7"/>
        <v>0</v>
      </c>
      <c r="G166" s="407">
        <f t="shared" si="7"/>
        <v>0</v>
      </c>
      <c r="H166" s="407">
        <f t="shared" si="7"/>
        <v>0</v>
      </c>
      <c r="I166" s="407">
        <f t="shared" si="7"/>
        <v>0</v>
      </c>
      <c r="J166" s="407">
        <f t="shared" si="7"/>
        <v>6463142</v>
      </c>
      <c r="K166" s="273">
        <f t="shared" si="7"/>
        <v>50017788</v>
      </c>
    </row>
  </sheetData>
  <sheetProtection sheet="1"/>
  <mergeCells count="15">
    <mergeCell ref="A8:A9"/>
    <mergeCell ref="B8:B9"/>
    <mergeCell ref="C8:K8"/>
    <mergeCell ref="B1:K1"/>
    <mergeCell ref="A3:K3"/>
    <mergeCell ref="A4:K4"/>
    <mergeCell ref="A6:K6"/>
    <mergeCell ref="A7:B7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theme="7"/>
  </sheetPr>
  <dimension ref="A1:O176"/>
  <sheetViews>
    <sheetView zoomScale="120" zoomScaleNormal="120" zoomScaleSheetLayoutView="100" workbookViewId="0">
      <selection activeCell="H175" sqref="H175"/>
    </sheetView>
  </sheetViews>
  <sheetFormatPr defaultColWidth="9.33203125" defaultRowHeight="15.6" x14ac:dyDescent="0.3"/>
  <cols>
    <col min="1" max="1" width="7.44140625" style="1347" customWidth="1"/>
    <col min="2" max="2" width="59.6640625" style="1347" customWidth="1"/>
    <col min="3" max="3" width="14.77734375" style="1357" customWidth="1"/>
    <col min="4" max="11" width="14.77734375" style="1350" customWidth="1"/>
    <col min="12" max="16384" width="9.33203125" style="1350"/>
  </cols>
  <sheetData>
    <row r="1" spans="1:11" x14ac:dyDescent="0.3">
      <c r="A1" s="1349"/>
      <c r="B1" s="1710" t="str">
        <f>CONCATENATE("1.2. melléklet ",E_ALAPADATOK!A7," ",E_ALAPADATOK!B7," ",E_ALAPADATOK!C7," ",E_ALAPADATOK!D7," ",E_ALAPADATOK!E7," ",E_ALAPADATOK!F7," ",E_ALAPADATOK!G7," ",E_ALAPADATOK!H7)</f>
        <v>1.2. melléklet a … / 2019 ( … ) önkormányzati rendelethez</v>
      </c>
      <c r="C1" s="1711"/>
      <c r="D1" s="1711"/>
      <c r="E1" s="1711"/>
      <c r="F1" s="1711"/>
      <c r="G1" s="1711"/>
      <c r="H1" s="1711"/>
      <c r="I1" s="1711"/>
      <c r="J1" s="1711"/>
      <c r="K1" s="1711"/>
    </row>
    <row r="2" spans="1:11" x14ac:dyDescent="0.3">
      <c r="A2" s="1349"/>
      <c r="B2" s="1349"/>
      <c r="C2" s="1351"/>
      <c r="D2" s="1352"/>
      <c r="E2" s="1352"/>
      <c r="F2" s="1352"/>
      <c r="G2" s="1352"/>
      <c r="H2" s="1352"/>
      <c r="I2" s="1352"/>
      <c r="J2" s="1352"/>
      <c r="K2" s="1352"/>
    </row>
    <row r="3" spans="1:11" x14ac:dyDescent="0.3">
      <c r="A3" s="1712" t="str">
        <f>CONCATENATE(E_ALAPADATOK!A3)</f>
        <v>Hidegkút Község Önkormányzata</v>
      </c>
      <c r="B3" s="1712"/>
      <c r="C3" s="1713"/>
      <c r="D3" s="1712"/>
      <c r="E3" s="1712"/>
      <c r="F3" s="1712"/>
      <c r="G3" s="1712"/>
      <c r="H3" s="1712"/>
      <c r="I3" s="1712"/>
      <c r="J3" s="1712"/>
      <c r="K3" s="1712"/>
    </row>
    <row r="4" spans="1:11" x14ac:dyDescent="0.3">
      <c r="A4" s="1712" t="s">
        <v>790</v>
      </c>
      <c r="B4" s="1712"/>
      <c r="C4" s="1713"/>
      <c r="D4" s="1712"/>
      <c r="E4" s="1712"/>
      <c r="F4" s="1712"/>
      <c r="G4" s="1712"/>
      <c r="H4" s="1712"/>
      <c r="I4" s="1712"/>
      <c r="J4" s="1712"/>
      <c r="K4" s="1712"/>
    </row>
    <row r="5" spans="1:11" x14ac:dyDescent="0.3">
      <c r="A5" s="1349"/>
      <c r="B5" s="1349"/>
      <c r="C5" s="1351"/>
      <c r="D5" s="1352"/>
      <c r="E5" s="1352"/>
      <c r="F5" s="1352"/>
      <c r="G5" s="1352"/>
      <c r="H5" s="1352"/>
      <c r="I5" s="1352"/>
      <c r="J5" s="1352"/>
      <c r="K5" s="1352"/>
    </row>
    <row r="6" spans="1:11" ht="15.9" customHeight="1" x14ac:dyDescent="0.3">
      <c r="A6" s="1591" t="s">
        <v>15</v>
      </c>
      <c r="B6" s="1591"/>
      <c r="C6" s="1591"/>
      <c r="D6" s="1591"/>
      <c r="E6" s="1591"/>
      <c r="F6" s="1591"/>
      <c r="G6" s="1591"/>
      <c r="H6" s="1591"/>
      <c r="I6" s="1591"/>
      <c r="J6" s="1591"/>
      <c r="K6" s="1591"/>
    </row>
    <row r="7" spans="1:11" ht="15.9" customHeight="1" thickBot="1" x14ac:dyDescent="0.35">
      <c r="A7" s="1592" t="s">
        <v>152</v>
      </c>
      <c r="B7" s="1592"/>
      <c r="C7" s="1494"/>
      <c r="K7" s="1494" t="s">
        <v>564</v>
      </c>
    </row>
    <row r="8" spans="1:11" x14ac:dyDescent="0.3">
      <c r="A8" s="1701" t="s">
        <v>69</v>
      </c>
      <c r="B8" s="1703" t="s">
        <v>17</v>
      </c>
      <c r="C8" s="1705" t="str">
        <f>+CONCATENATE(LEFT(E_ÖSSZEFÜGGÉSEK!A6,4),". évi")</f>
        <v>2019. évi</v>
      </c>
      <c r="D8" s="1706"/>
      <c r="E8" s="1707"/>
      <c r="F8" s="1707"/>
      <c r="G8" s="1707"/>
      <c r="H8" s="1707"/>
      <c r="I8" s="1707"/>
      <c r="J8" s="1707"/>
      <c r="K8" s="1708"/>
    </row>
    <row r="9" spans="1:11" ht="23.4" thickBot="1" x14ac:dyDescent="0.35">
      <c r="A9" s="1702"/>
      <c r="B9" s="1704"/>
      <c r="C9" s="1495" t="str">
        <f>'RM_1.2.sz.mell'!C9</f>
        <v>Eredeti
előirányzat</v>
      </c>
      <c r="D9" s="1495" t="str">
        <f>'RM_1.2.sz.mell'!D9</f>
        <v xml:space="preserve">1 . sz. módosítás </v>
      </c>
      <c r="E9" s="1495" t="str">
        <f>'RM_1.2.sz.mell'!E9</f>
        <v xml:space="preserve">2 . sz. módosítás </v>
      </c>
      <c r="F9" s="1495" t="str">
        <f>'RM_1.2.sz.mell'!F9</f>
        <v xml:space="preserve">… . sz. módosítás </v>
      </c>
      <c r="G9" s="1495" t="str">
        <f>'RM_1.2.sz.mell'!G9</f>
        <v xml:space="preserve">… . sz. módosítás </v>
      </c>
      <c r="H9" s="1495" t="str">
        <f>'RM_1.2.sz.mell'!H9</f>
        <v xml:space="preserve">… . sz. módosítás </v>
      </c>
      <c r="I9" s="1495" t="str">
        <f>'RM_1.2.sz.mell'!I9</f>
        <v xml:space="preserve">… . sz. módosítás </v>
      </c>
      <c r="J9" s="1495" t="str">
        <f>'RM_1.2.sz.mell'!J9</f>
        <v>Módosítások összesen</v>
      </c>
      <c r="K9" s="1496" t="str">
        <f>'RM_1.2.sz.mell'!K9</f>
        <v>1.számú módosítás utáni előirányzat</v>
      </c>
    </row>
    <row r="10" spans="1:11" s="1354" customFormat="1" ht="12" customHeight="1" thickBot="1" x14ac:dyDescent="0.25">
      <c r="A10" s="1281" t="s">
        <v>493</v>
      </c>
      <c r="B10" s="1282" t="s">
        <v>494</v>
      </c>
      <c r="C10" s="1326" t="str">
        <f>'RM_1.2.sz.mell'!C10</f>
        <v>C</v>
      </c>
      <c r="D10" s="1326" t="str">
        <f>'RM_1.2.sz.mell'!D10</f>
        <v>D</v>
      </c>
      <c r="E10" s="1326" t="str">
        <f>'RM_1.2.sz.mell'!E10</f>
        <v>E</v>
      </c>
      <c r="F10" s="1326" t="str">
        <f>'RM_1.2.sz.mell'!F10</f>
        <v>F</v>
      </c>
      <c r="G10" s="1326" t="str">
        <f>'RM_1.2.sz.mell'!G10</f>
        <v>G</v>
      </c>
      <c r="H10" s="1326" t="str">
        <f>'RM_1.2.sz.mell'!H10</f>
        <v>H</v>
      </c>
      <c r="I10" s="1326" t="str">
        <f>'RM_1.2.sz.mell'!I10</f>
        <v>I</v>
      </c>
      <c r="J10" s="1326" t="str">
        <f>'RM_1.2.sz.mell'!J10</f>
        <v>J=(D+…+I)</v>
      </c>
      <c r="K10" s="1348" t="s">
        <v>763</v>
      </c>
    </row>
    <row r="11" spans="1:11" s="1308" customFormat="1" ht="12" customHeight="1" thickBot="1" x14ac:dyDescent="0.3">
      <c r="A11" s="1283" t="s">
        <v>18</v>
      </c>
      <c r="B11" s="1284" t="s">
        <v>252</v>
      </c>
      <c r="C11" s="407">
        <f>'RM_1.2.sz.mell'!C11</f>
        <v>11133841</v>
      </c>
      <c r="D11" s="407">
        <f>'RM_1.2.sz.mell'!D11</f>
        <v>0</v>
      </c>
      <c r="E11" s="407">
        <f>'RM_1.2.sz.mell'!E11</f>
        <v>1732930</v>
      </c>
      <c r="F11" s="407">
        <f>'RM_1.2.sz.mell'!F11</f>
        <v>0</v>
      </c>
      <c r="G11" s="407">
        <f>'RM_1.2.sz.mell'!G11</f>
        <v>0</v>
      </c>
      <c r="H11" s="407">
        <f>'RM_1.2.sz.mell'!H11</f>
        <v>0</v>
      </c>
      <c r="I11" s="407">
        <f>'RM_1.2.sz.mell'!I11</f>
        <v>0</v>
      </c>
      <c r="J11" s="407">
        <f>'RM_1.2.sz.mell'!J11</f>
        <v>1732930</v>
      </c>
      <c r="K11" s="273">
        <f>+K12+K13+K14+K15+K16+K17</f>
        <v>12866771</v>
      </c>
    </row>
    <row r="12" spans="1:11" s="1308" customFormat="1" ht="12" customHeight="1" x14ac:dyDescent="0.25">
      <c r="A12" s="1285" t="s">
        <v>98</v>
      </c>
      <c r="B12" s="1286" t="s">
        <v>253</v>
      </c>
      <c r="C12" s="699">
        <f>'RM_1.2.sz.mell'!C12</f>
        <v>4953841</v>
      </c>
      <c r="D12" s="699">
        <f>'RM_1.2.sz.mell'!D12</f>
        <v>0</v>
      </c>
      <c r="E12" s="699">
        <f>'RM_1.2.sz.mell'!E12</f>
        <v>0</v>
      </c>
      <c r="F12" s="699">
        <f>'RM_1.2.sz.mell'!F12</f>
        <v>0</v>
      </c>
      <c r="G12" s="699">
        <f>'RM_1.2.sz.mell'!G12</f>
        <v>0</v>
      </c>
      <c r="H12" s="699">
        <f>'RM_1.2.sz.mell'!H12</f>
        <v>0</v>
      </c>
      <c r="I12" s="699">
        <f>'RM_1.2.sz.mell'!I12</f>
        <v>0</v>
      </c>
      <c r="J12" s="699">
        <f>'RM_1.2.sz.mell'!J12</f>
        <v>0</v>
      </c>
      <c r="K12" s="700">
        <f t="shared" ref="K12:K17" si="0">C12+J12</f>
        <v>4953841</v>
      </c>
    </row>
    <row r="13" spans="1:11" s="1308" customFormat="1" ht="12" customHeight="1" x14ac:dyDescent="0.25">
      <c r="A13" s="1287" t="s">
        <v>99</v>
      </c>
      <c r="B13" s="1288" t="s">
        <v>254</v>
      </c>
      <c r="C13" s="699">
        <f>'RM_1.2.sz.mell'!C13</f>
        <v>0</v>
      </c>
      <c r="D13" s="699">
        <f>'RM_1.2.sz.mell'!D13</f>
        <v>0</v>
      </c>
      <c r="E13" s="699">
        <f>'RM_1.2.sz.mell'!E13</f>
        <v>0</v>
      </c>
      <c r="F13" s="699">
        <f>'RM_1.2.sz.mell'!F13</f>
        <v>0</v>
      </c>
      <c r="G13" s="699">
        <f>'RM_1.2.sz.mell'!G13</f>
        <v>0</v>
      </c>
      <c r="H13" s="699">
        <f>'RM_1.2.sz.mell'!H13</f>
        <v>0</v>
      </c>
      <c r="I13" s="699">
        <f>'RM_1.2.sz.mell'!I13</f>
        <v>0</v>
      </c>
      <c r="J13" s="699">
        <f>'RM_1.2.sz.mell'!J13</f>
        <v>0</v>
      </c>
      <c r="K13" s="700">
        <f t="shared" si="0"/>
        <v>0</v>
      </c>
    </row>
    <row r="14" spans="1:11" s="1308" customFormat="1" ht="12" customHeight="1" x14ac:dyDescent="0.25">
      <c r="A14" s="1287" t="s">
        <v>100</v>
      </c>
      <c r="B14" s="1288" t="s">
        <v>255</v>
      </c>
      <c r="C14" s="699">
        <f>'RM_1.2.sz.mell'!C14</f>
        <v>4380000</v>
      </c>
      <c r="D14" s="699">
        <f>'RM_1.2.sz.mell'!D14</f>
        <v>0</v>
      </c>
      <c r="E14" s="699">
        <f>'RM_1.2.sz.mell'!E14</f>
        <v>1150000</v>
      </c>
      <c r="F14" s="699">
        <f>'RM_1.2.sz.mell'!F14</f>
        <v>0</v>
      </c>
      <c r="G14" s="699">
        <f>'RM_1.2.sz.mell'!G14</f>
        <v>0</v>
      </c>
      <c r="H14" s="699">
        <f>'RM_1.2.sz.mell'!H14</f>
        <v>0</v>
      </c>
      <c r="I14" s="699">
        <f>'RM_1.2.sz.mell'!I14</f>
        <v>0</v>
      </c>
      <c r="J14" s="699">
        <f>'RM_1.2.sz.mell'!J14</f>
        <v>1150000</v>
      </c>
      <c r="K14" s="700">
        <f t="shared" si="0"/>
        <v>5530000</v>
      </c>
    </row>
    <row r="15" spans="1:11" s="1308" customFormat="1" ht="12" customHeight="1" x14ac:dyDescent="0.25">
      <c r="A15" s="1287" t="s">
        <v>101</v>
      </c>
      <c r="B15" s="1288" t="s">
        <v>256</v>
      </c>
      <c r="C15" s="699">
        <f>'RM_1.2.sz.mell'!C15</f>
        <v>1800000</v>
      </c>
      <c r="D15" s="699">
        <f>'RM_1.2.sz.mell'!D15</f>
        <v>0</v>
      </c>
      <c r="E15" s="699">
        <f>'RM_1.2.sz.mell'!E15</f>
        <v>0</v>
      </c>
      <c r="F15" s="699">
        <f>'RM_1.2.sz.mell'!F15</f>
        <v>0</v>
      </c>
      <c r="G15" s="699">
        <f>'RM_1.2.sz.mell'!G15</f>
        <v>0</v>
      </c>
      <c r="H15" s="699">
        <f>'RM_1.2.sz.mell'!H15</f>
        <v>0</v>
      </c>
      <c r="I15" s="699">
        <f>'RM_1.2.sz.mell'!I15</f>
        <v>0</v>
      </c>
      <c r="J15" s="699">
        <f>'RM_1.2.sz.mell'!J15</f>
        <v>0</v>
      </c>
      <c r="K15" s="700">
        <f t="shared" si="0"/>
        <v>1800000</v>
      </c>
    </row>
    <row r="16" spans="1:11" s="1308" customFormat="1" ht="12" customHeight="1" x14ac:dyDescent="0.25">
      <c r="A16" s="1287" t="s">
        <v>148</v>
      </c>
      <c r="B16" s="1289" t="s">
        <v>432</v>
      </c>
      <c r="C16" s="699">
        <f>'RM_1.2.sz.mell'!C16</f>
        <v>0</v>
      </c>
      <c r="D16" s="699">
        <f>'RM_1.2.sz.mell'!D16</f>
        <v>0</v>
      </c>
      <c r="E16" s="699">
        <f>'RM_1.2.sz.mell'!E16</f>
        <v>582930</v>
      </c>
      <c r="F16" s="699">
        <f>'RM_1.2.sz.mell'!F16</f>
        <v>0</v>
      </c>
      <c r="G16" s="699">
        <f>'RM_1.2.sz.mell'!G16</f>
        <v>0</v>
      </c>
      <c r="H16" s="699">
        <f>'RM_1.2.sz.mell'!H16</f>
        <v>0</v>
      </c>
      <c r="I16" s="699">
        <f>'RM_1.2.sz.mell'!I16</f>
        <v>0</v>
      </c>
      <c r="J16" s="699">
        <f>'RM_1.2.sz.mell'!J16</f>
        <v>582930</v>
      </c>
      <c r="K16" s="700">
        <f t="shared" si="0"/>
        <v>582930</v>
      </c>
    </row>
    <row r="17" spans="1:11" s="1308" customFormat="1" ht="12" customHeight="1" thickBot="1" x14ac:dyDescent="0.3">
      <c r="A17" s="1290" t="s">
        <v>102</v>
      </c>
      <c r="B17" s="1291" t="s">
        <v>433</v>
      </c>
      <c r="C17" s="699">
        <f>'RM_1.2.sz.mell'!C17</f>
        <v>0</v>
      </c>
      <c r="D17" s="699">
        <f>'RM_1.2.sz.mell'!D17</f>
        <v>0</v>
      </c>
      <c r="E17" s="699">
        <f>'RM_1.2.sz.mell'!E17</f>
        <v>0</v>
      </c>
      <c r="F17" s="699">
        <f>'RM_1.2.sz.mell'!F17</f>
        <v>0</v>
      </c>
      <c r="G17" s="699">
        <f>'RM_1.2.sz.mell'!G17</f>
        <v>0</v>
      </c>
      <c r="H17" s="699">
        <f>'RM_1.2.sz.mell'!H17</f>
        <v>0</v>
      </c>
      <c r="I17" s="699">
        <f>'RM_1.2.sz.mell'!I17</f>
        <v>0</v>
      </c>
      <c r="J17" s="699">
        <f>'RM_1.2.sz.mell'!J17</f>
        <v>0</v>
      </c>
      <c r="K17" s="700">
        <f t="shared" si="0"/>
        <v>0</v>
      </c>
    </row>
    <row r="18" spans="1:11" s="1308" customFormat="1" ht="12" customHeight="1" thickBot="1" x14ac:dyDescent="0.3">
      <c r="A18" s="1283" t="s">
        <v>19</v>
      </c>
      <c r="B18" s="1292" t="s">
        <v>257</v>
      </c>
      <c r="C18" s="407">
        <f>'RM_1.2.sz.mell'!C18</f>
        <v>0</v>
      </c>
      <c r="D18" s="407">
        <f>'RM_1.2.sz.mell'!D18</f>
        <v>0</v>
      </c>
      <c r="E18" s="407">
        <f>'RM_1.2.sz.mell'!E18</f>
        <v>1916596</v>
      </c>
      <c r="F18" s="407">
        <f>'RM_1.2.sz.mell'!F18</f>
        <v>0</v>
      </c>
      <c r="G18" s="407">
        <f>'RM_1.2.sz.mell'!G18</f>
        <v>0</v>
      </c>
      <c r="H18" s="407">
        <f>'RM_1.2.sz.mell'!H18</f>
        <v>0</v>
      </c>
      <c r="I18" s="407">
        <f>'RM_1.2.sz.mell'!I18</f>
        <v>0</v>
      </c>
      <c r="J18" s="407">
        <f>'RM_1.2.sz.mell'!J18</f>
        <v>1916596</v>
      </c>
      <c r="K18" s="273">
        <f>+K19+K20+K21+K22+K23</f>
        <v>1916596</v>
      </c>
    </row>
    <row r="19" spans="1:11" s="1308" customFormat="1" ht="12" customHeight="1" x14ac:dyDescent="0.25">
      <c r="A19" s="1285" t="s">
        <v>104</v>
      </c>
      <c r="B19" s="1286" t="s">
        <v>258</v>
      </c>
      <c r="C19" s="699">
        <f>'RM_1.2.sz.mell'!C19</f>
        <v>0</v>
      </c>
      <c r="D19" s="699">
        <f>'RM_1.2.sz.mell'!D19</f>
        <v>0</v>
      </c>
      <c r="E19" s="699">
        <f>'RM_1.2.sz.mell'!E19</f>
        <v>0</v>
      </c>
      <c r="F19" s="699">
        <f>'RM_1.2.sz.mell'!F19</f>
        <v>0</v>
      </c>
      <c r="G19" s="699">
        <f>'RM_1.2.sz.mell'!G19</f>
        <v>0</v>
      </c>
      <c r="H19" s="699">
        <f>'RM_1.2.sz.mell'!H19</f>
        <v>0</v>
      </c>
      <c r="I19" s="699">
        <f>'RM_1.2.sz.mell'!I19</f>
        <v>0</v>
      </c>
      <c r="J19" s="699">
        <f>'RM_1.2.sz.mell'!J19</f>
        <v>0</v>
      </c>
      <c r="K19" s="700">
        <f t="shared" ref="K19:K24" si="1">C19+J19</f>
        <v>0</v>
      </c>
    </row>
    <row r="20" spans="1:11" s="1308" customFormat="1" ht="12" customHeight="1" x14ac:dyDescent="0.25">
      <c r="A20" s="1287" t="s">
        <v>105</v>
      </c>
      <c r="B20" s="1288" t="s">
        <v>259</v>
      </c>
      <c r="C20" s="699">
        <f>'RM_1.2.sz.mell'!C20</f>
        <v>0</v>
      </c>
      <c r="D20" s="699">
        <f>'RM_1.2.sz.mell'!D20</f>
        <v>0</v>
      </c>
      <c r="E20" s="699">
        <f>'RM_1.2.sz.mell'!E20</f>
        <v>0</v>
      </c>
      <c r="F20" s="699">
        <f>'RM_1.2.sz.mell'!F20</f>
        <v>0</v>
      </c>
      <c r="G20" s="699">
        <f>'RM_1.2.sz.mell'!G20</f>
        <v>0</v>
      </c>
      <c r="H20" s="699">
        <f>'RM_1.2.sz.mell'!H20</f>
        <v>0</v>
      </c>
      <c r="I20" s="699">
        <f>'RM_1.2.sz.mell'!I20</f>
        <v>0</v>
      </c>
      <c r="J20" s="699">
        <f>'RM_1.2.sz.mell'!J20</f>
        <v>0</v>
      </c>
      <c r="K20" s="700">
        <f t="shared" si="1"/>
        <v>0</v>
      </c>
    </row>
    <row r="21" spans="1:11" s="1308" customFormat="1" ht="12" customHeight="1" x14ac:dyDescent="0.25">
      <c r="A21" s="1287" t="s">
        <v>106</v>
      </c>
      <c r="B21" s="1288" t="s">
        <v>422</v>
      </c>
      <c r="C21" s="699">
        <f>'RM_1.2.sz.mell'!C21</f>
        <v>0</v>
      </c>
      <c r="D21" s="699">
        <f>'RM_1.2.sz.mell'!D21</f>
        <v>0</v>
      </c>
      <c r="E21" s="699">
        <f>'RM_1.2.sz.mell'!E21</f>
        <v>0</v>
      </c>
      <c r="F21" s="699">
        <f>'RM_1.2.sz.mell'!F21</f>
        <v>0</v>
      </c>
      <c r="G21" s="699">
        <f>'RM_1.2.sz.mell'!G21</f>
        <v>0</v>
      </c>
      <c r="H21" s="699">
        <f>'RM_1.2.sz.mell'!H21</f>
        <v>0</v>
      </c>
      <c r="I21" s="699">
        <f>'RM_1.2.sz.mell'!I21</f>
        <v>0</v>
      </c>
      <c r="J21" s="699">
        <f>'RM_1.2.sz.mell'!J21</f>
        <v>0</v>
      </c>
      <c r="K21" s="700">
        <f t="shared" si="1"/>
        <v>0</v>
      </c>
    </row>
    <row r="22" spans="1:11" s="1308" customFormat="1" ht="12" customHeight="1" x14ac:dyDescent="0.25">
      <c r="A22" s="1287" t="s">
        <v>107</v>
      </c>
      <c r="B22" s="1288" t="s">
        <v>423</v>
      </c>
      <c r="C22" s="699">
        <f>'RM_1.2.sz.mell'!C22</f>
        <v>0</v>
      </c>
      <c r="D22" s="699">
        <f>'RM_1.2.sz.mell'!D22</f>
        <v>0</v>
      </c>
      <c r="E22" s="699">
        <f>'RM_1.2.sz.mell'!E22</f>
        <v>0</v>
      </c>
      <c r="F22" s="699">
        <f>'RM_1.2.sz.mell'!F22</f>
        <v>0</v>
      </c>
      <c r="G22" s="699">
        <f>'RM_1.2.sz.mell'!G22</f>
        <v>0</v>
      </c>
      <c r="H22" s="699">
        <f>'RM_1.2.sz.mell'!H22</f>
        <v>0</v>
      </c>
      <c r="I22" s="699">
        <f>'RM_1.2.sz.mell'!I22</f>
        <v>0</v>
      </c>
      <c r="J22" s="699">
        <f>'RM_1.2.sz.mell'!J22</f>
        <v>0</v>
      </c>
      <c r="K22" s="700">
        <f t="shared" si="1"/>
        <v>0</v>
      </c>
    </row>
    <row r="23" spans="1:11" s="1308" customFormat="1" ht="12" customHeight="1" x14ac:dyDescent="0.25">
      <c r="A23" s="1287" t="s">
        <v>108</v>
      </c>
      <c r="B23" s="1288" t="s">
        <v>260</v>
      </c>
      <c r="C23" s="699">
        <f>'RM_1.2.sz.mell'!C23</f>
        <v>0</v>
      </c>
      <c r="D23" s="699">
        <f>'RM_1.2.sz.mell'!D23</f>
        <v>0</v>
      </c>
      <c r="E23" s="699">
        <f>'RM_1.2.sz.mell'!E23</f>
        <v>1916596</v>
      </c>
      <c r="F23" s="699">
        <f>'RM_1.2.sz.mell'!F23</f>
        <v>0</v>
      </c>
      <c r="G23" s="699">
        <f>'RM_1.2.sz.mell'!G23</f>
        <v>0</v>
      </c>
      <c r="H23" s="699">
        <f>'RM_1.2.sz.mell'!H23</f>
        <v>0</v>
      </c>
      <c r="I23" s="699">
        <f>'RM_1.2.sz.mell'!I23</f>
        <v>0</v>
      </c>
      <c r="J23" s="699">
        <f>'RM_1.2.sz.mell'!J23</f>
        <v>1916596</v>
      </c>
      <c r="K23" s="700">
        <f t="shared" si="1"/>
        <v>1916596</v>
      </c>
    </row>
    <row r="24" spans="1:11" s="1308" customFormat="1" ht="12" customHeight="1" thickBot="1" x14ac:dyDescent="0.3">
      <c r="A24" s="1290" t="s">
        <v>117</v>
      </c>
      <c r="B24" s="1291" t="s">
        <v>261</v>
      </c>
      <c r="C24" s="699">
        <f>'RM_1.2.sz.mell'!C24</f>
        <v>0</v>
      </c>
      <c r="D24" s="699">
        <f>'RM_1.2.sz.mell'!D24</f>
        <v>0</v>
      </c>
      <c r="E24" s="699">
        <f>'RM_1.2.sz.mell'!E24</f>
        <v>0</v>
      </c>
      <c r="F24" s="699">
        <f>'RM_1.2.sz.mell'!F24</f>
        <v>0</v>
      </c>
      <c r="G24" s="699">
        <f>'RM_1.2.sz.mell'!G24</f>
        <v>0</v>
      </c>
      <c r="H24" s="699">
        <f>'RM_1.2.sz.mell'!H24</f>
        <v>0</v>
      </c>
      <c r="I24" s="699">
        <f>'RM_1.2.sz.mell'!I24</f>
        <v>0</v>
      </c>
      <c r="J24" s="699">
        <f>'RM_1.2.sz.mell'!J24</f>
        <v>0</v>
      </c>
      <c r="K24" s="700">
        <f t="shared" si="1"/>
        <v>0</v>
      </c>
    </row>
    <row r="25" spans="1:11" s="1308" customFormat="1" ht="12" customHeight="1" thickBot="1" x14ac:dyDescent="0.3">
      <c r="A25" s="1283" t="s">
        <v>20</v>
      </c>
      <c r="B25" s="1284" t="s">
        <v>262</v>
      </c>
      <c r="C25" s="407">
        <f>'RM_1.2.sz.mell'!C25</f>
        <v>0</v>
      </c>
      <c r="D25" s="407">
        <f>'RM_1.2.sz.mell'!D25</f>
        <v>0</v>
      </c>
      <c r="E25" s="407">
        <f>'RM_1.2.sz.mell'!E25</f>
        <v>12203430</v>
      </c>
      <c r="F25" s="407">
        <f>'RM_1.2.sz.mell'!F25</f>
        <v>0</v>
      </c>
      <c r="G25" s="407">
        <f>'RM_1.2.sz.mell'!G25</f>
        <v>0</v>
      </c>
      <c r="H25" s="407">
        <f>'RM_1.2.sz.mell'!H25</f>
        <v>0</v>
      </c>
      <c r="I25" s="407">
        <f>'RM_1.2.sz.mell'!I25</f>
        <v>0</v>
      </c>
      <c r="J25" s="407">
        <f>'RM_1.2.sz.mell'!J25</f>
        <v>12203430</v>
      </c>
      <c r="K25" s="273">
        <f>+K26+K27+K28+K29+K30</f>
        <v>12203430</v>
      </c>
    </row>
    <row r="26" spans="1:11" s="1308" customFormat="1" ht="12" customHeight="1" x14ac:dyDescent="0.25">
      <c r="A26" s="1285" t="s">
        <v>87</v>
      </c>
      <c r="B26" s="1286" t="s">
        <v>263</v>
      </c>
      <c r="C26" s="699">
        <f>'RM_1.2.sz.mell'!C26</f>
        <v>0</v>
      </c>
      <c r="D26" s="699">
        <f>'RM_1.2.sz.mell'!D26</f>
        <v>0</v>
      </c>
      <c r="E26" s="699">
        <f>'RM_1.2.sz.mell'!E26</f>
        <v>0</v>
      </c>
      <c r="F26" s="699">
        <f>'RM_1.2.sz.mell'!F26</f>
        <v>0</v>
      </c>
      <c r="G26" s="699">
        <f>'RM_1.2.sz.mell'!G26</f>
        <v>0</v>
      </c>
      <c r="H26" s="699">
        <f>'RM_1.2.sz.mell'!H26</f>
        <v>0</v>
      </c>
      <c r="I26" s="699">
        <f>'RM_1.2.sz.mell'!I26</f>
        <v>0</v>
      </c>
      <c r="J26" s="699">
        <f>'RM_1.2.sz.mell'!J26</f>
        <v>0</v>
      </c>
      <c r="K26" s="700">
        <f t="shared" ref="K26:K31" si="2">C26+J26</f>
        <v>0</v>
      </c>
    </row>
    <row r="27" spans="1:11" s="1308" customFormat="1" ht="12" customHeight="1" x14ac:dyDescent="0.25">
      <c r="A27" s="1287" t="s">
        <v>88</v>
      </c>
      <c r="B27" s="1288" t="s">
        <v>264</v>
      </c>
      <c r="C27" s="699">
        <f>'RM_1.2.sz.mell'!C27</f>
        <v>0</v>
      </c>
      <c r="D27" s="699">
        <f>'RM_1.2.sz.mell'!D27</f>
        <v>0</v>
      </c>
      <c r="E27" s="699">
        <f>'RM_1.2.sz.mell'!E27</f>
        <v>0</v>
      </c>
      <c r="F27" s="699">
        <f>'RM_1.2.sz.mell'!F27</f>
        <v>0</v>
      </c>
      <c r="G27" s="699">
        <f>'RM_1.2.sz.mell'!G27</f>
        <v>0</v>
      </c>
      <c r="H27" s="699">
        <f>'RM_1.2.sz.mell'!H27</f>
        <v>0</v>
      </c>
      <c r="I27" s="699">
        <f>'RM_1.2.sz.mell'!I27</f>
        <v>0</v>
      </c>
      <c r="J27" s="699">
        <f>'RM_1.2.sz.mell'!J27</f>
        <v>0</v>
      </c>
      <c r="K27" s="700">
        <f t="shared" si="2"/>
        <v>0</v>
      </c>
    </row>
    <row r="28" spans="1:11" s="1308" customFormat="1" ht="12" customHeight="1" x14ac:dyDescent="0.25">
      <c r="A28" s="1287" t="s">
        <v>89</v>
      </c>
      <c r="B28" s="1288" t="s">
        <v>424</v>
      </c>
      <c r="C28" s="699">
        <f>'RM_1.2.sz.mell'!C28</f>
        <v>0</v>
      </c>
      <c r="D28" s="699">
        <f>'RM_1.2.sz.mell'!D28</f>
        <v>0</v>
      </c>
      <c r="E28" s="699">
        <f>'RM_1.2.sz.mell'!E28</f>
        <v>0</v>
      </c>
      <c r="F28" s="699">
        <f>'RM_1.2.sz.mell'!F28</f>
        <v>0</v>
      </c>
      <c r="G28" s="699">
        <f>'RM_1.2.sz.mell'!G28</f>
        <v>0</v>
      </c>
      <c r="H28" s="699">
        <f>'RM_1.2.sz.mell'!H28</f>
        <v>0</v>
      </c>
      <c r="I28" s="699">
        <f>'RM_1.2.sz.mell'!I28</f>
        <v>0</v>
      </c>
      <c r="J28" s="699">
        <f>'RM_1.2.sz.mell'!J28</f>
        <v>0</v>
      </c>
      <c r="K28" s="700">
        <f t="shared" si="2"/>
        <v>0</v>
      </c>
    </row>
    <row r="29" spans="1:11" s="1308" customFormat="1" ht="12" customHeight="1" x14ac:dyDescent="0.25">
      <c r="A29" s="1287" t="s">
        <v>90</v>
      </c>
      <c r="B29" s="1288" t="s">
        <v>425</v>
      </c>
      <c r="C29" s="699">
        <f>'RM_1.2.sz.mell'!C29</f>
        <v>0</v>
      </c>
      <c r="D29" s="699">
        <f>'RM_1.2.sz.mell'!D29</f>
        <v>0</v>
      </c>
      <c r="E29" s="699">
        <f>'RM_1.2.sz.mell'!E29</f>
        <v>0</v>
      </c>
      <c r="F29" s="699">
        <f>'RM_1.2.sz.mell'!F29</f>
        <v>0</v>
      </c>
      <c r="G29" s="699">
        <f>'RM_1.2.sz.mell'!G29</f>
        <v>0</v>
      </c>
      <c r="H29" s="699">
        <f>'RM_1.2.sz.mell'!H29</f>
        <v>0</v>
      </c>
      <c r="I29" s="699">
        <f>'RM_1.2.sz.mell'!I29</f>
        <v>0</v>
      </c>
      <c r="J29" s="699">
        <f>'RM_1.2.sz.mell'!J29</f>
        <v>0</v>
      </c>
      <c r="K29" s="700">
        <f t="shared" si="2"/>
        <v>0</v>
      </c>
    </row>
    <row r="30" spans="1:11" s="1308" customFormat="1" ht="12" customHeight="1" x14ac:dyDescent="0.25">
      <c r="A30" s="1287" t="s">
        <v>171</v>
      </c>
      <c r="B30" s="1288" t="s">
        <v>265</v>
      </c>
      <c r="C30" s="699">
        <f>'RM_1.2.sz.mell'!C30</f>
        <v>0</v>
      </c>
      <c r="D30" s="699">
        <f>'RM_1.2.sz.mell'!D30</f>
        <v>0</v>
      </c>
      <c r="E30" s="699">
        <f>'RM_1.2.sz.mell'!E30</f>
        <v>12203430</v>
      </c>
      <c r="F30" s="699">
        <f>'RM_1.2.sz.mell'!F30</f>
        <v>0</v>
      </c>
      <c r="G30" s="699">
        <f>'RM_1.2.sz.mell'!G30</f>
        <v>0</v>
      </c>
      <c r="H30" s="699">
        <f>'RM_1.2.sz.mell'!H30</f>
        <v>0</v>
      </c>
      <c r="I30" s="699">
        <f>'RM_1.2.sz.mell'!I30</f>
        <v>0</v>
      </c>
      <c r="J30" s="699">
        <f>'RM_1.2.sz.mell'!J30</f>
        <v>12203430</v>
      </c>
      <c r="K30" s="700">
        <f t="shared" si="2"/>
        <v>12203430</v>
      </c>
    </row>
    <row r="31" spans="1:11" s="1308" customFormat="1" ht="12" customHeight="1" thickBot="1" x14ac:dyDescent="0.3">
      <c r="A31" s="1290" t="s">
        <v>172</v>
      </c>
      <c r="B31" s="1293" t="s">
        <v>266</v>
      </c>
      <c r="C31" s="699">
        <f>'RM_1.2.sz.mell'!C31</f>
        <v>0</v>
      </c>
      <c r="D31" s="699">
        <f>'RM_1.2.sz.mell'!D31</f>
        <v>0</v>
      </c>
      <c r="E31" s="699">
        <f>'RM_1.2.sz.mell'!E31</f>
        <v>0</v>
      </c>
      <c r="F31" s="699">
        <f>'RM_1.2.sz.mell'!F31</f>
        <v>0</v>
      </c>
      <c r="G31" s="699">
        <f>'RM_1.2.sz.mell'!G31</f>
        <v>0</v>
      </c>
      <c r="H31" s="699">
        <f>'RM_1.2.sz.mell'!H31</f>
        <v>0</v>
      </c>
      <c r="I31" s="699">
        <f>'RM_1.2.sz.mell'!I31</f>
        <v>0</v>
      </c>
      <c r="J31" s="699">
        <f>'RM_1.2.sz.mell'!J31</f>
        <v>0</v>
      </c>
      <c r="K31" s="700">
        <f t="shared" si="2"/>
        <v>0</v>
      </c>
    </row>
    <row r="32" spans="1:11" s="1308" customFormat="1" ht="12" customHeight="1" thickBot="1" x14ac:dyDescent="0.3">
      <c r="A32" s="1283" t="s">
        <v>173</v>
      </c>
      <c r="B32" s="1284" t="s">
        <v>560</v>
      </c>
      <c r="C32" s="414">
        <f>'RM_1.2.sz.mell'!C32</f>
        <v>7160000</v>
      </c>
      <c r="D32" s="414">
        <f>'RM_1.2.sz.mell'!D32</f>
        <v>0</v>
      </c>
      <c r="E32" s="414">
        <f>'RM_1.2.sz.mell'!E32</f>
        <v>0</v>
      </c>
      <c r="F32" s="414">
        <f>'RM_1.2.sz.mell'!F32</f>
        <v>0</v>
      </c>
      <c r="G32" s="414">
        <f>'RM_1.2.sz.mell'!G32</f>
        <v>0</v>
      </c>
      <c r="H32" s="414">
        <f>'RM_1.2.sz.mell'!H32</f>
        <v>0</v>
      </c>
      <c r="I32" s="414">
        <f>'RM_1.2.sz.mell'!I32</f>
        <v>0</v>
      </c>
      <c r="J32" s="414">
        <f>'RM_1.2.sz.mell'!J32</f>
        <v>0</v>
      </c>
      <c r="K32" s="457">
        <f>+K33+K34+K35+K36+K37+K38+K39</f>
        <v>7160000</v>
      </c>
    </row>
    <row r="33" spans="1:11" s="1308" customFormat="1" ht="12" customHeight="1" x14ac:dyDescent="0.25">
      <c r="A33" s="1285" t="s">
        <v>268</v>
      </c>
      <c r="B33" s="1286" t="s">
        <v>555</v>
      </c>
      <c r="C33" s="699">
        <f>'RM_1.2.sz.mell'!C33</f>
        <v>1380000</v>
      </c>
      <c r="D33" s="699">
        <f>'RM_1.2.sz.mell'!D33</f>
        <v>0</v>
      </c>
      <c r="E33" s="699">
        <f>'RM_1.2.sz.mell'!E33</f>
        <v>0</v>
      </c>
      <c r="F33" s="699">
        <f>'RM_1.2.sz.mell'!F33</f>
        <v>0</v>
      </c>
      <c r="G33" s="699">
        <f>'RM_1.2.sz.mell'!G33</f>
        <v>0</v>
      </c>
      <c r="H33" s="699">
        <f>'RM_1.2.sz.mell'!H33</f>
        <v>0</v>
      </c>
      <c r="I33" s="699">
        <f>'RM_1.2.sz.mell'!I33</f>
        <v>0</v>
      </c>
      <c r="J33" s="699">
        <f>'RM_1.2.sz.mell'!J33</f>
        <v>0</v>
      </c>
      <c r="K33" s="700">
        <f t="shared" ref="K33:K39" si="3">C33+J33</f>
        <v>1380000</v>
      </c>
    </row>
    <row r="34" spans="1:11" s="1308" customFormat="1" ht="12" customHeight="1" x14ac:dyDescent="0.25">
      <c r="A34" s="1287" t="s">
        <v>269</v>
      </c>
      <c r="B34" s="1288" t="s">
        <v>556</v>
      </c>
      <c r="C34" s="699">
        <f>'RM_1.2.sz.mell'!C34</f>
        <v>680000</v>
      </c>
      <c r="D34" s="699">
        <f>'RM_1.2.sz.mell'!D34</f>
        <v>0</v>
      </c>
      <c r="E34" s="699">
        <f>'RM_1.2.sz.mell'!E34</f>
        <v>0</v>
      </c>
      <c r="F34" s="699">
        <f>'RM_1.2.sz.mell'!F34</f>
        <v>0</v>
      </c>
      <c r="G34" s="699">
        <f>'RM_1.2.sz.mell'!G34</f>
        <v>0</v>
      </c>
      <c r="H34" s="699">
        <f>'RM_1.2.sz.mell'!H34</f>
        <v>0</v>
      </c>
      <c r="I34" s="699">
        <f>'RM_1.2.sz.mell'!I34</f>
        <v>0</v>
      </c>
      <c r="J34" s="699">
        <f>'RM_1.2.sz.mell'!J34</f>
        <v>0</v>
      </c>
      <c r="K34" s="700">
        <f t="shared" si="3"/>
        <v>680000</v>
      </c>
    </row>
    <row r="35" spans="1:11" s="1308" customFormat="1" ht="12" customHeight="1" x14ac:dyDescent="0.25">
      <c r="A35" s="1287" t="s">
        <v>270</v>
      </c>
      <c r="B35" s="1288" t="s">
        <v>557</v>
      </c>
      <c r="C35" s="699">
        <f>'RM_1.2.sz.mell'!C35</f>
        <v>3500000</v>
      </c>
      <c r="D35" s="699">
        <f>'RM_1.2.sz.mell'!D35</f>
        <v>0</v>
      </c>
      <c r="E35" s="699">
        <f>'RM_1.2.sz.mell'!E35</f>
        <v>0</v>
      </c>
      <c r="F35" s="699">
        <f>'RM_1.2.sz.mell'!F35</f>
        <v>0</v>
      </c>
      <c r="G35" s="699">
        <f>'RM_1.2.sz.mell'!G35</f>
        <v>0</v>
      </c>
      <c r="H35" s="699">
        <f>'RM_1.2.sz.mell'!H35</f>
        <v>0</v>
      </c>
      <c r="I35" s="699">
        <f>'RM_1.2.sz.mell'!I35</f>
        <v>0</v>
      </c>
      <c r="J35" s="699">
        <f>'RM_1.2.sz.mell'!J35</f>
        <v>0</v>
      </c>
      <c r="K35" s="700">
        <f t="shared" si="3"/>
        <v>3500000</v>
      </c>
    </row>
    <row r="36" spans="1:11" s="1308" customFormat="1" ht="12" customHeight="1" x14ac:dyDescent="0.25">
      <c r="A36" s="1287" t="s">
        <v>271</v>
      </c>
      <c r="B36" s="1288" t="s">
        <v>558</v>
      </c>
      <c r="C36" s="699">
        <f>'RM_1.2.sz.mell'!C36</f>
        <v>0</v>
      </c>
      <c r="D36" s="699">
        <f>'RM_1.2.sz.mell'!D36</f>
        <v>0</v>
      </c>
      <c r="E36" s="699">
        <f>'RM_1.2.sz.mell'!E36</f>
        <v>0</v>
      </c>
      <c r="F36" s="699">
        <f>'RM_1.2.sz.mell'!F36</f>
        <v>0</v>
      </c>
      <c r="G36" s="699">
        <f>'RM_1.2.sz.mell'!G36</f>
        <v>0</v>
      </c>
      <c r="H36" s="699">
        <f>'RM_1.2.sz.mell'!H36</f>
        <v>0</v>
      </c>
      <c r="I36" s="699">
        <f>'RM_1.2.sz.mell'!I36</f>
        <v>0</v>
      </c>
      <c r="J36" s="699">
        <f>'RM_1.2.sz.mell'!J36</f>
        <v>0</v>
      </c>
      <c r="K36" s="700">
        <f t="shared" si="3"/>
        <v>0</v>
      </c>
    </row>
    <row r="37" spans="1:11" s="1308" customFormat="1" ht="12" customHeight="1" x14ac:dyDescent="0.25">
      <c r="A37" s="1287" t="s">
        <v>552</v>
      </c>
      <c r="B37" s="1288" t="s">
        <v>272</v>
      </c>
      <c r="C37" s="699">
        <f>'RM_1.2.sz.mell'!C37</f>
        <v>1600000</v>
      </c>
      <c r="D37" s="699">
        <f>'RM_1.2.sz.mell'!D37</f>
        <v>0</v>
      </c>
      <c r="E37" s="699">
        <f>'RM_1.2.sz.mell'!E37</f>
        <v>0</v>
      </c>
      <c r="F37" s="699">
        <f>'RM_1.2.sz.mell'!F37</f>
        <v>0</v>
      </c>
      <c r="G37" s="699">
        <f>'RM_1.2.sz.mell'!G37</f>
        <v>0</v>
      </c>
      <c r="H37" s="699">
        <f>'RM_1.2.sz.mell'!H37</f>
        <v>0</v>
      </c>
      <c r="I37" s="699">
        <f>'RM_1.2.sz.mell'!I37</f>
        <v>0</v>
      </c>
      <c r="J37" s="699">
        <f>'RM_1.2.sz.mell'!J37</f>
        <v>0</v>
      </c>
      <c r="K37" s="700">
        <f t="shared" si="3"/>
        <v>1600000</v>
      </c>
    </row>
    <row r="38" spans="1:11" s="1308" customFormat="1" ht="12" customHeight="1" x14ac:dyDescent="0.25">
      <c r="A38" s="1287" t="s">
        <v>553</v>
      </c>
      <c r="B38" s="1288" t="s">
        <v>273</v>
      </c>
      <c r="C38" s="699">
        <f>'RM_1.2.sz.mell'!C38</f>
        <v>0</v>
      </c>
      <c r="D38" s="699">
        <f>'RM_1.2.sz.mell'!D38</f>
        <v>0</v>
      </c>
      <c r="E38" s="699">
        <f>'RM_1.2.sz.mell'!E38</f>
        <v>0</v>
      </c>
      <c r="F38" s="699">
        <f>'RM_1.2.sz.mell'!F38</f>
        <v>0</v>
      </c>
      <c r="G38" s="699">
        <f>'RM_1.2.sz.mell'!G38</f>
        <v>0</v>
      </c>
      <c r="H38" s="699">
        <f>'RM_1.2.sz.mell'!H38</f>
        <v>0</v>
      </c>
      <c r="I38" s="699">
        <f>'RM_1.2.sz.mell'!I38</f>
        <v>0</v>
      </c>
      <c r="J38" s="699">
        <f>'RM_1.2.sz.mell'!J38</f>
        <v>0</v>
      </c>
      <c r="K38" s="700">
        <f t="shared" si="3"/>
        <v>0</v>
      </c>
    </row>
    <row r="39" spans="1:11" s="1308" customFormat="1" ht="12" customHeight="1" thickBot="1" x14ac:dyDescent="0.3">
      <c r="A39" s="1290" t="s">
        <v>554</v>
      </c>
      <c r="B39" s="1293" t="s">
        <v>274</v>
      </c>
      <c r="C39" s="699">
        <f>'RM_1.2.sz.mell'!C39</f>
        <v>0</v>
      </c>
      <c r="D39" s="699">
        <f>'RM_1.2.sz.mell'!D39</f>
        <v>0</v>
      </c>
      <c r="E39" s="699">
        <f>'RM_1.2.sz.mell'!E39</f>
        <v>0</v>
      </c>
      <c r="F39" s="699">
        <f>'RM_1.2.sz.mell'!F39</f>
        <v>0</v>
      </c>
      <c r="G39" s="699">
        <f>'RM_1.2.sz.mell'!G39</f>
        <v>0</v>
      </c>
      <c r="H39" s="699">
        <f>'RM_1.2.sz.mell'!H39</f>
        <v>0</v>
      </c>
      <c r="I39" s="699">
        <f>'RM_1.2.sz.mell'!I39</f>
        <v>0</v>
      </c>
      <c r="J39" s="699">
        <f>'RM_1.2.sz.mell'!J39</f>
        <v>0</v>
      </c>
      <c r="K39" s="700">
        <f t="shared" si="3"/>
        <v>0</v>
      </c>
    </row>
    <row r="40" spans="1:11" s="1308" customFormat="1" ht="12" customHeight="1" thickBot="1" x14ac:dyDescent="0.3">
      <c r="A40" s="1283" t="s">
        <v>22</v>
      </c>
      <c r="B40" s="1284" t="s">
        <v>434</v>
      </c>
      <c r="C40" s="407">
        <f>'RM_1.2.sz.mell'!C40</f>
        <v>150000</v>
      </c>
      <c r="D40" s="407">
        <f>'RM_1.2.sz.mell'!D40</f>
        <v>0</v>
      </c>
      <c r="E40" s="407">
        <f>'RM_1.2.sz.mell'!E40</f>
        <v>0</v>
      </c>
      <c r="F40" s="407">
        <f>'RM_1.2.sz.mell'!F40</f>
        <v>0</v>
      </c>
      <c r="G40" s="407">
        <f>'RM_1.2.sz.mell'!G40</f>
        <v>0</v>
      </c>
      <c r="H40" s="407">
        <f>'RM_1.2.sz.mell'!H40</f>
        <v>0</v>
      </c>
      <c r="I40" s="407">
        <f>'RM_1.2.sz.mell'!I40</f>
        <v>0</v>
      </c>
      <c r="J40" s="407">
        <f>'RM_1.2.sz.mell'!J40</f>
        <v>0</v>
      </c>
      <c r="K40" s="273">
        <f>SUM(K41:K51)</f>
        <v>150000</v>
      </c>
    </row>
    <row r="41" spans="1:11" s="1308" customFormat="1" ht="12" customHeight="1" x14ac:dyDescent="0.25">
      <c r="A41" s="1285" t="s">
        <v>91</v>
      </c>
      <c r="B41" s="1286" t="s">
        <v>277</v>
      </c>
      <c r="C41" s="699">
        <f>'RM_1.2.sz.mell'!C41</f>
        <v>0</v>
      </c>
      <c r="D41" s="699">
        <f>'RM_1.2.sz.mell'!D41</f>
        <v>0</v>
      </c>
      <c r="E41" s="699">
        <f>'RM_1.2.sz.mell'!E41</f>
        <v>0</v>
      </c>
      <c r="F41" s="699">
        <f>'RM_1.2.sz.mell'!F41</f>
        <v>0</v>
      </c>
      <c r="G41" s="699">
        <f>'RM_1.2.sz.mell'!G41</f>
        <v>0</v>
      </c>
      <c r="H41" s="699">
        <f>'RM_1.2.sz.mell'!H41</f>
        <v>0</v>
      </c>
      <c r="I41" s="699">
        <f>'RM_1.2.sz.mell'!I41</f>
        <v>0</v>
      </c>
      <c r="J41" s="699">
        <f>'RM_1.2.sz.mell'!J41</f>
        <v>0</v>
      </c>
      <c r="K41" s="700">
        <f t="shared" ref="K41:K51" si="4">C41+J41</f>
        <v>0</v>
      </c>
    </row>
    <row r="42" spans="1:11" s="1308" customFormat="1" ht="12" customHeight="1" x14ac:dyDescent="0.25">
      <c r="A42" s="1287" t="s">
        <v>92</v>
      </c>
      <c r="B42" s="1288" t="s">
        <v>278</v>
      </c>
      <c r="C42" s="699">
        <f>'RM_1.2.sz.mell'!C42</f>
        <v>0</v>
      </c>
      <c r="D42" s="699">
        <f>'RM_1.2.sz.mell'!D42</f>
        <v>0</v>
      </c>
      <c r="E42" s="699">
        <f>'RM_1.2.sz.mell'!E42</f>
        <v>0</v>
      </c>
      <c r="F42" s="699">
        <f>'RM_1.2.sz.mell'!F42</f>
        <v>0</v>
      </c>
      <c r="G42" s="699">
        <f>'RM_1.2.sz.mell'!G42</f>
        <v>0</v>
      </c>
      <c r="H42" s="699">
        <f>'RM_1.2.sz.mell'!H42</f>
        <v>0</v>
      </c>
      <c r="I42" s="699">
        <f>'RM_1.2.sz.mell'!I42</f>
        <v>0</v>
      </c>
      <c r="J42" s="699">
        <f>'RM_1.2.sz.mell'!J42</f>
        <v>0</v>
      </c>
      <c r="K42" s="700">
        <f t="shared" si="4"/>
        <v>0</v>
      </c>
    </row>
    <row r="43" spans="1:11" s="1308" customFormat="1" ht="12" customHeight="1" x14ac:dyDescent="0.25">
      <c r="A43" s="1287" t="s">
        <v>93</v>
      </c>
      <c r="B43" s="1288" t="s">
        <v>279</v>
      </c>
      <c r="C43" s="699">
        <f>'RM_1.2.sz.mell'!C43</f>
        <v>0</v>
      </c>
      <c r="D43" s="699">
        <f>'RM_1.2.sz.mell'!D43</f>
        <v>0</v>
      </c>
      <c r="E43" s="699">
        <f>'RM_1.2.sz.mell'!E43</f>
        <v>0</v>
      </c>
      <c r="F43" s="699">
        <f>'RM_1.2.sz.mell'!F43</f>
        <v>0</v>
      </c>
      <c r="G43" s="699">
        <f>'RM_1.2.sz.mell'!G43</f>
        <v>0</v>
      </c>
      <c r="H43" s="699">
        <f>'RM_1.2.sz.mell'!H43</f>
        <v>0</v>
      </c>
      <c r="I43" s="699">
        <f>'RM_1.2.sz.mell'!I43</f>
        <v>0</v>
      </c>
      <c r="J43" s="699">
        <f>'RM_1.2.sz.mell'!J43</f>
        <v>0</v>
      </c>
      <c r="K43" s="700">
        <f t="shared" si="4"/>
        <v>0</v>
      </c>
    </row>
    <row r="44" spans="1:11" s="1308" customFormat="1" ht="12" customHeight="1" x14ac:dyDescent="0.25">
      <c r="A44" s="1287" t="s">
        <v>175</v>
      </c>
      <c r="B44" s="1288" t="s">
        <v>280</v>
      </c>
      <c r="C44" s="699">
        <f>'RM_1.2.sz.mell'!C44</f>
        <v>150000</v>
      </c>
      <c r="D44" s="699">
        <f>'RM_1.2.sz.mell'!D44</f>
        <v>0</v>
      </c>
      <c r="E44" s="699">
        <f>'RM_1.2.sz.mell'!E44</f>
        <v>0</v>
      </c>
      <c r="F44" s="699">
        <f>'RM_1.2.sz.mell'!F44</f>
        <v>0</v>
      </c>
      <c r="G44" s="699">
        <f>'RM_1.2.sz.mell'!G44</f>
        <v>0</v>
      </c>
      <c r="H44" s="699">
        <f>'RM_1.2.sz.mell'!H44</f>
        <v>0</v>
      </c>
      <c r="I44" s="699">
        <f>'RM_1.2.sz.mell'!I44</f>
        <v>0</v>
      </c>
      <c r="J44" s="699">
        <f>'RM_1.2.sz.mell'!J44</f>
        <v>0</v>
      </c>
      <c r="K44" s="700">
        <f t="shared" si="4"/>
        <v>150000</v>
      </c>
    </row>
    <row r="45" spans="1:11" s="1308" customFormat="1" ht="12" customHeight="1" x14ac:dyDescent="0.25">
      <c r="A45" s="1287" t="s">
        <v>176</v>
      </c>
      <c r="B45" s="1288" t="s">
        <v>281</v>
      </c>
      <c r="C45" s="699">
        <f>'RM_1.2.sz.mell'!C45</f>
        <v>0</v>
      </c>
      <c r="D45" s="699">
        <f>'RM_1.2.sz.mell'!D45</f>
        <v>0</v>
      </c>
      <c r="E45" s="699">
        <f>'RM_1.2.sz.mell'!E45</f>
        <v>0</v>
      </c>
      <c r="F45" s="699">
        <f>'RM_1.2.sz.mell'!F45</f>
        <v>0</v>
      </c>
      <c r="G45" s="699">
        <f>'RM_1.2.sz.mell'!G45</f>
        <v>0</v>
      </c>
      <c r="H45" s="699">
        <f>'RM_1.2.sz.mell'!H45</f>
        <v>0</v>
      </c>
      <c r="I45" s="699">
        <f>'RM_1.2.sz.mell'!I45</f>
        <v>0</v>
      </c>
      <c r="J45" s="699">
        <f>'RM_1.2.sz.mell'!J45</f>
        <v>0</v>
      </c>
      <c r="K45" s="700">
        <f t="shared" si="4"/>
        <v>0</v>
      </c>
    </row>
    <row r="46" spans="1:11" s="1308" customFormat="1" ht="12" customHeight="1" x14ac:dyDescent="0.25">
      <c r="A46" s="1287" t="s">
        <v>177</v>
      </c>
      <c r="B46" s="1288" t="s">
        <v>282</v>
      </c>
      <c r="C46" s="699">
        <f>'RM_1.2.sz.mell'!C46</f>
        <v>0</v>
      </c>
      <c r="D46" s="699">
        <f>'RM_1.2.sz.mell'!D46</f>
        <v>0</v>
      </c>
      <c r="E46" s="699">
        <f>'RM_1.2.sz.mell'!E46</f>
        <v>0</v>
      </c>
      <c r="F46" s="699">
        <f>'RM_1.2.sz.mell'!F46</f>
        <v>0</v>
      </c>
      <c r="G46" s="699">
        <f>'RM_1.2.sz.mell'!G46</f>
        <v>0</v>
      </c>
      <c r="H46" s="699">
        <f>'RM_1.2.sz.mell'!H46</f>
        <v>0</v>
      </c>
      <c r="I46" s="699">
        <f>'RM_1.2.sz.mell'!I46</f>
        <v>0</v>
      </c>
      <c r="J46" s="699">
        <f>'RM_1.2.sz.mell'!J46</f>
        <v>0</v>
      </c>
      <c r="K46" s="700">
        <f t="shared" si="4"/>
        <v>0</v>
      </c>
    </row>
    <row r="47" spans="1:11" s="1308" customFormat="1" ht="12" customHeight="1" x14ac:dyDescent="0.25">
      <c r="A47" s="1287" t="s">
        <v>178</v>
      </c>
      <c r="B47" s="1288" t="s">
        <v>283</v>
      </c>
      <c r="C47" s="699">
        <f>'RM_1.2.sz.mell'!C47</f>
        <v>0</v>
      </c>
      <c r="D47" s="699">
        <f>'RM_1.2.sz.mell'!D47</f>
        <v>0</v>
      </c>
      <c r="E47" s="699">
        <f>'RM_1.2.sz.mell'!E47</f>
        <v>0</v>
      </c>
      <c r="F47" s="699">
        <f>'RM_1.2.sz.mell'!F47</f>
        <v>0</v>
      </c>
      <c r="G47" s="699">
        <f>'RM_1.2.sz.mell'!G47</f>
        <v>0</v>
      </c>
      <c r="H47" s="699">
        <f>'RM_1.2.sz.mell'!H47</f>
        <v>0</v>
      </c>
      <c r="I47" s="699">
        <f>'RM_1.2.sz.mell'!I47</f>
        <v>0</v>
      </c>
      <c r="J47" s="699">
        <f>'RM_1.2.sz.mell'!J47</f>
        <v>0</v>
      </c>
      <c r="K47" s="700">
        <f t="shared" si="4"/>
        <v>0</v>
      </c>
    </row>
    <row r="48" spans="1:11" s="1308" customFormat="1" ht="12" customHeight="1" x14ac:dyDescent="0.25">
      <c r="A48" s="1287" t="s">
        <v>179</v>
      </c>
      <c r="B48" s="1288" t="s">
        <v>559</v>
      </c>
      <c r="C48" s="699">
        <f>'RM_1.2.sz.mell'!C48</f>
        <v>0</v>
      </c>
      <c r="D48" s="699">
        <f>'RM_1.2.sz.mell'!D48</f>
        <v>0</v>
      </c>
      <c r="E48" s="699">
        <f>'RM_1.2.sz.mell'!E48</f>
        <v>0</v>
      </c>
      <c r="F48" s="699">
        <f>'RM_1.2.sz.mell'!F48</f>
        <v>0</v>
      </c>
      <c r="G48" s="699">
        <f>'RM_1.2.sz.mell'!G48</f>
        <v>0</v>
      </c>
      <c r="H48" s="699">
        <f>'RM_1.2.sz.mell'!H48</f>
        <v>0</v>
      </c>
      <c r="I48" s="699">
        <f>'RM_1.2.sz.mell'!I48</f>
        <v>0</v>
      </c>
      <c r="J48" s="699">
        <f>'RM_1.2.sz.mell'!J48</f>
        <v>0</v>
      </c>
      <c r="K48" s="700">
        <f t="shared" si="4"/>
        <v>0</v>
      </c>
    </row>
    <row r="49" spans="1:11" s="1308" customFormat="1" ht="12" customHeight="1" x14ac:dyDescent="0.25">
      <c r="A49" s="1287" t="s">
        <v>275</v>
      </c>
      <c r="B49" s="1288" t="s">
        <v>285</v>
      </c>
      <c r="C49" s="699">
        <f>'RM_1.2.sz.mell'!C49</f>
        <v>0</v>
      </c>
      <c r="D49" s="699">
        <f>'RM_1.2.sz.mell'!D49</f>
        <v>0</v>
      </c>
      <c r="E49" s="699">
        <f>'RM_1.2.sz.mell'!E49</f>
        <v>0</v>
      </c>
      <c r="F49" s="699">
        <f>'RM_1.2.sz.mell'!F49</f>
        <v>0</v>
      </c>
      <c r="G49" s="699">
        <f>'RM_1.2.sz.mell'!G49</f>
        <v>0</v>
      </c>
      <c r="H49" s="699">
        <f>'RM_1.2.sz.mell'!H49</f>
        <v>0</v>
      </c>
      <c r="I49" s="699">
        <f>'RM_1.2.sz.mell'!I49</f>
        <v>0</v>
      </c>
      <c r="J49" s="699">
        <f>'RM_1.2.sz.mell'!J49</f>
        <v>0</v>
      </c>
      <c r="K49" s="700">
        <f t="shared" si="4"/>
        <v>0</v>
      </c>
    </row>
    <row r="50" spans="1:11" s="1308" customFormat="1" ht="12" customHeight="1" x14ac:dyDescent="0.25">
      <c r="A50" s="1290" t="s">
        <v>276</v>
      </c>
      <c r="B50" s="1293" t="s">
        <v>436</v>
      </c>
      <c r="C50" s="699">
        <f>'RM_1.2.sz.mell'!C50</f>
        <v>0</v>
      </c>
      <c r="D50" s="699">
        <f>'RM_1.2.sz.mell'!D50</f>
        <v>0</v>
      </c>
      <c r="E50" s="699">
        <f>'RM_1.2.sz.mell'!E50</f>
        <v>0</v>
      </c>
      <c r="F50" s="699">
        <f>'RM_1.2.sz.mell'!F50</f>
        <v>0</v>
      </c>
      <c r="G50" s="699">
        <f>'RM_1.2.sz.mell'!G50</f>
        <v>0</v>
      </c>
      <c r="H50" s="699">
        <f>'RM_1.2.sz.mell'!H50</f>
        <v>0</v>
      </c>
      <c r="I50" s="699">
        <f>'RM_1.2.sz.mell'!I50</f>
        <v>0</v>
      </c>
      <c r="J50" s="699">
        <f>'RM_1.2.sz.mell'!J50</f>
        <v>0</v>
      </c>
      <c r="K50" s="700">
        <f t="shared" si="4"/>
        <v>0</v>
      </c>
    </row>
    <row r="51" spans="1:11" s="1308" customFormat="1" ht="12" customHeight="1" thickBot="1" x14ac:dyDescent="0.3">
      <c r="A51" s="1294" t="s">
        <v>435</v>
      </c>
      <c r="B51" s="1295" t="s">
        <v>286</v>
      </c>
      <c r="C51" s="721">
        <f>'RM_1.2.sz.mell'!C51</f>
        <v>0</v>
      </c>
      <c r="D51" s="721">
        <f>'RM_1.2.sz.mell'!D51</f>
        <v>0</v>
      </c>
      <c r="E51" s="721">
        <f>'RM_1.2.sz.mell'!E51</f>
        <v>0</v>
      </c>
      <c r="F51" s="721">
        <f>'RM_1.2.sz.mell'!F51</f>
        <v>0</v>
      </c>
      <c r="G51" s="721">
        <f>'RM_1.2.sz.mell'!G51</f>
        <v>0</v>
      </c>
      <c r="H51" s="721">
        <f>'RM_1.2.sz.mell'!H51</f>
        <v>0</v>
      </c>
      <c r="I51" s="721">
        <f>'RM_1.2.sz.mell'!I51</f>
        <v>0</v>
      </c>
      <c r="J51" s="721">
        <f>'RM_1.2.sz.mell'!J51</f>
        <v>0</v>
      </c>
      <c r="K51" s="708">
        <f t="shared" si="4"/>
        <v>0</v>
      </c>
    </row>
    <row r="52" spans="1:11" s="1308" customFormat="1" ht="12" customHeight="1" thickBot="1" x14ac:dyDescent="0.3">
      <c r="A52" s="1283" t="s">
        <v>23</v>
      </c>
      <c r="B52" s="1284" t="s">
        <v>287</v>
      </c>
      <c r="C52" s="407">
        <f>'RM_1.2.sz.mell'!C52</f>
        <v>0</v>
      </c>
      <c r="D52" s="407">
        <f>'RM_1.2.sz.mell'!D52</f>
        <v>0</v>
      </c>
      <c r="E52" s="407">
        <f>'RM_1.2.sz.mell'!E52</f>
        <v>0</v>
      </c>
      <c r="F52" s="407">
        <f>'RM_1.2.sz.mell'!F52</f>
        <v>0</v>
      </c>
      <c r="G52" s="407">
        <f>'RM_1.2.sz.mell'!G52</f>
        <v>0</v>
      </c>
      <c r="H52" s="407">
        <f>'RM_1.2.sz.mell'!H52</f>
        <v>0</v>
      </c>
      <c r="I52" s="407">
        <f>'RM_1.2.sz.mell'!I52</f>
        <v>0</v>
      </c>
      <c r="J52" s="407">
        <f>'RM_1.2.sz.mell'!J52</f>
        <v>0</v>
      </c>
      <c r="K52" s="273">
        <f>SUM(K53:K57)</f>
        <v>0</v>
      </c>
    </row>
    <row r="53" spans="1:11" s="1308" customFormat="1" ht="12" customHeight="1" x14ac:dyDescent="0.25">
      <c r="A53" s="1285" t="s">
        <v>94</v>
      </c>
      <c r="B53" s="1286" t="s">
        <v>291</v>
      </c>
      <c r="C53" s="703">
        <f>'RM_1.2.sz.mell'!C53</f>
        <v>0</v>
      </c>
      <c r="D53" s="703">
        <f>'RM_1.2.sz.mell'!D53</f>
        <v>0</v>
      </c>
      <c r="E53" s="703">
        <f>'RM_1.2.sz.mell'!E53</f>
        <v>0</v>
      </c>
      <c r="F53" s="703">
        <f>'RM_1.2.sz.mell'!F53</f>
        <v>0</v>
      </c>
      <c r="G53" s="703">
        <f>'RM_1.2.sz.mell'!G53</f>
        <v>0</v>
      </c>
      <c r="H53" s="703">
        <f>'RM_1.2.sz.mell'!H53</f>
        <v>0</v>
      </c>
      <c r="I53" s="703">
        <f>'RM_1.2.sz.mell'!I53</f>
        <v>0</v>
      </c>
      <c r="J53" s="703">
        <f>'RM_1.2.sz.mell'!J53</f>
        <v>0</v>
      </c>
      <c r="K53" s="709">
        <f>C53+J53</f>
        <v>0</v>
      </c>
    </row>
    <row r="54" spans="1:11" s="1308" customFormat="1" ht="12" customHeight="1" x14ac:dyDescent="0.25">
      <c r="A54" s="1287" t="s">
        <v>95</v>
      </c>
      <c r="B54" s="1288" t="s">
        <v>292</v>
      </c>
      <c r="C54" s="703">
        <f>'RM_1.2.sz.mell'!C54</f>
        <v>0</v>
      </c>
      <c r="D54" s="703">
        <f>'RM_1.2.sz.mell'!D54</f>
        <v>0</v>
      </c>
      <c r="E54" s="703">
        <f>'RM_1.2.sz.mell'!E54</f>
        <v>0</v>
      </c>
      <c r="F54" s="703">
        <f>'RM_1.2.sz.mell'!F54</f>
        <v>0</v>
      </c>
      <c r="G54" s="703">
        <f>'RM_1.2.sz.mell'!G54</f>
        <v>0</v>
      </c>
      <c r="H54" s="703">
        <f>'RM_1.2.sz.mell'!H54</f>
        <v>0</v>
      </c>
      <c r="I54" s="703">
        <f>'RM_1.2.sz.mell'!I54</f>
        <v>0</v>
      </c>
      <c r="J54" s="703">
        <f>'RM_1.2.sz.mell'!J54</f>
        <v>0</v>
      </c>
      <c r="K54" s="709">
        <f>C54+J54</f>
        <v>0</v>
      </c>
    </row>
    <row r="55" spans="1:11" s="1308" customFormat="1" ht="12" customHeight="1" x14ac:dyDescent="0.25">
      <c r="A55" s="1287" t="s">
        <v>288</v>
      </c>
      <c r="B55" s="1288" t="s">
        <v>293</v>
      </c>
      <c r="C55" s="703">
        <f>'RM_1.2.sz.mell'!C55</f>
        <v>0</v>
      </c>
      <c r="D55" s="703">
        <f>'RM_1.2.sz.mell'!D55</f>
        <v>0</v>
      </c>
      <c r="E55" s="703">
        <f>'RM_1.2.sz.mell'!E55</f>
        <v>0</v>
      </c>
      <c r="F55" s="703">
        <f>'RM_1.2.sz.mell'!F55</f>
        <v>0</v>
      </c>
      <c r="G55" s="703">
        <f>'RM_1.2.sz.mell'!G55</f>
        <v>0</v>
      </c>
      <c r="H55" s="703">
        <f>'RM_1.2.sz.mell'!H55</f>
        <v>0</v>
      </c>
      <c r="I55" s="703">
        <f>'RM_1.2.sz.mell'!I55</f>
        <v>0</v>
      </c>
      <c r="J55" s="703">
        <f>'RM_1.2.sz.mell'!J55</f>
        <v>0</v>
      </c>
      <c r="K55" s="709">
        <f>C55+J55</f>
        <v>0</v>
      </c>
    </row>
    <row r="56" spans="1:11" s="1308" customFormat="1" ht="12" customHeight="1" x14ac:dyDescent="0.25">
      <c r="A56" s="1287" t="s">
        <v>289</v>
      </c>
      <c r="B56" s="1288" t="s">
        <v>294</v>
      </c>
      <c r="C56" s="703">
        <f>'RM_1.2.sz.mell'!C56</f>
        <v>0</v>
      </c>
      <c r="D56" s="703">
        <f>'RM_1.2.sz.mell'!D56</f>
        <v>0</v>
      </c>
      <c r="E56" s="703">
        <f>'RM_1.2.sz.mell'!E56</f>
        <v>0</v>
      </c>
      <c r="F56" s="703">
        <f>'RM_1.2.sz.mell'!F56</f>
        <v>0</v>
      </c>
      <c r="G56" s="703">
        <f>'RM_1.2.sz.mell'!G56</f>
        <v>0</v>
      </c>
      <c r="H56" s="703">
        <f>'RM_1.2.sz.mell'!H56</f>
        <v>0</v>
      </c>
      <c r="I56" s="703">
        <f>'RM_1.2.sz.mell'!I56</f>
        <v>0</v>
      </c>
      <c r="J56" s="703">
        <f>'RM_1.2.sz.mell'!J56</f>
        <v>0</v>
      </c>
      <c r="K56" s="709">
        <f>C56+J56</f>
        <v>0</v>
      </c>
    </row>
    <row r="57" spans="1:11" s="1308" customFormat="1" ht="12" customHeight="1" thickBot="1" x14ac:dyDescent="0.3">
      <c r="A57" s="1290" t="s">
        <v>290</v>
      </c>
      <c r="B57" s="1291" t="s">
        <v>295</v>
      </c>
      <c r="C57" s="703">
        <f>'RM_1.2.sz.mell'!C57</f>
        <v>0</v>
      </c>
      <c r="D57" s="703">
        <f>'RM_1.2.sz.mell'!D57</f>
        <v>0</v>
      </c>
      <c r="E57" s="703">
        <f>'RM_1.2.sz.mell'!E57</f>
        <v>0</v>
      </c>
      <c r="F57" s="703">
        <f>'RM_1.2.sz.mell'!F57</f>
        <v>0</v>
      </c>
      <c r="G57" s="703">
        <f>'RM_1.2.sz.mell'!G57</f>
        <v>0</v>
      </c>
      <c r="H57" s="703">
        <f>'RM_1.2.sz.mell'!H57</f>
        <v>0</v>
      </c>
      <c r="I57" s="703">
        <f>'RM_1.2.sz.mell'!I57</f>
        <v>0</v>
      </c>
      <c r="J57" s="703">
        <f>'RM_1.2.sz.mell'!J57</f>
        <v>0</v>
      </c>
      <c r="K57" s="709">
        <f>C57+J57</f>
        <v>0</v>
      </c>
    </row>
    <row r="58" spans="1:11" s="1308" customFormat="1" ht="12" customHeight="1" thickBot="1" x14ac:dyDescent="0.3">
      <c r="A58" s="1283" t="s">
        <v>180</v>
      </c>
      <c r="B58" s="1284" t="s">
        <v>296</v>
      </c>
      <c r="C58" s="407">
        <f>'RM_1.2.sz.mell'!C58</f>
        <v>0</v>
      </c>
      <c r="D58" s="407">
        <f>'RM_1.2.sz.mell'!D58</f>
        <v>0</v>
      </c>
      <c r="E58" s="407">
        <f>'RM_1.2.sz.mell'!E58</f>
        <v>0</v>
      </c>
      <c r="F58" s="407">
        <f>'RM_1.2.sz.mell'!F58</f>
        <v>0</v>
      </c>
      <c r="G58" s="407">
        <f>'RM_1.2.sz.mell'!G58</f>
        <v>0</v>
      </c>
      <c r="H58" s="407">
        <f>'RM_1.2.sz.mell'!H58</f>
        <v>0</v>
      </c>
      <c r="I58" s="407">
        <f>'RM_1.2.sz.mell'!I58</f>
        <v>0</v>
      </c>
      <c r="J58" s="407">
        <f>'RM_1.2.sz.mell'!J58</f>
        <v>0</v>
      </c>
      <c r="K58" s="273">
        <f>SUM(K59:K61)</f>
        <v>0</v>
      </c>
    </row>
    <row r="59" spans="1:11" s="1308" customFormat="1" ht="12" customHeight="1" x14ac:dyDescent="0.25">
      <c r="A59" s="1285" t="s">
        <v>96</v>
      </c>
      <c r="B59" s="1286" t="s">
        <v>297</v>
      </c>
      <c r="C59" s="699">
        <f>'RM_1.2.sz.mell'!C59</f>
        <v>0</v>
      </c>
      <c r="D59" s="699">
        <f>'RM_1.2.sz.mell'!D59</f>
        <v>0</v>
      </c>
      <c r="E59" s="699">
        <f>'RM_1.2.sz.mell'!E59</f>
        <v>0</v>
      </c>
      <c r="F59" s="699">
        <f>'RM_1.2.sz.mell'!F59</f>
        <v>0</v>
      </c>
      <c r="G59" s="699">
        <f>'RM_1.2.sz.mell'!G59</f>
        <v>0</v>
      </c>
      <c r="H59" s="699">
        <f>'RM_1.2.sz.mell'!H59</f>
        <v>0</v>
      </c>
      <c r="I59" s="699">
        <f>'RM_1.2.sz.mell'!I59</f>
        <v>0</v>
      </c>
      <c r="J59" s="699">
        <f>'RM_1.2.sz.mell'!J59</f>
        <v>0</v>
      </c>
      <c r="K59" s="700">
        <f>C59+J59</f>
        <v>0</v>
      </c>
    </row>
    <row r="60" spans="1:11" s="1308" customFormat="1" ht="12" customHeight="1" x14ac:dyDescent="0.25">
      <c r="A60" s="1287" t="s">
        <v>97</v>
      </c>
      <c r="B60" s="1288" t="s">
        <v>426</v>
      </c>
      <c r="C60" s="699">
        <f>'RM_1.2.sz.mell'!C60</f>
        <v>0</v>
      </c>
      <c r="D60" s="699">
        <f>'RM_1.2.sz.mell'!D60</f>
        <v>0</v>
      </c>
      <c r="E60" s="699">
        <f>'RM_1.2.sz.mell'!E60</f>
        <v>0</v>
      </c>
      <c r="F60" s="699">
        <f>'RM_1.2.sz.mell'!F60</f>
        <v>0</v>
      </c>
      <c r="G60" s="699">
        <f>'RM_1.2.sz.mell'!G60</f>
        <v>0</v>
      </c>
      <c r="H60" s="699">
        <f>'RM_1.2.sz.mell'!H60</f>
        <v>0</v>
      </c>
      <c r="I60" s="699">
        <f>'RM_1.2.sz.mell'!I60</f>
        <v>0</v>
      </c>
      <c r="J60" s="699">
        <f>'RM_1.2.sz.mell'!J60</f>
        <v>0</v>
      </c>
      <c r="K60" s="700">
        <f>C60+J60</f>
        <v>0</v>
      </c>
    </row>
    <row r="61" spans="1:11" s="1308" customFormat="1" ht="12" customHeight="1" x14ac:dyDescent="0.25">
      <c r="A61" s="1287" t="s">
        <v>300</v>
      </c>
      <c r="B61" s="1288" t="s">
        <v>298</v>
      </c>
      <c r="C61" s="699">
        <f>'RM_1.2.sz.mell'!C61</f>
        <v>0</v>
      </c>
      <c r="D61" s="699">
        <f>'RM_1.2.sz.mell'!D61</f>
        <v>0</v>
      </c>
      <c r="E61" s="699">
        <f>'RM_1.2.sz.mell'!E61</f>
        <v>0</v>
      </c>
      <c r="F61" s="699">
        <f>'RM_1.2.sz.mell'!F61</f>
        <v>0</v>
      </c>
      <c r="G61" s="699">
        <f>'RM_1.2.sz.mell'!G61</f>
        <v>0</v>
      </c>
      <c r="H61" s="699">
        <f>'RM_1.2.sz.mell'!H61</f>
        <v>0</v>
      </c>
      <c r="I61" s="699">
        <f>'RM_1.2.sz.mell'!I61</f>
        <v>0</v>
      </c>
      <c r="J61" s="699">
        <f>'RM_1.2.sz.mell'!J61</f>
        <v>0</v>
      </c>
      <c r="K61" s="700">
        <f>C61+J61</f>
        <v>0</v>
      </c>
    </row>
    <row r="62" spans="1:11" s="1308" customFormat="1" ht="12" customHeight="1" thickBot="1" x14ac:dyDescent="0.3">
      <c r="A62" s="1290" t="s">
        <v>301</v>
      </c>
      <c r="B62" s="1291" t="s">
        <v>299</v>
      </c>
      <c r="C62" s="699">
        <f>'RM_1.2.sz.mell'!C62</f>
        <v>0</v>
      </c>
      <c r="D62" s="699">
        <f>'RM_1.2.sz.mell'!D62</f>
        <v>0</v>
      </c>
      <c r="E62" s="699">
        <f>'RM_1.2.sz.mell'!E62</f>
        <v>0</v>
      </c>
      <c r="F62" s="699">
        <f>'RM_1.2.sz.mell'!F62</f>
        <v>0</v>
      </c>
      <c r="G62" s="699">
        <f>'RM_1.2.sz.mell'!G62</f>
        <v>0</v>
      </c>
      <c r="H62" s="699">
        <f>'RM_1.2.sz.mell'!H62</f>
        <v>0</v>
      </c>
      <c r="I62" s="699">
        <f>'RM_1.2.sz.mell'!I62</f>
        <v>0</v>
      </c>
      <c r="J62" s="699">
        <f>'RM_1.2.sz.mell'!J62</f>
        <v>0</v>
      </c>
      <c r="K62" s="700">
        <f>C62+J62</f>
        <v>0</v>
      </c>
    </row>
    <row r="63" spans="1:11" s="1308" customFormat="1" ht="12" customHeight="1" thickBot="1" x14ac:dyDescent="0.3">
      <c r="A63" s="1283" t="s">
        <v>25</v>
      </c>
      <c r="B63" s="1292" t="s">
        <v>302</v>
      </c>
      <c r="C63" s="407">
        <f>'RM_1.2.sz.mell'!C63</f>
        <v>0</v>
      </c>
      <c r="D63" s="407">
        <f>'RM_1.2.sz.mell'!D63</f>
        <v>0</v>
      </c>
      <c r="E63" s="407">
        <f>'RM_1.2.sz.mell'!E63</f>
        <v>0</v>
      </c>
      <c r="F63" s="407">
        <f>'RM_1.2.sz.mell'!F63</f>
        <v>0</v>
      </c>
      <c r="G63" s="407">
        <f>'RM_1.2.sz.mell'!G63</f>
        <v>0</v>
      </c>
      <c r="H63" s="407">
        <f>'RM_1.2.sz.mell'!H63</f>
        <v>0</v>
      </c>
      <c r="I63" s="407">
        <f>'RM_1.2.sz.mell'!I63</f>
        <v>0</v>
      </c>
      <c r="J63" s="407">
        <f>'RM_1.2.sz.mell'!J63</f>
        <v>0</v>
      </c>
      <c r="K63" s="273">
        <f>SUM(K64:K66)</f>
        <v>0</v>
      </c>
    </row>
    <row r="64" spans="1:11" s="1308" customFormat="1" ht="12" customHeight="1" x14ac:dyDescent="0.25">
      <c r="A64" s="1285" t="s">
        <v>181</v>
      </c>
      <c r="B64" s="1286" t="s">
        <v>304</v>
      </c>
      <c r="C64" s="710">
        <f>'RM_1.2.sz.mell'!C64</f>
        <v>0</v>
      </c>
      <c r="D64" s="710">
        <f>'RM_1.2.sz.mell'!D64</f>
        <v>0</v>
      </c>
      <c r="E64" s="710">
        <f>'RM_1.2.sz.mell'!E64</f>
        <v>0</v>
      </c>
      <c r="F64" s="710">
        <f>'RM_1.2.sz.mell'!F64</f>
        <v>0</v>
      </c>
      <c r="G64" s="710">
        <f>'RM_1.2.sz.mell'!G64</f>
        <v>0</v>
      </c>
      <c r="H64" s="710">
        <f>'RM_1.2.sz.mell'!H64</f>
        <v>0</v>
      </c>
      <c r="I64" s="710">
        <f>'RM_1.2.sz.mell'!I64</f>
        <v>0</v>
      </c>
      <c r="J64" s="710">
        <f>'RM_1.2.sz.mell'!J64</f>
        <v>0</v>
      </c>
      <c r="K64" s="711">
        <f>C64+J64</f>
        <v>0</v>
      </c>
    </row>
    <row r="65" spans="1:11" s="1308" customFormat="1" ht="12" customHeight="1" x14ac:dyDescent="0.25">
      <c r="A65" s="1287" t="s">
        <v>182</v>
      </c>
      <c r="B65" s="1288" t="s">
        <v>427</v>
      </c>
      <c r="C65" s="710">
        <f>'RM_1.2.sz.mell'!C65</f>
        <v>0</v>
      </c>
      <c r="D65" s="710">
        <f>'RM_1.2.sz.mell'!D65</f>
        <v>0</v>
      </c>
      <c r="E65" s="710">
        <f>'RM_1.2.sz.mell'!E65</f>
        <v>0</v>
      </c>
      <c r="F65" s="710">
        <f>'RM_1.2.sz.mell'!F65</f>
        <v>0</v>
      </c>
      <c r="G65" s="710">
        <f>'RM_1.2.sz.mell'!G65</f>
        <v>0</v>
      </c>
      <c r="H65" s="710">
        <f>'RM_1.2.sz.mell'!H65</f>
        <v>0</v>
      </c>
      <c r="I65" s="710">
        <f>'RM_1.2.sz.mell'!I65</f>
        <v>0</v>
      </c>
      <c r="J65" s="710">
        <f>'RM_1.2.sz.mell'!J65</f>
        <v>0</v>
      </c>
      <c r="K65" s="711">
        <f>C65+J65</f>
        <v>0</v>
      </c>
    </row>
    <row r="66" spans="1:11" s="1308" customFormat="1" ht="12" customHeight="1" x14ac:dyDescent="0.25">
      <c r="A66" s="1287" t="s">
        <v>231</v>
      </c>
      <c r="B66" s="1288" t="s">
        <v>305</v>
      </c>
      <c r="C66" s="710">
        <f>'RM_1.2.sz.mell'!C66</f>
        <v>0</v>
      </c>
      <c r="D66" s="710">
        <f>'RM_1.2.sz.mell'!D66</f>
        <v>0</v>
      </c>
      <c r="E66" s="710">
        <f>'RM_1.2.sz.mell'!E66</f>
        <v>0</v>
      </c>
      <c r="F66" s="710">
        <f>'RM_1.2.sz.mell'!F66</f>
        <v>0</v>
      </c>
      <c r="G66" s="710">
        <f>'RM_1.2.sz.mell'!G66</f>
        <v>0</v>
      </c>
      <c r="H66" s="710">
        <f>'RM_1.2.sz.mell'!H66</f>
        <v>0</v>
      </c>
      <c r="I66" s="710">
        <f>'RM_1.2.sz.mell'!I66</f>
        <v>0</v>
      </c>
      <c r="J66" s="710">
        <f>'RM_1.2.sz.mell'!J66</f>
        <v>0</v>
      </c>
      <c r="K66" s="711">
        <f>C66+J66</f>
        <v>0</v>
      </c>
    </row>
    <row r="67" spans="1:11" s="1308" customFormat="1" ht="12" customHeight="1" thickBot="1" x14ac:dyDescent="0.3">
      <c r="A67" s="1290" t="s">
        <v>303</v>
      </c>
      <c r="B67" s="1291" t="s">
        <v>306</v>
      </c>
      <c r="C67" s="710">
        <f>'RM_1.2.sz.mell'!C67</f>
        <v>0</v>
      </c>
      <c r="D67" s="710">
        <f>'RM_1.2.sz.mell'!D67</f>
        <v>0</v>
      </c>
      <c r="E67" s="710">
        <f>'RM_1.2.sz.mell'!E67</f>
        <v>0</v>
      </c>
      <c r="F67" s="710">
        <f>'RM_1.2.sz.mell'!F67</f>
        <v>0</v>
      </c>
      <c r="G67" s="710">
        <f>'RM_1.2.sz.mell'!G67</f>
        <v>0</v>
      </c>
      <c r="H67" s="710">
        <f>'RM_1.2.sz.mell'!H67</f>
        <v>0</v>
      </c>
      <c r="I67" s="710">
        <f>'RM_1.2.sz.mell'!I67</f>
        <v>0</v>
      </c>
      <c r="J67" s="710">
        <f>'RM_1.2.sz.mell'!J67</f>
        <v>0</v>
      </c>
      <c r="K67" s="711">
        <f>C67+J67</f>
        <v>0</v>
      </c>
    </row>
    <row r="68" spans="1:11" s="1308" customFormat="1" ht="12" customHeight="1" thickBot="1" x14ac:dyDescent="0.3">
      <c r="A68" s="1296" t="s">
        <v>476</v>
      </c>
      <c r="B68" s="1284" t="s">
        <v>307</v>
      </c>
      <c r="C68" s="414">
        <f>'RM_1.2.sz.mell'!C68</f>
        <v>18443841</v>
      </c>
      <c r="D68" s="414">
        <f>'RM_1.2.sz.mell'!D68</f>
        <v>0</v>
      </c>
      <c r="E68" s="414">
        <f>'RM_1.2.sz.mell'!E68</f>
        <v>15852956</v>
      </c>
      <c r="F68" s="414">
        <f>'RM_1.2.sz.mell'!F68</f>
        <v>0</v>
      </c>
      <c r="G68" s="414">
        <f>'RM_1.2.sz.mell'!G68</f>
        <v>0</v>
      </c>
      <c r="H68" s="414">
        <f>'RM_1.2.sz.mell'!H68</f>
        <v>0</v>
      </c>
      <c r="I68" s="414">
        <f>'RM_1.2.sz.mell'!I68</f>
        <v>0</v>
      </c>
      <c r="J68" s="414">
        <f>'RM_1.2.sz.mell'!J68</f>
        <v>15852956</v>
      </c>
      <c r="K68" s="457">
        <f>+K11+K18+K25+K32+K40+K52+K58+K63</f>
        <v>34296797</v>
      </c>
    </row>
    <row r="69" spans="1:11" s="1308" customFormat="1" ht="12" customHeight="1" thickBot="1" x14ac:dyDescent="0.3">
      <c r="A69" s="1297" t="s">
        <v>308</v>
      </c>
      <c r="B69" s="1292" t="s">
        <v>309</v>
      </c>
      <c r="C69" s="407">
        <f>'RM_1.2.sz.mell'!C69</f>
        <v>0</v>
      </c>
      <c r="D69" s="407">
        <f>'RM_1.2.sz.mell'!D69</f>
        <v>0</v>
      </c>
      <c r="E69" s="407">
        <f>'RM_1.2.sz.mell'!E69</f>
        <v>0</v>
      </c>
      <c r="F69" s="407">
        <f>'RM_1.2.sz.mell'!F69</f>
        <v>0</v>
      </c>
      <c r="G69" s="407">
        <f>'RM_1.2.sz.mell'!G69</f>
        <v>0</v>
      </c>
      <c r="H69" s="407">
        <f>'RM_1.2.sz.mell'!H69</f>
        <v>0</v>
      </c>
      <c r="I69" s="407">
        <f>'RM_1.2.sz.mell'!I69</f>
        <v>0</v>
      </c>
      <c r="J69" s="407">
        <f>'RM_1.2.sz.mell'!J69</f>
        <v>0</v>
      </c>
      <c r="K69" s="273">
        <f>SUM(K70:K72)</f>
        <v>0</v>
      </c>
    </row>
    <row r="70" spans="1:11" s="1308" customFormat="1" ht="12" customHeight="1" x14ac:dyDescent="0.25">
      <c r="A70" s="1285" t="s">
        <v>337</v>
      </c>
      <c r="B70" s="1286" t="s">
        <v>310</v>
      </c>
      <c r="C70" s="710">
        <f>'RM_1.2.sz.mell'!C70</f>
        <v>0</v>
      </c>
      <c r="D70" s="710">
        <f>'RM_1.2.sz.mell'!D70</f>
        <v>0</v>
      </c>
      <c r="E70" s="710">
        <f>'RM_1.2.sz.mell'!E70</f>
        <v>0</v>
      </c>
      <c r="F70" s="710">
        <f>'RM_1.2.sz.mell'!F70</f>
        <v>0</v>
      </c>
      <c r="G70" s="710">
        <f>'RM_1.2.sz.mell'!G70</f>
        <v>0</v>
      </c>
      <c r="H70" s="710">
        <f>'RM_1.2.sz.mell'!H70</f>
        <v>0</v>
      </c>
      <c r="I70" s="710">
        <f>'RM_1.2.sz.mell'!I70</f>
        <v>0</v>
      </c>
      <c r="J70" s="710">
        <f>'RM_1.2.sz.mell'!J70</f>
        <v>0</v>
      </c>
      <c r="K70" s="711">
        <f>C70+J70</f>
        <v>0</v>
      </c>
    </row>
    <row r="71" spans="1:11" s="1308" customFormat="1" ht="12" customHeight="1" x14ac:dyDescent="0.25">
      <c r="A71" s="1287" t="s">
        <v>346</v>
      </c>
      <c r="B71" s="1288" t="s">
        <v>311</v>
      </c>
      <c r="C71" s="710">
        <f>'RM_1.2.sz.mell'!C71</f>
        <v>0</v>
      </c>
      <c r="D71" s="710">
        <f>'RM_1.2.sz.mell'!D71</f>
        <v>0</v>
      </c>
      <c r="E71" s="710">
        <f>'RM_1.2.sz.mell'!E71</f>
        <v>0</v>
      </c>
      <c r="F71" s="710">
        <f>'RM_1.2.sz.mell'!F71</f>
        <v>0</v>
      </c>
      <c r="G71" s="710">
        <f>'RM_1.2.sz.mell'!G71</f>
        <v>0</v>
      </c>
      <c r="H71" s="710">
        <f>'RM_1.2.sz.mell'!H71</f>
        <v>0</v>
      </c>
      <c r="I71" s="710">
        <f>'RM_1.2.sz.mell'!I71</f>
        <v>0</v>
      </c>
      <c r="J71" s="710">
        <f>'RM_1.2.sz.mell'!J71</f>
        <v>0</v>
      </c>
      <c r="K71" s="711">
        <f>C71+J71</f>
        <v>0</v>
      </c>
    </row>
    <row r="72" spans="1:11" s="1308" customFormat="1" ht="12" customHeight="1" thickBot="1" x14ac:dyDescent="0.3">
      <c r="A72" s="1294" t="s">
        <v>347</v>
      </c>
      <c r="B72" s="1298" t="s">
        <v>461</v>
      </c>
      <c r="C72" s="707">
        <f>'RM_1.2.sz.mell'!C72</f>
        <v>0</v>
      </c>
      <c r="D72" s="707">
        <f>'RM_1.2.sz.mell'!D72</f>
        <v>0</v>
      </c>
      <c r="E72" s="707">
        <f>'RM_1.2.sz.mell'!E72</f>
        <v>0</v>
      </c>
      <c r="F72" s="707">
        <f>'RM_1.2.sz.mell'!F72</f>
        <v>0</v>
      </c>
      <c r="G72" s="707">
        <f>'RM_1.2.sz.mell'!G72</f>
        <v>0</v>
      </c>
      <c r="H72" s="707">
        <f>'RM_1.2.sz.mell'!H72</f>
        <v>0</v>
      </c>
      <c r="I72" s="707">
        <f>'RM_1.2.sz.mell'!I72</f>
        <v>0</v>
      </c>
      <c r="J72" s="707">
        <f>'RM_1.2.sz.mell'!J72</f>
        <v>0</v>
      </c>
      <c r="K72" s="713">
        <f>C72+J72</f>
        <v>0</v>
      </c>
    </row>
    <row r="73" spans="1:11" s="1308" customFormat="1" ht="12" customHeight="1" thickBot="1" x14ac:dyDescent="0.3">
      <c r="A73" s="1297" t="s">
        <v>313</v>
      </c>
      <c r="B73" s="1292" t="s">
        <v>314</v>
      </c>
      <c r="C73" s="407">
        <f>'RM_1.2.sz.mell'!C73</f>
        <v>0</v>
      </c>
      <c r="D73" s="407">
        <f>'RM_1.2.sz.mell'!D73</f>
        <v>0</v>
      </c>
      <c r="E73" s="407">
        <f>'RM_1.2.sz.mell'!E73</f>
        <v>0</v>
      </c>
      <c r="F73" s="407">
        <f>'RM_1.2.sz.mell'!F73</f>
        <v>0</v>
      </c>
      <c r="G73" s="407">
        <f>'RM_1.2.sz.mell'!G73</f>
        <v>0</v>
      </c>
      <c r="H73" s="407">
        <f>'RM_1.2.sz.mell'!H73</f>
        <v>0</v>
      </c>
      <c r="I73" s="407">
        <f>'RM_1.2.sz.mell'!I73</f>
        <v>0</v>
      </c>
      <c r="J73" s="407">
        <f>'RM_1.2.sz.mell'!J73</f>
        <v>0</v>
      </c>
      <c r="K73" s="273">
        <f>SUM(K74:K77)</f>
        <v>0</v>
      </c>
    </row>
    <row r="74" spans="1:11" s="1308" customFormat="1" ht="12" customHeight="1" x14ac:dyDescent="0.25">
      <c r="A74" s="1285" t="s">
        <v>149</v>
      </c>
      <c r="B74" s="1299" t="s">
        <v>315</v>
      </c>
      <c r="C74" s="710">
        <f>'RM_1.2.sz.mell'!C74</f>
        <v>0</v>
      </c>
      <c r="D74" s="710">
        <f>'RM_1.2.sz.mell'!D74</f>
        <v>0</v>
      </c>
      <c r="E74" s="710">
        <f>'RM_1.2.sz.mell'!E74</f>
        <v>0</v>
      </c>
      <c r="F74" s="710">
        <f>'RM_1.2.sz.mell'!F74</f>
        <v>0</v>
      </c>
      <c r="G74" s="710">
        <f>'RM_1.2.sz.mell'!G74</f>
        <v>0</v>
      </c>
      <c r="H74" s="710">
        <f>'RM_1.2.sz.mell'!H74</f>
        <v>0</v>
      </c>
      <c r="I74" s="710">
        <f>'RM_1.2.sz.mell'!I74</f>
        <v>0</v>
      </c>
      <c r="J74" s="710">
        <f>'RM_1.2.sz.mell'!J74</f>
        <v>0</v>
      </c>
      <c r="K74" s="711">
        <f>C74+J74</f>
        <v>0</v>
      </c>
    </row>
    <row r="75" spans="1:11" s="1308" customFormat="1" ht="12" customHeight="1" x14ac:dyDescent="0.25">
      <c r="A75" s="1287" t="s">
        <v>150</v>
      </c>
      <c r="B75" s="1299" t="s">
        <v>571</v>
      </c>
      <c r="C75" s="710">
        <f>'RM_1.2.sz.mell'!C75</f>
        <v>0</v>
      </c>
      <c r="D75" s="710">
        <f>'RM_1.2.sz.mell'!D75</f>
        <v>0</v>
      </c>
      <c r="E75" s="710">
        <f>'RM_1.2.sz.mell'!E75</f>
        <v>0</v>
      </c>
      <c r="F75" s="710">
        <f>'RM_1.2.sz.mell'!F75</f>
        <v>0</v>
      </c>
      <c r="G75" s="710">
        <f>'RM_1.2.sz.mell'!G75</f>
        <v>0</v>
      </c>
      <c r="H75" s="710">
        <f>'RM_1.2.sz.mell'!H75</f>
        <v>0</v>
      </c>
      <c r="I75" s="710">
        <f>'RM_1.2.sz.mell'!I75</f>
        <v>0</v>
      </c>
      <c r="J75" s="710">
        <f>'RM_1.2.sz.mell'!J75</f>
        <v>0</v>
      </c>
      <c r="K75" s="711">
        <f>C75+J75</f>
        <v>0</v>
      </c>
    </row>
    <row r="76" spans="1:11" s="1308" customFormat="1" ht="12" customHeight="1" x14ac:dyDescent="0.25">
      <c r="A76" s="1287" t="s">
        <v>338</v>
      </c>
      <c r="B76" s="1299" t="s">
        <v>316</v>
      </c>
      <c r="C76" s="710">
        <f>'RM_1.2.sz.mell'!C76</f>
        <v>0</v>
      </c>
      <c r="D76" s="710">
        <f>'RM_1.2.sz.mell'!D76</f>
        <v>0</v>
      </c>
      <c r="E76" s="710">
        <f>'RM_1.2.sz.mell'!E76</f>
        <v>0</v>
      </c>
      <c r="F76" s="710">
        <f>'RM_1.2.sz.mell'!F76</f>
        <v>0</v>
      </c>
      <c r="G76" s="710">
        <f>'RM_1.2.sz.mell'!G76</f>
        <v>0</v>
      </c>
      <c r="H76" s="710">
        <f>'RM_1.2.sz.mell'!H76</f>
        <v>0</v>
      </c>
      <c r="I76" s="710">
        <f>'RM_1.2.sz.mell'!I76</f>
        <v>0</v>
      </c>
      <c r="J76" s="710">
        <f>'RM_1.2.sz.mell'!J76</f>
        <v>0</v>
      </c>
      <c r="K76" s="711">
        <f>C76+J76</f>
        <v>0</v>
      </c>
    </row>
    <row r="77" spans="1:11" s="1308" customFormat="1" ht="12" customHeight="1" thickBot="1" x14ac:dyDescent="0.3">
      <c r="A77" s="1290" t="s">
        <v>339</v>
      </c>
      <c r="B77" s="1300" t="s">
        <v>572</v>
      </c>
      <c r="C77" s="710">
        <f>'RM_1.2.sz.mell'!C77</f>
        <v>0</v>
      </c>
      <c r="D77" s="710">
        <f>'RM_1.2.sz.mell'!D77</f>
        <v>0</v>
      </c>
      <c r="E77" s="710">
        <f>'RM_1.2.sz.mell'!E77</f>
        <v>0</v>
      </c>
      <c r="F77" s="710">
        <f>'RM_1.2.sz.mell'!F77</f>
        <v>0</v>
      </c>
      <c r="G77" s="710">
        <f>'RM_1.2.sz.mell'!G77</f>
        <v>0</v>
      </c>
      <c r="H77" s="710">
        <f>'RM_1.2.sz.mell'!H77</f>
        <v>0</v>
      </c>
      <c r="I77" s="710">
        <f>'RM_1.2.sz.mell'!I77</f>
        <v>0</v>
      </c>
      <c r="J77" s="710">
        <f>'RM_1.2.sz.mell'!J77</f>
        <v>0</v>
      </c>
      <c r="K77" s="711">
        <f>C77+J77</f>
        <v>0</v>
      </c>
    </row>
    <row r="78" spans="1:11" s="1308" customFormat="1" ht="12" customHeight="1" thickBot="1" x14ac:dyDescent="0.3">
      <c r="A78" s="1297" t="s">
        <v>317</v>
      </c>
      <c r="B78" s="1292" t="s">
        <v>318</v>
      </c>
      <c r="C78" s="407">
        <f>'RM_1.2.sz.mell'!C78</f>
        <v>44000000</v>
      </c>
      <c r="D78" s="407">
        <f>'RM_1.2.sz.mell'!D78</f>
        <v>6463142</v>
      </c>
      <c r="E78" s="407">
        <f>'RM_1.2.sz.mell'!E78</f>
        <v>0</v>
      </c>
      <c r="F78" s="407">
        <f>'RM_1.2.sz.mell'!F78</f>
        <v>0</v>
      </c>
      <c r="G78" s="407">
        <f>'RM_1.2.sz.mell'!G78</f>
        <v>0</v>
      </c>
      <c r="H78" s="407">
        <f>'RM_1.2.sz.mell'!H78</f>
        <v>0</v>
      </c>
      <c r="I78" s="407">
        <f>'RM_1.2.sz.mell'!I78</f>
        <v>0</v>
      </c>
      <c r="J78" s="407">
        <f>'RM_1.2.sz.mell'!J78</f>
        <v>6463142</v>
      </c>
      <c r="K78" s="273">
        <f>SUM(K79:K80)</f>
        <v>50463142</v>
      </c>
    </row>
    <row r="79" spans="1:11" s="1308" customFormat="1" ht="12" customHeight="1" x14ac:dyDescent="0.25">
      <c r="A79" s="1285" t="s">
        <v>340</v>
      </c>
      <c r="B79" s="1286" t="s">
        <v>319</v>
      </c>
      <c r="C79" s="710">
        <f>'RM_1.2.sz.mell'!C79</f>
        <v>44000000</v>
      </c>
      <c r="D79" s="710">
        <f>'RM_1.2.sz.mell'!D79</f>
        <v>6463142</v>
      </c>
      <c r="E79" s="710">
        <f>'RM_1.2.sz.mell'!E79</f>
        <v>0</v>
      </c>
      <c r="F79" s="710">
        <f>'RM_1.2.sz.mell'!F79</f>
        <v>0</v>
      </c>
      <c r="G79" s="710">
        <f>'RM_1.2.sz.mell'!G79</f>
        <v>0</v>
      </c>
      <c r="H79" s="710">
        <f>'RM_1.2.sz.mell'!H79</f>
        <v>0</v>
      </c>
      <c r="I79" s="710">
        <f>'RM_1.2.sz.mell'!I79</f>
        <v>0</v>
      </c>
      <c r="J79" s="710">
        <f>'RM_1.2.sz.mell'!J79</f>
        <v>6463142</v>
      </c>
      <c r="K79" s="711">
        <f>C79+J79</f>
        <v>50463142</v>
      </c>
    </row>
    <row r="80" spans="1:11" s="1308" customFormat="1" ht="12" customHeight="1" thickBot="1" x14ac:dyDescent="0.3">
      <c r="A80" s="1290" t="s">
        <v>341</v>
      </c>
      <c r="B80" s="1291" t="s">
        <v>320</v>
      </c>
      <c r="C80" s="710">
        <f>'RM_1.2.sz.mell'!C80</f>
        <v>0</v>
      </c>
      <c r="D80" s="710">
        <f>'RM_1.2.sz.mell'!D80</f>
        <v>0</v>
      </c>
      <c r="E80" s="710">
        <f>'RM_1.2.sz.mell'!E80</f>
        <v>0</v>
      </c>
      <c r="F80" s="710">
        <f>'RM_1.2.sz.mell'!F80</f>
        <v>0</v>
      </c>
      <c r="G80" s="710">
        <f>'RM_1.2.sz.mell'!G80</f>
        <v>0</v>
      </c>
      <c r="H80" s="710">
        <f>'RM_1.2.sz.mell'!H80</f>
        <v>0</v>
      </c>
      <c r="I80" s="710">
        <f>'RM_1.2.sz.mell'!I80</f>
        <v>0</v>
      </c>
      <c r="J80" s="710">
        <f>'RM_1.2.sz.mell'!J80</f>
        <v>0</v>
      </c>
      <c r="K80" s="711">
        <f>C80+J80</f>
        <v>0</v>
      </c>
    </row>
    <row r="81" spans="1:11" s="1308" customFormat="1" ht="12" customHeight="1" thickBot="1" x14ac:dyDescent="0.3">
      <c r="A81" s="1297" t="s">
        <v>321</v>
      </c>
      <c r="B81" s="1292" t="s">
        <v>322</v>
      </c>
      <c r="C81" s="407">
        <f>'RM_1.2.sz.mell'!C81</f>
        <v>0</v>
      </c>
      <c r="D81" s="407">
        <f>'RM_1.2.sz.mell'!D81</f>
        <v>278736</v>
      </c>
      <c r="E81" s="407">
        <f>'RM_1.2.sz.mell'!E81</f>
        <v>0</v>
      </c>
      <c r="F81" s="407">
        <f>'RM_1.2.sz.mell'!F81</f>
        <v>0</v>
      </c>
      <c r="G81" s="407">
        <f>'RM_1.2.sz.mell'!G81</f>
        <v>0</v>
      </c>
      <c r="H81" s="407">
        <f>'RM_1.2.sz.mell'!H81</f>
        <v>0</v>
      </c>
      <c r="I81" s="407">
        <f>'RM_1.2.sz.mell'!I81</f>
        <v>0</v>
      </c>
      <c r="J81" s="407">
        <f>'RM_1.2.sz.mell'!J81</f>
        <v>278736</v>
      </c>
      <c r="K81" s="273">
        <f>SUM(K82:K84)</f>
        <v>278736</v>
      </c>
    </row>
    <row r="82" spans="1:11" s="1308" customFormat="1" ht="12" customHeight="1" x14ac:dyDescent="0.25">
      <c r="A82" s="1285" t="s">
        <v>342</v>
      </c>
      <c r="B82" s="1286" t="s">
        <v>323</v>
      </c>
      <c r="C82" s="710">
        <f>'RM_1.2.sz.mell'!C82</f>
        <v>0</v>
      </c>
      <c r="D82" s="710">
        <f>'RM_1.2.sz.mell'!D82</f>
        <v>278736</v>
      </c>
      <c r="E82" s="710">
        <f>'RM_1.2.sz.mell'!E82</f>
        <v>0</v>
      </c>
      <c r="F82" s="710">
        <f>'RM_1.2.sz.mell'!F82</f>
        <v>0</v>
      </c>
      <c r="G82" s="710">
        <f>'RM_1.2.sz.mell'!G82</f>
        <v>0</v>
      </c>
      <c r="H82" s="710">
        <f>'RM_1.2.sz.mell'!H82</f>
        <v>0</v>
      </c>
      <c r="I82" s="710">
        <f>'RM_1.2.sz.mell'!I82</f>
        <v>0</v>
      </c>
      <c r="J82" s="710">
        <f>'RM_1.2.sz.mell'!J82</f>
        <v>278736</v>
      </c>
      <c r="K82" s="711">
        <f>C82+J82</f>
        <v>278736</v>
      </c>
    </row>
    <row r="83" spans="1:11" s="1308" customFormat="1" ht="12" customHeight="1" x14ac:dyDescent="0.25">
      <c r="A83" s="1287" t="s">
        <v>343</v>
      </c>
      <c r="B83" s="1288" t="s">
        <v>324</v>
      </c>
      <c r="C83" s="710">
        <f>'RM_1.2.sz.mell'!C83</f>
        <v>0</v>
      </c>
      <c r="D83" s="710">
        <f>'RM_1.2.sz.mell'!D83</f>
        <v>0</v>
      </c>
      <c r="E83" s="710">
        <f>'RM_1.2.sz.mell'!E83</f>
        <v>0</v>
      </c>
      <c r="F83" s="710">
        <f>'RM_1.2.sz.mell'!F83</f>
        <v>0</v>
      </c>
      <c r="G83" s="710">
        <f>'RM_1.2.sz.mell'!G83</f>
        <v>0</v>
      </c>
      <c r="H83" s="710">
        <f>'RM_1.2.sz.mell'!H83</f>
        <v>0</v>
      </c>
      <c r="I83" s="710">
        <f>'RM_1.2.sz.mell'!I83</f>
        <v>0</v>
      </c>
      <c r="J83" s="710">
        <f>'RM_1.2.sz.mell'!J83</f>
        <v>0</v>
      </c>
      <c r="K83" s="711">
        <f>C83+J83</f>
        <v>0</v>
      </c>
    </row>
    <row r="84" spans="1:11" s="1308" customFormat="1" ht="12" customHeight="1" thickBot="1" x14ac:dyDescent="0.3">
      <c r="A84" s="1290" t="s">
        <v>344</v>
      </c>
      <c r="B84" s="1291" t="s">
        <v>764</v>
      </c>
      <c r="C84" s="710">
        <f>'RM_1.2.sz.mell'!C84</f>
        <v>0</v>
      </c>
      <c r="D84" s="710">
        <f>'RM_1.2.sz.mell'!D84</f>
        <v>0</v>
      </c>
      <c r="E84" s="710">
        <f>'RM_1.2.sz.mell'!E84</f>
        <v>0</v>
      </c>
      <c r="F84" s="710">
        <f>'RM_1.2.sz.mell'!F84</f>
        <v>0</v>
      </c>
      <c r="G84" s="710">
        <f>'RM_1.2.sz.mell'!G84</f>
        <v>0</v>
      </c>
      <c r="H84" s="710">
        <f>'RM_1.2.sz.mell'!H84</f>
        <v>0</v>
      </c>
      <c r="I84" s="710">
        <f>'RM_1.2.sz.mell'!I84</f>
        <v>0</v>
      </c>
      <c r="J84" s="710">
        <f>'RM_1.2.sz.mell'!J84</f>
        <v>0</v>
      </c>
      <c r="K84" s="711">
        <f>C84+J84</f>
        <v>0</v>
      </c>
    </row>
    <row r="85" spans="1:11" s="1308" customFormat="1" ht="12" customHeight="1" thickBot="1" x14ac:dyDescent="0.3">
      <c r="A85" s="1297" t="s">
        <v>325</v>
      </c>
      <c r="B85" s="1292" t="s">
        <v>345</v>
      </c>
      <c r="C85" s="407">
        <f>'RM_1.2.sz.mell'!C85</f>
        <v>0</v>
      </c>
      <c r="D85" s="407">
        <f>'RM_1.2.sz.mell'!D85</f>
        <v>0</v>
      </c>
      <c r="E85" s="407">
        <f>'RM_1.2.sz.mell'!E85</f>
        <v>0</v>
      </c>
      <c r="F85" s="407">
        <f>'RM_1.2.sz.mell'!F85</f>
        <v>0</v>
      </c>
      <c r="G85" s="407">
        <f>'RM_1.2.sz.mell'!G85</f>
        <v>0</v>
      </c>
      <c r="H85" s="407">
        <f>'RM_1.2.sz.mell'!H85</f>
        <v>0</v>
      </c>
      <c r="I85" s="407">
        <f>'RM_1.2.sz.mell'!I85</f>
        <v>0</v>
      </c>
      <c r="J85" s="407">
        <f>'RM_1.2.sz.mell'!J85</f>
        <v>0</v>
      </c>
      <c r="K85" s="273">
        <f>SUM(K86:K89)</f>
        <v>0</v>
      </c>
    </row>
    <row r="86" spans="1:11" s="1308" customFormat="1" ht="12" customHeight="1" x14ac:dyDescent="0.25">
      <c r="A86" s="1301" t="s">
        <v>326</v>
      </c>
      <c r="B86" s="1286" t="s">
        <v>327</v>
      </c>
      <c r="C86" s="710">
        <f>'RM_1.2.sz.mell'!C86</f>
        <v>0</v>
      </c>
      <c r="D86" s="710">
        <f>'RM_1.2.sz.mell'!D86</f>
        <v>0</v>
      </c>
      <c r="E86" s="710">
        <f>'RM_1.2.sz.mell'!E86</f>
        <v>0</v>
      </c>
      <c r="F86" s="710">
        <f>'RM_1.2.sz.mell'!F86</f>
        <v>0</v>
      </c>
      <c r="G86" s="710">
        <f>'RM_1.2.sz.mell'!G86</f>
        <v>0</v>
      </c>
      <c r="H86" s="710">
        <f>'RM_1.2.sz.mell'!H86</f>
        <v>0</v>
      </c>
      <c r="I86" s="710">
        <f>'RM_1.2.sz.mell'!I86</f>
        <v>0</v>
      </c>
      <c r="J86" s="710">
        <f>'RM_1.2.sz.mell'!J86</f>
        <v>0</v>
      </c>
      <c r="K86" s="711">
        <f t="shared" ref="K86:K91" si="5">C86+J86</f>
        <v>0</v>
      </c>
    </row>
    <row r="87" spans="1:11" s="1308" customFormat="1" ht="12" customHeight="1" x14ac:dyDescent="0.25">
      <c r="A87" s="1302" t="s">
        <v>328</v>
      </c>
      <c r="B87" s="1288" t="s">
        <v>329</v>
      </c>
      <c r="C87" s="710">
        <f>'RM_1.2.sz.mell'!C87</f>
        <v>0</v>
      </c>
      <c r="D87" s="710">
        <f>'RM_1.2.sz.mell'!D87</f>
        <v>0</v>
      </c>
      <c r="E87" s="710">
        <f>'RM_1.2.sz.mell'!E87</f>
        <v>0</v>
      </c>
      <c r="F87" s="710">
        <f>'RM_1.2.sz.mell'!F87</f>
        <v>0</v>
      </c>
      <c r="G87" s="710">
        <f>'RM_1.2.sz.mell'!G87</f>
        <v>0</v>
      </c>
      <c r="H87" s="710">
        <f>'RM_1.2.sz.mell'!H87</f>
        <v>0</v>
      </c>
      <c r="I87" s="710">
        <f>'RM_1.2.sz.mell'!I87</f>
        <v>0</v>
      </c>
      <c r="J87" s="710">
        <f>'RM_1.2.sz.mell'!J87</f>
        <v>0</v>
      </c>
      <c r="K87" s="711">
        <f t="shared" si="5"/>
        <v>0</v>
      </c>
    </row>
    <row r="88" spans="1:11" s="1308" customFormat="1" ht="12" customHeight="1" x14ac:dyDescent="0.25">
      <c r="A88" s="1302" t="s">
        <v>330</v>
      </c>
      <c r="B88" s="1288" t="s">
        <v>331</v>
      </c>
      <c r="C88" s="710">
        <f>'RM_1.2.sz.mell'!C88</f>
        <v>0</v>
      </c>
      <c r="D88" s="710">
        <f>'RM_1.2.sz.mell'!D88</f>
        <v>0</v>
      </c>
      <c r="E88" s="710">
        <f>'RM_1.2.sz.mell'!E88</f>
        <v>0</v>
      </c>
      <c r="F88" s="710">
        <f>'RM_1.2.sz.mell'!F88</f>
        <v>0</v>
      </c>
      <c r="G88" s="710">
        <f>'RM_1.2.sz.mell'!G88</f>
        <v>0</v>
      </c>
      <c r="H88" s="710">
        <f>'RM_1.2.sz.mell'!H88</f>
        <v>0</v>
      </c>
      <c r="I88" s="710">
        <f>'RM_1.2.sz.mell'!I88</f>
        <v>0</v>
      </c>
      <c r="J88" s="710">
        <f>'RM_1.2.sz.mell'!J88</f>
        <v>0</v>
      </c>
      <c r="K88" s="711">
        <f t="shared" si="5"/>
        <v>0</v>
      </c>
    </row>
    <row r="89" spans="1:11" s="1308" customFormat="1" ht="12" customHeight="1" thickBot="1" x14ac:dyDescent="0.3">
      <c r="A89" s="1303" t="s">
        <v>332</v>
      </c>
      <c r="B89" s="1291" t="s">
        <v>333</v>
      </c>
      <c r="C89" s="710">
        <f>'RM_1.2.sz.mell'!C89</f>
        <v>0</v>
      </c>
      <c r="D89" s="710">
        <f>'RM_1.2.sz.mell'!D89</f>
        <v>0</v>
      </c>
      <c r="E89" s="710">
        <f>'RM_1.2.sz.mell'!E89</f>
        <v>0</v>
      </c>
      <c r="F89" s="710">
        <f>'RM_1.2.sz.mell'!F89</f>
        <v>0</v>
      </c>
      <c r="G89" s="710">
        <f>'RM_1.2.sz.mell'!G89</f>
        <v>0</v>
      </c>
      <c r="H89" s="710">
        <f>'RM_1.2.sz.mell'!H89</f>
        <v>0</v>
      </c>
      <c r="I89" s="710">
        <f>'RM_1.2.sz.mell'!I89</f>
        <v>0</v>
      </c>
      <c r="J89" s="710">
        <f>'RM_1.2.sz.mell'!J89</f>
        <v>0</v>
      </c>
      <c r="K89" s="711">
        <f t="shared" si="5"/>
        <v>0</v>
      </c>
    </row>
    <row r="90" spans="1:11" s="1308" customFormat="1" ht="12" customHeight="1" thickBot="1" x14ac:dyDescent="0.3">
      <c r="A90" s="1297" t="s">
        <v>334</v>
      </c>
      <c r="B90" s="1292" t="s">
        <v>475</v>
      </c>
      <c r="C90" s="407">
        <f>'RM_1.2.sz.mell'!C90</f>
        <v>0</v>
      </c>
      <c r="D90" s="407">
        <f>'RM_1.2.sz.mell'!D90</f>
        <v>0</v>
      </c>
      <c r="E90" s="407">
        <f>'RM_1.2.sz.mell'!E90</f>
        <v>0</v>
      </c>
      <c r="F90" s="407">
        <f>'RM_1.2.sz.mell'!F90</f>
        <v>0</v>
      </c>
      <c r="G90" s="407">
        <f>'RM_1.2.sz.mell'!G90</f>
        <v>0</v>
      </c>
      <c r="H90" s="407">
        <f>'RM_1.2.sz.mell'!H90</f>
        <v>0</v>
      </c>
      <c r="I90" s="407">
        <f>'RM_1.2.sz.mell'!I90</f>
        <v>0</v>
      </c>
      <c r="J90" s="407">
        <f>'RM_1.2.sz.mell'!J90</f>
        <v>0</v>
      </c>
      <c r="K90" s="273">
        <f t="shared" si="5"/>
        <v>0</v>
      </c>
    </row>
    <row r="91" spans="1:11" s="1308" customFormat="1" ht="13.5" customHeight="1" thickBot="1" x14ac:dyDescent="0.3">
      <c r="A91" s="1297" t="s">
        <v>336</v>
      </c>
      <c r="B91" s="1292" t="s">
        <v>335</v>
      </c>
      <c r="C91" s="407">
        <f>'RM_1.2.sz.mell'!C91</f>
        <v>0</v>
      </c>
      <c r="D91" s="407">
        <f>'RM_1.2.sz.mell'!D91</f>
        <v>0</v>
      </c>
      <c r="E91" s="407">
        <f>'RM_1.2.sz.mell'!E91</f>
        <v>0</v>
      </c>
      <c r="F91" s="407">
        <f>'RM_1.2.sz.mell'!F91</f>
        <v>0</v>
      </c>
      <c r="G91" s="407">
        <f>'RM_1.2.sz.mell'!G91</f>
        <v>0</v>
      </c>
      <c r="H91" s="407">
        <f>'RM_1.2.sz.mell'!H91</f>
        <v>0</v>
      </c>
      <c r="I91" s="407">
        <f>'RM_1.2.sz.mell'!I91</f>
        <v>0</v>
      </c>
      <c r="J91" s="407">
        <f>'RM_1.2.sz.mell'!J91</f>
        <v>0</v>
      </c>
      <c r="K91" s="273">
        <f t="shared" si="5"/>
        <v>0</v>
      </c>
    </row>
    <row r="92" spans="1:11" s="1308" customFormat="1" ht="15.75" customHeight="1" thickBot="1" x14ac:dyDescent="0.3">
      <c r="A92" s="1297" t="s">
        <v>348</v>
      </c>
      <c r="B92" s="1292" t="s">
        <v>478</v>
      </c>
      <c r="C92" s="414">
        <f>'RM_1.2.sz.mell'!C92</f>
        <v>44000000</v>
      </c>
      <c r="D92" s="414">
        <f>'RM_1.2.sz.mell'!D92</f>
        <v>6741878</v>
      </c>
      <c r="E92" s="414">
        <f>'RM_1.2.sz.mell'!E92</f>
        <v>0</v>
      </c>
      <c r="F92" s="414">
        <f>'RM_1.2.sz.mell'!F92</f>
        <v>0</v>
      </c>
      <c r="G92" s="414">
        <f>'RM_1.2.sz.mell'!G92</f>
        <v>0</v>
      </c>
      <c r="H92" s="414">
        <f>'RM_1.2.sz.mell'!H92</f>
        <v>0</v>
      </c>
      <c r="I92" s="414">
        <f>'RM_1.2.sz.mell'!I92</f>
        <v>0</v>
      </c>
      <c r="J92" s="414">
        <f>'RM_1.2.sz.mell'!J92</f>
        <v>6741878</v>
      </c>
      <c r="K92" s="457">
        <f>+K69+K73+K78+K81+K85+K91+K90</f>
        <v>50741878</v>
      </c>
    </row>
    <row r="93" spans="1:11" s="1308" customFormat="1" ht="25.5" customHeight="1" thickBot="1" x14ac:dyDescent="0.3">
      <c r="A93" s="1304" t="s">
        <v>477</v>
      </c>
      <c r="B93" s="1305" t="s">
        <v>479</v>
      </c>
      <c r="C93" s="414">
        <f>'RM_1.2.sz.mell'!C93</f>
        <v>62443841</v>
      </c>
      <c r="D93" s="414">
        <f>'RM_1.2.sz.mell'!D93</f>
        <v>6741878</v>
      </c>
      <c r="E93" s="414">
        <f>'RM_1.2.sz.mell'!E93</f>
        <v>15852956</v>
      </c>
      <c r="F93" s="414">
        <f>'RM_1.2.sz.mell'!F93</f>
        <v>0</v>
      </c>
      <c r="G93" s="414">
        <f>'RM_1.2.sz.mell'!G93</f>
        <v>0</v>
      </c>
      <c r="H93" s="414">
        <f>'RM_1.2.sz.mell'!H93</f>
        <v>0</v>
      </c>
      <c r="I93" s="414">
        <f>'RM_1.2.sz.mell'!I93</f>
        <v>0</v>
      </c>
      <c r="J93" s="414">
        <f>'RM_1.2.sz.mell'!J93</f>
        <v>22594834</v>
      </c>
      <c r="K93" s="457">
        <f>+K68+K92</f>
        <v>85038675</v>
      </c>
    </row>
    <row r="94" spans="1:11" s="1308" customFormat="1" ht="30.75" customHeight="1" x14ac:dyDescent="0.25">
      <c r="A94" s="1306"/>
      <c r="B94" s="1307"/>
      <c r="C94" s="314"/>
    </row>
    <row r="95" spans="1:11" ht="16.5" customHeight="1" x14ac:dyDescent="0.3">
      <c r="A95" s="1596" t="s">
        <v>47</v>
      </c>
      <c r="B95" s="1596"/>
      <c r="C95" s="1596"/>
      <c r="D95" s="1596"/>
      <c r="E95" s="1596"/>
      <c r="F95" s="1596"/>
      <c r="G95" s="1596"/>
      <c r="H95" s="1596"/>
      <c r="I95" s="1596"/>
      <c r="J95" s="1596"/>
      <c r="K95" s="1596"/>
    </row>
    <row r="96" spans="1:11" s="1310" customFormat="1" ht="16.5" customHeight="1" thickBot="1" x14ac:dyDescent="0.35">
      <c r="A96" s="1593" t="s">
        <v>153</v>
      </c>
      <c r="B96" s="1593"/>
      <c r="C96" s="1309"/>
      <c r="K96" s="1309" t="str">
        <f>K7</f>
        <v>Forintban!</v>
      </c>
    </row>
    <row r="97" spans="1:11" x14ac:dyDescent="0.3">
      <c r="A97" s="1701" t="s">
        <v>69</v>
      </c>
      <c r="B97" s="1703" t="s">
        <v>765</v>
      </c>
      <c r="C97" s="1705" t="str">
        <f>+CONCATENATE(LEFT(E_ÖSSZEFÜGGÉSEK!A6,4),". évi")</f>
        <v>2019. évi</v>
      </c>
      <c r="D97" s="1706"/>
      <c r="E97" s="1707"/>
      <c r="F97" s="1707"/>
      <c r="G97" s="1707"/>
      <c r="H97" s="1707"/>
      <c r="I97" s="1707"/>
      <c r="J97" s="1707"/>
      <c r="K97" s="1708"/>
    </row>
    <row r="98" spans="1:11" ht="23.4" thickBot="1" x14ac:dyDescent="0.35">
      <c r="A98" s="1702"/>
      <c r="B98" s="1777"/>
      <c r="C98" s="1492" t="str">
        <f>'RM_1.2.sz.mell'!C98</f>
        <v>Eredeti
előirányzat</v>
      </c>
      <c r="D98" s="1492" t="str">
        <f>'RM_1.2.sz.mell'!D98</f>
        <v xml:space="preserve">1 . sz. módosítás </v>
      </c>
      <c r="E98" s="1492" t="str">
        <f>'RM_1.2.sz.mell'!E98</f>
        <v xml:space="preserve">2 . sz. módosítás </v>
      </c>
      <c r="F98" s="1492" t="str">
        <f>'RM_1.2.sz.mell'!F98</f>
        <v xml:space="preserve">… . sz. módosítás </v>
      </c>
      <c r="G98" s="1492" t="str">
        <f>'RM_1.2.sz.mell'!G98</f>
        <v xml:space="preserve">… . sz. módosítás </v>
      </c>
      <c r="H98" s="1492" t="str">
        <f>'RM_1.2.sz.mell'!H98</f>
        <v xml:space="preserve">… . sz. módosítás </v>
      </c>
      <c r="I98" s="1492" t="str">
        <f>'RM_1.2.sz.mell'!I98</f>
        <v xml:space="preserve">… . sz. módosítás </v>
      </c>
      <c r="J98" s="1492" t="str">
        <f>'RM_1.2.sz.mell'!J98</f>
        <v>Módosítások összesen</v>
      </c>
      <c r="K98" s="1493" t="str">
        <f>'RM_1.2.sz.mell'!K98</f>
        <v>1.számú módosítás utáni előirányzat</v>
      </c>
    </row>
    <row r="99" spans="1:11" s="1354" customFormat="1" ht="12" customHeight="1" thickBot="1" x14ac:dyDescent="0.25">
      <c r="A99" s="1311" t="s">
        <v>493</v>
      </c>
      <c r="B99" s="1327" t="s">
        <v>494</v>
      </c>
      <c r="C99" s="1326" t="str">
        <f>'RM_1.2.sz.mell'!C99</f>
        <v>C</v>
      </c>
      <c r="D99" s="1326" t="str">
        <f>'RM_1.2.sz.mell'!D99</f>
        <v>D</v>
      </c>
      <c r="E99" s="1326" t="str">
        <f>'RM_1.2.sz.mell'!E99</f>
        <v>E</v>
      </c>
      <c r="F99" s="1326" t="str">
        <f>'RM_1.2.sz.mell'!F99</f>
        <v>F</v>
      </c>
      <c r="G99" s="1326" t="str">
        <f>'RM_1.2.sz.mell'!G99</f>
        <v>G</v>
      </c>
      <c r="H99" s="1326" t="str">
        <f>'RM_1.2.sz.mell'!H99</f>
        <v>H</v>
      </c>
      <c r="I99" s="1326" t="str">
        <f>'RM_1.2.sz.mell'!I99</f>
        <v>I</v>
      </c>
      <c r="J99" s="1326" t="str">
        <f>'RM_1.2.sz.mell'!J99</f>
        <v>J=(D+…+I)</v>
      </c>
      <c r="K99" s="1348" t="s">
        <v>763</v>
      </c>
    </row>
    <row r="100" spans="1:11" ht="12" customHeight="1" thickBot="1" x14ac:dyDescent="0.35">
      <c r="A100" s="1312" t="s">
        <v>18</v>
      </c>
      <c r="B100" s="1328" t="s">
        <v>437</v>
      </c>
      <c r="C100" s="406">
        <f>'RM_1.2.sz.mell'!C100</f>
        <v>20328318</v>
      </c>
      <c r="D100" s="406">
        <f>'RM_1.2.sz.mell'!D100</f>
        <v>3463142</v>
      </c>
      <c r="E100" s="406">
        <f>'RM_1.2.sz.mell'!E100</f>
        <v>3649526</v>
      </c>
      <c r="F100" s="406">
        <f>'RM_1.2.sz.mell'!F100</f>
        <v>0</v>
      </c>
      <c r="G100" s="406">
        <f>'RM_1.2.sz.mell'!G100</f>
        <v>0</v>
      </c>
      <c r="H100" s="406">
        <f>'RM_1.2.sz.mell'!H100</f>
        <v>0</v>
      </c>
      <c r="I100" s="406">
        <f>'RM_1.2.sz.mell'!I100</f>
        <v>0</v>
      </c>
      <c r="J100" s="406">
        <f>'RM_1.2.sz.mell'!J100</f>
        <v>7112668</v>
      </c>
      <c r="K100" s="501">
        <f>K101+K102+K103+K104+K105+K118</f>
        <v>27440986</v>
      </c>
    </row>
    <row r="101" spans="1:11" ht="12" customHeight="1" x14ac:dyDescent="0.3">
      <c r="A101" s="1314" t="s">
        <v>98</v>
      </c>
      <c r="B101" s="1329" t="s">
        <v>49</v>
      </c>
      <c r="C101" s="715">
        <f>'RM_1.2.sz.mell'!C101</f>
        <v>7296102</v>
      </c>
      <c r="D101" s="715">
        <f>'RM_1.2.sz.mell'!D101</f>
        <v>10000</v>
      </c>
      <c r="E101" s="715">
        <f>'RM_1.2.sz.mell'!E101</f>
        <v>753171</v>
      </c>
      <c r="F101" s="715">
        <f>'RM_1.2.sz.mell'!F101</f>
        <v>0</v>
      </c>
      <c r="G101" s="715">
        <f>'RM_1.2.sz.mell'!G101</f>
        <v>0</v>
      </c>
      <c r="H101" s="715">
        <f>'RM_1.2.sz.mell'!H101</f>
        <v>0</v>
      </c>
      <c r="I101" s="715">
        <f>'RM_1.2.sz.mell'!I101</f>
        <v>0</v>
      </c>
      <c r="J101" s="715">
        <f>'RM_1.2.sz.mell'!J101</f>
        <v>763171</v>
      </c>
      <c r="K101" s="716">
        <f t="shared" ref="K101:K120" si="6">C101+J101</f>
        <v>8059273</v>
      </c>
    </row>
    <row r="102" spans="1:11" ht="12" customHeight="1" x14ac:dyDescent="0.3">
      <c r="A102" s="1287" t="s">
        <v>99</v>
      </c>
      <c r="B102" s="1330" t="s">
        <v>183</v>
      </c>
      <c r="C102" s="717">
        <f>'RM_1.2.sz.mell'!C102</f>
        <v>1465908</v>
      </c>
      <c r="D102" s="717">
        <f>'RM_1.2.sz.mell'!D102</f>
        <v>4071</v>
      </c>
      <c r="E102" s="717">
        <f>'RM_1.2.sz.mell'!E102</f>
        <v>131805</v>
      </c>
      <c r="F102" s="717">
        <f>'RM_1.2.sz.mell'!F102</f>
        <v>0</v>
      </c>
      <c r="G102" s="717">
        <f>'RM_1.2.sz.mell'!G102</f>
        <v>0</v>
      </c>
      <c r="H102" s="717">
        <f>'RM_1.2.sz.mell'!H102</f>
        <v>0</v>
      </c>
      <c r="I102" s="717">
        <f>'RM_1.2.sz.mell'!I102</f>
        <v>0</v>
      </c>
      <c r="J102" s="717">
        <f>'RM_1.2.sz.mell'!J102</f>
        <v>135876</v>
      </c>
      <c r="K102" s="718">
        <f t="shared" si="6"/>
        <v>1601784</v>
      </c>
    </row>
    <row r="103" spans="1:11" ht="12" customHeight="1" x14ac:dyDescent="0.3">
      <c r="A103" s="1287" t="s">
        <v>100</v>
      </c>
      <c r="B103" s="1330" t="s">
        <v>140</v>
      </c>
      <c r="C103" s="719">
        <f>'RM_1.2.sz.mell'!C103</f>
        <v>9800000</v>
      </c>
      <c r="D103" s="719">
        <f>'RM_1.2.sz.mell'!D103</f>
        <v>2551171</v>
      </c>
      <c r="E103" s="719">
        <f>'RM_1.2.sz.mell'!E103</f>
        <v>1000000</v>
      </c>
      <c r="F103" s="719">
        <f>'RM_1.2.sz.mell'!F103</f>
        <v>0</v>
      </c>
      <c r="G103" s="719">
        <f>'RM_1.2.sz.mell'!G103</f>
        <v>0</v>
      </c>
      <c r="H103" s="719">
        <f>'RM_1.2.sz.mell'!H103</f>
        <v>0</v>
      </c>
      <c r="I103" s="719">
        <f>'RM_1.2.sz.mell'!I103</f>
        <v>0</v>
      </c>
      <c r="J103" s="719">
        <f>'RM_1.2.sz.mell'!J103</f>
        <v>3551171</v>
      </c>
      <c r="K103" s="720">
        <f t="shared" si="6"/>
        <v>13351171</v>
      </c>
    </row>
    <row r="104" spans="1:11" ht="12" customHeight="1" x14ac:dyDescent="0.3">
      <c r="A104" s="1287" t="s">
        <v>101</v>
      </c>
      <c r="B104" s="1331" t="s">
        <v>184</v>
      </c>
      <c r="C104" s="719">
        <f>'RM_1.2.sz.mell'!C104</f>
        <v>100000</v>
      </c>
      <c r="D104" s="719">
        <f>'RM_1.2.sz.mell'!D104</f>
        <v>0</v>
      </c>
      <c r="E104" s="719">
        <f>'RM_1.2.sz.mell'!E104</f>
        <v>0</v>
      </c>
      <c r="F104" s="719">
        <f>'RM_1.2.sz.mell'!F104</f>
        <v>0</v>
      </c>
      <c r="G104" s="719">
        <f>'RM_1.2.sz.mell'!G104</f>
        <v>0</v>
      </c>
      <c r="H104" s="719">
        <f>'RM_1.2.sz.mell'!H104</f>
        <v>0</v>
      </c>
      <c r="I104" s="719">
        <f>'RM_1.2.sz.mell'!I104</f>
        <v>0</v>
      </c>
      <c r="J104" s="719">
        <f>'RM_1.2.sz.mell'!J104</f>
        <v>0</v>
      </c>
      <c r="K104" s="720">
        <f t="shared" si="6"/>
        <v>100000</v>
      </c>
    </row>
    <row r="105" spans="1:11" ht="12" customHeight="1" x14ac:dyDescent="0.3">
      <c r="A105" s="1287" t="s">
        <v>112</v>
      </c>
      <c r="B105" s="1316" t="s">
        <v>185</v>
      </c>
      <c r="C105" s="719">
        <f>'RM_1.2.sz.mell'!C105</f>
        <v>1407863</v>
      </c>
      <c r="D105" s="719">
        <f>'RM_1.2.sz.mell'!D105</f>
        <v>0</v>
      </c>
      <c r="E105" s="719">
        <f>'RM_1.2.sz.mell'!E105</f>
        <v>252300</v>
      </c>
      <c r="F105" s="719">
        <f>'RM_1.2.sz.mell'!F105</f>
        <v>0</v>
      </c>
      <c r="G105" s="719">
        <f>'RM_1.2.sz.mell'!G105</f>
        <v>0</v>
      </c>
      <c r="H105" s="719">
        <f>'RM_1.2.sz.mell'!H105</f>
        <v>0</v>
      </c>
      <c r="I105" s="719">
        <f>'RM_1.2.sz.mell'!I105</f>
        <v>0</v>
      </c>
      <c r="J105" s="719">
        <f>'RM_1.2.sz.mell'!J105</f>
        <v>252300</v>
      </c>
      <c r="K105" s="720">
        <f t="shared" si="6"/>
        <v>1660163</v>
      </c>
    </row>
    <row r="106" spans="1:11" ht="12" customHeight="1" x14ac:dyDescent="0.3">
      <c r="A106" s="1287" t="s">
        <v>102</v>
      </c>
      <c r="B106" s="1330" t="s">
        <v>442</v>
      </c>
      <c r="C106" s="719">
        <f>'RM_1.2.sz.mell'!C106</f>
        <v>0</v>
      </c>
      <c r="D106" s="719">
        <f>'RM_1.2.sz.mell'!D106</f>
        <v>0</v>
      </c>
      <c r="E106" s="719">
        <f>'RM_1.2.sz.mell'!E106</f>
        <v>252300</v>
      </c>
      <c r="F106" s="719">
        <f>'RM_1.2.sz.mell'!F106</f>
        <v>0</v>
      </c>
      <c r="G106" s="719">
        <f>'RM_1.2.sz.mell'!G106</f>
        <v>0</v>
      </c>
      <c r="H106" s="719">
        <f>'RM_1.2.sz.mell'!H106</f>
        <v>0</v>
      </c>
      <c r="I106" s="719">
        <f>'RM_1.2.sz.mell'!I106</f>
        <v>0</v>
      </c>
      <c r="J106" s="719">
        <f>'RM_1.2.sz.mell'!J106</f>
        <v>252300</v>
      </c>
      <c r="K106" s="720">
        <f t="shared" si="6"/>
        <v>252300</v>
      </c>
    </row>
    <row r="107" spans="1:11" ht="12" customHeight="1" x14ac:dyDescent="0.3">
      <c r="A107" s="1287" t="s">
        <v>103</v>
      </c>
      <c r="B107" s="1332" t="s">
        <v>441</v>
      </c>
      <c r="C107" s="719">
        <f>'RM_1.2.sz.mell'!C107</f>
        <v>0</v>
      </c>
      <c r="D107" s="719">
        <f>'RM_1.2.sz.mell'!D107</f>
        <v>0</v>
      </c>
      <c r="E107" s="719">
        <f>'RM_1.2.sz.mell'!E107</f>
        <v>0</v>
      </c>
      <c r="F107" s="719">
        <f>'RM_1.2.sz.mell'!F107</f>
        <v>0</v>
      </c>
      <c r="G107" s="719">
        <f>'RM_1.2.sz.mell'!G107</f>
        <v>0</v>
      </c>
      <c r="H107" s="719">
        <f>'RM_1.2.sz.mell'!H107</f>
        <v>0</v>
      </c>
      <c r="I107" s="719">
        <f>'RM_1.2.sz.mell'!I107</f>
        <v>0</v>
      </c>
      <c r="J107" s="719">
        <f>'RM_1.2.sz.mell'!J107</f>
        <v>0</v>
      </c>
      <c r="K107" s="720">
        <f t="shared" si="6"/>
        <v>0</v>
      </c>
    </row>
    <row r="108" spans="1:11" ht="12" customHeight="1" x14ac:dyDescent="0.3">
      <c r="A108" s="1287" t="s">
        <v>113</v>
      </c>
      <c r="B108" s="1332" t="s">
        <v>440</v>
      </c>
      <c r="C108" s="719">
        <f>'RM_1.2.sz.mell'!C108</f>
        <v>0</v>
      </c>
      <c r="D108" s="719">
        <f>'RM_1.2.sz.mell'!D108</f>
        <v>0</v>
      </c>
      <c r="E108" s="719">
        <f>'RM_1.2.sz.mell'!E108</f>
        <v>0</v>
      </c>
      <c r="F108" s="719">
        <f>'RM_1.2.sz.mell'!F108</f>
        <v>0</v>
      </c>
      <c r="G108" s="719">
        <f>'RM_1.2.sz.mell'!G108</f>
        <v>0</v>
      </c>
      <c r="H108" s="719">
        <f>'RM_1.2.sz.mell'!H108</f>
        <v>0</v>
      </c>
      <c r="I108" s="719">
        <f>'RM_1.2.sz.mell'!I108</f>
        <v>0</v>
      </c>
      <c r="J108" s="719">
        <f>'RM_1.2.sz.mell'!J108</f>
        <v>0</v>
      </c>
      <c r="K108" s="720">
        <f t="shared" si="6"/>
        <v>0</v>
      </c>
    </row>
    <row r="109" spans="1:11" ht="12" customHeight="1" x14ac:dyDescent="0.3">
      <c r="A109" s="1287" t="s">
        <v>114</v>
      </c>
      <c r="B109" s="1333" t="s">
        <v>351</v>
      </c>
      <c r="C109" s="719">
        <f>'RM_1.2.sz.mell'!C109</f>
        <v>0</v>
      </c>
      <c r="D109" s="719">
        <f>'RM_1.2.sz.mell'!D109</f>
        <v>0</v>
      </c>
      <c r="E109" s="719">
        <f>'RM_1.2.sz.mell'!E109</f>
        <v>0</v>
      </c>
      <c r="F109" s="719">
        <f>'RM_1.2.sz.mell'!F109</f>
        <v>0</v>
      </c>
      <c r="G109" s="719">
        <f>'RM_1.2.sz.mell'!G109</f>
        <v>0</v>
      </c>
      <c r="H109" s="719">
        <f>'RM_1.2.sz.mell'!H109</f>
        <v>0</v>
      </c>
      <c r="I109" s="719">
        <f>'RM_1.2.sz.mell'!I109</f>
        <v>0</v>
      </c>
      <c r="J109" s="719">
        <f>'RM_1.2.sz.mell'!J109</f>
        <v>0</v>
      </c>
      <c r="K109" s="720">
        <f t="shared" si="6"/>
        <v>0</v>
      </c>
    </row>
    <row r="110" spans="1:11" ht="12" customHeight="1" x14ac:dyDescent="0.3">
      <c r="A110" s="1287" t="s">
        <v>115</v>
      </c>
      <c r="B110" s="1334" t="s">
        <v>352</v>
      </c>
      <c r="C110" s="719">
        <f>'RM_1.2.sz.mell'!C110</f>
        <v>0</v>
      </c>
      <c r="D110" s="719">
        <f>'RM_1.2.sz.mell'!D110</f>
        <v>0</v>
      </c>
      <c r="E110" s="719">
        <f>'RM_1.2.sz.mell'!E110</f>
        <v>0</v>
      </c>
      <c r="F110" s="719">
        <f>'RM_1.2.sz.mell'!F110</f>
        <v>0</v>
      </c>
      <c r="G110" s="719">
        <f>'RM_1.2.sz.mell'!G110</f>
        <v>0</v>
      </c>
      <c r="H110" s="719">
        <f>'RM_1.2.sz.mell'!H110</f>
        <v>0</v>
      </c>
      <c r="I110" s="719">
        <f>'RM_1.2.sz.mell'!I110</f>
        <v>0</v>
      </c>
      <c r="J110" s="719">
        <f>'RM_1.2.sz.mell'!J110</f>
        <v>0</v>
      </c>
      <c r="K110" s="720">
        <f t="shared" si="6"/>
        <v>0</v>
      </c>
    </row>
    <row r="111" spans="1:11" ht="12" customHeight="1" x14ac:dyDescent="0.3">
      <c r="A111" s="1287" t="s">
        <v>116</v>
      </c>
      <c r="B111" s="1334" t="s">
        <v>353</v>
      </c>
      <c r="C111" s="719">
        <f>'RM_1.2.sz.mell'!C111</f>
        <v>0</v>
      </c>
      <c r="D111" s="719">
        <f>'RM_1.2.sz.mell'!D111</f>
        <v>0</v>
      </c>
      <c r="E111" s="719">
        <f>'RM_1.2.sz.mell'!E111</f>
        <v>0</v>
      </c>
      <c r="F111" s="719">
        <f>'RM_1.2.sz.mell'!F111</f>
        <v>0</v>
      </c>
      <c r="G111" s="719">
        <f>'RM_1.2.sz.mell'!G111</f>
        <v>0</v>
      </c>
      <c r="H111" s="719">
        <f>'RM_1.2.sz.mell'!H111</f>
        <v>0</v>
      </c>
      <c r="I111" s="719">
        <f>'RM_1.2.sz.mell'!I111</f>
        <v>0</v>
      </c>
      <c r="J111" s="719">
        <f>'RM_1.2.sz.mell'!J111</f>
        <v>0</v>
      </c>
      <c r="K111" s="720">
        <f t="shared" si="6"/>
        <v>0</v>
      </c>
    </row>
    <row r="112" spans="1:11" ht="12" customHeight="1" x14ac:dyDescent="0.3">
      <c r="A112" s="1287" t="s">
        <v>118</v>
      </c>
      <c r="B112" s="1333" t="s">
        <v>354</v>
      </c>
      <c r="C112" s="719">
        <f>'RM_1.2.sz.mell'!C112</f>
        <v>1360000</v>
      </c>
      <c r="D112" s="719">
        <f>'RM_1.2.sz.mell'!D112</f>
        <v>0</v>
      </c>
      <c r="E112" s="719">
        <f>'RM_1.2.sz.mell'!E112</f>
        <v>0</v>
      </c>
      <c r="F112" s="719">
        <f>'RM_1.2.sz.mell'!F112</f>
        <v>0</v>
      </c>
      <c r="G112" s="719">
        <f>'RM_1.2.sz.mell'!G112</f>
        <v>0</v>
      </c>
      <c r="H112" s="719">
        <f>'RM_1.2.sz.mell'!H112</f>
        <v>0</v>
      </c>
      <c r="I112" s="719">
        <f>'RM_1.2.sz.mell'!I112</f>
        <v>0</v>
      </c>
      <c r="J112" s="719">
        <f>'RM_1.2.sz.mell'!J112</f>
        <v>0</v>
      </c>
      <c r="K112" s="720">
        <f t="shared" si="6"/>
        <v>1360000</v>
      </c>
    </row>
    <row r="113" spans="1:11" ht="12" customHeight="1" x14ac:dyDescent="0.3">
      <c r="A113" s="1287" t="s">
        <v>186</v>
      </c>
      <c r="B113" s="1333" t="s">
        <v>355</v>
      </c>
      <c r="C113" s="719">
        <f>'RM_1.2.sz.mell'!C113</f>
        <v>0</v>
      </c>
      <c r="D113" s="719">
        <f>'RM_1.2.sz.mell'!D113</f>
        <v>0</v>
      </c>
      <c r="E113" s="719">
        <f>'RM_1.2.sz.mell'!E113</f>
        <v>0</v>
      </c>
      <c r="F113" s="719">
        <f>'RM_1.2.sz.mell'!F113</f>
        <v>0</v>
      </c>
      <c r="G113" s="719">
        <f>'RM_1.2.sz.mell'!G113</f>
        <v>0</v>
      </c>
      <c r="H113" s="719">
        <f>'RM_1.2.sz.mell'!H113</f>
        <v>0</v>
      </c>
      <c r="I113" s="719">
        <f>'RM_1.2.sz.mell'!I113</f>
        <v>0</v>
      </c>
      <c r="J113" s="719">
        <f>'RM_1.2.sz.mell'!J113</f>
        <v>0</v>
      </c>
      <c r="K113" s="720">
        <f t="shared" si="6"/>
        <v>0</v>
      </c>
    </row>
    <row r="114" spans="1:11" ht="12" customHeight="1" x14ac:dyDescent="0.3">
      <c r="A114" s="1287" t="s">
        <v>349</v>
      </c>
      <c r="B114" s="1334" t="s">
        <v>356</v>
      </c>
      <c r="C114" s="719">
        <f>'RM_1.2.sz.mell'!C114</f>
        <v>0</v>
      </c>
      <c r="D114" s="719">
        <f>'RM_1.2.sz.mell'!D114</f>
        <v>0</v>
      </c>
      <c r="E114" s="719">
        <f>'RM_1.2.sz.mell'!E114</f>
        <v>0</v>
      </c>
      <c r="F114" s="719">
        <f>'RM_1.2.sz.mell'!F114</f>
        <v>0</v>
      </c>
      <c r="G114" s="719">
        <f>'RM_1.2.sz.mell'!G114</f>
        <v>0</v>
      </c>
      <c r="H114" s="719">
        <f>'RM_1.2.sz.mell'!H114</f>
        <v>0</v>
      </c>
      <c r="I114" s="719">
        <f>'RM_1.2.sz.mell'!I114</f>
        <v>0</v>
      </c>
      <c r="J114" s="719">
        <f>'RM_1.2.sz.mell'!J114</f>
        <v>0</v>
      </c>
      <c r="K114" s="720">
        <f t="shared" si="6"/>
        <v>0</v>
      </c>
    </row>
    <row r="115" spans="1:11" ht="12" customHeight="1" x14ac:dyDescent="0.3">
      <c r="A115" s="1320" t="s">
        <v>350</v>
      </c>
      <c r="B115" s="1332" t="s">
        <v>357</v>
      </c>
      <c r="C115" s="719">
        <f>'RM_1.2.sz.mell'!C115</f>
        <v>0</v>
      </c>
      <c r="D115" s="719">
        <f>'RM_1.2.sz.mell'!D115</f>
        <v>0</v>
      </c>
      <c r="E115" s="719">
        <f>'RM_1.2.sz.mell'!E115</f>
        <v>0</v>
      </c>
      <c r="F115" s="719">
        <f>'RM_1.2.sz.mell'!F115</f>
        <v>0</v>
      </c>
      <c r="G115" s="719">
        <f>'RM_1.2.sz.mell'!G115</f>
        <v>0</v>
      </c>
      <c r="H115" s="719">
        <f>'RM_1.2.sz.mell'!H115</f>
        <v>0</v>
      </c>
      <c r="I115" s="719">
        <f>'RM_1.2.sz.mell'!I115</f>
        <v>0</v>
      </c>
      <c r="J115" s="719">
        <f>'RM_1.2.sz.mell'!J115</f>
        <v>0</v>
      </c>
      <c r="K115" s="720">
        <f t="shared" si="6"/>
        <v>0</v>
      </c>
    </row>
    <row r="116" spans="1:11" ht="12" customHeight="1" x14ac:dyDescent="0.3">
      <c r="A116" s="1287" t="s">
        <v>438</v>
      </c>
      <c r="B116" s="1332" t="s">
        <v>358</v>
      </c>
      <c r="C116" s="719">
        <f>'RM_1.2.sz.mell'!C116</f>
        <v>0</v>
      </c>
      <c r="D116" s="719">
        <f>'RM_1.2.sz.mell'!D116</f>
        <v>0</v>
      </c>
      <c r="E116" s="719">
        <f>'RM_1.2.sz.mell'!E116</f>
        <v>0</v>
      </c>
      <c r="F116" s="719">
        <f>'RM_1.2.sz.mell'!F116</f>
        <v>0</v>
      </c>
      <c r="G116" s="719">
        <f>'RM_1.2.sz.mell'!G116</f>
        <v>0</v>
      </c>
      <c r="H116" s="719">
        <f>'RM_1.2.sz.mell'!H116</f>
        <v>0</v>
      </c>
      <c r="I116" s="719">
        <f>'RM_1.2.sz.mell'!I116</f>
        <v>0</v>
      </c>
      <c r="J116" s="719">
        <f>'RM_1.2.sz.mell'!J116</f>
        <v>0</v>
      </c>
      <c r="K116" s="720">
        <f t="shared" si="6"/>
        <v>0</v>
      </c>
    </row>
    <row r="117" spans="1:11" ht="12" customHeight="1" x14ac:dyDescent="0.3">
      <c r="A117" s="1290" t="s">
        <v>439</v>
      </c>
      <c r="B117" s="1332" t="s">
        <v>359</v>
      </c>
      <c r="C117" s="719">
        <f>'RM_1.2.sz.mell'!C117</f>
        <v>47863</v>
      </c>
      <c r="D117" s="719">
        <f>'RM_1.2.sz.mell'!D117</f>
        <v>0</v>
      </c>
      <c r="E117" s="719">
        <f>'RM_1.2.sz.mell'!E117</f>
        <v>0</v>
      </c>
      <c r="F117" s="719">
        <f>'RM_1.2.sz.mell'!F117</f>
        <v>0</v>
      </c>
      <c r="G117" s="719">
        <f>'RM_1.2.sz.mell'!G117</f>
        <v>0</v>
      </c>
      <c r="H117" s="719">
        <f>'RM_1.2.sz.mell'!H117</f>
        <v>0</v>
      </c>
      <c r="I117" s="719">
        <f>'RM_1.2.sz.mell'!I117</f>
        <v>0</v>
      </c>
      <c r="J117" s="719">
        <f>'RM_1.2.sz.mell'!J117</f>
        <v>0</v>
      </c>
      <c r="K117" s="720">
        <f t="shared" si="6"/>
        <v>47863</v>
      </c>
    </row>
    <row r="118" spans="1:11" ht="12" customHeight="1" x14ac:dyDescent="0.3">
      <c r="A118" s="1287" t="s">
        <v>443</v>
      </c>
      <c r="B118" s="1331" t="s">
        <v>50</v>
      </c>
      <c r="C118" s="717">
        <f>'RM_1.2.sz.mell'!C118</f>
        <v>258445</v>
      </c>
      <c r="D118" s="717">
        <f>'RM_1.2.sz.mell'!D118</f>
        <v>897900</v>
      </c>
      <c r="E118" s="717">
        <f>'RM_1.2.sz.mell'!E118</f>
        <v>1512250</v>
      </c>
      <c r="F118" s="717">
        <f>'RM_1.2.sz.mell'!F118</f>
        <v>0</v>
      </c>
      <c r="G118" s="717">
        <f>'RM_1.2.sz.mell'!G118</f>
        <v>0</v>
      </c>
      <c r="H118" s="717">
        <f>'RM_1.2.sz.mell'!H118</f>
        <v>0</v>
      </c>
      <c r="I118" s="717">
        <f>'RM_1.2.sz.mell'!I118</f>
        <v>0</v>
      </c>
      <c r="J118" s="717">
        <f>'RM_1.2.sz.mell'!J118</f>
        <v>2410150</v>
      </c>
      <c r="K118" s="718">
        <f t="shared" si="6"/>
        <v>2668595</v>
      </c>
    </row>
    <row r="119" spans="1:11" ht="12" customHeight="1" x14ac:dyDescent="0.3">
      <c r="A119" s="1287" t="s">
        <v>444</v>
      </c>
      <c r="B119" s="1330" t="s">
        <v>446</v>
      </c>
      <c r="C119" s="717">
        <f>'RM_1.2.sz.mell'!C119</f>
        <v>258445</v>
      </c>
      <c r="D119" s="717">
        <f>'RM_1.2.sz.mell'!D119</f>
        <v>897900</v>
      </c>
      <c r="E119" s="717">
        <f>'RM_1.2.sz.mell'!E119</f>
        <v>1512250</v>
      </c>
      <c r="F119" s="717">
        <f>'RM_1.2.sz.mell'!F119</f>
        <v>0</v>
      </c>
      <c r="G119" s="717">
        <f>'RM_1.2.sz.mell'!G119</f>
        <v>0</v>
      </c>
      <c r="H119" s="717">
        <f>'RM_1.2.sz.mell'!H119</f>
        <v>0</v>
      </c>
      <c r="I119" s="717">
        <f>'RM_1.2.sz.mell'!I119</f>
        <v>0</v>
      </c>
      <c r="J119" s="717">
        <f>'RM_1.2.sz.mell'!J119</f>
        <v>2410150</v>
      </c>
      <c r="K119" s="718">
        <f t="shared" si="6"/>
        <v>2668595</v>
      </c>
    </row>
    <row r="120" spans="1:11" ht="12" customHeight="1" thickBot="1" x14ac:dyDescent="0.35">
      <c r="A120" s="1294" t="s">
        <v>445</v>
      </c>
      <c r="B120" s="1335" t="s">
        <v>447</v>
      </c>
      <c r="C120" s="721">
        <f>'RM_1.2.sz.mell'!C120</f>
        <v>0</v>
      </c>
      <c r="D120" s="721">
        <f>'RM_1.2.sz.mell'!D120</f>
        <v>0</v>
      </c>
      <c r="E120" s="721">
        <f>'RM_1.2.sz.mell'!E120</f>
        <v>0</v>
      </c>
      <c r="F120" s="721">
        <f>'RM_1.2.sz.mell'!F120</f>
        <v>0</v>
      </c>
      <c r="G120" s="721">
        <f>'RM_1.2.sz.mell'!G120</f>
        <v>0</v>
      </c>
      <c r="H120" s="721">
        <f>'RM_1.2.sz.mell'!H120</f>
        <v>0</v>
      </c>
      <c r="I120" s="721">
        <f>'RM_1.2.sz.mell'!I120</f>
        <v>0</v>
      </c>
      <c r="J120" s="721">
        <f>'RM_1.2.sz.mell'!J120</f>
        <v>0</v>
      </c>
      <c r="K120" s="708">
        <f t="shared" si="6"/>
        <v>0</v>
      </c>
    </row>
    <row r="121" spans="1:11" ht="12" customHeight="1" thickBot="1" x14ac:dyDescent="0.35">
      <c r="A121" s="1321" t="s">
        <v>19</v>
      </c>
      <c r="B121" s="1336" t="s">
        <v>360</v>
      </c>
      <c r="C121" s="510">
        <f>'RM_1.2.sz.mell'!C121</f>
        <v>41670169</v>
      </c>
      <c r="D121" s="510">
        <f>'RM_1.2.sz.mell'!D121</f>
        <v>3000000</v>
      </c>
      <c r="E121" s="510">
        <f>'RM_1.2.sz.mell'!E121</f>
        <v>12203430</v>
      </c>
      <c r="F121" s="510">
        <f>'RM_1.2.sz.mell'!F121</f>
        <v>0</v>
      </c>
      <c r="G121" s="510">
        <f>'RM_1.2.sz.mell'!G121</f>
        <v>0</v>
      </c>
      <c r="H121" s="510">
        <f>'RM_1.2.sz.mell'!H121</f>
        <v>0</v>
      </c>
      <c r="I121" s="510">
        <f>'RM_1.2.sz.mell'!I121</f>
        <v>0</v>
      </c>
      <c r="J121" s="510">
        <f>'RM_1.2.sz.mell'!J121</f>
        <v>15203430</v>
      </c>
      <c r="K121" s="504">
        <f>+K122+K124+K126</f>
        <v>56873599</v>
      </c>
    </row>
    <row r="122" spans="1:11" ht="12" customHeight="1" x14ac:dyDescent="0.3">
      <c r="A122" s="1285" t="s">
        <v>104</v>
      </c>
      <c r="B122" s="1330" t="s">
        <v>230</v>
      </c>
      <c r="C122" s="699">
        <f>'RM_1.2.sz.mell'!C122</f>
        <v>19215800</v>
      </c>
      <c r="D122" s="699">
        <f>'RM_1.2.sz.mell'!D122</f>
        <v>1000000</v>
      </c>
      <c r="E122" s="699">
        <f>'RM_1.2.sz.mell'!E122</f>
        <v>0</v>
      </c>
      <c r="F122" s="699">
        <f>'RM_1.2.sz.mell'!F122</f>
        <v>0</v>
      </c>
      <c r="G122" s="699">
        <f>'RM_1.2.sz.mell'!G122</f>
        <v>0</v>
      </c>
      <c r="H122" s="699">
        <f>'RM_1.2.sz.mell'!H122</f>
        <v>0</v>
      </c>
      <c r="I122" s="699">
        <f>'RM_1.2.sz.mell'!I122</f>
        <v>0</v>
      </c>
      <c r="J122" s="699">
        <f>'RM_1.2.sz.mell'!J122</f>
        <v>1000000</v>
      </c>
      <c r="K122" s="700">
        <f t="shared" ref="K122:K134" si="7">C122+J122</f>
        <v>20215800</v>
      </c>
    </row>
    <row r="123" spans="1:11" ht="12" customHeight="1" x14ac:dyDescent="0.3">
      <c r="A123" s="1285" t="s">
        <v>105</v>
      </c>
      <c r="B123" s="1337" t="s">
        <v>364</v>
      </c>
      <c r="C123" s="699">
        <f>'RM_1.2.sz.mell'!C123</f>
        <v>0</v>
      </c>
      <c r="D123" s="699">
        <f>'RM_1.2.sz.mell'!D123</f>
        <v>0</v>
      </c>
      <c r="E123" s="699">
        <f>'RM_1.2.sz.mell'!E123</f>
        <v>0</v>
      </c>
      <c r="F123" s="699">
        <f>'RM_1.2.sz.mell'!F123</f>
        <v>0</v>
      </c>
      <c r="G123" s="699">
        <f>'RM_1.2.sz.mell'!G123</f>
        <v>0</v>
      </c>
      <c r="H123" s="699">
        <f>'RM_1.2.sz.mell'!H123</f>
        <v>0</v>
      </c>
      <c r="I123" s="699">
        <f>'RM_1.2.sz.mell'!I123</f>
        <v>0</v>
      </c>
      <c r="J123" s="699">
        <f>'RM_1.2.sz.mell'!J123</f>
        <v>0</v>
      </c>
      <c r="K123" s="700">
        <f t="shared" si="7"/>
        <v>0</v>
      </c>
    </row>
    <row r="124" spans="1:11" ht="12" customHeight="1" x14ac:dyDescent="0.3">
      <c r="A124" s="1285" t="s">
        <v>106</v>
      </c>
      <c r="B124" s="1337" t="s">
        <v>187</v>
      </c>
      <c r="C124" s="717">
        <f>'RM_1.2.sz.mell'!C124</f>
        <v>22454369</v>
      </c>
      <c r="D124" s="717">
        <f>'RM_1.2.sz.mell'!D124</f>
        <v>2000000</v>
      </c>
      <c r="E124" s="717">
        <f>'RM_1.2.sz.mell'!E124</f>
        <v>12203430</v>
      </c>
      <c r="F124" s="717">
        <f>'RM_1.2.sz.mell'!F124</f>
        <v>0</v>
      </c>
      <c r="G124" s="717">
        <f>'RM_1.2.sz.mell'!G124</f>
        <v>0</v>
      </c>
      <c r="H124" s="717">
        <f>'RM_1.2.sz.mell'!H124</f>
        <v>0</v>
      </c>
      <c r="I124" s="717">
        <f>'RM_1.2.sz.mell'!I124</f>
        <v>0</v>
      </c>
      <c r="J124" s="717">
        <f>'RM_1.2.sz.mell'!J124</f>
        <v>14203430</v>
      </c>
      <c r="K124" s="718">
        <f t="shared" si="7"/>
        <v>36657799</v>
      </c>
    </row>
    <row r="125" spans="1:11" ht="12" customHeight="1" x14ac:dyDescent="0.3">
      <c r="A125" s="1285" t="s">
        <v>107</v>
      </c>
      <c r="B125" s="1337" t="s">
        <v>365</v>
      </c>
      <c r="C125" s="717">
        <f>'RM_1.2.sz.mell'!C125</f>
        <v>0</v>
      </c>
      <c r="D125" s="717">
        <f>'RM_1.2.sz.mell'!D125</f>
        <v>0</v>
      </c>
      <c r="E125" s="717">
        <f>'RM_1.2.sz.mell'!E125</f>
        <v>0</v>
      </c>
      <c r="F125" s="717">
        <f>'RM_1.2.sz.mell'!F125</f>
        <v>0</v>
      </c>
      <c r="G125" s="717">
        <f>'RM_1.2.sz.mell'!G125</f>
        <v>0</v>
      </c>
      <c r="H125" s="717">
        <f>'RM_1.2.sz.mell'!H125</f>
        <v>0</v>
      </c>
      <c r="I125" s="717">
        <f>'RM_1.2.sz.mell'!I125</f>
        <v>0</v>
      </c>
      <c r="J125" s="717">
        <f>'RM_1.2.sz.mell'!J125</f>
        <v>0</v>
      </c>
      <c r="K125" s="718">
        <f t="shared" si="7"/>
        <v>0</v>
      </c>
    </row>
    <row r="126" spans="1:11" ht="12" customHeight="1" x14ac:dyDescent="0.3">
      <c r="A126" s="1285" t="s">
        <v>108</v>
      </c>
      <c r="B126" s="1338" t="s">
        <v>232</v>
      </c>
      <c r="C126" s="717">
        <f>'RM_1.2.sz.mell'!C126</f>
        <v>0</v>
      </c>
      <c r="D126" s="717">
        <f>'RM_1.2.sz.mell'!D126</f>
        <v>0</v>
      </c>
      <c r="E126" s="717">
        <f>'RM_1.2.sz.mell'!E126</f>
        <v>0</v>
      </c>
      <c r="F126" s="717">
        <f>'RM_1.2.sz.mell'!F126</f>
        <v>0</v>
      </c>
      <c r="G126" s="717">
        <f>'RM_1.2.sz.mell'!G126</f>
        <v>0</v>
      </c>
      <c r="H126" s="717">
        <f>'RM_1.2.sz.mell'!H126</f>
        <v>0</v>
      </c>
      <c r="I126" s="717">
        <f>'RM_1.2.sz.mell'!I126</f>
        <v>0</v>
      </c>
      <c r="J126" s="717">
        <f>'RM_1.2.sz.mell'!J126</f>
        <v>0</v>
      </c>
      <c r="K126" s="718">
        <f t="shared" si="7"/>
        <v>0</v>
      </c>
    </row>
    <row r="127" spans="1:11" ht="12" customHeight="1" x14ac:dyDescent="0.3">
      <c r="A127" s="1285" t="s">
        <v>117</v>
      </c>
      <c r="B127" s="1339" t="s">
        <v>428</v>
      </c>
      <c r="C127" s="717">
        <f>'RM_1.2.sz.mell'!C127</f>
        <v>0</v>
      </c>
      <c r="D127" s="717">
        <f>'RM_1.2.sz.mell'!D127</f>
        <v>0</v>
      </c>
      <c r="E127" s="717">
        <f>'RM_1.2.sz.mell'!E127</f>
        <v>0</v>
      </c>
      <c r="F127" s="717">
        <f>'RM_1.2.sz.mell'!F127</f>
        <v>0</v>
      </c>
      <c r="G127" s="717">
        <f>'RM_1.2.sz.mell'!G127</f>
        <v>0</v>
      </c>
      <c r="H127" s="717">
        <f>'RM_1.2.sz.mell'!H127</f>
        <v>0</v>
      </c>
      <c r="I127" s="717">
        <f>'RM_1.2.sz.mell'!I127</f>
        <v>0</v>
      </c>
      <c r="J127" s="717">
        <f>'RM_1.2.sz.mell'!J127</f>
        <v>0</v>
      </c>
      <c r="K127" s="718">
        <f t="shared" si="7"/>
        <v>0</v>
      </c>
    </row>
    <row r="128" spans="1:11" ht="12" customHeight="1" x14ac:dyDescent="0.3">
      <c r="A128" s="1285" t="s">
        <v>119</v>
      </c>
      <c r="B128" s="1340" t="s">
        <v>370</v>
      </c>
      <c r="C128" s="717">
        <f>'RM_1.2.sz.mell'!C128</f>
        <v>0</v>
      </c>
      <c r="D128" s="717">
        <f>'RM_1.2.sz.mell'!D128</f>
        <v>0</v>
      </c>
      <c r="E128" s="717">
        <f>'RM_1.2.sz.mell'!E128</f>
        <v>0</v>
      </c>
      <c r="F128" s="717">
        <f>'RM_1.2.sz.mell'!F128</f>
        <v>0</v>
      </c>
      <c r="G128" s="717">
        <f>'RM_1.2.sz.mell'!G128</f>
        <v>0</v>
      </c>
      <c r="H128" s="717">
        <f>'RM_1.2.sz.mell'!H128</f>
        <v>0</v>
      </c>
      <c r="I128" s="717">
        <f>'RM_1.2.sz.mell'!I128</f>
        <v>0</v>
      </c>
      <c r="J128" s="717">
        <f>'RM_1.2.sz.mell'!J128</f>
        <v>0</v>
      </c>
      <c r="K128" s="718">
        <f t="shared" si="7"/>
        <v>0</v>
      </c>
    </row>
    <row r="129" spans="1:11" x14ac:dyDescent="0.3">
      <c r="A129" s="1285" t="s">
        <v>188</v>
      </c>
      <c r="B129" s="1334" t="s">
        <v>353</v>
      </c>
      <c r="C129" s="717">
        <f>'RM_1.2.sz.mell'!C129</f>
        <v>0</v>
      </c>
      <c r="D129" s="717">
        <f>'RM_1.2.sz.mell'!D129</f>
        <v>0</v>
      </c>
      <c r="E129" s="717">
        <f>'RM_1.2.sz.mell'!E129</f>
        <v>0</v>
      </c>
      <c r="F129" s="717">
        <f>'RM_1.2.sz.mell'!F129</f>
        <v>0</v>
      </c>
      <c r="G129" s="717">
        <f>'RM_1.2.sz.mell'!G129</f>
        <v>0</v>
      </c>
      <c r="H129" s="717">
        <f>'RM_1.2.sz.mell'!H129</f>
        <v>0</v>
      </c>
      <c r="I129" s="717">
        <f>'RM_1.2.sz.mell'!I129</f>
        <v>0</v>
      </c>
      <c r="J129" s="717">
        <f>'RM_1.2.sz.mell'!J129</f>
        <v>0</v>
      </c>
      <c r="K129" s="718">
        <f t="shared" si="7"/>
        <v>0</v>
      </c>
    </row>
    <row r="130" spans="1:11" ht="12" customHeight="1" x14ac:dyDescent="0.3">
      <c r="A130" s="1285" t="s">
        <v>189</v>
      </c>
      <c r="B130" s="1334" t="s">
        <v>369</v>
      </c>
      <c r="C130" s="717">
        <f>'RM_1.2.sz.mell'!C130</f>
        <v>0</v>
      </c>
      <c r="D130" s="717">
        <f>'RM_1.2.sz.mell'!D130</f>
        <v>0</v>
      </c>
      <c r="E130" s="717">
        <f>'RM_1.2.sz.mell'!E130</f>
        <v>0</v>
      </c>
      <c r="F130" s="717">
        <f>'RM_1.2.sz.mell'!F130</f>
        <v>0</v>
      </c>
      <c r="G130" s="717">
        <f>'RM_1.2.sz.mell'!G130</f>
        <v>0</v>
      </c>
      <c r="H130" s="717">
        <f>'RM_1.2.sz.mell'!H130</f>
        <v>0</v>
      </c>
      <c r="I130" s="717">
        <f>'RM_1.2.sz.mell'!I130</f>
        <v>0</v>
      </c>
      <c r="J130" s="717">
        <f>'RM_1.2.sz.mell'!J130</f>
        <v>0</v>
      </c>
      <c r="K130" s="718">
        <f t="shared" si="7"/>
        <v>0</v>
      </c>
    </row>
    <row r="131" spans="1:11" ht="12" customHeight="1" x14ac:dyDescent="0.3">
      <c r="A131" s="1285" t="s">
        <v>190</v>
      </c>
      <c r="B131" s="1334" t="s">
        <v>368</v>
      </c>
      <c r="C131" s="717">
        <f>'RM_1.2.sz.mell'!C131</f>
        <v>0</v>
      </c>
      <c r="D131" s="717">
        <f>'RM_1.2.sz.mell'!D131</f>
        <v>0</v>
      </c>
      <c r="E131" s="717">
        <f>'RM_1.2.sz.mell'!E131</f>
        <v>0</v>
      </c>
      <c r="F131" s="717">
        <f>'RM_1.2.sz.mell'!F131</f>
        <v>0</v>
      </c>
      <c r="G131" s="717">
        <f>'RM_1.2.sz.mell'!G131</f>
        <v>0</v>
      </c>
      <c r="H131" s="717">
        <f>'RM_1.2.sz.mell'!H131</f>
        <v>0</v>
      </c>
      <c r="I131" s="717">
        <f>'RM_1.2.sz.mell'!I131</f>
        <v>0</v>
      </c>
      <c r="J131" s="717">
        <f>'RM_1.2.sz.mell'!J131</f>
        <v>0</v>
      </c>
      <c r="K131" s="718">
        <f t="shared" si="7"/>
        <v>0</v>
      </c>
    </row>
    <row r="132" spans="1:11" ht="12" customHeight="1" x14ac:dyDescent="0.3">
      <c r="A132" s="1285" t="s">
        <v>361</v>
      </c>
      <c r="B132" s="1334" t="s">
        <v>356</v>
      </c>
      <c r="C132" s="717">
        <f>'RM_1.2.sz.mell'!C132</f>
        <v>0</v>
      </c>
      <c r="D132" s="717">
        <f>'RM_1.2.sz.mell'!D132</f>
        <v>0</v>
      </c>
      <c r="E132" s="717">
        <f>'RM_1.2.sz.mell'!E132</f>
        <v>0</v>
      </c>
      <c r="F132" s="717">
        <f>'RM_1.2.sz.mell'!F132</f>
        <v>0</v>
      </c>
      <c r="G132" s="717">
        <f>'RM_1.2.sz.mell'!G132</f>
        <v>0</v>
      </c>
      <c r="H132" s="717">
        <f>'RM_1.2.sz.mell'!H132</f>
        <v>0</v>
      </c>
      <c r="I132" s="717">
        <f>'RM_1.2.sz.mell'!I132</f>
        <v>0</v>
      </c>
      <c r="J132" s="717">
        <f>'RM_1.2.sz.mell'!J132</f>
        <v>0</v>
      </c>
      <c r="K132" s="718">
        <f t="shared" si="7"/>
        <v>0</v>
      </c>
    </row>
    <row r="133" spans="1:11" ht="12" customHeight="1" x14ac:dyDescent="0.3">
      <c r="A133" s="1285" t="s">
        <v>362</v>
      </c>
      <c r="B133" s="1334" t="s">
        <v>367</v>
      </c>
      <c r="C133" s="717">
        <f>'RM_1.2.sz.mell'!C133</f>
        <v>0</v>
      </c>
      <c r="D133" s="717">
        <f>'RM_1.2.sz.mell'!D133</f>
        <v>0</v>
      </c>
      <c r="E133" s="717">
        <f>'RM_1.2.sz.mell'!E133</f>
        <v>0</v>
      </c>
      <c r="F133" s="717">
        <f>'RM_1.2.sz.mell'!F133</f>
        <v>0</v>
      </c>
      <c r="G133" s="717">
        <f>'RM_1.2.sz.mell'!G133</f>
        <v>0</v>
      </c>
      <c r="H133" s="717">
        <f>'RM_1.2.sz.mell'!H133</f>
        <v>0</v>
      </c>
      <c r="I133" s="717">
        <f>'RM_1.2.sz.mell'!I133</f>
        <v>0</v>
      </c>
      <c r="J133" s="717">
        <f>'RM_1.2.sz.mell'!J133</f>
        <v>0</v>
      </c>
      <c r="K133" s="718">
        <f t="shared" si="7"/>
        <v>0</v>
      </c>
    </row>
    <row r="134" spans="1:11" ht="16.2" thickBot="1" x14ac:dyDescent="0.35">
      <c r="A134" s="1320" t="s">
        <v>363</v>
      </c>
      <c r="B134" s="1334" t="s">
        <v>366</v>
      </c>
      <c r="C134" s="719">
        <f>'RM_1.2.sz.mell'!C134</f>
        <v>0</v>
      </c>
      <c r="D134" s="719">
        <f>'RM_1.2.sz.mell'!D134</f>
        <v>0</v>
      </c>
      <c r="E134" s="719">
        <f>'RM_1.2.sz.mell'!E134</f>
        <v>0</v>
      </c>
      <c r="F134" s="719">
        <f>'RM_1.2.sz.mell'!F134</f>
        <v>0</v>
      </c>
      <c r="G134" s="719">
        <f>'RM_1.2.sz.mell'!G134</f>
        <v>0</v>
      </c>
      <c r="H134" s="719">
        <f>'RM_1.2.sz.mell'!H134</f>
        <v>0</v>
      </c>
      <c r="I134" s="719">
        <f>'RM_1.2.sz.mell'!I134</f>
        <v>0</v>
      </c>
      <c r="J134" s="719">
        <f>'RM_1.2.sz.mell'!J134</f>
        <v>0</v>
      </c>
      <c r="K134" s="720">
        <f t="shared" si="7"/>
        <v>0</v>
      </c>
    </row>
    <row r="135" spans="1:11" ht="12" customHeight="1" thickBot="1" x14ac:dyDescent="0.35">
      <c r="A135" s="1283" t="s">
        <v>20</v>
      </c>
      <c r="B135" s="1341" t="s">
        <v>448</v>
      </c>
      <c r="C135" s="407">
        <f>'RM_1.2.sz.mell'!C135</f>
        <v>61998487</v>
      </c>
      <c r="D135" s="407">
        <f>'RM_1.2.sz.mell'!D135</f>
        <v>6463142</v>
      </c>
      <c r="E135" s="407">
        <f>'RM_1.2.sz.mell'!E135</f>
        <v>15852956</v>
      </c>
      <c r="F135" s="407">
        <f>'RM_1.2.sz.mell'!F135</f>
        <v>0</v>
      </c>
      <c r="G135" s="407">
        <f>'RM_1.2.sz.mell'!G135</f>
        <v>0</v>
      </c>
      <c r="H135" s="407">
        <f>'RM_1.2.sz.mell'!H135</f>
        <v>0</v>
      </c>
      <c r="I135" s="407">
        <f>'RM_1.2.sz.mell'!I135</f>
        <v>0</v>
      </c>
      <c r="J135" s="407">
        <f>'RM_1.2.sz.mell'!J135</f>
        <v>22316098</v>
      </c>
      <c r="K135" s="273">
        <f>+K100+K121</f>
        <v>84314585</v>
      </c>
    </row>
    <row r="136" spans="1:11" ht="12" customHeight="1" thickBot="1" x14ac:dyDescent="0.35">
      <c r="A136" s="1283" t="s">
        <v>21</v>
      </c>
      <c r="B136" s="1341" t="s">
        <v>766</v>
      </c>
      <c r="C136" s="407">
        <f>'RM_1.2.sz.mell'!C136</f>
        <v>0</v>
      </c>
      <c r="D136" s="407">
        <f>'RM_1.2.sz.mell'!D136</f>
        <v>0</v>
      </c>
      <c r="E136" s="407">
        <f>'RM_1.2.sz.mell'!E136</f>
        <v>0</v>
      </c>
      <c r="F136" s="407">
        <f>'RM_1.2.sz.mell'!F136</f>
        <v>0</v>
      </c>
      <c r="G136" s="407">
        <f>'RM_1.2.sz.mell'!G136</f>
        <v>0</v>
      </c>
      <c r="H136" s="407">
        <f>'RM_1.2.sz.mell'!H136</f>
        <v>0</v>
      </c>
      <c r="I136" s="407">
        <f>'RM_1.2.sz.mell'!I136</f>
        <v>0</v>
      </c>
      <c r="J136" s="407">
        <f>'RM_1.2.sz.mell'!J136</f>
        <v>0</v>
      </c>
      <c r="K136" s="273">
        <f>+K137+K138+K139</f>
        <v>0</v>
      </c>
    </row>
    <row r="137" spans="1:11" ht="12" customHeight="1" x14ac:dyDescent="0.3">
      <c r="A137" s="1285" t="s">
        <v>268</v>
      </c>
      <c r="B137" s="1337" t="s">
        <v>456</v>
      </c>
      <c r="C137" s="717">
        <f>'RM_1.2.sz.mell'!C137</f>
        <v>0</v>
      </c>
      <c r="D137" s="717">
        <f>'RM_1.2.sz.mell'!D137</f>
        <v>0</v>
      </c>
      <c r="E137" s="717">
        <f>'RM_1.2.sz.mell'!E137</f>
        <v>0</v>
      </c>
      <c r="F137" s="717">
        <f>'RM_1.2.sz.mell'!F137</f>
        <v>0</v>
      </c>
      <c r="G137" s="717">
        <f>'RM_1.2.sz.mell'!G137</f>
        <v>0</v>
      </c>
      <c r="H137" s="717">
        <f>'RM_1.2.sz.mell'!H137</f>
        <v>0</v>
      </c>
      <c r="I137" s="717">
        <f>'RM_1.2.sz.mell'!I137</f>
        <v>0</v>
      </c>
      <c r="J137" s="717">
        <f>'RM_1.2.sz.mell'!J137</f>
        <v>0</v>
      </c>
      <c r="K137" s="718">
        <f>C137+J137</f>
        <v>0</v>
      </c>
    </row>
    <row r="138" spans="1:11" ht="12" customHeight="1" x14ac:dyDescent="0.3">
      <c r="A138" s="1285" t="s">
        <v>269</v>
      </c>
      <c r="B138" s="1337" t="s">
        <v>457</v>
      </c>
      <c r="C138" s="717">
        <f>'RM_1.2.sz.mell'!C138</f>
        <v>0</v>
      </c>
      <c r="D138" s="717">
        <f>'RM_1.2.sz.mell'!D138</f>
        <v>0</v>
      </c>
      <c r="E138" s="717">
        <f>'RM_1.2.sz.mell'!E138</f>
        <v>0</v>
      </c>
      <c r="F138" s="717">
        <f>'RM_1.2.sz.mell'!F138</f>
        <v>0</v>
      </c>
      <c r="G138" s="717">
        <f>'RM_1.2.sz.mell'!G138</f>
        <v>0</v>
      </c>
      <c r="H138" s="717">
        <f>'RM_1.2.sz.mell'!H138</f>
        <v>0</v>
      </c>
      <c r="I138" s="717">
        <f>'RM_1.2.sz.mell'!I138</f>
        <v>0</v>
      </c>
      <c r="J138" s="717">
        <f>'RM_1.2.sz.mell'!J138</f>
        <v>0</v>
      </c>
      <c r="K138" s="718">
        <f>C138+J138</f>
        <v>0</v>
      </c>
    </row>
    <row r="139" spans="1:11" ht="12" customHeight="1" thickBot="1" x14ac:dyDescent="0.35">
      <c r="A139" s="1320" t="s">
        <v>270</v>
      </c>
      <c r="B139" s="1337" t="s">
        <v>458</v>
      </c>
      <c r="C139" s="717">
        <f>'RM_1.2.sz.mell'!C139</f>
        <v>0</v>
      </c>
      <c r="D139" s="717">
        <f>'RM_1.2.sz.mell'!D139</f>
        <v>0</v>
      </c>
      <c r="E139" s="717">
        <f>'RM_1.2.sz.mell'!E139</f>
        <v>0</v>
      </c>
      <c r="F139" s="717">
        <f>'RM_1.2.sz.mell'!F139</f>
        <v>0</v>
      </c>
      <c r="G139" s="717">
        <f>'RM_1.2.sz.mell'!G139</f>
        <v>0</v>
      </c>
      <c r="H139" s="717">
        <f>'RM_1.2.sz.mell'!H139</f>
        <v>0</v>
      </c>
      <c r="I139" s="717">
        <f>'RM_1.2.sz.mell'!I139</f>
        <v>0</v>
      </c>
      <c r="J139" s="717">
        <f>'RM_1.2.sz.mell'!J139</f>
        <v>0</v>
      </c>
      <c r="K139" s="718">
        <f>C139+J139</f>
        <v>0</v>
      </c>
    </row>
    <row r="140" spans="1:11" ht="12" customHeight="1" thickBot="1" x14ac:dyDescent="0.35">
      <c r="A140" s="1283" t="s">
        <v>22</v>
      </c>
      <c r="B140" s="1341" t="s">
        <v>450</v>
      </c>
      <c r="C140" s="407">
        <f>'RM_1.2.sz.mell'!C140</f>
        <v>0</v>
      </c>
      <c r="D140" s="407">
        <f>'RM_1.2.sz.mell'!D140</f>
        <v>0</v>
      </c>
      <c r="E140" s="407">
        <f>'RM_1.2.sz.mell'!E140</f>
        <v>0</v>
      </c>
      <c r="F140" s="407">
        <f>'RM_1.2.sz.mell'!F140</f>
        <v>0</v>
      </c>
      <c r="G140" s="407">
        <f>'RM_1.2.sz.mell'!G140</f>
        <v>0</v>
      </c>
      <c r="H140" s="407">
        <f>'RM_1.2.sz.mell'!H140</f>
        <v>0</v>
      </c>
      <c r="I140" s="407">
        <f>'RM_1.2.sz.mell'!I140</f>
        <v>0</v>
      </c>
      <c r="J140" s="407">
        <f>'RM_1.2.sz.mell'!J140</f>
        <v>0</v>
      </c>
      <c r="K140" s="273">
        <f>SUM(K141:K146)</f>
        <v>0</v>
      </c>
    </row>
    <row r="141" spans="1:11" ht="12" customHeight="1" x14ac:dyDescent="0.3">
      <c r="A141" s="1285" t="s">
        <v>91</v>
      </c>
      <c r="B141" s="1342" t="s">
        <v>459</v>
      </c>
      <c r="C141" s="717">
        <f>'RM_1.2.sz.mell'!C141</f>
        <v>0</v>
      </c>
      <c r="D141" s="717">
        <f>'RM_1.2.sz.mell'!D141</f>
        <v>0</v>
      </c>
      <c r="E141" s="717">
        <f>'RM_1.2.sz.mell'!E141</f>
        <v>0</v>
      </c>
      <c r="F141" s="717">
        <f>'RM_1.2.sz.mell'!F141</f>
        <v>0</v>
      </c>
      <c r="G141" s="717">
        <f>'RM_1.2.sz.mell'!G141</f>
        <v>0</v>
      </c>
      <c r="H141" s="717">
        <f>'RM_1.2.sz.mell'!H141</f>
        <v>0</v>
      </c>
      <c r="I141" s="717">
        <f>'RM_1.2.sz.mell'!I141</f>
        <v>0</v>
      </c>
      <c r="J141" s="717">
        <f>'RM_1.2.sz.mell'!J141</f>
        <v>0</v>
      </c>
      <c r="K141" s="718">
        <f t="shared" ref="K141:K146" si="8">C141+J141</f>
        <v>0</v>
      </c>
    </row>
    <row r="142" spans="1:11" ht="12" customHeight="1" x14ac:dyDescent="0.3">
      <c r="A142" s="1285" t="s">
        <v>92</v>
      </c>
      <c r="B142" s="1342" t="s">
        <v>451</v>
      </c>
      <c r="C142" s="717">
        <f>'RM_1.2.sz.mell'!C142</f>
        <v>0</v>
      </c>
      <c r="D142" s="717">
        <f>'RM_1.2.sz.mell'!D142</f>
        <v>0</v>
      </c>
      <c r="E142" s="717">
        <f>'RM_1.2.sz.mell'!E142</f>
        <v>0</v>
      </c>
      <c r="F142" s="717">
        <f>'RM_1.2.sz.mell'!F142</f>
        <v>0</v>
      </c>
      <c r="G142" s="717">
        <f>'RM_1.2.sz.mell'!G142</f>
        <v>0</v>
      </c>
      <c r="H142" s="717">
        <f>'RM_1.2.sz.mell'!H142</f>
        <v>0</v>
      </c>
      <c r="I142" s="717">
        <f>'RM_1.2.sz.mell'!I142</f>
        <v>0</v>
      </c>
      <c r="J142" s="717">
        <f>'RM_1.2.sz.mell'!J142</f>
        <v>0</v>
      </c>
      <c r="K142" s="718">
        <f t="shared" si="8"/>
        <v>0</v>
      </c>
    </row>
    <row r="143" spans="1:11" ht="12" customHeight="1" x14ac:dyDescent="0.3">
      <c r="A143" s="1285" t="s">
        <v>93</v>
      </c>
      <c r="B143" s="1342" t="s">
        <v>452</v>
      </c>
      <c r="C143" s="717">
        <f>'RM_1.2.sz.mell'!C143</f>
        <v>0</v>
      </c>
      <c r="D143" s="717">
        <f>'RM_1.2.sz.mell'!D143</f>
        <v>0</v>
      </c>
      <c r="E143" s="717">
        <f>'RM_1.2.sz.mell'!E143</f>
        <v>0</v>
      </c>
      <c r="F143" s="717">
        <f>'RM_1.2.sz.mell'!F143</f>
        <v>0</v>
      </c>
      <c r="G143" s="717">
        <f>'RM_1.2.sz.mell'!G143</f>
        <v>0</v>
      </c>
      <c r="H143" s="717">
        <f>'RM_1.2.sz.mell'!H143</f>
        <v>0</v>
      </c>
      <c r="I143" s="717">
        <f>'RM_1.2.sz.mell'!I143</f>
        <v>0</v>
      </c>
      <c r="J143" s="717">
        <f>'RM_1.2.sz.mell'!J143</f>
        <v>0</v>
      </c>
      <c r="K143" s="718">
        <f t="shared" si="8"/>
        <v>0</v>
      </c>
    </row>
    <row r="144" spans="1:11" ht="12" customHeight="1" x14ac:dyDescent="0.3">
      <c r="A144" s="1285" t="s">
        <v>175</v>
      </c>
      <c r="B144" s="1342" t="s">
        <v>453</v>
      </c>
      <c r="C144" s="717">
        <f>'RM_1.2.sz.mell'!C144</f>
        <v>0</v>
      </c>
      <c r="D144" s="717">
        <f>'RM_1.2.sz.mell'!D144</f>
        <v>0</v>
      </c>
      <c r="E144" s="717">
        <f>'RM_1.2.sz.mell'!E144</f>
        <v>0</v>
      </c>
      <c r="F144" s="717">
        <f>'RM_1.2.sz.mell'!F144</f>
        <v>0</v>
      </c>
      <c r="G144" s="717">
        <f>'RM_1.2.sz.mell'!G144</f>
        <v>0</v>
      </c>
      <c r="H144" s="717">
        <f>'RM_1.2.sz.mell'!H144</f>
        <v>0</v>
      </c>
      <c r="I144" s="717">
        <f>'RM_1.2.sz.mell'!I144</f>
        <v>0</v>
      </c>
      <c r="J144" s="717">
        <f>'RM_1.2.sz.mell'!J144</f>
        <v>0</v>
      </c>
      <c r="K144" s="718">
        <f t="shared" si="8"/>
        <v>0</v>
      </c>
    </row>
    <row r="145" spans="1:15" ht="12" customHeight="1" x14ac:dyDescent="0.3">
      <c r="A145" s="1285" t="s">
        <v>176</v>
      </c>
      <c r="B145" s="1342" t="s">
        <v>454</v>
      </c>
      <c r="C145" s="717">
        <f>'RM_1.2.sz.mell'!C145</f>
        <v>0</v>
      </c>
      <c r="D145" s="717">
        <f>'RM_1.2.sz.mell'!D145</f>
        <v>0</v>
      </c>
      <c r="E145" s="717">
        <f>'RM_1.2.sz.mell'!E145</f>
        <v>0</v>
      </c>
      <c r="F145" s="717">
        <f>'RM_1.2.sz.mell'!F145</f>
        <v>0</v>
      </c>
      <c r="G145" s="717">
        <f>'RM_1.2.sz.mell'!G145</f>
        <v>0</v>
      </c>
      <c r="H145" s="717">
        <f>'RM_1.2.sz.mell'!H145</f>
        <v>0</v>
      </c>
      <c r="I145" s="717">
        <f>'RM_1.2.sz.mell'!I145</f>
        <v>0</v>
      </c>
      <c r="J145" s="717">
        <f>'RM_1.2.sz.mell'!J145</f>
        <v>0</v>
      </c>
      <c r="K145" s="718">
        <f t="shared" si="8"/>
        <v>0</v>
      </c>
    </row>
    <row r="146" spans="1:15" ht="12" customHeight="1" thickBot="1" x14ac:dyDescent="0.35">
      <c r="A146" s="1320" t="s">
        <v>177</v>
      </c>
      <c r="B146" s="1342" t="s">
        <v>455</v>
      </c>
      <c r="C146" s="717">
        <f>'RM_1.2.sz.mell'!C146</f>
        <v>0</v>
      </c>
      <c r="D146" s="717">
        <f>'RM_1.2.sz.mell'!D146</f>
        <v>0</v>
      </c>
      <c r="E146" s="717">
        <f>'RM_1.2.sz.mell'!E146</f>
        <v>0</v>
      </c>
      <c r="F146" s="717">
        <f>'RM_1.2.sz.mell'!F146</f>
        <v>0</v>
      </c>
      <c r="G146" s="717">
        <f>'RM_1.2.sz.mell'!G146</f>
        <v>0</v>
      </c>
      <c r="H146" s="717">
        <f>'RM_1.2.sz.mell'!H146</f>
        <v>0</v>
      </c>
      <c r="I146" s="717">
        <f>'RM_1.2.sz.mell'!I146</f>
        <v>0</v>
      </c>
      <c r="J146" s="717">
        <f>'RM_1.2.sz.mell'!J146</f>
        <v>0</v>
      </c>
      <c r="K146" s="718">
        <f t="shared" si="8"/>
        <v>0</v>
      </c>
    </row>
    <row r="147" spans="1:15" ht="12" customHeight="1" thickBot="1" x14ac:dyDescent="0.35">
      <c r="A147" s="1283" t="s">
        <v>23</v>
      </c>
      <c r="B147" s="1341" t="s">
        <v>463</v>
      </c>
      <c r="C147" s="414">
        <f>'RM_1.2.sz.mell'!C147</f>
        <v>445354</v>
      </c>
      <c r="D147" s="414">
        <f>'RM_1.2.sz.mell'!D147</f>
        <v>278736</v>
      </c>
      <c r="E147" s="414">
        <f>'RM_1.2.sz.mell'!E147</f>
        <v>0</v>
      </c>
      <c r="F147" s="414">
        <f>'RM_1.2.sz.mell'!F147</f>
        <v>0</v>
      </c>
      <c r="G147" s="414">
        <f>'RM_1.2.sz.mell'!G147</f>
        <v>0</v>
      </c>
      <c r="H147" s="414">
        <f>'RM_1.2.sz.mell'!H147</f>
        <v>0</v>
      </c>
      <c r="I147" s="414">
        <f>'RM_1.2.sz.mell'!I147</f>
        <v>0</v>
      </c>
      <c r="J147" s="414">
        <f>'RM_1.2.sz.mell'!J147</f>
        <v>278736</v>
      </c>
      <c r="K147" s="457">
        <f>+K148+K149+K150+K151</f>
        <v>724090</v>
      </c>
    </row>
    <row r="148" spans="1:15" ht="12" customHeight="1" x14ac:dyDescent="0.3">
      <c r="A148" s="1285" t="s">
        <v>94</v>
      </c>
      <c r="B148" s="1342" t="s">
        <v>371</v>
      </c>
      <c r="C148" s="717">
        <f>'RM_1.2.sz.mell'!C148</f>
        <v>0</v>
      </c>
      <c r="D148" s="717">
        <f>'RM_1.2.sz.mell'!D148</f>
        <v>0</v>
      </c>
      <c r="E148" s="717">
        <f>'RM_1.2.sz.mell'!E148</f>
        <v>0</v>
      </c>
      <c r="F148" s="717">
        <f>'RM_1.2.sz.mell'!F148</f>
        <v>0</v>
      </c>
      <c r="G148" s="717">
        <f>'RM_1.2.sz.mell'!G148</f>
        <v>0</v>
      </c>
      <c r="H148" s="717">
        <f>'RM_1.2.sz.mell'!H148</f>
        <v>0</v>
      </c>
      <c r="I148" s="717">
        <f>'RM_1.2.sz.mell'!I148</f>
        <v>0</v>
      </c>
      <c r="J148" s="717">
        <f>'RM_1.2.sz.mell'!J148</f>
        <v>0</v>
      </c>
      <c r="K148" s="718">
        <f>C148+J148</f>
        <v>0</v>
      </c>
    </row>
    <row r="149" spans="1:15" ht="12" customHeight="1" x14ac:dyDescent="0.3">
      <c r="A149" s="1285" t="s">
        <v>95</v>
      </c>
      <c r="B149" s="1342" t="s">
        <v>372</v>
      </c>
      <c r="C149" s="717">
        <f>'RM_1.2.sz.mell'!C149</f>
        <v>445354</v>
      </c>
      <c r="D149" s="717">
        <f>'RM_1.2.sz.mell'!D149</f>
        <v>278736</v>
      </c>
      <c r="E149" s="717">
        <f>'RM_1.2.sz.mell'!E149</f>
        <v>0</v>
      </c>
      <c r="F149" s="717">
        <f>'RM_1.2.sz.mell'!F149</f>
        <v>0</v>
      </c>
      <c r="G149" s="717">
        <f>'RM_1.2.sz.mell'!G149</f>
        <v>0</v>
      </c>
      <c r="H149" s="717">
        <f>'RM_1.2.sz.mell'!H149</f>
        <v>0</v>
      </c>
      <c r="I149" s="717">
        <f>'RM_1.2.sz.mell'!I149</f>
        <v>0</v>
      </c>
      <c r="J149" s="717">
        <f>'RM_1.2.sz.mell'!J149</f>
        <v>278736</v>
      </c>
      <c r="K149" s="718">
        <f>C149+J149</f>
        <v>724090</v>
      </c>
    </row>
    <row r="150" spans="1:15" ht="12" customHeight="1" x14ac:dyDescent="0.3">
      <c r="A150" s="1285" t="s">
        <v>288</v>
      </c>
      <c r="B150" s="1342" t="s">
        <v>464</v>
      </c>
      <c r="C150" s="717">
        <f>'RM_1.2.sz.mell'!C150</f>
        <v>0</v>
      </c>
      <c r="D150" s="717">
        <f>'RM_1.2.sz.mell'!D150</f>
        <v>0</v>
      </c>
      <c r="E150" s="717">
        <f>'RM_1.2.sz.mell'!E150</f>
        <v>0</v>
      </c>
      <c r="F150" s="717">
        <f>'RM_1.2.sz.mell'!F150</f>
        <v>0</v>
      </c>
      <c r="G150" s="717">
        <f>'RM_1.2.sz.mell'!G150</f>
        <v>0</v>
      </c>
      <c r="H150" s="717">
        <f>'RM_1.2.sz.mell'!H150</f>
        <v>0</v>
      </c>
      <c r="I150" s="717">
        <f>'RM_1.2.sz.mell'!I150</f>
        <v>0</v>
      </c>
      <c r="J150" s="717">
        <f>'RM_1.2.sz.mell'!J150</f>
        <v>0</v>
      </c>
      <c r="K150" s="718">
        <f>C150+J150</f>
        <v>0</v>
      </c>
    </row>
    <row r="151" spans="1:15" ht="12" customHeight="1" thickBot="1" x14ac:dyDescent="0.35">
      <c r="A151" s="1320" t="s">
        <v>289</v>
      </c>
      <c r="B151" s="1343" t="s">
        <v>390</v>
      </c>
      <c r="C151" s="717">
        <f>'RM_1.2.sz.mell'!C151</f>
        <v>0</v>
      </c>
      <c r="D151" s="717">
        <f>'RM_1.2.sz.mell'!D151</f>
        <v>0</v>
      </c>
      <c r="E151" s="717">
        <f>'RM_1.2.sz.mell'!E151</f>
        <v>0</v>
      </c>
      <c r="F151" s="717">
        <f>'RM_1.2.sz.mell'!F151</f>
        <v>0</v>
      </c>
      <c r="G151" s="717">
        <f>'RM_1.2.sz.mell'!G151</f>
        <v>0</v>
      </c>
      <c r="H151" s="717">
        <f>'RM_1.2.sz.mell'!H151</f>
        <v>0</v>
      </c>
      <c r="I151" s="717">
        <f>'RM_1.2.sz.mell'!I151</f>
        <v>0</v>
      </c>
      <c r="J151" s="717">
        <f>'RM_1.2.sz.mell'!J151</f>
        <v>0</v>
      </c>
      <c r="K151" s="718">
        <f>C151+J151</f>
        <v>0</v>
      </c>
    </row>
    <row r="152" spans="1:15" ht="12" customHeight="1" thickBot="1" x14ac:dyDescent="0.35">
      <c r="A152" s="1283" t="s">
        <v>24</v>
      </c>
      <c r="B152" s="1341" t="s">
        <v>465</v>
      </c>
      <c r="C152" s="511">
        <f>'RM_1.2.sz.mell'!C152</f>
        <v>0</v>
      </c>
      <c r="D152" s="511">
        <f>'RM_1.2.sz.mell'!D152</f>
        <v>0</v>
      </c>
      <c r="E152" s="511">
        <f>'RM_1.2.sz.mell'!E152</f>
        <v>0</v>
      </c>
      <c r="F152" s="511">
        <f>'RM_1.2.sz.mell'!F152</f>
        <v>0</v>
      </c>
      <c r="G152" s="511">
        <f>'RM_1.2.sz.mell'!G152</f>
        <v>0</v>
      </c>
      <c r="H152" s="511">
        <f>'RM_1.2.sz.mell'!H152</f>
        <v>0</v>
      </c>
      <c r="I152" s="511">
        <f>'RM_1.2.sz.mell'!I152</f>
        <v>0</v>
      </c>
      <c r="J152" s="511">
        <f>'RM_1.2.sz.mell'!J152</f>
        <v>0</v>
      </c>
      <c r="K152" s="505">
        <f>SUM(K153:K157)</f>
        <v>0</v>
      </c>
    </row>
    <row r="153" spans="1:15" ht="12" customHeight="1" x14ac:dyDescent="0.3">
      <c r="A153" s="1285" t="s">
        <v>96</v>
      </c>
      <c r="B153" s="1342" t="s">
        <v>460</v>
      </c>
      <c r="C153" s="717">
        <f>'RM_1.2.sz.mell'!C153</f>
        <v>0</v>
      </c>
      <c r="D153" s="717">
        <f>'RM_1.2.sz.mell'!D153</f>
        <v>0</v>
      </c>
      <c r="E153" s="717">
        <f>'RM_1.2.sz.mell'!E153</f>
        <v>0</v>
      </c>
      <c r="F153" s="717">
        <f>'RM_1.2.sz.mell'!F153</f>
        <v>0</v>
      </c>
      <c r="G153" s="717">
        <f>'RM_1.2.sz.mell'!G153</f>
        <v>0</v>
      </c>
      <c r="H153" s="717">
        <f>'RM_1.2.sz.mell'!H153</f>
        <v>0</v>
      </c>
      <c r="I153" s="717">
        <f>'RM_1.2.sz.mell'!I153</f>
        <v>0</v>
      </c>
      <c r="J153" s="717">
        <f>'RM_1.2.sz.mell'!J153</f>
        <v>0</v>
      </c>
      <c r="K153" s="718">
        <f t="shared" ref="K153:K159" si="9">C153+J153</f>
        <v>0</v>
      </c>
    </row>
    <row r="154" spans="1:15" ht="12" customHeight="1" x14ac:dyDescent="0.3">
      <c r="A154" s="1285" t="s">
        <v>97</v>
      </c>
      <c r="B154" s="1342" t="s">
        <v>467</v>
      </c>
      <c r="C154" s="717">
        <f>'RM_1.2.sz.mell'!C154</f>
        <v>0</v>
      </c>
      <c r="D154" s="717">
        <f>'RM_1.2.sz.mell'!D154</f>
        <v>0</v>
      </c>
      <c r="E154" s="717">
        <f>'RM_1.2.sz.mell'!E154</f>
        <v>0</v>
      </c>
      <c r="F154" s="717">
        <f>'RM_1.2.sz.mell'!F154</f>
        <v>0</v>
      </c>
      <c r="G154" s="717">
        <f>'RM_1.2.sz.mell'!G154</f>
        <v>0</v>
      </c>
      <c r="H154" s="717">
        <f>'RM_1.2.sz.mell'!H154</f>
        <v>0</v>
      </c>
      <c r="I154" s="717">
        <f>'RM_1.2.sz.mell'!I154</f>
        <v>0</v>
      </c>
      <c r="J154" s="717">
        <f>'RM_1.2.sz.mell'!J154</f>
        <v>0</v>
      </c>
      <c r="K154" s="718">
        <f t="shared" si="9"/>
        <v>0</v>
      </c>
    </row>
    <row r="155" spans="1:15" ht="12" customHeight="1" x14ac:dyDescent="0.3">
      <c r="A155" s="1285" t="s">
        <v>300</v>
      </c>
      <c r="B155" s="1342" t="s">
        <v>462</v>
      </c>
      <c r="C155" s="717">
        <f>'RM_1.2.sz.mell'!C155</f>
        <v>0</v>
      </c>
      <c r="D155" s="717">
        <f>'RM_1.2.sz.mell'!D155</f>
        <v>0</v>
      </c>
      <c r="E155" s="717">
        <f>'RM_1.2.sz.mell'!E155</f>
        <v>0</v>
      </c>
      <c r="F155" s="717">
        <f>'RM_1.2.sz.mell'!F155</f>
        <v>0</v>
      </c>
      <c r="G155" s="717">
        <f>'RM_1.2.sz.mell'!G155</f>
        <v>0</v>
      </c>
      <c r="H155" s="717">
        <f>'RM_1.2.sz.mell'!H155</f>
        <v>0</v>
      </c>
      <c r="I155" s="717">
        <f>'RM_1.2.sz.mell'!I155</f>
        <v>0</v>
      </c>
      <c r="J155" s="717">
        <f>'RM_1.2.sz.mell'!J155</f>
        <v>0</v>
      </c>
      <c r="K155" s="718">
        <f t="shared" si="9"/>
        <v>0</v>
      </c>
    </row>
    <row r="156" spans="1:15" ht="12" customHeight="1" x14ac:dyDescent="0.3">
      <c r="A156" s="1285" t="s">
        <v>301</v>
      </c>
      <c r="B156" s="1342" t="s">
        <v>468</v>
      </c>
      <c r="C156" s="717">
        <f>'RM_1.2.sz.mell'!C156</f>
        <v>0</v>
      </c>
      <c r="D156" s="717">
        <f>'RM_1.2.sz.mell'!D156</f>
        <v>0</v>
      </c>
      <c r="E156" s="717">
        <f>'RM_1.2.sz.mell'!E156</f>
        <v>0</v>
      </c>
      <c r="F156" s="717">
        <f>'RM_1.2.sz.mell'!F156</f>
        <v>0</v>
      </c>
      <c r="G156" s="717">
        <f>'RM_1.2.sz.mell'!G156</f>
        <v>0</v>
      </c>
      <c r="H156" s="717">
        <f>'RM_1.2.sz.mell'!H156</f>
        <v>0</v>
      </c>
      <c r="I156" s="717">
        <f>'RM_1.2.sz.mell'!I156</f>
        <v>0</v>
      </c>
      <c r="J156" s="717">
        <f>'RM_1.2.sz.mell'!J156</f>
        <v>0</v>
      </c>
      <c r="K156" s="718">
        <f t="shared" si="9"/>
        <v>0</v>
      </c>
    </row>
    <row r="157" spans="1:15" ht="12" customHeight="1" thickBot="1" x14ac:dyDescent="0.35">
      <c r="A157" s="1285" t="s">
        <v>466</v>
      </c>
      <c r="B157" s="1342" t="s">
        <v>469</v>
      </c>
      <c r="C157" s="719">
        <f>'RM_1.2.sz.mell'!C157</f>
        <v>0</v>
      </c>
      <c r="D157" s="719">
        <f>'RM_1.2.sz.mell'!D157</f>
        <v>0</v>
      </c>
      <c r="E157" s="719">
        <f>'RM_1.2.sz.mell'!E157</f>
        <v>0</v>
      </c>
      <c r="F157" s="719">
        <f>'RM_1.2.sz.mell'!F157</f>
        <v>0</v>
      </c>
      <c r="G157" s="719">
        <f>'RM_1.2.sz.mell'!G157</f>
        <v>0</v>
      </c>
      <c r="H157" s="719">
        <f>'RM_1.2.sz.mell'!H157</f>
        <v>0</v>
      </c>
      <c r="I157" s="719">
        <f>'RM_1.2.sz.mell'!I157</f>
        <v>0</v>
      </c>
      <c r="J157" s="719">
        <f>'RM_1.2.sz.mell'!J157</f>
        <v>0</v>
      </c>
      <c r="K157" s="720">
        <f t="shared" si="9"/>
        <v>0</v>
      </c>
    </row>
    <row r="158" spans="1:15" ht="12" customHeight="1" thickBot="1" x14ac:dyDescent="0.35">
      <c r="A158" s="1283" t="s">
        <v>25</v>
      </c>
      <c r="B158" s="1341" t="s">
        <v>470</v>
      </c>
      <c r="C158" s="1345">
        <f>'RM_1.2.sz.mell'!C158</f>
        <v>0</v>
      </c>
      <c r="D158" s="1345">
        <f>'RM_1.2.sz.mell'!D158</f>
        <v>0</v>
      </c>
      <c r="E158" s="1345">
        <f>'RM_1.2.sz.mell'!E158</f>
        <v>0</v>
      </c>
      <c r="F158" s="1345">
        <f>'RM_1.2.sz.mell'!F158</f>
        <v>0</v>
      </c>
      <c r="G158" s="1345">
        <f>'RM_1.2.sz.mell'!G158</f>
        <v>0</v>
      </c>
      <c r="H158" s="1345">
        <f>'RM_1.2.sz.mell'!H158</f>
        <v>0</v>
      </c>
      <c r="I158" s="1345">
        <f>'RM_1.2.sz.mell'!I158</f>
        <v>0</v>
      </c>
      <c r="J158" s="1345">
        <f>'RM_1.2.sz.mell'!J158</f>
        <v>0</v>
      </c>
      <c r="K158" s="729">
        <f t="shared" si="9"/>
        <v>0</v>
      </c>
    </row>
    <row r="159" spans="1:15" ht="12" customHeight="1" thickBot="1" x14ac:dyDescent="0.35">
      <c r="A159" s="1283" t="s">
        <v>26</v>
      </c>
      <c r="B159" s="1341" t="s">
        <v>471</v>
      </c>
      <c r="C159" s="699">
        <f>'RM_1.2.sz.mell'!C159</f>
        <v>0</v>
      </c>
      <c r="D159" s="699">
        <f>'RM_1.2.sz.mell'!D159</f>
        <v>0</v>
      </c>
      <c r="E159" s="699">
        <f>'RM_1.2.sz.mell'!E159</f>
        <v>0</v>
      </c>
      <c r="F159" s="699">
        <f>'RM_1.2.sz.mell'!F159</f>
        <v>0</v>
      </c>
      <c r="G159" s="699">
        <f>'RM_1.2.sz.mell'!G159</f>
        <v>0</v>
      </c>
      <c r="H159" s="699">
        <f>'RM_1.2.sz.mell'!H159</f>
        <v>0</v>
      </c>
      <c r="I159" s="699">
        <f>'RM_1.2.sz.mell'!I159</f>
        <v>0</v>
      </c>
      <c r="J159" s="699">
        <f>'RM_1.2.sz.mell'!J159</f>
        <v>0</v>
      </c>
      <c r="K159" s="700">
        <f t="shared" si="9"/>
        <v>0</v>
      </c>
    </row>
    <row r="160" spans="1:15" ht="15.15" customHeight="1" thickBot="1" x14ac:dyDescent="0.35">
      <c r="A160" s="1283" t="s">
        <v>27</v>
      </c>
      <c r="B160" s="1341" t="s">
        <v>473</v>
      </c>
      <c r="C160" s="513">
        <f>'RM_1.2.sz.mell'!C160</f>
        <v>445354</v>
      </c>
      <c r="D160" s="513">
        <f>'RM_1.2.sz.mell'!D160</f>
        <v>278736</v>
      </c>
      <c r="E160" s="513">
        <f>'RM_1.2.sz.mell'!E160</f>
        <v>0</v>
      </c>
      <c r="F160" s="513">
        <f>'RM_1.2.sz.mell'!F160</f>
        <v>0</v>
      </c>
      <c r="G160" s="513">
        <f>'RM_1.2.sz.mell'!G160</f>
        <v>0</v>
      </c>
      <c r="H160" s="513">
        <f>'RM_1.2.sz.mell'!H160</f>
        <v>0</v>
      </c>
      <c r="I160" s="513">
        <f>'RM_1.2.sz.mell'!I160</f>
        <v>0</v>
      </c>
      <c r="J160" s="513">
        <f>'RM_1.2.sz.mell'!J160</f>
        <v>278736</v>
      </c>
      <c r="K160" s="507">
        <f>+K136+K140+K147+K152+K158+K159</f>
        <v>724090</v>
      </c>
      <c r="L160" s="1355"/>
      <c r="M160" s="1356"/>
      <c r="N160" s="1356"/>
      <c r="O160" s="1356"/>
    </row>
    <row r="161" spans="1:13" s="1308" customFormat="1" ht="12.9" customHeight="1" thickBot="1" x14ac:dyDescent="0.3">
      <c r="A161" s="1323" t="s">
        <v>28</v>
      </c>
      <c r="B161" s="1344" t="s">
        <v>472</v>
      </c>
      <c r="C161" s="513">
        <f>'RM_1.2.sz.mell'!C161</f>
        <v>62443841</v>
      </c>
      <c r="D161" s="513">
        <f>'RM_1.2.sz.mell'!D161</f>
        <v>6741878</v>
      </c>
      <c r="E161" s="513">
        <f>'RM_1.2.sz.mell'!E161</f>
        <v>15852956</v>
      </c>
      <c r="F161" s="513">
        <f>'RM_1.2.sz.mell'!F161</f>
        <v>0</v>
      </c>
      <c r="G161" s="513">
        <f>'RM_1.2.sz.mell'!G161</f>
        <v>0</v>
      </c>
      <c r="H161" s="513">
        <f>'RM_1.2.sz.mell'!H161</f>
        <v>0</v>
      </c>
      <c r="I161" s="513">
        <f>'RM_1.2.sz.mell'!I161</f>
        <v>0</v>
      </c>
      <c r="J161" s="513">
        <f>'RM_1.2.sz.mell'!J161</f>
        <v>22594834</v>
      </c>
      <c r="K161" s="507">
        <f>+K135+K160</f>
        <v>85038675</v>
      </c>
    </row>
    <row r="162" spans="1:13" x14ac:dyDescent="0.3">
      <c r="A162" s="681"/>
      <c r="B162" s="681"/>
      <c r="C162" s="681">
        <f>'RM_1.2.sz.mell'!C162</f>
        <v>0</v>
      </c>
      <c r="D162" s="681">
        <f>'RM_1.2.sz.mell'!D162</f>
        <v>0</v>
      </c>
      <c r="E162" s="681">
        <f>'RM_1.2.sz.mell'!E162</f>
        <v>0</v>
      </c>
      <c r="F162" s="681">
        <f>'RM_1.2.sz.mell'!F162</f>
        <v>0</v>
      </c>
      <c r="G162" s="681">
        <f>'RM_1.2.sz.mell'!G162</f>
        <v>0</v>
      </c>
      <c r="H162" s="681">
        <f>'RM_1.2.sz.mell'!H162</f>
        <v>0</v>
      </c>
      <c r="I162" s="681">
        <f>'RM_1.2.sz.mell'!I162</f>
        <v>0</v>
      </c>
      <c r="J162" s="681">
        <f>'RM_1.2.sz.mell'!J162</f>
        <v>0</v>
      </c>
      <c r="K162" s="681">
        <f>+K93-K161</f>
        <v>0</v>
      </c>
    </row>
    <row r="163" spans="1:13" x14ac:dyDescent="0.3">
      <c r="A163" s="1709" t="s">
        <v>373</v>
      </c>
      <c r="B163" s="1709"/>
      <c r="C163" s="1709"/>
      <c r="D163" s="1709"/>
      <c r="E163" s="1709"/>
      <c r="F163" s="1709"/>
      <c r="G163" s="1709"/>
      <c r="H163" s="1709"/>
      <c r="I163" s="1709"/>
      <c r="J163" s="1709"/>
      <c r="K163" s="1709"/>
    </row>
    <row r="164" spans="1:13" ht="15.15" customHeight="1" thickBot="1" x14ac:dyDescent="0.35">
      <c r="A164" s="1595" t="s">
        <v>154</v>
      </c>
      <c r="B164" s="1595"/>
      <c r="C164" s="1358"/>
      <c r="K164" s="1358" t="str">
        <f>K96</f>
        <v>Forintban!</v>
      </c>
    </row>
    <row r="165" spans="1:13" ht="25.5" customHeight="1" thickBot="1" x14ac:dyDescent="0.35">
      <c r="A165" s="1283">
        <v>1</v>
      </c>
      <c r="B165" s="1359" t="s">
        <v>474</v>
      </c>
      <c r="C165" s="736">
        <f>+C68-C135</f>
        <v>-43554646</v>
      </c>
      <c r="D165" s="407">
        <f t="shared" ref="D165:K165" si="10">+D68-D135</f>
        <v>-6463142</v>
      </c>
      <c r="E165" s="407">
        <f t="shared" si="10"/>
        <v>0</v>
      </c>
      <c r="F165" s="407">
        <f t="shared" si="10"/>
        <v>0</v>
      </c>
      <c r="G165" s="407">
        <f t="shared" si="10"/>
        <v>0</v>
      </c>
      <c r="H165" s="407">
        <f t="shared" si="10"/>
        <v>0</v>
      </c>
      <c r="I165" s="407">
        <f t="shared" si="10"/>
        <v>0</v>
      </c>
      <c r="J165" s="407">
        <f t="shared" si="10"/>
        <v>-6463142</v>
      </c>
      <c r="K165" s="273">
        <f t="shared" si="10"/>
        <v>-50017788</v>
      </c>
    </row>
    <row r="166" spans="1:13" ht="32.4" customHeight="1" thickBot="1" x14ac:dyDescent="0.35">
      <c r="A166" s="1283" t="s">
        <v>19</v>
      </c>
      <c r="B166" s="1359" t="s">
        <v>480</v>
      </c>
      <c r="C166" s="407">
        <f>+C92-C160</f>
        <v>43554646</v>
      </c>
      <c r="D166" s="407">
        <f t="shared" ref="D166:K166" si="11">+D92-D160</f>
        <v>6463142</v>
      </c>
      <c r="E166" s="407">
        <f t="shared" si="11"/>
        <v>0</v>
      </c>
      <c r="F166" s="407">
        <f t="shared" si="11"/>
        <v>0</v>
      </c>
      <c r="G166" s="407">
        <f t="shared" si="11"/>
        <v>0</v>
      </c>
      <c r="H166" s="407">
        <f t="shared" si="11"/>
        <v>0</v>
      </c>
      <c r="I166" s="407">
        <f t="shared" si="11"/>
        <v>0</v>
      </c>
      <c r="J166" s="407">
        <f t="shared" si="11"/>
        <v>6463142</v>
      </c>
      <c r="K166" s="273">
        <f t="shared" si="11"/>
        <v>50017788</v>
      </c>
    </row>
    <row r="176" spans="1:13" x14ac:dyDescent="0.3">
      <c r="M176" s="1350" t="s">
        <v>1125</v>
      </c>
    </row>
  </sheetData>
  <sheetProtection sheet="1"/>
  <mergeCells count="15">
    <mergeCell ref="A8:A9"/>
    <mergeCell ref="B8:B9"/>
    <mergeCell ref="C8:K8"/>
    <mergeCell ref="B1:K1"/>
    <mergeCell ref="A3:K3"/>
    <mergeCell ref="A4:K4"/>
    <mergeCell ref="A6:K6"/>
    <mergeCell ref="A7:B7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theme="7"/>
  </sheetPr>
  <dimension ref="A1:O166"/>
  <sheetViews>
    <sheetView zoomScale="120" zoomScaleNormal="120" zoomScaleSheetLayoutView="100" workbookViewId="0">
      <selection activeCell="C157" sqref="C157"/>
    </sheetView>
  </sheetViews>
  <sheetFormatPr defaultColWidth="9.33203125" defaultRowHeight="15.6" x14ac:dyDescent="0.3"/>
  <cols>
    <col min="1" max="1" width="7.44140625" style="1347" customWidth="1"/>
    <col min="2" max="2" width="59.6640625" style="1347" customWidth="1"/>
    <col min="3" max="3" width="14.77734375" style="1357" customWidth="1"/>
    <col min="4" max="11" width="14.77734375" style="1350" customWidth="1"/>
    <col min="12" max="16384" width="9.33203125" style="1350"/>
  </cols>
  <sheetData>
    <row r="1" spans="1:11" x14ac:dyDescent="0.3">
      <c r="A1" s="1349"/>
      <c r="B1" s="1710" t="str">
        <f>CONCATENATE("1.3. melléklet ",E_ALAPADATOK!A7," ",E_ALAPADATOK!B7," ",E_ALAPADATOK!C7," ",E_ALAPADATOK!D7," ",E_ALAPADATOK!E7," ",E_ALAPADATOK!F7," ",E_ALAPADATOK!G7," ",E_ALAPADATOK!H7)</f>
        <v>1.3. melléklet a … / 2019 ( … ) önkormányzati rendelethez</v>
      </c>
      <c r="C1" s="1711"/>
      <c r="D1" s="1711"/>
      <c r="E1" s="1711"/>
      <c r="F1" s="1711"/>
      <c r="G1" s="1711"/>
      <c r="H1" s="1711"/>
      <c r="I1" s="1711"/>
      <c r="J1" s="1711"/>
      <c r="K1" s="1711"/>
    </row>
    <row r="2" spans="1:11" x14ac:dyDescent="0.3">
      <c r="A2" s="1349"/>
      <c r="B2" s="1349"/>
      <c r="C2" s="1351"/>
      <c r="D2" s="1352"/>
      <c r="E2" s="1352"/>
      <c r="F2" s="1352"/>
      <c r="G2" s="1352"/>
      <c r="H2" s="1352"/>
      <c r="I2" s="1352"/>
      <c r="J2" s="1352"/>
      <c r="K2" s="1352"/>
    </row>
    <row r="3" spans="1:11" x14ac:dyDescent="0.3">
      <c r="A3" s="1712" t="str">
        <f>CONCATENATE(E_ALAPADATOK!A3)</f>
        <v>Hidegkút Község Önkormányzata</v>
      </c>
      <c r="B3" s="1712"/>
      <c r="C3" s="1713"/>
      <c r="D3" s="1712"/>
      <c r="E3" s="1712"/>
      <c r="F3" s="1712"/>
      <c r="G3" s="1712"/>
      <c r="H3" s="1712"/>
      <c r="I3" s="1712"/>
      <c r="J3" s="1712"/>
      <c r="K3" s="1712"/>
    </row>
    <row r="4" spans="1:11" x14ac:dyDescent="0.3">
      <c r="A4" s="1712" t="s">
        <v>791</v>
      </c>
      <c r="B4" s="1712"/>
      <c r="C4" s="1713"/>
      <c r="D4" s="1712"/>
      <c r="E4" s="1712"/>
      <c r="F4" s="1712"/>
      <c r="G4" s="1712"/>
      <c r="H4" s="1712"/>
      <c r="I4" s="1712"/>
      <c r="J4" s="1712"/>
      <c r="K4" s="1712"/>
    </row>
    <row r="5" spans="1:11" x14ac:dyDescent="0.3">
      <c r="A5" s="1349"/>
      <c r="B5" s="1349"/>
      <c r="C5" s="1351"/>
      <c r="D5" s="1352"/>
      <c r="E5" s="1352"/>
      <c r="F5" s="1352"/>
      <c r="G5" s="1352"/>
      <c r="H5" s="1352"/>
      <c r="I5" s="1352"/>
      <c r="J5" s="1352"/>
      <c r="K5" s="1352"/>
    </row>
    <row r="6" spans="1:11" ht="15.9" customHeight="1" x14ac:dyDescent="0.3">
      <c r="A6" s="1591" t="s">
        <v>15</v>
      </c>
      <c r="B6" s="1591"/>
      <c r="C6" s="1591"/>
      <c r="D6" s="1591"/>
      <c r="E6" s="1591"/>
      <c r="F6" s="1591"/>
      <c r="G6" s="1591"/>
      <c r="H6" s="1591"/>
      <c r="I6" s="1591"/>
      <c r="J6" s="1591"/>
      <c r="K6" s="1591"/>
    </row>
    <row r="7" spans="1:11" ht="15.9" customHeight="1" thickBot="1" x14ac:dyDescent="0.35">
      <c r="A7" s="1592" t="s">
        <v>152</v>
      </c>
      <c r="B7" s="1592"/>
      <c r="C7" s="1494"/>
      <c r="K7" s="1494" t="s">
        <v>564</v>
      </c>
    </row>
    <row r="8" spans="1:11" x14ac:dyDescent="0.3">
      <c r="A8" s="1701" t="s">
        <v>69</v>
      </c>
      <c r="B8" s="1703" t="s">
        <v>17</v>
      </c>
      <c r="C8" s="1705" t="str">
        <f>+CONCATENATE(LEFT(E_ÖSSZEFÜGGÉSEK!A6,4),". évi")</f>
        <v>2019. évi</v>
      </c>
      <c r="D8" s="1706"/>
      <c r="E8" s="1707"/>
      <c r="F8" s="1707"/>
      <c r="G8" s="1707"/>
      <c r="H8" s="1707"/>
      <c r="I8" s="1707"/>
      <c r="J8" s="1707"/>
      <c r="K8" s="1708"/>
    </row>
    <row r="9" spans="1:11" ht="23.4" thickBot="1" x14ac:dyDescent="0.35">
      <c r="A9" s="1702"/>
      <c r="B9" s="1704"/>
      <c r="C9" s="1492" t="str">
        <f>'RM_1.3.sz.mell.'!C9</f>
        <v>Eredeti
előirányzat</v>
      </c>
      <c r="D9" s="1492" t="str">
        <f>'RM_1.3.sz.mell.'!D9</f>
        <v xml:space="preserve">1 . sz. módosítás </v>
      </c>
      <c r="E9" s="1492" t="str">
        <f>'RM_1.3.sz.mell.'!E9</f>
        <v xml:space="preserve">2 . sz. módosítás </v>
      </c>
      <c r="F9" s="1492" t="str">
        <f>'RM_1.3.sz.mell.'!F9</f>
        <v xml:space="preserve">… . sz. módosítás </v>
      </c>
      <c r="G9" s="1492" t="str">
        <f>'RM_1.3.sz.mell.'!G9</f>
        <v xml:space="preserve">… . sz. módosítás </v>
      </c>
      <c r="H9" s="1492" t="str">
        <f>'RM_1.3.sz.mell.'!H9</f>
        <v xml:space="preserve">… . sz. módosítás </v>
      </c>
      <c r="I9" s="1492" t="str">
        <f>'RM_1.3.sz.mell.'!I9</f>
        <v xml:space="preserve">… . sz. módosítás </v>
      </c>
      <c r="J9" s="1492" t="str">
        <f>'RM_1.3.sz.mell.'!J9</f>
        <v>Módosítások összesen</v>
      </c>
      <c r="K9" s="1493" t="str">
        <f>'RM_1.3.sz.mell.'!K9</f>
        <v>1.számú módosítás utáni előirányzat</v>
      </c>
    </row>
    <row r="10" spans="1:11" s="1354" customFormat="1" ht="12" customHeight="1" thickBot="1" x14ac:dyDescent="0.25">
      <c r="A10" s="1281" t="s">
        <v>493</v>
      </c>
      <c r="B10" s="1282" t="s">
        <v>494</v>
      </c>
      <c r="C10" s="1326" t="str">
        <f>'RM_1.3.sz.mell.'!C10</f>
        <v>C</v>
      </c>
      <c r="D10" s="1326" t="str">
        <f>'RM_1.3.sz.mell.'!D10</f>
        <v>D</v>
      </c>
      <c r="E10" s="1326" t="str">
        <f>'RM_1.3.sz.mell.'!E10</f>
        <v>E</v>
      </c>
      <c r="F10" s="1326" t="str">
        <f>'RM_1.3.sz.mell.'!F10</f>
        <v>F</v>
      </c>
      <c r="G10" s="1326" t="str">
        <f>'RM_1.3.sz.mell.'!G10</f>
        <v>G</v>
      </c>
      <c r="H10" s="1326" t="str">
        <f>'RM_1.3.sz.mell.'!H10</f>
        <v>H</v>
      </c>
      <c r="I10" s="1326" t="str">
        <f>'RM_1.3.sz.mell.'!I10</f>
        <v>I</v>
      </c>
      <c r="J10" s="1326" t="str">
        <f>'RM_1.3.sz.mell.'!J10</f>
        <v>J=(D+…+I)</v>
      </c>
      <c r="K10" s="1348" t="s">
        <v>763</v>
      </c>
    </row>
    <row r="11" spans="1:11" s="1308" customFormat="1" ht="12" customHeight="1" thickBot="1" x14ac:dyDescent="0.3">
      <c r="A11" s="1283" t="s">
        <v>18</v>
      </c>
      <c r="B11" s="1284" t="s">
        <v>252</v>
      </c>
      <c r="C11" s="407">
        <f>'RM_1.3.sz.mell.'!C11</f>
        <v>0</v>
      </c>
      <c r="D11" s="407">
        <f>'RM_1.3.sz.mell.'!D11</f>
        <v>0</v>
      </c>
      <c r="E11" s="407">
        <f>'RM_1.3.sz.mell.'!E11</f>
        <v>0</v>
      </c>
      <c r="F11" s="407">
        <f>'RM_1.3.sz.mell.'!F11</f>
        <v>0</v>
      </c>
      <c r="G11" s="407">
        <f>'RM_1.3.sz.mell.'!G11</f>
        <v>0</v>
      </c>
      <c r="H11" s="407">
        <f>'RM_1.3.sz.mell.'!H11</f>
        <v>0</v>
      </c>
      <c r="I11" s="407">
        <f>'RM_1.3.sz.mell.'!I11</f>
        <v>0</v>
      </c>
      <c r="J11" s="407">
        <f>'RM_1.3.sz.mell.'!J11</f>
        <v>0</v>
      </c>
      <c r="K11" s="273">
        <f>+K12+K13+K14+K15+K16+K17</f>
        <v>0</v>
      </c>
    </row>
    <row r="12" spans="1:11" s="1308" customFormat="1" ht="12" customHeight="1" x14ac:dyDescent="0.25">
      <c r="A12" s="1285" t="s">
        <v>98</v>
      </c>
      <c r="B12" s="1286" t="s">
        <v>253</v>
      </c>
      <c r="C12" s="699">
        <f>'RM_1.3.sz.mell.'!C12</f>
        <v>0</v>
      </c>
      <c r="D12" s="699">
        <f>'RM_1.3.sz.mell.'!D12</f>
        <v>0</v>
      </c>
      <c r="E12" s="699">
        <f>'RM_1.3.sz.mell.'!E12</f>
        <v>0</v>
      </c>
      <c r="F12" s="699">
        <f>'RM_1.3.sz.mell.'!F12</f>
        <v>0</v>
      </c>
      <c r="G12" s="699">
        <f>'RM_1.3.sz.mell.'!G12</f>
        <v>0</v>
      </c>
      <c r="H12" s="699">
        <f>'RM_1.3.sz.mell.'!H12</f>
        <v>0</v>
      </c>
      <c r="I12" s="699">
        <f>'RM_1.3.sz.mell.'!I12</f>
        <v>0</v>
      </c>
      <c r="J12" s="699">
        <f>'RM_1.3.sz.mell.'!J12</f>
        <v>0</v>
      </c>
      <c r="K12" s="700">
        <f t="shared" ref="K12:K17" si="0">C12+J12</f>
        <v>0</v>
      </c>
    </row>
    <row r="13" spans="1:11" s="1308" customFormat="1" ht="12" customHeight="1" x14ac:dyDescent="0.25">
      <c r="A13" s="1287" t="s">
        <v>99</v>
      </c>
      <c r="B13" s="1288" t="s">
        <v>254</v>
      </c>
      <c r="C13" s="699">
        <f>'RM_1.3.sz.mell.'!C13</f>
        <v>0</v>
      </c>
      <c r="D13" s="699">
        <f>'RM_1.3.sz.mell.'!D13</f>
        <v>0</v>
      </c>
      <c r="E13" s="699">
        <f>'RM_1.3.sz.mell.'!E13</f>
        <v>0</v>
      </c>
      <c r="F13" s="699">
        <f>'RM_1.3.sz.mell.'!F13</f>
        <v>0</v>
      </c>
      <c r="G13" s="699">
        <f>'RM_1.3.sz.mell.'!G13</f>
        <v>0</v>
      </c>
      <c r="H13" s="699">
        <f>'RM_1.3.sz.mell.'!H13</f>
        <v>0</v>
      </c>
      <c r="I13" s="699">
        <f>'RM_1.3.sz.mell.'!I13</f>
        <v>0</v>
      </c>
      <c r="J13" s="699">
        <f>'RM_1.3.sz.mell.'!J13</f>
        <v>0</v>
      </c>
      <c r="K13" s="700">
        <f t="shared" si="0"/>
        <v>0</v>
      </c>
    </row>
    <row r="14" spans="1:11" s="1308" customFormat="1" ht="12" customHeight="1" x14ac:dyDescent="0.25">
      <c r="A14" s="1287" t="s">
        <v>100</v>
      </c>
      <c r="B14" s="1288" t="s">
        <v>255</v>
      </c>
      <c r="C14" s="699">
        <f>'RM_1.3.sz.mell.'!C14</f>
        <v>0</v>
      </c>
      <c r="D14" s="699">
        <f>'RM_1.3.sz.mell.'!D14</f>
        <v>0</v>
      </c>
      <c r="E14" s="699">
        <f>'RM_1.3.sz.mell.'!E14</f>
        <v>0</v>
      </c>
      <c r="F14" s="699">
        <f>'RM_1.3.sz.mell.'!F14</f>
        <v>0</v>
      </c>
      <c r="G14" s="699">
        <f>'RM_1.3.sz.mell.'!G14</f>
        <v>0</v>
      </c>
      <c r="H14" s="699">
        <f>'RM_1.3.sz.mell.'!H14</f>
        <v>0</v>
      </c>
      <c r="I14" s="699">
        <f>'RM_1.3.sz.mell.'!I14</f>
        <v>0</v>
      </c>
      <c r="J14" s="699">
        <f>'RM_1.3.sz.mell.'!J14</f>
        <v>0</v>
      </c>
      <c r="K14" s="700">
        <f t="shared" si="0"/>
        <v>0</v>
      </c>
    </row>
    <row r="15" spans="1:11" s="1308" customFormat="1" ht="12" customHeight="1" x14ac:dyDescent="0.25">
      <c r="A15" s="1287" t="s">
        <v>101</v>
      </c>
      <c r="B15" s="1288" t="s">
        <v>256</v>
      </c>
      <c r="C15" s="699">
        <f>'RM_1.3.sz.mell.'!C15</f>
        <v>0</v>
      </c>
      <c r="D15" s="699">
        <f>'RM_1.3.sz.mell.'!D15</f>
        <v>0</v>
      </c>
      <c r="E15" s="699">
        <f>'RM_1.3.sz.mell.'!E15</f>
        <v>0</v>
      </c>
      <c r="F15" s="699">
        <f>'RM_1.3.sz.mell.'!F15</f>
        <v>0</v>
      </c>
      <c r="G15" s="699">
        <f>'RM_1.3.sz.mell.'!G15</f>
        <v>0</v>
      </c>
      <c r="H15" s="699">
        <f>'RM_1.3.sz.mell.'!H15</f>
        <v>0</v>
      </c>
      <c r="I15" s="699">
        <f>'RM_1.3.sz.mell.'!I15</f>
        <v>0</v>
      </c>
      <c r="J15" s="699">
        <f>'RM_1.3.sz.mell.'!J15</f>
        <v>0</v>
      </c>
      <c r="K15" s="700">
        <f t="shared" si="0"/>
        <v>0</v>
      </c>
    </row>
    <row r="16" spans="1:11" s="1308" customFormat="1" ht="12" customHeight="1" x14ac:dyDescent="0.25">
      <c r="A16" s="1287" t="s">
        <v>148</v>
      </c>
      <c r="B16" s="1289" t="s">
        <v>432</v>
      </c>
      <c r="C16" s="699">
        <f>'RM_1.3.sz.mell.'!C16</f>
        <v>0</v>
      </c>
      <c r="D16" s="699">
        <f>'RM_1.3.sz.mell.'!D16</f>
        <v>0</v>
      </c>
      <c r="E16" s="699">
        <f>'RM_1.3.sz.mell.'!E16</f>
        <v>0</v>
      </c>
      <c r="F16" s="699">
        <f>'RM_1.3.sz.mell.'!F16</f>
        <v>0</v>
      </c>
      <c r="G16" s="699">
        <f>'RM_1.3.sz.mell.'!G16</f>
        <v>0</v>
      </c>
      <c r="H16" s="699">
        <f>'RM_1.3.sz.mell.'!H16</f>
        <v>0</v>
      </c>
      <c r="I16" s="699">
        <f>'RM_1.3.sz.mell.'!I16</f>
        <v>0</v>
      </c>
      <c r="J16" s="699">
        <f>'RM_1.3.sz.mell.'!J16</f>
        <v>0</v>
      </c>
      <c r="K16" s="700">
        <f t="shared" si="0"/>
        <v>0</v>
      </c>
    </row>
    <row r="17" spans="1:11" s="1308" customFormat="1" ht="12" customHeight="1" thickBot="1" x14ac:dyDescent="0.3">
      <c r="A17" s="1290" t="s">
        <v>102</v>
      </c>
      <c r="B17" s="1291" t="s">
        <v>433</v>
      </c>
      <c r="C17" s="699">
        <f>'RM_1.3.sz.mell.'!C17</f>
        <v>0</v>
      </c>
      <c r="D17" s="699">
        <f>'RM_1.3.sz.mell.'!D17</f>
        <v>0</v>
      </c>
      <c r="E17" s="699">
        <f>'RM_1.3.sz.mell.'!E17</f>
        <v>0</v>
      </c>
      <c r="F17" s="699">
        <f>'RM_1.3.sz.mell.'!F17</f>
        <v>0</v>
      </c>
      <c r="G17" s="699">
        <f>'RM_1.3.sz.mell.'!G17</f>
        <v>0</v>
      </c>
      <c r="H17" s="699">
        <f>'RM_1.3.sz.mell.'!H17</f>
        <v>0</v>
      </c>
      <c r="I17" s="699">
        <f>'RM_1.3.sz.mell.'!I17</f>
        <v>0</v>
      </c>
      <c r="J17" s="699">
        <f>'RM_1.3.sz.mell.'!J17</f>
        <v>0</v>
      </c>
      <c r="K17" s="700">
        <f t="shared" si="0"/>
        <v>0</v>
      </c>
    </row>
    <row r="18" spans="1:11" s="1308" customFormat="1" ht="12" customHeight="1" thickBot="1" x14ac:dyDescent="0.3">
      <c r="A18" s="1283" t="s">
        <v>19</v>
      </c>
      <c r="B18" s="1292" t="s">
        <v>257</v>
      </c>
      <c r="C18" s="407">
        <f>'RM_1.3.sz.mell.'!C18</f>
        <v>0</v>
      </c>
      <c r="D18" s="407">
        <f>'RM_1.3.sz.mell.'!D18</f>
        <v>0</v>
      </c>
      <c r="E18" s="407">
        <f>'RM_1.3.sz.mell.'!E18</f>
        <v>0</v>
      </c>
      <c r="F18" s="407">
        <f>'RM_1.3.sz.mell.'!F18</f>
        <v>0</v>
      </c>
      <c r="G18" s="407">
        <f>'RM_1.3.sz.mell.'!G18</f>
        <v>0</v>
      </c>
      <c r="H18" s="407">
        <f>'RM_1.3.sz.mell.'!H18</f>
        <v>0</v>
      </c>
      <c r="I18" s="407">
        <f>'RM_1.3.sz.mell.'!I18</f>
        <v>0</v>
      </c>
      <c r="J18" s="407">
        <f>'RM_1.3.sz.mell.'!J18</f>
        <v>0</v>
      </c>
      <c r="K18" s="273">
        <f>+K19+K20+K21+K22+K23</f>
        <v>0</v>
      </c>
    </row>
    <row r="19" spans="1:11" s="1308" customFormat="1" ht="12" customHeight="1" x14ac:dyDescent="0.25">
      <c r="A19" s="1285" t="s">
        <v>104</v>
      </c>
      <c r="B19" s="1286" t="s">
        <v>258</v>
      </c>
      <c r="C19" s="699">
        <f>'RM_1.3.sz.mell.'!C19</f>
        <v>0</v>
      </c>
      <c r="D19" s="699">
        <f>'RM_1.3.sz.mell.'!D19</f>
        <v>0</v>
      </c>
      <c r="E19" s="699">
        <f>'RM_1.3.sz.mell.'!E19</f>
        <v>0</v>
      </c>
      <c r="F19" s="699">
        <f>'RM_1.3.sz.mell.'!F19</f>
        <v>0</v>
      </c>
      <c r="G19" s="699">
        <f>'RM_1.3.sz.mell.'!G19</f>
        <v>0</v>
      </c>
      <c r="H19" s="699">
        <f>'RM_1.3.sz.mell.'!H19</f>
        <v>0</v>
      </c>
      <c r="I19" s="699">
        <f>'RM_1.3.sz.mell.'!I19</f>
        <v>0</v>
      </c>
      <c r="J19" s="699">
        <f>'RM_1.3.sz.mell.'!J19</f>
        <v>0</v>
      </c>
      <c r="K19" s="700">
        <f t="shared" ref="K19:K24" si="1">C19+J19</f>
        <v>0</v>
      </c>
    </row>
    <row r="20" spans="1:11" s="1308" customFormat="1" ht="12" customHeight="1" x14ac:dyDescent="0.25">
      <c r="A20" s="1287" t="s">
        <v>105</v>
      </c>
      <c r="B20" s="1288" t="s">
        <v>259</v>
      </c>
      <c r="C20" s="699">
        <f>'RM_1.3.sz.mell.'!C20</f>
        <v>0</v>
      </c>
      <c r="D20" s="699">
        <f>'RM_1.3.sz.mell.'!D20</f>
        <v>0</v>
      </c>
      <c r="E20" s="699">
        <f>'RM_1.3.sz.mell.'!E20</f>
        <v>0</v>
      </c>
      <c r="F20" s="699">
        <f>'RM_1.3.sz.mell.'!F20</f>
        <v>0</v>
      </c>
      <c r="G20" s="699">
        <f>'RM_1.3.sz.mell.'!G20</f>
        <v>0</v>
      </c>
      <c r="H20" s="699">
        <f>'RM_1.3.sz.mell.'!H20</f>
        <v>0</v>
      </c>
      <c r="I20" s="699">
        <f>'RM_1.3.sz.mell.'!I20</f>
        <v>0</v>
      </c>
      <c r="J20" s="699">
        <f>'RM_1.3.sz.mell.'!J20</f>
        <v>0</v>
      </c>
      <c r="K20" s="700">
        <f t="shared" si="1"/>
        <v>0</v>
      </c>
    </row>
    <row r="21" spans="1:11" s="1308" customFormat="1" ht="12" customHeight="1" x14ac:dyDescent="0.25">
      <c r="A21" s="1287" t="s">
        <v>106</v>
      </c>
      <c r="B21" s="1288" t="s">
        <v>422</v>
      </c>
      <c r="C21" s="699">
        <f>'RM_1.3.sz.mell.'!C21</f>
        <v>0</v>
      </c>
      <c r="D21" s="699">
        <f>'RM_1.3.sz.mell.'!D21</f>
        <v>0</v>
      </c>
      <c r="E21" s="699">
        <f>'RM_1.3.sz.mell.'!E21</f>
        <v>0</v>
      </c>
      <c r="F21" s="699">
        <f>'RM_1.3.sz.mell.'!F21</f>
        <v>0</v>
      </c>
      <c r="G21" s="699">
        <f>'RM_1.3.sz.mell.'!G21</f>
        <v>0</v>
      </c>
      <c r="H21" s="699">
        <f>'RM_1.3.sz.mell.'!H21</f>
        <v>0</v>
      </c>
      <c r="I21" s="699">
        <f>'RM_1.3.sz.mell.'!I21</f>
        <v>0</v>
      </c>
      <c r="J21" s="699">
        <f>'RM_1.3.sz.mell.'!J21</f>
        <v>0</v>
      </c>
      <c r="K21" s="700">
        <f t="shared" si="1"/>
        <v>0</v>
      </c>
    </row>
    <row r="22" spans="1:11" s="1308" customFormat="1" ht="12" customHeight="1" x14ac:dyDescent="0.25">
      <c r="A22" s="1287" t="s">
        <v>107</v>
      </c>
      <c r="B22" s="1288" t="s">
        <v>423</v>
      </c>
      <c r="C22" s="699">
        <f>'RM_1.3.sz.mell.'!C22</f>
        <v>0</v>
      </c>
      <c r="D22" s="699">
        <f>'RM_1.3.sz.mell.'!D22</f>
        <v>0</v>
      </c>
      <c r="E22" s="699">
        <f>'RM_1.3.sz.mell.'!E22</f>
        <v>0</v>
      </c>
      <c r="F22" s="699">
        <f>'RM_1.3.sz.mell.'!F22</f>
        <v>0</v>
      </c>
      <c r="G22" s="699">
        <f>'RM_1.3.sz.mell.'!G22</f>
        <v>0</v>
      </c>
      <c r="H22" s="699">
        <f>'RM_1.3.sz.mell.'!H22</f>
        <v>0</v>
      </c>
      <c r="I22" s="699">
        <f>'RM_1.3.sz.mell.'!I22</f>
        <v>0</v>
      </c>
      <c r="J22" s="699">
        <f>'RM_1.3.sz.mell.'!J22</f>
        <v>0</v>
      </c>
      <c r="K22" s="700">
        <f t="shared" si="1"/>
        <v>0</v>
      </c>
    </row>
    <row r="23" spans="1:11" s="1308" customFormat="1" ht="12" customHeight="1" x14ac:dyDescent="0.25">
      <c r="A23" s="1287" t="s">
        <v>108</v>
      </c>
      <c r="B23" s="1288" t="s">
        <v>260</v>
      </c>
      <c r="C23" s="699">
        <f>'RM_1.3.sz.mell.'!C23</f>
        <v>0</v>
      </c>
      <c r="D23" s="699">
        <f>'RM_1.3.sz.mell.'!D23</f>
        <v>0</v>
      </c>
      <c r="E23" s="699">
        <f>'RM_1.3.sz.mell.'!E23</f>
        <v>0</v>
      </c>
      <c r="F23" s="699">
        <f>'RM_1.3.sz.mell.'!F23</f>
        <v>0</v>
      </c>
      <c r="G23" s="699">
        <f>'RM_1.3.sz.mell.'!G23</f>
        <v>0</v>
      </c>
      <c r="H23" s="699">
        <f>'RM_1.3.sz.mell.'!H23</f>
        <v>0</v>
      </c>
      <c r="I23" s="699">
        <f>'RM_1.3.sz.mell.'!I23</f>
        <v>0</v>
      </c>
      <c r="J23" s="699">
        <f>'RM_1.3.sz.mell.'!J23</f>
        <v>0</v>
      </c>
      <c r="K23" s="700">
        <f t="shared" si="1"/>
        <v>0</v>
      </c>
    </row>
    <row r="24" spans="1:11" s="1308" customFormat="1" ht="12" customHeight="1" thickBot="1" x14ac:dyDescent="0.3">
      <c r="A24" s="1290" t="s">
        <v>117</v>
      </c>
      <c r="B24" s="1291" t="s">
        <v>261</v>
      </c>
      <c r="C24" s="699">
        <f>'RM_1.3.sz.mell.'!C24</f>
        <v>0</v>
      </c>
      <c r="D24" s="699">
        <f>'RM_1.3.sz.mell.'!D24</f>
        <v>0</v>
      </c>
      <c r="E24" s="699">
        <f>'RM_1.3.sz.mell.'!E24</f>
        <v>0</v>
      </c>
      <c r="F24" s="699">
        <f>'RM_1.3.sz.mell.'!F24</f>
        <v>0</v>
      </c>
      <c r="G24" s="699">
        <f>'RM_1.3.sz.mell.'!G24</f>
        <v>0</v>
      </c>
      <c r="H24" s="699">
        <f>'RM_1.3.sz.mell.'!H24</f>
        <v>0</v>
      </c>
      <c r="I24" s="699">
        <f>'RM_1.3.sz.mell.'!I24</f>
        <v>0</v>
      </c>
      <c r="J24" s="699">
        <f>'RM_1.3.sz.mell.'!J24</f>
        <v>0</v>
      </c>
      <c r="K24" s="700">
        <f t="shared" si="1"/>
        <v>0</v>
      </c>
    </row>
    <row r="25" spans="1:11" s="1308" customFormat="1" ht="12" customHeight="1" thickBot="1" x14ac:dyDescent="0.3">
      <c r="A25" s="1283" t="s">
        <v>20</v>
      </c>
      <c r="B25" s="1284" t="s">
        <v>262</v>
      </c>
      <c r="C25" s="407">
        <f>'RM_1.3.sz.mell.'!C25</f>
        <v>0</v>
      </c>
      <c r="D25" s="407">
        <f>'RM_1.3.sz.mell.'!D25</f>
        <v>0</v>
      </c>
      <c r="E25" s="407">
        <f>'RM_1.3.sz.mell.'!E25</f>
        <v>0</v>
      </c>
      <c r="F25" s="407">
        <f>'RM_1.3.sz.mell.'!F25</f>
        <v>0</v>
      </c>
      <c r="G25" s="407">
        <f>'RM_1.3.sz.mell.'!G25</f>
        <v>0</v>
      </c>
      <c r="H25" s="407">
        <f>'RM_1.3.sz.mell.'!H25</f>
        <v>0</v>
      </c>
      <c r="I25" s="407">
        <f>'RM_1.3.sz.mell.'!I25</f>
        <v>0</v>
      </c>
      <c r="J25" s="407">
        <f>'RM_1.3.sz.mell.'!J25</f>
        <v>0</v>
      </c>
      <c r="K25" s="273">
        <f>+K26+K27+K28+K29+K30</f>
        <v>0</v>
      </c>
    </row>
    <row r="26" spans="1:11" s="1308" customFormat="1" ht="12" customHeight="1" x14ac:dyDescent="0.25">
      <c r="A26" s="1285" t="s">
        <v>87</v>
      </c>
      <c r="B26" s="1286" t="s">
        <v>263</v>
      </c>
      <c r="C26" s="699">
        <f>'RM_1.3.sz.mell.'!C26</f>
        <v>0</v>
      </c>
      <c r="D26" s="699">
        <f>'RM_1.3.sz.mell.'!D26</f>
        <v>0</v>
      </c>
      <c r="E26" s="699">
        <f>'RM_1.3.sz.mell.'!E26</f>
        <v>0</v>
      </c>
      <c r="F26" s="699">
        <f>'RM_1.3.sz.mell.'!F26</f>
        <v>0</v>
      </c>
      <c r="G26" s="699">
        <f>'RM_1.3.sz.mell.'!G26</f>
        <v>0</v>
      </c>
      <c r="H26" s="699">
        <f>'RM_1.3.sz.mell.'!H26</f>
        <v>0</v>
      </c>
      <c r="I26" s="699">
        <f>'RM_1.3.sz.mell.'!I26</f>
        <v>0</v>
      </c>
      <c r="J26" s="699">
        <f>'RM_1.3.sz.mell.'!J26</f>
        <v>0</v>
      </c>
      <c r="K26" s="700">
        <f t="shared" ref="K26:K31" si="2">C26+J26</f>
        <v>0</v>
      </c>
    </row>
    <row r="27" spans="1:11" s="1308" customFormat="1" ht="12" customHeight="1" x14ac:dyDescent="0.25">
      <c r="A27" s="1287" t="s">
        <v>88</v>
      </c>
      <c r="B27" s="1288" t="s">
        <v>264</v>
      </c>
      <c r="C27" s="699">
        <f>'RM_1.3.sz.mell.'!C27</f>
        <v>0</v>
      </c>
      <c r="D27" s="699">
        <f>'RM_1.3.sz.mell.'!D27</f>
        <v>0</v>
      </c>
      <c r="E27" s="699">
        <f>'RM_1.3.sz.mell.'!E27</f>
        <v>0</v>
      </c>
      <c r="F27" s="699">
        <f>'RM_1.3.sz.mell.'!F27</f>
        <v>0</v>
      </c>
      <c r="G27" s="699">
        <f>'RM_1.3.sz.mell.'!G27</f>
        <v>0</v>
      </c>
      <c r="H27" s="699">
        <f>'RM_1.3.sz.mell.'!H27</f>
        <v>0</v>
      </c>
      <c r="I27" s="699">
        <f>'RM_1.3.sz.mell.'!I27</f>
        <v>0</v>
      </c>
      <c r="J27" s="699">
        <f>'RM_1.3.sz.mell.'!J27</f>
        <v>0</v>
      </c>
      <c r="K27" s="700">
        <f t="shared" si="2"/>
        <v>0</v>
      </c>
    </row>
    <row r="28" spans="1:11" s="1308" customFormat="1" ht="12" customHeight="1" x14ac:dyDescent="0.25">
      <c r="A28" s="1287" t="s">
        <v>89</v>
      </c>
      <c r="B28" s="1288" t="s">
        <v>424</v>
      </c>
      <c r="C28" s="699">
        <f>'RM_1.3.sz.mell.'!C28</f>
        <v>0</v>
      </c>
      <c r="D28" s="699">
        <f>'RM_1.3.sz.mell.'!D28</f>
        <v>0</v>
      </c>
      <c r="E28" s="699">
        <f>'RM_1.3.sz.mell.'!E28</f>
        <v>0</v>
      </c>
      <c r="F28" s="699">
        <f>'RM_1.3.sz.mell.'!F28</f>
        <v>0</v>
      </c>
      <c r="G28" s="699">
        <f>'RM_1.3.sz.mell.'!G28</f>
        <v>0</v>
      </c>
      <c r="H28" s="699">
        <f>'RM_1.3.sz.mell.'!H28</f>
        <v>0</v>
      </c>
      <c r="I28" s="699">
        <f>'RM_1.3.sz.mell.'!I28</f>
        <v>0</v>
      </c>
      <c r="J28" s="699">
        <f>'RM_1.3.sz.mell.'!J28</f>
        <v>0</v>
      </c>
      <c r="K28" s="700">
        <f t="shared" si="2"/>
        <v>0</v>
      </c>
    </row>
    <row r="29" spans="1:11" s="1308" customFormat="1" ht="12" customHeight="1" x14ac:dyDescent="0.25">
      <c r="A29" s="1287" t="s">
        <v>90</v>
      </c>
      <c r="B29" s="1288" t="s">
        <v>425</v>
      </c>
      <c r="C29" s="699">
        <f>'RM_1.3.sz.mell.'!C29</f>
        <v>0</v>
      </c>
      <c r="D29" s="699">
        <f>'RM_1.3.sz.mell.'!D29</f>
        <v>0</v>
      </c>
      <c r="E29" s="699">
        <f>'RM_1.3.sz.mell.'!E29</f>
        <v>0</v>
      </c>
      <c r="F29" s="699">
        <f>'RM_1.3.sz.mell.'!F29</f>
        <v>0</v>
      </c>
      <c r="G29" s="699">
        <f>'RM_1.3.sz.mell.'!G29</f>
        <v>0</v>
      </c>
      <c r="H29" s="699">
        <f>'RM_1.3.sz.mell.'!H29</f>
        <v>0</v>
      </c>
      <c r="I29" s="699">
        <f>'RM_1.3.sz.mell.'!I29</f>
        <v>0</v>
      </c>
      <c r="J29" s="699">
        <f>'RM_1.3.sz.mell.'!J29</f>
        <v>0</v>
      </c>
      <c r="K29" s="700">
        <f t="shared" si="2"/>
        <v>0</v>
      </c>
    </row>
    <row r="30" spans="1:11" s="1308" customFormat="1" ht="12" customHeight="1" x14ac:dyDescent="0.25">
      <c r="A30" s="1287" t="s">
        <v>171</v>
      </c>
      <c r="B30" s="1288" t="s">
        <v>265</v>
      </c>
      <c r="C30" s="699">
        <f>'RM_1.3.sz.mell.'!C30</f>
        <v>0</v>
      </c>
      <c r="D30" s="699">
        <f>'RM_1.3.sz.mell.'!D30</f>
        <v>0</v>
      </c>
      <c r="E30" s="699">
        <f>'RM_1.3.sz.mell.'!E30</f>
        <v>0</v>
      </c>
      <c r="F30" s="699">
        <f>'RM_1.3.sz.mell.'!F30</f>
        <v>0</v>
      </c>
      <c r="G30" s="699">
        <f>'RM_1.3.sz.mell.'!G30</f>
        <v>0</v>
      </c>
      <c r="H30" s="699">
        <f>'RM_1.3.sz.mell.'!H30</f>
        <v>0</v>
      </c>
      <c r="I30" s="699">
        <f>'RM_1.3.sz.mell.'!I30</f>
        <v>0</v>
      </c>
      <c r="J30" s="699">
        <f>'RM_1.3.sz.mell.'!J30</f>
        <v>0</v>
      </c>
      <c r="K30" s="700">
        <f t="shared" si="2"/>
        <v>0</v>
      </c>
    </row>
    <row r="31" spans="1:11" s="1308" customFormat="1" ht="12" customHeight="1" thickBot="1" x14ac:dyDescent="0.3">
      <c r="A31" s="1290" t="s">
        <v>172</v>
      </c>
      <c r="B31" s="1293" t="s">
        <v>266</v>
      </c>
      <c r="C31" s="699">
        <f>'RM_1.3.sz.mell.'!C31</f>
        <v>0</v>
      </c>
      <c r="D31" s="699">
        <f>'RM_1.3.sz.mell.'!D31</f>
        <v>0</v>
      </c>
      <c r="E31" s="699">
        <f>'RM_1.3.sz.mell.'!E31</f>
        <v>0</v>
      </c>
      <c r="F31" s="699">
        <f>'RM_1.3.sz.mell.'!F31</f>
        <v>0</v>
      </c>
      <c r="G31" s="699">
        <f>'RM_1.3.sz.mell.'!G31</f>
        <v>0</v>
      </c>
      <c r="H31" s="699">
        <f>'RM_1.3.sz.mell.'!H31</f>
        <v>0</v>
      </c>
      <c r="I31" s="699">
        <f>'RM_1.3.sz.mell.'!I31</f>
        <v>0</v>
      </c>
      <c r="J31" s="699">
        <f>'RM_1.3.sz.mell.'!J31</f>
        <v>0</v>
      </c>
      <c r="K31" s="700">
        <f t="shared" si="2"/>
        <v>0</v>
      </c>
    </row>
    <row r="32" spans="1:11" s="1308" customFormat="1" ht="12" customHeight="1" thickBot="1" x14ac:dyDescent="0.3">
      <c r="A32" s="1283" t="s">
        <v>173</v>
      </c>
      <c r="B32" s="1284" t="s">
        <v>560</v>
      </c>
      <c r="C32" s="414">
        <f>'RM_1.3.sz.mell.'!C32</f>
        <v>0</v>
      </c>
      <c r="D32" s="414">
        <f>'RM_1.3.sz.mell.'!D32</f>
        <v>0</v>
      </c>
      <c r="E32" s="414">
        <f>'RM_1.3.sz.mell.'!E32</f>
        <v>0</v>
      </c>
      <c r="F32" s="414">
        <f>'RM_1.3.sz.mell.'!F32</f>
        <v>0</v>
      </c>
      <c r="G32" s="414">
        <f>'RM_1.3.sz.mell.'!G32</f>
        <v>0</v>
      </c>
      <c r="H32" s="414">
        <f>'RM_1.3.sz.mell.'!H32</f>
        <v>0</v>
      </c>
      <c r="I32" s="414">
        <f>'RM_1.3.sz.mell.'!I32</f>
        <v>0</v>
      </c>
      <c r="J32" s="414">
        <f>'RM_1.3.sz.mell.'!J32</f>
        <v>0</v>
      </c>
      <c r="K32" s="457">
        <f>+K33+K34+K35+K36+K37+K38+K39</f>
        <v>0</v>
      </c>
    </row>
    <row r="33" spans="1:11" s="1308" customFormat="1" ht="12" customHeight="1" x14ac:dyDescent="0.25">
      <c r="A33" s="1285" t="s">
        <v>268</v>
      </c>
      <c r="B33" s="1286" t="s">
        <v>555</v>
      </c>
      <c r="C33" s="699">
        <f>'RM_1.3.sz.mell.'!C33</f>
        <v>0</v>
      </c>
      <c r="D33" s="699">
        <f>'RM_1.3.sz.mell.'!D33</f>
        <v>0</v>
      </c>
      <c r="E33" s="699">
        <f>'RM_1.3.sz.mell.'!E33</f>
        <v>0</v>
      </c>
      <c r="F33" s="699">
        <f>'RM_1.3.sz.mell.'!F33</f>
        <v>0</v>
      </c>
      <c r="G33" s="699">
        <f>'RM_1.3.sz.mell.'!G33</f>
        <v>0</v>
      </c>
      <c r="H33" s="699">
        <f>'RM_1.3.sz.mell.'!H33</f>
        <v>0</v>
      </c>
      <c r="I33" s="699">
        <f>'RM_1.3.sz.mell.'!I33</f>
        <v>0</v>
      </c>
      <c r="J33" s="699">
        <f>'RM_1.3.sz.mell.'!J33</f>
        <v>0</v>
      </c>
      <c r="K33" s="700">
        <f t="shared" ref="K33:K39" si="3">C33+J33</f>
        <v>0</v>
      </c>
    </row>
    <row r="34" spans="1:11" s="1308" customFormat="1" ht="12" customHeight="1" x14ac:dyDescent="0.25">
      <c r="A34" s="1287" t="s">
        <v>269</v>
      </c>
      <c r="B34" s="1288" t="s">
        <v>556</v>
      </c>
      <c r="C34" s="699">
        <f>'RM_1.3.sz.mell.'!C34</f>
        <v>0</v>
      </c>
      <c r="D34" s="699">
        <f>'RM_1.3.sz.mell.'!D34</f>
        <v>0</v>
      </c>
      <c r="E34" s="699">
        <f>'RM_1.3.sz.mell.'!E34</f>
        <v>0</v>
      </c>
      <c r="F34" s="699">
        <f>'RM_1.3.sz.mell.'!F34</f>
        <v>0</v>
      </c>
      <c r="G34" s="699">
        <f>'RM_1.3.sz.mell.'!G34</f>
        <v>0</v>
      </c>
      <c r="H34" s="699">
        <f>'RM_1.3.sz.mell.'!H34</f>
        <v>0</v>
      </c>
      <c r="I34" s="699">
        <f>'RM_1.3.sz.mell.'!I34</f>
        <v>0</v>
      </c>
      <c r="J34" s="699">
        <f>'RM_1.3.sz.mell.'!J34</f>
        <v>0</v>
      </c>
      <c r="K34" s="700">
        <f t="shared" si="3"/>
        <v>0</v>
      </c>
    </row>
    <row r="35" spans="1:11" s="1308" customFormat="1" ht="12" customHeight="1" x14ac:dyDescent="0.25">
      <c r="A35" s="1287" t="s">
        <v>270</v>
      </c>
      <c r="B35" s="1288" t="s">
        <v>557</v>
      </c>
      <c r="C35" s="699">
        <f>'RM_1.3.sz.mell.'!C35</f>
        <v>0</v>
      </c>
      <c r="D35" s="699">
        <f>'RM_1.3.sz.mell.'!D35</f>
        <v>0</v>
      </c>
      <c r="E35" s="699">
        <f>'RM_1.3.sz.mell.'!E35</f>
        <v>0</v>
      </c>
      <c r="F35" s="699">
        <f>'RM_1.3.sz.mell.'!F35</f>
        <v>0</v>
      </c>
      <c r="G35" s="699">
        <f>'RM_1.3.sz.mell.'!G35</f>
        <v>0</v>
      </c>
      <c r="H35" s="699">
        <f>'RM_1.3.sz.mell.'!H35</f>
        <v>0</v>
      </c>
      <c r="I35" s="699">
        <f>'RM_1.3.sz.mell.'!I35</f>
        <v>0</v>
      </c>
      <c r="J35" s="699">
        <f>'RM_1.3.sz.mell.'!J35</f>
        <v>0</v>
      </c>
      <c r="K35" s="700">
        <f t="shared" si="3"/>
        <v>0</v>
      </c>
    </row>
    <row r="36" spans="1:11" s="1308" customFormat="1" ht="12" customHeight="1" x14ac:dyDescent="0.25">
      <c r="A36" s="1287" t="s">
        <v>271</v>
      </c>
      <c r="B36" s="1288" t="s">
        <v>558</v>
      </c>
      <c r="C36" s="699">
        <f>'RM_1.3.sz.mell.'!C36</f>
        <v>0</v>
      </c>
      <c r="D36" s="699">
        <f>'RM_1.3.sz.mell.'!D36</f>
        <v>0</v>
      </c>
      <c r="E36" s="699">
        <f>'RM_1.3.sz.mell.'!E36</f>
        <v>0</v>
      </c>
      <c r="F36" s="699">
        <f>'RM_1.3.sz.mell.'!F36</f>
        <v>0</v>
      </c>
      <c r="G36" s="699">
        <f>'RM_1.3.sz.mell.'!G36</f>
        <v>0</v>
      </c>
      <c r="H36" s="699">
        <f>'RM_1.3.sz.mell.'!H36</f>
        <v>0</v>
      </c>
      <c r="I36" s="699">
        <f>'RM_1.3.sz.mell.'!I36</f>
        <v>0</v>
      </c>
      <c r="J36" s="699">
        <f>'RM_1.3.sz.mell.'!J36</f>
        <v>0</v>
      </c>
      <c r="K36" s="700">
        <f t="shared" si="3"/>
        <v>0</v>
      </c>
    </row>
    <row r="37" spans="1:11" s="1308" customFormat="1" ht="12" customHeight="1" x14ac:dyDescent="0.25">
      <c r="A37" s="1287" t="s">
        <v>552</v>
      </c>
      <c r="B37" s="1288" t="s">
        <v>272</v>
      </c>
      <c r="C37" s="699">
        <f>'RM_1.3.sz.mell.'!C37</f>
        <v>0</v>
      </c>
      <c r="D37" s="699">
        <f>'RM_1.3.sz.mell.'!D37</f>
        <v>0</v>
      </c>
      <c r="E37" s="699">
        <f>'RM_1.3.sz.mell.'!E37</f>
        <v>0</v>
      </c>
      <c r="F37" s="699">
        <f>'RM_1.3.sz.mell.'!F37</f>
        <v>0</v>
      </c>
      <c r="G37" s="699">
        <f>'RM_1.3.sz.mell.'!G37</f>
        <v>0</v>
      </c>
      <c r="H37" s="699">
        <f>'RM_1.3.sz.mell.'!H37</f>
        <v>0</v>
      </c>
      <c r="I37" s="699">
        <f>'RM_1.3.sz.mell.'!I37</f>
        <v>0</v>
      </c>
      <c r="J37" s="699">
        <f>'RM_1.3.sz.mell.'!J37</f>
        <v>0</v>
      </c>
      <c r="K37" s="700">
        <f t="shared" si="3"/>
        <v>0</v>
      </c>
    </row>
    <row r="38" spans="1:11" s="1308" customFormat="1" ht="12" customHeight="1" x14ac:dyDescent="0.25">
      <c r="A38" s="1287" t="s">
        <v>553</v>
      </c>
      <c r="B38" s="1288" t="s">
        <v>273</v>
      </c>
      <c r="C38" s="699">
        <f>'RM_1.3.sz.mell.'!C38</f>
        <v>0</v>
      </c>
      <c r="D38" s="699">
        <f>'RM_1.3.sz.mell.'!D38</f>
        <v>0</v>
      </c>
      <c r="E38" s="699">
        <f>'RM_1.3.sz.mell.'!E38</f>
        <v>0</v>
      </c>
      <c r="F38" s="699">
        <f>'RM_1.3.sz.mell.'!F38</f>
        <v>0</v>
      </c>
      <c r="G38" s="699">
        <f>'RM_1.3.sz.mell.'!G38</f>
        <v>0</v>
      </c>
      <c r="H38" s="699">
        <f>'RM_1.3.sz.mell.'!H38</f>
        <v>0</v>
      </c>
      <c r="I38" s="699">
        <f>'RM_1.3.sz.mell.'!I38</f>
        <v>0</v>
      </c>
      <c r="J38" s="699">
        <f>'RM_1.3.sz.mell.'!J38</f>
        <v>0</v>
      </c>
      <c r="K38" s="700">
        <f t="shared" si="3"/>
        <v>0</v>
      </c>
    </row>
    <row r="39" spans="1:11" s="1308" customFormat="1" ht="12" customHeight="1" thickBot="1" x14ac:dyDescent="0.3">
      <c r="A39" s="1290" t="s">
        <v>554</v>
      </c>
      <c r="B39" s="1293" t="s">
        <v>274</v>
      </c>
      <c r="C39" s="699">
        <f>'RM_1.3.sz.mell.'!C39</f>
        <v>0</v>
      </c>
      <c r="D39" s="699">
        <f>'RM_1.3.sz.mell.'!D39</f>
        <v>0</v>
      </c>
      <c r="E39" s="699">
        <f>'RM_1.3.sz.mell.'!E39</f>
        <v>0</v>
      </c>
      <c r="F39" s="699">
        <f>'RM_1.3.sz.mell.'!F39</f>
        <v>0</v>
      </c>
      <c r="G39" s="699">
        <f>'RM_1.3.sz.mell.'!G39</f>
        <v>0</v>
      </c>
      <c r="H39" s="699">
        <f>'RM_1.3.sz.mell.'!H39</f>
        <v>0</v>
      </c>
      <c r="I39" s="699">
        <f>'RM_1.3.sz.mell.'!I39</f>
        <v>0</v>
      </c>
      <c r="J39" s="699">
        <f>'RM_1.3.sz.mell.'!J39</f>
        <v>0</v>
      </c>
      <c r="K39" s="700">
        <f t="shared" si="3"/>
        <v>0</v>
      </c>
    </row>
    <row r="40" spans="1:11" s="1308" customFormat="1" ht="12" customHeight="1" thickBot="1" x14ac:dyDescent="0.3">
      <c r="A40" s="1283" t="s">
        <v>22</v>
      </c>
      <c r="B40" s="1284" t="s">
        <v>434</v>
      </c>
      <c r="C40" s="407">
        <f>'RM_1.3.sz.mell.'!C40</f>
        <v>0</v>
      </c>
      <c r="D40" s="407">
        <f>'RM_1.3.sz.mell.'!D40</f>
        <v>0</v>
      </c>
      <c r="E40" s="407">
        <f>'RM_1.3.sz.mell.'!E40</f>
        <v>0</v>
      </c>
      <c r="F40" s="407">
        <f>'RM_1.3.sz.mell.'!F40</f>
        <v>0</v>
      </c>
      <c r="G40" s="407">
        <f>'RM_1.3.sz.mell.'!G40</f>
        <v>0</v>
      </c>
      <c r="H40" s="407">
        <f>'RM_1.3.sz.mell.'!H40</f>
        <v>0</v>
      </c>
      <c r="I40" s="407">
        <f>'RM_1.3.sz.mell.'!I40</f>
        <v>0</v>
      </c>
      <c r="J40" s="407">
        <f>'RM_1.3.sz.mell.'!J40</f>
        <v>0</v>
      </c>
      <c r="K40" s="273">
        <f>SUM(K41:K51)</f>
        <v>0</v>
      </c>
    </row>
    <row r="41" spans="1:11" s="1308" customFormat="1" ht="12" customHeight="1" x14ac:dyDescent="0.25">
      <c r="A41" s="1285" t="s">
        <v>91</v>
      </c>
      <c r="B41" s="1286" t="s">
        <v>277</v>
      </c>
      <c r="C41" s="699">
        <f>'RM_1.3.sz.mell.'!C41</f>
        <v>0</v>
      </c>
      <c r="D41" s="699">
        <f>'RM_1.3.sz.mell.'!D41</f>
        <v>0</v>
      </c>
      <c r="E41" s="699">
        <f>'RM_1.3.sz.mell.'!E41</f>
        <v>0</v>
      </c>
      <c r="F41" s="699">
        <f>'RM_1.3.sz.mell.'!F41</f>
        <v>0</v>
      </c>
      <c r="G41" s="699">
        <f>'RM_1.3.sz.mell.'!G41</f>
        <v>0</v>
      </c>
      <c r="H41" s="699">
        <f>'RM_1.3.sz.mell.'!H41</f>
        <v>0</v>
      </c>
      <c r="I41" s="699">
        <f>'RM_1.3.sz.mell.'!I41</f>
        <v>0</v>
      </c>
      <c r="J41" s="699">
        <f>'RM_1.3.sz.mell.'!J41</f>
        <v>0</v>
      </c>
      <c r="K41" s="700">
        <f t="shared" ref="K41:K51" si="4">C41+J41</f>
        <v>0</v>
      </c>
    </row>
    <row r="42" spans="1:11" s="1308" customFormat="1" ht="12" customHeight="1" x14ac:dyDescent="0.25">
      <c r="A42" s="1287" t="s">
        <v>92</v>
      </c>
      <c r="B42" s="1288" t="s">
        <v>278</v>
      </c>
      <c r="C42" s="699">
        <f>'RM_1.3.sz.mell.'!C42</f>
        <v>0</v>
      </c>
      <c r="D42" s="699">
        <f>'RM_1.3.sz.mell.'!D42</f>
        <v>0</v>
      </c>
      <c r="E42" s="699">
        <f>'RM_1.3.sz.mell.'!E42</f>
        <v>0</v>
      </c>
      <c r="F42" s="699">
        <f>'RM_1.3.sz.mell.'!F42</f>
        <v>0</v>
      </c>
      <c r="G42" s="699">
        <f>'RM_1.3.sz.mell.'!G42</f>
        <v>0</v>
      </c>
      <c r="H42" s="699">
        <f>'RM_1.3.sz.mell.'!H42</f>
        <v>0</v>
      </c>
      <c r="I42" s="699">
        <f>'RM_1.3.sz.mell.'!I42</f>
        <v>0</v>
      </c>
      <c r="J42" s="699">
        <f>'RM_1.3.sz.mell.'!J42</f>
        <v>0</v>
      </c>
      <c r="K42" s="700">
        <f t="shared" si="4"/>
        <v>0</v>
      </c>
    </row>
    <row r="43" spans="1:11" s="1308" customFormat="1" ht="12" customHeight="1" x14ac:dyDescent="0.25">
      <c r="A43" s="1287" t="s">
        <v>93</v>
      </c>
      <c r="B43" s="1288" t="s">
        <v>279</v>
      </c>
      <c r="C43" s="699">
        <f>'RM_1.3.sz.mell.'!C43</f>
        <v>0</v>
      </c>
      <c r="D43" s="699">
        <f>'RM_1.3.sz.mell.'!D43</f>
        <v>0</v>
      </c>
      <c r="E43" s="699">
        <f>'RM_1.3.sz.mell.'!E43</f>
        <v>0</v>
      </c>
      <c r="F43" s="699">
        <f>'RM_1.3.sz.mell.'!F43</f>
        <v>0</v>
      </c>
      <c r="G43" s="699">
        <f>'RM_1.3.sz.mell.'!G43</f>
        <v>0</v>
      </c>
      <c r="H43" s="699">
        <f>'RM_1.3.sz.mell.'!H43</f>
        <v>0</v>
      </c>
      <c r="I43" s="699">
        <f>'RM_1.3.sz.mell.'!I43</f>
        <v>0</v>
      </c>
      <c r="J43" s="699">
        <f>'RM_1.3.sz.mell.'!J43</f>
        <v>0</v>
      </c>
      <c r="K43" s="700">
        <f t="shared" si="4"/>
        <v>0</v>
      </c>
    </row>
    <row r="44" spans="1:11" s="1308" customFormat="1" ht="12" customHeight="1" x14ac:dyDescent="0.25">
      <c r="A44" s="1287" t="s">
        <v>175</v>
      </c>
      <c r="B44" s="1288" t="s">
        <v>280</v>
      </c>
      <c r="C44" s="699">
        <f>'RM_1.3.sz.mell.'!C44</f>
        <v>0</v>
      </c>
      <c r="D44" s="699">
        <f>'RM_1.3.sz.mell.'!D44</f>
        <v>0</v>
      </c>
      <c r="E44" s="699">
        <f>'RM_1.3.sz.mell.'!E44</f>
        <v>0</v>
      </c>
      <c r="F44" s="699">
        <f>'RM_1.3.sz.mell.'!F44</f>
        <v>0</v>
      </c>
      <c r="G44" s="699">
        <f>'RM_1.3.sz.mell.'!G44</f>
        <v>0</v>
      </c>
      <c r="H44" s="699">
        <f>'RM_1.3.sz.mell.'!H44</f>
        <v>0</v>
      </c>
      <c r="I44" s="699">
        <f>'RM_1.3.sz.mell.'!I44</f>
        <v>0</v>
      </c>
      <c r="J44" s="699">
        <f>'RM_1.3.sz.mell.'!J44</f>
        <v>0</v>
      </c>
      <c r="K44" s="700">
        <f t="shared" si="4"/>
        <v>0</v>
      </c>
    </row>
    <row r="45" spans="1:11" s="1308" customFormat="1" ht="12" customHeight="1" x14ac:dyDescent="0.25">
      <c r="A45" s="1287" t="s">
        <v>176</v>
      </c>
      <c r="B45" s="1288" t="s">
        <v>281</v>
      </c>
      <c r="C45" s="699">
        <f>'RM_1.3.sz.mell.'!C45</f>
        <v>0</v>
      </c>
      <c r="D45" s="699">
        <f>'RM_1.3.sz.mell.'!D45</f>
        <v>0</v>
      </c>
      <c r="E45" s="699">
        <f>'RM_1.3.sz.mell.'!E45</f>
        <v>0</v>
      </c>
      <c r="F45" s="699">
        <f>'RM_1.3.sz.mell.'!F45</f>
        <v>0</v>
      </c>
      <c r="G45" s="699">
        <f>'RM_1.3.sz.mell.'!G45</f>
        <v>0</v>
      </c>
      <c r="H45" s="699">
        <f>'RM_1.3.sz.mell.'!H45</f>
        <v>0</v>
      </c>
      <c r="I45" s="699">
        <f>'RM_1.3.sz.mell.'!I45</f>
        <v>0</v>
      </c>
      <c r="J45" s="699">
        <f>'RM_1.3.sz.mell.'!J45</f>
        <v>0</v>
      </c>
      <c r="K45" s="700">
        <f t="shared" si="4"/>
        <v>0</v>
      </c>
    </row>
    <row r="46" spans="1:11" s="1308" customFormat="1" ht="12" customHeight="1" x14ac:dyDescent="0.25">
      <c r="A46" s="1287" t="s">
        <v>177</v>
      </c>
      <c r="B46" s="1288" t="s">
        <v>282</v>
      </c>
      <c r="C46" s="699">
        <f>'RM_1.3.sz.mell.'!C46</f>
        <v>0</v>
      </c>
      <c r="D46" s="699">
        <f>'RM_1.3.sz.mell.'!D46</f>
        <v>0</v>
      </c>
      <c r="E46" s="699">
        <f>'RM_1.3.sz.mell.'!E46</f>
        <v>0</v>
      </c>
      <c r="F46" s="699">
        <f>'RM_1.3.sz.mell.'!F46</f>
        <v>0</v>
      </c>
      <c r="G46" s="699">
        <f>'RM_1.3.sz.mell.'!G46</f>
        <v>0</v>
      </c>
      <c r="H46" s="699">
        <f>'RM_1.3.sz.mell.'!H46</f>
        <v>0</v>
      </c>
      <c r="I46" s="699">
        <f>'RM_1.3.sz.mell.'!I46</f>
        <v>0</v>
      </c>
      <c r="J46" s="699">
        <f>'RM_1.3.sz.mell.'!J46</f>
        <v>0</v>
      </c>
      <c r="K46" s="700">
        <f t="shared" si="4"/>
        <v>0</v>
      </c>
    </row>
    <row r="47" spans="1:11" s="1308" customFormat="1" ht="12" customHeight="1" x14ac:dyDescent="0.25">
      <c r="A47" s="1287" t="s">
        <v>178</v>
      </c>
      <c r="B47" s="1288" t="s">
        <v>283</v>
      </c>
      <c r="C47" s="699">
        <f>'RM_1.3.sz.mell.'!C47</f>
        <v>0</v>
      </c>
      <c r="D47" s="699">
        <f>'RM_1.3.sz.mell.'!D47</f>
        <v>0</v>
      </c>
      <c r="E47" s="699">
        <f>'RM_1.3.sz.mell.'!E47</f>
        <v>0</v>
      </c>
      <c r="F47" s="699">
        <f>'RM_1.3.sz.mell.'!F47</f>
        <v>0</v>
      </c>
      <c r="G47" s="699">
        <f>'RM_1.3.sz.mell.'!G47</f>
        <v>0</v>
      </c>
      <c r="H47" s="699">
        <f>'RM_1.3.sz.mell.'!H47</f>
        <v>0</v>
      </c>
      <c r="I47" s="699">
        <f>'RM_1.3.sz.mell.'!I47</f>
        <v>0</v>
      </c>
      <c r="J47" s="699">
        <f>'RM_1.3.sz.mell.'!J47</f>
        <v>0</v>
      </c>
      <c r="K47" s="700">
        <f t="shared" si="4"/>
        <v>0</v>
      </c>
    </row>
    <row r="48" spans="1:11" s="1308" customFormat="1" ht="12" customHeight="1" x14ac:dyDescent="0.25">
      <c r="A48" s="1287" t="s">
        <v>179</v>
      </c>
      <c r="B48" s="1288" t="s">
        <v>559</v>
      </c>
      <c r="C48" s="699">
        <f>'RM_1.3.sz.mell.'!C48</f>
        <v>0</v>
      </c>
      <c r="D48" s="699">
        <f>'RM_1.3.sz.mell.'!D48</f>
        <v>0</v>
      </c>
      <c r="E48" s="699">
        <f>'RM_1.3.sz.mell.'!E48</f>
        <v>0</v>
      </c>
      <c r="F48" s="699">
        <f>'RM_1.3.sz.mell.'!F48</f>
        <v>0</v>
      </c>
      <c r="G48" s="699">
        <f>'RM_1.3.sz.mell.'!G48</f>
        <v>0</v>
      </c>
      <c r="H48" s="699">
        <f>'RM_1.3.sz.mell.'!H48</f>
        <v>0</v>
      </c>
      <c r="I48" s="699">
        <f>'RM_1.3.sz.mell.'!I48</f>
        <v>0</v>
      </c>
      <c r="J48" s="699">
        <f>'RM_1.3.sz.mell.'!J48</f>
        <v>0</v>
      </c>
      <c r="K48" s="700">
        <f t="shared" si="4"/>
        <v>0</v>
      </c>
    </row>
    <row r="49" spans="1:11" s="1308" customFormat="1" ht="12" customHeight="1" x14ac:dyDescent="0.25">
      <c r="A49" s="1287" t="s">
        <v>275</v>
      </c>
      <c r="B49" s="1288" t="s">
        <v>285</v>
      </c>
      <c r="C49" s="699">
        <f>'RM_1.3.sz.mell.'!C49</f>
        <v>0</v>
      </c>
      <c r="D49" s="699">
        <f>'RM_1.3.sz.mell.'!D49</f>
        <v>0</v>
      </c>
      <c r="E49" s="699">
        <f>'RM_1.3.sz.mell.'!E49</f>
        <v>0</v>
      </c>
      <c r="F49" s="699">
        <f>'RM_1.3.sz.mell.'!F49</f>
        <v>0</v>
      </c>
      <c r="G49" s="699">
        <f>'RM_1.3.sz.mell.'!G49</f>
        <v>0</v>
      </c>
      <c r="H49" s="699">
        <f>'RM_1.3.sz.mell.'!H49</f>
        <v>0</v>
      </c>
      <c r="I49" s="699">
        <f>'RM_1.3.sz.mell.'!I49</f>
        <v>0</v>
      </c>
      <c r="J49" s="699">
        <f>'RM_1.3.sz.mell.'!J49</f>
        <v>0</v>
      </c>
      <c r="K49" s="700">
        <f t="shared" si="4"/>
        <v>0</v>
      </c>
    </row>
    <row r="50" spans="1:11" s="1308" customFormat="1" ht="12" customHeight="1" x14ac:dyDescent="0.25">
      <c r="A50" s="1290" t="s">
        <v>276</v>
      </c>
      <c r="B50" s="1293" t="s">
        <v>436</v>
      </c>
      <c r="C50" s="699">
        <f>'RM_1.3.sz.mell.'!C50</f>
        <v>0</v>
      </c>
      <c r="D50" s="699">
        <f>'RM_1.3.sz.mell.'!D50</f>
        <v>0</v>
      </c>
      <c r="E50" s="699">
        <f>'RM_1.3.sz.mell.'!E50</f>
        <v>0</v>
      </c>
      <c r="F50" s="699">
        <f>'RM_1.3.sz.mell.'!F50</f>
        <v>0</v>
      </c>
      <c r="G50" s="699">
        <f>'RM_1.3.sz.mell.'!G50</f>
        <v>0</v>
      </c>
      <c r="H50" s="699">
        <f>'RM_1.3.sz.mell.'!H50</f>
        <v>0</v>
      </c>
      <c r="I50" s="699">
        <f>'RM_1.3.sz.mell.'!I50</f>
        <v>0</v>
      </c>
      <c r="J50" s="699">
        <f>'RM_1.3.sz.mell.'!J50</f>
        <v>0</v>
      </c>
      <c r="K50" s="700">
        <f t="shared" si="4"/>
        <v>0</v>
      </c>
    </row>
    <row r="51" spans="1:11" s="1308" customFormat="1" ht="12" customHeight="1" thickBot="1" x14ac:dyDescent="0.3">
      <c r="A51" s="1294" t="s">
        <v>435</v>
      </c>
      <c r="B51" s="1295" t="s">
        <v>286</v>
      </c>
      <c r="C51" s="721">
        <f>'RM_1.3.sz.mell.'!C51</f>
        <v>0</v>
      </c>
      <c r="D51" s="721">
        <f>'RM_1.3.sz.mell.'!D51</f>
        <v>0</v>
      </c>
      <c r="E51" s="721">
        <f>'RM_1.3.sz.mell.'!E51</f>
        <v>0</v>
      </c>
      <c r="F51" s="721">
        <f>'RM_1.3.sz.mell.'!F51</f>
        <v>0</v>
      </c>
      <c r="G51" s="721">
        <f>'RM_1.3.sz.mell.'!G51</f>
        <v>0</v>
      </c>
      <c r="H51" s="721">
        <f>'RM_1.3.sz.mell.'!H51</f>
        <v>0</v>
      </c>
      <c r="I51" s="721">
        <f>'RM_1.3.sz.mell.'!I51</f>
        <v>0</v>
      </c>
      <c r="J51" s="721">
        <f>'RM_1.3.sz.mell.'!J51</f>
        <v>0</v>
      </c>
      <c r="K51" s="708">
        <f t="shared" si="4"/>
        <v>0</v>
      </c>
    </row>
    <row r="52" spans="1:11" s="1308" customFormat="1" ht="12" customHeight="1" thickBot="1" x14ac:dyDescent="0.3">
      <c r="A52" s="1283" t="s">
        <v>23</v>
      </c>
      <c r="B52" s="1284" t="s">
        <v>287</v>
      </c>
      <c r="C52" s="407">
        <f>'RM_1.3.sz.mell.'!C52</f>
        <v>0</v>
      </c>
      <c r="D52" s="407">
        <f>'RM_1.3.sz.mell.'!D52</f>
        <v>0</v>
      </c>
      <c r="E52" s="407">
        <f>'RM_1.3.sz.mell.'!E52</f>
        <v>0</v>
      </c>
      <c r="F52" s="407">
        <f>'RM_1.3.sz.mell.'!F52</f>
        <v>0</v>
      </c>
      <c r="G52" s="407">
        <f>'RM_1.3.sz.mell.'!G52</f>
        <v>0</v>
      </c>
      <c r="H52" s="407">
        <f>'RM_1.3.sz.mell.'!H52</f>
        <v>0</v>
      </c>
      <c r="I52" s="407">
        <f>'RM_1.3.sz.mell.'!I52</f>
        <v>0</v>
      </c>
      <c r="J52" s="407">
        <f>'RM_1.3.sz.mell.'!J52</f>
        <v>0</v>
      </c>
      <c r="K52" s="273">
        <f>SUM(K53:K57)</f>
        <v>0</v>
      </c>
    </row>
    <row r="53" spans="1:11" s="1308" customFormat="1" ht="12" customHeight="1" x14ac:dyDescent="0.25">
      <c r="A53" s="1285" t="s">
        <v>94</v>
      </c>
      <c r="B53" s="1286" t="s">
        <v>291</v>
      </c>
      <c r="C53" s="703">
        <f>'RM_1.3.sz.mell.'!C53</f>
        <v>0</v>
      </c>
      <c r="D53" s="703">
        <f>'RM_1.3.sz.mell.'!D53</f>
        <v>0</v>
      </c>
      <c r="E53" s="703">
        <f>'RM_1.3.sz.mell.'!E53</f>
        <v>0</v>
      </c>
      <c r="F53" s="703">
        <f>'RM_1.3.sz.mell.'!F53</f>
        <v>0</v>
      </c>
      <c r="G53" s="703">
        <f>'RM_1.3.sz.mell.'!G53</f>
        <v>0</v>
      </c>
      <c r="H53" s="703">
        <f>'RM_1.3.sz.mell.'!H53</f>
        <v>0</v>
      </c>
      <c r="I53" s="703">
        <f>'RM_1.3.sz.mell.'!I53</f>
        <v>0</v>
      </c>
      <c r="J53" s="703">
        <f>'RM_1.3.sz.mell.'!J53</f>
        <v>0</v>
      </c>
      <c r="K53" s="709">
        <f>C53+J53</f>
        <v>0</v>
      </c>
    </row>
    <row r="54" spans="1:11" s="1308" customFormat="1" ht="12" customHeight="1" x14ac:dyDescent="0.25">
      <c r="A54" s="1287" t="s">
        <v>95</v>
      </c>
      <c r="B54" s="1288" t="s">
        <v>292</v>
      </c>
      <c r="C54" s="703">
        <f>'RM_1.3.sz.mell.'!C54</f>
        <v>0</v>
      </c>
      <c r="D54" s="703">
        <f>'RM_1.3.sz.mell.'!D54</f>
        <v>0</v>
      </c>
      <c r="E54" s="703">
        <f>'RM_1.3.sz.mell.'!E54</f>
        <v>0</v>
      </c>
      <c r="F54" s="703">
        <f>'RM_1.3.sz.mell.'!F54</f>
        <v>0</v>
      </c>
      <c r="G54" s="703">
        <f>'RM_1.3.sz.mell.'!G54</f>
        <v>0</v>
      </c>
      <c r="H54" s="703">
        <f>'RM_1.3.sz.mell.'!H54</f>
        <v>0</v>
      </c>
      <c r="I54" s="703">
        <f>'RM_1.3.sz.mell.'!I54</f>
        <v>0</v>
      </c>
      <c r="J54" s="703">
        <f>'RM_1.3.sz.mell.'!J54</f>
        <v>0</v>
      </c>
      <c r="K54" s="709">
        <f>C54+J54</f>
        <v>0</v>
      </c>
    </row>
    <row r="55" spans="1:11" s="1308" customFormat="1" ht="12" customHeight="1" x14ac:dyDescent="0.25">
      <c r="A55" s="1287" t="s">
        <v>288</v>
      </c>
      <c r="B55" s="1288" t="s">
        <v>293</v>
      </c>
      <c r="C55" s="703">
        <f>'RM_1.3.sz.mell.'!C55</f>
        <v>0</v>
      </c>
      <c r="D55" s="703">
        <f>'RM_1.3.sz.mell.'!D55</f>
        <v>0</v>
      </c>
      <c r="E55" s="703">
        <f>'RM_1.3.sz.mell.'!E55</f>
        <v>0</v>
      </c>
      <c r="F55" s="703">
        <f>'RM_1.3.sz.mell.'!F55</f>
        <v>0</v>
      </c>
      <c r="G55" s="703">
        <f>'RM_1.3.sz.mell.'!G55</f>
        <v>0</v>
      </c>
      <c r="H55" s="703">
        <f>'RM_1.3.sz.mell.'!H55</f>
        <v>0</v>
      </c>
      <c r="I55" s="703">
        <f>'RM_1.3.sz.mell.'!I55</f>
        <v>0</v>
      </c>
      <c r="J55" s="703">
        <f>'RM_1.3.sz.mell.'!J55</f>
        <v>0</v>
      </c>
      <c r="K55" s="709">
        <f>C55+J55</f>
        <v>0</v>
      </c>
    </row>
    <row r="56" spans="1:11" s="1308" customFormat="1" ht="12" customHeight="1" x14ac:dyDescent="0.25">
      <c r="A56" s="1287" t="s">
        <v>289</v>
      </c>
      <c r="B56" s="1288" t="s">
        <v>294</v>
      </c>
      <c r="C56" s="703">
        <f>'RM_1.3.sz.mell.'!C56</f>
        <v>0</v>
      </c>
      <c r="D56" s="703">
        <f>'RM_1.3.sz.mell.'!D56</f>
        <v>0</v>
      </c>
      <c r="E56" s="703">
        <f>'RM_1.3.sz.mell.'!E56</f>
        <v>0</v>
      </c>
      <c r="F56" s="703">
        <f>'RM_1.3.sz.mell.'!F56</f>
        <v>0</v>
      </c>
      <c r="G56" s="703">
        <f>'RM_1.3.sz.mell.'!G56</f>
        <v>0</v>
      </c>
      <c r="H56" s="703">
        <f>'RM_1.3.sz.mell.'!H56</f>
        <v>0</v>
      </c>
      <c r="I56" s="703">
        <f>'RM_1.3.sz.mell.'!I56</f>
        <v>0</v>
      </c>
      <c r="J56" s="703">
        <f>'RM_1.3.sz.mell.'!J56</f>
        <v>0</v>
      </c>
      <c r="K56" s="709">
        <f>C56+J56</f>
        <v>0</v>
      </c>
    </row>
    <row r="57" spans="1:11" s="1308" customFormat="1" ht="12" customHeight="1" thickBot="1" x14ac:dyDescent="0.3">
      <c r="A57" s="1290" t="s">
        <v>290</v>
      </c>
      <c r="B57" s="1291" t="s">
        <v>295</v>
      </c>
      <c r="C57" s="703">
        <f>'RM_1.3.sz.mell.'!C57</f>
        <v>0</v>
      </c>
      <c r="D57" s="703">
        <f>'RM_1.3.sz.mell.'!D57</f>
        <v>0</v>
      </c>
      <c r="E57" s="703">
        <f>'RM_1.3.sz.mell.'!E57</f>
        <v>0</v>
      </c>
      <c r="F57" s="703">
        <f>'RM_1.3.sz.mell.'!F57</f>
        <v>0</v>
      </c>
      <c r="G57" s="703">
        <f>'RM_1.3.sz.mell.'!G57</f>
        <v>0</v>
      </c>
      <c r="H57" s="703">
        <f>'RM_1.3.sz.mell.'!H57</f>
        <v>0</v>
      </c>
      <c r="I57" s="703">
        <f>'RM_1.3.sz.mell.'!I57</f>
        <v>0</v>
      </c>
      <c r="J57" s="703">
        <f>'RM_1.3.sz.mell.'!J57</f>
        <v>0</v>
      </c>
      <c r="K57" s="709">
        <f>C57+J57</f>
        <v>0</v>
      </c>
    </row>
    <row r="58" spans="1:11" s="1308" customFormat="1" ht="12" customHeight="1" thickBot="1" x14ac:dyDescent="0.3">
      <c r="A58" s="1283" t="s">
        <v>180</v>
      </c>
      <c r="B58" s="1284" t="s">
        <v>296</v>
      </c>
      <c r="C58" s="407">
        <f>'RM_1.3.sz.mell.'!C58</f>
        <v>0</v>
      </c>
      <c r="D58" s="407">
        <f>'RM_1.3.sz.mell.'!D58</f>
        <v>0</v>
      </c>
      <c r="E58" s="407">
        <f>'RM_1.3.sz.mell.'!E58</f>
        <v>0</v>
      </c>
      <c r="F58" s="407">
        <f>'RM_1.3.sz.mell.'!F58</f>
        <v>0</v>
      </c>
      <c r="G58" s="407">
        <f>'RM_1.3.sz.mell.'!G58</f>
        <v>0</v>
      </c>
      <c r="H58" s="407">
        <f>'RM_1.3.sz.mell.'!H58</f>
        <v>0</v>
      </c>
      <c r="I58" s="407">
        <f>'RM_1.3.sz.mell.'!I58</f>
        <v>0</v>
      </c>
      <c r="J58" s="407">
        <f>'RM_1.3.sz.mell.'!J58</f>
        <v>0</v>
      </c>
      <c r="K58" s="273">
        <f>SUM(K59:K61)</f>
        <v>0</v>
      </c>
    </row>
    <row r="59" spans="1:11" s="1308" customFormat="1" ht="12" customHeight="1" x14ac:dyDescent="0.25">
      <c r="A59" s="1285" t="s">
        <v>96</v>
      </c>
      <c r="B59" s="1286" t="s">
        <v>297</v>
      </c>
      <c r="C59" s="699">
        <f>'RM_1.3.sz.mell.'!C59</f>
        <v>0</v>
      </c>
      <c r="D59" s="699">
        <f>'RM_1.3.sz.mell.'!D59</f>
        <v>0</v>
      </c>
      <c r="E59" s="699">
        <f>'RM_1.3.sz.mell.'!E59</f>
        <v>0</v>
      </c>
      <c r="F59" s="699">
        <f>'RM_1.3.sz.mell.'!F59</f>
        <v>0</v>
      </c>
      <c r="G59" s="699">
        <f>'RM_1.3.sz.mell.'!G59</f>
        <v>0</v>
      </c>
      <c r="H59" s="699">
        <f>'RM_1.3.sz.mell.'!H59</f>
        <v>0</v>
      </c>
      <c r="I59" s="699">
        <f>'RM_1.3.sz.mell.'!I59</f>
        <v>0</v>
      </c>
      <c r="J59" s="699">
        <f>'RM_1.3.sz.mell.'!J59</f>
        <v>0</v>
      </c>
      <c r="K59" s="700">
        <f>C59+J59</f>
        <v>0</v>
      </c>
    </row>
    <row r="60" spans="1:11" s="1308" customFormat="1" ht="12" customHeight="1" x14ac:dyDescent="0.25">
      <c r="A60" s="1287" t="s">
        <v>97</v>
      </c>
      <c r="B60" s="1288" t="s">
        <v>426</v>
      </c>
      <c r="C60" s="699">
        <f>'RM_1.3.sz.mell.'!C60</f>
        <v>0</v>
      </c>
      <c r="D60" s="699">
        <f>'RM_1.3.sz.mell.'!D60</f>
        <v>0</v>
      </c>
      <c r="E60" s="699">
        <f>'RM_1.3.sz.mell.'!E60</f>
        <v>0</v>
      </c>
      <c r="F60" s="699">
        <f>'RM_1.3.sz.mell.'!F60</f>
        <v>0</v>
      </c>
      <c r="G60" s="699">
        <f>'RM_1.3.sz.mell.'!G60</f>
        <v>0</v>
      </c>
      <c r="H60" s="699">
        <f>'RM_1.3.sz.mell.'!H60</f>
        <v>0</v>
      </c>
      <c r="I60" s="699">
        <f>'RM_1.3.sz.mell.'!I60</f>
        <v>0</v>
      </c>
      <c r="J60" s="699">
        <f>'RM_1.3.sz.mell.'!J60</f>
        <v>0</v>
      </c>
      <c r="K60" s="700">
        <f>C60+J60</f>
        <v>0</v>
      </c>
    </row>
    <row r="61" spans="1:11" s="1308" customFormat="1" ht="12" customHeight="1" x14ac:dyDescent="0.25">
      <c r="A61" s="1287" t="s">
        <v>300</v>
      </c>
      <c r="B61" s="1288" t="s">
        <v>298</v>
      </c>
      <c r="C61" s="699">
        <f>'RM_1.3.sz.mell.'!C61</f>
        <v>0</v>
      </c>
      <c r="D61" s="699">
        <f>'RM_1.3.sz.mell.'!D61</f>
        <v>0</v>
      </c>
      <c r="E61" s="699">
        <f>'RM_1.3.sz.mell.'!E61</f>
        <v>0</v>
      </c>
      <c r="F61" s="699">
        <f>'RM_1.3.sz.mell.'!F61</f>
        <v>0</v>
      </c>
      <c r="G61" s="699">
        <f>'RM_1.3.sz.mell.'!G61</f>
        <v>0</v>
      </c>
      <c r="H61" s="699">
        <f>'RM_1.3.sz.mell.'!H61</f>
        <v>0</v>
      </c>
      <c r="I61" s="699">
        <f>'RM_1.3.sz.mell.'!I61</f>
        <v>0</v>
      </c>
      <c r="J61" s="699">
        <f>'RM_1.3.sz.mell.'!J61</f>
        <v>0</v>
      </c>
      <c r="K61" s="700">
        <f>C61+J61</f>
        <v>0</v>
      </c>
    </row>
    <row r="62" spans="1:11" s="1308" customFormat="1" ht="12" customHeight="1" thickBot="1" x14ac:dyDescent="0.3">
      <c r="A62" s="1290" t="s">
        <v>301</v>
      </c>
      <c r="B62" s="1291" t="s">
        <v>299</v>
      </c>
      <c r="C62" s="699">
        <f>'RM_1.3.sz.mell.'!C62</f>
        <v>0</v>
      </c>
      <c r="D62" s="699">
        <f>'RM_1.3.sz.mell.'!D62</f>
        <v>0</v>
      </c>
      <c r="E62" s="699">
        <f>'RM_1.3.sz.mell.'!E62</f>
        <v>0</v>
      </c>
      <c r="F62" s="699">
        <f>'RM_1.3.sz.mell.'!F62</f>
        <v>0</v>
      </c>
      <c r="G62" s="699">
        <f>'RM_1.3.sz.mell.'!G62</f>
        <v>0</v>
      </c>
      <c r="H62" s="699">
        <f>'RM_1.3.sz.mell.'!H62</f>
        <v>0</v>
      </c>
      <c r="I62" s="699">
        <f>'RM_1.3.sz.mell.'!I62</f>
        <v>0</v>
      </c>
      <c r="J62" s="699">
        <f>'RM_1.3.sz.mell.'!J62</f>
        <v>0</v>
      </c>
      <c r="K62" s="700">
        <f>C62+J62</f>
        <v>0</v>
      </c>
    </row>
    <row r="63" spans="1:11" s="1308" customFormat="1" ht="12" customHeight="1" thickBot="1" x14ac:dyDescent="0.3">
      <c r="A63" s="1283" t="s">
        <v>25</v>
      </c>
      <c r="B63" s="1292" t="s">
        <v>302</v>
      </c>
      <c r="C63" s="407">
        <f>'RM_1.3.sz.mell.'!C63</f>
        <v>0</v>
      </c>
      <c r="D63" s="407">
        <f>'RM_1.3.sz.mell.'!D63</f>
        <v>0</v>
      </c>
      <c r="E63" s="407">
        <f>'RM_1.3.sz.mell.'!E63</f>
        <v>0</v>
      </c>
      <c r="F63" s="407">
        <f>'RM_1.3.sz.mell.'!F63</f>
        <v>0</v>
      </c>
      <c r="G63" s="407">
        <f>'RM_1.3.sz.mell.'!G63</f>
        <v>0</v>
      </c>
      <c r="H63" s="407">
        <f>'RM_1.3.sz.mell.'!H63</f>
        <v>0</v>
      </c>
      <c r="I63" s="407">
        <f>'RM_1.3.sz.mell.'!I63</f>
        <v>0</v>
      </c>
      <c r="J63" s="407">
        <f>'RM_1.3.sz.mell.'!J63</f>
        <v>0</v>
      </c>
      <c r="K63" s="273">
        <f>SUM(K64:K66)</f>
        <v>0</v>
      </c>
    </row>
    <row r="64" spans="1:11" s="1308" customFormat="1" ht="12" customHeight="1" x14ac:dyDescent="0.25">
      <c r="A64" s="1285" t="s">
        <v>181</v>
      </c>
      <c r="B64" s="1286" t="s">
        <v>304</v>
      </c>
      <c r="C64" s="710">
        <f>'RM_1.3.sz.mell.'!C64</f>
        <v>0</v>
      </c>
      <c r="D64" s="710">
        <f>'RM_1.3.sz.mell.'!D64</f>
        <v>0</v>
      </c>
      <c r="E64" s="710">
        <f>'RM_1.3.sz.mell.'!E64</f>
        <v>0</v>
      </c>
      <c r="F64" s="710">
        <f>'RM_1.3.sz.mell.'!F64</f>
        <v>0</v>
      </c>
      <c r="G64" s="710">
        <f>'RM_1.3.sz.mell.'!G64</f>
        <v>0</v>
      </c>
      <c r="H64" s="710">
        <f>'RM_1.3.sz.mell.'!H64</f>
        <v>0</v>
      </c>
      <c r="I64" s="710">
        <f>'RM_1.3.sz.mell.'!I64</f>
        <v>0</v>
      </c>
      <c r="J64" s="710">
        <f>'RM_1.3.sz.mell.'!J64</f>
        <v>0</v>
      </c>
      <c r="K64" s="711">
        <f>C64+J64</f>
        <v>0</v>
      </c>
    </row>
    <row r="65" spans="1:11" s="1308" customFormat="1" ht="12" customHeight="1" x14ac:dyDescent="0.25">
      <c r="A65" s="1287" t="s">
        <v>182</v>
      </c>
      <c r="B65" s="1288" t="s">
        <v>427</v>
      </c>
      <c r="C65" s="710">
        <f>'RM_1.3.sz.mell.'!C65</f>
        <v>0</v>
      </c>
      <c r="D65" s="710">
        <f>'RM_1.3.sz.mell.'!D65</f>
        <v>0</v>
      </c>
      <c r="E65" s="710">
        <f>'RM_1.3.sz.mell.'!E65</f>
        <v>0</v>
      </c>
      <c r="F65" s="710">
        <f>'RM_1.3.sz.mell.'!F65</f>
        <v>0</v>
      </c>
      <c r="G65" s="710">
        <f>'RM_1.3.sz.mell.'!G65</f>
        <v>0</v>
      </c>
      <c r="H65" s="710">
        <f>'RM_1.3.sz.mell.'!H65</f>
        <v>0</v>
      </c>
      <c r="I65" s="710">
        <f>'RM_1.3.sz.mell.'!I65</f>
        <v>0</v>
      </c>
      <c r="J65" s="710">
        <f>'RM_1.3.sz.mell.'!J65</f>
        <v>0</v>
      </c>
      <c r="K65" s="711">
        <f>C65+J65</f>
        <v>0</v>
      </c>
    </row>
    <row r="66" spans="1:11" s="1308" customFormat="1" ht="12" customHeight="1" x14ac:dyDescent="0.25">
      <c r="A66" s="1287" t="s">
        <v>231</v>
      </c>
      <c r="B66" s="1288" t="s">
        <v>305</v>
      </c>
      <c r="C66" s="710">
        <f>'RM_1.3.sz.mell.'!C66</f>
        <v>0</v>
      </c>
      <c r="D66" s="710">
        <f>'RM_1.3.sz.mell.'!D66</f>
        <v>0</v>
      </c>
      <c r="E66" s="710">
        <f>'RM_1.3.sz.mell.'!E66</f>
        <v>0</v>
      </c>
      <c r="F66" s="710">
        <f>'RM_1.3.sz.mell.'!F66</f>
        <v>0</v>
      </c>
      <c r="G66" s="710">
        <f>'RM_1.3.sz.mell.'!G66</f>
        <v>0</v>
      </c>
      <c r="H66" s="710">
        <f>'RM_1.3.sz.mell.'!H66</f>
        <v>0</v>
      </c>
      <c r="I66" s="710">
        <f>'RM_1.3.sz.mell.'!I66</f>
        <v>0</v>
      </c>
      <c r="J66" s="710">
        <f>'RM_1.3.sz.mell.'!J66</f>
        <v>0</v>
      </c>
      <c r="K66" s="711">
        <f>C66+J66</f>
        <v>0</v>
      </c>
    </row>
    <row r="67" spans="1:11" s="1308" customFormat="1" ht="12" customHeight="1" thickBot="1" x14ac:dyDescent="0.3">
      <c r="A67" s="1290" t="s">
        <v>303</v>
      </c>
      <c r="B67" s="1291" t="s">
        <v>306</v>
      </c>
      <c r="C67" s="710">
        <f>'RM_1.3.sz.mell.'!C67</f>
        <v>0</v>
      </c>
      <c r="D67" s="710">
        <f>'RM_1.3.sz.mell.'!D67</f>
        <v>0</v>
      </c>
      <c r="E67" s="710">
        <f>'RM_1.3.sz.mell.'!E67</f>
        <v>0</v>
      </c>
      <c r="F67" s="710">
        <f>'RM_1.3.sz.mell.'!F67</f>
        <v>0</v>
      </c>
      <c r="G67" s="710">
        <f>'RM_1.3.sz.mell.'!G67</f>
        <v>0</v>
      </c>
      <c r="H67" s="710">
        <f>'RM_1.3.sz.mell.'!H67</f>
        <v>0</v>
      </c>
      <c r="I67" s="710">
        <f>'RM_1.3.sz.mell.'!I67</f>
        <v>0</v>
      </c>
      <c r="J67" s="710">
        <f>'RM_1.3.sz.mell.'!J67</f>
        <v>0</v>
      </c>
      <c r="K67" s="711">
        <f>C67+J67</f>
        <v>0</v>
      </c>
    </row>
    <row r="68" spans="1:11" s="1308" customFormat="1" ht="12" customHeight="1" thickBot="1" x14ac:dyDescent="0.3">
      <c r="A68" s="1296" t="s">
        <v>476</v>
      </c>
      <c r="B68" s="1284" t="s">
        <v>307</v>
      </c>
      <c r="C68" s="414">
        <f>'RM_1.3.sz.mell.'!C68</f>
        <v>0</v>
      </c>
      <c r="D68" s="414">
        <f>'RM_1.3.sz.mell.'!D68</f>
        <v>0</v>
      </c>
      <c r="E68" s="414">
        <f>'RM_1.3.sz.mell.'!E68</f>
        <v>0</v>
      </c>
      <c r="F68" s="414">
        <f>'RM_1.3.sz.mell.'!F68</f>
        <v>0</v>
      </c>
      <c r="G68" s="414">
        <f>'RM_1.3.sz.mell.'!G68</f>
        <v>0</v>
      </c>
      <c r="H68" s="414">
        <f>'RM_1.3.sz.mell.'!H68</f>
        <v>0</v>
      </c>
      <c r="I68" s="414">
        <f>'RM_1.3.sz.mell.'!I68</f>
        <v>0</v>
      </c>
      <c r="J68" s="414">
        <f>'RM_1.3.sz.mell.'!J68</f>
        <v>0</v>
      </c>
      <c r="K68" s="457">
        <f>+K11+K18+K25+K32+K40+K52+K58+K63</f>
        <v>0</v>
      </c>
    </row>
    <row r="69" spans="1:11" s="1308" customFormat="1" ht="12" customHeight="1" thickBot="1" x14ac:dyDescent="0.3">
      <c r="A69" s="1297" t="s">
        <v>308</v>
      </c>
      <c r="B69" s="1292" t="s">
        <v>309</v>
      </c>
      <c r="C69" s="407">
        <f>'RM_1.3.sz.mell.'!C69</f>
        <v>0</v>
      </c>
      <c r="D69" s="407">
        <f>'RM_1.3.sz.mell.'!D69</f>
        <v>0</v>
      </c>
      <c r="E69" s="407">
        <f>'RM_1.3.sz.mell.'!E69</f>
        <v>0</v>
      </c>
      <c r="F69" s="407">
        <f>'RM_1.3.sz.mell.'!F69</f>
        <v>0</v>
      </c>
      <c r="G69" s="407">
        <f>'RM_1.3.sz.mell.'!G69</f>
        <v>0</v>
      </c>
      <c r="H69" s="407">
        <f>'RM_1.3.sz.mell.'!H69</f>
        <v>0</v>
      </c>
      <c r="I69" s="407">
        <f>'RM_1.3.sz.mell.'!I69</f>
        <v>0</v>
      </c>
      <c r="J69" s="407">
        <f>'RM_1.3.sz.mell.'!J69</f>
        <v>0</v>
      </c>
      <c r="K69" s="273">
        <f>SUM(K70:K72)</f>
        <v>0</v>
      </c>
    </row>
    <row r="70" spans="1:11" s="1308" customFormat="1" ht="12" customHeight="1" x14ac:dyDescent="0.25">
      <c r="A70" s="1285" t="s">
        <v>337</v>
      </c>
      <c r="B70" s="1286" t="s">
        <v>310</v>
      </c>
      <c r="C70" s="710">
        <f>'RM_1.3.sz.mell.'!C70</f>
        <v>0</v>
      </c>
      <c r="D70" s="710">
        <f>'RM_1.3.sz.mell.'!D70</f>
        <v>0</v>
      </c>
      <c r="E70" s="710">
        <f>'RM_1.3.sz.mell.'!E70</f>
        <v>0</v>
      </c>
      <c r="F70" s="710">
        <f>'RM_1.3.sz.mell.'!F70</f>
        <v>0</v>
      </c>
      <c r="G70" s="710">
        <f>'RM_1.3.sz.mell.'!G70</f>
        <v>0</v>
      </c>
      <c r="H70" s="710">
        <f>'RM_1.3.sz.mell.'!H70</f>
        <v>0</v>
      </c>
      <c r="I70" s="710">
        <f>'RM_1.3.sz.mell.'!I70</f>
        <v>0</v>
      </c>
      <c r="J70" s="710">
        <f>'RM_1.3.sz.mell.'!J70</f>
        <v>0</v>
      </c>
      <c r="K70" s="711">
        <f>C70+J70</f>
        <v>0</v>
      </c>
    </row>
    <row r="71" spans="1:11" s="1308" customFormat="1" ht="12" customHeight="1" x14ac:dyDescent="0.25">
      <c r="A71" s="1287" t="s">
        <v>346</v>
      </c>
      <c r="B71" s="1288" t="s">
        <v>311</v>
      </c>
      <c r="C71" s="710">
        <f>'RM_1.3.sz.mell.'!C71</f>
        <v>0</v>
      </c>
      <c r="D71" s="710">
        <f>'RM_1.3.sz.mell.'!D71</f>
        <v>0</v>
      </c>
      <c r="E71" s="710">
        <f>'RM_1.3.sz.mell.'!E71</f>
        <v>0</v>
      </c>
      <c r="F71" s="710">
        <f>'RM_1.3.sz.mell.'!F71</f>
        <v>0</v>
      </c>
      <c r="G71" s="710">
        <f>'RM_1.3.sz.mell.'!G71</f>
        <v>0</v>
      </c>
      <c r="H71" s="710">
        <f>'RM_1.3.sz.mell.'!H71</f>
        <v>0</v>
      </c>
      <c r="I71" s="710">
        <f>'RM_1.3.sz.mell.'!I71</f>
        <v>0</v>
      </c>
      <c r="J71" s="710">
        <f>'RM_1.3.sz.mell.'!J71</f>
        <v>0</v>
      </c>
      <c r="K71" s="711">
        <f>C71+J71</f>
        <v>0</v>
      </c>
    </row>
    <row r="72" spans="1:11" s="1308" customFormat="1" ht="12" customHeight="1" thickBot="1" x14ac:dyDescent="0.3">
      <c r="A72" s="1294" t="s">
        <v>347</v>
      </c>
      <c r="B72" s="1298" t="s">
        <v>461</v>
      </c>
      <c r="C72" s="707">
        <f>'RM_1.3.sz.mell.'!C72</f>
        <v>0</v>
      </c>
      <c r="D72" s="707">
        <f>'RM_1.3.sz.mell.'!D72</f>
        <v>0</v>
      </c>
      <c r="E72" s="707">
        <f>'RM_1.3.sz.mell.'!E72</f>
        <v>0</v>
      </c>
      <c r="F72" s="707">
        <f>'RM_1.3.sz.mell.'!F72</f>
        <v>0</v>
      </c>
      <c r="G72" s="707">
        <f>'RM_1.3.sz.mell.'!G72</f>
        <v>0</v>
      </c>
      <c r="H72" s="707">
        <f>'RM_1.3.sz.mell.'!H72</f>
        <v>0</v>
      </c>
      <c r="I72" s="707">
        <f>'RM_1.3.sz.mell.'!I72</f>
        <v>0</v>
      </c>
      <c r="J72" s="707">
        <f>'RM_1.3.sz.mell.'!J72</f>
        <v>0</v>
      </c>
      <c r="K72" s="713">
        <f>C72+J72</f>
        <v>0</v>
      </c>
    </row>
    <row r="73" spans="1:11" s="1308" customFormat="1" ht="12" customHeight="1" thickBot="1" x14ac:dyDescent="0.3">
      <c r="A73" s="1297" t="s">
        <v>313</v>
      </c>
      <c r="B73" s="1292" t="s">
        <v>314</v>
      </c>
      <c r="C73" s="407">
        <f>'RM_1.3.sz.mell.'!C73</f>
        <v>0</v>
      </c>
      <c r="D73" s="407">
        <f>'RM_1.3.sz.mell.'!D73</f>
        <v>0</v>
      </c>
      <c r="E73" s="407">
        <f>'RM_1.3.sz.mell.'!E73</f>
        <v>0</v>
      </c>
      <c r="F73" s="407">
        <f>'RM_1.3.sz.mell.'!F73</f>
        <v>0</v>
      </c>
      <c r="G73" s="407">
        <f>'RM_1.3.sz.mell.'!G73</f>
        <v>0</v>
      </c>
      <c r="H73" s="407">
        <f>'RM_1.3.sz.mell.'!H73</f>
        <v>0</v>
      </c>
      <c r="I73" s="407">
        <f>'RM_1.3.sz.mell.'!I73</f>
        <v>0</v>
      </c>
      <c r="J73" s="407">
        <f>'RM_1.3.sz.mell.'!J73</f>
        <v>0</v>
      </c>
      <c r="K73" s="273">
        <f>SUM(K74:K77)</f>
        <v>0</v>
      </c>
    </row>
    <row r="74" spans="1:11" s="1308" customFormat="1" ht="12" customHeight="1" x14ac:dyDescent="0.25">
      <c r="A74" s="1285" t="s">
        <v>149</v>
      </c>
      <c r="B74" s="1299" t="s">
        <v>315</v>
      </c>
      <c r="C74" s="710">
        <f>'RM_1.3.sz.mell.'!C74</f>
        <v>0</v>
      </c>
      <c r="D74" s="710">
        <f>'RM_1.3.sz.mell.'!D74</f>
        <v>0</v>
      </c>
      <c r="E74" s="710">
        <f>'RM_1.3.sz.mell.'!E74</f>
        <v>0</v>
      </c>
      <c r="F74" s="710">
        <f>'RM_1.3.sz.mell.'!F74</f>
        <v>0</v>
      </c>
      <c r="G74" s="710">
        <f>'RM_1.3.sz.mell.'!G74</f>
        <v>0</v>
      </c>
      <c r="H74" s="710">
        <f>'RM_1.3.sz.mell.'!H74</f>
        <v>0</v>
      </c>
      <c r="I74" s="710">
        <f>'RM_1.3.sz.mell.'!I74</f>
        <v>0</v>
      </c>
      <c r="J74" s="710">
        <f>'RM_1.3.sz.mell.'!J74</f>
        <v>0</v>
      </c>
      <c r="K74" s="711">
        <f>C74+J74</f>
        <v>0</v>
      </c>
    </row>
    <row r="75" spans="1:11" s="1308" customFormat="1" ht="12" customHeight="1" x14ac:dyDescent="0.25">
      <c r="A75" s="1287" t="s">
        <v>150</v>
      </c>
      <c r="B75" s="1299" t="s">
        <v>571</v>
      </c>
      <c r="C75" s="710">
        <f>'RM_1.3.sz.mell.'!C75</f>
        <v>0</v>
      </c>
      <c r="D75" s="710">
        <f>'RM_1.3.sz.mell.'!D75</f>
        <v>0</v>
      </c>
      <c r="E75" s="710">
        <f>'RM_1.3.sz.mell.'!E75</f>
        <v>0</v>
      </c>
      <c r="F75" s="710">
        <f>'RM_1.3.sz.mell.'!F75</f>
        <v>0</v>
      </c>
      <c r="G75" s="710">
        <f>'RM_1.3.sz.mell.'!G75</f>
        <v>0</v>
      </c>
      <c r="H75" s="710">
        <f>'RM_1.3.sz.mell.'!H75</f>
        <v>0</v>
      </c>
      <c r="I75" s="710">
        <f>'RM_1.3.sz.mell.'!I75</f>
        <v>0</v>
      </c>
      <c r="J75" s="710">
        <f>'RM_1.3.sz.mell.'!J75</f>
        <v>0</v>
      </c>
      <c r="K75" s="711">
        <f>C75+J75</f>
        <v>0</v>
      </c>
    </row>
    <row r="76" spans="1:11" s="1308" customFormat="1" ht="12" customHeight="1" x14ac:dyDescent="0.25">
      <c r="A76" s="1287" t="s">
        <v>338</v>
      </c>
      <c r="B76" s="1299" t="s">
        <v>316</v>
      </c>
      <c r="C76" s="710">
        <f>'RM_1.3.sz.mell.'!C76</f>
        <v>0</v>
      </c>
      <c r="D76" s="710">
        <f>'RM_1.3.sz.mell.'!D76</f>
        <v>0</v>
      </c>
      <c r="E76" s="710">
        <f>'RM_1.3.sz.mell.'!E76</f>
        <v>0</v>
      </c>
      <c r="F76" s="710">
        <f>'RM_1.3.sz.mell.'!F76</f>
        <v>0</v>
      </c>
      <c r="G76" s="710">
        <f>'RM_1.3.sz.mell.'!G76</f>
        <v>0</v>
      </c>
      <c r="H76" s="710">
        <f>'RM_1.3.sz.mell.'!H76</f>
        <v>0</v>
      </c>
      <c r="I76" s="710">
        <f>'RM_1.3.sz.mell.'!I76</f>
        <v>0</v>
      </c>
      <c r="J76" s="710">
        <f>'RM_1.3.sz.mell.'!J76</f>
        <v>0</v>
      </c>
      <c r="K76" s="711">
        <f>C76+J76</f>
        <v>0</v>
      </c>
    </row>
    <row r="77" spans="1:11" s="1308" customFormat="1" ht="12" customHeight="1" thickBot="1" x14ac:dyDescent="0.3">
      <c r="A77" s="1290" t="s">
        <v>339</v>
      </c>
      <c r="B77" s="1300" t="s">
        <v>572</v>
      </c>
      <c r="C77" s="710">
        <f>'RM_1.3.sz.mell.'!C77</f>
        <v>0</v>
      </c>
      <c r="D77" s="710">
        <f>'RM_1.3.sz.mell.'!D77</f>
        <v>0</v>
      </c>
      <c r="E77" s="710">
        <f>'RM_1.3.sz.mell.'!E77</f>
        <v>0</v>
      </c>
      <c r="F77" s="710">
        <f>'RM_1.3.sz.mell.'!F77</f>
        <v>0</v>
      </c>
      <c r="G77" s="710">
        <f>'RM_1.3.sz.mell.'!G77</f>
        <v>0</v>
      </c>
      <c r="H77" s="710">
        <f>'RM_1.3.sz.mell.'!H77</f>
        <v>0</v>
      </c>
      <c r="I77" s="710">
        <f>'RM_1.3.sz.mell.'!I77</f>
        <v>0</v>
      </c>
      <c r="J77" s="710">
        <f>'RM_1.3.sz.mell.'!J77</f>
        <v>0</v>
      </c>
      <c r="K77" s="711">
        <f>C77+J77</f>
        <v>0</v>
      </c>
    </row>
    <row r="78" spans="1:11" s="1308" customFormat="1" ht="12" customHeight="1" thickBot="1" x14ac:dyDescent="0.3">
      <c r="A78" s="1297" t="s">
        <v>317</v>
      </c>
      <c r="B78" s="1292" t="s">
        <v>318</v>
      </c>
      <c r="C78" s="407">
        <f>'RM_1.3.sz.mell.'!C78</f>
        <v>0</v>
      </c>
      <c r="D78" s="407">
        <f>'RM_1.3.sz.mell.'!D78</f>
        <v>0</v>
      </c>
      <c r="E78" s="407">
        <f>'RM_1.3.sz.mell.'!E78</f>
        <v>0</v>
      </c>
      <c r="F78" s="407">
        <f>'RM_1.3.sz.mell.'!F78</f>
        <v>0</v>
      </c>
      <c r="G78" s="407">
        <f>'RM_1.3.sz.mell.'!G78</f>
        <v>0</v>
      </c>
      <c r="H78" s="407">
        <f>'RM_1.3.sz.mell.'!H78</f>
        <v>0</v>
      </c>
      <c r="I78" s="407">
        <f>'RM_1.3.sz.mell.'!I78</f>
        <v>0</v>
      </c>
      <c r="J78" s="407">
        <f>'RM_1.3.sz.mell.'!J78</f>
        <v>0</v>
      </c>
      <c r="K78" s="273">
        <f>SUM(K79:K80)</f>
        <v>0</v>
      </c>
    </row>
    <row r="79" spans="1:11" s="1308" customFormat="1" ht="12" customHeight="1" x14ac:dyDescent="0.25">
      <c r="A79" s="1285" t="s">
        <v>340</v>
      </c>
      <c r="B79" s="1286" t="s">
        <v>319</v>
      </c>
      <c r="C79" s="710">
        <f>'RM_1.3.sz.mell.'!C79</f>
        <v>0</v>
      </c>
      <c r="D79" s="710">
        <f>'RM_1.3.sz.mell.'!D79</f>
        <v>0</v>
      </c>
      <c r="E79" s="710">
        <f>'RM_1.3.sz.mell.'!E79</f>
        <v>0</v>
      </c>
      <c r="F79" s="710">
        <f>'RM_1.3.sz.mell.'!F79</f>
        <v>0</v>
      </c>
      <c r="G79" s="710">
        <f>'RM_1.3.sz.mell.'!G79</f>
        <v>0</v>
      </c>
      <c r="H79" s="710">
        <f>'RM_1.3.sz.mell.'!H79</f>
        <v>0</v>
      </c>
      <c r="I79" s="710">
        <f>'RM_1.3.sz.mell.'!I79</f>
        <v>0</v>
      </c>
      <c r="J79" s="710">
        <f>'RM_1.3.sz.mell.'!J79</f>
        <v>0</v>
      </c>
      <c r="K79" s="711">
        <f>C79+J79</f>
        <v>0</v>
      </c>
    </row>
    <row r="80" spans="1:11" s="1308" customFormat="1" ht="12" customHeight="1" thickBot="1" x14ac:dyDescent="0.3">
      <c r="A80" s="1290" t="s">
        <v>341</v>
      </c>
      <c r="B80" s="1291" t="s">
        <v>320</v>
      </c>
      <c r="C80" s="710">
        <f>'RM_1.3.sz.mell.'!C80</f>
        <v>0</v>
      </c>
      <c r="D80" s="710">
        <f>'RM_1.3.sz.mell.'!D80</f>
        <v>0</v>
      </c>
      <c r="E80" s="710">
        <f>'RM_1.3.sz.mell.'!E80</f>
        <v>0</v>
      </c>
      <c r="F80" s="710">
        <f>'RM_1.3.sz.mell.'!F80</f>
        <v>0</v>
      </c>
      <c r="G80" s="710">
        <f>'RM_1.3.sz.mell.'!G80</f>
        <v>0</v>
      </c>
      <c r="H80" s="710">
        <f>'RM_1.3.sz.mell.'!H80</f>
        <v>0</v>
      </c>
      <c r="I80" s="710">
        <f>'RM_1.3.sz.mell.'!I80</f>
        <v>0</v>
      </c>
      <c r="J80" s="710">
        <f>'RM_1.3.sz.mell.'!J80</f>
        <v>0</v>
      </c>
      <c r="K80" s="711">
        <f>C80+J80</f>
        <v>0</v>
      </c>
    </row>
    <row r="81" spans="1:11" s="1308" customFormat="1" ht="12" customHeight="1" thickBot="1" x14ac:dyDescent="0.3">
      <c r="A81" s="1297" t="s">
        <v>321</v>
      </c>
      <c r="B81" s="1292" t="s">
        <v>322</v>
      </c>
      <c r="C81" s="407">
        <f>'RM_1.3.sz.mell.'!C81</f>
        <v>0</v>
      </c>
      <c r="D81" s="407">
        <f>'RM_1.3.sz.mell.'!D81</f>
        <v>0</v>
      </c>
      <c r="E81" s="407">
        <f>'RM_1.3.sz.mell.'!E81</f>
        <v>0</v>
      </c>
      <c r="F81" s="407">
        <f>'RM_1.3.sz.mell.'!F81</f>
        <v>0</v>
      </c>
      <c r="G81" s="407">
        <f>'RM_1.3.sz.mell.'!G81</f>
        <v>0</v>
      </c>
      <c r="H81" s="407">
        <f>'RM_1.3.sz.mell.'!H81</f>
        <v>0</v>
      </c>
      <c r="I81" s="407">
        <f>'RM_1.3.sz.mell.'!I81</f>
        <v>0</v>
      </c>
      <c r="J81" s="407">
        <f>'RM_1.3.sz.mell.'!J81</f>
        <v>0</v>
      </c>
      <c r="K81" s="273">
        <f>SUM(K82:K84)</f>
        <v>0</v>
      </c>
    </row>
    <row r="82" spans="1:11" s="1308" customFormat="1" ht="12" customHeight="1" x14ac:dyDescent="0.25">
      <c r="A82" s="1285" t="s">
        <v>342</v>
      </c>
      <c r="B82" s="1286" t="s">
        <v>323</v>
      </c>
      <c r="C82" s="710">
        <f>'RM_1.3.sz.mell.'!C82</f>
        <v>0</v>
      </c>
      <c r="D82" s="710">
        <f>'RM_1.3.sz.mell.'!D82</f>
        <v>0</v>
      </c>
      <c r="E82" s="710">
        <f>'RM_1.3.sz.mell.'!E82</f>
        <v>0</v>
      </c>
      <c r="F82" s="710">
        <f>'RM_1.3.sz.mell.'!F82</f>
        <v>0</v>
      </c>
      <c r="G82" s="710">
        <f>'RM_1.3.sz.mell.'!G82</f>
        <v>0</v>
      </c>
      <c r="H82" s="710">
        <f>'RM_1.3.sz.mell.'!H82</f>
        <v>0</v>
      </c>
      <c r="I82" s="710">
        <f>'RM_1.3.sz.mell.'!I82</f>
        <v>0</v>
      </c>
      <c r="J82" s="710">
        <f>'RM_1.3.sz.mell.'!J82</f>
        <v>0</v>
      </c>
      <c r="K82" s="711">
        <f>C82+J82</f>
        <v>0</v>
      </c>
    </row>
    <row r="83" spans="1:11" s="1308" customFormat="1" ht="12" customHeight="1" x14ac:dyDescent="0.25">
      <c r="A83" s="1287" t="s">
        <v>343</v>
      </c>
      <c r="B83" s="1288" t="s">
        <v>324</v>
      </c>
      <c r="C83" s="710">
        <f>'RM_1.3.sz.mell.'!C83</f>
        <v>0</v>
      </c>
      <c r="D83" s="710">
        <f>'RM_1.3.sz.mell.'!D83</f>
        <v>0</v>
      </c>
      <c r="E83" s="710">
        <f>'RM_1.3.sz.mell.'!E83</f>
        <v>0</v>
      </c>
      <c r="F83" s="710">
        <f>'RM_1.3.sz.mell.'!F83</f>
        <v>0</v>
      </c>
      <c r="G83" s="710">
        <f>'RM_1.3.sz.mell.'!G83</f>
        <v>0</v>
      </c>
      <c r="H83" s="710">
        <f>'RM_1.3.sz.mell.'!H83</f>
        <v>0</v>
      </c>
      <c r="I83" s="710">
        <f>'RM_1.3.sz.mell.'!I83</f>
        <v>0</v>
      </c>
      <c r="J83" s="710">
        <f>'RM_1.3.sz.mell.'!J83</f>
        <v>0</v>
      </c>
      <c r="K83" s="711">
        <f>C83+J83</f>
        <v>0</v>
      </c>
    </row>
    <row r="84" spans="1:11" s="1308" customFormat="1" ht="12" customHeight="1" thickBot="1" x14ac:dyDescent="0.3">
      <c r="A84" s="1290" t="s">
        <v>344</v>
      </c>
      <c r="B84" s="1291" t="s">
        <v>764</v>
      </c>
      <c r="C84" s="710">
        <f>'RM_1.3.sz.mell.'!C84</f>
        <v>0</v>
      </c>
      <c r="D84" s="710">
        <f>'RM_1.3.sz.mell.'!D84</f>
        <v>0</v>
      </c>
      <c r="E84" s="710">
        <f>'RM_1.3.sz.mell.'!E84</f>
        <v>0</v>
      </c>
      <c r="F84" s="710">
        <f>'RM_1.3.sz.mell.'!F84</f>
        <v>0</v>
      </c>
      <c r="G84" s="710">
        <f>'RM_1.3.sz.mell.'!G84</f>
        <v>0</v>
      </c>
      <c r="H84" s="710">
        <f>'RM_1.3.sz.mell.'!H84</f>
        <v>0</v>
      </c>
      <c r="I84" s="710">
        <f>'RM_1.3.sz.mell.'!I84</f>
        <v>0</v>
      </c>
      <c r="J84" s="710">
        <f>'RM_1.3.sz.mell.'!J84</f>
        <v>0</v>
      </c>
      <c r="K84" s="711">
        <f>C84+J84</f>
        <v>0</v>
      </c>
    </row>
    <row r="85" spans="1:11" s="1308" customFormat="1" ht="12" customHeight="1" thickBot="1" x14ac:dyDescent="0.3">
      <c r="A85" s="1297" t="s">
        <v>325</v>
      </c>
      <c r="B85" s="1292" t="s">
        <v>345</v>
      </c>
      <c r="C85" s="407">
        <f>'RM_1.3.sz.mell.'!C85</f>
        <v>0</v>
      </c>
      <c r="D85" s="407">
        <f>'RM_1.3.sz.mell.'!D85</f>
        <v>0</v>
      </c>
      <c r="E85" s="407">
        <f>'RM_1.3.sz.mell.'!E85</f>
        <v>0</v>
      </c>
      <c r="F85" s="407">
        <f>'RM_1.3.sz.mell.'!F85</f>
        <v>0</v>
      </c>
      <c r="G85" s="407">
        <f>'RM_1.3.sz.mell.'!G85</f>
        <v>0</v>
      </c>
      <c r="H85" s="407">
        <f>'RM_1.3.sz.mell.'!H85</f>
        <v>0</v>
      </c>
      <c r="I85" s="407">
        <f>'RM_1.3.sz.mell.'!I85</f>
        <v>0</v>
      </c>
      <c r="J85" s="407">
        <f>'RM_1.3.sz.mell.'!J85</f>
        <v>0</v>
      </c>
      <c r="K85" s="273">
        <f>SUM(K86:K89)</f>
        <v>0</v>
      </c>
    </row>
    <row r="86" spans="1:11" s="1308" customFormat="1" ht="12" customHeight="1" x14ac:dyDescent="0.25">
      <c r="A86" s="1301" t="s">
        <v>326</v>
      </c>
      <c r="B86" s="1286" t="s">
        <v>327</v>
      </c>
      <c r="C86" s="710">
        <f>'RM_1.3.sz.mell.'!C86</f>
        <v>0</v>
      </c>
      <c r="D86" s="710">
        <f>'RM_1.3.sz.mell.'!D86</f>
        <v>0</v>
      </c>
      <c r="E86" s="710">
        <f>'RM_1.3.sz.mell.'!E86</f>
        <v>0</v>
      </c>
      <c r="F86" s="710">
        <f>'RM_1.3.sz.mell.'!F86</f>
        <v>0</v>
      </c>
      <c r="G86" s="710">
        <f>'RM_1.3.sz.mell.'!G86</f>
        <v>0</v>
      </c>
      <c r="H86" s="710">
        <f>'RM_1.3.sz.mell.'!H86</f>
        <v>0</v>
      </c>
      <c r="I86" s="710">
        <f>'RM_1.3.sz.mell.'!I86</f>
        <v>0</v>
      </c>
      <c r="J86" s="710">
        <f>'RM_1.3.sz.mell.'!J86</f>
        <v>0</v>
      </c>
      <c r="K86" s="711">
        <f t="shared" ref="K86:K91" si="5">C86+J86</f>
        <v>0</v>
      </c>
    </row>
    <row r="87" spans="1:11" s="1308" customFormat="1" ht="12" customHeight="1" x14ac:dyDescent="0.25">
      <c r="A87" s="1302" t="s">
        <v>328</v>
      </c>
      <c r="B87" s="1288" t="s">
        <v>329</v>
      </c>
      <c r="C87" s="710">
        <f>'RM_1.3.sz.mell.'!C87</f>
        <v>0</v>
      </c>
      <c r="D87" s="710">
        <f>'RM_1.3.sz.mell.'!D87</f>
        <v>0</v>
      </c>
      <c r="E87" s="710">
        <f>'RM_1.3.sz.mell.'!E87</f>
        <v>0</v>
      </c>
      <c r="F87" s="710">
        <f>'RM_1.3.sz.mell.'!F87</f>
        <v>0</v>
      </c>
      <c r="G87" s="710">
        <f>'RM_1.3.sz.mell.'!G87</f>
        <v>0</v>
      </c>
      <c r="H87" s="710">
        <f>'RM_1.3.sz.mell.'!H87</f>
        <v>0</v>
      </c>
      <c r="I87" s="710">
        <f>'RM_1.3.sz.mell.'!I87</f>
        <v>0</v>
      </c>
      <c r="J87" s="710">
        <f>'RM_1.3.sz.mell.'!J87</f>
        <v>0</v>
      </c>
      <c r="K87" s="711">
        <f t="shared" si="5"/>
        <v>0</v>
      </c>
    </row>
    <row r="88" spans="1:11" s="1308" customFormat="1" ht="12" customHeight="1" x14ac:dyDescent="0.25">
      <c r="A88" s="1302" t="s">
        <v>330</v>
      </c>
      <c r="B88" s="1288" t="s">
        <v>331</v>
      </c>
      <c r="C88" s="710">
        <f>'RM_1.3.sz.mell.'!C88</f>
        <v>0</v>
      </c>
      <c r="D88" s="710">
        <f>'RM_1.3.sz.mell.'!D88</f>
        <v>0</v>
      </c>
      <c r="E88" s="710">
        <f>'RM_1.3.sz.mell.'!E88</f>
        <v>0</v>
      </c>
      <c r="F88" s="710">
        <f>'RM_1.3.sz.mell.'!F88</f>
        <v>0</v>
      </c>
      <c r="G88" s="710">
        <f>'RM_1.3.sz.mell.'!G88</f>
        <v>0</v>
      </c>
      <c r="H88" s="710">
        <f>'RM_1.3.sz.mell.'!H88</f>
        <v>0</v>
      </c>
      <c r="I88" s="710">
        <f>'RM_1.3.sz.mell.'!I88</f>
        <v>0</v>
      </c>
      <c r="J88" s="710">
        <f>'RM_1.3.sz.mell.'!J88</f>
        <v>0</v>
      </c>
      <c r="K88" s="711">
        <f t="shared" si="5"/>
        <v>0</v>
      </c>
    </row>
    <row r="89" spans="1:11" s="1308" customFormat="1" ht="12" customHeight="1" thickBot="1" x14ac:dyDescent="0.3">
      <c r="A89" s="1303" t="s">
        <v>332</v>
      </c>
      <c r="B89" s="1291" t="s">
        <v>333</v>
      </c>
      <c r="C89" s="710">
        <f>'RM_1.3.sz.mell.'!C89</f>
        <v>0</v>
      </c>
      <c r="D89" s="710">
        <f>'RM_1.3.sz.mell.'!D89</f>
        <v>0</v>
      </c>
      <c r="E89" s="710">
        <f>'RM_1.3.sz.mell.'!E89</f>
        <v>0</v>
      </c>
      <c r="F89" s="710">
        <f>'RM_1.3.sz.mell.'!F89</f>
        <v>0</v>
      </c>
      <c r="G89" s="710">
        <f>'RM_1.3.sz.mell.'!G89</f>
        <v>0</v>
      </c>
      <c r="H89" s="710">
        <f>'RM_1.3.sz.mell.'!H89</f>
        <v>0</v>
      </c>
      <c r="I89" s="710">
        <f>'RM_1.3.sz.mell.'!I89</f>
        <v>0</v>
      </c>
      <c r="J89" s="710">
        <f>'RM_1.3.sz.mell.'!J89</f>
        <v>0</v>
      </c>
      <c r="K89" s="711">
        <f t="shared" si="5"/>
        <v>0</v>
      </c>
    </row>
    <row r="90" spans="1:11" s="1308" customFormat="1" ht="12" customHeight="1" thickBot="1" x14ac:dyDescent="0.3">
      <c r="A90" s="1297" t="s">
        <v>334</v>
      </c>
      <c r="B90" s="1292" t="s">
        <v>475</v>
      </c>
      <c r="C90" s="407">
        <f>'RM_1.3.sz.mell.'!C90</f>
        <v>0</v>
      </c>
      <c r="D90" s="407">
        <f>'RM_1.3.sz.mell.'!D90</f>
        <v>0</v>
      </c>
      <c r="E90" s="407">
        <f>'RM_1.3.sz.mell.'!E90</f>
        <v>0</v>
      </c>
      <c r="F90" s="407">
        <f>'RM_1.3.sz.mell.'!F90</f>
        <v>0</v>
      </c>
      <c r="G90" s="407">
        <f>'RM_1.3.sz.mell.'!G90</f>
        <v>0</v>
      </c>
      <c r="H90" s="407">
        <f>'RM_1.3.sz.mell.'!H90</f>
        <v>0</v>
      </c>
      <c r="I90" s="407">
        <f>'RM_1.3.sz.mell.'!I90</f>
        <v>0</v>
      </c>
      <c r="J90" s="407">
        <f>'RM_1.3.sz.mell.'!J90</f>
        <v>0</v>
      </c>
      <c r="K90" s="273">
        <f t="shared" si="5"/>
        <v>0</v>
      </c>
    </row>
    <row r="91" spans="1:11" s="1308" customFormat="1" ht="13.5" customHeight="1" thickBot="1" x14ac:dyDescent="0.3">
      <c r="A91" s="1297" t="s">
        <v>336</v>
      </c>
      <c r="B91" s="1292" t="s">
        <v>335</v>
      </c>
      <c r="C91" s="407">
        <f>'RM_1.3.sz.mell.'!C91</f>
        <v>0</v>
      </c>
      <c r="D91" s="407">
        <f>'RM_1.3.sz.mell.'!D91</f>
        <v>0</v>
      </c>
      <c r="E91" s="407">
        <f>'RM_1.3.sz.mell.'!E91</f>
        <v>0</v>
      </c>
      <c r="F91" s="407">
        <f>'RM_1.3.sz.mell.'!F91</f>
        <v>0</v>
      </c>
      <c r="G91" s="407">
        <f>'RM_1.3.sz.mell.'!G91</f>
        <v>0</v>
      </c>
      <c r="H91" s="407">
        <f>'RM_1.3.sz.mell.'!H91</f>
        <v>0</v>
      </c>
      <c r="I91" s="407">
        <f>'RM_1.3.sz.mell.'!I91</f>
        <v>0</v>
      </c>
      <c r="J91" s="407">
        <f>'RM_1.3.sz.mell.'!J91</f>
        <v>0</v>
      </c>
      <c r="K91" s="273">
        <f t="shared" si="5"/>
        <v>0</v>
      </c>
    </row>
    <row r="92" spans="1:11" s="1308" customFormat="1" ht="15.75" customHeight="1" thickBot="1" x14ac:dyDescent="0.3">
      <c r="A92" s="1360" t="s">
        <v>348</v>
      </c>
      <c r="B92" s="1361" t="s">
        <v>478</v>
      </c>
      <c r="C92" s="414">
        <f>'RM_1.3.sz.mell.'!C92</f>
        <v>0</v>
      </c>
      <c r="D92" s="414">
        <f>'RM_1.3.sz.mell.'!D92</f>
        <v>0</v>
      </c>
      <c r="E92" s="414">
        <f>'RM_1.3.sz.mell.'!E92</f>
        <v>0</v>
      </c>
      <c r="F92" s="414">
        <f>'RM_1.3.sz.mell.'!F92</f>
        <v>0</v>
      </c>
      <c r="G92" s="414">
        <f>'RM_1.3.sz.mell.'!G92</f>
        <v>0</v>
      </c>
      <c r="H92" s="414">
        <f>'RM_1.3.sz.mell.'!H92</f>
        <v>0</v>
      </c>
      <c r="I92" s="414">
        <f>'RM_1.3.sz.mell.'!I92</f>
        <v>0</v>
      </c>
      <c r="J92" s="414">
        <f>'RM_1.3.sz.mell.'!J92</f>
        <v>0</v>
      </c>
      <c r="K92" s="457">
        <f>+K69+K73+K78+K81+K85+K91+K90</f>
        <v>0</v>
      </c>
    </row>
    <row r="93" spans="1:11" s="1308" customFormat="1" ht="25.5" customHeight="1" thickBot="1" x14ac:dyDescent="0.3">
      <c r="A93" s="1297" t="s">
        <v>477</v>
      </c>
      <c r="B93" s="1292" t="s">
        <v>479</v>
      </c>
      <c r="C93" s="414">
        <f>'RM_1.3.sz.mell.'!C93</f>
        <v>0</v>
      </c>
      <c r="D93" s="414">
        <f>'RM_1.3.sz.mell.'!D93</f>
        <v>0</v>
      </c>
      <c r="E93" s="414">
        <f>'RM_1.3.sz.mell.'!E93</f>
        <v>0</v>
      </c>
      <c r="F93" s="414">
        <f>'RM_1.3.sz.mell.'!F93</f>
        <v>0</v>
      </c>
      <c r="G93" s="414">
        <f>'RM_1.3.sz.mell.'!G93</f>
        <v>0</v>
      </c>
      <c r="H93" s="414">
        <f>'RM_1.3.sz.mell.'!H93</f>
        <v>0</v>
      </c>
      <c r="I93" s="414">
        <f>'RM_1.3.sz.mell.'!I93</f>
        <v>0</v>
      </c>
      <c r="J93" s="414">
        <f>'RM_1.3.sz.mell.'!J93</f>
        <v>0</v>
      </c>
      <c r="K93" s="457">
        <f>+K68+K92</f>
        <v>0</v>
      </c>
    </row>
    <row r="94" spans="1:11" s="1308" customFormat="1" ht="30.75" customHeight="1" x14ac:dyDescent="0.25">
      <c r="A94" s="1306"/>
      <c r="B94" s="1307"/>
      <c r="C94" s="314"/>
    </row>
    <row r="95" spans="1:11" ht="16.5" customHeight="1" x14ac:dyDescent="0.3">
      <c r="A95" s="1596" t="s">
        <v>47</v>
      </c>
      <c r="B95" s="1596"/>
      <c r="C95" s="1596"/>
      <c r="D95" s="1596"/>
      <c r="E95" s="1596"/>
      <c r="F95" s="1596"/>
      <c r="G95" s="1596"/>
      <c r="H95" s="1596"/>
      <c r="I95" s="1596"/>
      <c r="J95" s="1596"/>
      <c r="K95" s="1596"/>
    </row>
    <row r="96" spans="1:11" s="1310" customFormat="1" ht="16.5" customHeight="1" thickBot="1" x14ac:dyDescent="0.35">
      <c r="A96" s="1593" t="s">
        <v>153</v>
      </c>
      <c r="B96" s="1593"/>
      <c r="C96" s="1309"/>
      <c r="K96" s="1309" t="str">
        <f>K7</f>
        <v>Forintban!</v>
      </c>
    </row>
    <row r="97" spans="1:11" x14ac:dyDescent="0.3">
      <c r="A97" s="1701" t="s">
        <v>69</v>
      </c>
      <c r="B97" s="1703" t="s">
        <v>765</v>
      </c>
      <c r="C97" s="1705" t="str">
        <f>+CONCATENATE(LEFT(E_ÖSSZEFÜGGÉSEK!A6,4),". évi")</f>
        <v>2019. évi</v>
      </c>
      <c r="D97" s="1706"/>
      <c r="E97" s="1707"/>
      <c r="F97" s="1707"/>
      <c r="G97" s="1707"/>
      <c r="H97" s="1707"/>
      <c r="I97" s="1707"/>
      <c r="J97" s="1707"/>
      <c r="K97" s="1708"/>
    </row>
    <row r="98" spans="1:11" ht="23.4" thickBot="1" x14ac:dyDescent="0.35">
      <c r="A98" s="1702"/>
      <c r="B98" s="1777"/>
      <c r="C98" s="1492" t="str">
        <f>'RM_1.3.sz.mell.'!C98</f>
        <v>Eredeti
előirányzat</v>
      </c>
      <c r="D98" s="1492" t="str">
        <f>'RM_1.3.sz.mell.'!D98</f>
        <v xml:space="preserve">1 . sz. módosítás </v>
      </c>
      <c r="E98" s="1492" t="str">
        <f>'RM_1.3.sz.mell.'!E98</f>
        <v xml:space="preserve">2 . sz. módosítás </v>
      </c>
      <c r="F98" s="1492" t="str">
        <f>'RM_1.3.sz.mell.'!F98</f>
        <v xml:space="preserve">… . sz. módosítás </v>
      </c>
      <c r="G98" s="1492" t="str">
        <f>'RM_1.3.sz.mell.'!G98</f>
        <v xml:space="preserve">… . sz. módosítás </v>
      </c>
      <c r="H98" s="1492" t="str">
        <f>'RM_1.3.sz.mell.'!H98</f>
        <v xml:space="preserve">… . sz. módosítás </v>
      </c>
      <c r="I98" s="1492" t="str">
        <f>'RM_1.3.sz.mell.'!I98</f>
        <v xml:space="preserve">… . sz. módosítás </v>
      </c>
      <c r="J98" s="1492" t="str">
        <f>'RM_1.3.sz.mell.'!J98</f>
        <v>Módosítások összesen</v>
      </c>
      <c r="K98" s="1493" t="str">
        <f>'RM_1.3.sz.mell.'!K98</f>
        <v>1.számú módosítás utáni előirányzat</v>
      </c>
    </row>
    <row r="99" spans="1:11" s="1354" customFormat="1" ht="12" customHeight="1" thickBot="1" x14ac:dyDescent="0.25">
      <c r="A99" s="1311" t="s">
        <v>493</v>
      </c>
      <c r="B99" s="1327" t="s">
        <v>494</v>
      </c>
      <c r="C99" s="1326" t="str">
        <f>'RM_1.3.sz.mell.'!C99</f>
        <v>C</v>
      </c>
      <c r="D99" s="1326" t="str">
        <f>'RM_1.3.sz.mell.'!D99</f>
        <v>D</v>
      </c>
      <c r="E99" s="1326" t="str">
        <f>'RM_1.3.sz.mell.'!E99</f>
        <v>E</v>
      </c>
      <c r="F99" s="1326" t="str">
        <f>'RM_1.3.sz.mell.'!F99</f>
        <v>F</v>
      </c>
      <c r="G99" s="1326" t="str">
        <f>'RM_1.3.sz.mell.'!G99</f>
        <v>G</v>
      </c>
      <c r="H99" s="1326" t="str">
        <f>'RM_1.3.sz.mell.'!H99</f>
        <v>H</v>
      </c>
      <c r="I99" s="1326" t="str">
        <f>'RM_1.3.sz.mell.'!I99</f>
        <v>I</v>
      </c>
      <c r="J99" s="1326" t="str">
        <f>'RM_1.3.sz.mell.'!J99</f>
        <v>J=(D+…+I)</v>
      </c>
      <c r="K99" s="1348" t="s">
        <v>763</v>
      </c>
    </row>
    <row r="100" spans="1:11" ht="12" customHeight="1" thickBot="1" x14ac:dyDescent="0.35">
      <c r="A100" s="1312" t="s">
        <v>18</v>
      </c>
      <c r="B100" s="1328" t="s">
        <v>437</v>
      </c>
      <c r="C100" s="406">
        <f>'RM_1.3.sz.mell.'!C100</f>
        <v>0</v>
      </c>
      <c r="D100" s="406">
        <f>'RM_1.3.sz.mell.'!D100</f>
        <v>0</v>
      </c>
      <c r="E100" s="406">
        <f>'RM_1.3.sz.mell.'!E100</f>
        <v>0</v>
      </c>
      <c r="F100" s="406">
        <f>'RM_1.3.sz.mell.'!F100</f>
        <v>0</v>
      </c>
      <c r="G100" s="406">
        <f>'RM_1.3.sz.mell.'!G100</f>
        <v>0</v>
      </c>
      <c r="H100" s="406">
        <f>'RM_1.3.sz.mell.'!H100</f>
        <v>0</v>
      </c>
      <c r="I100" s="406">
        <f>'RM_1.3.sz.mell.'!I100</f>
        <v>0</v>
      </c>
      <c r="J100" s="406">
        <f>'RM_1.3.sz.mell.'!J100</f>
        <v>0</v>
      </c>
      <c r="K100" s="501">
        <f>K101+K102+K103+K104+K105+K118</f>
        <v>0</v>
      </c>
    </row>
    <row r="101" spans="1:11" ht="12" customHeight="1" x14ac:dyDescent="0.3">
      <c r="A101" s="1314" t="s">
        <v>98</v>
      </c>
      <c r="B101" s="1329" t="s">
        <v>49</v>
      </c>
      <c r="C101" s="715">
        <f>'RM_1.3.sz.mell.'!C101</f>
        <v>0</v>
      </c>
      <c r="D101" s="715">
        <f>'RM_1.3.sz.mell.'!D101</f>
        <v>0</v>
      </c>
      <c r="E101" s="715">
        <f>'RM_1.3.sz.mell.'!E101</f>
        <v>0</v>
      </c>
      <c r="F101" s="715">
        <f>'RM_1.3.sz.mell.'!F101</f>
        <v>0</v>
      </c>
      <c r="G101" s="715">
        <f>'RM_1.3.sz.mell.'!G101</f>
        <v>0</v>
      </c>
      <c r="H101" s="715">
        <f>'RM_1.3.sz.mell.'!H101</f>
        <v>0</v>
      </c>
      <c r="I101" s="715">
        <f>'RM_1.3.sz.mell.'!I101</f>
        <v>0</v>
      </c>
      <c r="J101" s="715">
        <f>'RM_1.3.sz.mell.'!J101</f>
        <v>0</v>
      </c>
      <c r="K101" s="716">
        <f t="shared" ref="K101:K120" si="6">C101+J101</f>
        <v>0</v>
      </c>
    </row>
    <row r="102" spans="1:11" ht="12" customHeight="1" x14ac:dyDescent="0.3">
      <c r="A102" s="1287" t="s">
        <v>99</v>
      </c>
      <c r="B102" s="1330" t="s">
        <v>183</v>
      </c>
      <c r="C102" s="717">
        <f>'RM_1.3.sz.mell.'!C102</f>
        <v>0</v>
      </c>
      <c r="D102" s="717">
        <f>'RM_1.3.sz.mell.'!D102</f>
        <v>0</v>
      </c>
      <c r="E102" s="717">
        <f>'RM_1.3.sz.mell.'!E102</f>
        <v>0</v>
      </c>
      <c r="F102" s="717">
        <f>'RM_1.3.sz.mell.'!F102</f>
        <v>0</v>
      </c>
      <c r="G102" s="717">
        <f>'RM_1.3.sz.mell.'!G102</f>
        <v>0</v>
      </c>
      <c r="H102" s="717">
        <f>'RM_1.3.sz.mell.'!H102</f>
        <v>0</v>
      </c>
      <c r="I102" s="717">
        <f>'RM_1.3.sz.mell.'!I102</f>
        <v>0</v>
      </c>
      <c r="J102" s="717">
        <f>'RM_1.3.sz.mell.'!J102</f>
        <v>0</v>
      </c>
      <c r="K102" s="718">
        <f t="shared" si="6"/>
        <v>0</v>
      </c>
    </row>
    <row r="103" spans="1:11" ht="12" customHeight="1" x14ac:dyDescent="0.3">
      <c r="A103" s="1287" t="s">
        <v>100</v>
      </c>
      <c r="B103" s="1330" t="s">
        <v>140</v>
      </c>
      <c r="C103" s="719">
        <f>'RM_1.3.sz.mell.'!C103</f>
        <v>0</v>
      </c>
      <c r="D103" s="719">
        <f>'RM_1.3.sz.mell.'!D103</f>
        <v>0</v>
      </c>
      <c r="E103" s="719">
        <f>'RM_1.3.sz.mell.'!E103</f>
        <v>0</v>
      </c>
      <c r="F103" s="719">
        <f>'RM_1.3.sz.mell.'!F103</f>
        <v>0</v>
      </c>
      <c r="G103" s="719">
        <f>'RM_1.3.sz.mell.'!G103</f>
        <v>0</v>
      </c>
      <c r="H103" s="719">
        <f>'RM_1.3.sz.mell.'!H103</f>
        <v>0</v>
      </c>
      <c r="I103" s="719">
        <f>'RM_1.3.sz.mell.'!I103</f>
        <v>0</v>
      </c>
      <c r="J103" s="719">
        <f>'RM_1.3.sz.mell.'!J103</f>
        <v>0</v>
      </c>
      <c r="K103" s="720">
        <f t="shared" si="6"/>
        <v>0</v>
      </c>
    </row>
    <row r="104" spans="1:11" ht="12" customHeight="1" x14ac:dyDescent="0.3">
      <c r="A104" s="1287" t="s">
        <v>101</v>
      </c>
      <c r="B104" s="1331" t="s">
        <v>184</v>
      </c>
      <c r="C104" s="719">
        <f>'RM_1.3.sz.mell.'!C104</f>
        <v>0</v>
      </c>
      <c r="D104" s="719">
        <f>'RM_1.3.sz.mell.'!D104</f>
        <v>0</v>
      </c>
      <c r="E104" s="719">
        <f>'RM_1.3.sz.mell.'!E104</f>
        <v>0</v>
      </c>
      <c r="F104" s="719">
        <f>'RM_1.3.sz.mell.'!F104</f>
        <v>0</v>
      </c>
      <c r="G104" s="719">
        <f>'RM_1.3.sz.mell.'!G104</f>
        <v>0</v>
      </c>
      <c r="H104" s="719">
        <f>'RM_1.3.sz.mell.'!H104</f>
        <v>0</v>
      </c>
      <c r="I104" s="719">
        <f>'RM_1.3.sz.mell.'!I104</f>
        <v>0</v>
      </c>
      <c r="J104" s="719">
        <f>'RM_1.3.sz.mell.'!J104</f>
        <v>0</v>
      </c>
      <c r="K104" s="720">
        <f t="shared" si="6"/>
        <v>0</v>
      </c>
    </row>
    <row r="105" spans="1:11" ht="12" customHeight="1" x14ac:dyDescent="0.3">
      <c r="A105" s="1287" t="s">
        <v>112</v>
      </c>
      <c r="B105" s="1316" t="s">
        <v>185</v>
      </c>
      <c r="C105" s="719">
        <f>'RM_1.3.sz.mell.'!C105</f>
        <v>0</v>
      </c>
      <c r="D105" s="719">
        <f>'RM_1.3.sz.mell.'!D105</f>
        <v>0</v>
      </c>
      <c r="E105" s="719">
        <f>'RM_1.3.sz.mell.'!E105</f>
        <v>0</v>
      </c>
      <c r="F105" s="719">
        <f>'RM_1.3.sz.mell.'!F105</f>
        <v>0</v>
      </c>
      <c r="G105" s="719">
        <f>'RM_1.3.sz.mell.'!G105</f>
        <v>0</v>
      </c>
      <c r="H105" s="719">
        <f>'RM_1.3.sz.mell.'!H105</f>
        <v>0</v>
      </c>
      <c r="I105" s="719">
        <f>'RM_1.3.sz.mell.'!I105</f>
        <v>0</v>
      </c>
      <c r="J105" s="719">
        <f>'RM_1.3.sz.mell.'!J105</f>
        <v>0</v>
      </c>
      <c r="K105" s="720">
        <f t="shared" si="6"/>
        <v>0</v>
      </c>
    </row>
    <row r="106" spans="1:11" ht="12" customHeight="1" x14ac:dyDescent="0.3">
      <c r="A106" s="1287" t="s">
        <v>102</v>
      </c>
      <c r="B106" s="1330" t="s">
        <v>442</v>
      </c>
      <c r="C106" s="719">
        <f>'RM_1.3.sz.mell.'!C106</f>
        <v>0</v>
      </c>
      <c r="D106" s="719">
        <f>'RM_1.3.sz.mell.'!D106</f>
        <v>0</v>
      </c>
      <c r="E106" s="719">
        <f>'RM_1.3.sz.mell.'!E106</f>
        <v>0</v>
      </c>
      <c r="F106" s="719">
        <f>'RM_1.3.sz.mell.'!F106</f>
        <v>0</v>
      </c>
      <c r="G106" s="719">
        <f>'RM_1.3.sz.mell.'!G106</f>
        <v>0</v>
      </c>
      <c r="H106" s="719">
        <f>'RM_1.3.sz.mell.'!H106</f>
        <v>0</v>
      </c>
      <c r="I106" s="719">
        <f>'RM_1.3.sz.mell.'!I106</f>
        <v>0</v>
      </c>
      <c r="J106" s="719">
        <f>'RM_1.3.sz.mell.'!J106</f>
        <v>0</v>
      </c>
      <c r="K106" s="720">
        <f t="shared" si="6"/>
        <v>0</v>
      </c>
    </row>
    <row r="107" spans="1:11" ht="12" customHeight="1" x14ac:dyDescent="0.3">
      <c r="A107" s="1287" t="s">
        <v>103</v>
      </c>
      <c r="B107" s="1332" t="s">
        <v>441</v>
      </c>
      <c r="C107" s="719">
        <f>'RM_1.3.sz.mell.'!C107</f>
        <v>0</v>
      </c>
      <c r="D107" s="719">
        <f>'RM_1.3.sz.mell.'!D107</f>
        <v>0</v>
      </c>
      <c r="E107" s="719">
        <f>'RM_1.3.sz.mell.'!E107</f>
        <v>0</v>
      </c>
      <c r="F107" s="719">
        <f>'RM_1.3.sz.mell.'!F107</f>
        <v>0</v>
      </c>
      <c r="G107" s="719">
        <f>'RM_1.3.sz.mell.'!G107</f>
        <v>0</v>
      </c>
      <c r="H107" s="719">
        <f>'RM_1.3.sz.mell.'!H107</f>
        <v>0</v>
      </c>
      <c r="I107" s="719">
        <f>'RM_1.3.sz.mell.'!I107</f>
        <v>0</v>
      </c>
      <c r="J107" s="719">
        <f>'RM_1.3.sz.mell.'!J107</f>
        <v>0</v>
      </c>
      <c r="K107" s="720">
        <f t="shared" si="6"/>
        <v>0</v>
      </c>
    </row>
    <row r="108" spans="1:11" ht="12" customHeight="1" x14ac:dyDescent="0.3">
      <c r="A108" s="1287" t="s">
        <v>113</v>
      </c>
      <c r="B108" s="1332" t="s">
        <v>440</v>
      </c>
      <c r="C108" s="719">
        <f>'RM_1.3.sz.mell.'!C108</f>
        <v>0</v>
      </c>
      <c r="D108" s="719">
        <f>'RM_1.3.sz.mell.'!D108</f>
        <v>0</v>
      </c>
      <c r="E108" s="719">
        <f>'RM_1.3.sz.mell.'!E108</f>
        <v>0</v>
      </c>
      <c r="F108" s="719">
        <f>'RM_1.3.sz.mell.'!F108</f>
        <v>0</v>
      </c>
      <c r="G108" s="719">
        <f>'RM_1.3.sz.mell.'!G108</f>
        <v>0</v>
      </c>
      <c r="H108" s="719">
        <f>'RM_1.3.sz.mell.'!H108</f>
        <v>0</v>
      </c>
      <c r="I108" s="719">
        <f>'RM_1.3.sz.mell.'!I108</f>
        <v>0</v>
      </c>
      <c r="J108" s="719">
        <f>'RM_1.3.sz.mell.'!J108</f>
        <v>0</v>
      </c>
      <c r="K108" s="720">
        <f t="shared" si="6"/>
        <v>0</v>
      </c>
    </row>
    <row r="109" spans="1:11" ht="12" customHeight="1" x14ac:dyDescent="0.3">
      <c r="A109" s="1287" t="s">
        <v>114</v>
      </c>
      <c r="B109" s="1333" t="s">
        <v>351</v>
      </c>
      <c r="C109" s="719">
        <f>'RM_1.3.sz.mell.'!C109</f>
        <v>0</v>
      </c>
      <c r="D109" s="719">
        <f>'RM_1.3.sz.mell.'!D109</f>
        <v>0</v>
      </c>
      <c r="E109" s="719">
        <f>'RM_1.3.sz.mell.'!E109</f>
        <v>0</v>
      </c>
      <c r="F109" s="719">
        <f>'RM_1.3.sz.mell.'!F109</f>
        <v>0</v>
      </c>
      <c r="G109" s="719">
        <f>'RM_1.3.sz.mell.'!G109</f>
        <v>0</v>
      </c>
      <c r="H109" s="719">
        <f>'RM_1.3.sz.mell.'!H109</f>
        <v>0</v>
      </c>
      <c r="I109" s="719">
        <f>'RM_1.3.sz.mell.'!I109</f>
        <v>0</v>
      </c>
      <c r="J109" s="719">
        <f>'RM_1.3.sz.mell.'!J109</f>
        <v>0</v>
      </c>
      <c r="K109" s="720">
        <f t="shared" si="6"/>
        <v>0</v>
      </c>
    </row>
    <row r="110" spans="1:11" ht="12" customHeight="1" x14ac:dyDescent="0.3">
      <c r="A110" s="1287" t="s">
        <v>115</v>
      </c>
      <c r="B110" s="1334" t="s">
        <v>352</v>
      </c>
      <c r="C110" s="719">
        <f>'RM_1.3.sz.mell.'!C110</f>
        <v>0</v>
      </c>
      <c r="D110" s="719">
        <f>'RM_1.3.sz.mell.'!D110</f>
        <v>0</v>
      </c>
      <c r="E110" s="719">
        <f>'RM_1.3.sz.mell.'!E110</f>
        <v>0</v>
      </c>
      <c r="F110" s="719">
        <f>'RM_1.3.sz.mell.'!F110</f>
        <v>0</v>
      </c>
      <c r="G110" s="719">
        <f>'RM_1.3.sz.mell.'!G110</f>
        <v>0</v>
      </c>
      <c r="H110" s="719">
        <f>'RM_1.3.sz.mell.'!H110</f>
        <v>0</v>
      </c>
      <c r="I110" s="719">
        <f>'RM_1.3.sz.mell.'!I110</f>
        <v>0</v>
      </c>
      <c r="J110" s="719">
        <f>'RM_1.3.sz.mell.'!J110</f>
        <v>0</v>
      </c>
      <c r="K110" s="720">
        <f t="shared" si="6"/>
        <v>0</v>
      </c>
    </row>
    <row r="111" spans="1:11" ht="12" customHeight="1" x14ac:dyDescent="0.3">
      <c r="A111" s="1287" t="s">
        <v>116</v>
      </c>
      <c r="B111" s="1334" t="s">
        <v>353</v>
      </c>
      <c r="C111" s="719">
        <f>'RM_1.3.sz.mell.'!C111</f>
        <v>0</v>
      </c>
      <c r="D111" s="719">
        <f>'RM_1.3.sz.mell.'!D111</f>
        <v>0</v>
      </c>
      <c r="E111" s="719">
        <f>'RM_1.3.sz.mell.'!E111</f>
        <v>0</v>
      </c>
      <c r="F111" s="719">
        <f>'RM_1.3.sz.mell.'!F111</f>
        <v>0</v>
      </c>
      <c r="G111" s="719">
        <f>'RM_1.3.sz.mell.'!G111</f>
        <v>0</v>
      </c>
      <c r="H111" s="719">
        <f>'RM_1.3.sz.mell.'!H111</f>
        <v>0</v>
      </c>
      <c r="I111" s="719">
        <f>'RM_1.3.sz.mell.'!I111</f>
        <v>0</v>
      </c>
      <c r="J111" s="719">
        <f>'RM_1.3.sz.mell.'!J111</f>
        <v>0</v>
      </c>
      <c r="K111" s="720">
        <f t="shared" si="6"/>
        <v>0</v>
      </c>
    </row>
    <row r="112" spans="1:11" ht="12" customHeight="1" x14ac:dyDescent="0.3">
      <c r="A112" s="1287" t="s">
        <v>118</v>
      </c>
      <c r="B112" s="1333" t="s">
        <v>354</v>
      </c>
      <c r="C112" s="719">
        <f>'RM_1.3.sz.mell.'!C112</f>
        <v>0</v>
      </c>
      <c r="D112" s="719">
        <f>'RM_1.3.sz.mell.'!D112</f>
        <v>0</v>
      </c>
      <c r="E112" s="719">
        <f>'RM_1.3.sz.mell.'!E112</f>
        <v>0</v>
      </c>
      <c r="F112" s="719">
        <f>'RM_1.3.sz.mell.'!F112</f>
        <v>0</v>
      </c>
      <c r="G112" s="719">
        <f>'RM_1.3.sz.mell.'!G112</f>
        <v>0</v>
      </c>
      <c r="H112" s="719">
        <f>'RM_1.3.sz.mell.'!H112</f>
        <v>0</v>
      </c>
      <c r="I112" s="719">
        <f>'RM_1.3.sz.mell.'!I112</f>
        <v>0</v>
      </c>
      <c r="J112" s="719">
        <f>'RM_1.3.sz.mell.'!J112</f>
        <v>0</v>
      </c>
      <c r="K112" s="720">
        <f t="shared" si="6"/>
        <v>0</v>
      </c>
    </row>
    <row r="113" spans="1:11" ht="12" customHeight="1" x14ac:dyDescent="0.3">
      <c r="A113" s="1287" t="s">
        <v>186</v>
      </c>
      <c r="B113" s="1333" t="s">
        <v>355</v>
      </c>
      <c r="C113" s="719">
        <f>'RM_1.3.sz.mell.'!C113</f>
        <v>0</v>
      </c>
      <c r="D113" s="719">
        <f>'RM_1.3.sz.mell.'!D113</f>
        <v>0</v>
      </c>
      <c r="E113" s="719">
        <f>'RM_1.3.sz.mell.'!E113</f>
        <v>0</v>
      </c>
      <c r="F113" s="719">
        <f>'RM_1.3.sz.mell.'!F113</f>
        <v>0</v>
      </c>
      <c r="G113" s="719">
        <f>'RM_1.3.sz.mell.'!G113</f>
        <v>0</v>
      </c>
      <c r="H113" s="719">
        <f>'RM_1.3.sz.mell.'!H113</f>
        <v>0</v>
      </c>
      <c r="I113" s="719">
        <f>'RM_1.3.sz.mell.'!I113</f>
        <v>0</v>
      </c>
      <c r="J113" s="719">
        <f>'RM_1.3.sz.mell.'!J113</f>
        <v>0</v>
      </c>
      <c r="K113" s="720">
        <f t="shared" si="6"/>
        <v>0</v>
      </c>
    </row>
    <row r="114" spans="1:11" ht="12" customHeight="1" x14ac:dyDescent="0.3">
      <c r="A114" s="1287" t="s">
        <v>349</v>
      </c>
      <c r="B114" s="1334" t="s">
        <v>356</v>
      </c>
      <c r="C114" s="719">
        <f>'RM_1.3.sz.mell.'!C114</f>
        <v>0</v>
      </c>
      <c r="D114" s="719">
        <f>'RM_1.3.sz.mell.'!D114</f>
        <v>0</v>
      </c>
      <c r="E114" s="719">
        <f>'RM_1.3.sz.mell.'!E114</f>
        <v>0</v>
      </c>
      <c r="F114" s="719">
        <f>'RM_1.3.sz.mell.'!F114</f>
        <v>0</v>
      </c>
      <c r="G114" s="719">
        <f>'RM_1.3.sz.mell.'!G114</f>
        <v>0</v>
      </c>
      <c r="H114" s="719">
        <f>'RM_1.3.sz.mell.'!H114</f>
        <v>0</v>
      </c>
      <c r="I114" s="719">
        <f>'RM_1.3.sz.mell.'!I114</f>
        <v>0</v>
      </c>
      <c r="J114" s="719">
        <f>'RM_1.3.sz.mell.'!J114</f>
        <v>0</v>
      </c>
      <c r="K114" s="720">
        <f t="shared" si="6"/>
        <v>0</v>
      </c>
    </row>
    <row r="115" spans="1:11" ht="12" customHeight="1" x14ac:dyDescent="0.3">
      <c r="A115" s="1320" t="s">
        <v>350</v>
      </c>
      <c r="B115" s="1332" t="s">
        <v>357</v>
      </c>
      <c r="C115" s="719">
        <f>'RM_1.3.sz.mell.'!C115</f>
        <v>0</v>
      </c>
      <c r="D115" s="719">
        <f>'RM_1.3.sz.mell.'!D115</f>
        <v>0</v>
      </c>
      <c r="E115" s="719">
        <f>'RM_1.3.sz.mell.'!E115</f>
        <v>0</v>
      </c>
      <c r="F115" s="719">
        <f>'RM_1.3.sz.mell.'!F115</f>
        <v>0</v>
      </c>
      <c r="G115" s="719">
        <f>'RM_1.3.sz.mell.'!G115</f>
        <v>0</v>
      </c>
      <c r="H115" s="719">
        <f>'RM_1.3.sz.mell.'!H115</f>
        <v>0</v>
      </c>
      <c r="I115" s="719">
        <f>'RM_1.3.sz.mell.'!I115</f>
        <v>0</v>
      </c>
      <c r="J115" s="719">
        <f>'RM_1.3.sz.mell.'!J115</f>
        <v>0</v>
      </c>
      <c r="K115" s="720">
        <f t="shared" si="6"/>
        <v>0</v>
      </c>
    </row>
    <row r="116" spans="1:11" ht="12" customHeight="1" x14ac:dyDescent="0.3">
      <c r="A116" s="1287" t="s">
        <v>438</v>
      </c>
      <c r="B116" s="1332" t="s">
        <v>358</v>
      </c>
      <c r="C116" s="719">
        <f>'RM_1.3.sz.mell.'!C116</f>
        <v>0</v>
      </c>
      <c r="D116" s="719">
        <f>'RM_1.3.sz.mell.'!D116</f>
        <v>0</v>
      </c>
      <c r="E116" s="719">
        <f>'RM_1.3.sz.mell.'!E116</f>
        <v>0</v>
      </c>
      <c r="F116" s="719">
        <f>'RM_1.3.sz.mell.'!F116</f>
        <v>0</v>
      </c>
      <c r="G116" s="719">
        <f>'RM_1.3.sz.mell.'!G116</f>
        <v>0</v>
      </c>
      <c r="H116" s="719">
        <f>'RM_1.3.sz.mell.'!H116</f>
        <v>0</v>
      </c>
      <c r="I116" s="719">
        <f>'RM_1.3.sz.mell.'!I116</f>
        <v>0</v>
      </c>
      <c r="J116" s="719">
        <f>'RM_1.3.sz.mell.'!J116</f>
        <v>0</v>
      </c>
      <c r="K116" s="720">
        <f t="shared" si="6"/>
        <v>0</v>
      </c>
    </row>
    <row r="117" spans="1:11" ht="12" customHeight="1" x14ac:dyDescent="0.3">
      <c r="A117" s="1290" t="s">
        <v>439</v>
      </c>
      <c r="B117" s="1332" t="s">
        <v>359</v>
      </c>
      <c r="C117" s="719">
        <f>'RM_1.3.sz.mell.'!C117</f>
        <v>0</v>
      </c>
      <c r="D117" s="719">
        <f>'RM_1.3.sz.mell.'!D117</f>
        <v>0</v>
      </c>
      <c r="E117" s="719">
        <f>'RM_1.3.sz.mell.'!E117</f>
        <v>0</v>
      </c>
      <c r="F117" s="719">
        <f>'RM_1.3.sz.mell.'!F117</f>
        <v>0</v>
      </c>
      <c r="G117" s="719">
        <f>'RM_1.3.sz.mell.'!G117</f>
        <v>0</v>
      </c>
      <c r="H117" s="719">
        <f>'RM_1.3.sz.mell.'!H117</f>
        <v>0</v>
      </c>
      <c r="I117" s="719">
        <f>'RM_1.3.sz.mell.'!I117</f>
        <v>0</v>
      </c>
      <c r="J117" s="719">
        <f>'RM_1.3.sz.mell.'!J117</f>
        <v>0</v>
      </c>
      <c r="K117" s="720">
        <f t="shared" si="6"/>
        <v>0</v>
      </c>
    </row>
    <row r="118" spans="1:11" ht="12" customHeight="1" x14ac:dyDescent="0.3">
      <c r="A118" s="1287" t="s">
        <v>443</v>
      </c>
      <c r="B118" s="1331" t="s">
        <v>50</v>
      </c>
      <c r="C118" s="717">
        <f>'RM_1.3.sz.mell.'!C118</f>
        <v>0</v>
      </c>
      <c r="D118" s="717">
        <f>'RM_1.3.sz.mell.'!D118</f>
        <v>0</v>
      </c>
      <c r="E118" s="717">
        <f>'RM_1.3.sz.mell.'!E118</f>
        <v>0</v>
      </c>
      <c r="F118" s="717">
        <f>'RM_1.3.sz.mell.'!F118</f>
        <v>0</v>
      </c>
      <c r="G118" s="717">
        <f>'RM_1.3.sz.mell.'!G118</f>
        <v>0</v>
      </c>
      <c r="H118" s="717">
        <f>'RM_1.3.sz.mell.'!H118</f>
        <v>0</v>
      </c>
      <c r="I118" s="717">
        <f>'RM_1.3.sz.mell.'!I118</f>
        <v>0</v>
      </c>
      <c r="J118" s="717">
        <f>'RM_1.3.sz.mell.'!J118</f>
        <v>0</v>
      </c>
      <c r="K118" s="718">
        <f t="shared" si="6"/>
        <v>0</v>
      </c>
    </row>
    <row r="119" spans="1:11" ht="12" customHeight="1" x14ac:dyDescent="0.3">
      <c r="A119" s="1287" t="s">
        <v>444</v>
      </c>
      <c r="B119" s="1330" t="s">
        <v>446</v>
      </c>
      <c r="C119" s="717">
        <f>'RM_1.3.sz.mell.'!C119</f>
        <v>0</v>
      </c>
      <c r="D119" s="717">
        <f>'RM_1.3.sz.mell.'!D119</f>
        <v>0</v>
      </c>
      <c r="E119" s="717">
        <f>'RM_1.3.sz.mell.'!E119</f>
        <v>0</v>
      </c>
      <c r="F119" s="717">
        <f>'RM_1.3.sz.mell.'!F119</f>
        <v>0</v>
      </c>
      <c r="G119" s="717">
        <f>'RM_1.3.sz.mell.'!G119</f>
        <v>0</v>
      </c>
      <c r="H119" s="717">
        <f>'RM_1.3.sz.mell.'!H119</f>
        <v>0</v>
      </c>
      <c r="I119" s="717">
        <f>'RM_1.3.sz.mell.'!I119</f>
        <v>0</v>
      </c>
      <c r="J119" s="717">
        <f>'RM_1.3.sz.mell.'!J119</f>
        <v>0</v>
      </c>
      <c r="K119" s="718">
        <f t="shared" si="6"/>
        <v>0</v>
      </c>
    </row>
    <row r="120" spans="1:11" ht="12" customHeight="1" thickBot="1" x14ac:dyDescent="0.35">
      <c r="A120" s="1294" t="s">
        <v>445</v>
      </c>
      <c r="B120" s="1335" t="s">
        <v>447</v>
      </c>
      <c r="C120" s="721">
        <f>'RM_1.3.sz.mell.'!C120</f>
        <v>0</v>
      </c>
      <c r="D120" s="721">
        <f>'RM_1.3.sz.mell.'!D120</f>
        <v>0</v>
      </c>
      <c r="E120" s="721">
        <f>'RM_1.3.sz.mell.'!E120</f>
        <v>0</v>
      </c>
      <c r="F120" s="721">
        <f>'RM_1.3.sz.mell.'!F120</f>
        <v>0</v>
      </c>
      <c r="G120" s="721">
        <f>'RM_1.3.sz.mell.'!G120</f>
        <v>0</v>
      </c>
      <c r="H120" s="721">
        <f>'RM_1.3.sz.mell.'!H120</f>
        <v>0</v>
      </c>
      <c r="I120" s="721">
        <f>'RM_1.3.sz.mell.'!I120</f>
        <v>0</v>
      </c>
      <c r="J120" s="721">
        <f>'RM_1.3.sz.mell.'!J120</f>
        <v>0</v>
      </c>
      <c r="K120" s="708">
        <f t="shared" si="6"/>
        <v>0</v>
      </c>
    </row>
    <row r="121" spans="1:11" ht="12" customHeight="1" thickBot="1" x14ac:dyDescent="0.35">
      <c r="A121" s="1321" t="s">
        <v>19</v>
      </c>
      <c r="B121" s="1336" t="s">
        <v>360</v>
      </c>
      <c r="C121" s="510">
        <f>'RM_1.3.sz.mell.'!C121</f>
        <v>0</v>
      </c>
      <c r="D121" s="510">
        <f>'RM_1.3.sz.mell.'!D121</f>
        <v>0</v>
      </c>
      <c r="E121" s="510">
        <f>'RM_1.3.sz.mell.'!E121</f>
        <v>0</v>
      </c>
      <c r="F121" s="510">
        <f>'RM_1.3.sz.mell.'!F121</f>
        <v>0</v>
      </c>
      <c r="G121" s="510">
        <f>'RM_1.3.sz.mell.'!G121</f>
        <v>0</v>
      </c>
      <c r="H121" s="510">
        <f>'RM_1.3.sz.mell.'!H121</f>
        <v>0</v>
      </c>
      <c r="I121" s="510">
        <f>'RM_1.3.sz.mell.'!I121</f>
        <v>0</v>
      </c>
      <c r="J121" s="510">
        <f>'RM_1.3.sz.mell.'!J121</f>
        <v>0</v>
      </c>
      <c r="K121" s="504">
        <f>+K122+K124+K126</f>
        <v>0</v>
      </c>
    </row>
    <row r="122" spans="1:11" ht="12" customHeight="1" x14ac:dyDescent="0.3">
      <c r="A122" s="1285" t="s">
        <v>104</v>
      </c>
      <c r="B122" s="1330" t="s">
        <v>230</v>
      </c>
      <c r="C122" s="699">
        <f>'RM_1.3.sz.mell.'!C122</f>
        <v>0</v>
      </c>
      <c r="D122" s="699">
        <f>'RM_1.3.sz.mell.'!D122</f>
        <v>0</v>
      </c>
      <c r="E122" s="699">
        <f>'RM_1.3.sz.mell.'!E122</f>
        <v>0</v>
      </c>
      <c r="F122" s="699">
        <f>'RM_1.3.sz.mell.'!F122</f>
        <v>0</v>
      </c>
      <c r="G122" s="699">
        <f>'RM_1.3.sz.mell.'!G122</f>
        <v>0</v>
      </c>
      <c r="H122" s="699">
        <f>'RM_1.3.sz.mell.'!H122</f>
        <v>0</v>
      </c>
      <c r="I122" s="699">
        <f>'RM_1.3.sz.mell.'!I122</f>
        <v>0</v>
      </c>
      <c r="J122" s="699">
        <f>'RM_1.3.sz.mell.'!J122</f>
        <v>0</v>
      </c>
      <c r="K122" s="700">
        <f t="shared" ref="K122:K134" si="7">C122+J122</f>
        <v>0</v>
      </c>
    </row>
    <row r="123" spans="1:11" ht="12" customHeight="1" x14ac:dyDescent="0.3">
      <c r="A123" s="1285" t="s">
        <v>105</v>
      </c>
      <c r="B123" s="1337" t="s">
        <v>364</v>
      </c>
      <c r="C123" s="699">
        <f>'RM_1.3.sz.mell.'!C123</f>
        <v>0</v>
      </c>
      <c r="D123" s="699">
        <f>'RM_1.3.sz.mell.'!D123</f>
        <v>0</v>
      </c>
      <c r="E123" s="699">
        <f>'RM_1.3.sz.mell.'!E123</f>
        <v>0</v>
      </c>
      <c r="F123" s="699">
        <f>'RM_1.3.sz.mell.'!F123</f>
        <v>0</v>
      </c>
      <c r="G123" s="699">
        <f>'RM_1.3.sz.mell.'!G123</f>
        <v>0</v>
      </c>
      <c r="H123" s="699">
        <f>'RM_1.3.sz.mell.'!H123</f>
        <v>0</v>
      </c>
      <c r="I123" s="699">
        <f>'RM_1.3.sz.mell.'!I123</f>
        <v>0</v>
      </c>
      <c r="J123" s="699">
        <f>'RM_1.3.sz.mell.'!J123</f>
        <v>0</v>
      </c>
      <c r="K123" s="700">
        <f t="shared" si="7"/>
        <v>0</v>
      </c>
    </row>
    <row r="124" spans="1:11" ht="12" customHeight="1" x14ac:dyDescent="0.3">
      <c r="A124" s="1285" t="s">
        <v>106</v>
      </c>
      <c r="B124" s="1337" t="s">
        <v>187</v>
      </c>
      <c r="C124" s="717">
        <f>'RM_1.3.sz.mell.'!C124</f>
        <v>0</v>
      </c>
      <c r="D124" s="717">
        <f>'RM_1.3.sz.mell.'!D124</f>
        <v>0</v>
      </c>
      <c r="E124" s="717">
        <f>'RM_1.3.sz.mell.'!E124</f>
        <v>0</v>
      </c>
      <c r="F124" s="717">
        <f>'RM_1.3.sz.mell.'!F124</f>
        <v>0</v>
      </c>
      <c r="G124" s="717">
        <f>'RM_1.3.sz.mell.'!G124</f>
        <v>0</v>
      </c>
      <c r="H124" s="717">
        <f>'RM_1.3.sz.mell.'!H124</f>
        <v>0</v>
      </c>
      <c r="I124" s="717">
        <f>'RM_1.3.sz.mell.'!I124</f>
        <v>0</v>
      </c>
      <c r="J124" s="717">
        <f>'RM_1.3.sz.mell.'!J124</f>
        <v>0</v>
      </c>
      <c r="K124" s="718">
        <f t="shared" si="7"/>
        <v>0</v>
      </c>
    </row>
    <row r="125" spans="1:11" ht="12" customHeight="1" x14ac:dyDescent="0.3">
      <c r="A125" s="1285" t="s">
        <v>107</v>
      </c>
      <c r="B125" s="1337" t="s">
        <v>365</v>
      </c>
      <c r="C125" s="717">
        <f>'RM_1.3.sz.mell.'!C125</f>
        <v>0</v>
      </c>
      <c r="D125" s="717">
        <f>'RM_1.3.sz.mell.'!D125</f>
        <v>0</v>
      </c>
      <c r="E125" s="717">
        <f>'RM_1.3.sz.mell.'!E125</f>
        <v>0</v>
      </c>
      <c r="F125" s="717">
        <f>'RM_1.3.sz.mell.'!F125</f>
        <v>0</v>
      </c>
      <c r="G125" s="717">
        <f>'RM_1.3.sz.mell.'!G125</f>
        <v>0</v>
      </c>
      <c r="H125" s="717">
        <f>'RM_1.3.sz.mell.'!H125</f>
        <v>0</v>
      </c>
      <c r="I125" s="717">
        <f>'RM_1.3.sz.mell.'!I125</f>
        <v>0</v>
      </c>
      <c r="J125" s="717">
        <f>'RM_1.3.sz.mell.'!J125</f>
        <v>0</v>
      </c>
      <c r="K125" s="718">
        <f t="shared" si="7"/>
        <v>0</v>
      </c>
    </row>
    <row r="126" spans="1:11" ht="12" customHeight="1" x14ac:dyDescent="0.3">
      <c r="A126" s="1285" t="s">
        <v>108</v>
      </c>
      <c r="B126" s="1338" t="s">
        <v>232</v>
      </c>
      <c r="C126" s="717">
        <f>'RM_1.3.sz.mell.'!C126</f>
        <v>0</v>
      </c>
      <c r="D126" s="717">
        <f>'RM_1.3.sz.mell.'!D126</f>
        <v>0</v>
      </c>
      <c r="E126" s="717">
        <f>'RM_1.3.sz.mell.'!E126</f>
        <v>0</v>
      </c>
      <c r="F126" s="717">
        <f>'RM_1.3.sz.mell.'!F126</f>
        <v>0</v>
      </c>
      <c r="G126" s="717">
        <f>'RM_1.3.sz.mell.'!G126</f>
        <v>0</v>
      </c>
      <c r="H126" s="717">
        <f>'RM_1.3.sz.mell.'!H126</f>
        <v>0</v>
      </c>
      <c r="I126" s="717">
        <f>'RM_1.3.sz.mell.'!I126</f>
        <v>0</v>
      </c>
      <c r="J126" s="717">
        <f>'RM_1.3.sz.mell.'!J126</f>
        <v>0</v>
      </c>
      <c r="K126" s="718">
        <f t="shared" si="7"/>
        <v>0</v>
      </c>
    </row>
    <row r="127" spans="1:11" ht="12" customHeight="1" x14ac:dyDescent="0.3">
      <c r="A127" s="1285" t="s">
        <v>117</v>
      </c>
      <c r="B127" s="1339" t="s">
        <v>428</v>
      </c>
      <c r="C127" s="717">
        <f>'RM_1.3.sz.mell.'!C127</f>
        <v>0</v>
      </c>
      <c r="D127" s="717">
        <f>'RM_1.3.sz.mell.'!D127</f>
        <v>0</v>
      </c>
      <c r="E127" s="717">
        <f>'RM_1.3.sz.mell.'!E127</f>
        <v>0</v>
      </c>
      <c r="F127" s="717">
        <f>'RM_1.3.sz.mell.'!F127</f>
        <v>0</v>
      </c>
      <c r="G127" s="717">
        <f>'RM_1.3.sz.mell.'!G127</f>
        <v>0</v>
      </c>
      <c r="H127" s="717">
        <f>'RM_1.3.sz.mell.'!H127</f>
        <v>0</v>
      </c>
      <c r="I127" s="717">
        <f>'RM_1.3.sz.mell.'!I127</f>
        <v>0</v>
      </c>
      <c r="J127" s="717">
        <f>'RM_1.3.sz.mell.'!J127</f>
        <v>0</v>
      </c>
      <c r="K127" s="718">
        <f t="shared" si="7"/>
        <v>0</v>
      </c>
    </row>
    <row r="128" spans="1:11" ht="12" customHeight="1" x14ac:dyDescent="0.3">
      <c r="A128" s="1285" t="s">
        <v>119</v>
      </c>
      <c r="B128" s="1340" t="s">
        <v>370</v>
      </c>
      <c r="C128" s="717">
        <f>'RM_1.3.sz.mell.'!C128</f>
        <v>0</v>
      </c>
      <c r="D128" s="717">
        <f>'RM_1.3.sz.mell.'!D128</f>
        <v>0</v>
      </c>
      <c r="E128" s="717">
        <f>'RM_1.3.sz.mell.'!E128</f>
        <v>0</v>
      </c>
      <c r="F128" s="717">
        <f>'RM_1.3.sz.mell.'!F128</f>
        <v>0</v>
      </c>
      <c r="G128" s="717">
        <f>'RM_1.3.sz.mell.'!G128</f>
        <v>0</v>
      </c>
      <c r="H128" s="717">
        <f>'RM_1.3.sz.mell.'!H128</f>
        <v>0</v>
      </c>
      <c r="I128" s="717">
        <f>'RM_1.3.sz.mell.'!I128</f>
        <v>0</v>
      </c>
      <c r="J128" s="717">
        <f>'RM_1.3.sz.mell.'!J128</f>
        <v>0</v>
      </c>
      <c r="K128" s="718">
        <f t="shared" si="7"/>
        <v>0</v>
      </c>
    </row>
    <row r="129" spans="1:11" x14ac:dyDescent="0.3">
      <c r="A129" s="1285" t="s">
        <v>188</v>
      </c>
      <c r="B129" s="1334" t="s">
        <v>353</v>
      </c>
      <c r="C129" s="717">
        <f>'RM_1.3.sz.mell.'!C129</f>
        <v>0</v>
      </c>
      <c r="D129" s="717">
        <f>'RM_1.3.sz.mell.'!D129</f>
        <v>0</v>
      </c>
      <c r="E129" s="717">
        <f>'RM_1.3.sz.mell.'!E129</f>
        <v>0</v>
      </c>
      <c r="F129" s="717">
        <f>'RM_1.3.sz.mell.'!F129</f>
        <v>0</v>
      </c>
      <c r="G129" s="717">
        <f>'RM_1.3.sz.mell.'!G129</f>
        <v>0</v>
      </c>
      <c r="H129" s="717">
        <f>'RM_1.3.sz.mell.'!H129</f>
        <v>0</v>
      </c>
      <c r="I129" s="717">
        <f>'RM_1.3.sz.mell.'!I129</f>
        <v>0</v>
      </c>
      <c r="J129" s="717">
        <f>'RM_1.3.sz.mell.'!J129</f>
        <v>0</v>
      </c>
      <c r="K129" s="718">
        <f t="shared" si="7"/>
        <v>0</v>
      </c>
    </row>
    <row r="130" spans="1:11" ht="12" customHeight="1" x14ac:dyDescent="0.3">
      <c r="A130" s="1285" t="s">
        <v>189</v>
      </c>
      <c r="B130" s="1334" t="s">
        <v>369</v>
      </c>
      <c r="C130" s="717">
        <f>'RM_1.3.sz.mell.'!C130</f>
        <v>0</v>
      </c>
      <c r="D130" s="717">
        <f>'RM_1.3.sz.mell.'!D130</f>
        <v>0</v>
      </c>
      <c r="E130" s="717">
        <f>'RM_1.3.sz.mell.'!E130</f>
        <v>0</v>
      </c>
      <c r="F130" s="717">
        <f>'RM_1.3.sz.mell.'!F130</f>
        <v>0</v>
      </c>
      <c r="G130" s="717">
        <f>'RM_1.3.sz.mell.'!G130</f>
        <v>0</v>
      </c>
      <c r="H130" s="717">
        <f>'RM_1.3.sz.mell.'!H130</f>
        <v>0</v>
      </c>
      <c r="I130" s="717">
        <f>'RM_1.3.sz.mell.'!I130</f>
        <v>0</v>
      </c>
      <c r="J130" s="717">
        <f>'RM_1.3.sz.mell.'!J130</f>
        <v>0</v>
      </c>
      <c r="K130" s="718">
        <f t="shared" si="7"/>
        <v>0</v>
      </c>
    </row>
    <row r="131" spans="1:11" ht="12" customHeight="1" x14ac:dyDescent="0.3">
      <c r="A131" s="1285" t="s">
        <v>190</v>
      </c>
      <c r="B131" s="1334" t="s">
        <v>368</v>
      </c>
      <c r="C131" s="717">
        <f>'RM_1.3.sz.mell.'!C131</f>
        <v>0</v>
      </c>
      <c r="D131" s="717">
        <f>'RM_1.3.sz.mell.'!D131</f>
        <v>0</v>
      </c>
      <c r="E131" s="717">
        <f>'RM_1.3.sz.mell.'!E131</f>
        <v>0</v>
      </c>
      <c r="F131" s="717">
        <f>'RM_1.3.sz.mell.'!F131</f>
        <v>0</v>
      </c>
      <c r="G131" s="717">
        <f>'RM_1.3.sz.mell.'!G131</f>
        <v>0</v>
      </c>
      <c r="H131" s="717">
        <f>'RM_1.3.sz.mell.'!H131</f>
        <v>0</v>
      </c>
      <c r="I131" s="717">
        <f>'RM_1.3.sz.mell.'!I131</f>
        <v>0</v>
      </c>
      <c r="J131" s="717">
        <f>'RM_1.3.sz.mell.'!J131</f>
        <v>0</v>
      </c>
      <c r="K131" s="718">
        <f t="shared" si="7"/>
        <v>0</v>
      </c>
    </row>
    <row r="132" spans="1:11" ht="12" customHeight="1" x14ac:dyDescent="0.3">
      <c r="A132" s="1285" t="s">
        <v>361</v>
      </c>
      <c r="B132" s="1334" t="s">
        <v>356</v>
      </c>
      <c r="C132" s="717">
        <f>'RM_1.3.sz.mell.'!C132</f>
        <v>0</v>
      </c>
      <c r="D132" s="717">
        <f>'RM_1.3.sz.mell.'!D132</f>
        <v>0</v>
      </c>
      <c r="E132" s="717">
        <f>'RM_1.3.sz.mell.'!E132</f>
        <v>0</v>
      </c>
      <c r="F132" s="717">
        <f>'RM_1.3.sz.mell.'!F132</f>
        <v>0</v>
      </c>
      <c r="G132" s="717">
        <f>'RM_1.3.sz.mell.'!G132</f>
        <v>0</v>
      </c>
      <c r="H132" s="717">
        <f>'RM_1.3.sz.mell.'!H132</f>
        <v>0</v>
      </c>
      <c r="I132" s="717">
        <f>'RM_1.3.sz.mell.'!I132</f>
        <v>0</v>
      </c>
      <c r="J132" s="717">
        <f>'RM_1.3.sz.mell.'!J132</f>
        <v>0</v>
      </c>
      <c r="K132" s="718">
        <f t="shared" si="7"/>
        <v>0</v>
      </c>
    </row>
    <row r="133" spans="1:11" ht="12" customHeight="1" x14ac:dyDescent="0.3">
      <c r="A133" s="1285" t="s">
        <v>362</v>
      </c>
      <c r="B133" s="1334" t="s">
        <v>367</v>
      </c>
      <c r="C133" s="717">
        <f>'RM_1.3.sz.mell.'!C133</f>
        <v>0</v>
      </c>
      <c r="D133" s="717">
        <f>'RM_1.3.sz.mell.'!D133</f>
        <v>0</v>
      </c>
      <c r="E133" s="717">
        <f>'RM_1.3.sz.mell.'!E133</f>
        <v>0</v>
      </c>
      <c r="F133" s="717">
        <f>'RM_1.3.sz.mell.'!F133</f>
        <v>0</v>
      </c>
      <c r="G133" s="717">
        <f>'RM_1.3.sz.mell.'!G133</f>
        <v>0</v>
      </c>
      <c r="H133" s="717">
        <f>'RM_1.3.sz.mell.'!H133</f>
        <v>0</v>
      </c>
      <c r="I133" s="717">
        <f>'RM_1.3.sz.mell.'!I133</f>
        <v>0</v>
      </c>
      <c r="J133" s="717">
        <f>'RM_1.3.sz.mell.'!J133</f>
        <v>0</v>
      </c>
      <c r="K133" s="718">
        <f t="shared" si="7"/>
        <v>0</v>
      </c>
    </row>
    <row r="134" spans="1:11" ht="16.2" thickBot="1" x14ac:dyDescent="0.35">
      <c r="A134" s="1320" t="s">
        <v>363</v>
      </c>
      <c r="B134" s="1334" t="s">
        <v>366</v>
      </c>
      <c r="C134" s="719">
        <f>'RM_1.3.sz.mell.'!C134</f>
        <v>0</v>
      </c>
      <c r="D134" s="719">
        <f>'RM_1.3.sz.mell.'!D134</f>
        <v>0</v>
      </c>
      <c r="E134" s="719">
        <f>'RM_1.3.sz.mell.'!E134</f>
        <v>0</v>
      </c>
      <c r="F134" s="719">
        <f>'RM_1.3.sz.mell.'!F134</f>
        <v>0</v>
      </c>
      <c r="G134" s="719">
        <f>'RM_1.3.sz.mell.'!G134</f>
        <v>0</v>
      </c>
      <c r="H134" s="719">
        <f>'RM_1.3.sz.mell.'!H134</f>
        <v>0</v>
      </c>
      <c r="I134" s="719">
        <f>'RM_1.3.sz.mell.'!I134</f>
        <v>0</v>
      </c>
      <c r="J134" s="719">
        <f>'RM_1.3.sz.mell.'!J134</f>
        <v>0</v>
      </c>
      <c r="K134" s="720">
        <f t="shared" si="7"/>
        <v>0</v>
      </c>
    </row>
    <row r="135" spans="1:11" ht="12" customHeight="1" thickBot="1" x14ac:dyDescent="0.35">
      <c r="A135" s="1283" t="s">
        <v>20</v>
      </c>
      <c r="B135" s="1341" t="s">
        <v>448</v>
      </c>
      <c r="C135" s="407">
        <f>'RM_1.3.sz.mell.'!C135</f>
        <v>0</v>
      </c>
      <c r="D135" s="407">
        <f>'RM_1.3.sz.mell.'!D135</f>
        <v>0</v>
      </c>
      <c r="E135" s="407">
        <f>'RM_1.3.sz.mell.'!E135</f>
        <v>0</v>
      </c>
      <c r="F135" s="407">
        <f>'RM_1.3.sz.mell.'!F135</f>
        <v>0</v>
      </c>
      <c r="G135" s="407">
        <f>'RM_1.3.sz.mell.'!G135</f>
        <v>0</v>
      </c>
      <c r="H135" s="407">
        <f>'RM_1.3.sz.mell.'!H135</f>
        <v>0</v>
      </c>
      <c r="I135" s="407">
        <f>'RM_1.3.sz.mell.'!I135</f>
        <v>0</v>
      </c>
      <c r="J135" s="407">
        <f>'RM_1.3.sz.mell.'!J135</f>
        <v>0</v>
      </c>
      <c r="K135" s="273">
        <f>+K100+K121</f>
        <v>0</v>
      </c>
    </row>
    <row r="136" spans="1:11" ht="12" customHeight="1" thickBot="1" x14ac:dyDescent="0.35">
      <c r="A136" s="1283" t="s">
        <v>21</v>
      </c>
      <c r="B136" s="1341" t="s">
        <v>766</v>
      </c>
      <c r="C136" s="407">
        <f>'RM_1.3.sz.mell.'!C136</f>
        <v>0</v>
      </c>
      <c r="D136" s="407">
        <f>'RM_1.3.sz.mell.'!D136</f>
        <v>0</v>
      </c>
      <c r="E136" s="407">
        <f>'RM_1.3.sz.mell.'!E136</f>
        <v>0</v>
      </c>
      <c r="F136" s="407">
        <f>'RM_1.3.sz.mell.'!F136</f>
        <v>0</v>
      </c>
      <c r="G136" s="407">
        <f>'RM_1.3.sz.mell.'!G136</f>
        <v>0</v>
      </c>
      <c r="H136" s="407">
        <f>'RM_1.3.sz.mell.'!H136</f>
        <v>0</v>
      </c>
      <c r="I136" s="407">
        <f>'RM_1.3.sz.mell.'!I136</f>
        <v>0</v>
      </c>
      <c r="J136" s="407">
        <f>'RM_1.3.sz.mell.'!J136</f>
        <v>0</v>
      </c>
      <c r="K136" s="273">
        <f>+K137+K138+K139</f>
        <v>0</v>
      </c>
    </row>
    <row r="137" spans="1:11" ht="12" customHeight="1" x14ac:dyDescent="0.3">
      <c r="A137" s="1285" t="s">
        <v>268</v>
      </c>
      <c r="B137" s="1337" t="s">
        <v>456</v>
      </c>
      <c r="C137" s="717">
        <f>'RM_1.3.sz.mell.'!C137</f>
        <v>0</v>
      </c>
      <c r="D137" s="717">
        <f>'RM_1.3.sz.mell.'!D137</f>
        <v>0</v>
      </c>
      <c r="E137" s="717">
        <f>'RM_1.3.sz.mell.'!E137</f>
        <v>0</v>
      </c>
      <c r="F137" s="717">
        <f>'RM_1.3.sz.mell.'!F137</f>
        <v>0</v>
      </c>
      <c r="G137" s="717">
        <f>'RM_1.3.sz.mell.'!G137</f>
        <v>0</v>
      </c>
      <c r="H137" s="717">
        <f>'RM_1.3.sz.mell.'!H137</f>
        <v>0</v>
      </c>
      <c r="I137" s="717">
        <f>'RM_1.3.sz.mell.'!I137</f>
        <v>0</v>
      </c>
      <c r="J137" s="717">
        <f>'RM_1.3.sz.mell.'!J137</f>
        <v>0</v>
      </c>
      <c r="K137" s="718">
        <f>C137+J137</f>
        <v>0</v>
      </c>
    </row>
    <row r="138" spans="1:11" ht="12" customHeight="1" x14ac:dyDescent="0.3">
      <c r="A138" s="1285" t="s">
        <v>269</v>
      </c>
      <c r="B138" s="1337" t="s">
        <v>457</v>
      </c>
      <c r="C138" s="717">
        <f>'RM_1.3.sz.mell.'!C138</f>
        <v>0</v>
      </c>
      <c r="D138" s="717">
        <f>'RM_1.3.sz.mell.'!D138</f>
        <v>0</v>
      </c>
      <c r="E138" s="717">
        <f>'RM_1.3.sz.mell.'!E138</f>
        <v>0</v>
      </c>
      <c r="F138" s="717">
        <f>'RM_1.3.sz.mell.'!F138</f>
        <v>0</v>
      </c>
      <c r="G138" s="717">
        <f>'RM_1.3.sz.mell.'!G138</f>
        <v>0</v>
      </c>
      <c r="H138" s="717">
        <f>'RM_1.3.sz.mell.'!H138</f>
        <v>0</v>
      </c>
      <c r="I138" s="717">
        <f>'RM_1.3.sz.mell.'!I138</f>
        <v>0</v>
      </c>
      <c r="J138" s="717">
        <f>'RM_1.3.sz.mell.'!J138</f>
        <v>0</v>
      </c>
      <c r="K138" s="718">
        <f>C138+J138</f>
        <v>0</v>
      </c>
    </row>
    <row r="139" spans="1:11" ht="12" customHeight="1" thickBot="1" x14ac:dyDescent="0.35">
      <c r="A139" s="1320" t="s">
        <v>270</v>
      </c>
      <c r="B139" s="1337" t="s">
        <v>458</v>
      </c>
      <c r="C139" s="717">
        <f>'RM_1.3.sz.mell.'!C139</f>
        <v>0</v>
      </c>
      <c r="D139" s="717">
        <f>'RM_1.3.sz.mell.'!D139</f>
        <v>0</v>
      </c>
      <c r="E139" s="717">
        <f>'RM_1.3.sz.mell.'!E139</f>
        <v>0</v>
      </c>
      <c r="F139" s="717">
        <f>'RM_1.3.sz.mell.'!F139</f>
        <v>0</v>
      </c>
      <c r="G139" s="717">
        <f>'RM_1.3.sz.mell.'!G139</f>
        <v>0</v>
      </c>
      <c r="H139" s="717">
        <f>'RM_1.3.sz.mell.'!H139</f>
        <v>0</v>
      </c>
      <c r="I139" s="717">
        <f>'RM_1.3.sz.mell.'!I139</f>
        <v>0</v>
      </c>
      <c r="J139" s="717">
        <f>'RM_1.3.sz.mell.'!J139</f>
        <v>0</v>
      </c>
      <c r="K139" s="718">
        <f>C139+J139</f>
        <v>0</v>
      </c>
    </row>
    <row r="140" spans="1:11" ht="12" customHeight="1" thickBot="1" x14ac:dyDescent="0.35">
      <c r="A140" s="1283" t="s">
        <v>22</v>
      </c>
      <c r="B140" s="1341" t="s">
        <v>450</v>
      </c>
      <c r="C140" s="407">
        <f>'RM_1.3.sz.mell.'!C140</f>
        <v>0</v>
      </c>
      <c r="D140" s="407">
        <f>'RM_1.3.sz.mell.'!D140</f>
        <v>0</v>
      </c>
      <c r="E140" s="407">
        <f>'RM_1.3.sz.mell.'!E140</f>
        <v>0</v>
      </c>
      <c r="F140" s="407">
        <f>'RM_1.3.sz.mell.'!F140</f>
        <v>0</v>
      </c>
      <c r="G140" s="407">
        <f>'RM_1.3.sz.mell.'!G140</f>
        <v>0</v>
      </c>
      <c r="H140" s="407">
        <f>'RM_1.3.sz.mell.'!H140</f>
        <v>0</v>
      </c>
      <c r="I140" s="407">
        <f>'RM_1.3.sz.mell.'!I140</f>
        <v>0</v>
      </c>
      <c r="J140" s="407">
        <f>'RM_1.3.sz.mell.'!J140</f>
        <v>0</v>
      </c>
      <c r="K140" s="273">
        <f>SUM(K141:K146)</f>
        <v>0</v>
      </c>
    </row>
    <row r="141" spans="1:11" ht="12" customHeight="1" x14ac:dyDescent="0.3">
      <c r="A141" s="1285" t="s">
        <v>91</v>
      </c>
      <c r="B141" s="1342" t="s">
        <v>459</v>
      </c>
      <c r="C141" s="717">
        <f>'RM_1.3.sz.mell.'!C141</f>
        <v>0</v>
      </c>
      <c r="D141" s="717">
        <f>'RM_1.3.sz.mell.'!D141</f>
        <v>0</v>
      </c>
      <c r="E141" s="717">
        <f>'RM_1.3.sz.mell.'!E141</f>
        <v>0</v>
      </c>
      <c r="F141" s="717">
        <f>'RM_1.3.sz.mell.'!F141</f>
        <v>0</v>
      </c>
      <c r="G141" s="717">
        <f>'RM_1.3.sz.mell.'!G141</f>
        <v>0</v>
      </c>
      <c r="H141" s="717">
        <f>'RM_1.3.sz.mell.'!H141</f>
        <v>0</v>
      </c>
      <c r="I141" s="717">
        <f>'RM_1.3.sz.mell.'!I141</f>
        <v>0</v>
      </c>
      <c r="J141" s="717">
        <f>'RM_1.3.sz.mell.'!J141</f>
        <v>0</v>
      </c>
      <c r="K141" s="718">
        <f t="shared" ref="K141:K146" si="8">C141+J141</f>
        <v>0</v>
      </c>
    </row>
    <row r="142" spans="1:11" ht="12" customHeight="1" x14ac:dyDescent="0.3">
      <c r="A142" s="1285" t="s">
        <v>92</v>
      </c>
      <c r="B142" s="1342" t="s">
        <v>451</v>
      </c>
      <c r="C142" s="717">
        <f>'RM_1.3.sz.mell.'!C142</f>
        <v>0</v>
      </c>
      <c r="D142" s="717">
        <f>'RM_1.3.sz.mell.'!D142</f>
        <v>0</v>
      </c>
      <c r="E142" s="717">
        <f>'RM_1.3.sz.mell.'!E142</f>
        <v>0</v>
      </c>
      <c r="F142" s="717">
        <f>'RM_1.3.sz.mell.'!F142</f>
        <v>0</v>
      </c>
      <c r="G142" s="717">
        <f>'RM_1.3.sz.mell.'!G142</f>
        <v>0</v>
      </c>
      <c r="H142" s="717">
        <f>'RM_1.3.sz.mell.'!H142</f>
        <v>0</v>
      </c>
      <c r="I142" s="717">
        <f>'RM_1.3.sz.mell.'!I142</f>
        <v>0</v>
      </c>
      <c r="J142" s="717">
        <f>'RM_1.3.sz.mell.'!J142</f>
        <v>0</v>
      </c>
      <c r="K142" s="718">
        <f t="shared" si="8"/>
        <v>0</v>
      </c>
    </row>
    <row r="143" spans="1:11" ht="12" customHeight="1" x14ac:dyDescent="0.3">
      <c r="A143" s="1285" t="s">
        <v>93</v>
      </c>
      <c r="B143" s="1342" t="s">
        <v>452</v>
      </c>
      <c r="C143" s="717">
        <f>'RM_1.3.sz.mell.'!C143</f>
        <v>0</v>
      </c>
      <c r="D143" s="717">
        <f>'RM_1.3.sz.mell.'!D143</f>
        <v>0</v>
      </c>
      <c r="E143" s="717">
        <f>'RM_1.3.sz.mell.'!E143</f>
        <v>0</v>
      </c>
      <c r="F143" s="717">
        <f>'RM_1.3.sz.mell.'!F143</f>
        <v>0</v>
      </c>
      <c r="G143" s="717">
        <f>'RM_1.3.sz.mell.'!G143</f>
        <v>0</v>
      </c>
      <c r="H143" s="717">
        <f>'RM_1.3.sz.mell.'!H143</f>
        <v>0</v>
      </c>
      <c r="I143" s="717">
        <f>'RM_1.3.sz.mell.'!I143</f>
        <v>0</v>
      </c>
      <c r="J143" s="717">
        <f>'RM_1.3.sz.mell.'!J143</f>
        <v>0</v>
      </c>
      <c r="K143" s="718">
        <f t="shared" si="8"/>
        <v>0</v>
      </c>
    </row>
    <row r="144" spans="1:11" ht="12" customHeight="1" x14ac:dyDescent="0.3">
      <c r="A144" s="1285" t="s">
        <v>175</v>
      </c>
      <c r="B144" s="1342" t="s">
        <v>453</v>
      </c>
      <c r="C144" s="717">
        <f>'RM_1.3.sz.mell.'!C144</f>
        <v>0</v>
      </c>
      <c r="D144" s="717">
        <f>'RM_1.3.sz.mell.'!D144</f>
        <v>0</v>
      </c>
      <c r="E144" s="717">
        <f>'RM_1.3.sz.mell.'!E144</f>
        <v>0</v>
      </c>
      <c r="F144" s="717">
        <f>'RM_1.3.sz.mell.'!F144</f>
        <v>0</v>
      </c>
      <c r="G144" s="717">
        <f>'RM_1.3.sz.mell.'!G144</f>
        <v>0</v>
      </c>
      <c r="H144" s="717">
        <f>'RM_1.3.sz.mell.'!H144</f>
        <v>0</v>
      </c>
      <c r="I144" s="717">
        <f>'RM_1.3.sz.mell.'!I144</f>
        <v>0</v>
      </c>
      <c r="J144" s="717">
        <f>'RM_1.3.sz.mell.'!J144</f>
        <v>0</v>
      </c>
      <c r="K144" s="718">
        <f t="shared" si="8"/>
        <v>0</v>
      </c>
    </row>
    <row r="145" spans="1:15" ht="12" customHeight="1" x14ac:dyDescent="0.3">
      <c r="A145" s="1285" t="s">
        <v>176</v>
      </c>
      <c r="B145" s="1342" t="s">
        <v>454</v>
      </c>
      <c r="C145" s="717">
        <f>'RM_1.3.sz.mell.'!C145</f>
        <v>0</v>
      </c>
      <c r="D145" s="717">
        <f>'RM_1.3.sz.mell.'!D145</f>
        <v>0</v>
      </c>
      <c r="E145" s="717">
        <f>'RM_1.3.sz.mell.'!E145</f>
        <v>0</v>
      </c>
      <c r="F145" s="717">
        <f>'RM_1.3.sz.mell.'!F145</f>
        <v>0</v>
      </c>
      <c r="G145" s="717">
        <f>'RM_1.3.sz.mell.'!G145</f>
        <v>0</v>
      </c>
      <c r="H145" s="717">
        <f>'RM_1.3.sz.mell.'!H145</f>
        <v>0</v>
      </c>
      <c r="I145" s="717">
        <f>'RM_1.3.sz.mell.'!I145</f>
        <v>0</v>
      </c>
      <c r="J145" s="717">
        <f>'RM_1.3.sz.mell.'!J145</f>
        <v>0</v>
      </c>
      <c r="K145" s="718">
        <f t="shared" si="8"/>
        <v>0</v>
      </c>
    </row>
    <row r="146" spans="1:15" ht="12" customHeight="1" thickBot="1" x14ac:dyDescent="0.35">
      <c r="A146" s="1320" t="s">
        <v>177</v>
      </c>
      <c r="B146" s="1342" t="s">
        <v>455</v>
      </c>
      <c r="C146" s="717">
        <f>'RM_1.3.sz.mell.'!C146</f>
        <v>0</v>
      </c>
      <c r="D146" s="717">
        <f>'RM_1.3.sz.mell.'!D146</f>
        <v>0</v>
      </c>
      <c r="E146" s="717">
        <f>'RM_1.3.sz.mell.'!E146</f>
        <v>0</v>
      </c>
      <c r="F146" s="717">
        <f>'RM_1.3.sz.mell.'!F146</f>
        <v>0</v>
      </c>
      <c r="G146" s="717">
        <f>'RM_1.3.sz.mell.'!G146</f>
        <v>0</v>
      </c>
      <c r="H146" s="717">
        <f>'RM_1.3.sz.mell.'!H146</f>
        <v>0</v>
      </c>
      <c r="I146" s="717">
        <f>'RM_1.3.sz.mell.'!I146</f>
        <v>0</v>
      </c>
      <c r="J146" s="717">
        <f>'RM_1.3.sz.mell.'!J146</f>
        <v>0</v>
      </c>
      <c r="K146" s="718">
        <f t="shared" si="8"/>
        <v>0</v>
      </c>
    </row>
    <row r="147" spans="1:15" ht="12" customHeight="1" thickBot="1" x14ac:dyDescent="0.35">
      <c r="A147" s="1283" t="s">
        <v>23</v>
      </c>
      <c r="B147" s="1341" t="s">
        <v>463</v>
      </c>
      <c r="C147" s="414">
        <f>'RM_1.3.sz.mell.'!C147</f>
        <v>0</v>
      </c>
      <c r="D147" s="414">
        <f>'RM_1.3.sz.mell.'!D147</f>
        <v>0</v>
      </c>
      <c r="E147" s="414">
        <f>'RM_1.3.sz.mell.'!E147</f>
        <v>0</v>
      </c>
      <c r="F147" s="414">
        <f>'RM_1.3.sz.mell.'!F147</f>
        <v>0</v>
      </c>
      <c r="G147" s="414">
        <f>'RM_1.3.sz.mell.'!G147</f>
        <v>0</v>
      </c>
      <c r="H147" s="414">
        <f>'RM_1.3.sz.mell.'!H147</f>
        <v>0</v>
      </c>
      <c r="I147" s="414">
        <f>'RM_1.3.sz.mell.'!I147</f>
        <v>0</v>
      </c>
      <c r="J147" s="414">
        <f>'RM_1.3.sz.mell.'!J147</f>
        <v>0</v>
      </c>
      <c r="K147" s="457">
        <f>+K148+K149+K150+K151</f>
        <v>0</v>
      </c>
    </row>
    <row r="148" spans="1:15" ht="12" customHeight="1" x14ac:dyDescent="0.3">
      <c r="A148" s="1285" t="s">
        <v>94</v>
      </c>
      <c r="B148" s="1342" t="s">
        <v>371</v>
      </c>
      <c r="C148" s="717">
        <f>'RM_1.3.sz.mell.'!C148</f>
        <v>0</v>
      </c>
      <c r="D148" s="717">
        <f>'RM_1.3.sz.mell.'!D148</f>
        <v>0</v>
      </c>
      <c r="E148" s="717">
        <f>'RM_1.3.sz.mell.'!E148</f>
        <v>0</v>
      </c>
      <c r="F148" s="717">
        <f>'RM_1.3.sz.mell.'!F148</f>
        <v>0</v>
      </c>
      <c r="G148" s="717">
        <f>'RM_1.3.sz.mell.'!G148</f>
        <v>0</v>
      </c>
      <c r="H148" s="717">
        <f>'RM_1.3.sz.mell.'!H148</f>
        <v>0</v>
      </c>
      <c r="I148" s="717">
        <f>'RM_1.3.sz.mell.'!I148</f>
        <v>0</v>
      </c>
      <c r="J148" s="717">
        <f>'RM_1.3.sz.mell.'!J148</f>
        <v>0</v>
      </c>
      <c r="K148" s="718">
        <f>C148+J148</f>
        <v>0</v>
      </c>
    </row>
    <row r="149" spans="1:15" ht="12" customHeight="1" x14ac:dyDescent="0.3">
      <c r="A149" s="1285" t="s">
        <v>95</v>
      </c>
      <c r="B149" s="1342" t="s">
        <v>372</v>
      </c>
      <c r="C149" s="717">
        <f>'RM_1.3.sz.mell.'!C149</f>
        <v>0</v>
      </c>
      <c r="D149" s="717">
        <f>'RM_1.3.sz.mell.'!D149</f>
        <v>0</v>
      </c>
      <c r="E149" s="717">
        <f>'RM_1.3.sz.mell.'!E149</f>
        <v>0</v>
      </c>
      <c r="F149" s="717">
        <f>'RM_1.3.sz.mell.'!F149</f>
        <v>0</v>
      </c>
      <c r="G149" s="717">
        <f>'RM_1.3.sz.mell.'!G149</f>
        <v>0</v>
      </c>
      <c r="H149" s="717">
        <f>'RM_1.3.sz.mell.'!H149</f>
        <v>0</v>
      </c>
      <c r="I149" s="717">
        <f>'RM_1.3.sz.mell.'!I149</f>
        <v>0</v>
      </c>
      <c r="J149" s="717">
        <f>'RM_1.3.sz.mell.'!J149</f>
        <v>0</v>
      </c>
      <c r="K149" s="718">
        <f>C149+J149</f>
        <v>0</v>
      </c>
    </row>
    <row r="150" spans="1:15" ht="12" customHeight="1" x14ac:dyDescent="0.3">
      <c r="A150" s="1285" t="s">
        <v>288</v>
      </c>
      <c r="B150" s="1342" t="s">
        <v>464</v>
      </c>
      <c r="C150" s="717">
        <f>'RM_1.3.sz.mell.'!C150</f>
        <v>0</v>
      </c>
      <c r="D150" s="717">
        <f>'RM_1.3.sz.mell.'!D150</f>
        <v>0</v>
      </c>
      <c r="E150" s="717">
        <f>'RM_1.3.sz.mell.'!E150</f>
        <v>0</v>
      </c>
      <c r="F150" s="717">
        <f>'RM_1.3.sz.mell.'!F150</f>
        <v>0</v>
      </c>
      <c r="G150" s="717">
        <f>'RM_1.3.sz.mell.'!G150</f>
        <v>0</v>
      </c>
      <c r="H150" s="717">
        <f>'RM_1.3.sz.mell.'!H150</f>
        <v>0</v>
      </c>
      <c r="I150" s="717">
        <f>'RM_1.3.sz.mell.'!I150</f>
        <v>0</v>
      </c>
      <c r="J150" s="717">
        <f>'RM_1.3.sz.mell.'!J150</f>
        <v>0</v>
      </c>
      <c r="K150" s="718">
        <f>C150+J150</f>
        <v>0</v>
      </c>
    </row>
    <row r="151" spans="1:15" ht="12" customHeight="1" thickBot="1" x14ac:dyDescent="0.35">
      <c r="A151" s="1320" t="s">
        <v>289</v>
      </c>
      <c r="B151" s="1343" t="s">
        <v>390</v>
      </c>
      <c r="C151" s="717">
        <f>'RM_1.3.sz.mell.'!C151</f>
        <v>0</v>
      </c>
      <c r="D151" s="717">
        <f>'RM_1.3.sz.mell.'!D151</f>
        <v>0</v>
      </c>
      <c r="E151" s="717">
        <f>'RM_1.3.sz.mell.'!E151</f>
        <v>0</v>
      </c>
      <c r="F151" s="717">
        <f>'RM_1.3.sz.mell.'!F151</f>
        <v>0</v>
      </c>
      <c r="G151" s="717">
        <f>'RM_1.3.sz.mell.'!G151</f>
        <v>0</v>
      </c>
      <c r="H151" s="717">
        <f>'RM_1.3.sz.mell.'!H151</f>
        <v>0</v>
      </c>
      <c r="I151" s="717">
        <f>'RM_1.3.sz.mell.'!I151</f>
        <v>0</v>
      </c>
      <c r="J151" s="717">
        <f>'RM_1.3.sz.mell.'!J151</f>
        <v>0</v>
      </c>
      <c r="K151" s="718">
        <f>C151+J151</f>
        <v>0</v>
      </c>
    </row>
    <row r="152" spans="1:15" ht="12" customHeight="1" thickBot="1" x14ac:dyDescent="0.35">
      <c r="A152" s="1283" t="s">
        <v>24</v>
      </c>
      <c r="B152" s="1341" t="s">
        <v>465</v>
      </c>
      <c r="C152" s="511">
        <f>'RM_1.3.sz.mell.'!C152</f>
        <v>0</v>
      </c>
      <c r="D152" s="511">
        <f>'RM_1.3.sz.mell.'!D152</f>
        <v>0</v>
      </c>
      <c r="E152" s="511">
        <f>'RM_1.3.sz.mell.'!E152</f>
        <v>0</v>
      </c>
      <c r="F152" s="511">
        <f>'RM_1.3.sz.mell.'!F152</f>
        <v>0</v>
      </c>
      <c r="G152" s="511">
        <f>'RM_1.3.sz.mell.'!G152</f>
        <v>0</v>
      </c>
      <c r="H152" s="511">
        <f>'RM_1.3.sz.mell.'!H152</f>
        <v>0</v>
      </c>
      <c r="I152" s="511">
        <f>'RM_1.3.sz.mell.'!I152</f>
        <v>0</v>
      </c>
      <c r="J152" s="511">
        <f>'RM_1.3.sz.mell.'!J152</f>
        <v>0</v>
      </c>
      <c r="K152" s="505">
        <f>SUM(K153:K157)</f>
        <v>0</v>
      </c>
    </row>
    <row r="153" spans="1:15" ht="12" customHeight="1" x14ac:dyDescent="0.3">
      <c r="A153" s="1285" t="s">
        <v>96</v>
      </c>
      <c r="B153" s="1342" t="s">
        <v>460</v>
      </c>
      <c r="C153" s="717">
        <f>'RM_1.3.sz.mell.'!C153</f>
        <v>0</v>
      </c>
      <c r="D153" s="717">
        <f>'RM_1.3.sz.mell.'!D153</f>
        <v>0</v>
      </c>
      <c r="E153" s="717">
        <f>'RM_1.3.sz.mell.'!E153</f>
        <v>0</v>
      </c>
      <c r="F153" s="717">
        <f>'RM_1.3.sz.mell.'!F153</f>
        <v>0</v>
      </c>
      <c r="G153" s="717">
        <f>'RM_1.3.sz.mell.'!G153</f>
        <v>0</v>
      </c>
      <c r="H153" s="717">
        <f>'RM_1.3.sz.mell.'!H153</f>
        <v>0</v>
      </c>
      <c r="I153" s="717">
        <f>'RM_1.3.sz.mell.'!I153</f>
        <v>0</v>
      </c>
      <c r="J153" s="717">
        <f>'RM_1.3.sz.mell.'!J153</f>
        <v>0</v>
      </c>
      <c r="K153" s="718">
        <f t="shared" ref="K153:K159" si="9">C153+J153</f>
        <v>0</v>
      </c>
    </row>
    <row r="154" spans="1:15" ht="12" customHeight="1" x14ac:dyDescent="0.3">
      <c r="A154" s="1285" t="s">
        <v>97</v>
      </c>
      <c r="B154" s="1342" t="s">
        <v>467</v>
      </c>
      <c r="C154" s="717">
        <f>'RM_1.3.sz.mell.'!C154</f>
        <v>0</v>
      </c>
      <c r="D154" s="717">
        <f>'RM_1.3.sz.mell.'!D154</f>
        <v>0</v>
      </c>
      <c r="E154" s="717">
        <f>'RM_1.3.sz.mell.'!E154</f>
        <v>0</v>
      </c>
      <c r="F154" s="717">
        <f>'RM_1.3.sz.mell.'!F154</f>
        <v>0</v>
      </c>
      <c r="G154" s="717">
        <f>'RM_1.3.sz.mell.'!G154</f>
        <v>0</v>
      </c>
      <c r="H154" s="717">
        <f>'RM_1.3.sz.mell.'!H154</f>
        <v>0</v>
      </c>
      <c r="I154" s="717">
        <f>'RM_1.3.sz.mell.'!I154</f>
        <v>0</v>
      </c>
      <c r="J154" s="717">
        <f>'RM_1.3.sz.mell.'!J154</f>
        <v>0</v>
      </c>
      <c r="K154" s="718">
        <f t="shared" si="9"/>
        <v>0</v>
      </c>
    </row>
    <row r="155" spans="1:15" ht="12" customHeight="1" x14ac:dyDescent="0.3">
      <c r="A155" s="1285" t="s">
        <v>300</v>
      </c>
      <c r="B155" s="1342" t="s">
        <v>462</v>
      </c>
      <c r="C155" s="717">
        <f>'RM_1.3.sz.mell.'!C155</f>
        <v>0</v>
      </c>
      <c r="D155" s="717">
        <f>'RM_1.3.sz.mell.'!D155</f>
        <v>0</v>
      </c>
      <c r="E155" s="717">
        <f>'RM_1.3.sz.mell.'!E155</f>
        <v>0</v>
      </c>
      <c r="F155" s="717">
        <f>'RM_1.3.sz.mell.'!F155</f>
        <v>0</v>
      </c>
      <c r="G155" s="717">
        <f>'RM_1.3.sz.mell.'!G155</f>
        <v>0</v>
      </c>
      <c r="H155" s="717">
        <f>'RM_1.3.sz.mell.'!H155</f>
        <v>0</v>
      </c>
      <c r="I155" s="717">
        <f>'RM_1.3.sz.mell.'!I155</f>
        <v>0</v>
      </c>
      <c r="J155" s="717">
        <f>'RM_1.3.sz.mell.'!J155</f>
        <v>0</v>
      </c>
      <c r="K155" s="718">
        <f t="shared" si="9"/>
        <v>0</v>
      </c>
    </row>
    <row r="156" spans="1:15" ht="12" customHeight="1" x14ac:dyDescent="0.3">
      <c r="A156" s="1285" t="s">
        <v>301</v>
      </c>
      <c r="B156" s="1342" t="s">
        <v>468</v>
      </c>
      <c r="C156" s="717">
        <f>'RM_1.3.sz.mell.'!C156</f>
        <v>0</v>
      </c>
      <c r="D156" s="717">
        <f>'RM_1.3.sz.mell.'!D156</f>
        <v>0</v>
      </c>
      <c r="E156" s="717">
        <f>'RM_1.3.sz.mell.'!E156</f>
        <v>0</v>
      </c>
      <c r="F156" s="717">
        <f>'RM_1.3.sz.mell.'!F156</f>
        <v>0</v>
      </c>
      <c r="G156" s="717">
        <f>'RM_1.3.sz.mell.'!G156</f>
        <v>0</v>
      </c>
      <c r="H156" s="717">
        <f>'RM_1.3.sz.mell.'!H156</f>
        <v>0</v>
      </c>
      <c r="I156" s="717">
        <f>'RM_1.3.sz.mell.'!I156</f>
        <v>0</v>
      </c>
      <c r="J156" s="717">
        <f>'RM_1.3.sz.mell.'!J156</f>
        <v>0</v>
      </c>
      <c r="K156" s="718">
        <f t="shared" si="9"/>
        <v>0</v>
      </c>
    </row>
    <row r="157" spans="1:15" ht="12" customHeight="1" thickBot="1" x14ac:dyDescent="0.35">
      <c r="A157" s="1285" t="s">
        <v>466</v>
      </c>
      <c r="B157" s="1342" t="s">
        <v>469</v>
      </c>
      <c r="C157" s="719">
        <f>'RM_1.3.sz.mell.'!C157</f>
        <v>0</v>
      </c>
      <c r="D157" s="719">
        <f>'RM_1.3.sz.mell.'!D157</f>
        <v>0</v>
      </c>
      <c r="E157" s="719">
        <f>'RM_1.3.sz.mell.'!E157</f>
        <v>0</v>
      </c>
      <c r="F157" s="719">
        <f>'RM_1.3.sz.mell.'!F157</f>
        <v>0</v>
      </c>
      <c r="G157" s="719">
        <f>'RM_1.3.sz.mell.'!G157</f>
        <v>0</v>
      </c>
      <c r="H157" s="719">
        <f>'RM_1.3.sz.mell.'!H157</f>
        <v>0</v>
      </c>
      <c r="I157" s="719">
        <f>'RM_1.3.sz.mell.'!I157</f>
        <v>0</v>
      </c>
      <c r="J157" s="719">
        <f>'RM_1.3.sz.mell.'!J157</f>
        <v>0</v>
      </c>
      <c r="K157" s="720">
        <f t="shared" si="9"/>
        <v>0</v>
      </c>
    </row>
    <row r="158" spans="1:15" ht="12" customHeight="1" thickBot="1" x14ac:dyDescent="0.35">
      <c r="A158" s="1283" t="s">
        <v>25</v>
      </c>
      <c r="B158" s="1341" t="s">
        <v>470</v>
      </c>
      <c r="C158" s="1345">
        <f>'RM_1.3.sz.mell.'!C158</f>
        <v>0</v>
      </c>
      <c r="D158" s="1345">
        <f>'RM_1.3.sz.mell.'!D158</f>
        <v>0</v>
      </c>
      <c r="E158" s="1345">
        <f>'RM_1.3.sz.mell.'!E158</f>
        <v>0</v>
      </c>
      <c r="F158" s="1345">
        <f>'RM_1.3.sz.mell.'!F158</f>
        <v>0</v>
      </c>
      <c r="G158" s="1345">
        <f>'RM_1.3.sz.mell.'!G158</f>
        <v>0</v>
      </c>
      <c r="H158" s="1345">
        <f>'RM_1.3.sz.mell.'!H158</f>
        <v>0</v>
      </c>
      <c r="I158" s="1345">
        <f>'RM_1.3.sz.mell.'!I158</f>
        <v>0</v>
      </c>
      <c r="J158" s="1345">
        <f>'RM_1.3.sz.mell.'!J158</f>
        <v>0</v>
      </c>
      <c r="K158" s="729">
        <f t="shared" si="9"/>
        <v>0</v>
      </c>
    </row>
    <row r="159" spans="1:15" ht="12" customHeight="1" thickBot="1" x14ac:dyDescent="0.35">
      <c r="A159" s="1283" t="s">
        <v>26</v>
      </c>
      <c r="B159" s="1341" t="s">
        <v>471</v>
      </c>
      <c r="C159" s="699">
        <f>'RM_1.3.sz.mell.'!C159</f>
        <v>0</v>
      </c>
      <c r="D159" s="699">
        <f>'RM_1.3.sz.mell.'!D159</f>
        <v>0</v>
      </c>
      <c r="E159" s="699">
        <f>'RM_1.3.sz.mell.'!E159</f>
        <v>0</v>
      </c>
      <c r="F159" s="699">
        <f>'RM_1.3.sz.mell.'!F159</f>
        <v>0</v>
      </c>
      <c r="G159" s="699">
        <f>'RM_1.3.sz.mell.'!G159</f>
        <v>0</v>
      </c>
      <c r="H159" s="699">
        <f>'RM_1.3.sz.mell.'!H159</f>
        <v>0</v>
      </c>
      <c r="I159" s="699">
        <f>'RM_1.3.sz.mell.'!I159</f>
        <v>0</v>
      </c>
      <c r="J159" s="699">
        <f>'RM_1.3.sz.mell.'!J159</f>
        <v>0</v>
      </c>
      <c r="K159" s="700">
        <f t="shared" si="9"/>
        <v>0</v>
      </c>
    </row>
    <row r="160" spans="1:15" ht="15.15" customHeight="1" thickBot="1" x14ac:dyDescent="0.35">
      <c r="A160" s="1283" t="s">
        <v>27</v>
      </c>
      <c r="B160" s="1341" t="s">
        <v>473</v>
      </c>
      <c r="C160" s="513">
        <f>'RM_1.3.sz.mell.'!C160</f>
        <v>0</v>
      </c>
      <c r="D160" s="513">
        <f>'RM_1.3.sz.mell.'!D160</f>
        <v>0</v>
      </c>
      <c r="E160" s="513">
        <f>'RM_1.3.sz.mell.'!E160</f>
        <v>0</v>
      </c>
      <c r="F160" s="513">
        <f>'RM_1.3.sz.mell.'!F160</f>
        <v>0</v>
      </c>
      <c r="G160" s="513">
        <f>'RM_1.3.sz.mell.'!G160</f>
        <v>0</v>
      </c>
      <c r="H160" s="513">
        <f>'RM_1.3.sz.mell.'!H160</f>
        <v>0</v>
      </c>
      <c r="I160" s="513">
        <f>'RM_1.3.sz.mell.'!I160</f>
        <v>0</v>
      </c>
      <c r="J160" s="513">
        <f>'RM_1.3.sz.mell.'!J160</f>
        <v>0</v>
      </c>
      <c r="K160" s="507">
        <f>+K136+K140+K147+K152+K158+K159</f>
        <v>0</v>
      </c>
      <c r="L160" s="1355"/>
      <c r="M160" s="1356"/>
      <c r="N160" s="1356"/>
      <c r="O160" s="1356"/>
    </row>
    <row r="161" spans="1:11" s="1308" customFormat="1" ht="12.9" customHeight="1" thickBot="1" x14ac:dyDescent="0.3">
      <c r="A161" s="1323" t="s">
        <v>28</v>
      </c>
      <c r="B161" s="1344" t="s">
        <v>472</v>
      </c>
      <c r="C161" s="513">
        <f>'RM_1.3.sz.mell.'!C161</f>
        <v>0</v>
      </c>
      <c r="D161" s="513">
        <f>'RM_1.3.sz.mell.'!D161</f>
        <v>0</v>
      </c>
      <c r="E161" s="513">
        <f>'RM_1.3.sz.mell.'!E161</f>
        <v>0</v>
      </c>
      <c r="F161" s="513">
        <f>'RM_1.3.sz.mell.'!F161</f>
        <v>0</v>
      </c>
      <c r="G161" s="513">
        <f>'RM_1.3.sz.mell.'!G161</f>
        <v>0</v>
      </c>
      <c r="H161" s="513">
        <f>'RM_1.3.sz.mell.'!H161</f>
        <v>0</v>
      </c>
      <c r="I161" s="513">
        <f>'RM_1.3.sz.mell.'!I161</f>
        <v>0</v>
      </c>
      <c r="J161" s="513">
        <f>'RM_1.3.sz.mell.'!J161</f>
        <v>0</v>
      </c>
      <c r="K161" s="507">
        <f>+K135+K160</f>
        <v>0</v>
      </c>
    </row>
    <row r="162" spans="1:11" s="681" customFormat="1" x14ac:dyDescent="0.3">
      <c r="C162" s="681">
        <f>'RM_1.3.sz.mell.'!C162</f>
        <v>0</v>
      </c>
      <c r="D162" s="681">
        <f>'RM_1.3.sz.mell.'!D162</f>
        <v>0</v>
      </c>
      <c r="E162" s="681">
        <f>'RM_1.3.sz.mell.'!E162</f>
        <v>0</v>
      </c>
      <c r="F162" s="681">
        <f>'RM_1.3.sz.mell.'!F162</f>
        <v>0</v>
      </c>
      <c r="G162" s="681">
        <f>'RM_1.3.sz.mell.'!G162</f>
        <v>0</v>
      </c>
      <c r="H162" s="681">
        <f>'RM_1.3.sz.mell.'!H162</f>
        <v>0</v>
      </c>
      <c r="I162" s="681">
        <f>'RM_1.3.sz.mell.'!I162</f>
        <v>0</v>
      </c>
      <c r="J162" s="681">
        <f>'RM_1.3.sz.mell.'!J162</f>
        <v>0</v>
      </c>
      <c r="K162" s="681">
        <f>'RM_1.3.sz.mell.'!K162</f>
        <v>0</v>
      </c>
    </row>
    <row r="163" spans="1:11" x14ac:dyDescent="0.3">
      <c r="A163" s="1709" t="s">
        <v>373</v>
      </c>
      <c r="B163" s="1709"/>
      <c r="C163" s="1709"/>
      <c r="D163" s="1709"/>
      <c r="E163" s="1709"/>
      <c r="F163" s="1709"/>
      <c r="G163" s="1709"/>
      <c r="H163" s="1709"/>
      <c r="I163" s="1709"/>
      <c r="J163" s="1709"/>
      <c r="K163" s="1709"/>
    </row>
    <row r="164" spans="1:11" ht="15.15" customHeight="1" thickBot="1" x14ac:dyDescent="0.35">
      <c r="A164" s="1595" t="s">
        <v>154</v>
      </c>
      <c r="B164" s="1595"/>
      <c r="C164" s="1358"/>
      <c r="K164" s="1358" t="str">
        <f>K96</f>
        <v>Forintban!</v>
      </c>
    </row>
    <row r="165" spans="1:11" ht="25.5" customHeight="1" thickBot="1" x14ac:dyDescent="0.35">
      <c r="A165" s="1283">
        <v>1</v>
      </c>
      <c r="B165" s="1359" t="s">
        <v>474</v>
      </c>
      <c r="C165" s="736">
        <f>+C68-C135</f>
        <v>0</v>
      </c>
      <c r="D165" s="407">
        <f t="shared" ref="D165:K165" si="10">+D68-D135</f>
        <v>0</v>
      </c>
      <c r="E165" s="407">
        <f t="shared" si="10"/>
        <v>0</v>
      </c>
      <c r="F165" s="407">
        <f t="shared" si="10"/>
        <v>0</v>
      </c>
      <c r="G165" s="407">
        <f t="shared" si="10"/>
        <v>0</v>
      </c>
      <c r="H165" s="407">
        <f t="shared" si="10"/>
        <v>0</v>
      </c>
      <c r="I165" s="407">
        <f t="shared" si="10"/>
        <v>0</v>
      </c>
      <c r="J165" s="407">
        <f t="shared" si="10"/>
        <v>0</v>
      </c>
      <c r="K165" s="273">
        <f t="shared" si="10"/>
        <v>0</v>
      </c>
    </row>
    <row r="166" spans="1:11" ht="32.4" customHeight="1" thickBot="1" x14ac:dyDescent="0.35">
      <c r="A166" s="1283" t="s">
        <v>19</v>
      </c>
      <c r="B166" s="1359" t="s">
        <v>480</v>
      </c>
      <c r="C166" s="407">
        <f>+C92-C160</f>
        <v>0</v>
      </c>
      <c r="D166" s="407">
        <f t="shared" ref="D166:K166" si="11">+D92-D160</f>
        <v>0</v>
      </c>
      <c r="E166" s="407">
        <f t="shared" si="11"/>
        <v>0</v>
      </c>
      <c r="F166" s="407">
        <f t="shared" si="11"/>
        <v>0</v>
      </c>
      <c r="G166" s="407">
        <f t="shared" si="11"/>
        <v>0</v>
      </c>
      <c r="H166" s="407">
        <f t="shared" si="11"/>
        <v>0</v>
      </c>
      <c r="I166" s="407">
        <f t="shared" si="11"/>
        <v>0</v>
      </c>
      <c r="J166" s="407">
        <f t="shared" si="11"/>
        <v>0</v>
      </c>
      <c r="K166" s="273">
        <f t="shared" si="11"/>
        <v>0</v>
      </c>
    </row>
  </sheetData>
  <sheetProtection sheet="1"/>
  <mergeCells count="15">
    <mergeCell ref="A8:A9"/>
    <mergeCell ref="B8:B9"/>
    <mergeCell ref="C8:K8"/>
    <mergeCell ref="B1:K1"/>
    <mergeCell ref="A3:K3"/>
    <mergeCell ref="A4:K4"/>
    <mergeCell ref="A6:K6"/>
    <mergeCell ref="A7:B7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F24"/>
  <sheetViews>
    <sheetView zoomScale="120" zoomScaleNormal="120" workbookViewId="0">
      <selection activeCell="A10" sqref="A10"/>
    </sheetView>
  </sheetViews>
  <sheetFormatPr defaultColWidth="9.33203125" defaultRowHeight="13.2" x14ac:dyDescent="0.25"/>
  <cols>
    <col min="1" max="1" width="47.109375" style="43" customWidth="1"/>
    <col min="2" max="2" width="15.6640625" style="42" customWidth="1"/>
    <col min="3" max="3" width="16.33203125" style="42" customWidth="1"/>
    <col min="4" max="4" width="18" style="42" customWidth="1"/>
    <col min="5" max="5" width="16.6640625" style="42" customWidth="1"/>
    <col min="6" max="6" width="18.77734375" style="55" customWidth="1"/>
    <col min="7" max="8" width="12.77734375" style="42" customWidth="1"/>
    <col min="9" max="9" width="13.77734375" style="42" customWidth="1"/>
    <col min="10" max="16384" width="9.33203125" style="42"/>
  </cols>
  <sheetData>
    <row r="1" spans="1:6" x14ac:dyDescent="0.25">
      <c r="A1" s="655"/>
      <c r="B1" s="640"/>
      <c r="C1" s="640"/>
      <c r="D1" s="640"/>
      <c r="E1" s="640"/>
      <c r="F1" s="640"/>
    </row>
    <row r="2" spans="1:6" ht="18" customHeight="1" x14ac:dyDescent="0.25">
      <c r="A2" s="655"/>
      <c r="B2" s="1620" t="str">
        <f>CONCATENATE("6. melléklet ",ALAPADATOK!A7," ",ALAPADATOK!B7," ",ALAPADATOK!C7," ",ALAPADATOK!D7," ",ALAPADATOK!E7," ",ALAPADATOK!F7," ",ALAPADATOK!G7," ",ALAPADATOK!H7)</f>
        <v>6. melléklet a … / 2019 ( … ) önkormányzati rendelethez</v>
      </c>
      <c r="C2" s="1621"/>
      <c r="D2" s="1621"/>
      <c r="E2" s="1621"/>
      <c r="F2" s="1621"/>
    </row>
    <row r="3" spans="1:6" x14ac:dyDescent="0.25">
      <c r="A3" s="655"/>
      <c r="B3" s="640"/>
      <c r="C3" s="640"/>
      <c r="D3" s="640"/>
      <c r="E3" s="640"/>
      <c r="F3" s="640"/>
    </row>
    <row r="4" spans="1:6" ht="25.5" customHeight="1" x14ac:dyDescent="0.25">
      <c r="A4" s="1619" t="s">
        <v>0</v>
      </c>
      <c r="B4" s="1619"/>
      <c r="C4" s="1619"/>
      <c r="D4" s="1619"/>
      <c r="E4" s="1619"/>
      <c r="F4" s="1619"/>
    </row>
    <row r="5" spans="1:6" ht="22.5" customHeight="1" thickBot="1" x14ac:dyDescent="0.35">
      <c r="A5" s="655"/>
      <c r="B5" s="640"/>
      <c r="C5" s="640"/>
      <c r="D5" s="640"/>
      <c r="E5" s="640"/>
      <c r="F5" s="656" t="str">
        <f>'KV_5.sz.mell.'!C5</f>
        <v>Forintban!</v>
      </c>
    </row>
    <row r="6" spans="1:6" s="45" customFormat="1" ht="44.4" customHeight="1" thickBot="1" x14ac:dyDescent="0.3">
      <c r="A6" s="657" t="s">
        <v>64</v>
      </c>
      <c r="B6" s="658" t="s">
        <v>65</v>
      </c>
      <c r="C6" s="658" t="s">
        <v>66</v>
      </c>
      <c r="D6" s="658" t="str">
        <f>+CONCATENATE("Felhasználás   ",LEFT(KV_ÖSSZEFÜGGÉSEK!A5,4)-1,". XII. 31-ig")</f>
        <v>Felhasználás   2018. XII. 31-ig</v>
      </c>
      <c r="E6" s="658" t="str">
        <f>+'KV_1.1.sz.mell.'!C8</f>
        <v>2019. évi előirányzat</v>
      </c>
      <c r="F6" s="659" t="str">
        <f>+CONCATENATE(LEFT(KV_ÖSSZEFÜGGÉSEK!A5,4),". utáni szükséglet")</f>
        <v>2019. utáni szükséglet</v>
      </c>
    </row>
    <row r="7" spans="1:6" s="55" customFormat="1" ht="12" customHeight="1" thickBot="1" x14ac:dyDescent="0.3">
      <c r="A7" s="53" t="s">
        <v>493</v>
      </c>
      <c r="B7" s="54" t="s">
        <v>494</v>
      </c>
      <c r="C7" s="54" t="s">
        <v>495</v>
      </c>
      <c r="D7" s="54" t="s">
        <v>497</v>
      </c>
      <c r="E7" s="54" t="s">
        <v>496</v>
      </c>
      <c r="F7" s="529" t="s">
        <v>562</v>
      </c>
    </row>
    <row r="8" spans="1:6" ht="15.9" customHeight="1" x14ac:dyDescent="0.25">
      <c r="A8" s="480" t="s">
        <v>1164</v>
      </c>
      <c r="B8" s="25">
        <v>2000000</v>
      </c>
      <c r="C8" s="482" t="s">
        <v>1162</v>
      </c>
      <c r="D8" s="25"/>
      <c r="E8" s="25">
        <v>2000000</v>
      </c>
      <c r="F8" s="56">
        <f t="shared" ref="F8:F23" si="0">B8-D8-E8</f>
        <v>0</v>
      </c>
    </row>
    <row r="9" spans="1:6" ht="15.9" customHeight="1" x14ac:dyDescent="0.25">
      <c r="A9" s="480" t="s">
        <v>1165</v>
      </c>
      <c r="B9" s="25">
        <v>33306600</v>
      </c>
      <c r="C9" s="482" t="s">
        <v>1166</v>
      </c>
      <c r="D9" s="25">
        <v>16090800</v>
      </c>
      <c r="E9" s="25">
        <v>17215800</v>
      </c>
      <c r="F9" s="56">
        <f t="shared" si="0"/>
        <v>0</v>
      </c>
    </row>
    <row r="10" spans="1:6" ht="15.9" customHeight="1" x14ac:dyDescent="0.25">
      <c r="A10" s="480"/>
      <c r="B10" s="25"/>
      <c r="C10" s="482"/>
      <c r="D10" s="25"/>
      <c r="E10" s="25"/>
      <c r="F10" s="56">
        <f t="shared" si="0"/>
        <v>0</v>
      </c>
    </row>
    <row r="11" spans="1:6" ht="15.9" customHeight="1" x14ac:dyDescent="0.25">
      <c r="A11" s="481"/>
      <c r="B11" s="25"/>
      <c r="C11" s="482"/>
      <c r="D11" s="25"/>
      <c r="E11" s="25"/>
      <c r="F11" s="56">
        <f t="shared" si="0"/>
        <v>0</v>
      </c>
    </row>
    <row r="12" spans="1:6" ht="15.9" customHeight="1" x14ac:dyDescent="0.25">
      <c r="A12" s="480"/>
      <c r="B12" s="25"/>
      <c r="C12" s="482"/>
      <c r="D12" s="25"/>
      <c r="E12" s="25"/>
      <c r="F12" s="56">
        <f t="shared" si="0"/>
        <v>0</v>
      </c>
    </row>
    <row r="13" spans="1:6" ht="15.9" customHeight="1" x14ac:dyDescent="0.25">
      <c r="A13" s="481"/>
      <c r="B13" s="25"/>
      <c r="C13" s="482"/>
      <c r="D13" s="25"/>
      <c r="E13" s="25"/>
      <c r="F13" s="56">
        <f t="shared" si="0"/>
        <v>0</v>
      </c>
    </row>
    <row r="14" spans="1:6" ht="15.9" customHeight="1" x14ac:dyDescent="0.25">
      <c r="A14" s="480"/>
      <c r="B14" s="25"/>
      <c r="C14" s="482"/>
      <c r="D14" s="25"/>
      <c r="E14" s="25"/>
      <c r="F14" s="56">
        <f t="shared" si="0"/>
        <v>0</v>
      </c>
    </row>
    <row r="15" spans="1:6" ht="15.9" customHeight="1" x14ac:dyDescent="0.25">
      <c r="A15" s="480"/>
      <c r="B15" s="25"/>
      <c r="C15" s="482"/>
      <c r="D15" s="25"/>
      <c r="E15" s="25"/>
      <c r="F15" s="56">
        <f t="shared" si="0"/>
        <v>0</v>
      </c>
    </row>
    <row r="16" spans="1:6" ht="15.9" customHeight="1" x14ac:dyDescent="0.25">
      <c r="A16" s="480"/>
      <c r="B16" s="25"/>
      <c r="C16" s="482"/>
      <c r="D16" s="25"/>
      <c r="E16" s="25"/>
      <c r="F16" s="56">
        <f t="shared" si="0"/>
        <v>0</v>
      </c>
    </row>
    <row r="17" spans="1:6" ht="15.9" customHeight="1" x14ac:dyDescent="0.25">
      <c r="A17" s="480"/>
      <c r="B17" s="25"/>
      <c r="C17" s="482"/>
      <c r="D17" s="25"/>
      <c r="E17" s="25"/>
      <c r="F17" s="56">
        <f t="shared" si="0"/>
        <v>0</v>
      </c>
    </row>
    <row r="18" spans="1:6" ht="15.9" customHeight="1" x14ac:dyDescent="0.25">
      <c r="A18" s="480"/>
      <c r="B18" s="25"/>
      <c r="C18" s="482"/>
      <c r="D18" s="25"/>
      <c r="E18" s="25"/>
      <c r="F18" s="56">
        <f t="shared" si="0"/>
        <v>0</v>
      </c>
    </row>
    <row r="19" spans="1:6" ht="15.9" customHeight="1" x14ac:dyDescent="0.25">
      <c r="A19" s="480"/>
      <c r="B19" s="25"/>
      <c r="C19" s="482"/>
      <c r="D19" s="25"/>
      <c r="E19" s="25"/>
      <c r="F19" s="56">
        <f t="shared" si="0"/>
        <v>0</v>
      </c>
    </row>
    <row r="20" spans="1:6" ht="15.9" customHeight="1" x14ac:dyDescent="0.25">
      <c r="A20" s="480"/>
      <c r="B20" s="25"/>
      <c r="C20" s="482"/>
      <c r="D20" s="25"/>
      <c r="E20" s="25"/>
      <c r="F20" s="56">
        <f t="shared" si="0"/>
        <v>0</v>
      </c>
    </row>
    <row r="21" spans="1:6" ht="15.9" customHeight="1" x14ac:dyDescent="0.25">
      <c r="A21" s="480"/>
      <c r="B21" s="25"/>
      <c r="C21" s="482"/>
      <c r="D21" s="25"/>
      <c r="E21" s="25"/>
      <c r="F21" s="56">
        <f t="shared" si="0"/>
        <v>0</v>
      </c>
    </row>
    <row r="22" spans="1:6" ht="15.9" customHeight="1" x14ac:dyDescent="0.25">
      <c r="A22" s="480"/>
      <c r="B22" s="25"/>
      <c r="C22" s="482"/>
      <c r="D22" s="25"/>
      <c r="E22" s="25"/>
      <c r="F22" s="56">
        <f t="shared" si="0"/>
        <v>0</v>
      </c>
    </row>
    <row r="23" spans="1:6" ht="15.9" customHeight="1" thickBot="1" x14ac:dyDescent="0.3">
      <c r="A23" s="57"/>
      <c r="B23" s="26"/>
      <c r="C23" s="483"/>
      <c r="D23" s="26"/>
      <c r="E23" s="26"/>
      <c r="F23" s="58">
        <f t="shared" si="0"/>
        <v>0</v>
      </c>
    </row>
    <row r="24" spans="1:6" s="61" customFormat="1" ht="18" customHeight="1" thickBot="1" x14ac:dyDescent="0.3">
      <c r="A24" s="196" t="s">
        <v>63</v>
      </c>
      <c r="B24" s="59">
        <f>SUM(B8:B23)</f>
        <v>35306600</v>
      </c>
      <c r="C24" s="123"/>
      <c r="D24" s="59">
        <f>SUM(D8:D23)</f>
        <v>16090800</v>
      </c>
      <c r="E24" s="59">
        <f>SUM(E8:E23)</f>
        <v>19215800</v>
      </c>
      <c r="F24" s="60">
        <f>SUM(F8:F23)</f>
        <v>0</v>
      </c>
    </row>
  </sheetData>
  <sheetProtection sheet="1"/>
  <mergeCells count="2">
    <mergeCell ref="A4:F4"/>
    <mergeCell ref="B2:F2"/>
  </mergeCells>
  <phoneticPr fontId="0" type="noConversion"/>
  <printOptions horizontalCentered="1"/>
  <pageMargins left="0.78740157480314965" right="0.78740157480314965" top="1.0236220472440944" bottom="0.98425196850393704" header="0.78740157480314965" footer="0.78740157480314965"/>
  <pageSetup paperSize="9" scale="105" orientation="landscape" horizontalDpi="300" verticalDpi="300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theme="7"/>
  </sheetPr>
  <dimension ref="A1:O166"/>
  <sheetViews>
    <sheetView zoomScale="120" zoomScaleNormal="120" zoomScaleSheetLayoutView="100" workbookViewId="0">
      <selection activeCell="C165" sqref="C165:K166"/>
    </sheetView>
  </sheetViews>
  <sheetFormatPr defaultColWidth="9.33203125" defaultRowHeight="15.6" x14ac:dyDescent="0.3"/>
  <cols>
    <col min="1" max="1" width="7.44140625" style="1347" customWidth="1"/>
    <col min="2" max="2" width="59.6640625" style="1347" customWidth="1"/>
    <col min="3" max="3" width="14.77734375" style="1357" customWidth="1"/>
    <col min="4" max="11" width="14.77734375" style="1350" customWidth="1"/>
    <col min="12" max="16384" width="9.33203125" style="1350"/>
  </cols>
  <sheetData>
    <row r="1" spans="1:11" x14ac:dyDescent="0.3">
      <c r="A1" s="1349"/>
      <c r="B1" s="1710" t="str">
        <f>CONCATENATE("1.4. melléklet ",E_ALAPADATOK!A7," ",E_ALAPADATOK!B7," ",E_ALAPADATOK!C7," ",E_ALAPADATOK!D7," ",E_ALAPADATOK!E7," ",E_ALAPADATOK!F7," ",E_ALAPADATOK!G7," ",E_ALAPADATOK!H7)</f>
        <v>1.4. melléklet a … / 2019 ( … ) önkormányzati rendelethez</v>
      </c>
      <c r="C1" s="1711"/>
      <c r="D1" s="1711"/>
      <c r="E1" s="1711"/>
      <c r="F1" s="1711"/>
      <c r="G1" s="1711"/>
      <c r="H1" s="1711"/>
      <c r="I1" s="1711"/>
      <c r="J1" s="1711"/>
      <c r="K1" s="1711"/>
    </row>
    <row r="2" spans="1:11" x14ac:dyDescent="0.3">
      <c r="A2" s="1349"/>
      <c r="B2" s="1349"/>
      <c r="C2" s="1351"/>
      <c r="D2" s="1352"/>
      <c r="E2" s="1352"/>
      <c r="F2" s="1352"/>
      <c r="G2" s="1352"/>
      <c r="H2" s="1352"/>
      <c r="I2" s="1352"/>
      <c r="J2" s="1352"/>
      <c r="K2" s="1352"/>
    </row>
    <row r="3" spans="1:11" x14ac:dyDescent="0.3">
      <c r="A3" s="1712" t="str">
        <f>CONCATENATE(E_ALAPADATOK!A3)</f>
        <v>Hidegkút Község Önkormányzata</v>
      </c>
      <c r="B3" s="1712"/>
      <c r="C3" s="1713"/>
      <c r="D3" s="1712"/>
      <c r="E3" s="1712"/>
      <c r="F3" s="1712"/>
      <c r="G3" s="1712"/>
      <c r="H3" s="1712"/>
      <c r="I3" s="1712"/>
      <c r="J3" s="1712"/>
      <c r="K3" s="1712"/>
    </row>
    <row r="4" spans="1:11" x14ac:dyDescent="0.3">
      <c r="A4" s="1712" t="s">
        <v>792</v>
      </c>
      <c r="B4" s="1712"/>
      <c r="C4" s="1713"/>
      <c r="D4" s="1712"/>
      <c r="E4" s="1712"/>
      <c r="F4" s="1712"/>
      <c r="G4" s="1712"/>
      <c r="H4" s="1712"/>
      <c r="I4" s="1712"/>
      <c r="J4" s="1712"/>
      <c r="K4" s="1712"/>
    </row>
    <row r="5" spans="1:11" x14ac:dyDescent="0.3">
      <c r="A5" s="1349"/>
      <c r="B5" s="1349"/>
      <c r="C5" s="1351"/>
      <c r="D5" s="1352"/>
      <c r="E5" s="1352"/>
      <c r="F5" s="1352"/>
      <c r="G5" s="1352"/>
      <c r="H5" s="1352"/>
      <c r="I5" s="1352"/>
      <c r="J5" s="1352"/>
      <c r="K5" s="1352"/>
    </row>
    <row r="6" spans="1:11" ht="15.9" customHeight="1" x14ac:dyDescent="0.3">
      <c r="A6" s="1591" t="s">
        <v>15</v>
      </c>
      <c r="B6" s="1591"/>
      <c r="C6" s="1591"/>
      <c r="D6" s="1591"/>
      <c r="E6" s="1591"/>
      <c r="F6" s="1591"/>
      <c r="G6" s="1591"/>
      <c r="H6" s="1591"/>
      <c r="I6" s="1591"/>
      <c r="J6" s="1591"/>
      <c r="K6" s="1591"/>
    </row>
    <row r="7" spans="1:11" ht="15.9" customHeight="1" thickBot="1" x14ac:dyDescent="0.35">
      <c r="A7" s="1592" t="s">
        <v>152</v>
      </c>
      <c r="B7" s="1592"/>
      <c r="C7" s="1494"/>
      <c r="K7" s="1494" t="s">
        <v>564</v>
      </c>
    </row>
    <row r="8" spans="1:11" x14ac:dyDescent="0.3">
      <c r="A8" s="1701" t="s">
        <v>69</v>
      </c>
      <c r="B8" s="1703" t="s">
        <v>17</v>
      </c>
      <c r="C8" s="1705" t="str">
        <f>+CONCATENATE(LEFT(E_ÖSSZEFÜGGÉSEK!A6,4),". évi")</f>
        <v>2019. évi</v>
      </c>
      <c r="D8" s="1706"/>
      <c r="E8" s="1707"/>
      <c r="F8" s="1707"/>
      <c r="G8" s="1707"/>
      <c r="H8" s="1707"/>
      <c r="I8" s="1707"/>
      <c r="J8" s="1707"/>
      <c r="K8" s="1708"/>
    </row>
    <row r="9" spans="1:11" ht="23.4" thickBot="1" x14ac:dyDescent="0.35">
      <c r="A9" s="1702"/>
      <c r="B9" s="1704"/>
      <c r="C9" s="1492" t="str">
        <f>'RM_1.4.sz.mell.'!C9</f>
        <v>Eredeti
előirányzat</v>
      </c>
      <c r="D9" s="1492" t="str">
        <f>'RM_1.4.sz.mell.'!D9</f>
        <v xml:space="preserve">1 . sz. módosítás </v>
      </c>
      <c r="E9" s="1492" t="str">
        <f>'RM_1.4.sz.mell.'!E9</f>
        <v xml:space="preserve">2 . sz. módosítás </v>
      </c>
      <c r="F9" s="1492" t="str">
        <f>'RM_1.4.sz.mell.'!F9</f>
        <v xml:space="preserve">… . sz. módosítás </v>
      </c>
      <c r="G9" s="1492" t="str">
        <f>'RM_1.4.sz.mell.'!G9</f>
        <v xml:space="preserve">… . sz. módosítás </v>
      </c>
      <c r="H9" s="1492" t="str">
        <f>'RM_1.4.sz.mell.'!H9</f>
        <v xml:space="preserve">… . sz. módosítás </v>
      </c>
      <c r="I9" s="1492" t="str">
        <f>'RM_1.4.sz.mell.'!I9</f>
        <v xml:space="preserve">… . sz. módosítás </v>
      </c>
      <c r="J9" s="1492" t="str">
        <f>'RM_1.4.sz.mell.'!J9</f>
        <v>Módosítások összesen</v>
      </c>
      <c r="K9" s="1493" t="str">
        <f>'RM_1.4.sz.mell.'!K9</f>
        <v>1.számú módosítás utáni előirányzat</v>
      </c>
    </row>
    <row r="10" spans="1:11" s="1354" customFormat="1" ht="12" customHeight="1" thickBot="1" x14ac:dyDescent="0.25">
      <c r="A10" s="1281" t="s">
        <v>493</v>
      </c>
      <c r="B10" s="1282" t="s">
        <v>494</v>
      </c>
      <c r="C10" s="1326" t="str">
        <f>'RM_1.4.sz.mell.'!C10</f>
        <v>C</v>
      </c>
      <c r="D10" s="1326" t="str">
        <f>'RM_1.4.sz.mell.'!D10</f>
        <v>D</v>
      </c>
      <c r="E10" s="1326" t="str">
        <f>'RM_1.4.sz.mell.'!E10</f>
        <v>E</v>
      </c>
      <c r="F10" s="1326" t="str">
        <f>'RM_1.4.sz.mell.'!F10</f>
        <v>F</v>
      </c>
      <c r="G10" s="1326" t="str">
        <f>'RM_1.4.sz.mell.'!G10</f>
        <v>G</v>
      </c>
      <c r="H10" s="1326" t="str">
        <f>'RM_1.4.sz.mell.'!H10</f>
        <v>H</v>
      </c>
      <c r="I10" s="1326" t="str">
        <f>'RM_1.4.sz.mell.'!I10</f>
        <v>I</v>
      </c>
      <c r="J10" s="1326" t="str">
        <f>'RM_1.4.sz.mell.'!J10</f>
        <v>J=(D+…+I)</v>
      </c>
      <c r="K10" s="1348" t="s">
        <v>763</v>
      </c>
    </row>
    <row r="11" spans="1:11" s="1308" customFormat="1" ht="12" customHeight="1" thickBot="1" x14ac:dyDescent="0.3">
      <c r="A11" s="1283" t="s">
        <v>18</v>
      </c>
      <c r="B11" s="1284" t="s">
        <v>252</v>
      </c>
      <c r="C11" s="407">
        <f>'RM_1.4.sz.mell.'!C11</f>
        <v>0</v>
      </c>
      <c r="D11" s="407">
        <f>'RM_1.4.sz.mell.'!D11</f>
        <v>0</v>
      </c>
      <c r="E11" s="407">
        <f>'RM_1.4.sz.mell.'!E11</f>
        <v>0</v>
      </c>
      <c r="F11" s="407">
        <f>'RM_1.4.sz.mell.'!F11</f>
        <v>0</v>
      </c>
      <c r="G11" s="407">
        <f>'RM_1.4.sz.mell.'!G11</f>
        <v>0</v>
      </c>
      <c r="H11" s="407">
        <f>'RM_1.4.sz.mell.'!H11</f>
        <v>0</v>
      </c>
      <c r="I11" s="407">
        <f>'RM_1.4.sz.mell.'!I11</f>
        <v>0</v>
      </c>
      <c r="J11" s="407">
        <f>'RM_1.4.sz.mell.'!J11</f>
        <v>0</v>
      </c>
      <c r="K11" s="273">
        <f>+K12+K13+K14+K15+K16+K17</f>
        <v>0</v>
      </c>
    </row>
    <row r="12" spans="1:11" s="1308" customFormat="1" ht="12" customHeight="1" x14ac:dyDescent="0.25">
      <c r="A12" s="1285" t="s">
        <v>98</v>
      </c>
      <c r="B12" s="1286" t="s">
        <v>253</v>
      </c>
      <c r="C12" s="699">
        <f>'RM_1.4.sz.mell.'!C12</f>
        <v>0</v>
      </c>
      <c r="D12" s="699">
        <f>'RM_1.4.sz.mell.'!D12</f>
        <v>0</v>
      </c>
      <c r="E12" s="699">
        <f>'RM_1.4.sz.mell.'!E12</f>
        <v>0</v>
      </c>
      <c r="F12" s="699">
        <f>'RM_1.4.sz.mell.'!F12</f>
        <v>0</v>
      </c>
      <c r="G12" s="699">
        <f>'RM_1.4.sz.mell.'!G12</f>
        <v>0</v>
      </c>
      <c r="H12" s="699">
        <f>'RM_1.4.sz.mell.'!H12</f>
        <v>0</v>
      </c>
      <c r="I12" s="699">
        <f>'RM_1.4.sz.mell.'!I12</f>
        <v>0</v>
      </c>
      <c r="J12" s="699">
        <f>'RM_1.4.sz.mell.'!J12</f>
        <v>0</v>
      </c>
      <c r="K12" s="700">
        <f t="shared" ref="K12:K17" si="0">C12+J12</f>
        <v>0</v>
      </c>
    </row>
    <row r="13" spans="1:11" s="1308" customFormat="1" ht="12" customHeight="1" x14ac:dyDescent="0.25">
      <c r="A13" s="1287" t="s">
        <v>99</v>
      </c>
      <c r="B13" s="1288" t="s">
        <v>254</v>
      </c>
      <c r="C13" s="699">
        <f>'RM_1.4.sz.mell.'!C13</f>
        <v>0</v>
      </c>
      <c r="D13" s="699">
        <f>'RM_1.4.sz.mell.'!D13</f>
        <v>0</v>
      </c>
      <c r="E13" s="699">
        <f>'RM_1.4.sz.mell.'!E13</f>
        <v>0</v>
      </c>
      <c r="F13" s="699">
        <f>'RM_1.4.sz.mell.'!F13</f>
        <v>0</v>
      </c>
      <c r="G13" s="699">
        <f>'RM_1.4.sz.mell.'!G13</f>
        <v>0</v>
      </c>
      <c r="H13" s="699">
        <f>'RM_1.4.sz.mell.'!H13</f>
        <v>0</v>
      </c>
      <c r="I13" s="699">
        <f>'RM_1.4.sz.mell.'!I13</f>
        <v>0</v>
      </c>
      <c r="J13" s="699">
        <f>'RM_1.4.sz.mell.'!J13</f>
        <v>0</v>
      </c>
      <c r="K13" s="700">
        <f t="shared" si="0"/>
        <v>0</v>
      </c>
    </row>
    <row r="14" spans="1:11" s="1308" customFormat="1" ht="12" customHeight="1" x14ac:dyDescent="0.25">
      <c r="A14" s="1287" t="s">
        <v>100</v>
      </c>
      <c r="B14" s="1288" t="s">
        <v>255</v>
      </c>
      <c r="C14" s="699">
        <f>'RM_1.4.sz.mell.'!C14</f>
        <v>0</v>
      </c>
      <c r="D14" s="699">
        <f>'RM_1.4.sz.mell.'!D14</f>
        <v>0</v>
      </c>
      <c r="E14" s="699">
        <f>'RM_1.4.sz.mell.'!E14</f>
        <v>0</v>
      </c>
      <c r="F14" s="699">
        <f>'RM_1.4.sz.mell.'!F14</f>
        <v>0</v>
      </c>
      <c r="G14" s="699">
        <f>'RM_1.4.sz.mell.'!G14</f>
        <v>0</v>
      </c>
      <c r="H14" s="699">
        <f>'RM_1.4.sz.mell.'!H14</f>
        <v>0</v>
      </c>
      <c r="I14" s="699">
        <f>'RM_1.4.sz.mell.'!I14</f>
        <v>0</v>
      </c>
      <c r="J14" s="699">
        <f>'RM_1.4.sz.mell.'!J14</f>
        <v>0</v>
      </c>
      <c r="K14" s="700">
        <f t="shared" si="0"/>
        <v>0</v>
      </c>
    </row>
    <row r="15" spans="1:11" s="1308" customFormat="1" ht="12" customHeight="1" x14ac:dyDescent="0.25">
      <c r="A15" s="1287" t="s">
        <v>101</v>
      </c>
      <c r="B15" s="1288" t="s">
        <v>256</v>
      </c>
      <c r="C15" s="699">
        <f>'RM_1.4.sz.mell.'!C15</f>
        <v>0</v>
      </c>
      <c r="D15" s="699">
        <f>'RM_1.4.sz.mell.'!D15</f>
        <v>0</v>
      </c>
      <c r="E15" s="699">
        <f>'RM_1.4.sz.mell.'!E15</f>
        <v>0</v>
      </c>
      <c r="F15" s="699">
        <f>'RM_1.4.sz.mell.'!F15</f>
        <v>0</v>
      </c>
      <c r="G15" s="699">
        <f>'RM_1.4.sz.mell.'!G15</f>
        <v>0</v>
      </c>
      <c r="H15" s="699">
        <f>'RM_1.4.sz.mell.'!H15</f>
        <v>0</v>
      </c>
      <c r="I15" s="699">
        <f>'RM_1.4.sz.mell.'!I15</f>
        <v>0</v>
      </c>
      <c r="J15" s="699">
        <f>'RM_1.4.sz.mell.'!J15</f>
        <v>0</v>
      </c>
      <c r="K15" s="700">
        <f t="shared" si="0"/>
        <v>0</v>
      </c>
    </row>
    <row r="16" spans="1:11" s="1308" customFormat="1" ht="12" customHeight="1" x14ac:dyDescent="0.25">
      <c r="A16" s="1287" t="s">
        <v>148</v>
      </c>
      <c r="B16" s="1289" t="s">
        <v>432</v>
      </c>
      <c r="C16" s="699">
        <f>'RM_1.4.sz.mell.'!C16</f>
        <v>0</v>
      </c>
      <c r="D16" s="699">
        <f>'RM_1.4.sz.mell.'!D16</f>
        <v>0</v>
      </c>
      <c r="E16" s="699">
        <f>'RM_1.4.sz.mell.'!E16</f>
        <v>0</v>
      </c>
      <c r="F16" s="699">
        <f>'RM_1.4.sz.mell.'!F16</f>
        <v>0</v>
      </c>
      <c r="G16" s="699">
        <f>'RM_1.4.sz.mell.'!G16</f>
        <v>0</v>
      </c>
      <c r="H16" s="699">
        <f>'RM_1.4.sz.mell.'!H16</f>
        <v>0</v>
      </c>
      <c r="I16" s="699">
        <f>'RM_1.4.sz.mell.'!I16</f>
        <v>0</v>
      </c>
      <c r="J16" s="699">
        <f>'RM_1.4.sz.mell.'!J16</f>
        <v>0</v>
      </c>
      <c r="K16" s="700">
        <f t="shared" si="0"/>
        <v>0</v>
      </c>
    </row>
    <row r="17" spans="1:11" s="1308" customFormat="1" ht="12" customHeight="1" thickBot="1" x14ac:dyDescent="0.3">
      <c r="A17" s="1290" t="s">
        <v>102</v>
      </c>
      <c r="B17" s="1291" t="s">
        <v>433</v>
      </c>
      <c r="C17" s="699">
        <f>'RM_1.4.sz.mell.'!C17</f>
        <v>0</v>
      </c>
      <c r="D17" s="699">
        <f>'RM_1.4.sz.mell.'!D17</f>
        <v>0</v>
      </c>
      <c r="E17" s="699">
        <f>'RM_1.4.sz.mell.'!E17</f>
        <v>0</v>
      </c>
      <c r="F17" s="699">
        <f>'RM_1.4.sz.mell.'!F17</f>
        <v>0</v>
      </c>
      <c r="G17" s="699">
        <f>'RM_1.4.sz.mell.'!G17</f>
        <v>0</v>
      </c>
      <c r="H17" s="699">
        <f>'RM_1.4.sz.mell.'!H17</f>
        <v>0</v>
      </c>
      <c r="I17" s="699">
        <f>'RM_1.4.sz.mell.'!I17</f>
        <v>0</v>
      </c>
      <c r="J17" s="699">
        <f>'RM_1.4.sz.mell.'!J17</f>
        <v>0</v>
      </c>
      <c r="K17" s="700">
        <f t="shared" si="0"/>
        <v>0</v>
      </c>
    </row>
    <row r="18" spans="1:11" s="1308" customFormat="1" ht="12" customHeight="1" thickBot="1" x14ac:dyDescent="0.3">
      <c r="A18" s="1283" t="s">
        <v>19</v>
      </c>
      <c r="B18" s="1292" t="s">
        <v>257</v>
      </c>
      <c r="C18" s="407">
        <f>'RM_1.4.sz.mell.'!C18</f>
        <v>0</v>
      </c>
      <c r="D18" s="407">
        <f>'RM_1.4.sz.mell.'!D18</f>
        <v>0</v>
      </c>
      <c r="E18" s="407">
        <f>'RM_1.4.sz.mell.'!E18</f>
        <v>0</v>
      </c>
      <c r="F18" s="407">
        <f>'RM_1.4.sz.mell.'!F18</f>
        <v>0</v>
      </c>
      <c r="G18" s="407">
        <f>'RM_1.4.sz.mell.'!G18</f>
        <v>0</v>
      </c>
      <c r="H18" s="407">
        <f>'RM_1.4.sz.mell.'!H18</f>
        <v>0</v>
      </c>
      <c r="I18" s="407">
        <f>'RM_1.4.sz.mell.'!I18</f>
        <v>0</v>
      </c>
      <c r="J18" s="407">
        <f>'RM_1.4.sz.mell.'!J18</f>
        <v>0</v>
      </c>
      <c r="K18" s="273">
        <f>+K19+K20+K21+K22+K23</f>
        <v>0</v>
      </c>
    </row>
    <row r="19" spans="1:11" s="1308" customFormat="1" ht="12" customHeight="1" x14ac:dyDescent="0.25">
      <c r="A19" s="1285" t="s">
        <v>104</v>
      </c>
      <c r="B19" s="1286" t="s">
        <v>258</v>
      </c>
      <c r="C19" s="699">
        <f>'RM_1.4.sz.mell.'!C19</f>
        <v>0</v>
      </c>
      <c r="D19" s="699">
        <f>'RM_1.4.sz.mell.'!D19</f>
        <v>0</v>
      </c>
      <c r="E19" s="699">
        <f>'RM_1.4.sz.mell.'!E19</f>
        <v>0</v>
      </c>
      <c r="F19" s="699">
        <f>'RM_1.4.sz.mell.'!F19</f>
        <v>0</v>
      </c>
      <c r="G19" s="699">
        <f>'RM_1.4.sz.mell.'!G19</f>
        <v>0</v>
      </c>
      <c r="H19" s="699">
        <f>'RM_1.4.sz.mell.'!H19</f>
        <v>0</v>
      </c>
      <c r="I19" s="699">
        <f>'RM_1.4.sz.mell.'!I19</f>
        <v>0</v>
      </c>
      <c r="J19" s="699">
        <f>'RM_1.4.sz.mell.'!J19</f>
        <v>0</v>
      </c>
      <c r="K19" s="700">
        <f t="shared" ref="K19:K24" si="1">C19+J19</f>
        <v>0</v>
      </c>
    </row>
    <row r="20" spans="1:11" s="1308" customFormat="1" ht="12" customHeight="1" x14ac:dyDescent="0.25">
      <c r="A20" s="1287" t="s">
        <v>105</v>
      </c>
      <c r="B20" s="1288" t="s">
        <v>259</v>
      </c>
      <c r="C20" s="699">
        <f>'RM_1.4.sz.mell.'!C20</f>
        <v>0</v>
      </c>
      <c r="D20" s="699">
        <f>'RM_1.4.sz.mell.'!D20</f>
        <v>0</v>
      </c>
      <c r="E20" s="699">
        <f>'RM_1.4.sz.mell.'!E20</f>
        <v>0</v>
      </c>
      <c r="F20" s="699">
        <f>'RM_1.4.sz.mell.'!F20</f>
        <v>0</v>
      </c>
      <c r="G20" s="699">
        <f>'RM_1.4.sz.mell.'!G20</f>
        <v>0</v>
      </c>
      <c r="H20" s="699">
        <f>'RM_1.4.sz.mell.'!H20</f>
        <v>0</v>
      </c>
      <c r="I20" s="699">
        <f>'RM_1.4.sz.mell.'!I20</f>
        <v>0</v>
      </c>
      <c r="J20" s="699">
        <f>'RM_1.4.sz.mell.'!J20</f>
        <v>0</v>
      </c>
      <c r="K20" s="700">
        <f t="shared" si="1"/>
        <v>0</v>
      </c>
    </row>
    <row r="21" spans="1:11" s="1308" customFormat="1" ht="12" customHeight="1" x14ac:dyDescent="0.25">
      <c r="A21" s="1287" t="s">
        <v>106</v>
      </c>
      <c r="B21" s="1288" t="s">
        <v>422</v>
      </c>
      <c r="C21" s="699">
        <f>'RM_1.4.sz.mell.'!C21</f>
        <v>0</v>
      </c>
      <c r="D21" s="699">
        <f>'RM_1.4.sz.mell.'!D21</f>
        <v>0</v>
      </c>
      <c r="E21" s="699">
        <f>'RM_1.4.sz.mell.'!E21</f>
        <v>0</v>
      </c>
      <c r="F21" s="699">
        <f>'RM_1.4.sz.mell.'!F21</f>
        <v>0</v>
      </c>
      <c r="G21" s="699">
        <f>'RM_1.4.sz.mell.'!G21</f>
        <v>0</v>
      </c>
      <c r="H21" s="699">
        <f>'RM_1.4.sz.mell.'!H21</f>
        <v>0</v>
      </c>
      <c r="I21" s="699">
        <f>'RM_1.4.sz.mell.'!I21</f>
        <v>0</v>
      </c>
      <c r="J21" s="699">
        <f>'RM_1.4.sz.mell.'!J21</f>
        <v>0</v>
      </c>
      <c r="K21" s="700">
        <f t="shared" si="1"/>
        <v>0</v>
      </c>
    </row>
    <row r="22" spans="1:11" s="1308" customFormat="1" ht="12" customHeight="1" x14ac:dyDescent="0.25">
      <c r="A22" s="1287" t="s">
        <v>107</v>
      </c>
      <c r="B22" s="1288" t="s">
        <v>423</v>
      </c>
      <c r="C22" s="699">
        <f>'RM_1.4.sz.mell.'!C22</f>
        <v>0</v>
      </c>
      <c r="D22" s="699">
        <f>'RM_1.4.sz.mell.'!D22</f>
        <v>0</v>
      </c>
      <c r="E22" s="699">
        <f>'RM_1.4.sz.mell.'!E22</f>
        <v>0</v>
      </c>
      <c r="F22" s="699">
        <f>'RM_1.4.sz.mell.'!F22</f>
        <v>0</v>
      </c>
      <c r="G22" s="699">
        <f>'RM_1.4.sz.mell.'!G22</f>
        <v>0</v>
      </c>
      <c r="H22" s="699">
        <f>'RM_1.4.sz.mell.'!H22</f>
        <v>0</v>
      </c>
      <c r="I22" s="699">
        <f>'RM_1.4.sz.mell.'!I22</f>
        <v>0</v>
      </c>
      <c r="J22" s="699">
        <f>'RM_1.4.sz.mell.'!J22</f>
        <v>0</v>
      </c>
      <c r="K22" s="700">
        <f t="shared" si="1"/>
        <v>0</v>
      </c>
    </row>
    <row r="23" spans="1:11" s="1308" customFormat="1" ht="12" customHeight="1" x14ac:dyDescent="0.25">
      <c r="A23" s="1287" t="s">
        <v>108</v>
      </c>
      <c r="B23" s="1288" t="s">
        <v>260</v>
      </c>
      <c r="C23" s="699">
        <f>'RM_1.4.sz.mell.'!C23</f>
        <v>0</v>
      </c>
      <c r="D23" s="699">
        <f>'RM_1.4.sz.mell.'!D23</f>
        <v>0</v>
      </c>
      <c r="E23" s="699">
        <f>'RM_1.4.sz.mell.'!E23</f>
        <v>0</v>
      </c>
      <c r="F23" s="699">
        <f>'RM_1.4.sz.mell.'!F23</f>
        <v>0</v>
      </c>
      <c r="G23" s="699">
        <f>'RM_1.4.sz.mell.'!G23</f>
        <v>0</v>
      </c>
      <c r="H23" s="699">
        <f>'RM_1.4.sz.mell.'!H23</f>
        <v>0</v>
      </c>
      <c r="I23" s="699">
        <f>'RM_1.4.sz.mell.'!I23</f>
        <v>0</v>
      </c>
      <c r="J23" s="699">
        <f>'RM_1.4.sz.mell.'!J23</f>
        <v>0</v>
      </c>
      <c r="K23" s="700">
        <f t="shared" si="1"/>
        <v>0</v>
      </c>
    </row>
    <row r="24" spans="1:11" s="1308" customFormat="1" ht="12" customHeight="1" thickBot="1" x14ac:dyDescent="0.3">
      <c r="A24" s="1290" t="s">
        <v>117</v>
      </c>
      <c r="B24" s="1291" t="s">
        <v>261</v>
      </c>
      <c r="C24" s="699">
        <f>'RM_1.4.sz.mell.'!C24</f>
        <v>0</v>
      </c>
      <c r="D24" s="699">
        <f>'RM_1.4.sz.mell.'!D24</f>
        <v>0</v>
      </c>
      <c r="E24" s="699">
        <f>'RM_1.4.sz.mell.'!E24</f>
        <v>0</v>
      </c>
      <c r="F24" s="699">
        <f>'RM_1.4.sz.mell.'!F24</f>
        <v>0</v>
      </c>
      <c r="G24" s="699">
        <f>'RM_1.4.sz.mell.'!G24</f>
        <v>0</v>
      </c>
      <c r="H24" s="699">
        <f>'RM_1.4.sz.mell.'!H24</f>
        <v>0</v>
      </c>
      <c r="I24" s="699">
        <f>'RM_1.4.sz.mell.'!I24</f>
        <v>0</v>
      </c>
      <c r="J24" s="699">
        <f>'RM_1.4.sz.mell.'!J24</f>
        <v>0</v>
      </c>
      <c r="K24" s="700">
        <f t="shared" si="1"/>
        <v>0</v>
      </c>
    </row>
    <row r="25" spans="1:11" s="1308" customFormat="1" ht="12" customHeight="1" thickBot="1" x14ac:dyDescent="0.3">
      <c r="A25" s="1283" t="s">
        <v>20</v>
      </c>
      <c r="B25" s="1284" t="s">
        <v>262</v>
      </c>
      <c r="C25" s="407">
        <f>'RM_1.4.sz.mell.'!C25</f>
        <v>0</v>
      </c>
      <c r="D25" s="407">
        <f>'RM_1.4.sz.mell.'!D25</f>
        <v>0</v>
      </c>
      <c r="E25" s="407">
        <f>'RM_1.4.sz.mell.'!E25</f>
        <v>0</v>
      </c>
      <c r="F25" s="407">
        <f>'RM_1.4.sz.mell.'!F25</f>
        <v>0</v>
      </c>
      <c r="G25" s="407">
        <f>'RM_1.4.sz.mell.'!G25</f>
        <v>0</v>
      </c>
      <c r="H25" s="407">
        <f>'RM_1.4.sz.mell.'!H25</f>
        <v>0</v>
      </c>
      <c r="I25" s="407">
        <f>'RM_1.4.sz.mell.'!I25</f>
        <v>0</v>
      </c>
      <c r="J25" s="407">
        <f>'RM_1.4.sz.mell.'!J25</f>
        <v>0</v>
      </c>
      <c r="K25" s="273">
        <f>+K26+K27+K28+K29+K30</f>
        <v>0</v>
      </c>
    </row>
    <row r="26" spans="1:11" s="1308" customFormat="1" ht="12" customHeight="1" x14ac:dyDescent="0.25">
      <c r="A26" s="1285" t="s">
        <v>87</v>
      </c>
      <c r="B26" s="1286" t="s">
        <v>263</v>
      </c>
      <c r="C26" s="699">
        <f>'RM_1.4.sz.mell.'!C26</f>
        <v>0</v>
      </c>
      <c r="D26" s="699">
        <f>'RM_1.4.sz.mell.'!D26</f>
        <v>0</v>
      </c>
      <c r="E26" s="699">
        <f>'RM_1.4.sz.mell.'!E26</f>
        <v>0</v>
      </c>
      <c r="F26" s="699">
        <f>'RM_1.4.sz.mell.'!F26</f>
        <v>0</v>
      </c>
      <c r="G26" s="699">
        <f>'RM_1.4.sz.mell.'!G26</f>
        <v>0</v>
      </c>
      <c r="H26" s="699">
        <f>'RM_1.4.sz.mell.'!H26</f>
        <v>0</v>
      </c>
      <c r="I26" s="699">
        <f>'RM_1.4.sz.mell.'!I26</f>
        <v>0</v>
      </c>
      <c r="J26" s="699">
        <f>'RM_1.4.sz.mell.'!J26</f>
        <v>0</v>
      </c>
      <c r="K26" s="700">
        <f t="shared" ref="K26:K31" si="2">C26+J26</f>
        <v>0</v>
      </c>
    </row>
    <row r="27" spans="1:11" s="1308" customFormat="1" ht="12" customHeight="1" x14ac:dyDescent="0.25">
      <c r="A27" s="1287" t="s">
        <v>88</v>
      </c>
      <c r="B27" s="1288" t="s">
        <v>264</v>
      </c>
      <c r="C27" s="699">
        <f>'RM_1.4.sz.mell.'!C27</f>
        <v>0</v>
      </c>
      <c r="D27" s="699">
        <f>'RM_1.4.sz.mell.'!D27</f>
        <v>0</v>
      </c>
      <c r="E27" s="699">
        <f>'RM_1.4.sz.mell.'!E27</f>
        <v>0</v>
      </c>
      <c r="F27" s="699">
        <f>'RM_1.4.sz.mell.'!F27</f>
        <v>0</v>
      </c>
      <c r="G27" s="699">
        <f>'RM_1.4.sz.mell.'!G27</f>
        <v>0</v>
      </c>
      <c r="H27" s="699">
        <f>'RM_1.4.sz.mell.'!H27</f>
        <v>0</v>
      </c>
      <c r="I27" s="699">
        <f>'RM_1.4.sz.mell.'!I27</f>
        <v>0</v>
      </c>
      <c r="J27" s="699">
        <f>'RM_1.4.sz.mell.'!J27</f>
        <v>0</v>
      </c>
      <c r="K27" s="700">
        <f t="shared" si="2"/>
        <v>0</v>
      </c>
    </row>
    <row r="28" spans="1:11" s="1308" customFormat="1" ht="12" customHeight="1" x14ac:dyDescent="0.25">
      <c r="A28" s="1287" t="s">
        <v>89</v>
      </c>
      <c r="B28" s="1288" t="s">
        <v>424</v>
      </c>
      <c r="C28" s="699">
        <f>'RM_1.4.sz.mell.'!C28</f>
        <v>0</v>
      </c>
      <c r="D28" s="699">
        <f>'RM_1.4.sz.mell.'!D28</f>
        <v>0</v>
      </c>
      <c r="E28" s="699">
        <f>'RM_1.4.sz.mell.'!E28</f>
        <v>0</v>
      </c>
      <c r="F28" s="699">
        <f>'RM_1.4.sz.mell.'!F28</f>
        <v>0</v>
      </c>
      <c r="G28" s="699">
        <f>'RM_1.4.sz.mell.'!G28</f>
        <v>0</v>
      </c>
      <c r="H28" s="699">
        <f>'RM_1.4.sz.mell.'!H28</f>
        <v>0</v>
      </c>
      <c r="I28" s="699">
        <f>'RM_1.4.sz.mell.'!I28</f>
        <v>0</v>
      </c>
      <c r="J28" s="699">
        <f>'RM_1.4.sz.mell.'!J28</f>
        <v>0</v>
      </c>
      <c r="K28" s="700">
        <f t="shared" si="2"/>
        <v>0</v>
      </c>
    </row>
    <row r="29" spans="1:11" s="1308" customFormat="1" ht="12" customHeight="1" x14ac:dyDescent="0.25">
      <c r="A29" s="1287" t="s">
        <v>90</v>
      </c>
      <c r="B29" s="1288" t="s">
        <v>425</v>
      </c>
      <c r="C29" s="699">
        <f>'RM_1.4.sz.mell.'!C29</f>
        <v>0</v>
      </c>
      <c r="D29" s="699">
        <f>'RM_1.4.sz.mell.'!D29</f>
        <v>0</v>
      </c>
      <c r="E29" s="699">
        <f>'RM_1.4.sz.mell.'!E29</f>
        <v>0</v>
      </c>
      <c r="F29" s="699">
        <f>'RM_1.4.sz.mell.'!F29</f>
        <v>0</v>
      </c>
      <c r="G29" s="699">
        <f>'RM_1.4.sz.mell.'!G29</f>
        <v>0</v>
      </c>
      <c r="H29" s="699">
        <f>'RM_1.4.sz.mell.'!H29</f>
        <v>0</v>
      </c>
      <c r="I29" s="699">
        <f>'RM_1.4.sz.mell.'!I29</f>
        <v>0</v>
      </c>
      <c r="J29" s="699">
        <f>'RM_1.4.sz.mell.'!J29</f>
        <v>0</v>
      </c>
      <c r="K29" s="700">
        <f t="shared" si="2"/>
        <v>0</v>
      </c>
    </row>
    <row r="30" spans="1:11" s="1308" customFormat="1" ht="12" customHeight="1" x14ac:dyDescent="0.25">
      <c r="A30" s="1287" t="s">
        <v>171</v>
      </c>
      <c r="B30" s="1288" t="s">
        <v>265</v>
      </c>
      <c r="C30" s="699">
        <f>'RM_1.4.sz.mell.'!C30</f>
        <v>0</v>
      </c>
      <c r="D30" s="699">
        <f>'RM_1.4.sz.mell.'!D30</f>
        <v>0</v>
      </c>
      <c r="E30" s="699">
        <f>'RM_1.4.sz.mell.'!E30</f>
        <v>0</v>
      </c>
      <c r="F30" s="699">
        <f>'RM_1.4.sz.mell.'!F30</f>
        <v>0</v>
      </c>
      <c r="G30" s="699">
        <f>'RM_1.4.sz.mell.'!G30</f>
        <v>0</v>
      </c>
      <c r="H30" s="699">
        <f>'RM_1.4.sz.mell.'!H30</f>
        <v>0</v>
      </c>
      <c r="I30" s="699">
        <f>'RM_1.4.sz.mell.'!I30</f>
        <v>0</v>
      </c>
      <c r="J30" s="699">
        <f>'RM_1.4.sz.mell.'!J30</f>
        <v>0</v>
      </c>
      <c r="K30" s="700">
        <f t="shared" si="2"/>
        <v>0</v>
      </c>
    </row>
    <row r="31" spans="1:11" s="1308" customFormat="1" ht="12" customHeight="1" thickBot="1" x14ac:dyDescent="0.3">
      <c r="A31" s="1290" t="s">
        <v>172</v>
      </c>
      <c r="B31" s="1293" t="s">
        <v>266</v>
      </c>
      <c r="C31" s="699">
        <f>'RM_1.4.sz.mell.'!C31</f>
        <v>0</v>
      </c>
      <c r="D31" s="699">
        <f>'RM_1.4.sz.mell.'!D31</f>
        <v>0</v>
      </c>
      <c r="E31" s="699">
        <f>'RM_1.4.sz.mell.'!E31</f>
        <v>0</v>
      </c>
      <c r="F31" s="699">
        <f>'RM_1.4.sz.mell.'!F31</f>
        <v>0</v>
      </c>
      <c r="G31" s="699">
        <f>'RM_1.4.sz.mell.'!G31</f>
        <v>0</v>
      </c>
      <c r="H31" s="699">
        <f>'RM_1.4.sz.mell.'!H31</f>
        <v>0</v>
      </c>
      <c r="I31" s="699">
        <f>'RM_1.4.sz.mell.'!I31</f>
        <v>0</v>
      </c>
      <c r="J31" s="699">
        <f>'RM_1.4.sz.mell.'!J31</f>
        <v>0</v>
      </c>
      <c r="K31" s="700">
        <f t="shared" si="2"/>
        <v>0</v>
      </c>
    </row>
    <row r="32" spans="1:11" s="1308" customFormat="1" ht="12" customHeight="1" thickBot="1" x14ac:dyDescent="0.3">
      <c r="A32" s="1283" t="s">
        <v>173</v>
      </c>
      <c r="B32" s="1284" t="s">
        <v>560</v>
      </c>
      <c r="C32" s="414">
        <f>'RM_1.4.sz.mell.'!C32</f>
        <v>0</v>
      </c>
      <c r="D32" s="414">
        <f>'RM_1.4.sz.mell.'!D32</f>
        <v>0</v>
      </c>
      <c r="E32" s="414">
        <f>'RM_1.4.sz.mell.'!E32</f>
        <v>0</v>
      </c>
      <c r="F32" s="414">
        <f>'RM_1.4.sz.mell.'!F32</f>
        <v>0</v>
      </c>
      <c r="G32" s="414">
        <f>'RM_1.4.sz.mell.'!G32</f>
        <v>0</v>
      </c>
      <c r="H32" s="414">
        <f>'RM_1.4.sz.mell.'!H32</f>
        <v>0</v>
      </c>
      <c r="I32" s="414">
        <f>'RM_1.4.sz.mell.'!I32</f>
        <v>0</v>
      </c>
      <c r="J32" s="414">
        <f>'RM_1.4.sz.mell.'!J32</f>
        <v>0</v>
      </c>
      <c r="K32" s="457">
        <f>+K33+K34+K35+K36+K37+K38+K39</f>
        <v>0</v>
      </c>
    </row>
    <row r="33" spans="1:11" s="1308" customFormat="1" ht="12" customHeight="1" x14ac:dyDescent="0.25">
      <c r="A33" s="1285" t="s">
        <v>268</v>
      </c>
      <c r="B33" s="1286" t="s">
        <v>555</v>
      </c>
      <c r="C33" s="699">
        <f>'RM_1.4.sz.mell.'!C33</f>
        <v>0</v>
      </c>
      <c r="D33" s="699">
        <f>'RM_1.4.sz.mell.'!D33</f>
        <v>0</v>
      </c>
      <c r="E33" s="699">
        <f>'RM_1.4.sz.mell.'!E33</f>
        <v>0</v>
      </c>
      <c r="F33" s="699">
        <f>'RM_1.4.sz.mell.'!F33</f>
        <v>0</v>
      </c>
      <c r="G33" s="699">
        <f>'RM_1.4.sz.mell.'!G33</f>
        <v>0</v>
      </c>
      <c r="H33" s="699">
        <f>'RM_1.4.sz.mell.'!H33</f>
        <v>0</v>
      </c>
      <c r="I33" s="699">
        <f>'RM_1.4.sz.mell.'!I33</f>
        <v>0</v>
      </c>
      <c r="J33" s="699">
        <f>'RM_1.4.sz.mell.'!J33</f>
        <v>0</v>
      </c>
      <c r="K33" s="700">
        <f t="shared" ref="K33:K39" si="3">C33+J33</f>
        <v>0</v>
      </c>
    </row>
    <row r="34" spans="1:11" s="1308" customFormat="1" ht="12" customHeight="1" x14ac:dyDescent="0.25">
      <c r="A34" s="1287" t="s">
        <v>269</v>
      </c>
      <c r="B34" s="1288" t="s">
        <v>556</v>
      </c>
      <c r="C34" s="699">
        <f>'RM_1.4.sz.mell.'!C34</f>
        <v>0</v>
      </c>
      <c r="D34" s="699">
        <f>'RM_1.4.sz.mell.'!D34</f>
        <v>0</v>
      </c>
      <c r="E34" s="699">
        <f>'RM_1.4.sz.mell.'!E34</f>
        <v>0</v>
      </c>
      <c r="F34" s="699">
        <f>'RM_1.4.sz.mell.'!F34</f>
        <v>0</v>
      </c>
      <c r="G34" s="699">
        <f>'RM_1.4.sz.mell.'!G34</f>
        <v>0</v>
      </c>
      <c r="H34" s="699">
        <f>'RM_1.4.sz.mell.'!H34</f>
        <v>0</v>
      </c>
      <c r="I34" s="699">
        <f>'RM_1.4.sz.mell.'!I34</f>
        <v>0</v>
      </c>
      <c r="J34" s="699">
        <f>'RM_1.4.sz.mell.'!J34</f>
        <v>0</v>
      </c>
      <c r="K34" s="700">
        <f t="shared" si="3"/>
        <v>0</v>
      </c>
    </row>
    <row r="35" spans="1:11" s="1308" customFormat="1" ht="12" customHeight="1" x14ac:dyDescent="0.25">
      <c r="A35" s="1287" t="s">
        <v>270</v>
      </c>
      <c r="B35" s="1288" t="s">
        <v>557</v>
      </c>
      <c r="C35" s="699">
        <f>'RM_1.4.sz.mell.'!C35</f>
        <v>0</v>
      </c>
      <c r="D35" s="699">
        <f>'RM_1.4.sz.mell.'!D35</f>
        <v>0</v>
      </c>
      <c r="E35" s="699">
        <f>'RM_1.4.sz.mell.'!E35</f>
        <v>0</v>
      </c>
      <c r="F35" s="699">
        <f>'RM_1.4.sz.mell.'!F35</f>
        <v>0</v>
      </c>
      <c r="G35" s="699">
        <f>'RM_1.4.sz.mell.'!G35</f>
        <v>0</v>
      </c>
      <c r="H35" s="699">
        <f>'RM_1.4.sz.mell.'!H35</f>
        <v>0</v>
      </c>
      <c r="I35" s="699">
        <f>'RM_1.4.sz.mell.'!I35</f>
        <v>0</v>
      </c>
      <c r="J35" s="699">
        <f>'RM_1.4.sz.mell.'!J35</f>
        <v>0</v>
      </c>
      <c r="K35" s="700">
        <f t="shared" si="3"/>
        <v>0</v>
      </c>
    </row>
    <row r="36" spans="1:11" s="1308" customFormat="1" ht="12" customHeight="1" x14ac:dyDescent="0.25">
      <c r="A36" s="1287" t="s">
        <v>271</v>
      </c>
      <c r="B36" s="1288" t="s">
        <v>558</v>
      </c>
      <c r="C36" s="699">
        <f>'RM_1.4.sz.mell.'!C36</f>
        <v>0</v>
      </c>
      <c r="D36" s="699">
        <f>'RM_1.4.sz.mell.'!D36</f>
        <v>0</v>
      </c>
      <c r="E36" s="699">
        <f>'RM_1.4.sz.mell.'!E36</f>
        <v>0</v>
      </c>
      <c r="F36" s="699">
        <f>'RM_1.4.sz.mell.'!F36</f>
        <v>0</v>
      </c>
      <c r="G36" s="699">
        <f>'RM_1.4.sz.mell.'!G36</f>
        <v>0</v>
      </c>
      <c r="H36" s="699">
        <f>'RM_1.4.sz.mell.'!H36</f>
        <v>0</v>
      </c>
      <c r="I36" s="699">
        <f>'RM_1.4.sz.mell.'!I36</f>
        <v>0</v>
      </c>
      <c r="J36" s="699">
        <f>'RM_1.4.sz.mell.'!J36</f>
        <v>0</v>
      </c>
      <c r="K36" s="700">
        <f t="shared" si="3"/>
        <v>0</v>
      </c>
    </row>
    <row r="37" spans="1:11" s="1308" customFormat="1" ht="12" customHeight="1" x14ac:dyDescent="0.25">
      <c r="A37" s="1287" t="s">
        <v>552</v>
      </c>
      <c r="B37" s="1288" t="s">
        <v>272</v>
      </c>
      <c r="C37" s="699">
        <f>'RM_1.4.sz.mell.'!C37</f>
        <v>0</v>
      </c>
      <c r="D37" s="699">
        <f>'RM_1.4.sz.mell.'!D37</f>
        <v>0</v>
      </c>
      <c r="E37" s="699">
        <f>'RM_1.4.sz.mell.'!E37</f>
        <v>0</v>
      </c>
      <c r="F37" s="699">
        <f>'RM_1.4.sz.mell.'!F37</f>
        <v>0</v>
      </c>
      <c r="G37" s="699">
        <f>'RM_1.4.sz.mell.'!G37</f>
        <v>0</v>
      </c>
      <c r="H37" s="699">
        <f>'RM_1.4.sz.mell.'!H37</f>
        <v>0</v>
      </c>
      <c r="I37" s="699">
        <f>'RM_1.4.sz.mell.'!I37</f>
        <v>0</v>
      </c>
      <c r="J37" s="699">
        <f>'RM_1.4.sz.mell.'!J37</f>
        <v>0</v>
      </c>
      <c r="K37" s="700">
        <f t="shared" si="3"/>
        <v>0</v>
      </c>
    </row>
    <row r="38" spans="1:11" s="1308" customFormat="1" ht="12" customHeight="1" x14ac:dyDescent="0.25">
      <c r="A38" s="1287" t="s">
        <v>553</v>
      </c>
      <c r="B38" s="1288" t="s">
        <v>273</v>
      </c>
      <c r="C38" s="699">
        <f>'RM_1.4.sz.mell.'!C38</f>
        <v>0</v>
      </c>
      <c r="D38" s="699">
        <f>'RM_1.4.sz.mell.'!D38</f>
        <v>0</v>
      </c>
      <c r="E38" s="699">
        <f>'RM_1.4.sz.mell.'!E38</f>
        <v>0</v>
      </c>
      <c r="F38" s="699">
        <f>'RM_1.4.sz.mell.'!F38</f>
        <v>0</v>
      </c>
      <c r="G38" s="699">
        <f>'RM_1.4.sz.mell.'!G38</f>
        <v>0</v>
      </c>
      <c r="H38" s="699">
        <f>'RM_1.4.sz.mell.'!H38</f>
        <v>0</v>
      </c>
      <c r="I38" s="699">
        <f>'RM_1.4.sz.mell.'!I38</f>
        <v>0</v>
      </c>
      <c r="J38" s="699">
        <f>'RM_1.4.sz.mell.'!J38</f>
        <v>0</v>
      </c>
      <c r="K38" s="700">
        <f t="shared" si="3"/>
        <v>0</v>
      </c>
    </row>
    <row r="39" spans="1:11" s="1308" customFormat="1" ht="12" customHeight="1" thickBot="1" x14ac:dyDescent="0.3">
      <c r="A39" s="1290" t="s">
        <v>554</v>
      </c>
      <c r="B39" s="1293" t="s">
        <v>274</v>
      </c>
      <c r="C39" s="699">
        <f>'RM_1.4.sz.mell.'!C39</f>
        <v>0</v>
      </c>
      <c r="D39" s="699">
        <f>'RM_1.4.sz.mell.'!D39</f>
        <v>0</v>
      </c>
      <c r="E39" s="699">
        <f>'RM_1.4.sz.mell.'!E39</f>
        <v>0</v>
      </c>
      <c r="F39" s="699">
        <f>'RM_1.4.sz.mell.'!F39</f>
        <v>0</v>
      </c>
      <c r="G39" s="699">
        <f>'RM_1.4.sz.mell.'!G39</f>
        <v>0</v>
      </c>
      <c r="H39" s="699">
        <f>'RM_1.4.sz.mell.'!H39</f>
        <v>0</v>
      </c>
      <c r="I39" s="699">
        <f>'RM_1.4.sz.mell.'!I39</f>
        <v>0</v>
      </c>
      <c r="J39" s="699">
        <f>'RM_1.4.sz.mell.'!J39</f>
        <v>0</v>
      </c>
      <c r="K39" s="700">
        <f t="shared" si="3"/>
        <v>0</v>
      </c>
    </row>
    <row r="40" spans="1:11" s="1308" customFormat="1" ht="12" customHeight="1" thickBot="1" x14ac:dyDescent="0.3">
      <c r="A40" s="1283" t="s">
        <v>22</v>
      </c>
      <c r="B40" s="1284" t="s">
        <v>434</v>
      </c>
      <c r="C40" s="407">
        <f>'RM_1.4.sz.mell.'!C40</f>
        <v>0</v>
      </c>
      <c r="D40" s="407">
        <f>'RM_1.4.sz.mell.'!D40</f>
        <v>0</v>
      </c>
      <c r="E40" s="407">
        <f>'RM_1.4.sz.mell.'!E40</f>
        <v>0</v>
      </c>
      <c r="F40" s="407">
        <f>'RM_1.4.sz.mell.'!F40</f>
        <v>0</v>
      </c>
      <c r="G40" s="407">
        <f>'RM_1.4.sz.mell.'!G40</f>
        <v>0</v>
      </c>
      <c r="H40" s="407">
        <f>'RM_1.4.sz.mell.'!H40</f>
        <v>0</v>
      </c>
      <c r="I40" s="407">
        <f>'RM_1.4.sz.mell.'!I40</f>
        <v>0</v>
      </c>
      <c r="J40" s="407">
        <f>'RM_1.4.sz.mell.'!J40</f>
        <v>0</v>
      </c>
      <c r="K40" s="273">
        <f>SUM(K41:K51)</f>
        <v>0</v>
      </c>
    </row>
    <row r="41" spans="1:11" s="1308" customFormat="1" ht="12" customHeight="1" x14ac:dyDescent="0.25">
      <c r="A41" s="1285" t="s">
        <v>91</v>
      </c>
      <c r="B41" s="1286" t="s">
        <v>277</v>
      </c>
      <c r="C41" s="699">
        <f>'RM_1.4.sz.mell.'!C41</f>
        <v>0</v>
      </c>
      <c r="D41" s="699">
        <f>'RM_1.4.sz.mell.'!D41</f>
        <v>0</v>
      </c>
      <c r="E41" s="699">
        <f>'RM_1.4.sz.mell.'!E41</f>
        <v>0</v>
      </c>
      <c r="F41" s="699">
        <f>'RM_1.4.sz.mell.'!F41</f>
        <v>0</v>
      </c>
      <c r="G41" s="699">
        <f>'RM_1.4.sz.mell.'!G41</f>
        <v>0</v>
      </c>
      <c r="H41" s="699">
        <f>'RM_1.4.sz.mell.'!H41</f>
        <v>0</v>
      </c>
      <c r="I41" s="699">
        <f>'RM_1.4.sz.mell.'!I41</f>
        <v>0</v>
      </c>
      <c r="J41" s="699">
        <f>'RM_1.4.sz.mell.'!J41</f>
        <v>0</v>
      </c>
      <c r="K41" s="700">
        <f t="shared" ref="K41:K51" si="4">C41+J41</f>
        <v>0</v>
      </c>
    </row>
    <row r="42" spans="1:11" s="1308" customFormat="1" ht="12" customHeight="1" x14ac:dyDescent="0.25">
      <c r="A42" s="1287" t="s">
        <v>92</v>
      </c>
      <c r="B42" s="1288" t="s">
        <v>278</v>
      </c>
      <c r="C42" s="699">
        <f>'RM_1.4.sz.mell.'!C42</f>
        <v>0</v>
      </c>
      <c r="D42" s="699">
        <f>'RM_1.4.sz.mell.'!D42</f>
        <v>0</v>
      </c>
      <c r="E42" s="699">
        <f>'RM_1.4.sz.mell.'!E42</f>
        <v>0</v>
      </c>
      <c r="F42" s="699">
        <f>'RM_1.4.sz.mell.'!F42</f>
        <v>0</v>
      </c>
      <c r="G42" s="699">
        <f>'RM_1.4.sz.mell.'!G42</f>
        <v>0</v>
      </c>
      <c r="H42" s="699">
        <f>'RM_1.4.sz.mell.'!H42</f>
        <v>0</v>
      </c>
      <c r="I42" s="699">
        <f>'RM_1.4.sz.mell.'!I42</f>
        <v>0</v>
      </c>
      <c r="J42" s="699">
        <f>'RM_1.4.sz.mell.'!J42</f>
        <v>0</v>
      </c>
      <c r="K42" s="700">
        <f t="shared" si="4"/>
        <v>0</v>
      </c>
    </row>
    <row r="43" spans="1:11" s="1308" customFormat="1" ht="12" customHeight="1" x14ac:dyDescent="0.25">
      <c r="A43" s="1287" t="s">
        <v>93</v>
      </c>
      <c r="B43" s="1288" t="s">
        <v>279</v>
      </c>
      <c r="C43" s="699">
        <f>'RM_1.4.sz.mell.'!C43</f>
        <v>0</v>
      </c>
      <c r="D43" s="699">
        <f>'RM_1.4.sz.mell.'!D43</f>
        <v>0</v>
      </c>
      <c r="E43" s="699">
        <f>'RM_1.4.sz.mell.'!E43</f>
        <v>0</v>
      </c>
      <c r="F43" s="699">
        <f>'RM_1.4.sz.mell.'!F43</f>
        <v>0</v>
      </c>
      <c r="G43" s="699">
        <f>'RM_1.4.sz.mell.'!G43</f>
        <v>0</v>
      </c>
      <c r="H43" s="699">
        <f>'RM_1.4.sz.mell.'!H43</f>
        <v>0</v>
      </c>
      <c r="I43" s="699">
        <f>'RM_1.4.sz.mell.'!I43</f>
        <v>0</v>
      </c>
      <c r="J43" s="699">
        <f>'RM_1.4.sz.mell.'!J43</f>
        <v>0</v>
      </c>
      <c r="K43" s="700">
        <f t="shared" si="4"/>
        <v>0</v>
      </c>
    </row>
    <row r="44" spans="1:11" s="1308" customFormat="1" ht="12" customHeight="1" x14ac:dyDescent="0.25">
      <c r="A44" s="1287" t="s">
        <v>175</v>
      </c>
      <c r="B44" s="1288" t="s">
        <v>280</v>
      </c>
      <c r="C44" s="699">
        <f>'RM_1.4.sz.mell.'!C44</f>
        <v>0</v>
      </c>
      <c r="D44" s="699">
        <f>'RM_1.4.sz.mell.'!D44</f>
        <v>0</v>
      </c>
      <c r="E44" s="699">
        <f>'RM_1.4.sz.mell.'!E44</f>
        <v>0</v>
      </c>
      <c r="F44" s="699">
        <f>'RM_1.4.sz.mell.'!F44</f>
        <v>0</v>
      </c>
      <c r="G44" s="699">
        <f>'RM_1.4.sz.mell.'!G44</f>
        <v>0</v>
      </c>
      <c r="H44" s="699">
        <f>'RM_1.4.sz.mell.'!H44</f>
        <v>0</v>
      </c>
      <c r="I44" s="699">
        <f>'RM_1.4.sz.mell.'!I44</f>
        <v>0</v>
      </c>
      <c r="J44" s="699">
        <f>'RM_1.4.sz.mell.'!J44</f>
        <v>0</v>
      </c>
      <c r="K44" s="700">
        <f t="shared" si="4"/>
        <v>0</v>
      </c>
    </row>
    <row r="45" spans="1:11" s="1308" customFormat="1" ht="12" customHeight="1" x14ac:dyDescent="0.25">
      <c r="A45" s="1287" t="s">
        <v>176</v>
      </c>
      <c r="B45" s="1288" t="s">
        <v>281</v>
      </c>
      <c r="C45" s="699">
        <f>'RM_1.4.sz.mell.'!C45</f>
        <v>0</v>
      </c>
      <c r="D45" s="699">
        <f>'RM_1.4.sz.mell.'!D45</f>
        <v>0</v>
      </c>
      <c r="E45" s="699">
        <f>'RM_1.4.sz.mell.'!E45</f>
        <v>0</v>
      </c>
      <c r="F45" s="699">
        <f>'RM_1.4.sz.mell.'!F45</f>
        <v>0</v>
      </c>
      <c r="G45" s="699">
        <f>'RM_1.4.sz.mell.'!G45</f>
        <v>0</v>
      </c>
      <c r="H45" s="699">
        <f>'RM_1.4.sz.mell.'!H45</f>
        <v>0</v>
      </c>
      <c r="I45" s="699">
        <f>'RM_1.4.sz.mell.'!I45</f>
        <v>0</v>
      </c>
      <c r="J45" s="699">
        <f>'RM_1.4.sz.mell.'!J45</f>
        <v>0</v>
      </c>
      <c r="K45" s="700">
        <f t="shared" si="4"/>
        <v>0</v>
      </c>
    </row>
    <row r="46" spans="1:11" s="1308" customFormat="1" ht="12" customHeight="1" x14ac:dyDescent="0.25">
      <c r="A46" s="1287" t="s">
        <v>177</v>
      </c>
      <c r="B46" s="1288" t="s">
        <v>282</v>
      </c>
      <c r="C46" s="699">
        <f>'RM_1.4.sz.mell.'!C46</f>
        <v>0</v>
      </c>
      <c r="D46" s="699">
        <f>'RM_1.4.sz.mell.'!D46</f>
        <v>0</v>
      </c>
      <c r="E46" s="699">
        <f>'RM_1.4.sz.mell.'!E46</f>
        <v>0</v>
      </c>
      <c r="F46" s="699">
        <f>'RM_1.4.sz.mell.'!F46</f>
        <v>0</v>
      </c>
      <c r="G46" s="699">
        <f>'RM_1.4.sz.mell.'!G46</f>
        <v>0</v>
      </c>
      <c r="H46" s="699">
        <f>'RM_1.4.sz.mell.'!H46</f>
        <v>0</v>
      </c>
      <c r="I46" s="699">
        <f>'RM_1.4.sz.mell.'!I46</f>
        <v>0</v>
      </c>
      <c r="J46" s="699">
        <f>'RM_1.4.sz.mell.'!J46</f>
        <v>0</v>
      </c>
      <c r="K46" s="700">
        <f t="shared" si="4"/>
        <v>0</v>
      </c>
    </row>
    <row r="47" spans="1:11" s="1308" customFormat="1" ht="12" customHeight="1" x14ac:dyDescent="0.25">
      <c r="A47" s="1287" t="s">
        <v>178</v>
      </c>
      <c r="B47" s="1288" t="s">
        <v>283</v>
      </c>
      <c r="C47" s="699">
        <f>'RM_1.4.sz.mell.'!C47</f>
        <v>0</v>
      </c>
      <c r="D47" s="699">
        <f>'RM_1.4.sz.mell.'!D47</f>
        <v>0</v>
      </c>
      <c r="E47" s="699">
        <f>'RM_1.4.sz.mell.'!E47</f>
        <v>0</v>
      </c>
      <c r="F47" s="699">
        <f>'RM_1.4.sz.mell.'!F47</f>
        <v>0</v>
      </c>
      <c r="G47" s="699">
        <f>'RM_1.4.sz.mell.'!G47</f>
        <v>0</v>
      </c>
      <c r="H47" s="699">
        <f>'RM_1.4.sz.mell.'!H47</f>
        <v>0</v>
      </c>
      <c r="I47" s="699">
        <f>'RM_1.4.sz.mell.'!I47</f>
        <v>0</v>
      </c>
      <c r="J47" s="699">
        <f>'RM_1.4.sz.mell.'!J47</f>
        <v>0</v>
      </c>
      <c r="K47" s="700">
        <f t="shared" si="4"/>
        <v>0</v>
      </c>
    </row>
    <row r="48" spans="1:11" s="1308" customFormat="1" ht="12" customHeight="1" x14ac:dyDescent="0.25">
      <c r="A48" s="1287" t="s">
        <v>179</v>
      </c>
      <c r="B48" s="1288" t="s">
        <v>559</v>
      </c>
      <c r="C48" s="699">
        <f>'RM_1.4.sz.mell.'!C48</f>
        <v>0</v>
      </c>
      <c r="D48" s="699">
        <f>'RM_1.4.sz.mell.'!D48</f>
        <v>0</v>
      </c>
      <c r="E48" s="699">
        <f>'RM_1.4.sz.mell.'!E48</f>
        <v>0</v>
      </c>
      <c r="F48" s="699">
        <f>'RM_1.4.sz.mell.'!F48</f>
        <v>0</v>
      </c>
      <c r="G48" s="699">
        <f>'RM_1.4.sz.mell.'!G48</f>
        <v>0</v>
      </c>
      <c r="H48" s="699">
        <f>'RM_1.4.sz.mell.'!H48</f>
        <v>0</v>
      </c>
      <c r="I48" s="699">
        <f>'RM_1.4.sz.mell.'!I48</f>
        <v>0</v>
      </c>
      <c r="J48" s="699">
        <f>'RM_1.4.sz.mell.'!J48</f>
        <v>0</v>
      </c>
      <c r="K48" s="700">
        <f t="shared" si="4"/>
        <v>0</v>
      </c>
    </row>
    <row r="49" spans="1:11" s="1308" customFormat="1" ht="12" customHeight="1" x14ac:dyDescent="0.25">
      <c r="A49" s="1287" t="s">
        <v>275</v>
      </c>
      <c r="B49" s="1288" t="s">
        <v>285</v>
      </c>
      <c r="C49" s="699">
        <f>'RM_1.4.sz.mell.'!C49</f>
        <v>0</v>
      </c>
      <c r="D49" s="699">
        <f>'RM_1.4.sz.mell.'!D49</f>
        <v>0</v>
      </c>
      <c r="E49" s="699">
        <f>'RM_1.4.sz.mell.'!E49</f>
        <v>0</v>
      </c>
      <c r="F49" s="699">
        <f>'RM_1.4.sz.mell.'!F49</f>
        <v>0</v>
      </c>
      <c r="G49" s="699">
        <f>'RM_1.4.sz.mell.'!G49</f>
        <v>0</v>
      </c>
      <c r="H49" s="699">
        <f>'RM_1.4.sz.mell.'!H49</f>
        <v>0</v>
      </c>
      <c r="I49" s="699">
        <f>'RM_1.4.sz.mell.'!I49</f>
        <v>0</v>
      </c>
      <c r="J49" s="699">
        <f>'RM_1.4.sz.mell.'!J49</f>
        <v>0</v>
      </c>
      <c r="K49" s="700">
        <f t="shared" si="4"/>
        <v>0</v>
      </c>
    </row>
    <row r="50" spans="1:11" s="1308" customFormat="1" ht="12" customHeight="1" x14ac:dyDescent="0.25">
      <c r="A50" s="1290" t="s">
        <v>276</v>
      </c>
      <c r="B50" s="1293" t="s">
        <v>436</v>
      </c>
      <c r="C50" s="699">
        <f>'RM_1.4.sz.mell.'!C50</f>
        <v>0</v>
      </c>
      <c r="D50" s="699">
        <f>'RM_1.4.sz.mell.'!D50</f>
        <v>0</v>
      </c>
      <c r="E50" s="699">
        <f>'RM_1.4.sz.mell.'!E50</f>
        <v>0</v>
      </c>
      <c r="F50" s="699">
        <f>'RM_1.4.sz.mell.'!F50</f>
        <v>0</v>
      </c>
      <c r="G50" s="699">
        <f>'RM_1.4.sz.mell.'!G50</f>
        <v>0</v>
      </c>
      <c r="H50" s="699">
        <f>'RM_1.4.sz.mell.'!H50</f>
        <v>0</v>
      </c>
      <c r="I50" s="699">
        <f>'RM_1.4.sz.mell.'!I50</f>
        <v>0</v>
      </c>
      <c r="J50" s="699">
        <f>'RM_1.4.sz.mell.'!J50</f>
        <v>0</v>
      </c>
      <c r="K50" s="700">
        <f t="shared" si="4"/>
        <v>0</v>
      </c>
    </row>
    <row r="51" spans="1:11" s="1308" customFormat="1" ht="12" customHeight="1" thickBot="1" x14ac:dyDescent="0.3">
      <c r="A51" s="1294" t="s">
        <v>435</v>
      </c>
      <c r="B51" s="1295" t="s">
        <v>286</v>
      </c>
      <c r="C51" s="721">
        <f>'RM_1.4.sz.mell.'!C51</f>
        <v>0</v>
      </c>
      <c r="D51" s="721">
        <f>'RM_1.4.sz.mell.'!D51</f>
        <v>0</v>
      </c>
      <c r="E51" s="721">
        <f>'RM_1.4.sz.mell.'!E51</f>
        <v>0</v>
      </c>
      <c r="F51" s="721">
        <f>'RM_1.4.sz.mell.'!F51</f>
        <v>0</v>
      </c>
      <c r="G51" s="721">
        <f>'RM_1.4.sz.mell.'!G51</f>
        <v>0</v>
      </c>
      <c r="H51" s="721">
        <f>'RM_1.4.sz.mell.'!H51</f>
        <v>0</v>
      </c>
      <c r="I51" s="721">
        <f>'RM_1.4.sz.mell.'!I51</f>
        <v>0</v>
      </c>
      <c r="J51" s="721">
        <f>'RM_1.4.sz.mell.'!J51</f>
        <v>0</v>
      </c>
      <c r="K51" s="708">
        <f t="shared" si="4"/>
        <v>0</v>
      </c>
    </row>
    <row r="52" spans="1:11" s="1308" customFormat="1" ht="12" customHeight="1" thickBot="1" x14ac:dyDescent="0.3">
      <c r="A52" s="1283" t="s">
        <v>23</v>
      </c>
      <c r="B52" s="1284" t="s">
        <v>287</v>
      </c>
      <c r="C52" s="407">
        <f>'RM_1.4.sz.mell.'!C52</f>
        <v>0</v>
      </c>
      <c r="D52" s="407">
        <f>'RM_1.4.sz.mell.'!D52</f>
        <v>0</v>
      </c>
      <c r="E52" s="407">
        <f>'RM_1.4.sz.mell.'!E52</f>
        <v>0</v>
      </c>
      <c r="F52" s="407">
        <f>'RM_1.4.sz.mell.'!F52</f>
        <v>0</v>
      </c>
      <c r="G52" s="407">
        <f>'RM_1.4.sz.mell.'!G52</f>
        <v>0</v>
      </c>
      <c r="H52" s="407">
        <f>'RM_1.4.sz.mell.'!H52</f>
        <v>0</v>
      </c>
      <c r="I52" s="407">
        <f>'RM_1.4.sz.mell.'!I52</f>
        <v>0</v>
      </c>
      <c r="J52" s="407">
        <f>'RM_1.4.sz.mell.'!J52</f>
        <v>0</v>
      </c>
      <c r="K52" s="273">
        <f>SUM(K53:K57)</f>
        <v>0</v>
      </c>
    </row>
    <row r="53" spans="1:11" s="1308" customFormat="1" ht="12" customHeight="1" x14ac:dyDescent="0.25">
      <c r="A53" s="1285" t="s">
        <v>94</v>
      </c>
      <c r="B53" s="1286" t="s">
        <v>291</v>
      </c>
      <c r="C53" s="703">
        <f>'RM_1.4.sz.mell.'!C53</f>
        <v>0</v>
      </c>
      <c r="D53" s="703">
        <f>'RM_1.4.sz.mell.'!D53</f>
        <v>0</v>
      </c>
      <c r="E53" s="703">
        <f>'RM_1.4.sz.mell.'!E53</f>
        <v>0</v>
      </c>
      <c r="F53" s="703">
        <f>'RM_1.4.sz.mell.'!F53</f>
        <v>0</v>
      </c>
      <c r="G53" s="703">
        <f>'RM_1.4.sz.mell.'!G53</f>
        <v>0</v>
      </c>
      <c r="H53" s="703">
        <f>'RM_1.4.sz.mell.'!H53</f>
        <v>0</v>
      </c>
      <c r="I53" s="703">
        <f>'RM_1.4.sz.mell.'!I53</f>
        <v>0</v>
      </c>
      <c r="J53" s="703">
        <f>'RM_1.4.sz.mell.'!J53</f>
        <v>0</v>
      </c>
      <c r="K53" s="709">
        <f>C53+J53</f>
        <v>0</v>
      </c>
    </row>
    <row r="54" spans="1:11" s="1308" customFormat="1" ht="12" customHeight="1" x14ac:dyDescent="0.25">
      <c r="A54" s="1287" t="s">
        <v>95</v>
      </c>
      <c r="B54" s="1288" t="s">
        <v>292</v>
      </c>
      <c r="C54" s="703">
        <f>'RM_1.4.sz.mell.'!C54</f>
        <v>0</v>
      </c>
      <c r="D54" s="703">
        <f>'RM_1.4.sz.mell.'!D54</f>
        <v>0</v>
      </c>
      <c r="E54" s="703">
        <f>'RM_1.4.sz.mell.'!E54</f>
        <v>0</v>
      </c>
      <c r="F54" s="703">
        <f>'RM_1.4.sz.mell.'!F54</f>
        <v>0</v>
      </c>
      <c r="G54" s="703">
        <f>'RM_1.4.sz.mell.'!G54</f>
        <v>0</v>
      </c>
      <c r="H54" s="703">
        <f>'RM_1.4.sz.mell.'!H54</f>
        <v>0</v>
      </c>
      <c r="I54" s="703">
        <f>'RM_1.4.sz.mell.'!I54</f>
        <v>0</v>
      </c>
      <c r="J54" s="703">
        <f>'RM_1.4.sz.mell.'!J54</f>
        <v>0</v>
      </c>
      <c r="K54" s="709">
        <f>C54+J54</f>
        <v>0</v>
      </c>
    </row>
    <row r="55" spans="1:11" s="1308" customFormat="1" ht="12" customHeight="1" x14ac:dyDescent="0.25">
      <c r="A55" s="1287" t="s">
        <v>288</v>
      </c>
      <c r="B55" s="1288" t="s">
        <v>293</v>
      </c>
      <c r="C55" s="703">
        <f>'RM_1.4.sz.mell.'!C55</f>
        <v>0</v>
      </c>
      <c r="D55" s="703">
        <f>'RM_1.4.sz.mell.'!D55</f>
        <v>0</v>
      </c>
      <c r="E55" s="703">
        <f>'RM_1.4.sz.mell.'!E55</f>
        <v>0</v>
      </c>
      <c r="F55" s="703">
        <f>'RM_1.4.sz.mell.'!F55</f>
        <v>0</v>
      </c>
      <c r="G55" s="703">
        <f>'RM_1.4.sz.mell.'!G55</f>
        <v>0</v>
      </c>
      <c r="H55" s="703">
        <f>'RM_1.4.sz.mell.'!H55</f>
        <v>0</v>
      </c>
      <c r="I55" s="703">
        <f>'RM_1.4.sz.mell.'!I55</f>
        <v>0</v>
      </c>
      <c r="J55" s="703">
        <f>'RM_1.4.sz.mell.'!J55</f>
        <v>0</v>
      </c>
      <c r="K55" s="709">
        <f>C55+J55</f>
        <v>0</v>
      </c>
    </row>
    <row r="56" spans="1:11" s="1308" customFormat="1" ht="12" customHeight="1" x14ac:dyDescent="0.25">
      <c r="A56" s="1287" t="s">
        <v>289</v>
      </c>
      <c r="B56" s="1288" t="s">
        <v>294</v>
      </c>
      <c r="C56" s="703">
        <f>'RM_1.4.sz.mell.'!C56</f>
        <v>0</v>
      </c>
      <c r="D56" s="703">
        <f>'RM_1.4.sz.mell.'!D56</f>
        <v>0</v>
      </c>
      <c r="E56" s="703">
        <f>'RM_1.4.sz.mell.'!E56</f>
        <v>0</v>
      </c>
      <c r="F56" s="703">
        <f>'RM_1.4.sz.mell.'!F56</f>
        <v>0</v>
      </c>
      <c r="G56" s="703">
        <f>'RM_1.4.sz.mell.'!G56</f>
        <v>0</v>
      </c>
      <c r="H56" s="703">
        <f>'RM_1.4.sz.mell.'!H56</f>
        <v>0</v>
      </c>
      <c r="I56" s="703">
        <f>'RM_1.4.sz.mell.'!I56</f>
        <v>0</v>
      </c>
      <c r="J56" s="703">
        <f>'RM_1.4.sz.mell.'!J56</f>
        <v>0</v>
      </c>
      <c r="K56" s="709">
        <f>C56+J56</f>
        <v>0</v>
      </c>
    </row>
    <row r="57" spans="1:11" s="1308" customFormat="1" ht="12" customHeight="1" thickBot="1" x14ac:dyDescent="0.3">
      <c r="A57" s="1290" t="s">
        <v>290</v>
      </c>
      <c r="B57" s="1291" t="s">
        <v>295</v>
      </c>
      <c r="C57" s="703">
        <f>'RM_1.4.sz.mell.'!C57</f>
        <v>0</v>
      </c>
      <c r="D57" s="703">
        <f>'RM_1.4.sz.mell.'!D57</f>
        <v>0</v>
      </c>
      <c r="E57" s="703">
        <f>'RM_1.4.sz.mell.'!E57</f>
        <v>0</v>
      </c>
      <c r="F57" s="703">
        <f>'RM_1.4.sz.mell.'!F57</f>
        <v>0</v>
      </c>
      <c r="G57" s="703">
        <f>'RM_1.4.sz.mell.'!G57</f>
        <v>0</v>
      </c>
      <c r="H57" s="703">
        <f>'RM_1.4.sz.mell.'!H57</f>
        <v>0</v>
      </c>
      <c r="I57" s="703">
        <f>'RM_1.4.sz.mell.'!I57</f>
        <v>0</v>
      </c>
      <c r="J57" s="703">
        <f>'RM_1.4.sz.mell.'!J57</f>
        <v>0</v>
      </c>
      <c r="K57" s="709">
        <f>C57+J57</f>
        <v>0</v>
      </c>
    </row>
    <row r="58" spans="1:11" s="1308" customFormat="1" ht="12" customHeight="1" thickBot="1" x14ac:dyDescent="0.3">
      <c r="A58" s="1283" t="s">
        <v>180</v>
      </c>
      <c r="B58" s="1284" t="s">
        <v>296</v>
      </c>
      <c r="C58" s="407">
        <f>'RM_1.4.sz.mell.'!C58</f>
        <v>0</v>
      </c>
      <c r="D58" s="407">
        <f>'RM_1.4.sz.mell.'!D58</f>
        <v>0</v>
      </c>
      <c r="E58" s="407">
        <f>'RM_1.4.sz.mell.'!E58</f>
        <v>0</v>
      </c>
      <c r="F58" s="407">
        <f>'RM_1.4.sz.mell.'!F58</f>
        <v>0</v>
      </c>
      <c r="G58" s="407">
        <f>'RM_1.4.sz.mell.'!G58</f>
        <v>0</v>
      </c>
      <c r="H58" s="407">
        <f>'RM_1.4.sz.mell.'!H58</f>
        <v>0</v>
      </c>
      <c r="I58" s="407">
        <f>'RM_1.4.sz.mell.'!I58</f>
        <v>0</v>
      </c>
      <c r="J58" s="407">
        <f>'RM_1.4.sz.mell.'!J58</f>
        <v>0</v>
      </c>
      <c r="K58" s="273">
        <f>SUM(K59:K61)</f>
        <v>0</v>
      </c>
    </row>
    <row r="59" spans="1:11" s="1308" customFormat="1" ht="12" customHeight="1" x14ac:dyDescent="0.25">
      <c r="A59" s="1285" t="s">
        <v>96</v>
      </c>
      <c r="B59" s="1286" t="s">
        <v>297</v>
      </c>
      <c r="C59" s="699">
        <f>'RM_1.4.sz.mell.'!C59</f>
        <v>0</v>
      </c>
      <c r="D59" s="699">
        <f>'RM_1.4.sz.mell.'!D59</f>
        <v>0</v>
      </c>
      <c r="E59" s="699">
        <f>'RM_1.4.sz.mell.'!E59</f>
        <v>0</v>
      </c>
      <c r="F59" s="699">
        <f>'RM_1.4.sz.mell.'!F59</f>
        <v>0</v>
      </c>
      <c r="G59" s="699">
        <f>'RM_1.4.sz.mell.'!G59</f>
        <v>0</v>
      </c>
      <c r="H59" s="699">
        <f>'RM_1.4.sz.mell.'!H59</f>
        <v>0</v>
      </c>
      <c r="I59" s="699">
        <f>'RM_1.4.sz.mell.'!I59</f>
        <v>0</v>
      </c>
      <c r="J59" s="699">
        <f>'RM_1.4.sz.mell.'!J59</f>
        <v>0</v>
      </c>
      <c r="K59" s="700">
        <f>C59+J59</f>
        <v>0</v>
      </c>
    </row>
    <row r="60" spans="1:11" s="1308" customFormat="1" ht="12" customHeight="1" x14ac:dyDescent="0.25">
      <c r="A60" s="1287" t="s">
        <v>97</v>
      </c>
      <c r="B60" s="1288" t="s">
        <v>426</v>
      </c>
      <c r="C60" s="699">
        <f>'RM_1.4.sz.mell.'!C60</f>
        <v>0</v>
      </c>
      <c r="D60" s="699">
        <f>'RM_1.4.sz.mell.'!D60</f>
        <v>0</v>
      </c>
      <c r="E60" s="699">
        <f>'RM_1.4.sz.mell.'!E60</f>
        <v>0</v>
      </c>
      <c r="F60" s="699">
        <f>'RM_1.4.sz.mell.'!F60</f>
        <v>0</v>
      </c>
      <c r="G60" s="699">
        <f>'RM_1.4.sz.mell.'!G60</f>
        <v>0</v>
      </c>
      <c r="H60" s="699">
        <f>'RM_1.4.sz.mell.'!H60</f>
        <v>0</v>
      </c>
      <c r="I60" s="699">
        <f>'RM_1.4.sz.mell.'!I60</f>
        <v>0</v>
      </c>
      <c r="J60" s="699">
        <f>'RM_1.4.sz.mell.'!J60</f>
        <v>0</v>
      </c>
      <c r="K60" s="700">
        <f>C60+J60</f>
        <v>0</v>
      </c>
    </row>
    <row r="61" spans="1:11" s="1308" customFormat="1" ht="12" customHeight="1" x14ac:dyDescent="0.25">
      <c r="A61" s="1287" t="s">
        <v>300</v>
      </c>
      <c r="B61" s="1288" t="s">
        <v>298</v>
      </c>
      <c r="C61" s="699">
        <f>'RM_1.4.sz.mell.'!C61</f>
        <v>0</v>
      </c>
      <c r="D61" s="699">
        <f>'RM_1.4.sz.mell.'!D61</f>
        <v>0</v>
      </c>
      <c r="E61" s="699">
        <f>'RM_1.4.sz.mell.'!E61</f>
        <v>0</v>
      </c>
      <c r="F61" s="699">
        <f>'RM_1.4.sz.mell.'!F61</f>
        <v>0</v>
      </c>
      <c r="G61" s="699">
        <f>'RM_1.4.sz.mell.'!G61</f>
        <v>0</v>
      </c>
      <c r="H61" s="699">
        <f>'RM_1.4.sz.mell.'!H61</f>
        <v>0</v>
      </c>
      <c r="I61" s="699">
        <f>'RM_1.4.sz.mell.'!I61</f>
        <v>0</v>
      </c>
      <c r="J61" s="699">
        <f>'RM_1.4.sz.mell.'!J61</f>
        <v>0</v>
      </c>
      <c r="K61" s="700">
        <f>C61+J61</f>
        <v>0</v>
      </c>
    </row>
    <row r="62" spans="1:11" s="1308" customFormat="1" ht="12" customHeight="1" thickBot="1" x14ac:dyDescent="0.3">
      <c r="A62" s="1290" t="s">
        <v>301</v>
      </c>
      <c r="B62" s="1291" t="s">
        <v>299</v>
      </c>
      <c r="C62" s="699">
        <f>'RM_1.4.sz.mell.'!C62</f>
        <v>0</v>
      </c>
      <c r="D62" s="699">
        <f>'RM_1.4.sz.mell.'!D62</f>
        <v>0</v>
      </c>
      <c r="E62" s="699">
        <f>'RM_1.4.sz.mell.'!E62</f>
        <v>0</v>
      </c>
      <c r="F62" s="699">
        <f>'RM_1.4.sz.mell.'!F62</f>
        <v>0</v>
      </c>
      <c r="G62" s="699">
        <f>'RM_1.4.sz.mell.'!G62</f>
        <v>0</v>
      </c>
      <c r="H62" s="699">
        <f>'RM_1.4.sz.mell.'!H62</f>
        <v>0</v>
      </c>
      <c r="I62" s="699">
        <f>'RM_1.4.sz.mell.'!I62</f>
        <v>0</v>
      </c>
      <c r="J62" s="699">
        <f>'RM_1.4.sz.mell.'!J62</f>
        <v>0</v>
      </c>
      <c r="K62" s="700">
        <f>C62+J62</f>
        <v>0</v>
      </c>
    </row>
    <row r="63" spans="1:11" s="1308" customFormat="1" ht="12" customHeight="1" thickBot="1" x14ac:dyDescent="0.3">
      <c r="A63" s="1283" t="s">
        <v>25</v>
      </c>
      <c r="B63" s="1292" t="s">
        <v>302</v>
      </c>
      <c r="C63" s="407">
        <f>'RM_1.4.sz.mell.'!C63</f>
        <v>0</v>
      </c>
      <c r="D63" s="407">
        <f>'RM_1.4.sz.mell.'!D63</f>
        <v>0</v>
      </c>
      <c r="E63" s="407">
        <f>'RM_1.4.sz.mell.'!E63</f>
        <v>0</v>
      </c>
      <c r="F63" s="407">
        <f>'RM_1.4.sz.mell.'!F63</f>
        <v>0</v>
      </c>
      <c r="G63" s="407">
        <f>'RM_1.4.sz.mell.'!G63</f>
        <v>0</v>
      </c>
      <c r="H63" s="407">
        <f>'RM_1.4.sz.mell.'!H63</f>
        <v>0</v>
      </c>
      <c r="I63" s="407">
        <f>'RM_1.4.sz.mell.'!I63</f>
        <v>0</v>
      </c>
      <c r="J63" s="407">
        <f>'RM_1.4.sz.mell.'!J63</f>
        <v>0</v>
      </c>
      <c r="K63" s="273">
        <f>SUM(K64:K66)</f>
        <v>0</v>
      </c>
    </row>
    <row r="64" spans="1:11" s="1308" customFormat="1" ht="12" customHeight="1" x14ac:dyDescent="0.25">
      <c r="A64" s="1285" t="s">
        <v>181</v>
      </c>
      <c r="B64" s="1286" t="s">
        <v>304</v>
      </c>
      <c r="C64" s="710">
        <f>'RM_1.4.sz.mell.'!C64</f>
        <v>0</v>
      </c>
      <c r="D64" s="710">
        <f>'RM_1.4.sz.mell.'!D64</f>
        <v>0</v>
      </c>
      <c r="E64" s="710">
        <f>'RM_1.4.sz.mell.'!E64</f>
        <v>0</v>
      </c>
      <c r="F64" s="710">
        <f>'RM_1.4.sz.mell.'!F64</f>
        <v>0</v>
      </c>
      <c r="G64" s="710">
        <f>'RM_1.4.sz.mell.'!G64</f>
        <v>0</v>
      </c>
      <c r="H64" s="710">
        <f>'RM_1.4.sz.mell.'!H64</f>
        <v>0</v>
      </c>
      <c r="I64" s="710">
        <f>'RM_1.4.sz.mell.'!I64</f>
        <v>0</v>
      </c>
      <c r="J64" s="710">
        <f>'RM_1.4.sz.mell.'!J64</f>
        <v>0</v>
      </c>
      <c r="K64" s="711">
        <f>C64+J64</f>
        <v>0</v>
      </c>
    </row>
    <row r="65" spans="1:11" s="1308" customFormat="1" ht="12" customHeight="1" x14ac:dyDescent="0.25">
      <c r="A65" s="1287" t="s">
        <v>182</v>
      </c>
      <c r="B65" s="1288" t="s">
        <v>427</v>
      </c>
      <c r="C65" s="710">
        <f>'RM_1.4.sz.mell.'!C65</f>
        <v>0</v>
      </c>
      <c r="D65" s="710">
        <f>'RM_1.4.sz.mell.'!D65</f>
        <v>0</v>
      </c>
      <c r="E65" s="710">
        <f>'RM_1.4.sz.mell.'!E65</f>
        <v>0</v>
      </c>
      <c r="F65" s="710">
        <f>'RM_1.4.sz.mell.'!F65</f>
        <v>0</v>
      </c>
      <c r="G65" s="710">
        <f>'RM_1.4.sz.mell.'!G65</f>
        <v>0</v>
      </c>
      <c r="H65" s="710">
        <f>'RM_1.4.sz.mell.'!H65</f>
        <v>0</v>
      </c>
      <c r="I65" s="710">
        <f>'RM_1.4.sz.mell.'!I65</f>
        <v>0</v>
      </c>
      <c r="J65" s="710">
        <f>'RM_1.4.sz.mell.'!J65</f>
        <v>0</v>
      </c>
      <c r="K65" s="711">
        <f>C65+J65</f>
        <v>0</v>
      </c>
    </row>
    <row r="66" spans="1:11" s="1308" customFormat="1" ht="12" customHeight="1" x14ac:dyDescent="0.25">
      <c r="A66" s="1287" t="s">
        <v>231</v>
      </c>
      <c r="B66" s="1288" t="s">
        <v>305</v>
      </c>
      <c r="C66" s="710">
        <f>'RM_1.4.sz.mell.'!C66</f>
        <v>0</v>
      </c>
      <c r="D66" s="710">
        <f>'RM_1.4.sz.mell.'!D66</f>
        <v>0</v>
      </c>
      <c r="E66" s="710">
        <f>'RM_1.4.sz.mell.'!E66</f>
        <v>0</v>
      </c>
      <c r="F66" s="710">
        <f>'RM_1.4.sz.mell.'!F66</f>
        <v>0</v>
      </c>
      <c r="G66" s="710">
        <f>'RM_1.4.sz.mell.'!G66</f>
        <v>0</v>
      </c>
      <c r="H66" s="710">
        <f>'RM_1.4.sz.mell.'!H66</f>
        <v>0</v>
      </c>
      <c r="I66" s="710">
        <f>'RM_1.4.sz.mell.'!I66</f>
        <v>0</v>
      </c>
      <c r="J66" s="710">
        <f>'RM_1.4.sz.mell.'!J66</f>
        <v>0</v>
      </c>
      <c r="K66" s="711">
        <f>C66+J66</f>
        <v>0</v>
      </c>
    </row>
    <row r="67" spans="1:11" s="1308" customFormat="1" ht="12" customHeight="1" thickBot="1" x14ac:dyDescent="0.3">
      <c r="A67" s="1290" t="s">
        <v>303</v>
      </c>
      <c r="B67" s="1291" t="s">
        <v>306</v>
      </c>
      <c r="C67" s="710">
        <f>'RM_1.4.sz.mell.'!C67</f>
        <v>0</v>
      </c>
      <c r="D67" s="710">
        <f>'RM_1.4.sz.mell.'!D67</f>
        <v>0</v>
      </c>
      <c r="E67" s="710">
        <f>'RM_1.4.sz.mell.'!E67</f>
        <v>0</v>
      </c>
      <c r="F67" s="710">
        <f>'RM_1.4.sz.mell.'!F67</f>
        <v>0</v>
      </c>
      <c r="G67" s="710">
        <f>'RM_1.4.sz.mell.'!G67</f>
        <v>0</v>
      </c>
      <c r="H67" s="710">
        <f>'RM_1.4.sz.mell.'!H67</f>
        <v>0</v>
      </c>
      <c r="I67" s="710">
        <f>'RM_1.4.sz.mell.'!I67</f>
        <v>0</v>
      </c>
      <c r="J67" s="710">
        <f>'RM_1.4.sz.mell.'!J67</f>
        <v>0</v>
      </c>
      <c r="K67" s="711">
        <f>C67+J67</f>
        <v>0</v>
      </c>
    </row>
    <row r="68" spans="1:11" s="1308" customFormat="1" ht="12" customHeight="1" thickBot="1" x14ac:dyDescent="0.3">
      <c r="A68" s="1296" t="s">
        <v>476</v>
      </c>
      <c r="B68" s="1284" t="s">
        <v>307</v>
      </c>
      <c r="C68" s="414">
        <f>'RM_1.4.sz.mell.'!C68</f>
        <v>0</v>
      </c>
      <c r="D68" s="414">
        <f>'RM_1.4.sz.mell.'!D68</f>
        <v>0</v>
      </c>
      <c r="E68" s="414">
        <f>'RM_1.4.sz.mell.'!E68</f>
        <v>0</v>
      </c>
      <c r="F68" s="414">
        <f>'RM_1.4.sz.mell.'!F68</f>
        <v>0</v>
      </c>
      <c r="G68" s="414">
        <f>'RM_1.4.sz.mell.'!G68</f>
        <v>0</v>
      </c>
      <c r="H68" s="414">
        <f>'RM_1.4.sz.mell.'!H68</f>
        <v>0</v>
      </c>
      <c r="I68" s="414">
        <f>'RM_1.4.sz.mell.'!I68</f>
        <v>0</v>
      </c>
      <c r="J68" s="414">
        <f>'RM_1.4.sz.mell.'!J68</f>
        <v>0</v>
      </c>
      <c r="K68" s="457">
        <f>+K11+K18+K25+K32+K40+K52+K58+K63</f>
        <v>0</v>
      </c>
    </row>
    <row r="69" spans="1:11" s="1308" customFormat="1" ht="12" customHeight="1" thickBot="1" x14ac:dyDescent="0.3">
      <c r="A69" s="1297" t="s">
        <v>308</v>
      </c>
      <c r="B69" s="1292" t="s">
        <v>309</v>
      </c>
      <c r="C69" s="407">
        <f>'RM_1.4.sz.mell.'!C69</f>
        <v>0</v>
      </c>
      <c r="D69" s="407">
        <f>'RM_1.4.sz.mell.'!D69</f>
        <v>0</v>
      </c>
      <c r="E69" s="407">
        <f>'RM_1.4.sz.mell.'!E69</f>
        <v>0</v>
      </c>
      <c r="F69" s="407">
        <f>'RM_1.4.sz.mell.'!F69</f>
        <v>0</v>
      </c>
      <c r="G69" s="407">
        <f>'RM_1.4.sz.mell.'!G69</f>
        <v>0</v>
      </c>
      <c r="H69" s="407">
        <f>'RM_1.4.sz.mell.'!H69</f>
        <v>0</v>
      </c>
      <c r="I69" s="407">
        <f>'RM_1.4.sz.mell.'!I69</f>
        <v>0</v>
      </c>
      <c r="J69" s="407">
        <f>'RM_1.4.sz.mell.'!J69</f>
        <v>0</v>
      </c>
      <c r="K69" s="273">
        <f>SUM(K70:K72)</f>
        <v>0</v>
      </c>
    </row>
    <row r="70" spans="1:11" s="1308" customFormat="1" ht="12" customHeight="1" x14ac:dyDescent="0.25">
      <c r="A70" s="1285" t="s">
        <v>337</v>
      </c>
      <c r="B70" s="1286" t="s">
        <v>310</v>
      </c>
      <c r="C70" s="710">
        <f>'RM_1.4.sz.mell.'!C70</f>
        <v>0</v>
      </c>
      <c r="D70" s="710">
        <f>'RM_1.4.sz.mell.'!D70</f>
        <v>0</v>
      </c>
      <c r="E70" s="710">
        <f>'RM_1.4.sz.mell.'!E70</f>
        <v>0</v>
      </c>
      <c r="F70" s="710">
        <f>'RM_1.4.sz.mell.'!F70</f>
        <v>0</v>
      </c>
      <c r="G70" s="710">
        <f>'RM_1.4.sz.mell.'!G70</f>
        <v>0</v>
      </c>
      <c r="H70" s="710">
        <f>'RM_1.4.sz.mell.'!H70</f>
        <v>0</v>
      </c>
      <c r="I70" s="710">
        <f>'RM_1.4.sz.mell.'!I70</f>
        <v>0</v>
      </c>
      <c r="J70" s="710">
        <f>'RM_1.4.sz.mell.'!J70</f>
        <v>0</v>
      </c>
      <c r="K70" s="711">
        <f>C70+J70</f>
        <v>0</v>
      </c>
    </row>
    <row r="71" spans="1:11" s="1308" customFormat="1" ht="12" customHeight="1" x14ac:dyDescent="0.25">
      <c r="A71" s="1287" t="s">
        <v>346</v>
      </c>
      <c r="B71" s="1288" t="s">
        <v>311</v>
      </c>
      <c r="C71" s="710">
        <f>'RM_1.4.sz.mell.'!C71</f>
        <v>0</v>
      </c>
      <c r="D71" s="710">
        <f>'RM_1.4.sz.mell.'!D71</f>
        <v>0</v>
      </c>
      <c r="E71" s="710">
        <f>'RM_1.4.sz.mell.'!E71</f>
        <v>0</v>
      </c>
      <c r="F71" s="710">
        <f>'RM_1.4.sz.mell.'!F71</f>
        <v>0</v>
      </c>
      <c r="G71" s="710">
        <f>'RM_1.4.sz.mell.'!G71</f>
        <v>0</v>
      </c>
      <c r="H71" s="710">
        <f>'RM_1.4.sz.mell.'!H71</f>
        <v>0</v>
      </c>
      <c r="I71" s="710">
        <f>'RM_1.4.sz.mell.'!I71</f>
        <v>0</v>
      </c>
      <c r="J71" s="710">
        <f>'RM_1.4.sz.mell.'!J71</f>
        <v>0</v>
      </c>
      <c r="K71" s="711">
        <f>C71+J71</f>
        <v>0</v>
      </c>
    </row>
    <row r="72" spans="1:11" s="1308" customFormat="1" ht="12" customHeight="1" thickBot="1" x14ac:dyDescent="0.3">
      <c r="A72" s="1294" t="s">
        <v>347</v>
      </c>
      <c r="B72" s="1298" t="s">
        <v>461</v>
      </c>
      <c r="C72" s="707">
        <f>'RM_1.4.sz.mell.'!C72</f>
        <v>0</v>
      </c>
      <c r="D72" s="707">
        <f>'RM_1.4.sz.mell.'!D72</f>
        <v>0</v>
      </c>
      <c r="E72" s="707">
        <f>'RM_1.4.sz.mell.'!E72</f>
        <v>0</v>
      </c>
      <c r="F72" s="707">
        <f>'RM_1.4.sz.mell.'!F72</f>
        <v>0</v>
      </c>
      <c r="G72" s="707">
        <f>'RM_1.4.sz.mell.'!G72</f>
        <v>0</v>
      </c>
      <c r="H72" s="707">
        <f>'RM_1.4.sz.mell.'!H72</f>
        <v>0</v>
      </c>
      <c r="I72" s="707">
        <f>'RM_1.4.sz.mell.'!I72</f>
        <v>0</v>
      </c>
      <c r="J72" s="707">
        <f>'RM_1.4.sz.mell.'!J72</f>
        <v>0</v>
      </c>
      <c r="K72" s="713">
        <f>C72+J72</f>
        <v>0</v>
      </c>
    </row>
    <row r="73" spans="1:11" s="1308" customFormat="1" ht="12" customHeight="1" thickBot="1" x14ac:dyDescent="0.3">
      <c r="A73" s="1297" t="s">
        <v>313</v>
      </c>
      <c r="B73" s="1292" t="s">
        <v>314</v>
      </c>
      <c r="C73" s="407">
        <f>'RM_1.4.sz.mell.'!C73</f>
        <v>0</v>
      </c>
      <c r="D73" s="407">
        <f>'RM_1.4.sz.mell.'!D73</f>
        <v>0</v>
      </c>
      <c r="E73" s="407">
        <f>'RM_1.4.sz.mell.'!E73</f>
        <v>0</v>
      </c>
      <c r="F73" s="407">
        <f>'RM_1.4.sz.mell.'!F73</f>
        <v>0</v>
      </c>
      <c r="G73" s="407">
        <f>'RM_1.4.sz.mell.'!G73</f>
        <v>0</v>
      </c>
      <c r="H73" s="407">
        <f>'RM_1.4.sz.mell.'!H73</f>
        <v>0</v>
      </c>
      <c r="I73" s="407">
        <f>'RM_1.4.sz.mell.'!I73</f>
        <v>0</v>
      </c>
      <c r="J73" s="407">
        <f>'RM_1.4.sz.mell.'!J73</f>
        <v>0</v>
      </c>
      <c r="K73" s="273">
        <f>SUM(K74:K77)</f>
        <v>0</v>
      </c>
    </row>
    <row r="74" spans="1:11" s="1308" customFormat="1" ht="12" customHeight="1" x14ac:dyDescent="0.25">
      <c r="A74" s="1285" t="s">
        <v>149</v>
      </c>
      <c r="B74" s="1299" t="s">
        <v>315</v>
      </c>
      <c r="C74" s="710">
        <f>'RM_1.4.sz.mell.'!C74</f>
        <v>0</v>
      </c>
      <c r="D74" s="710">
        <f>'RM_1.4.sz.mell.'!D74</f>
        <v>0</v>
      </c>
      <c r="E74" s="710">
        <f>'RM_1.4.sz.mell.'!E74</f>
        <v>0</v>
      </c>
      <c r="F74" s="710">
        <f>'RM_1.4.sz.mell.'!F74</f>
        <v>0</v>
      </c>
      <c r="G74" s="710">
        <f>'RM_1.4.sz.mell.'!G74</f>
        <v>0</v>
      </c>
      <c r="H74" s="710">
        <f>'RM_1.4.sz.mell.'!H74</f>
        <v>0</v>
      </c>
      <c r="I74" s="710">
        <f>'RM_1.4.sz.mell.'!I74</f>
        <v>0</v>
      </c>
      <c r="J74" s="710">
        <f>'RM_1.4.sz.mell.'!J74</f>
        <v>0</v>
      </c>
      <c r="K74" s="711">
        <f>C74+J74</f>
        <v>0</v>
      </c>
    </row>
    <row r="75" spans="1:11" s="1308" customFormat="1" ht="12" customHeight="1" x14ac:dyDescent="0.25">
      <c r="A75" s="1287" t="s">
        <v>150</v>
      </c>
      <c r="B75" s="1299" t="s">
        <v>571</v>
      </c>
      <c r="C75" s="710">
        <f>'RM_1.4.sz.mell.'!C75</f>
        <v>0</v>
      </c>
      <c r="D75" s="710">
        <f>'RM_1.4.sz.mell.'!D75</f>
        <v>0</v>
      </c>
      <c r="E75" s="710">
        <f>'RM_1.4.sz.mell.'!E75</f>
        <v>0</v>
      </c>
      <c r="F75" s="710">
        <f>'RM_1.4.sz.mell.'!F75</f>
        <v>0</v>
      </c>
      <c r="G75" s="710">
        <f>'RM_1.4.sz.mell.'!G75</f>
        <v>0</v>
      </c>
      <c r="H75" s="710">
        <f>'RM_1.4.sz.mell.'!H75</f>
        <v>0</v>
      </c>
      <c r="I75" s="710">
        <f>'RM_1.4.sz.mell.'!I75</f>
        <v>0</v>
      </c>
      <c r="J75" s="710">
        <f>'RM_1.4.sz.mell.'!J75</f>
        <v>0</v>
      </c>
      <c r="K75" s="711">
        <f>C75+J75</f>
        <v>0</v>
      </c>
    </row>
    <row r="76" spans="1:11" s="1308" customFormat="1" ht="12" customHeight="1" x14ac:dyDescent="0.25">
      <c r="A76" s="1287" t="s">
        <v>338</v>
      </c>
      <c r="B76" s="1299" t="s">
        <v>316</v>
      </c>
      <c r="C76" s="710">
        <f>'RM_1.4.sz.mell.'!C76</f>
        <v>0</v>
      </c>
      <c r="D76" s="710">
        <f>'RM_1.4.sz.mell.'!D76</f>
        <v>0</v>
      </c>
      <c r="E76" s="710">
        <f>'RM_1.4.sz.mell.'!E76</f>
        <v>0</v>
      </c>
      <c r="F76" s="710">
        <f>'RM_1.4.sz.mell.'!F76</f>
        <v>0</v>
      </c>
      <c r="G76" s="710">
        <f>'RM_1.4.sz.mell.'!G76</f>
        <v>0</v>
      </c>
      <c r="H76" s="710">
        <f>'RM_1.4.sz.mell.'!H76</f>
        <v>0</v>
      </c>
      <c r="I76" s="710">
        <f>'RM_1.4.sz.mell.'!I76</f>
        <v>0</v>
      </c>
      <c r="J76" s="710">
        <f>'RM_1.4.sz.mell.'!J76</f>
        <v>0</v>
      </c>
      <c r="K76" s="711">
        <f>C76+J76</f>
        <v>0</v>
      </c>
    </row>
    <row r="77" spans="1:11" s="1308" customFormat="1" ht="12" customHeight="1" thickBot="1" x14ac:dyDescent="0.3">
      <c r="A77" s="1290" t="s">
        <v>339</v>
      </c>
      <c r="B77" s="1300" t="s">
        <v>572</v>
      </c>
      <c r="C77" s="710">
        <f>'RM_1.4.sz.mell.'!C77</f>
        <v>0</v>
      </c>
      <c r="D77" s="710">
        <f>'RM_1.4.sz.mell.'!D77</f>
        <v>0</v>
      </c>
      <c r="E77" s="710">
        <f>'RM_1.4.sz.mell.'!E77</f>
        <v>0</v>
      </c>
      <c r="F77" s="710">
        <f>'RM_1.4.sz.mell.'!F77</f>
        <v>0</v>
      </c>
      <c r="G77" s="710">
        <f>'RM_1.4.sz.mell.'!G77</f>
        <v>0</v>
      </c>
      <c r="H77" s="710">
        <f>'RM_1.4.sz.mell.'!H77</f>
        <v>0</v>
      </c>
      <c r="I77" s="710">
        <f>'RM_1.4.sz.mell.'!I77</f>
        <v>0</v>
      </c>
      <c r="J77" s="710">
        <f>'RM_1.4.sz.mell.'!J77</f>
        <v>0</v>
      </c>
      <c r="K77" s="711">
        <f>C77+J77</f>
        <v>0</v>
      </c>
    </row>
    <row r="78" spans="1:11" s="1308" customFormat="1" ht="12" customHeight="1" thickBot="1" x14ac:dyDescent="0.3">
      <c r="A78" s="1297" t="s">
        <v>317</v>
      </c>
      <c r="B78" s="1292" t="s">
        <v>318</v>
      </c>
      <c r="C78" s="407">
        <f>'RM_1.4.sz.mell.'!C78</f>
        <v>0</v>
      </c>
      <c r="D78" s="407">
        <f>'RM_1.4.sz.mell.'!D78</f>
        <v>0</v>
      </c>
      <c r="E78" s="407">
        <f>'RM_1.4.sz.mell.'!E78</f>
        <v>0</v>
      </c>
      <c r="F78" s="407">
        <f>'RM_1.4.sz.mell.'!F78</f>
        <v>0</v>
      </c>
      <c r="G78" s="407">
        <f>'RM_1.4.sz.mell.'!G78</f>
        <v>0</v>
      </c>
      <c r="H78" s="407">
        <f>'RM_1.4.sz.mell.'!H78</f>
        <v>0</v>
      </c>
      <c r="I78" s="407">
        <f>'RM_1.4.sz.mell.'!I78</f>
        <v>0</v>
      </c>
      <c r="J78" s="407">
        <f>'RM_1.4.sz.mell.'!J78</f>
        <v>0</v>
      </c>
      <c r="K78" s="273">
        <f>SUM(K79:K80)</f>
        <v>0</v>
      </c>
    </row>
    <row r="79" spans="1:11" s="1308" customFormat="1" ht="12" customHeight="1" x14ac:dyDescent="0.25">
      <c r="A79" s="1285" t="s">
        <v>340</v>
      </c>
      <c r="B79" s="1286" t="s">
        <v>319</v>
      </c>
      <c r="C79" s="710">
        <f>'RM_1.4.sz.mell.'!C79</f>
        <v>0</v>
      </c>
      <c r="D79" s="710">
        <f>'RM_1.4.sz.mell.'!D79</f>
        <v>0</v>
      </c>
      <c r="E79" s="710">
        <f>'RM_1.4.sz.mell.'!E79</f>
        <v>0</v>
      </c>
      <c r="F79" s="710">
        <f>'RM_1.4.sz.mell.'!F79</f>
        <v>0</v>
      </c>
      <c r="G79" s="710">
        <f>'RM_1.4.sz.mell.'!G79</f>
        <v>0</v>
      </c>
      <c r="H79" s="710">
        <f>'RM_1.4.sz.mell.'!H79</f>
        <v>0</v>
      </c>
      <c r="I79" s="710">
        <f>'RM_1.4.sz.mell.'!I79</f>
        <v>0</v>
      </c>
      <c r="J79" s="710">
        <f>'RM_1.4.sz.mell.'!J79</f>
        <v>0</v>
      </c>
      <c r="K79" s="711">
        <f>C79+J79</f>
        <v>0</v>
      </c>
    </row>
    <row r="80" spans="1:11" s="1308" customFormat="1" ht="12" customHeight="1" thickBot="1" x14ac:dyDescent="0.3">
      <c r="A80" s="1290" t="s">
        <v>341</v>
      </c>
      <c r="B80" s="1291" t="s">
        <v>320</v>
      </c>
      <c r="C80" s="710">
        <f>'RM_1.4.sz.mell.'!C80</f>
        <v>0</v>
      </c>
      <c r="D80" s="710">
        <f>'RM_1.4.sz.mell.'!D80</f>
        <v>0</v>
      </c>
      <c r="E80" s="710">
        <f>'RM_1.4.sz.mell.'!E80</f>
        <v>0</v>
      </c>
      <c r="F80" s="710">
        <f>'RM_1.4.sz.mell.'!F80</f>
        <v>0</v>
      </c>
      <c r="G80" s="710">
        <f>'RM_1.4.sz.mell.'!G80</f>
        <v>0</v>
      </c>
      <c r="H80" s="710">
        <f>'RM_1.4.sz.mell.'!H80</f>
        <v>0</v>
      </c>
      <c r="I80" s="710">
        <f>'RM_1.4.sz.mell.'!I80</f>
        <v>0</v>
      </c>
      <c r="J80" s="710">
        <f>'RM_1.4.sz.mell.'!J80</f>
        <v>0</v>
      </c>
      <c r="K80" s="711">
        <f>C80+J80</f>
        <v>0</v>
      </c>
    </row>
    <row r="81" spans="1:11" s="1308" customFormat="1" ht="12" customHeight="1" thickBot="1" x14ac:dyDescent="0.3">
      <c r="A81" s="1297" t="s">
        <v>321</v>
      </c>
      <c r="B81" s="1292" t="s">
        <v>322</v>
      </c>
      <c r="C81" s="407">
        <f>'RM_1.4.sz.mell.'!C81</f>
        <v>0</v>
      </c>
      <c r="D81" s="407">
        <f>'RM_1.4.sz.mell.'!D81</f>
        <v>0</v>
      </c>
      <c r="E81" s="407">
        <f>'RM_1.4.sz.mell.'!E81</f>
        <v>0</v>
      </c>
      <c r="F81" s="407">
        <f>'RM_1.4.sz.mell.'!F81</f>
        <v>0</v>
      </c>
      <c r="G81" s="407">
        <f>'RM_1.4.sz.mell.'!G81</f>
        <v>0</v>
      </c>
      <c r="H81" s="407">
        <f>'RM_1.4.sz.mell.'!H81</f>
        <v>0</v>
      </c>
      <c r="I81" s="407">
        <f>'RM_1.4.sz.mell.'!I81</f>
        <v>0</v>
      </c>
      <c r="J81" s="407">
        <f>'RM_1.4.sz.mell.'!J81</f>
        <v>0</v>
      </c>
      <c r="K81" s="273">
        <f>SUM(K82:K84)</f>
        <v>0</v>
      </c>
    </row>
    <row r="82" spans="1:11" s="1308" customFormat="1" ht="12" customHeight="1" x14ac:dyDescent="0.25">
      <c r="A82" s="1285" t="s">
        <v>342</v>
      </c>
      <c r="B82" s="1286" t="s">
        <v>323</v>
      </c>
      <c r="C82" s="710">
        <f>'RM_1.4.sz.mell.'!C82</f>
        <v>0</v>
      </c>
      <c r="D82" s="710">
        <f>'RM_1.4.sz.mell.'!D82</f>
        <v>0</v>
      </c>
      <c r="E82" s="710">
        <f>'RM_1.4.sz.mell.'!E82</f>
        <v>0</v>
      </c>
      <c r="F82" s="710">
        <f>'RM_1.4.sz.mell.'!F82</f>
        <v>0</v>
      </c>
      <c r="G82" s="710">
        <f>'RM_1.4.sz.mell.'!G82</f>
        <v>0</v>
      </c>
      <c r="H82" s="710">
        <f>'RM_1.4.sz.mell.'!H82</f>
        <v>0</v>
      </c>
      <c r="I82" s="710">
        <f>'RM_1.4.sz.mell.'!I82</f>
        <v>0</v>
      </c>
      <c r="J82" s="710">
        <f>'RM_1.4.sz.mell.'!J82</f>
        <v>0</v>
      </c>
      <c r="K82" s="711">
        <f>C82+J82</f>
        <v>0</v>
      </c>
    </row>
    <row r="83" spans="1:11" s="1308" customFormat="1" ht="12" customHeight="1" x14ac:dyDescent="0.25">
      <c r="A83" s="1287" t="s">
        <v>343</v>
      </c>
      <c r="B83" s="1288" t="s">
        <v>324</v>
      </c>
      <c r="C83" s="710">
        <f>'RM_1.4.sz.mell.'!C83</f>
        <v>0</v>
      </c>
      <c r="D83" s="710">
        <f>'RM_1.4.sz.mell.'!D83</f>
        <v>0</v>
      </c>
      <c r="E83" s="710">
        <f>'RM_1.4.sz.mell.'!E83</f>
        <v>0</v>
      </c>
      <c r="F83" s="710">
        <f>'RM_1.4.sz.mell.'!F83</f>
        <v>0</v>
      </c>
      <c r="G83" s="710">
        <f>'RM_1.4.sz.mell.'!G83</f>
        <v>0</v>
      </c>
      <c r="H83" s="710">
        <f>'RM_1.4.sz.mell.'!H83</f>
        <v>0</v>
      </c>
      <c r="I83" s="710">
        <f>'RM_1.4.sz.mell.'!I83</f>
        <v>0</v>
      </c>
      <c r="J83" s="710">
        <f>'RM_1.4.sz.mell.'!J83</f>
        <v>0</v>
      </c>
      <c r="K83" s="711">
        <f>C83+J83</f>
        <v>0</v>
      </c>
    </row>
    <row r="84" spans="1:11" s="1308" customFormat="1" ht="12" customHeight="1" thickBot="1" x14ac:dyDescent="0.3">
      <c r="A84" s="1290" t="s">
        <v>344</v>
      </c>
      <c r="B84" s="1291" t="s">
        <v>764</v>
      </c>
      <c r="C84" s="710">
        <f>'RM_1.4.sz.mell.'!C84</f>
        <v>0</v>
      </c>
      <c r="D84" s="710">
        <f>'RM_1.4.sz.mell.'!D84</f>
        <v>0</v>
      </c>
      <c r="E84" s="710">
        <f>'RM_1.4.sz.mell.'!E84</f>
        <v>0</v>
      </c>
      <c r="F84" s="710">
        <f>'RM_1.4.sz.mell.'!F84</f>
        <v>0</v>
      </c>
      <c r="G84" s="710">
        <f>'RM_1.4.sz.mell.'!G84</f>
        <v>0</v>
      </c>
      <c r="H84" s="710">
        <f>'RM_1.4.sz.mell.'!H84</f>
        <v>0</v>
      </c>
      <c r="I84" s="710">
        <f>'RM_1.4.sz.mell.'!I84</f>
        <v>0</v>
      </c>
      <c r="J84" s="710">
        <f>'RM_1.4.sz.mell.'!J84</f>
        <v>0</v>
      </c>
      <c r="K84" s="711">
        <f>C84+J84</f>
        <v>0</v>
      </c>
    </row>
    <row r="85" spans="1:11" s="1308" customFormat="1" ht="12" customHeight="1" thickBot="1" x14ac:dyDescent="0.3">
      <c r="A85" s="1297" t="s">
        <v>325</v>
      </c>
      <c r="B85" s="1292" t="s">
        <v>345</v>
      </c>
      <c r="C85" s="407">
        <f>'RM_1.4.sz.mell.'!C85</f>
        <v>0</v>
      </c>
      <c r="D85" s="407">
        <f>'RM_1.4.sz.mell.'!D85</f>
        <v>0</v>
      </c>
      <c r="E85" s="407">
        <f>'RM_1.4.sz.mell.'!E85</f>
        <v>0</v>
      </c>
      <c r="F85" s="407">
        <f>'RM_1.4.sz.mell.'!F85</f>
        <v>0</v>
      </c>
      <c r="G85" s="407">
        <f>'RM_1.4.sz.mell.'!G85</f>
        <v>0</v>
      </c>
      <c r="H85" s="407">
        <f>'RM_1.4.sz.mell.'!H85</f>
        <v>0</v>
      </c>
      <c r="I85" s="407">
        <f>'RM_1.4.sz.mell.'!I85</f>
        <v>0</v>
      </c>
      <c r="J85" s="407">
        <f>'RM_1.4.sz.mell.'!J85</f>
        <v>0</v>
      </c>
      <c r="K85" s="273">
        <f>SUM(K86:K89)</f>
        <v>0</v>
      </c>
    </row>
    <row r="86" spans="1:11" s="1308" customFormat="1" ht="12" customHeight="1" x14ac:dyDescent="0.25">
      <c r="A86" s="1301" t="s">
        <v>326</v>
      </c>
      <c r="B86" s="1286" t="s">
        <v>327</v>
      </c>
      <c r="C86" s="710">
        <f>'RM_1.4.sz.mell.'!C86</f>
        <v>0</v>
      </c>
      <c r="D86" s="710">
        <f>'RM_1.4.sz.mell.'!D86</f>
        <v>0</v>
      </c>
      <c r="E86" s="710">
        <f>'RM_1.4.sz.mell.'!E86</f>
        <v>0</v>
      </c>
      <c r="F86" s="710">
        <f>'RM_1.4.sz.mell.'!F86</f>
        <v>0</v>
      </c>
      <c r="G86" s="710">
        <f>'RM_1.4.sz.mell.'!G86</f>
        <v>0</v>
      </c>
      <c r="H86" s="710">
        <f>'RM_1.4.sz.mell.'!H86</f>
        <v>0</v>
      </c>
      <c r="I86" s="710">
        <f>'RM_1.4.sz.mell.'!I86</f>
        <v>0</v>
      </c>
      <c r="J86" s="710">
        <f>'RM_1.4.sz.mell.'!J86</f>
        <v>0</v>
      </c>
      <c r="K86" s="711">
        <f t="shared" ref="K86:K91" si="5">C86+J86</f>
        <v>0</v>
      </c>
    </row>
    <row r="87" spans="1:11" s="1308" customFormat="1" ht="12" customHeight="1" x14ac:dyDescent="0.25">
      <c r="A87" s="1302" t="s">
        <v>328</v>
      </c>
      <c r="B87" s="1288" t="s">
        <v>329</v>
      </c>
      <c r="C87" s="710">
        <f>'RM_1.4.sz.mell.'!C87</f>
        <v>0</v>
      </c>
      <c r="D87" s="710">
        <f>'RM_1.4.sz.mell.'!D87</f>
        <v>0</v>
      </c>
      <c r="E87" s="710">
        <f>'RM_1.4.sz.mell.'!E87</f>
        <v>0</v>
      </c>
      <c r="F87" s="710">
        <f>'RM_1.4.sz.mell.'!F87</f>
        <v>0</v>
      </c>
      <c r="G87" s="710">
        <f>'RM_1.4.sz.mell.'!G87</f>
        <v>0</v>
      </c>
      <c r="H87" s="710">
        <f>'RM_1.4.sz.mell.'!H87</f>
        <v>0</v>
      </c>
      <c r="I87" s="710">
        <f>'RM_1.4.sz.mell.'!I87</f>
        <v>0</v>
      </c>
      <c r="J87" s="710">
        <f>'RM_1.4.sz.mell.'!J87</f>
        <v>0</v>
      </c>
      <c r="K87" s="711">
        <f t="shared" si="5"/>
        <v>0</v>
      </c>
    </row>
    <row r="88" spans="1:11" s="1308" customFormat="1" ht="12" customHeight="1" x14ac:dyDescent="0.25">
      <c r="A88" s="1302" t="s">
        <v>330</v>
      </c>
      <c r="B88" s="1288" t="s">
        <v>331</v>
      </c>
      <c r="C88" s="710">
        <f>'RM_1.4.sz.mell.'!C88</f>
        <v>0</v>
      </c>
      <c r="D88" s="710">
        <f>'RM_1.4.sz.mell.'!D88</f>
        <v>0</v>
      </c>
      <c r="E88" s="710">
        <f>'RM_1.4.sz.mell.'!E88</f>
        <v>0</v>
      </c>
      <c r="F88" s="710">
        <f>'RM_1.4.sz.mell.'!F88</f>
        <v>0</v>
      </c>
      <c r="G88" s="710">
        <f>'RM_1.4.sz.mell.'!G88</f>
        <v>0</v>
      </c>
      <c r="H88" s="710">
        <f>'RM_1.4.sz.mell.'!H88</f>
        <v>0</v>
      </c>
      <c r="I88" s="710">
        <f>'RM_1.4.sz.mell.'!I88</f>
        <v>0</v>
      </c>
      <c r="J88" s="710">
        <f>'RM_1.4.sz.mell.'!J88</f>
        <v>0</v>
      </c>
      <c r="K88" s="711">
        <f t="shared" si="5"/>
        <v>0</v>
      </c>
    </row>
    <row r="89" spans="1:11" s="1308" customFormat="1" ht="12" customHeight="1" thickBot="1" x14ac:dyDescent="0.3">
      <c r="A89" s="1303" t="s">
        <v>332</v>
      </c>
      <c r="B89" s="1291" t="s">
        <v>333</v>
      </c>
      <c r="C89" s="710">
        <f>'RM_1.4.sz.mell.'!C89</f>
        <v>0</v>
      </c>
      <c r="D89" s="710">
        <f>'RM_1.4.sz.mell.'!D89</f>
        <v>0</v>
      </c>
      <c r="E89" s="710">
        <f>'RM_1.4.sz.mell.'!E89</f>
        <v>0</v>
      </c>
      <c r="F89" s="710">
        <f>'RM_1.4.sz.mell.'!F89</f>
        <v>0</v>
      </c>
      <c r="G89" s="710">
        <f>'RM_1.4.sz.mell.'!G89</f>
        <v>0</v>
      </c>
      <c r="H89" s="710">
        <f>'RM_1.4.sz.mell.'!H89</f>
        <v>0</v>
      </c>
      <c r="I89" s="710">
        <f>'RM_1.4.sz.mell.'!I89</f>
        <v>0</v>
      </c>
      <c r="J89" s="710">
        <f>'RM_1.4.sz.mell.'!J89</f>
        <v>0</v>
      </c>
      <c r="K89" s="711">
        <f t="shared" si="5"/>
        <v>0</v>
      </c>
    </row>
    <row r="90" spans="1:11" s="1308" customFormat="1" ht="12" customHeight="1" thickBot="1" x14ac:dyDescent="0.3">
      <c r="A90" s="1297" t="s">
        <v>334</v>
      </c>
      <c r="B90" s="1292" t="s">
        <v>475</v>
      </c>
      <c r="C90" s="407">
        <f>'RM_1.4.sz.mell.'!C90</f>
        <v>0</v>
      </c>
      <c r="D90" s="407">
        <f>'RM_1.4.sz.mell.'!D90</f>
        <v>0</v>
      </c>
      <c r="E90" s="407">
        <f>'RM_1.4.sz.mell.'!E90</f>
        <v>0</v>
      </c>
      <c r="F90" s="407">
        <f>'RM_1.4.sz.mell.'!F90</f>
        <v>0</v>
      </c>
      <c r="G90" s="407">
        <f>'RM_1.4.sz.mell.'!G90</f>
        <v>0</v>
      </c>
      <c r="H90" s="407">
        <f>'RM_1.4.sz.mell.'!H90</f>
        <v>0</v>
      </c>
      <c r="I90" s="407">
        <f>'RM_1.4.sz.mell.'!I90</f>
        <v>0</v>
      </c>
      <c r="J90" s="407">
        <f>'RM_1.4.sz.mell.'!J90</f>
        <v>0</v>
      </c>
      <c r="K90" s="273">
        <f t="shared" si="5"/>
        <v>0</v>
      </c>
    </row>
    <row r="91" spans="1:11" s="1308" customFormat="1" ht="13.5" customHeight="1" thickBot="1" x14ac:dyDescent="0.3">
      <c r="A91" s="1297" t="s">
        <v>336</v>
      </c>
      <c r="B91" s="1292" t="s">
        <v>335</v>
      </c>
      <c r="C91" s="407">
        <f>'RM_1.4.sz.mell.'!C91</f>
        <v>0</v>
      </c>
      <c r="D91" s="407">
        <f>'RM_1.4.sz.mell.'!D91</f>
        <v>0</v>
      </c>
      <c r="E91" s="407">
        <f>'RM_1.4.sz.mell.'!E91</f>
        <v>0</v>
      </c>
      <c r="F91" s="407">
        <f>'RM_1.4.sz.mell.'!F91</f>
        <v>0</v>
      </c>
      <c r="G91" s="407">
        <f>'RM_1.4.sz.mell.'!G91</f>
        <v>0</v>
      </c>
      <c r="H91" s="407">
        <f>'RM_1.4.sz.mell.'!H91</f>
        <v>0</v>
      </c>
      <c r="I91" s="407">
        <f>'RM_1.4.sz.mell.'!I91</f>
        <v>0</v>
      </c>
      <c r="J91" s="407">
        <f>'RM_1.4.sz.mell.'!J91</f>
        <v>0</v>
      </c>
      <c r="K91" s="273">
        <f t="shared" si="5"/>
        <v>0</v>
      </c>
    </row>
    <row r="92" spans="1:11" s="1308" customFormat="1" ht="15.75" customHeight="1" thickBot="1" x14ac:dyDescent="0.3">
      <c r="A92" s="1297" t="s">
        <v>348</v>
      </c>
      <c r="B92" s="1292" t="s">
        <v>478</v>
      </c>
      <c r="C92" s="414">
        <f>'RM_1.4.sz.mell.'!C92</f>
        <v>0</v>
      </c>
      <c r="D92" s="414">
        <f>'RM_1.4.sz.mell.'!D92</f>
        <v>0</v>
      </c>
      <c r="E92" s="414">
        <f>'RM_1.4.sz.mell.'!E92</f>
        <v>0</v>
      </c>
      <c r="F92" s="414">
        <f>'RM_1.4.sz.mell.'!F92</f>
        <v>0</v>
      </c>
      <c r="G92" s="414">
        <f>'RM_1.4.sz.mell.'!G92</f>
        <v>0</v>
      </c>
      <c r="H92" s="414">
        <f>'RM_1.4.sz.mell.'!H92</f>
        <v>0</v>
      </c>
      <c r="I92" s="414">
        <f>'RM_1.4.sz.mell.'!I92</f>
        <v>0</v>
      </c>
      <c r="J92" s="414">
        <f>'RM_1.4.sz.mell.'!J92</f>
        <v>0</v>
      </c>
      <c r="K92" s="457">
        <f>+K69+K73+K78+K81+K85+K91+K90</f>
        <v>0</v>
      </c>
    </row>
    <row r="93" spans="1:11" s="1308" customFormat="1" ht="25.5" customHeight="1" thickBot="1" x14ac:dyDescent="0.3">
      <c r="A93" s="1304" t="s">
        <v>477</v>
      </c>
      <c r="B93" s="1305" t="s">
        <v>479</v>
      </c>
      <c r="C93" s="414">
        <f>'RM_1.4.sz.mell.'!C93</f>
        <v>0</v>
      </c>
      <c r="D93" s="414">
        <f>'RM_1.4.sz.mell.'!D93</f>
        <v>0</v>
      </c>
      <c r="E93" s="414">
        <f>'RM_1.4.sz.mell.'!E93</f>
        <v>0</v>
      </c>
      <c r="F93" s="414">
        <f>'RM_1.4.sz.mell.'!F93</f>
        <v>0</v>
      </c>
      <c r="G93" s="414">
        <f>'RM_1.4.sz.mell.'!G93</f>
        <v>0</v>
      </c>
      <c r="H93" s="414">
        <f>'RM_1.4.sz.mell.'!H93</f>
        <v>0</v>
      </c>
      <c r="I93" s="414">
        <f>'RM_1.4.sz.mell.'!I93</f>
        <v>0</v>
      </c>
      <c r="J93" s="414">
        <f>'RM_1.4.sz.mell.'!J93</f>
        <v>0</v>
      </c>
      <c r="K93" s="457">
        <f>+K68+K92</f>
        <v>0</v>
      </c>
    </row>
    <row r="94" spans="1:11" s="1308" customFormat="1" ht="30.75" customHeight="1" x14ac:dyDescent="0.25">
      <c r="A94" s="1306"/>
      <c r="B94" s="1307"/>
      <c r="C94" s="314"/>
    </row>
    <row r="95" spans="1:11" ht="16.5" customHeight="1" x14ac:dyDescent="0.3">
      <c r="A95" s="1596" t="s">
        <v>47</v>
      </c>
      <c r="B95" s="1596"/>
      <c r="C95" s="1596"/>
      <c r="D95" s="1596"/>
      <c r="E95" s="1596"/>
      <c r="F95" s="1596"/>
      <c r="G95" s="1596"/>
      <c r="H95" s="1596"/>
      <c r="I95" s="1596"/>
      <c r="J95" s="1596"/>
      <c r="K95" s="1596"/>
    </row>
    <row r="96" spans="1:11" s="1310" customFormat="1" ht="16.5" customHeight="1" thickBot="1" x14ac:dyDescent="0.35">
      <c r="A96" s="1593" t="s">
        <v>153</v>
      </c>
      <c r="B96" s="1593"/>
      <c r="C96" s="1309"/>
      <c r="K96" s="1309" t="str">
        <f>K7</f>
        <v>Forintban!</v>
      </c>
    </row>
    <row r="97" spans="1:11" x14ac:dyDescent="0.3">
      <c r="A97" s="1701" t="s">
        <v>69</v>
      </c>
      <c r="B97" s="1703" t="s">
        <v>765</v>
      </c>
      <c r="C97" s="1705" t="str">
        <f>+CONCATENATE(LEFT(E_ÖSSZEFÜGGÉSEK!A6,4),". évi")</f>
        <v>2019. évi</v>
      </c>
      <c r="D97" s="1706"/>
      <c r="E97" s="1707"/>
      <c r="F97" s="1707"/>
      <c r="G97" s="1707"/>
      <c r="H97" s="1707"/>
      <c r="I97" s="1707"/>
      <c r="J97" s="1707"/>
      <c r="K97" s="1708"/>
    </row>
    <row r="98" spans="1:11" ht="23.4" thickBot="1" x14ac:dyDescent="0.35">
      <c r="A98" s="1702"/>
      <c r="B98" s="1777"/>
      <c r="C98" s="1492" t="str">
        <f>'RM_1.4.sz.mell.'!C98</f>
        <v>Eredeti
előirányzat</v>
      </c>
      <c r="D98" s="1492" t="str">
        <f>'RM_1.4.sz.mell.'!D98</f>
        <v xml:space="preserve">1 . sz. módosítás </v>
      </c>
      <c r="E98" s="1492" t="str">
        <f>'RM_1.4.sz.mell.'!E98</f>
        <v xml:space="preserve">2 . sz. módosítás </v>
      </c>
      <c r="F98" s="1492" t="str">
        <f>'RM_1.4.sz.mell.'!F98</f>
        <v xml:space="preserve">… . sz. módosítás </v>
      </c>
      <c r="G98" s="1492" t="str">
        <f>'RM_1.4.sz.mell.'!G98</f>
        <v xml:space="preserve">… . sz. módosítás </v>
      </c>
      <c r="H98" s="1492" t="str">
        <f>'RM_1.4.sz.mell.'!H98</f>
        <v xml:space="preserve">… . sz. módosítás </v>
      </c>
      <c r="I98" s="1492" t="str">
        <f>'RM_1.4.sz.mell.'!I98</f>
        <v xml:space="preserve">… . sz. módosítás </v>
      </c>
      <c r="J98" s="1492" t="str">
        <f>'RM_1.4.sz.mell.'!J98</f>
        <v>Módosítások összesen</v>
      </c>
      <c r="K98" s="1493" t="str">
        <f>'RM_1.4.sz.mell.'!K98</f>
        <v>1.számú módosítás utáni előirányzat</v>
      </c>
    </row>
    <row r="99" spans="1:11" s="1354" customFormat="1" ht="12" customHeight="1" thickBot="1" x14ac:dyDescent="0.25">
      <c r="A99" s="1311" t="s">
        <v>493</v>
      </c>
      <c r="B99" s="1327" t="s">
        <v>494</v>
      </c>
      <c r="C99" s="1326" t="str">
        <f>'RM_1.4.sz.mell.'!C99</f>
        <v>C</v>
      </c>
      <c r="D99" s="1326" t="str">
        <f>'RM_1.4.sz.mell.'!D99</f>
        <v>D</v>
      </c>
      <c r="E99" s="1326" t="str">
        <f>'RM_1.4.sz.mell.'!E99</f>
        <v>E</v>
      </c>
      <c r="F99" s="1326" t="str">
        <f>'RM_1.4.sz.mell.'!F99</f>
        <v>F</v>
      </c>
      <c r="G99" s="1326" t="str">
        <f>'RM_1.4.sz.mell.'!G99</f>
        <v>G</v>
      </c>
      <c r="H99" s="1326" t="str">
        <f>'RM_1.4.sz.mell.'!H99</f>
        <v>H</v>
      </c>
      <c r="I99" s="1326" t="str">
        <f>'RM_1.4.sz.mell.'!I99</f>
        <v>I</v>
      </c>
      <c r="J99" s="1326" t="str">
        <f>'RM_1.4.sz.mell.'!J99</f>
        <v>J=(D+…+I)</v>
      </c>
      <c r="K99" s="1348" t="s">
        <v>763</v>
      </c>
    </row>
    <row r="100" spans="1:11" ht="12" customHeight="1" thickBot="1" x14ac:dyDescent="0.35">
      <c r="A100" s="1312" t="s">
        <v>18</v>
      </c>
      <c r="B100" s="1328" t="s">
        <v>437</v>
      </c>
      <c r="C100" s="406">
        <f>'RM_1.4.sz.mell.'!C100</f>
        <v>0</v>
      </c>
      <c r="D100" s="406">
        <f>'RM_1.4.sz.mell.'!D100</f>
        <v>0</v>
      </c>
      <c r="E100" s="406">
        <f>'RM_1.4.sz.mell.'!E100</f>
        <v>0</v>
      </c>
      <c r="F100" s="406">
        <f>'RM_1.4.sz.mell.'!F100</f>
        <v>0</v>
      </c>
      <c r="G100" s="406">
        <f>'RM_1.4.sz.mell.'!G100</f>
        <v>0</v>
      </c>
      <c r="H100" s="406">
        <f>'RM_1.4.sz.mell.'!H100</f>
        <v>0</v>
      </c>
      <c r="I100" s="406">
        <f>'RM_1.4.sz.mell.'!I100</f>
        <v>0</v>
      </c>
      <c r="J100" s="406">
        <f>'RM_1.4.sz.mell.'!J100</f>
        <v>0</v>
      </c>
      <c r="K100" s="501">
        <f>K101+K102+K103+K104+K105+K118</f>
        <v>0</v>
      </c>
    </row>
    <row r="101" spans="1:11" ht="12" customHeight="1" x14ac:dyDescent="0.3">
      <c r="A101" s="1314" t="s">
        <v>98</v>
      </c>
      <c r="B101" s="1329" t="s">
        <v>49</v>
      </c>
      <c r="C101" s="715">
        <f>'RM_1.4.sz.mell.'!C101</f>
        <v>0</v>
      </c>
      <c r="D101" s="715">
        <f>'RM_1.4.sz.mell.'!D101</f>
        <v>0</v>
      </c>
      <c r="E101" s="715">
        <f>'RM_1.4.sz.mell.'!E101</f>
        <v>0</v>
      </c>
      <c r="F101" s="715">
        <f>'RM_1.4.sz.mell.'!F101</f>
        <v>0</v>
      </c>
      <c r="G101" s="715">
        <f>'RM_1.4.sz.mell.'!G101</f>
        <v>0</v>
      </c>
      <c r="H101" s="715">
        <f>'RM_1.4.sz.mell.'!H101</f>
        <v>0</v>
      </c>
      <c r="I101" s="715">
        <f>'RM_1.4.sz.mell.'!I101</f>
        <v>0</v>
      </c>
      <c r="J101" s="715">
        <f>'RM_1.4.sz.mell.'!J101</f>
        <v>0</v>
      </c>
      <c r="K101" s="716">
        <f t="shared" ref="K101:K120" si="6">C101+J101</f>
        <v>0</v>
      </c>
    </row>
    <row r="102" spans="1:11" ht="12" customHeight="1" x14ac:dyDescent="0.3">
      <c r="A102" s="1287" t="s">
        <v>99</v>
      </c>
      <c r="B102" s="1330" t="s">
        <v>183</v>
      </c>
      <c r="C102" s="717">
        <f>'RM_1.4.sz.mell.'!C102</f>
        <v>0</v>
      </c>
      <c r="D102" s="717">
        <f>'RM_1.4.sz.mell.'!D102</f>
        <v>0</v>
      </c>
      <c r="E102" s="717">
        <f>'RM_1.4.sz.mell.'!E102</f>
        <v>0</v>
      </c>
      <c r="F102" s="717">
        <f>'RM_1.4.sz.mell.'!F102</f>
        <v>0</v>
      </c>
      <c r="G102" s="717">
        <f>'RM_1.4.sz.mell.'!G102</f>
        <v>0</v>
      </c>
      <c r="H102" s="717">
        <f>'RM_1.4.sz.mell.'!H102</f>
        <v>0</v>
      </c>
      <c r="I102" s="717">
        <f>'RM_1.4.sz.mell.'!I102</f>
        <v>0</v>
      </c>
      <c r="J102" s="717">
        <f>'RM_1.4.sz.mell.'!J102</f>
        <v>0</v>
      </c>
      <c r="K102" s="718">
        <f t="shared" si="6"/>
        <v>0</v>
      </c>
    </row>
    <row r="103" spans="1:11" ht="12" customHeight="1" x14ac:dyDescent="0.3">
      <c r="A103" s="1287" t="s">
        <v>100</v>
      </c>
      <c r="B103" s="1330" t="s">
        <v>140</v>
      </c>
      <c r="C103" s="719">
        <f>'RM_1.4.sz.mell.'!C103</f>
        <v>0</v>
      </c>
      <c r="D103" s="719">
        <f>'RM_1.4.sz.mell.'!D103</f>
        <v>0</v>
      </c>
      <c r="E103" s="719">
        <f>'RM_1.4.sz.mell.'!E103</f>
        <v>0</v>
      </c>
      <c r="F103" s="719">
        <f>'RM_1.4.sz.mell.'!F103</f>
        <v>0</v>
      </c>
      <c r="G103" s="719">
        <f>'RM_1.4.sz.mell.'!G103</f>
        <v>0</v>
      </c>
      <c r="H103" s="719">
        <f>'RM_1.4.sz.mell.'!H103</f>
        <v>0</v>
      </c>
      <c r="I103" s="719">
        <f>'RM_1.4.sz.mell.'!I103</f>
        <v>0</v>
      </c>
      <c r="J103" s="719">
        <f>'RM_1.4.sz.mell.'!J103</f>
        <v>0</v>
      </c>
      <c r="K103" s="720">
        <f t="shared" si="6"/>
        <v>0</v>
      </c>
    </row>
    <row r="104" spans="1:11" ht="12" customHeight="1" x14ac:dyDescent="0.3">
      <c r="A104" s="1287" t="s">
        <v>101</v>
      </c>
      <c r="B104" s="1331" t="s">
        <v>184</v>
      </c>
      <c r="C104" s="719">
        <f>'RM_1.4.sz.mell.'!C104</f>
        <v>0</v>
      </c>
      <c r="D104" s="719">
        <f>'RM_1.4.sz.mell.'!D104</f>
        <v>0</v>
      </c>
      <c r="E104" s="719">
        <f>'RM_1.4.sz.mell.'!E104</f>
        <v>0</v>
      </c>
      <c r="F104" s="719">
        <f>'RM_1.4.sz.mell.'!F104</f>
        <v>0</v>
      </c>
      <c r="G104" s="719">
        <f>'RM_1.4.sz.mell.'!G104</f>
        <v>0</v>
      </c>
      <c r="H104" s="719">
        <f>'RM_1.4.sz.mell.'!H104</f>
        <v>0</v>
      </c>
      <c r="I104" s="719">
        <f>'RM_1.4.sz.mell.'!I104</f>
        <v>0</v>
      </c>
      <c r="J104" s="719">
        <f>'RM_1.4.sz.mell.'!J104</f>
        <v>0</v>
      </c>
      <c r="K104" s="720">
        <f t="shared" si="6"/>
        <v>0</v>
      </c>
    </row>
    <row r="105" spans="1:11" ht="12" customHeight="1" x14ac:dyDescent="0.3">
      <c r="A105" s="1287" t="s">
        <v>112</v>
      </c>
      <c r="B105" s="1316" t="s">
        <v>185</v>
      </c>
      <c r="C105" s="719">
        <f>'RM_1.4.sz.mell.'!C105</f>
        <v>0</v>
      </c>
      <c r="D105" s="719">
        <f>'RM_1.4.sz.mell.'!D105</f>
        <v>0</v>
      </c>
      <c r="E105" s="719">
        <f>'RM_1.4.sz.mell.'!E105</f>
        <v>0</v>
      </c>
      <c r="F105" s="719">
        <f>'RM_1.4.sz.mell.'!F105</f>
        <v>0</v>
      </c>
      <c r="G105" s="719">
        <f>'RM_1.4.sz.mell.'!G105</f>
        <v>0</v>
      </c>
      <c r="H105" s="719">
        <f>'RM_1.4.sz.mell.'!H105</f>
        <v>0</v>
      </c>
      <c r="I105" s="719">
        <f>'RM_1.4.sz.mell.'!I105</f>
        <v>0</v>
      </c>
      <c r="J105" s="719">
        <f>'RM_1.4.sz.mell.'!J105</f>
        <v>0</v>
      </c>
      <c r="K105" s="720">
        <f t="shared" si="6"/>
        <v>0</v>
      </c>
    </row>
    <row r="106" spans="1:11" ht="12" customHeight="1" x14ac:dyDescent="0.3">
      <c r="A106" s="1287" t="s">
        <v>102</v>
      </c>
      <c r="B106" s="1330" t="s">
        <v>442</v>
      </c>
      <c r="C106" s="719">
        <f>'RM_1.4.sz.mell.'!C106</f>
        <v>0</v>
      </c>
      <c r="D106" s="719">
        <f>'RM_1.4.sz.mell.'!D106</f>
        <v>0</v>
      </c>
      <c r="E106" s="719">
        <f>'RM_1.4.sz.mell.'!E106</f>
        <v>0</v>
      </c>
      <c r="F106" s="719">
        <f>'RM_1.4.sz.mell.'!F106</f>
        <v>0</v>
      </c>
      <c r="G106" s="719">
        <f>'RM_1.4.sz.mell.'!G106</f>
        <v>0</v>
      </c>
      <c r="H106" s="719">
        <f>'RM_1.4.sz.mell.'!H106</f>
        <v>0</v>
      </c>
      <c r="I106" s="719">
        <f>'RM_1.4.sz.mell.'!I106</f>
        <v>0</v>
      </c>
      <c r="J106" s="719">
        <f>'RM_1.4.sz.mell.'!J106</f>
        <v>0</v>
      </c>
      <c r="K106" s="720">
        <f t="shared" si="6"/>
        <v>0</v>
      </c>
    </row>
    <row r="107" spans="1:11" ht="12" customHeight="1" x14ac:dyDescent="0.3">
      <c r="A107" s="1287" t="s">
        <v>103</v>
      </c>
      <c r="B107" s="1332" t="s">
        <v>441</v>
      </c>
      <c r="C107" s="719">
        <f>'RM_1.4.sz.mell.'!C107</f>
        <v>0</v>
      </c>
      <c r="D107" s="719">
        <f>'RM_1.4.sz.mell.'!D107</f>
        <v>0</v>
      </c>
      <c r="E107" s="719">
        <f>'RM_1.4.sz.mell.'!E107</f>
        <v>0</v>
      </c>
      <c r="F107" s="719">
        <f>'RM_1.4.sz.mell.'!F107</f>
        <v>0</v>
      </c>
      <c r="G107" s="719">
        <f>'RM_1.4.sz.mell.'!G107</f>
        <v>0</v>
      </c>
      <c r="H107" s="719">
        <f>'RM_1.4.sz.mell.'!H107</f>
        <v>0</v>
      </c>
      <c r="I107" s="719">
        <f>'RM_1.4.sz.mell.'!I107</f>
        <v>0</v>
      </c>
      <c r="J107" s="719">
        <f>'RM_1.4.sz.mell.'!J107</f>
        <v>0</v>
      </c>
      <c r="K107" s="720">
        <f t="shared" si="6"/>
        <v>0</v>
      </c>
    </row>
    <row r="108" spans="1:11" ht="12" customHeight="1" x14ac:dyDescent="0.3">
      <c r="A108" s="1287" t="s">
        <v>113</v>
      </c>
      <c r="B108" s="1332" t="s">
        <v>440</v>
      </c>
      <c r="C108" s="719">
        <f>'RM_1.4.sz.mell.'!C108</f>
        <v>0</v>
      </c>
      <c r="D108" s="719">
        <f>'RM_1.4.sz.mell.'!D108</f>
        <v>0</v>
      </c>
      <c r="E108" s="719">
        <f>'RM_1.4.sz.mell.'!E108</f>
        <v>0</v>
      </c>
      <c r="F108" s="719">
        <f>'RM_1.4.sz.mell.'!F108</f>
        <v>0</v>
      </c>
      <c r="G108" s="719">
        <f>'RM_1.4.sz.mell.'!G108</f>
        <v>0</v>
      </c>
      <c r="H108" s="719">
        <f>'RM_1.4.sz.mell.'!H108</f>
        <v>0</v>
      </c>
      <c r="I108" s="719">
        <f>'RM_1.4.sz.mell.'!I108</f>
        <v>0</v>
      </c>
      <c r="J108" s="719">
        <f>'RM_1.4.sz.mell.'!J108</f>
        <v>0</v>
      </c>
      <c r="K108" s="720">
        <f t="shared" si="6"/>
        <v>0</v>
      </c>
    </row>
    <row r="109" spans="1:11" ht="12" customHeight="1" x14ac:dyDescent="0.3">
      <c r="A109" s="1287" t="s">
        <v>114</v>
      </c>
      <c r="B109" s="1333" t="s">
        <v>351</v>
      </c>
      <c r="C109" s="719">
        <f>'RM_1.4.sz.mell.'!C109</f>
        <v>0</v>
      </c>
      <c r="D109" s="719">
        <f>'RM_1.4.sz.mell.'!D109</f>
        <v>0</v>
      </c>
      <c r="E109" s="719">
        <f>'RM_1.4.sz.mell.'!E109</f>
        <v>0</v>
      </c>
      <c r="F109" s="719">
        <f>'RM_1.4.sz.mell.'!F109</f>
        <v>0</v>
      </c>
      <c r="G109" s="719">
        <f>'RM_1.4.sz.mell.'!G109</f>
        <v>0</v>
      </c>
      <c r="H109" s="719">
        <f>'RM_1.4.sz.mell.'!H109</f>
        <v>0</v>
      </c>
      <c r="I109" s="719">
        <f>'RM_1.4.sz.mell.'!I109</f>
        <v>0</v>
      </c>
      <c r="J109" s="719">
        <f>'RM_1.4.sz.mell.'!J109</f>
        <v>0</v>
      </c>
      <c r="K109" s="720">
        <f t="shared" si="6"/>
        <v>0</v>
      </c>
    </row>
    <row r="110" spans="1:11" ht="12" customHeight="1" x14ac:dyDescent="0.3">
      <c r="A110" s="1287" t="s">
        <v>115</v>
      </c>
      <c r="B110" s="1334" t="s">
        <v>352</v>
      </c>
      <c r="C110" s="719">
        <f>'RM_1.4.sz.mell.'!C110</f>
        <v>0</v>
      </c>
      <c r="D110" s="719">
        <f>'RM_1.4.sz.mell.'!D110</f>
        <v>0</v>
      </c>
      <c r="E110" s="719">
        <f>'RM_1.4.sz.mell.'!E110</f>
        <v>0</v>
      </c>
      <c r="F110" s="719">
        <f>'RM_1.4.sz.mell.'!F110</f>
        <v>0</v>
      </c>
      <c r="G110" s="719">
        <f>'RM_1.4.sz.mell.'!G110</f>
        <v>0</v>
      </c>
      <c r="H110" s="719">
        <f>'RM_1.4.sz.mell.'!H110</f>
        <v>0</v>
      </c>
      <c r="I110" s="719">
        <f>'RM_1.4.sz.mell.'!I110</f>
        <v>0</v>
      </c>
      <c r="J110" s="719">
        <f>'RM_1.4.sz.mell.'!J110</f>
        <v>0</v>
      </c>
      <c r="K110" s="720">
        <f t="shared" si="6"/>
        <v>0</v>
      </c>
    </row>
    <row r="111" spans="1:11" ht="12" customHeight="1" x14ac:dyDescent="0.3">
      <c r="A111" s="1287" t="s">
        <v>116</v>
      </c>
      <c r="B111" s="1334" t="s">
        <v>353</v>
      </c>
      <c r="C111" s="719">
        <f>'RM_1.4.sz.mell.'!C111</f>
        <v>0</v>
      </c>
      <c r="D111" s="719">
        <f>'RM_1.4.sz.mell.'!D111</f>
        <v>0</v>
      </c>
      <c r="E111" s="719">
        <f>'RM_1.4.sz.mell.'!E111</f>
        <v>0</v>
      </c>
      <c r="F111" s="719">
        <f>'RM_1.4.sz.mell.'!F111</f>
        <v>0</v>
      </c>
      <c r="G111" s="719">
        <f>'RM_1.4.sz.mell.'!G111</f>
        <v>0</v>
      </c>
      <c r="H111" s="719">
        <f>'RM_1.4.sz.mell.'!H111</f>
        <v>0</v>
      </c>
      <c r="I111" s="719">
        <f>'RM_1.4.sz.mell.'!I111</f>
        <v>0</v>
      </c>
      <c r="J111" s="719">
        <f>'RM_1.4.sz.mell.'!J111</f>
        <v>0</v>
      </c>
      <c r="K111" s="720">
        <f t="shared" si="6"/>
        <v>0</v>
      </c>
    </row>
    <row r="112" spans="1:11" ht="12" customHeight="1" x14ac:dyDescent="0.3">
      <c r="A112" s="1287" t="s">
        <v>118</v>
      </c>
      <c r="B112" s="1333" t="s">
        <v>354</v>
      </c>
      <c r="C112" s="719">
        <f>'RM_1.4.sz.mell.'!C112</f>
        <v>0</v>
      </c>
      <c r="D112" s="719">
        <f>'RM_1.4.sz.mell.'!D112</f>
        <v>0</v>
      </c>
      <c r="E112" s="719">
        <f>'RM_1.4.sz.mell.'!E112</f>
        <v>0</v>
      </c>
      <c r="F112" s="719">
        <f>'RM_1.4.sz.mell.'!F112</f>
        <v>0</v>
      </c>
      <c r="G112" s="719">
        <f>'RM_1.4.sz.mell.'!G112</f>
        <v>0</v>
      </c>
      <c r="H112" s="719">
        <f>'RM_1.4.sz.mell.'!H112</f>
        <v>0</v>
      </c>
      <c r="I112" s="719">
        <f>'RM_1.4.sz.mell.'!I112</f>
        <v>0</v>
      </c>
      <c r="J112" s="719">
        <f>'RM_1.4.sz.mell.'!J112</f>
        <v>0</v>
      </c>
      <c r="K112" s="720">
        <f t="shared" si="6"/>
        <v>0</v>
      </c>
    </row>
    <row r="113" spans="1:11" ht="12" customHeight="1" x14ac:dyDescent="0.3">
      <c r="A113" s="1287" t="s">
        <v>186</v>
      </c>
      <c r="B113" s="1333" t="s">
        <v>355</v>
      </c>
      <c r="C113" s="719">
        <f>'RM_1.4.sz.mell.'!C113</f>
        <v>0</v>
      </c>
      <c r="D113" s="719">
        <f>'RM_1.4.sz.mell.'!D113</f>
        <v>0</v>
      </c>
      <c r="E113" s="719">
        <f>'RM_1.4.sz.mell.'!E113</f>
        <v>0</v>
      </c>
      <c r="F113" s="719">
        <f>'RM_1.4.sz.mell.'!F113</f>
        <v>0</v>
      </c>
      <c r="G113" s="719">
        <f>'RM_1.4.sz.mell.'!G113</f>
        <v>0</v>
      </c>
      <c r="H113" s="719">
        <f>'RM_1.4.sz.mell.'!H113</f>
        <v>0</v>
      </c>
      <c r="I113" s="719">
        <f>'RM_1.4.sz.mell.'!I113</f>
        <v>0</v>
      </c>
      <c r="J113" s="719">
        <f>'RM_1.4.sz.mell.'!J113</f>
        <v>0</v>
      </c>
      <c r="K113" s="720">
        <f t="shared" si="6"/>
        <v>0</v>
      </c>
    </row>
    <row r="114" spans="1:11" ht="12" customHeight="1" x14ac:dyDescent="0.3">
      <c r="A114" s="1287" t="s">
        <v>349</v>
      </c>
      <c r="B114" s="1334" t="s">
        <v>356</v>
      </c>
      <c r="C114" s="719">
        <f>'RM_1.4.sz.mell.'!C114</f>
        <v>0</v>
      </c>
      <c r="D114" s="719">
        <f>'RM_1.4.sz.mell.'!D114</f>
        <v>0</v>
      </c>
      <c r="E114" s="719">
        <f>'RM_1.4.sz.mell.'!E114</f>
        <v>0</v>
      </c>
      <c r="F114" s="719">
        <f>'RM_1.4.sz.mell.'!F114</f>
        <v>0</v>
      </c>
      <c r="G114" s="719">
        <f>'RM_1.4.sz.mell.'!G114</f>
        <v>0</v>
      </c>
      <c r="H114" s="719">
        <f>'RM_1.4.sz.mell.'!H114</f>
        <v>0</v>
      </c>
      <c r="I114" s="719">
        <f>'RM_1.4.sz.mell.'!I114</f>
        <v>0</v>
      </c>
      <c r="J114" s="719">
        <f>'RM_1.4.sz.mell.'!J114</f>
        <v>0</v>
      </c>
      <c r="K114" s="720">
        <f t="shared" si="6"/>
        <v>0</v>
      </c>
    </row>
    <row r="115" spans="1:11" ht="12" customHeight="1" x14ac:dyDescent="0.3">
      <c r="A115" s="1320" t="s">
        <v>350</v>
      </c>
      <c r="B115" s="1332" t="s">
        <v>357</v>
      </c>
      <c r="C115" s="719">
        <f>'RM_1.4.sz.mell.'!C115</f>
        <v>0</v>
      </c>
      <c r="D115" s="719">
        <f>'RM_1.4.sz.mell.'!D115</f>
        <v>0</v>
      </c>
      <c r="E115" s="719">
        <f>'RM_1.4.sz.mell.'!E115</f>
        <v>0</v>
      </c>
      <c r="F115" s="719">
        <f>'RM_1.4.sz.mell.'!F115</f>
        <v>0</v>
      </c>
      <c r="G115" s="719">
        <f>'RM_1.4.sz.mell.'!G115</f>
        <v>0</v>
      </c>
      <c r="H115" s="719">
        <f>'RM_1.4.sz.mell.'!H115</f>
        <v>0</v>
      </c>
      <c r="I115" s="719">
        <f>'RM_1.4.sz.mell.'!I115</f>
        <v>0</v>
      </c>
      <c r="J115" s="719">
        <f>'RM_1.4.sz.mell.'!J115</f>
        <v>0</v>
      </c>
      <c r="K115" s="720">
        <f t="shared" si="6"/>
        <v>0</v>
      </c>
    </row>
    <row r="116" spans="1:11" ht="12" customHeight="1" x14ac:dyDescent="0.3">
      <c r="A116" s="1287" t="s">
        <v>438</v>
      </c>
      <c r="B116" s="1332" t="s">
        <v>358</v>
      </c>
      <c r="C116" s="719">
        <f>'RM_1.4.sz.mell.'!C116</f>
        <v>0</v>
      </c>
      <c r="D116" s="719">
        <f>'RM_1.4.sz.mell.'!D116</f>
        <v>0</v>
      </c>
      <c r="E116" s="719">
        <f>'RM_1.4.sz.mell.'!E116</f>
        <v>0</v>
      </c>
      <c r="F116" s="719">
        <f>'RM_1.4.sz.mell.'!F116</f>
        <v>0</v>
      </c>
      <c r="G116" s="719">
        <f>'RM_1.4.sz.mell.'!G116</f>
        <v>0</v>
      </c>
      <c r="H116" s="719">
        <f>'RM_1.4.sz.mell.'!H116</f>
        <v>0</v>
      </c>
      <c r="I116" s="719">
        <f>'RM_1.4.sz.mell.'!I116</f>
        <v>0</v>
      </c>
      <c r="J116" s="719">
        <f>'RM_1.4.sz.mell.'!J116</f>
        <v>0</v>
      </c>
      <c r="K116" s="720">
        <f t="shared" si="6"/>
        <v>0</v>
      </c>
    </row>
    <row r="117" spans="1:11" ht="12" customHeight="1" x14ac:dyDescent="0.3">
      <c r="A117" s="1290" t="s">
        <v>439</v>
      </c>
      <c r="B117" s="1332" t="s">
        <v>359</v>
      </c>
      <c r="C117" s="719">
        <f>'RM_1.4.sz.mell.'!C117</f>
        <v>0</v>
      </c>
      <c r="D117" s="719">
        <f>'RM_1.4.sz.mell.'!D117</f>
        <v>0</v>
      </c>
      <c r="E117" s="719">
        <f>'RM_1.4.sz.mell.'!E117</f>
        <v>0</v>
      </c>
      <c r="F117" s="719">
        <f>'RM_1.4.sz.mell.'!F117</f>
        <v>0</v>
      </c>
      <c r="G117" s="719">
        <f>'RM_1.4.sz.mell.'!G117</f>
        <v>0</v>
      </c>
      <c r="H117" s="719">
        <f>'RM_1.4.sz.mell.'!H117</f>
        <v>0</v>
      </c>
      <c r="I117" s="719">
        <f>'RM_1.4.sz.mell.'!I117</f>
        <v>0</v>
      </c>
      <c r="J117" s="719">
        <f>'RM_1.4.sz.mell.'!J117</f>
        <v>0</v>
      </c>
      <c r="K117" s="720">
        <f t="shared" si="6"/>
        <v>0</v>
      </c>
    </row>
    <row r="118" spans="1:11" ht="12" customHeight="1" x14ac:dyDescent="0.3">
      <c r="A118" s="1287" t="s">
        <v>443</v>
      </c>
      <c r="B118" s="1331" t="s">
        <v>50</v>
      </c>
      <c r="C118" s="717">
        <f>'RM_1.4.sz.mell.'!C118</f>
        <v>0</v>
      </c>
      <c r="D118" s="717">
        <f>'RM_1.4.sz.mell.'!D118</f>
        <v>0</v>
      </c>
      <c r="E118" s="717">
        <f>'RM_1.4.sz.mell.'!E118</f>
        <v>0</v>
      </c>
      <c r="F118" s="717">
        <f>'RM_1.4.sz.mell.'!F118</f>
        <v>0</v>
      </c>
      <c r="G118" s="717">
        <f>'RM_1.4.sz.mell.'!G118</f>
        <v>0</v>
      </c>
      <c r="H118" s="717">
        <f>'RM_1.4.sz.mell.'!H118</f>
        <v>0</v>
      </c>
      <c r="I118" s="717">
        <f>'RM_1.4.sz.mell.'!I118</f>
        <v>0</v>
      </c>
      <c r="J118" s="717">
        <f>'RM_1.4.sz.mell.'!J118</f>
        <v>0</v>
      </c>
      <c r="K118" s="718">
        <f t="shared" si="6"/>
        <v>0</v>
      </c>
    </row>
    <row r="119" spans="1:11" ht="12" customHeight="1" x14ac:dyDescent="0.3">
      <c r="A119" s="1287" t="s">
        <v>444</v>
      </c>
      <c r="B119" s="1330" t="s">
        <v>446</v>
      </c>
      <c r="C119" s="717">
        <f>'RM_1.4.sz.mell.'!C119</f>
        <v>0</v>
      </c>
      <c r="D119" s="717">
        <f>'RM_1.4.sz.mell.'!D119</f>
        <v>0</v>
      </c>
      <c r="E119" s="717">
        <f>'RM_1.4.sz.mell.'!E119</f>
        <v>0</v>
      </c>
      <c r="F119" s="717">
        <f>'RM_1.4.sz.mell.'!F119</f>
        <v>0</v>
      </c>
      <c r="G119" s="717">
        <f>'RM_1.4.sz.mell.'!G119</f>
        <v>0</v>
      </c>
      <c r="H119" s="717">
        <f>'RM_1.4.sz.mell.'!H119</f>
        <v>0</v>
      </c>
      <c r="I119" s="717">
        <f>'RM_1.4.sz.mell.'!I119</f>
        <v>0</v>
      </c>
      <c r="J119" s="717">
        <f>'RM_1.4.sz.mell.'!J119</f>
        <v>0</v>
      </c>
      <c r="K119" s="718">
        <f t="shared" si="6"/>
        <v>0</v>
      </c>
    </row>
    <row r="120" spans="1:11" ht="12" customHeight="1" thickBot="1" x14ac:dyDescent="0.35">
      <c r="A120" s="1294" t="s">
        <v>445</v>
      </c>
      <c r="B120" s="1335" t="s">
        <v>447</v>
      </c>
      <c r="C120" s="721">
        <f>'RM_1.4.sz.mell.'!C120</f>
        <v>0</v>
      </c>
      <c r="D120" s="721">
        <f>'RM_1.4.sz.mell.'!D120</f>
        <v>0</v>
      </c>
      <c r="E120" s="721">
        <f>'RM_1.4.sz.mell.'!E120</f>
        <v>0</v>
      </c>
      <c r="F120" s="721">
        <f>'RM_1.4.sz.mell.'!F120</f>
        <v>0</v>
      </c>
      <c r="G120" s="721">
        <f>'RM_1.4.sz.mell.'!G120</f>
        <v>0</v>
      </c>
      <c r="H120" s="721">
        <f>'RM_1.4.sz.mell.'!H120</f>
        <v>0</v>
      </c>
      <c r="I120" s="721">
        <f>'RM_1.4.sz.mell.'!I120</f>
        <v>0</v>
      </c>
      <c r="J120" s="721">
        <f>'RM_1.4.sz.mell.'!J120</f>
        <v>0</v>
      </c>
      <c r="K120" s="708">
        <f t="shared" si="6"/>
        <v>0</v>
      </c>
    </row>
    <row r="121" spans="1:11" ht="12" customHeight="1" thickBot="1" x14ac:dyDescent="0.35">
      <c r="A121" s="1321" t="s">
        <v>19</v>
      </c>
      <c r="B121" s="1336" t="s">
        <v>360</v>
      </c>
      <c r="C121" s="510">
        <f>'RM_1.4.sz.mell.'!C121</f>
        <v>0</v>
      </c>
      <c r="D121" s="510">
        <f>'RM_1.4.sz.mell.'!D121</f>
        <v>0</v>
      </c>
      <c r="E121" s="510">
        <f>'RM_1.4.sz.mell.'!E121</f>
        <v>0</v>
      </c>
      <c r="F121" s="510">
        <f>'RM_1.4.sz.mell.'!F121</f>
        <v>0</v>
      </c>
      <c r="G121" s="510">
        <f>'RM_1.4.sz.mell.'!G121</f>
        <v>0</v>
      </c>
      <c r="H121" s="510">
        <f>'RM_1.4.sz.mell.'!H121</f>
        <v>0</v>
      </c>
      <c r="I121" s="510">
        <f>'RM_1.4.sz.mell.'!I121</f>
        <v>0</v>
      </c>
      <c r="J121" s="510">
        <f>'RM_1.4.sz.mell.'!J121</f>
        <v>0</v>
      </c>
      <c r="K121" s="504">
        <f>+K122+K124+K126</f>
        <v>0</v>
      </c>
    </row>
    <row r="122" spans="1:11" ht="12" customHeight="1" x14ac:dyDescent="0.3">
      <c r="A122" s="1285" t="s">
        <v>104</v>
      </c>
      <c r="B122" s="1330" t="s">
        <v>230</v>
      </c>
      <c r="C122" s="699">
        <f>'RM_1.4.sz.mell.'!C122</f>
        <v>0</v>
      </c>
      <c r="D122" s="699">
        <f>'RM_1.4.sz.mell.'!D122</f>
        <v>0</v>
      </c>
      <c r="E122" s="699">
        <f>'RM_1.4.sz.mell.'!E122</f>
        <v>0</v>
      </c>
      <c r="F122" s="699">
        <f>'RM_1.4.sz.mell.'!F122</f>
        <v>0</v>
      </c>
      <c r="G122" s="699">
        <f>'RM_1.4.sz.mell.'!G122</f>
        <v>0</v>
      </c>
      <c r="H122" s="699">
        <f>'RM_1.4.sz.mell.'!H122</f>
        <v>0</v>
      </c>
      <c r="I122" s="699">
        <f>'RM_1.4.sz.mell.'!I122</f>
        <v>0</v>
      </c>
      <c r="J122" s="699">
        <f>'RM_1.4.sz.mell.'!J122</f>
        <v>0</v>
      </c>
      <c r="K122" s="700">
        <f t="shared" ref="K122:K134" si="7">C122+J122</f>
        <v>0</v>
      </c>
    </row>
    <row r="123" spans="1:11" ht="12" customHeight="1" x14ac:dyDescent="0.3">
      <c r="A123" s="1285" t="s">
        <v>105</v>
      </c>
      <c r="B123" s="1337" t="s">
        <v>364</v>
      </c>
      <c r="C123" s="699">
        <f>'RM_1.4.sz.mell.'!C123</f>
        <v>0</v>
      </c>
      <c r="D123" s="699">
        <f>'RM_1.4.sz.mell.'!D123</f>
        <v>0</v>
      </c>
      <c r="E123" s="699">
        <f>'RM_1.4.sz.mell.'!E123</f>
        <v>0</v>
      </c>
      <c r="F123" s="699">
        <f>'RM_1.4.sz.mell.'!F123</f>
        <v>0</v>
      </c>
      <c r="G123" s="699">
        <f>'RM_1.4.sz.mell.'!G123</f>
        <v>0</v>
      </c>
      <c r="H123" s="699">
        <f>'RM_1.4.sz.mell.'!H123</f>
        <v>0</v>
      </c>
      <c r="I123" s="699">
        <f>'RM_1.4.sz.mell.'!I123</f>
        <v>0</v>
      </c>
      <c r="J123" s="699">
        <f>'RM_1.4.sz.mell.'!J123</f>
        <v>0</v>
      </c>
      <c r="K123" s="700">
        <f t="shared" si="7"/>
        <v>0</v>
      </c>
    </row>
    <row r="124" spans="1:11" ht="12" customHeight="1" x14ac:dyDescent="0.3">
      <c r="A124" s="1285" t="s">
        <v>106</v>
      </c>
      <c r="B124" s="1337" t="s">
        <v>187</v>
      </c>
      <c r="C124" s="717">
        <f>'RM_1.4.sz.mell.'!C124</f>
        <v>0</v>
      </c>
      <c r="D124" s="717">
        <f>'RM_1.4.sz.mell.'!D124</f>
        <v>0</v>
      </c>
      <c r="E124" s="717">
        <f>'RM_1.4.sz.mell.'!E124</f>
        <v>0</v>
      </c>
      <c r="F124" s="717">
        <f>'RM_1.4.sz.mell.'!F124</f>
        <v>0</v>
      </c>
      <c r="G124" s="717">
        <f>'RM_1.4.sz.mell.'!G124</f>
        <v>0</v>
      </c>
      <c r="H124" s="717">
        <f>'RM_1.4.sz.mell.'!H124</f>
        <v>0</v>
      </c>
      <c r="I124" s="717">
        <f>'RM_1.4.sz.mell.'!I124</f>
        <v>0</v>
      </c>
      <c r="J124" s="717">
        <f>'RM_1.4.sz.mell.'!J124</f>
        <v>0</v>
      </c>
      <c r="K124" s="718">
        <f t="shared" si="7"/>
        <v>0</v>
      </c>
    </row>
    <row r="125" spans="1:11" ht="12" customHeight="1" x14ac:dyDescent="0.3">
      <c r="A125" s="1285" t="s">
        <v>107</v>
      </c>
      <c r="B125" s="1337" t="s">
        <v>365</v>
      </c>
      <c r="C125" s="717">
        <f>'RM_1.4.sz.mell.'!C125</f>
        <v>0</v>
      </c>
      <c r="D125" s="717">
        <f>'RM_1.4.sz.mell.'!D125</f>
        <v>0</v>
      </c>
      <c r="E125" s="717">
        <f>'RM_1.4.sz.mell.'!E125</f>
        <v>0</v>
      </c>
      <c r="F125" s="717">
        <f>'RM_1.4.sz.mell.'!F125</f>
        <v>0</v>
      </c>
      <c r="G125" s="717">
        <f>'RM_1.4.sz.mell.'!G125</f>
        <v>0</v>
      </c>
      <c r="H125" s="717">
        <f>'RM_1.4.sz.mell.'!H125</f>
        <v>0</v>
      </c>
      <c r="I125" s="717">
        <f>'RM_1.4.sz.mell.'!I125</f>
        <v>0</v>
      </c>
      <c r="J125" s="717">
        <f>'RM_1.4.sz.mell.'!J125</f>
        <v>0</v>
      </c>
      <c r="K125" s="718">
        <f t="shared" si="7"/>
        <v>0</v>
      </c>
    </row>
    <row r="126" spans="1:11" ht="12" customHeight="1" x14ac:dyDescent="0.3">
      <c r="A126" s="1285" t="s">
        <v>108</v>
      </c>
      <c r="B126" s="1338" t="s">
        <v>232</v>
      </c>
      <c r="C126" s="717">
        <f>'RM_1.4.sz.mell.'!C126</f>
        <v>0</v>
      </c>
      <c r="D126" s="717">
        <f>'RM_1.4.sz.mell.'!D126</f>
        <v>0</v>
      </c>
      <c r="E126" s="717">
        <f>'RM_1.4.sz.mell.'!E126</f>
        <v>0</v>
      </c>
      <c r="F126" s="717">
        <f>'RM_1.4.sz.mell.'!F126</f>
        <v>0</v>
      </c>
      <c r="G126" s="717">
        <f>'RM_1.4.sz.mell.'!G126</f>
        <v>0</v>
      </c>
      <c r="H126" s="717">
        <f>'RM_1.4.sz.mell.'!H126</f>
        <v>0</v>
      </c>
      <c r="I126" s="717">
        <f>'RM_1.4.sz.mell.'!I126</f>
        <v>0</v>
      </c>
      <c r="J126" s="717">
        <f>'RM_1.4.sz.mell.'!J126</f>
        <v>0</v>
      </c>
      <c r="K126" s="718">
        <f t="shared" si="7"/>
        <v>0</v>
      </c>
    </row>
    <row r="127" spans="1:11" ht="12" customHeight="1" x14ac:dyDescent="0.3">
      <c r="A127" s="1285" t="s">
        <v>117</v>
      </c>
      <c r="B127" s="1339" t="s">
        <v>428</v>
      </c>
      <c r="C127" s="717">
        <f>'RM_1.4.sz.mell.'!C127</f>
        <v>0</v>
      </c>
      <c r="D127" s="717">
        <f>'RM_1.4.sz.mell.'!D127</f>
        <v>0</v>
      </c>
      <c r="E127" s="717">
        <f>'RM_1.4.sz.mell.'!E127</f>
        <v>0</v>
      </c>
      <c r="F127" s="717">
        <f>'RM_1.4.sz.mell.'!F127</f>
        <v>0</v>
      </c>
      <c r="G127" s="717">
        <f>'RM_1.4.sz.mell.'!G127</f>
        <v>0</v>
      </c>
      <c r="H127" s="717">
        <f>'RM_1.4.sz.mell.'!H127</f>
        <v>0</v>
      </c>
      <c r="I127" s="717">
        <f>'RM_1.4.sz.mell.'!I127</f>
        <v>0</v>
      </c>
      <c r="J127" s="717">
        <f>'RM_1.4.sz.mell.'!J127</f>
        <v>0</v>
      </c>
      <c r="K127" s="718">
        <f t="shared" si="7"/>
        <v>0</v>
      </c>
    </row>
    <row r="128" spans="1:11" ht="12" customHeight="1" x14ac:dyDescent="0.3">
      <c r="A128" s="1285" t="s">
        <v>119</v>
      </c>
      <c r="B128" s="1340" t="s">
        <v>370</v>
      </c>
      <c r="C128" s="717">
        <f>'RM_1.4.sz.mell.'!C128</f>
        <v>0</v>
      </c>
      <c r="D128" s="717">
        <f>'RM_1.4.sz.mell.'!D128</f>
        <v>0</v>
      </c>
      <c r="E128" s="717">
        <f>'RM_1.4.sz.mell.'!E128</f>
        <v>0</v>
      </c>
      <c r="F128" s="717">
        <f>'RM_1.4.sz.mell.'!F128</f>
        <v>0</v>
      </c>
      <c r="G128" s="717">
        <f>'RM_1.4.sz.mell.'!G128</f>
        <v>0</v>
      </c>
      <c r="H128" s="717">
        <f>'RM_1.4.sz.mell.'!H128</f>
        <v>0</v>
      </c>
      <c r="I128" s="717">
        <f>'RM_1.4.sz.mell.'!I128</f>
        <v>0</v>
      </c>
      <c r="J128" s="717">
        <f>'RM_1.4.sz.mell.'!J128</f>
        <v>0</v>
      </c>
      <c r="K128" s="718">
        <f t="shared" si="7"/>
        <v>0</v>
      </c>
    </row>
    <row r="129" spans="1:11" x14ac:dyDescent="0.3">
      <c r="A129" s="1285" t="s">
        <v>188</v>
      </c>
      <c r="B129" s="1334" t="s">
        <v>353</v>
      </c>
      <c r="C129" s="717">
        <f>'RM_1.4.sz.mell.'!C129</f>
        <v>0</v>
      </c>
      <c r="D129" s="717">
        <f>'RM_1.4.sz.mell.'!D129</f>
        <v>0</v>
      </c>
      <c r="E129" s="717">
        <f>'RM_1.4.sz.mell.'!E129</f>
        <v>0</v>
      </c>
      <c r="F129" s="717">
        <f>'RM_1.4.sz.mell.'!F129</f>
        <v>0</v>
      </c>
      <c r="G129" s="717">
        <f>'RM_1.4.sz.mell.'!G129</f>
        <v>0</v>
      </c>
      <c r="H129" s="717">
        <f>'RM_1.4.sz.mell.'!H129</f>
        <v>0</v>
      </c>
      <c r="I129" s="717">
        <f>'RM_1.4.sz.mell.'!I129</f>
        <v>0</v>
      </c>
      <c r="J129" s="717">
        <f>'RM_1.4.sz.mell.'!J129</f>
        <v>0</v>
      </c>
      <c r="K129" s="718">
        <f t="shared" si="7"/>
        <v>0</v>
      </c>
    </row>
    <row r="130" spans="1:11" ht="12" customHeight="1" x14ac:dyDescent="0.3">
      <c r="A130" s="1285" t="s">
        <v>189</v>
      </c>
      <c r="B130" s="1334" t="s">
        <v>369</v>
      </c>
      <c r="C130" s="717">
        <f>'RM_1.4.sz.mell.'!C130</f>
        <v>0</v>
      </c>
      <c r="D130" s="717">
        <f>'RM_1.4.sz.mell.'!D130</f>
        <v>0</v>
      </c>
      <c r="E130" s="717">
        <f>'RM_1.4.sz.mell.'!E130</f>
        <v>0</v>
      </c>
      <c r="F130" s="717">
        <f>'RM_1.4.sz.mell.'!F130</f>
        <v>0</v>
      </c>
      <c r="G130" s="717">
        <f>'RM_1.4.sz.mell.'!G130</f>
        <v>0</v>
      </c>
      <c r="H130" s="717">
        <f>'RM_1.4.sz.mell.'!H130</f>
        <v>0</v>
      </c>
      <c r="I130" s="717">
        <f>'RM_1.4.sz.mell.'!I130</f>
        <v>0</v>
      </c>
      <c r="J130" s="717">
        <f>'RM_1.4.sz.mell.'!J130</f>
        <v>0</v>
      </c>
      <c r="K130" s="718">
        <f t="shared" si="7"/>
        <v>0</v>
      </c>
    </row>
    <row r="131" spans="1:11" ht="12" customHeight="1" x14ac:dyDescent="0.3">
      <c r="A131" s="1285" t="s">
        <v>190</v>
      </c>
      <c r="B131" s="1334" t="s">
        <v>368</v>
      </c>
      <c r="C131" s="717">
        <f>'RM_1.4.sz.mell.'!C131</f>
        <v>0</v>
      </c>
      <c r="D131" s="717">
        <f>'RM_1.4.sz.mell.'!D131</f>
        <v>0</v>
      </c>
      <c r="E131" s="717">
        <f>'RM_1.4.sz.mell.'!E131</f>
        <v>0</v>
      </c>
      <c r="F131" s="717">
        <f>'RM_1.4.sz.mell.'!F131</f>
        <v>0</v>
      </c>
      <c r="G131" s="717">
        <f>'RM_1.4.sz.mell.'!G131</f>
        <v>0</v>
      </c>
      <c r="H131" s="717">
        <f>'RM_1.4.sz.mell.'!H131</f>
        <v>0</v>
      </c>
      <c r="I131" s="717">
        <f>'RM_1.4.sz.mell.'!I131</f>
        <v>0</v>
      </c>
      <c r="J131" s="717">
        <f>'RM_1.4.sz.mell.'!J131</f>
        <v>0</v>
      </c>
      <c r="K131" s="718">
        <f t="shared" si="7"/>
        <v>0</v>
      </c>
    </row>
    <row r="132" spans="1:11" ht="12" customHeight="1" x14ac:dyDescent="0.3">
      <c r="A132" s="1285" t="s">
        <v>361</v>
      </c>
      <c r="B132" s="1334" t="s">
        <v>356</v>
      </c>
      <c r="C132" s="717">
        <f>'RM_1.4.sz.mell.'!C132</f>
        <v>0</v>
      </c>
      <c r="D132" s="717">
        <f>'RM_1.4.sz.mell.'!D132</f>
        <v>0</v>
      </c>
      <c r="E132" s="717">
        <f>'RM_1.4.sz.mell.'!E132</f>
        <v>0</v>
      </c>
      <c r="F132" s="717">
        <f>'RM_1.4.sz.mell.'!F132</f>
        <v>0</v>
      </c>
      <c r="G132" s="717">
        <f>'RM_1.4.sz.mell.'!G132</f>
        <v>0</v>
      </c>
      <c r="H132" s="717">
        <f>'RM_1.4.sz.mell.'!H132</f>
        <v>0</v>
      </c>
      <c r="I132" s="717">
        <f>'RM_1.4.sz.mell.'!I132</f>
        <v>0</v>
      </c>
      <c r="J132" s="717">
        <f>'RM_1.4.sz.mell.'!J132</f>
        <v>0</v>
      </c>
      <c r="K132" s="718">
        <f t="shared" si="7"/>
        <v>0</v>
      </c>
    </row>
    <row r="133" spans="1:11" ht="12" customHeight="1" x14ac:dyDescent="0.3">
      <c r="A133" s="1285" t="s">
        <v>362</v>
      </c>
      <c r="B133" s="1334" t="s">
        <v>367</v>
      </c>
      <c r="C133" s="717">
        <f>'RM_1.4.sz.mell.'!C133</f>
        <v>0</v>
      </c>
      <c r="D133" s="717">
        <f>'RM_1.4.sz.mell.'!D133</f>
        <v>0</v>
      </c>
      <c r="E133" s="717">
        <f>'RM_1.4.sz.mell.'!E133</f>
        <v>0</v>
      </c>
      <c r="F133" s="717">
        <f>'RM_1.4.sz.mell.'!F133</f>
        <v>0</v>
      </c>
      <c r="G133" s="717">
        <f>'RM_1.4.sz.mell.'!G133</f>
        <v>0</v>
      </c>
      <c r="H133" s="717">
        <f>'RM_1.4.sz.mell.'!H133</f>
        <v>0</v>
      </c>
      <c r="I133" s="717">
        <f>'RM_1.4.sz.mell.'!I133</f>
        <v>0</v>
      </c>
      <c r="J133" s="717">
        <f>'RM_1.4.sz.mell.'!J133</f>
        <v>0</v>
      </c>
      <c r="K133" s="718">
        <f t="shared" si="7"/>
        <v>0</v>
      </c>
    </row>
    <row r="134" spans="1:11" ht="16.2" thickBot="1" x14ac:dyDescent="0.35">
      <c r="A134" s="1320" t="s">
        <v>363</v>
      </c>
      <c r="B134" s="1334" t="s">
        <v>366</v>
      </c>
      <c r="C134" s="719">
        <f>'RM_1.4.sz.mell.'!C134</f>
        <v>0</v>
      </c>
      <c r="D134" s="719">
        <f>'RM_1.4.sz.mell.'!D134</f>
        <v>0</v>
      </c>
      <c r="E134" s="719">
        <f>'RM_1.4.sz.mell.'!E134</f>
        <v>0</v>
      </c>
      <c r="F134" s="719">
        <f>'RM_1.4.sz.mell.'!F134</f>
        <v>0</v>
      </c>
      <c r="G134" s="719">
        <f>'RM_1.4.sz.mell.'!G134</f>
        <v>0</v>
      </c>
      <c r="H134" s="719">
        <f>'RM_1.4.sz.mell.'!H134</f>
        <v>0</v>
      </c>
      <c r="I134" s="719">
        <f>'RM_1.4.sz.mell.'!I134</f>
        <v>0</v>
      </c>
      <c r="J134" s="719">
        <f>'RM_1.4.sz.mell.'!J134</f>
        <v>0</v>
      </c>
      <c r="K134" s="720">
        <f t="shared" si="7"/>
        <v>0</v>
      </c>
    </row>
    <row r="135" spans="1:11" ht="12" customHeight="1" thickBot="1" x14ac:dyDescent="0.35">
      <c r="A135" s="1283" t="s">
        <v>20</v>
      </c>
      <c r="B135" s="1341" t="s">
        <v>448</v>
      </c>
      <c r="C135" s="407">
        <f>'RM_1.4.sz.mell.'!C135</f>
        <v>0</v>
      </c>
      <c r="D135" s="407">
        <f>'RM_1.4.sz.mell.'!D135</f>
        <v>0</v>
      </c>
      <c r="E135" s="407">
        <f>'RM_1.4.sz.mell.'!E135</f>
        <v>0</v>
      </c>
      <c r="F135" s="407">
        <f>'RM_1.4.sz.mell.'!F135</f>
        <v>0</v>
      </c>
      <c r="G135" s="407">
        <f>'RM_1.4.sz.mell.'!G135</f>
        <v>0</v>
      </c>
      <c r="H135" s="407">
        <f>'RM_1.4.sz.mell.'!H135</f>
        <v>0</v>
      </c>
      <c r="I135" s="407">
        <f>'RM_1.4.sz.mell.'!I135</f>
        <v>0</v>
      </c>
      <c r="J135" s="407">
        <f>'RM_1.4.sz.mell.'!J135</f>
        <v>0</v>
      </c>
      <c r="K135" s="273">
        <f>+K100+K121</f>
        <v>0</v>
      </c>
    </row>
    <row r="136" spans="1:11" ht="12" customHeight="1" thickBot="1" x14ac:dyDescent="0.35">
      <c r="A136" s="1283" t="s">
        <v>21</v>
      </c>
      <c r="B136" s="1341" t="s">
        <v>766</v>
      </c>
      <c r="C136" s="407">
        <f>'RM_1.4.sz.mell.'!C136</f>
        <v>0</v>
      </c>
      <c r="D136" s="407">
        <f>'RM_1.4.sz.mell.'!D136</f>
        <v>0</v>
      </c>
      <c r="E136" s="407">
        <f>'RM_1.4.sz.mell.'!E136</f>
        <v>0</v>
      </c>
      <c r="F136" s="407">
        <f>'RM_1.4.sz.mell.'!F136</f>
        <v>0</v>
      </c>
      <c r="G136" s="407">
        <f>'RM_1.4.sz.mell.'!G136</f>
        <v>0</v>
      </c>
      <c r="H136" s="407">
        <f>'RM_1.4.sz.mell.'!H136</f>
        <v>0</v>
      </c>
      <c r="I136" s="407">
        <f>'RM_1.4.sz.mell.'!I136</f>
        <v>0</v>
      </c>
      <c r="J136" s="407">
        <f>'RM_1.4.sz.mell.'!J136</f>
        <v>0</v>
      </c>
      <c r="K136" s="273">
        <f>+K137+K138+K139</f>
        <v>0</v>
      </c>
    </row>
    <row r="137" spans="1:11" ht="12" customHeight="1" x14ac:dyDescent="0.3">
      <c r="A137" s="1285" t="s">
        <v>268</v>
      </c>
      <c r="B137" s="1337" t="s">
        <v>456</v>
      </c>
      <c r="C137" s="717">
        <f>'RM_1.4.sz.mell.'!C137</f>
        <v>0</v>
      </c>
      <c r="D137" s="717">
        <f>'RM_1.4.sz.mell.'!D137</f>
        <v>0</v>
      </c>
      <c r="E137" s="717">
        <f>'RM_1.4.sz.mell.'!E137</f>
        <v>0</v>
      </c>
      <c r="F137" s="717">
        <f>'RM_1.4.sz.mell.'!F137</f>
        <v>0</v>
      </c>
      <c r="G137" s="717">
        <f>'RM_1.4.sz.mell.'!G137</f>
        <v>0</v>
      </c>
      <c r="H137" s="717">
        <f>'RM_1.4.sz.mell.'!H137</f>
        <v>0</v>
      </c>
      <c r="I137" s="717">
        <f>'RM_1.4.sz.mell.'!I137</f>
        <v>0</v>
      </c>
      <c r="J137" s="717">
        <f>'RM_1.4.sz.mell.'!J137</f>
        <v>0</v>
      </c>
      <c r="K137" s="718">
        <f>C137+J137</f>
        <v>0</v>
      </c>
    </row>
    <row r="138" spans="1:11" ht="12" customHeight="1" x14ac:dyDescent="0.3">
      <c r="A138" s="1285" t="s">
        <v>269</v>
      </c>
      <c r="B138" s="1337" t="s">
        <v>457</v>
      </c>
      <c r="C138" s="717">
        <f>'RM_1.4.sz.mell.'!C138</f>
        <v>0</v>
      </c>
      <c r="D138" s="717">
        <f>'RM_1.4.sz.mell.'!D138</f>
        <v>0</v>
      </c>
      <c r="E138" s="717">
        <f>'RM_1.4.sz.mell.'!E138</f>
        <v>0</v>
      </c>
      <c r="F138" s="717">
        <f>'RM_1.4.sz.mell.'!F138</f>
        <v>0</v>
      </c>
      <c r="G138" s="717">
        <f>'RM_1.4.sz.mell.'!G138</f>
        <v>0</v>
      </c>
      <c r="H138" s="717">
        <f>'RM_1.4.sz.mell.'!H138</f>
        <v>0</v>
      </c>
      <c r="I138" s="717">
        <f>'RM_1.4.sz.mell.'!I138</f>
        <v>0</v>
      </c>
      <c r="J138" s="717">
        <f>'RM_1.4.sz.mell.'!J138</f>
        <v>0</v>
      </c>
      <c r="K138" s="718">
        <f>C138+J138</f>
        <v>0</v>
      </c>
    </row>
    <row r="139" spans="1:11" ht="12" customHeight="1" thickBot="1" x14ac:dyDescent="0.35">
      <c r="A139" s="1320" t="s">
        <v>270</v>
      </c>
      <c r="B139" s="1337" t="s">
        <v>458</v>
      </c>
      <c r="C139" s="717">
        <f>'RM_1.4.sz.mell.'!C139</f>
        <v>0</v>
      </c>
      <c r="D139" s="717">
        <f>'RM_1.4.sz.mell.'!D139</f>
        <v>0</v>
      </c>
      <c r="E139" s="717">
        <f>'RM_1.4.sz.mell.'!E139</f>
        <v>0</v>
      </c>
      <c r="F139" s="717">
        <f>'RM_1.4.sz.mell.'!F139</f>
        <v>0</v>
      </c>
      <c r="G139" s="717">
        <f>'RM_1.4.sz.mell.'!G139</f>
        <v>0</v>
      </c>
      <c r="H139" s="717">
        <f>'RM_1.4.sz.mell.'!H139</f>
        <v>0</v>
      </c>
      <c r="I139" s="717">
        <f>'RM_1.4.sz.mell.'!I139</f>
        <v>0</v>
      </c>
      <c r="J139" s="717">
        <f>'RM_1.4.sz.mell.'!J139</f>
        <v>0</v>
      </c>
      <c r="K139" s="718">
        <f>C139+J139</f>
        <v>0</v>
      </c>
    </row>
    <row r="140" spans="1:11" ht="12" customHeight="1" thickBot="1" x14ac:dyDescent="0.35">
      <c r="A140" s="1283" t="s">
        <v>22</v>
      </c>
      <c r="B140" s="1341" t="s">
        <v>450</v>
      </c>
      <c r="C140" s="407">
        <f>'RM_1.4.sz.mell.'!C140</f>
        <v>0</v>
      </c>
      <c r="D140" s="407">
        <f>'RM_1.4.sz.mell.'!D140</f>
        <v>0</v>
      </c>
      <c r="E140" s="407">
        <f>'RM_1.4.sz.mell.'!E140</f>
        <v>0</v>
      </c>
      <c r="F140" s="407">
        <f>'RM_1.4.sz.mell.'!F140</f>
        <v>0</v>
      </c>
      <c r="G140" s="407">
        <f>'RM_1.4.sz.mell.'!G140</f>
        <v>0</v>
      </c>
      <c r="H140" s="407">
        <f>'RM_1.4.sz.mell.'!H140</f>
        <v>0</v>
      </c>
      <c r="I140" s="407">
        <f>'RM_1.4.sz.mell.'!I140</f>
        <v>0</v>
      </c>
      <c r="J140" s="407">
        <f>'RM_1.4.sz.mell.'!J140</f>
        <v>0</v>
      </c>
      <c r="K140" s="273">
        <f>SUM(K141:K146)</f>
        <v>0</v>
      </c>
    </row>
    <row r="141" spans="1:11" ht="12" customHeight="1" x14ac:dyDescent="0.3">
      <c r="A141" s="1285" t="s">
        <v>91</v>
      </c>
      <c r="B141" s="1342" t="s">
        <v>459</v>
      </c>
      <c r="C141" s="717">
        <f>'RM_1.4.sz.mell.'!C141</f>
        <v>0</v>
      </c>
      <c r="D141" s="717">
        <f>'RM_1.4.sz.mell.'!D141</f>
        <v>0</v>
      </c>
      <c r="E141" s="717">
        <f>'RM_1.4.sz.mell.'!E141</f>
        <v>0</v>
      </c>
      <c r="F141" s="717">
        <f>'RM_1.4.sz.mell.'!F141</f>
        <v>0</v>
      </c>
      <c r="G141" s="717">
        <f>'RM_1.4.sz.mell.'!G141</f>
        <v>0</v>
      </c>
      <c r="H141" s="717">
        <f>'RM_1.4.sz.mell.'!H141</f>
        <v>0</v>
      </c>
      <c r="I141" s="717">
        <f>'RM_1.4.sz.mell.'!I141</f>
        <v>0</v>
      </c>
      <c r="J141" s="717">
        <f>'RM_1.4.sz.mell.'!J141</f>
        <v>0</v>
      </c>
      <c r="K141" s="718">
        <f t="shared" ref="K141:K146" si="8">C141+J141</f>
        <v>0</v>
      </c>
    </row>
    <row r="142" spans="1:11" ht="12" customHeight="1" x14ac:dyDescent="0.3">
      <c r="A142" s="1285" t="s">
        <v>92</v>
      </c>
      <c r="B142" s="1342" t="s">
        <v>451</v>
      </c>
      <c r="C142" s="717">
        <f>'RM_1.4.sz.mell.'!C142</f>
        <v>0</v>
      </c>
      <c r="D142" s="717">
        <f>'RM_1.4.sz.mell.'!D142</f>
        <v>0</v>
      </c>
      <c r="E142" s="717">
        <f>'RM_1.4.sz.mell.'!E142</f>
        <v>0</v>
      </c>
      <c r="F142" s="717">
        <f>'RM_1.4.sz.mell.'!F142</f>
        <v>0</v>
      </c>
      <c r="G142" s="717">
        <f>'RM_1.4.sz.mell.'!G142</f>
        <v>0</v>
      </c>
      <c r="H142" s="717">
        <f>'RM_1.4.sz.mell.'!H142</f>
        <v>0</v>
      </c>
      <c r="I142" s="717">
        <f>'RM_1.4.sz.mell.'!I142</f>
        <v>0</v>
      </c>
      <c r="J142" s="717">
        <f>'RM_1.4.sz.mell.'!J142</f>
        <v>0</v>
      </c>
      <c r="K142" s="718">
        <f t="shared" si="8"/>
        <v>0</v>
      </c>
    </row>
    <row r="143" spans="1:11" ht="12" customHeight="1" x14ac:dyDescent="0.3">
      <c r="A143" s="1285" t="s">
        <v>93</v>
      </c>
      <c r="B143" s="1342" t="s">
        <v>452</v>
      </c>
      <c r="C143" s="717">
        <f>'RM_1.4.sz.mell.'!C143</f>
        <v>0</v>
      </c>
      <c r="D143" s="717">
        <f>'RM_1.4.sz.mell.'!D143</f>
        <v>0</v>
      </c>
      <c r="E143" s="717">
        <f>'RM_1.4.sz.mell.'!E143</f>
        <v>0</v>
      </c>
      <c r="F143" s="717">
        <f>'RM_1.4.sz.mell.'!F143</f>
        <v>0</v>
      </c>
      <c r="G143" s="717">
        <f>'RM_1.4.sz.mell.'!G143</f>
        <v>0</v>
      </c>
      <c r="H143" s="717">
        <f>'RM_1.4.sz.mell.'!H143</f>
        <v>0</v>
      </c>
      <c r="I143" s="717">
        <f>'RM_1.4.sz.mell.'!I143</f>
        <v>0</v>
      </c>
      <c r="J143" s="717">
        <f>'RM_1.4.sz.mell.'!J143</f>
        <v>0</v>
      </c>
      <c r="K143" s="718">
        <f t="shared" si="8"/>
        <v>0</v>
      </c>
    </row>
    <row r="144" spans="1:11" ht="12" customHeight="1" x14ac:dyDescent="0.3">
      <c r="A144" s="1285" t="s">
        <v>175</v>
      </c>
      <c r="B144" s="1342" t="s">
        <v>453</v>
      </c>
      <c r="C144" s="717">
        <f>'RM_1.4.sz.mell.'!C144</f>
        <v>0</v>
      </c>
      <c r="D144" s="717">
        <f>'RM_1.4.sz.mell.'!D144</f>
        <v>0</v>
      </c>
      <c r="E144" s="717">
        <f>'RM_1.4.sz.mell.'!E144</f>
        <v>0</v>
      </c>
      <c r="F144" s="717">
        <f>'RM_1.4.sz.mell.'!F144</f>
        <v>0</v>
      </c>
      <c r="G144" s="717">
        <f>'RM_1.4.sz.mell.'!G144</f>
        <v>0</v>
      </c>
      <c r="H144" s="717">
        <f>'RM_1.4.sz.mell.'!H144</f>
        <v>0</v>
      </c>
      <c r="I144" s="717">
        <f>'RM_1.4.sz.mell.'!I144</f>
        <v>0</v>
      </c>
      <c r="J144" s="717">
        <f>'RM_1.4.sz.mell.'!J144</f>
        <v>0</v>
      </c>
      <c r="K144" s="718">
        <f t="shared" si="8"/>
        <v>0</v>
      </c>
    </row>
    <row r="145" spans="1:15" ht="12" customHeight="1" x14ac:dyDescent="0.3">
      <c r="A145" s="1285" t="s">
        <v>176</v>
      </c>
      <c r="B145" s="1342" t="s">
        <v>454</v>
      </c>
      <c r="C145" s="717">
        <f>'RM_1.4.sz.mell.'!C145</f>
        <v>0</v>
      </c>
      <c r="D145" s="717">
        <f>'RM_1.4.sz.mell.'!D145</f>
        <v>0</v>
      </c>
      <c r="E145" s="717">
        <f>'RM_1.4.sz.mell.'!E145</f>
        <v>0</v>
      </c>
      <c r="F145" s="717">
        <f>'RM_1.4.sz.mell.'!F145</f>
        <v>0</v>
      </c>
      <c r="G145" s="717">
        <f>'RM_1.4.sz.mell.'!G145</f>
        <v>0</v>
      </c>
      <c r="H145" s="717">
        <f>'RM_1.4.sz.mell.'!H145</f>
        <v>0</v>
      </c>
      <c r="I145" s="717">
        <f>'RM_1.4.sz.mell.'!I145</f>
        <v>0</v>
      </c>
      <c r="J145" s="717">
        <f>'RM_1.4.sz.mell.'!J145</f>
        <v>0</v>
      </c>
      <c r="K145" s="718">
        <f t="shared" si="8"/>
        <v>0</v>
      </c>
    </row>
    <row r="146" spans="1:15" ht="12" customHeight="1" thickBot="1" x14ac:dyDescent="0.35">
      <c r="A146" s="1320" t="s">
        <v>177</v>
      </c>
      <c r="B146" s="1342" t="s">
        <v>455</v>
      </c>
      <c r="C146" s="717">
        <f>'RM_1.4.sz.mell.'!C146</f>
        <v>0</v>
      </c>
      <c r="D146" s="717">
        <f>'RM_1.4.sz.mell.'!D146</f>
        <v>0</v>
      </c>
      <c r="E146" s="717">
        <f>'RM_1.4.sz.mell.'!E146</f>
        <v>0</v>
      </c>
      <c r="F146" s="717">
        <f>'RM_1.4.sz.mell.'!F146</f>
        <v>0</v>
      </c>
      <c r="G146" s="717">
        <f>'RM_1.4.sz.mell.'!G146</f>
        <v>0</v>
      </c>
      <c r="H146" s="717">
        <f>'RM_1.4.sz.mell.'!H146</f>
        <v>0</v>
      </c>
      <c r="I146" s="717">
        <f>'RM_1.4.sz.mell.'!I146</f>
        <v>0</v>
      </c>
      <c r="J146" s="717">
        <f>'RM_1.4.sz.mell.'!J146</f>
        <v>0</v>
      </c>
      <c r="K146" s="718">
        <f t="shared" si="8"/>
        <v>0</v>
      </c>
    </row>
    <row r="147" spans="1:15" ht="12" customHeight="1" thickBot="1" x14ac:dyDescent="0.35">
      <c r="A147" s="1283" t="s">
        <v>23</v>
      </c>
      <c r="B147" s="1341" t="s">
        <v>463</v>
      </c>
      <c r="C147" s="414">
        <f>'RM_1.4.sz.mell.'!C147</f>
        <v>0</v>
      </c>
      <c r="D147" s="414">
        <f>'RM_1.4.sz.mell.'!D147</f>
        <v>0</v>
      </c>
      <c r="E147" s="414">
        <f>'RM_1.4.sz.mell.'!E147</f>
        <v>0</v>
      </c>
      <c r="F147" s="414">
        <f>'RM_1.4.sz.mell.'!F147</f>
        <v>0</v>
      </c>
      <c r="G147" s="414">
        <f>'RM_1.4.sz.mell.'!G147</f>
        <v>0</v>
      </c>
      <c r="H147" s="414">
        <f>'RM_1.4.sz.mell.'!H147</f>
        <v>0</v>
      </c>
      <c r="I147" s="414">
        <f>'RM_1.4.sz.mell.'!I147</f>
        <v>0</v>
      </c>
      <c r="J147" s="414">
        <f>'RM_1.4.sz.mell.'!J147</f>
        <v>0</v>
      </c>
      <c r="K147" s="457">
        <f>+K148+K149+K150+K151</f>
        <v>0</v>
      </c>
    </row>
    <row r="148" spans="1:15" ht="12" customHeight="1" x14ac:dyDescent="0.3">
      <c r="A148" s="1285" t="s">
        <v>94</v>
      </c>
      <c r="B148" s="1342" t="s">
        <v>371</v>
      </c>
      <c r="C148" s="717">
        <f>'RM_1.4.sz.mell.'!C148</f>
        <v>0</v>
      </c>
      <c r="D148" s="717">
        <f>'RM_1.4.sz.mell.'!D148</f>
        <v>0</v>
      </c>
      <c r="E148" s="717">
        <f>'RM_1.4.sz.mell.'!E148</f>
        <v>0</v>
      </c>
      <c r="F148" s="717">
        <f>'RM_1.4.sz.mell.'!F148</f>
        <v>0</v>
      </c>
      <c r="G148" s="717">
        <f>'RM_1.4.sz.mell.'!G148</f>
        <v>0</v>
      </c>
      <c r="H148" s="717">
        <f>'RM_1.4.sz.mell.'!H148</f>
        <v>0</v>
      </c>
      <c r="I148" s="717">
        <f>'RM_1.4.sz.mell.'!I148</f>
        <v>0</v>
      </c>
      <c r="J148" s="717">
        <f>'RM_1.4.sz.mell.'!J148</f>
        <v>0</v>
      </c>
      <c r="K148" s="718">
        <f>C148+J148</f>
        <v>0</v>
      </c>
    </row>
    <row r="149" spans="1:15" ht="12" customHeight="1" x14ac:dyDescent="0.3">
      <c r="A149" s="1285" t="s">
        <v>95</v>
      </c>
      <c r="B149" s="1342" t="s">
        <v>372</v>
      </c>
      <c r="C149" s="717">
        <f>'RM_1.4.sz.mell.'!C149</f>
        <v>0</v>
      </c>
      <c r="D149" s="717">
        <f>'RM_1.4.sz.mell.'!D149</f>
        <v>0</v>
      </c>
      <c r="E149" s="717">
        <f>'RM_1.4.sz.mell.'!E149</f>
        <v>0</v>
      </c>
      <c r="F149" s="717">
        <f>'RM_1.4.sz.mell.'!F149</f>
        <v>0</v>
      </c>
      <c r="G149" s="717">
        <f>'RM_1.4.sz.mell.'!G149</f>
        <v>0</v>
      </c>
      <c r="H149" s="717">
        <f>'RM_1.4.sz.mell.'!H149</f>
        <v>0</v>
      </c>
      <c r="I149" s="717">
        <f>'RM_1.4.sz.mell.'!I149</f>
        <v>0</v>
      </c>
      <c r="J149" s="717">
        <f>'RM_1.4.sz.mell.'!J149</f>
        <v>0</v>
      </c>
      <c r="K149" s="718">
        <f>C149+J149</f>
        <v>0</v>
      </c>
    </row>
    <row r="150" spans="1:15" ht="12" customHeight="1" x14ac:dyDescent="0.3">
      <c r="A150" s="1285" t="s">
        <v>288</v>
      </c>
      <c r="B150" s="1342" t="s">
        <v>464</v>
      </c>
      <c r="C150" s="717">
        <f>'RM_1.4.sz.mell.'!C150</f>
        <v>0</v>
      </c>
      <c r="D150" s="717">
        <f>'RM_1.4.sz.mell.'!D150</f>
        <v>0</v>
      </c>
      <c r="E150" s="717">
        <f>'RM_1.4.sz.mell.'!E150</f>
        <v>0</v>
      </c>
      <c r="F150" s="717">
        <f>'RM_1.4.sz.mell.'!F150</f>
        <v>0</v>
      </c>
      <c r="G150" s="717">
        <f>'RM_1.4.sz.mell.'!G150</f>
        <v>0</v>
      </c>
      <c r="H150" s="717">
        <f>'RM_1.4.sz.mell.'!H150</f>
        <v>0</v>
      </c>
      <c r="I150" s="717">
        <f>'RM_1.4.sz.mell.'!I150</f>
        <v>0</v>
      </c>
      <c r="J150" s="717">
        <f>'RM_1.4.sz.mell.'!J150</f>
        <v>0</v>
      </c>
      <c r="K150" s="718">
        <f>C150+J150</f>
        <v>0</v>
      </c>
    </row>
    <row r="151" spans="1:15" ht="12" customHeight="1" thickBot="1" x14ac:dyDescent="0.35">
      <c r="A151" s="1320" t="s">
        <v>289</v>
      </c>
      <c r="B151" s="1343" t="s">
        <v>390</v>
      </c>
      <c r="C151" s="717">
        <f>'RM_1.4.sz.mell.'!C151</f>
        <v>0</v>
      </c>
      <c r="D151" s="717">
        <f>'RM_1.4.sz.mell.'!D151</f>
        <v>0</v>
      </c>
      <c r="E151" s="717">
        <f>'RM_1.4.sz.mell.'!E151</f>
        <v>0</v>
      </c>
      <c r="F151" s="717">
        <f>'RM_1.4.sz.mell.'!F151</f>
        <v>0</v>
      </c>
      <c r="G151" s="717">
        <f>'RM_1.4.sz.mell.'!G151</f>
        <v>0</v>
      </c>
      <c r="H151" s="717">
        <f>'RM_1.4.sz.mell.'!H151</f>
        <v>0</v>
      </c>
      <c r="I151" s="717">
        <f>'RM_1.4.sz.mell.'!I151</f>
        <v>0</v>
      </c>
      <c r="J151" s="717">
        <f>'RM_1.4.sz.mell.'!J151</f>
        <v>0</v>
      </c>
      <c r="K151" s="718">
        <f>C151+J151</f>
        <v>0</v>
      </c>
    </row>
    <row r="152" spans="1:15" ht="12" customHeight="1" thickBot="1" x14ac:dyDescent="0.35">
      <c r="A152" s="1283" t="s">
        <v>24</v>
      </c>
      <c r="B152" s="1341" t="s">
        <v>465</v>
      </c>
      <c r="C152" s="511">
        <f>'RM_1.4.sz.mell.'!C152</f>
        <v>0</v>
      </c>
      <c r="D152" s="511">
        <f>'RM_1.4.sz.mell.'!D152</f>
        <v>0</v>
      </c>
      <c r="E152" s="511">
        <f>'RM_1.4.sz.mell.'!E152</f>
        <v>0</v>
      </c>
      <c r="F152" s="511">
        <f>'RM_1.4.sz.mell.'!F152</f>
        <v>0</v>
      </c>
      <c r="G152" s="511">
        <f>'RM_1.4.sz.mell.'!G152</f>
        <v>0</v>
      </c>
      <c r="H152" s="511">
        <f>'RM_1.4.sz.mell.'!H152</f>
        <v>0</v>
      </c>
      <c r="I152" s="511">
        <f>'RM_1.4.sz.mell.'!I152</f>
        <v>0</v>
      </c>
      <c r="J152" s="511">
        <f>'RM_1.4.sz.mell.'!J152</f>
        <v>0</v>
      </c>
      <c r="K152" s="505">
        <f>SUM(K153:K157)</f>
        <v>0</v>
      </c>
    </row>
    <row r="153" spans="1:15" ht="12" customHeight="1" x14ac:dyDescent="0.3">
      <c r="A153" s="1285" t="s">
        <v>96</v>
      </c>
      <c r="B153" s="1342" t="s">
        <v>460</v>
      </c>
      <c r="C153" s="717">
        <f>'RM_1.4.sz.mell.'!C153</f>
        <v>0</v>
      </c>
      <c r="D153" s="717">
        <f>'RM_1.4.sz.mell.'!D153</f>
        <v>0</v>
      </c>
      <c r="E153" s="717">
        <f>'RM_1.4.sz.mell.'!E153</f>
        <v>0</v>
      </c>
      <c r="F153" s="717">
        <f>'RM_1.4.sz.mell.'!F153</f>
        <v>0</v>
      </c>
      <c r="G153" s="717">
        <f>'RM_1.4.sz.mell.'!G153</f>
        <v>0</v>
      </c>
      <c r="H153" s="717">
        <f>'RM_1.4.sz.mell.'!H153</f>
        <v>0</v>
      </c>
      <c r="I153" s="717">
        <f>'RM_1.4.sz.mell.'!I153</f>
        <v>0</v>
      </c>
      <c r="J153" s="717">
        <f>'RM_1.4.sz.mell.'!J153</f>
        <v>0</v>
      </c>
      <c r="K153" s="718">
        <f t="shared" ref="K153:K159" si="9">C153+J153</f>
        <v>0</v>
      </c>
    </row>
    <row r="154" spans="1:15" ht="12" customHeight="1" x14ac:dyDescent="0.3">
      <c r="A154" s="1285" t="s">
        <v>97</v>
      </c>
      <c r="B154" s="1342" t="s">
        <v>467</v>
      </c>
      <c r="C154" s="717">
        <f>'RM_1.4.sz.mell.'!C154</f>
        <v>0</v>
      </c>
      <c r="D154" s="717">
        <f>'RM_1.4.sz.mell.'!D154</f>
        <v>0</v>
      </c>
      <c r="E154" s="717">
        <f>'RM_1.4.sz.mell.'!E154</f>
        <v>0</v>
      </c>
      <c r="F154" s="717">
        <f>'RM_1.4.sz.mell.'!F154</f>
        <v>0</v>
      </c>
      <c r="G154" s="717">
        <f>'RM_1.4.sz.mell.'!G154</f>
        <v>0</v>
      </c>
      <c r="H154" s="717">
        <f>'RM_1.4.sz.mell.'!H154</f>
        <v>0</v>
      </c>
      <c r="I154" s="717">
        <f>'RM_1.4.sz.mell.'!I154</f>
        <v>0</v>
      </c>
      <c r="J154" s="717">
        <f>'RM_1.4.sz.mell.'!J154</f>
        <v>0</v>
      </c>
      <c r="K154" s="718">
        <f t="shared" si="9"/>
        <v>0</v>
      </c>
    </row>
    <row r="155" spans="1:15" ht="12" customHeight="1" x14ac:dyDescent="0.3">
      <c r="A155" s="1285" t="s">
        <v>300</v>
      </c>
      <c r="B155" s="1342" t="s">
        <v>462</v>
      </c>
      <c r="C155" s="717">
        <f>'RM_1.4.sz.mell.'!C155</f>
        <v>0</v>
      </c>
      <c r="D155" s="717">
        <f>'RM_1.4.sz.mell.'!D155</f>
        <v>0</v>
      </c>
      <c r="E155" s="717">
        <f>'RM_1.4.sz.mell.'!E155</f>
        <v>0</v>
      </c>
      <c r="F155" s="717">
        <f>'RM_1.4.sz.mell.'!F155</f>
        <v>0</v>
      </c>
      <c r="G155" s="717">
        <f>'RM_1.4.sz.mell.'!G155</f>
        <v>0</v>
      </c>
      <c r="H155" s="717">
        <f>'RM_1.4.sz.mell.'!H155</f>
        <v>0</v>
      </c>
      <c r="I155" s="717">
        <f>'RM_1.4.sz.mell.'!I155</f>
        <v>0</v>
      </c>
      <c r="J155" s="717">
        <f>'RM_1.4.sz.mell.'!J155</f>
        <v>0</v>
      </c>
      <c r="K155" s="718">
        <f t="shared" si="9"/>
        <v>0</v>
      </c>
    </row>
    <row r="156" spans="1:15" ht="12" customHeight="1" x14ac:dyDescent="0.3">
      <c r="A156" s="1285" t="s">
        <v>301</v>
      </c>
      <c r="B156" s="1342" t="s">
        <v>468</v>
      </c>
      <c r="C156" s="717">
        <f>'RM_1.4.sz.mell.'!C156</f>
        <v>0</v>
      </c>
      <c r="D156" s="717">
        <f>'RM_1.4.sz.mell.'!D156</f>
        <v>0</v>
      </c>
      <c r="E156" s="717">
        <f>'RM_1.4.sz.mell.'!E156</f>
        <v>0</v>
      </c>
      <c r="F156" s="717">
        <f>'RM_1.4.sz.mell.'!F156</f>
        <v>0</v>
      </c>
      <c r="G156" s="717">
        <f>'RM_1.4.sz.mell.'!G156</f>
        <v>0</v>
      </c>
      <c r="H156" s="717">
        <f>'RM_1.4.sz.mell.'!H156</f>
        <v>0</v>
      </c>
      <c r="I156" s="717">
        <f>'RM_1.4.sz.mell.'!I156</f>
        <v>0</v>
      </c>
      <c r="J156" s="717">
        <f>'RM_1.4.sz.mell.'!J156</f>
        <v>0</v>
      </c>
      <c r="K156" s="718">
        <f t="shared" si="9"/>
        <v>0</v>
      </c>
    </row>
    <row r="157" spans="1:15" ht="12" customHeight="1" thickBot="1" x14ac:dyDescent="0.35">
      <c r="A157" s="1285" t="s">
        <v>466</v>
      </c>
      <c r="B157" s="1342" t="s">
        <v>469</v>
      </c>
      <c r="C157" s="719">
        <f>'RM_1.4.sz.mell.'!C157</f>
        <v>0</v>
      </c>
      <c r="D157" s="719">
        <f>'RM_1.4.sz.mell.'!D157</f>
        <v>0</v>
      </c>
      <c r="E157" s="719">
        <f>'RM_1.4.sz.mell.'!E157</f>
        <v>0</v>
      </c>
      <c r="F157" s="719">
        <f>'RM_1.4.sz.mell.'!F157</f>
        <v>0</v>
      </c>
      <c r="G157" s="719">
        <f>'RM_1.4.sz.mell.'!G157</f>
        <v>0</v>
      </c>
      <c r="H157" s="719">
        <f>'RM_1.4.sz.mell.'!H157</f>
        <v>0</v>
      </c>
      <c r="I157" s="719">
        <f>'RM_1.4.sz.mell.'!I157</f>
        <v>0</v>
      </c>
      <c r="J157" s="719">
        <f>'RM_1.4.sz.mell.'!J157</f>
        <v>0</v>
      </c>
      <c r="K157" s="720">
        <f t="shared" si="9"/>
        <v>0</v>
      </c>
    </row>
    <row r="158" spans="1:15" ht="12" customHeight="1" thickBot="1" x14ac:dyDescent="0.35">
      <c r="A158" s="1283" t="s">
        <v>25</v>
      </c>
      <c r="B158" s="1341" t="s">
        <v>470</v>
      </c>
      <c r="C158" s="1345">
        <f>'RM_1.4.sz.mell.'!C158</f>
        <v>0</v>
      </c>
      <c r="D158" s="1345">
        <f>'RM_1.4.sz.mell.'!D158</f>
        <v>0</v>
      </c>
      <c r="E158" s="1345">
        <f>'RM_1.4.sz.mell.'!E158</f>
        <v>0</v>
      </c>
      <c r="F158" s="1345">
        <f>'RM_1.4.sz.mell.'!F158</f>
        <v>0</v>
      </c>
      <c r="G158" s="1345">
        <f>'RM_1.4.sz.mell.'!G158</f>
        <v>0</v>
      </c>
      <c r="H158" s="1345">
        <f>'RM_1.4.sz.mell.'!H158</f>
        <v>0</v>
      </c>
      <c r="I158" s="1345">
        <f>'RM_1.4.sz.mell.'!I158</f>
        <v>0</v>
      </c>
      <c r="J158" s="1345">
        <f>'RM_1.4.sz.mell.'!J158</f>
        <v>0</v>
      </c>
      <c r="K158" s="729">
        <f t="shared" si="9"/>
        <v>0</v>
      </c>
    </row>
    <row r="159" spans="1:15" ht="12" customHeight="1" thickBot="1" x14ac:dyDescent="0.35">
      <c r="A159" s="1283" t="s">
        <v>26</v>
      </c>
      <c r="B159" s="1341" t="s">
        <v>471</v>
      </c>
      <c r="C159" s="699">
        <f>'RM_1.4.sz.mell.'!C159</f>
        <v>0</v>
      </c>
      <c r="D159" s="699">
        <f>'RM_1.4.sz.mell.'!D159</f>
        <v>0</v>
      </c>
      <c r="E159" s="699">
        <f>'RM_1.4.sz.mell.'!E159</f>
        <v>0</v>
      </c>
      <c r="F159" s="699">
        <f>'RM_1.4.sz.mell.'!F159</f>
        <v>0</v>
      </c>
      <c r="G159" s="699">
        <f>'RM_1.4.sz.mell.'!G159</f>
        <v>0</v>
      </c>
      <c r="H159" s="699">
        <f>'RM_1.4.sz.mell.'!H159</f>
        <v>0</v>
      </c>
      <c r="I159" s="699">
        <f>'RM_1.4.sz.mell.'!I159</f>
        <v>0</v>
      </c>
      <c r="J159" s="699">
        <f>'RM_1.4.sz.mell.'!J159</f>
        <v>0</v>
      </c>
      <c r="K159" s="700">
        <f t="shared" si="9"/>
        <v>0</v>
      </c>
    </row>
    <row r="160" spans="1:15" ht="15.15" customHeight="1" thickBot="1" x14ac:dyDescent="0.35">
      <c r="A160" s="1283" t="s">
        <v>27</v>
      </c>
      <c r="B160" s="1341" t="s">
        <v>473</v>
      </c>
      <c r="C160" s="513">
        <f>'RM_1.4.sz.mell.'!C160</f>
        <v>0</v>
      </c>
      <c r="D160" s="513">
        <f>'RM_1.4.sz.mell.'!D160</f>
        <v>0</v>
      </c>
      <c r="E160" s="513">
        <f>'RM_1.4.sz.mell.'!E160</f>
        <v>0</v>
      </c>
      <c r="F160" s="513">
        <f>'RM_1.4.sz.mell.'!F160</f>
        <v>0</v>
      </c>
      <c r="G160" s="513">
        <f>'RM_1.4.sz.mell.'!G160</f>
        <v>0</v>
      </c>
      <c r="H160" s="513">
        <f>'RM_1.4.sz.mell.'!H160</f>
        <v>0</v>
      </c>
      <c r="I160" s="513">
        <f>'RM_1.4.sz.mell.'!I160</f>
        <v>0</v>
      </c>
      <c r="J160" s="513">
        <f>'RM_1.4.sz.mell.'!J160</f>
        <v>0</v>
      </c>
      <c r="K160" s="507">
        <f>+K136+K140+K147+K152+K158+K159</f>
        <v>0</v>
      </c>
      <c r="L160" s="1355"/>
      <c r="M160" s="1356"/>
      <c r="N160" s="1356"/>
      <c r="O160" s="1356"/>
    </row>
    <row r="161" spans="1:11" s="1308" customFormat="1" ht="12.9" customHeight="1" thickBot="1" x14ac:dyDescent="0.3">
      <c r="A161" s="1323" t="s">
        <v>28</v>
      </c>
      <c r="B161" s="1344" t="s">
        <v>472</v>
      </c>
      <c r="C161" s="513">
        <f>'RM_1.4.sz.mell.'!C161</f>
        <v>0</v>
      </c>
      <c r="D161" s="513">
        <f>'RM_1.4.sz.mell.'!D161</f>
        <v>0</v>
      </c>
      <c r="E161" s="513">
        <f>'RM_1.4.sz.mell.'!E161</f>
        <v>0</v>
      </c>
      <c r="F161" s="513">
        <f>'RM_1.4.sz.mell.'!F161</f>
        <v>0</v>
      </c>
      <c r="G161" s="513">
        <f>'RM_1.4.sz.mell.'!G161</f>
        <v>0</v>
      </c>
      <c r="H161" s="513">
        <f>'RM_1.4.sz.mell.'!H161</f>
        <v>0</v>
      </c>
      <c r="I161" s="513">
        <f>'RM_1.4.sz.mell.'!I161</f>
        <v>0</v>
      </c>
      <c r="J161" s="513">
        <f>'RM_1.4.sz.mell.'!J161</f>
        <v>0</v>
      </c>
      <c r="K161" s="507">
        <f>+K135+K160</f>
        <v>0</v>
      </c>
    </row>
    <row r="162" spans="1:11" x14ac:dyDescent="0.3">
      <c r="B162" s="681"/>
      <c r="C162" s="681">
        <f>'RM_1.4.sz.mell.'!C162</f>
        <v>0</v>
      </c>
      <c r="D162" s="681">
        <f>'RM_1.4.sz.mell.'!D162</f>
        <v>0</v>
      </c>
      <c r="E162" s="681">
        <f>'RM_1.4.sz.mell.'!E162</f>
        <v>0</v>
      </c>
      <c r="F162" s="681">
        <f>'RM_1.4.sz.mell.'!F162</f>
        <v>0</v>
      </c>
      <c r="G162" s="681">
        <f>'RM_1.4.sz.mell.'!G162</f>
        <v>0</v>
      </c>
      <c r="H162" s="681">
        <f>'RM_1.4.sz.mell.'!H162</f>
        <v>0</v>
      </c>
      <c r="I162" s="681">
        <f>'RM_1.4.sz.mell.'!I162</f>
        <v>0</v>
      </c>
      <c r="J162" s="681">
        <f>'RM_1.4.sz.mell.'!J162</f>
        <v>0</v>
      </c>
      <c r="K162" s="681">
        <f>'RM_1.4.sz.mell.'!K162</f>
        <v>0</v>
      </c>
    </row>
    <row r="163" spans="1:11" x14ac:dyDescent="0.3">
      <c r="A163" s="1709" t="s">
        <v>373</v>
      </c>
      <c r="B163" s="1709"/>
      <c r="C163" s="1709"/>
      <c r="D163" s="1709"/>
      <c r="E163" s="1709"/>
      <c r="F163" s="1709"/>
      <c r="G163" s="1709"/>
      <c r="H163" s="1709"/>
      <c r="I163" s="1709"/>
      <c r="J163" s="1709"/>
      <c r="K163" s="1709"/>
    </row>
    <row r="164" spans="1:11" ht="15.15" customHeight="1" thickBot="1" x14ac:dyDescent="0.35">
      <c r="A164" s="1595" t="s">
        <v>154</v>
      </c>
      <c r="B164" s="1595"/>
      <c r="C164" s="1358"/>
      <c r="K164" s="1358" t="str">
        <f>K96</f>
        <v>Forintban!</v>
      </c>
    </row>
    <row r="165" spans="1:11" ht="25.5" customHeight="1" thickBot="1" x14ac:dyDescent="0.35">
      <c r="A165" s="1283">
        <v>1</v>
      </c>
      <c r="B165" s="1359" t="s">
        <v>474</v>
      </c>
      <c r="C165" s="736">
        <f>+C68-C135</f>
        <v>0</v>
      </c>
      <c r="D165" s="407">
        <f t="shared" ref="D165:K165" si="10">+D68-D135</f>
        <v>0</v>
      </c>
      <c r="E165" s="407">
        <f t="shared" si="10"/>
        <v>0</v>
      </c>
      <c r="F165" s="407">
        <f t="shared" si="10"/>
        <v>0</v>
      </c>
      <c r="G165" s="407">
        <f t="shared" si="10"/>
        <v>0</v>
      </c>
      <c r="H165" s="407">
        <f t="shared" si="10"/>
        <v>0</v>
      </c>
      <c r="I165" s="407">
        <f t="shared" si="10"/>
        <v>0</v>
      </c>
      <c r="J165" s="407">
        <f t="shared" si="10"/>
        <v>0</v>
      </c>
      <c r="K165" s="273">
        <f t="shared" si="10"/>
        <v>0</v>
      </c>
    </row>
    <row r="166" spans="1:11" ht="32.4" customHeight="1" thickBot="1" x14ac:dyDescent="0.35">
      <c r="A166" s="1283" t="s">
        <v>19</v>
      </c>
      <c r="B166" s="1359" t="s">
        <v>480</v>
      </c>
      <c r="C166" s="407">
        <f>+C92-C160</f>
        <v>0</v>
      </c>
      <c r="D166" s="407">
        <f t="shared" ref="D166:K166" si="11">+D92-D160</f>
        <v>0</v>
      </c>
      <c r="E166" s="407">
        <f t="shared" si="11"/>
        <v>0</v>
      </c>
      <c r="F166" s="407">
        <f t="shared" si="11"/>
        <v>0</v>
      </c>
      <c r="G166" s="407">
        <f t="shared" si="11"/>
        <v>0</v>
      </c>
      <c r="H166" s="407">
        <f t="shared" si="11"/>
        <v>0</v>
      </c>
      <c r="I166" s="407">
        <f t="shared" si="11"/>
        <v>0</v>
      </c>
      <c r="J166" s="407">
        <f t="shared" si="11"/>
        <v>0</v>
      </c>
      <c r="K166" s="273">
        <f t="shared" si="11"/>
        <v>0</v>
      </c>
    </row>
  </sheetData>
  <sheetProtection sheet="1"/>
  <mergeCells count="15">
    <mergeCell ref="A8:A9"/>
    <mergeCell ref="B8:B9"/>
    <mergeCell ref="C8:K8"/>
    <mergeCell ref="B1:K1"/>
    <mergeCell ref="A3:K3"/>
    <mergeCell ref="A4:K4"/>
    <mergeCell ref="A6:K6"/>
    <mergeCell ref="A7:B7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theme="7"/>
  </sheetPr>
  <dimension ref="A1:J33"/>
  <sheetViews>
    <sheetView zoomScale="120" zoomScaleNormal="120" zoomScaleSheetLayoutView="100" workbookViewId="0">
      <selection activeCell="I29" sqref="I29"/>
    </sheetView>
  </sheetViews>
  <sheetFormatPr defaultColWidth="9.33203125" defaultRowHeight="13.2" x14ac:dyDescent="0.25"/>
  <cols>
    <col min="1" max="1" width="6.77734375" style="55" customWidth="1"/>
    <col min="2" max="2" width="48" style="193" customWidth="1"/>
    <col min="3" max="5" width="15.44140625" style="55" customWidth="1"/>
    <col min="6" max="6" width="55.109375" style="55" customWidth="1"/>
    <col min="7" max="9" width="15.44140625" style="55" customWidth="1"/>
    <col min="10" max="10" width="4.77734375" style="55" customWidth="1"/>
    <col min="11" max="16384" width="9.33203125" style="55"/>
  </cols>
  <sheetData>
    <row r="1" spans="1:10" ht="39.75" customHeight="1" x14ac:dyDescent="0.25">
      <c r="A1" s="1778" t="s">
        <v>770</v>
      </c>
      <c r="B1" s="1779"/>
      <c r="C1" s="1779"/>
      <c r="D1" s="1779"/>
      <c r="E1" s="1779"/>
      <c r="F1" s="1779"/>
      <c r="G1" s="1779"/>
      <c r="H1" s="1779"/>
      <c r="I1" s="1779"/>
      <c r="J1" s="1601" t="str">
        <f>CONCATENATE("2.1. melléklet ",E_ALAPADATOK!A7," ",E_ALAPADATOK!B7," ",E_ALAPADATOK!C7," ",E_ALAPADATOK!D7," ",E_ALAPADATOK!E7," ",E_ALAPADATOK!F7," ",E_ALAPADATOK!G7," ",E_ALAPADATOK!H7)</f>
        <v>2.1. melléklet a … / 2019 ( … ) önkormányzati rendelethez</v>
      </c>
    </row>
    <row r="2" spans="1:10" ht="14.4" thickBot="1" x14ac:dyDescent="0.3">
      <c r="G2" s="739"/>
      <c r="H2" s="739"/>
      <c r="I2" s="739" t="str">
        <f>CONCATENATE('E_1.1.sz.mell.'!K7)</f>
        <v>Forintban!</v>
      </c>
      <c r="J2" s="1601"/>
    </row>
    <row r="3" spans="1:10" ht="18" customHeight="1" thickBot="1" x14ac:dyDescent="0.3">
      <c r="A3" s="1599" t="s">
        <v>69</v>
      </c>
      <c r="B3" s="331" t="s">
        <v>56</v>
      </c>
      <c r="C3" s="332"/>
      <c r="D3" s="740"/>
      <c r="E3" s="740"/>
      <c r="F3" s="331" t="s">
        <v>57</v>
      </c>
      <c r="G3" s="333"/>
      <c r="H3" s="741"/>
      <c r="I3" s="742"/>
      <c r="J3" s="1601"/>
    </row>
    <row r="4" spans="1:10" s="334" customFormat="1" ht="42.75" customHeight="1" thickBot="1" x14ac:dyDescent="0.3">
      <c r="A4" s="1600"/>
      <c r="B4" s="194" t="s">
        <v>61</v>
      </c>
      <c r="C4" s="743" t="str">
        <f>'RM_2.1.sz.mell.'!C4</f>
        <v>2019. évi eredeti előirányzat</v>
      </c>
      <c r="D4" s="743" t="str">
        <f>'RM_2.1.sz.mell.'!D4</f>
        <v>Halmozott módosítás 2019. …….-ig</v>
      </c>
      <c r="E4" s="743" t="str">
        <f>'RM_2.1.sz.mell.'!E4</f>
        <v>2019. 1. Módosítás után</v>
      </c>
      <c r="F4" s="745" t="s">
        <v>61</v>
      </c>
      <c r="G4" s="743" t="str">
        <f>'RM_2.1.sz.mell.'!G4</f>
        <v>2019. évi eredeti előirányzat</v>
      </c>
      <c r="H4" s="743" t="str">
        <f>'RM_2.1.sz.mell.'!H4</f>
        <v>Halmozott módosítás 2019. …….-ig</v>
      </c>
      <c r="I4" s="1497" t="str">
        <f>'RM_2.1.sz.mell.'!I4</f>
        <v>2019. 1. Módosítás után</v>
      </c>
      <c r="J4" s="1601"/>
    </row>
    <row r="5" spans="1:10" s="339" customFormat="1" ht="12" customHeight="1" thickBot="1" x14ac:dyDescent="0.3">
      <c r="A5" s="335" t="s">
        <v>493</v>
      </c>
      <c r="B5" s="336" t="s">
        <v>494</v>
      </c>
      <c r="C5" s="337" t="str">
        <f>'RM_2.1.sz.mell.'!C5</f>
        <v>C</v>
      </c>
      <c r="D5" s="337" t="str">
        <f>'RM_2.1.sz.mell.'!D5</f>
        <v>D</v>
      </c>
      <c r="E5" s="748" t="s">
        <v>771</v>
      </c>
      <c r="F5" s="336" t="s">
        <v>772</v>
      </c>
      <c r="G5" s="337" t="str">
        <f>'RM_2.1.sz.mell.'!G5</f>
        <v>G</v>
      </c>
      <c r="H5" s="337" t="str">
        <f>'RM_2.1.sz.mell.'!H5</f>
        <v>H</v>
      </c>
      <c r="I5" s="338" t="s">
        <v>773</v>
      </c>
      <c r="J5" s="1601"/>
    </row>
    <row r="6" spans="1:10" ht="12.9" customHeight="1" x14ac:dyDescent="0.25">
      <c r="A6" s="340" t="s">
        <v>18</v>
      </c>
      <c r="B6" s="341" t="s">
        <v>374</v>
      </c>
      <c r="C6" s="749">
        <f>'RM_2.1.sz.mell.'!C6</f>
        <v>11133841</v>
      </c>
      <c r="D6" s="749">
        <f>'RM_2.1.sz.mell.'!D6</f>
        <v>1732930</v>
      </c>
      <c r="E6" s="1362">
        <f>C6+D6</f>
        <v>12866771</v>
      </c>
      <c r="F6" s="341" t="s">
        <v>62</v>
      </c>
      <c r="G6" s="749">
        <f>'RM_2.1.sz.mell.'!G6</f>
        <v>7296102</v>
      </c>
      <c r="H6" s="749">
        <f>'RM_2.1.sz.mell.'!H6</f>
        <v>763171</v>
      </c>
      <c r="I6" s="750">
        <f>G6+H6</f>
        <v>8059273</v>
      </c>
      <c r="J6" s="1601"/>
    </row>
    <row r="7" spans="1:10" ht="12.9" customHeight="1" x14ac:dyDescent="0.25">
      <c r="A7" s="342" t="s">
        <v>19</v>
      </c>
      <c r="B7" s="343" t="s">
        <v>375</v>
      </c>
      <c r="C7" s="749">
        <f>'RM_2.1.sz.mell.'!C7</f>
        <v>0</v>
      </c>
      <c r="D7" s="749">
        <f>'RM_2.1.sz.mell.'!D7</f>
        <v>1916596</v>
      </c>
      <c r="E7" s="1362">
        <f t="shared" ref="E7:E16" si="0">C7+D7</f>
        <v>1916596</v>
      </c>
      <c r="F7" s="343" t="s">
        <v>183</v>
      </c>
      <c r="G7" s="749">
        <f>'RM_2.1.sz.mell.'!G7</f>
        <v>1465908</v>
      </c>
      <c r="H7" s="749">
        <f>'RM_2.1.sz.mell.'!H7</f>
        <v>135876</v>
      </c>
      <c r="I7" s="750">
        <f t="shared" ref="I7:I17" si="1">G7+H7</f>
        <v>1601784</v>
      </c>
      <c r="J7" s="1601"/>
    </row>
    <row r="8" spans="1:10" ht="12.9" customHeight="1" x14ac:dyDescent="0.25">
      <c r="A8" s="342" t="s">
        <v>20</v>
      </c>
      <c r="B8" s="343" t="s">
        <v>395</v>
      </c>
      <c r="C8" s="749">
        <f>'RM_2.1.sz.mell.'!C8</f>
        <v>0</v>
      </c>
      <c r="D8" s="749">
        <f>'RM_2.1.sz.mell.'!D8</f>
        <v>0</v>
      </c>
      <c r="E8" s="1362">
        <f t="shared" si="0"/>
        <v>0</v>
      </c>
      <c r="F8" s="343" t="s">
        <v>234</v>
      </c>
      <c r="G8" s="749">
        <f>'RM_2.1.sz.mell.'!G8</f>
        <v>9800000</v>
      </c>
      <c r="H8" s="749">
        <f>'RM_2.1.sz.mell.'!H8</f>
        <v>3551171</v>
      </c>
      <c r="I8" s="750">
        <f t="shared" si="1"/>
        <v>13351171</v>
      </c>
      <c r="J8" s="1601"/>
    </row>
    <row r="9" spans="1:10" ht="12.9" customHeight="1" x14ac:dyDescent="0.25">
      <c r="A9" s="342" t="s">
        <v>21</v>
      </c>
      <c r="B9" s="343" t="s">
        <v>174</v>
      </c>
      <c r="C9" s="749">
        <f>'RM_2.1.sz.mell.'!C9</f>
        <v>7160000</v>
      </c>
      <c r="D9" s="749">
        <f>'RM_2.1.sz.mell.'!D9</f>
        <v>0</v>
      </c>
      <c r="E9" s="1362">
        <f t="shared" si="0"/>
        <v>7160000</v>
      </c>
      <c r="F9" s="343" t="s">
        <v>184</v>
      </c>
      <c r="G9" s="749">
        <f>'RM_2.1.sz.mell.'!G9</f>
        <v>100000</v>
      </c>
      <c r="H9" s="749">
        <f>'RM_2.1.sz.mell.'!H9</f>
        <v>0</v>
      </c>
      <c r="I9" s="750">
        <f t="shared" si="1"/>
        <v>100000</v>
      </c>
      <c r="J9" s="1601"/>
    </row>
    <row r="10" spans="1:10" ht="12.9" customHeight="1" x14ac:dyDescent="0.25">
      <c r="A10" s="342" t="s">
        <v>22</v>
      </c>
      <c r="B10" s="344" t="s">
        <v>421</v>
      </c>
      <c r="C10" s="749">
        <f>'RM_2.1.sz.mell.'!C10</f>
        <v>150000</v>
      </c>
      <c r="D10" s="749">
        <f>'RM_2.1.sz.mell.'!D10</f>
        <v>0</v>
      </c>
      <c r="E10" s="1362">
        <f t="shared" si="0"/>
        <v>150000</v>
      </c>
      <c r="F10" s="343" t="s">
        <v>185</v>
      </c>
      <c r="G10" s="749">
        <f>'RM_2.1.sz.mell.'!G10</f>
        <v>1407863</v>
      </c>
      <c r="H10" s="749">
        <f>'RM_2.1.sz.mell.'!H10</f>
        <v>252300</v>
      </c>
      <c r="I10" s="750">
        <f t="shared" si="1"/>
        <v>1660163</v>
      </c>
      <c r="J10" s="1601"/>
    </row>
    <row r="11" spans="1:10" ht="12.9" customHeight="1" x14ac:dyDescent="0.25">
      <c r="A11" s="342" t="s">
        <v>23</v>
      </c>
      <c r="B11" s="343" t="s">
        <v>376</v>
      </c>
      <c r="C11" s="749">
        <f>'RM_2.1.sz.mell.'!C11</f>
        <v>0</v>
      </c>
      <c r="D11" s="749">
        <f>'RM_2.1.sz.mell.'!D11</f>
        <v>0</v>
      </c>
      <c r="E11" s="1362">
        <f t="shared" si="0"/>
        <v>0</v>
      </c>
      <c r="F11" s="343" t="s">
        <v>50</v>
      </c>
      <c r="G11" s="749">
        <f>'RM_2.1.sz.mell.'!G11</f>
        <v>258445</v>
      </c>
      <c r="H11" s="749">
        <f>'RM_2.1.sz.mell.'!H11</f>
        <v>0</v>
      </c>
      <c r="I11" s="750">
        <f t="shared" si="1"/>
        <v>258445</v>
      </c>
      <c r="J11" s="1601"/>
    </row>
    <row r="12" spans="1:10" ht="12.9" customHeight="1" x14ac:dyDescent="0.25">
      <c r="A12" s="342" t="s">
        <v>24</v>
      </c>
      <c r="B12" s="343" t="s">
        <v>481</v>
      </c>
      <c r="C12" s="749">
        <f>'RM_2.1.sz.mell.'!C12</f>
        <v>0</v>
      </c>
      <c r="D12" s="749">
        <f>'RM_2.1.sz.mell.'!D12</f>
        <v>0</v>
      </c>
      <c r="E12" s="1362">
        <f t="shared" si="0"/>
        <v>0</v>
      </c>
      <c r="F12" s="46"/>
      <c r="G12" s="749">
        <f>'RM_2.1.sz.mell.'!G12</f>
        <v>0</v>
      </c>
      <c r="H12" s="749">
        <f>'RM_2.1.sz.mell.'!H12</f>
        <v>0</v>
      </c>
      <c r="I12" s="750">
        <f t="shared" si="1"/>
        <v>0</v>
      </c>
      <c r="J12" s="1601"/>
    </row>
    <row r="13" spans="1:10" ht="12.9" customHeight="1" x14ac:dyDescent="0.25">
      <c r="A13" s="342" t="s">
        <v>25</v>
      </c>
      <c r="B13" s="46"/>
      <c r="C13" s="749">
        <f>'RM_2.1.sz.mell.'!C13</f>
        <v>0</v>
      </c>
      <c r="D13" s="749">
        <f>'RM_2.1.sz.mell.'!D13</f>
        <v>0</v>
      </c>
      <c r="E13" s="1362">
        <f t="shared" si="0"/>
        <v>0</v>
      </c>
      <c r="F13" s="46"/>
      <c r="G13" s="749">
        <f>'RM_2.1.sz.mell.'!G13</f>
        <v>0</v>
      </c>
      <c r="H13" s="749">
        <f>'RM_2.1.sz.mell.'!H13</f>
        <v>0</v>
      </c>
      <c r="I13" s="750">
        <f t="shared" si="1"/>
        <v>0</v>
      </c>
      <c r="J13" s="1601"/>
    </row>
    <row r="14" spans="1:10" ht="12.9" customHeight="1" x14ac:dyDescent="0.25">
      <c r="A14" s="342" t="s">
        <v>26</v>
      </c>
      <c r="B14" s="440"/>
      <c r="C14" s="749">
        <f>'RM_2.1.sz.mell.'!C14</f>
        <v>0</v>
      </c>
      <c r="D14" s="749">
        <f>'RM_2.1.sz.mell.'!D14</f>
        <v>0</v>
      </c>
      <c r="E14" s="1362">
        <f t="shared" si="0"/>
        <v>0</v>
      </c>
      <c r="F14" s="46"/>
      <c r="G14" s="749">
        <f>'RM_2.1.sz.mell.'!G14</f>
        <v>0</v>
      </c>
      <c r="H14" s="749">
        <f>'RM_2.1.sz.mell.'!H14</f>
        <v>0</v>
      </c>
      <c r="I14" s="750">
        <f t="shared" si="1"/>
        <v>0</v>
      </c>
      <c r="J14" s="1601"/>
    </row>
    <row r="15" spans="1:10" ht="12.9" customHeight="1" x14ac:dyDescent="0.25">
      <c r="A15" s="342" t="s">
        <v>27</v>
      </c>
      <c r="B15" s="46"/>
      <c r="C15" s="749">
        <f>'RM_2.1.sz.mell.'!C15</f>
        <v>0</v>
      </c>
      <c r="D15" s="749">
        <f>'RM_2.1.sz.mell.'!D15</f>
        <v>0</v>
      </c>
      <c r="E15" s="1362">
        <f t="shared" si="0"/>
        <v>0</v>
      </c>
      <c r="F15" s="46"/>
      <c r="G15" s="749">
        <f>'RM_2.1.sz.mell.'!G15</f>
        <v>0</v>
      </c>
      <c r="H15" s="749">
        <f>'RM_2.1.sz.mell.'!H15</f>
        <v>0</v>
      </c>
      <c r="I15" s="750">
        <f t="shared" si="1"/>
        <v>0</v>
      </c>
      <c r="J15" s="1601"/>
    </row>
    <row r="16" spans="1:10" ht="12.9" customHeight="1" x14ac:dyDescent="0.25">
      <c r="A16" s="342" t="s">
        <v>28</v>
      </c>
      <c r="B16" s="46"/>
      <c r="C16" s="749">
        <f>'RM_2.1.sz.mell.'!C16</f>
        <v>0</v>
      </c>
      <c r="D16" s="749">
        <f>'RM_2.1.sz.mell.'!D16</f>
        <v>0</v>
      </c>
      <c r="E16" s="1362">
        <f t="shared" si="0"/>
        <v>0</v>
      </c>
      <c r="F16" s="46"/>
      <c r="G16" s="749">
        <f>'RM_2.1.sz.mell.'!G16</f>
        <v>0</v>
      </c>
      <c r="H16" s="749">
        <f>'RM_2.1.sz.mell.'!H16</f>
        <v>0</v>
      </c>
      <c r="I16" s="750">
        <f t="shared" si="1"/>
        <v>0</v>
      </c>
      <c r="J16" s="1601"/>
    </row>
    <row r="17" spans="1:10" ht="12.9" customHeight="1" thickBot="1" x14ac:dyDescent="0.3">
      <c r="A17" s="342" t="s">
        <v>29</v>
      </c>
      <c r="B17" s="57"/>
      <c r="C17" s="751">
        <f>'RM_2.1.sz.mell.'!C17</f>
        <v>0</v>
      </c>
      <c r="D17" s="751">
        <f>'RM_2.1.sz.mell.'!D17</f>
        <v>0</v>
      </c>
      <c r="E17" s="1363"/>
      <c r="F17" s="46"/>
      <c r="G17" s="751">
        <f>'RM_2.1.sz.mell.'!G17</f>
        <v>0</v>
      </c>
      <c r="H17" s="751">
        <f>'RM_2.1.sz.mell.'!H17</f>
        <v>0</v>
      </c>
      <c r="I17" s="750">
        <f t="shared" si="1"/>
        <v>0</v>
      </c>
      <c r="J17" s="1601"/>
    </row>
    <row r="18" spans="1:10" ht="13.8" thickBot="1" x14ac:dyDescent="0.3">
      <c r="A18" s="345" t="s">
        <v>30</v>
      </c>
      <c r="B18" s="130" t="s">
        <v>482</v>
      </c>
      <c r="C18" s="322">
        <f>'RM_2.1.sz.mell.'!C18</f>
        <v>18443841</v>
      </c>
      <c r="D18" s="322">
        <f>'RM_2.1.sz.mell.'!D18</f>
        <v>3649526</v>
      </c>
      <c r="E18" s="758">
        <f>E6+E7+E9+E10+E11+E13+E14+E15+E16+E17</f>
        <v>22093367</v>
      </c>
      <c r="F18" s="130" t="s">
        <v>381</v>
      </c>
      <c r="G18" s="322">
        <f>'RM_2.1.sz.mell.'!G18</f>
        <v>20328318</v>
      </c>
      <c r="H18" s="322">
        <f>'RM_2.1.sz.mell.'!H18</f>
        <v>4702518</v>
      </c>
      <c r="I18" s="371">
        <f>SUM(I6:I17)</f>
        <v>25030836</v>
      </c>
      <c r="J18" s="1601"/>
    </row>
    <row r="19" spans="1:10" ht="12.9" customHeight="1" x14ac:dyDescent="0.25">
      <c r="A19" s="752" t="s">
        <v>31</v>
      </c>
      <c r="B19" s="347" t="s">
        <v>378</v>
      </c>
      <c r="C19" s="499">
        <f>'RM_2.1.sz.mell.'!C19</f>
        <v>2329831</v>
      </c>
      <c r="D19" s="499">
        <f>'RM_2.1.sz.mell.'!D19</f>
        <v>1052992</v>
      </c>
      <c r="E19" s="1364">
        <f>+E20+E21+E22+E23</f>
        <v>3382823</v>
      </c>
      <c r="F19" s="348" t="s">
        <v>191</v>
      </c>
      <c r="G19" s="499">
        <f>'RM_2.1.sz.mell.'!G19</f>
        <v>0</v>
      </c>
      <c r="H19" s="499">
        <f>'RM_2.1.sz.mell.'!H19</f>
        <v>0</v>
      </c>
      <c r="I19" s="753">
        <f>G19+H19</f>
        <v>0</v>
      </c>
      <c r="J19" s="1601"/>
    </row>
    <row r="20" spans="1:10" ht="12.9" customHeight="1" x14ac:dyDescent="0.25">
      <c r="A20" s="754" t="s">
        <v>32</v>
      </c>
      <c r="B20" s="348" t="s">
        <v>228</v>
      </c>
      <c r="C20" s="755">
        <f>'RM_2.1.sz.mell.'!C20</f>
        <v>2329831</v>
      </c>
      <c r="D20" s="755">
        <f>'RM_2.1.sz.mell.'!D20</f>
        <v>1052992</v>
      </c>
      <c r="E20" s="1365">
        <f>C20+D20</f>
        <v>3382823</v>
      </c>
      <c r="F20" s="348" t="s">
        <v>380</v>
      </c>
      <c r="G20" s="755">
        <f>'RM_2.1.sz.mell.'!G20</f>
        <v>0</v>
      </c>
      <c r="H20" s="755">
        <f>'RM_2.1.sz.mell.'!H20</f>
        <v>0</v>
      </c>
      <c r="I20" s="756">
        <f t="shared" ref="I20:I28" si="2">G20+H20</f>
        <v>0</v>
      </c>
      <c r="J20" s="1601"/>
    </row>
    <row r="21" spans="1:10" ht="12.9" customHeight="1" x14ac:dyDescent="0.25">
      <c r="A21" s="754" t="s">
        <v>33</v>
      </c>
      <c r="B21" s="348" t="s">
        <v>229</v>
      </c>
      <c r="C21" s="755">
        <f>'RM_2.1.sz.mell.'!C21</f>
        <v>0</v>
      </c>
      <c r="D21" s="755">
        <f>'RM_2.1.sz.mell.'!D21</f>
        <v>0</v>
      </c>
      <c r="E21" s="1365">
        <f>C21+D21</f>
        <v>0</v>
      </c>
      <c r="F21" s="348" t="s">
        <v>156</v>
      </c>
      <c r="G21" s="755">
        <f>'RM_2.1.sz.mell.'!G21</f>
        <v>0</v>
      </c>
      <c r="H21" s="755">
        <f>'RM_2.1.sz.mell.'!H21</f>
        <v>0</v>
      </c>
      <c r="I21" s="756">
        <f t="shared" si="2"/>
        <v>0</v>
      </c>
      <c r="J21" s="1601"/>
    </row>
    <row r="22" spans="1:10" ht="12.9" customHeight="1" x14ac:dyDescent="0.25">
      <c r="A22" s="754" t="s">
        <v>34</v>
      </c>
      <c r="B22" s="348" t="s">
        <v>233</v>
      </c>
      <c r="C22" s="755">
        <f>'RM_2.1.sz.mell.'!C22</f>
        <v>0</v>
      </c>
      <c r="D22" s="755">
        <f>'RM_2.1.sz.mell.'!D22</f>
        <v>0</v>
      </c>
      <c r="E22" s="1365">
        <f>C22+D22</f>
        <v>0</v>
      </c>
      <c r="F22" s="348" t="s">
        <v>157</v>
      </c>
      <c r="G22" s="755">
        <f>'RM_2.1.sz.mell.'!G22</f>
        <v>0</v>
      </c>
      <c r="H22" s="755">
        <f>'RM_2.1.sz.mell.'!H22</f>
        <v>0</v>
      </c>
      <c r="I22" s="756">
        <f t="shared" si="2"/>
        <v>0</v>
      </c>
      <c r="J22" s="1601"/>
    </row>
    <row r="23" spans="1:10" ht="12.9" customHeight="1" x14ac:dyDescent="0.25">
      <c r="A23" s="754" t="s">
        <v>35</v>
      </c>
      <c r="B23" s="356" t="s">
        <v>239</v>
      </c>
      <c r="C23" s="755">
        <f>'RM_2.1.sz.mell.'!C23</f>
        <v>0</v>
      </c>
      <c r="D23" s="755">
        <f>'RM_2.1.sz.mell.'!D23</f>
        <v>0</v>
      </c>
      <c r="E23" s="1365">
        <f>C23+D23</f>
        <v>0</v>
      </c>
      <c r="F23" s="347" t="s">
        <v>235</v>
      </c>
      <c r="G23" s="755">
        <f>'RM_2.1.sz.mell.'!G23</f>
        <v>0</v>
      </c>
      <c r="H23" s="755">
        <f>'RM_2.1.sz.mell.'!H23</f>
        <v>0</v>
      </c>
      <c r="I23" s="756">
        <f t="shared" si="2"/>
        <v>0</v>
      </c>
      <c r="J23" s="1601"/>
    </row>
    <row r="24" spans="1:10" ht="12.9" customHeight="1" x14ac:dyDescent="0.25">
      <c r="A24" s="754" t="s">
        <v>36</v>
      </c>
      <c r="B24" s="348" t="s">
        <v>379</v>
      </c>
      <c r="C24" s="350">
        <f>'RM_2.1.sz.mell.'!C24</f>
        <v>0</v>
      </c>
      <c r="D24" s="350">
        <f>'RM_2.1.sz.mell.'!D24</f>
        <v>0</v>
      </c>
      <c r="E24" s="1366">
        <f>+E25+E26</f>
        <v>0</v>
      </c>
      <c r="F24" s="348" t="s">
        <v>192</v>
      </c>
      <c r="G24" s="350">
        <f>'RM_2.1.sz.mell.'!G24</f>
        <v>0</v>
      </c>
      <c r="H24" s="350">
        <f>'RM_2.1.sz.mell.'!H24</f>
        <v>0</v>
      </c>
      <c r="I24" s="756">
        <f t="shared" si="2"/>
        <v>0</v>
      </c>
      <c r="J24" s="1601"/>
    </row>
    <row r="25" spans="1:10" ht="12.9" customHeight="1" x14ac:dyDescent="0.25">
      <c r="A25" s="752" t="s">
        <v>37</v>
      </c>
      <c r="B25" s="347" t="s">
        <v>377</v>
      </c>
      <c r="C25" s="757">
        <f>'RM_2.1.sz.mell.'!C25</f>
        <v>0</v>
      </c>
      <c r="D25" s="757">
        <f>'RM_2.1.sz.mell.'!D25</f>
        <v>0</v>
      </c>
      <c r="E25" s="1367">
        <f>C25+D25</f>
        <v>0</v>
      </c>
      <c r="F25" s="341" t="s">
        <v>464</v>
      </c>
      <c r="G25" s="757">
        <f>'RM_2.1.sz.mell.'!G25</f>
        <v>0</v>
      </c>
      <c r="H25" s="757">
        <f>'RM_2.1.sz.mell.'!H25</f>
        <v>0</v>
      </c>
      <c r="I25" s="753">
        <f t="shared" si="2"/>
        <v>0</v>
      </c>
      <c r="J25" s="1601"/>
    </row>
    <row r="26" spans="1:10" ht="12.9" customHeight="1" x14ac:dyDescent="0.25">
      <c r="A26" s="754" t="s">
        <v>38</v>
      </c>
      <c r="B26" s="356" t="s">
        <v>917</v>
      </c>
      <c r="C26" s="755">
        <f>'RM_2.1.sz.mell.'!C26</f>
        <v>0</v>
      </c>
      <c r="D26" s="755">
        <f>'RM_2.1.sz.mell.'!D26</f>
        <v>0</v>
      </c>
      <c r="E26" s="1365">
        <f>C26+D26</f>
        <v>0</v>
      </c>
      <c r="F26" s="343" t="s">
        <v>470</v>
      </c>
      <c r="G26" s="755">
        <f>'RM_2.1.sz.mell.'!G26</f>
        <v>0</v>
      </c>
      <c r="H26" s="755">
        <f>'RM_2.1.sz.mell.'!H26</f>
        <v>0</v>
      </c>
      <c r="I26" s="756">
        <f t="shared" si="2"/>
        <v>0</v>
      </c>
      <c r="J26" s="1601"/>
    </row>
    <row r="27" spans="1:10" ht="12.9" customHeight="1" x14ac:dyDescent="0.25">
      <c r="A27" s="342" t="s">
        <v>39</v>
      </c>
      <c r="B27" s="348" t="s">
        <v>774</v>
      </c>
      <c r="C27" s="755">
        <f>'RM_2.1.sz.mell.'!C27</f>
        <v>0</v>
      </c>
      <c r="D27" s="755">
        <f>'RM_2.1.sz.mell.'!D27</f>
        <v>0</v>
      </c>
      <c r="E27" s="1365">
        <f>C27+D27</f>
        <v>0</v>
      </c>
      <c r="F27" s="343" t="s">
        <v>471</v>
      </c>
      <c r="G27" s="755">
        <f>'RM_2.1.sz.mell.'!G27</f>
        <v>0</v>
      </c>
      <c r="H27" s="755">
        <f>'RM_2.1.sz.mell.'!H27</f>
        <v>0</v>
      </c>
      <c r="I27" s="756">
        <f t="shared" si="2"/>
        <v>0</v>
      </c>
      <c r="J27" s="1601"/>
    </row>
    <row r="28" spans="1:10" ht="12.9" customHeight="1" thickBot="1" x14ac:dyDescent="0.3">
      <c r="A28" s="403" t="s">
        <v>40</v>
      </c>
      <c r="B28" s="347" t="s">
        <v>335</v>
      </c>
      <c r="C28" s="757">
        <f>'RM_2.1.sz.mell.'!C28</f>
        <v>0</v>
      </c>
      <c r="D28" s="757">
        <f>'RM_2.1.sz.mell.'!D28</f>
        <v>628095</v>
      </c>
      <c r="E28" s="1367">
        <f>C28+D28</f>
        <v>628095</v>
      </c>
      <c r="F28" s="442"/>
      <c r="G28" s="757">
        <f>'RM_2.1.sz.mell.'!G28</f>
        <v>445354</v>
      </c>
      <c r="H28" s="757">
        <f>'RM_2.1.sz.mell.'!H28</f>
        <v>628095</v>
      </c>
      <c r="I28" s="753">
        <f t="shared" si="2"/>
        <v>1073449</v>
      </c>
      <c r="J28" s="1601"/>
    </row>
    <row r="29" spans="1:10" ht="24" customHeight="1" thickBot="1" x14ac:dyDescent="0.3">
      <c r="A29" s="345" t="s">
        <v>41</v>
      </c>
      <c r="B29" s="130" t="s">
        <v>483</v>
      </c>
      <c r="C29" s="322">
        <f>'RM_2.1.sz.mell.'!C29</f>
        <v>2329831</v>
      </c>
      <c r="D29" s="322">
        <f>'RM_2.1.sz.mell.'!D29</f>
        <v>1681087</v>
      </c>
      <c r="E29" s="758">
        <f>+E19+E24+E27+E28</f>
        <v>4010918</v>
      </c>
      <c r="F29" s="130" t="s">
        <v>485</v>
      </c>
      <c r="G29" s="322">
        <f>'RM_2.1.sz.mell.'!G29</f>
        <v>445354</v>
      </c>
      <c r="H29" s="322">
        <f>'RM_2.1.sz.mell.'!H29</f>
        <v>628095</v>
      </c>
      <c r="I29" s="371">
        <f>SUM(I19:I28)</f>
        <v>1073449</v>
      </c>
      <c r="J29" s="1601"/>
    </row>
    <row r="30" spans="1:10" ht="13.8" thickBot="1" x14ac:dyDescent="0.3">
      <c r="A30" s="345" t="s">
        <v>42</v>
      </c>
      <c r="B30" s="351" t="s">
        <v>484</v>
      </c>
      <c r="C30" s="759">
        <f>'RM_2.1.sz.mell.'!C30</f>
        <v>20773672</v>
      </c>
      <c r="D30" s="759">
        <f>'RM_2.1.sz.mell.'!D30</f>
        <v>5330613</v>
      </c>
      <c r="E30" s="760">
        <f>+E18+E29</f>
        <v>26104285</v>
      </c>
      <c r="F30" s="351" t="s">
        <v>486</v>
      </c>
      <c r="G30" s="759">
        <f>'RM_2.1.sz.mell.'!G30</f>
        <v>20773672</v>
      </c>
      <c r="H30" s="759">
        <f>'RM_2.1.sz.mell.'!H30</f>
        <v>5330613</v>
      </c>
      <c r="I30" s="760">
        <f>+I18+I29</f>
        <v>26104285</v>
      </c>
      <c r="J30" s="1601"/>
    </row>
    <row r="31" spans="1:10" ht="13.8" thickBot="1" x14ac:dyDescent="0.3">
      <c r="A31" s="345" t="s">
        <v>43</v>
      </c>
      <c r="B31" s="351" t="s">
        <v>169</v>
      </c>
      <c r="C31" s="759">
        <f>'RM_2.1.sz.mell.'!C31</f>
        <v>1884477</v>
      </c>
      <c r="D31" s="759">
        <f>'RM_2.1.sz.mell.'!D31</f>
        <v>1052992</v>
      </c>
      <c r="E31" s="760">
        <f>IF(E18-I18&lt;0,I18-E18,"-")</f>
        <v>2937469</v>
      </c>
      <c r="F31" s="351" t="s">
        <v>170</v>
      </c>
      <c r="G31" s="759" t="str">
        <f>'RM_2.1.sz.mell.'!G31</f>
        <v>-</v>
      </c>
      <c r="H31" s="759" t="str">
        <f>'RM_2.1.sz.mell.'!H31</f>
        <v>-</v>
      </c>
      <c r="I31" s="760" t="str">
        <f>IF(E18-I18&gt;0,E18-I18,"-")</f>
        <v>-</v>
      </c>
      <c r="J31" s="1601"/>
    </row>
    <row r="32" spans="1:10" ht="13.8" thickBot="1" x14ac:dyDescent="0.3">
      <c r="A32" s="345" t="s">
        <v>44</v>
      </c>
      <c r="B32" s="351" t="s">
        <v>567</v>
      </c>
      <c r="C32" s="759" t="str">
        <f>'RM_2.1.sz.mell.'!C32</f>
        <v>-</v>
      </c>
      <c r="D32" s="759" t="str">
        <f>'RM_2.1.sz.mell.'!D32</f>
        <v>-</v>
      </c>
      <c r="E32" s="1368" t="str">
        <f>IF(E30-I30&lt;0,I30-E30,"-")</f>
        <v>-</v>
      </c>
      <c r="F32" s="351" t="s">
        <v>568</v>
      </c>
      <c r="G32" s="759" t="str">
        <f>'RM_2.1.sz.mell.'!G32</f>
        <v>-</v>
      </c>
      <c r="H32" s="759" t="str">
        <f>'RM_2.1.sz.mell.'!H32</f>
        <v>-</v>
      </c>
      <c r="I32" s="761" t="str">
        <f>IF(E30-I30&gt;0,E30-I30,"-")</f>
        <v>-</v>
      </c>
      <c r="J32" s="1601"/>
    </row>
    <row r="33" spans="2:6" ht="17.399999999999999" x14ac:dyDescent="0.25">
      <c r="B33" s="1602"/>
      <c r="C33" s="1602"/>
      <c r="D33" s="1602"/>
      <c r="E33" s="1602"/>
      <c r="F33" s="1602"/>
    </row>
  </sheetData>
  <sheetProtection sheet="1"/>
  <mergeCells count="4">
    <mergeCell ref="A1:I1"/>
    <mergeCell ref="J1:J32"/>
    <mergeCell ref="A3:A4"/>
    <mergeCell ref="B33:F33"/>
  </mergeCells>
  <printOptions horizontalCentered="1"/>
  <pageMargins left="0.33" right="0.48" top="0.9055118110236221" bottom="0.5" header="0.6692913385826772" footer="0.28000000000000003"/>
  <pageSetup paperSize="9" scale="72" orientation="landscape" verticalDpi="300" r:id="rId1"/>
  <headerFooter alignWithMargins="0">
    <oddHeader xml:space="preserve">&amp;R&amp;"Times New Roman CE,Félkövér dőlt"&amp;11 </oddHead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theme="7"/>
  </sheetPr>
  <dimension ref="A1:J33"/>
  <sheetViews>
    <sheetView zoomScale="120" zoomScaleNormal="120" zoomScaleSheetLayoutView="115" workbookViewId="0">
      <selection activeCell="K26" sqref="K26"/>
    </sheetView>
  </sheetViews>
  <sheetFormatPr defaultColWidth="9.33203125" defaultRowHeight="13.2" x14ac:dyDescent="0.25"/>
  <cols>
    <col min="1" max="1" width="6.77734375" style="55" customWidth="1"/>
    <col min="2" max="2" width="49.77734375" style="193" customWidth="1"/>
    <col min="3" max="5" width="15.44140625" style="55" customWidth="1"/>
    <col min="6" max="6" width="49.77734375" style="55" customWidth="1"/>
    <col min="7" max="9" width="15.44140625" style="55" customWidth="1"/>
    <col min="10" max="10" width="4.77734375" style="55" customWidth="1"/>
    <col min="11" max="16384" width="9.33203125" style="55"/>
  </cols>
  <sheetData>
    <row r="1" spans="1:10" ht="39.9" customHeight="1" x14ac:dyDescent="0.25">
      <c r="A1" s="1778" t="s">
        <v>775</v>
      </c>
      <c r="B1" s="1779"/>
      <c r="C1" s="1779"/>
      <c r="D1" s="1779"/>
      <c r="E1" s="1779"/>
      <c r="F1" s="1779"/>
      <c r="G1" s="1779"/>
      <c r="H1" s="1779"/>
      <c r="I1" s="1779"/>
      <c r="J1" s="1601" t="str">
        <f>CONCATENATE("2.2. melléklet ",E_ALAPADATOK!A7," ",E_ALAPADATOK!B7," ",E_ALAPADATOK!C7," ",E_ALAPADATOK!D7," ",E_ALAPADATOK!E7," ",E_ALAPADATOK!F7," ",E_ALAPADATOK!G7," ",E_ALAPADATOK!H7)</f>
        <v>2.2. melléklet a … / 2019 ( … ) önkormányzati rendelethez</v>
      </c>
    </row>
    <row r="2" spans="1:10" ht="14.4" thickBot="1" x14ac:dyDescent="0.3">
      <c r="G2" s="739"/>
      <c r="H2" s="739"/>
      <c r="I2" s="739" t="str">
        <f>'E_2.1.sz.mell.'!I2</f>
        <v>Forintban!</v>
      </c>
      <c r="J2" s="1601"/>
    </row>
    <row r="3" spans="1:10" ht="13.5" customHeight="1" thickBot="1" x14ac:dyDescent="0.3">
      <c r="A3" s="1599" t="s">
        <v>69</v>
      </c>
      <c r="B3" s="331" t="s">
        <v>56</v>
      </c>
      <c r="C3" s="332"/>
      <c r="D3" s="740"/>
      <c r="E3" s="740"/>
      <c r="F3" s="331" t="s">
        <v>57</v>
      </c>
      <c r="G3" s="333"/>
      <c r="H3" s="741"/>
      <c r="I3" s="742"/>
      <c r="J3" s="1601"/>
    </row>
    <row r="4" spans="1:10" s="334" customFormat="1" ht="34.799999999999997" thickBot="1" x14ac:dyDescent="0.3">
      <c r="A4" s="1600"/>
      <c r="B4" s="194" t="s">
        <v>61</v>
      </c>
      <c r="C4" s="743" t="str">
        <f>'RM_2.2.sz.mell.'!C4</f>
        <v>2019. évi eredeti előirányzat</v>
      </c>
      <c r="D4" s="743" t="str">
        <f>'RM_2.2.sz.mell.'!D4</f>
        <v>Halmozott módosítás 2019. …….-ig</v>
      </c>
      <c r="E4" s="743" t="str">
        <f>'RM_2.2.sz.mell.'!E4</f>
        <v>2019. 1. Módosítás után</v>
      </c>
      <c r="F4" s="745" t="s">
        <v>61</v>
      </c>
      <c r="G4" s="746" t="str">
        <f>'RM_2.2.sz.mell.'!G4</f>
        <v>2019. évi eredeti előirányzat</v>
      </c>
      <c r="H4" s="746" t="str">
        <f>'RM_2.2.sz.mell.'!H4</f>
        <v>Halmozott módosítás 2019. …….-ig</v>
      </c>
      <c r="I4" s="746" t="str">
        <f>'RM_2.2.sz.mell.'!I4</f>
        <v>2019. 1. Módosítás után</v>
      </c>
      <c r="J4" s="1601"/>
    </row>
    <row r="5" spans="1:10" s="334" customFormat="1" ht="13.8" thickBot="1" x14ac:dyDescent="0.3">
      <c r="A5" s="335" t="s">
        <v>493</v>
      </c>
      <c r="B5" s="336" t="s">
        <v>494</v>
      </c>
      <c r="C5" s="337" t="str">
        <f>'RM_2.2.sz.mell.'!C5</f>
        <v>C</v>
      </c>
      <c r="D5" s="337" t="str">
        <f>'RM_2.2.sz.mell.'!D5</f>
        <v>D</v>
      </c>
      <c r="E5" s="748" t="s">
        <v>771</v>
      </c>
      <c r="F5" s="336" t="s">
        <v>772</v>
      </c>
      <c r="G5" s="337" t="str">
        <f>'RM_2.2.sz.mell.'!G5</f>
        <v>G</v>
      </c>
      <c r="H5" s="337" t="str">
        <f>'RM_2.2.sz.mell.'!H5</f>
        <v>H</v>
      </c>
      <c r="I5" s="748" t="s">
        <v>773</v>
      </c>
      <c r="J5" s="1601"/>
    </row>
    <row r="6" spans="1:10" ht="12.9" customHeight="1" x14ac:dyDescent="0.25">
      <c r="A6" s="340" t="s">
        <v>18</v>
      </c>
      <c r="B6" s="341" t="s">
        <v>382</v>
      </c>
      <c r="C6" s="749">
        <f>'RM_2.2.sz.mell.'!C6</f>
        <v>0</v>
      </c>
      <c r="D6" s="749">
        <f>'RM_2.2.sz.mell.'!D6</f>
        <v>12203430</v>
      </c>
      <c r="E6" s="1362">
        <f>C6+D6</f>
        <v>12203430</v>
      </c>
      <c r="F6" s="341" t="s">
        <v>230</v>
      </c>
      <c r="G6" s="749">
        <f>'RM_2.2.sz.mell.'!G6</f>
        <v>19215800</v>
      </c>
      <c r="H6" s="749">
        <f>'RM_2.2.sz.mell.'!H6</f>
        <v>1000000</v>
      </c>
      <c r="I6" s="1362">
        <f>G6+H6</f>
        <v>20215800</v>
      </c>
      <c r="J6" s="1601"/>
    </row>
    <row r="7" spans="1:10" x14ac:dyDescent="0.25">
      <c r="A7" s="342" t="s">
        <v>19</v>
      </c>
      <c r="B7" s="343" t="s">
        <v>383</v>
      </c>
      <c r="C7" s="749">
        <f>'RM_2.2.sz.mell.'!C7</f>
        <v>0</v>
      </c>
      <c r="D7" s="749">
        <f>'RM_2.2.sz.mell.'!D7</f>
        <v>0</v>
      </c>
      <c r="E7" s="1362">
        <f t="shared" ref="E7:E16" si="0">C7+D7</f>
        <v>0</v>
      </c>
      <c r="F7" s="343" t="s">
        <v>388</v>
      </c>
      <c r="G7" s="749">
        <f>'RM_2.2.sz.mell.'!G7</f>
        <v>0</v>
      </c>
      <c r="H7" s="749">
        <f>'RM_2.2.sz.mell.'!H7</f>
        <v>0</v>
      </c>
      <c r="I7" s="1362">
        <f t="shared" ref="I7:I29" si="1">G7+H7</f>
        <v>0</v>
      </c>
      <c r="J7" s="1601"/>
    </row>
    <row r="8" spans="1:10" ht="12.9" customHeight="1" x14ac:dyDescent="0.25">
      <c r="A8" s="342" t="s">
        <v>20</v>
      </c>
      <c r="B8" s="343" t="s">
        <v>10</v>
      </c>
      <c r="C8" s="749">
        <f>'RM_2.2.sz.mell.'!C8</f>
        <v>0</v>
      </c>
      <c r="D8" s="749">
        <f>'RM_2.2.sz.mell.'!D8</f>
        <v>0</v>
      </c>
      <c r="E8" s="1362">
        <f t="shared" si="0"/>
        <v>0</v>
      </c>
      <c r="F8" s="343" t="s">
        <v>187</v>
      </c>
      <c r="G8" s="749">
        <f>'RM_2.2.sz.mell.'!G8</f>
        <v>22454369</v>
      </c>
      <c r="H8" s="749">
        <f>'RM_2.2.sz.mell.'!H8</f>
        <v>14203430</v>
      </c>
      <c r="I8" s="1362">
        <f t="shared" si="1"/>
        <v>36657799</v>
      </c>
      <c r="J8" s="1601"/>
    </row>
    <row r="9" spans="1:10" ht="12.9" customHeight="1" x14ac:dyDescent="0.25">
      <c r="A9" s="342" t="s">
        <v>21</v>
      </c>
      <c r="B9" s="343" t="s">
        <v>384</v>
      </c>
      <c r="C9" s="749">
        <f>'RM_2.2.sz.mell.'!C9</f>
        <v>0</v>
      </c>
      <c r="D9" s="749">
        <f>'RM_2.2.sz.mell.'!D9</f>
        <v>0</v>
      </c>
      <c r="E9" s="1362">
        <f t="shared" si="0"/>
        <v>0</v>
      </c>
      <c r="F9" s="343" t="s">
        <v>389</v>
      </c>
      <c r="G9" s="749">
        <f>'RM_2.2.sz.mell.'!G9</f>
        <v>0</v>
      </c>
      <c r="H9" s="749">
        <f>'RM_2.2.sz.mell.'!H9</f>
        <v>0</v>
      </c>
      <c r="I9" s="1362">
        <f t="shared" si="1"/>
        <v>0</v>
      </c>
      <c r="J9" s="1601"/>
    </row>
    <row r="10" spans="1:10" ht="12.75" customHeight="1" x14ac:dyDescent="0.25">
      <c r="A10" s="342" t="s">
        <v>22</v>
      </c>
      <c r="B10" s="343" t="s">
        <v>385</v>
      </c>
      <c r="C10" s="749">
        <f>'RM_2.2.sz.mell.'!C10</f>
        <v>0</v>
      </c>
      <c r="D10" s="749">
        <f>'RM_2.2.sz.mell.'!D10</f>
        <v>0</v>
      </c>
      <c r="E10" s="1362">
        <f t="shared" si="0"/>
        <v>0</v>
      </c>
      <c r="F10" s="343" t="s">
        <v>232</v>
      </c>
      <c r="G10" s="749">
        <f>'RM_2.2.sz.mell.'!G10</f>
        <v>0</v>
      </c>
      <c r="H10" s="749">
        <f>'RM_2.2.sz.mell.'!H10</f>
        <v>0</v>
      </c>
      <c r="I10" s="1362">
        <f t="shared" si="1"/>
        <v>0</v>
      </c>
      <c r="J10" s="1601"/>
    </row>
    <row r="11" spans="1:10" ht="12.9" customHeight="1" x14ac:dyDescent="0.25">
      <c r="A11" s="342" t="s">
        <v>23</v>
      </c>
      <c r="B11" s="343" t="s">
        <v>386</v>
      </c>
      <c r="C11" s="749">
        <f>'RM_2.2.sz.mell.'!C11</f>
        <v>0</v>
      </c>
      <c r="D11" s="749">
        <f>'RM_2.2.sz.mell.'!D11</f>
        <v>0</v>
      </c>
      <c r="E11" s="1362">
        <f t="shared" si="0"/>
        <v>0</v>
      </c>
      <c r="F11" s="443"/>
      <c r="G11" s="749">
        <f>'RM_2.2.sz.mell.'!G11</f>
        <v>0</v>
      </c>
      <c r="H11" s="749">
        <f>'RM_2.2.sz.mell.'!H11</f>
        <v>0</v>
      </c>
      <c r="I11" s="1362">
        <f t="shared" si="1"/>
        <v>0</v>
      </c>
      <c r="J11" s="1601"/>
    </row>
    <row r="12" spans="1:10" ht="12.9" customHeight="1" x14ac:dyDescent="0.25">
      <c r="A12" s="342" t="s">
        <v>24</v>
      </c>
      <c r="B12" s="46"/>
      <c r="C12" s="749">
        <f>'RM_2.2.sz.mell.'!C12</f>
        <v>0</v>
      </c>
      <c r="D12" s="749">
        <f>'RM_2.2.sz.mell.'!D12</f>
        <v>0</v>
      </c>
      <c r="E12" s="1362">
        <f t="shared" si="0"/>
        <v>0</v>
      </c>
      <c r="F12" s="443"/>
      <c r="G12" s="749">
        <f>'RM_2.2.sz.mell.'!G12</f>
        <v>0</v>
      </c>
      <c r="H12" s="749">
        <f>'RM_2.2.sz.mell.'!H12</f>
        <v>0</v>
      </c>
      <c r="I12" s="1362">
        <f t="shared" si="1"/>
        <v>0</v>
      </c>
      <c r="J12" s="1601"/>
    </row>
    <row r="13" spans="1:10" ht="12.9" customHeight="1" x14ac:dyDescent="0.25">
      <c r="A13" s="342" t="s">
        <v>25</v>
      </c>
      <c r="B13" s="46"/>
      <c r="C13" s="749">
        <f>'RM_2.2.sz.mell.'!C13</f>
        <v>0</v>
      </c>
      <c r="D13" s="749">
        <f>'RM_2.2.sz.mell.'!D13</f>
        <v>0</v>
      </c>
      <c r="E13" s="1362">
        <f t="shared" si="0"/>
        <v>0</v>
      </c>
      <c r="F13" s="444"/>
      <c r="G13" s="749">
        <f>'RM_2.2.sz.mell.'!G13</f>
        <v>0</v>
      </c>
      <c r="H13" s="749">
        <f>'RM_2.2.sz.mell.'!H13</f>
        <v>0</v>
      </c>
      <c r="I13" s="1362">
        <f t="shared" si="1"/>
        <v>0</v>
      </c>
      <c r="J13" s="1601"/>
    </row>
    <row r="14" spans="1:10" ht="12.9" customHeight="1" x14ac:dyDescent="0.25">
      <c r="A14" s="342" t="s">
        <v>26</v>
      </c>
      <c r="B14" s="441"/>
      <c r="C14" s="749">
        <f>'RM_2.2.sz.mell.'!C14</f>
        <v>0</v>
      </c>
      <c r="D14" s="749">
        <f>'RM_2.2.sz.mell.'!D14</f>
        <v>0</v>
      </c>
      <c r="E14" s="1362">
        <f t="shared" si="0"/>
        <v>0</v>
      </c>
      <c r="F14" s="443"/>
      <c r="G14" s="749">
        <f>'RM_2.2.sz.mell.'!G14</f>
        <v>0</v>
      </c>
      <c r="H14" s="749">
        <f>'RM_2.2.sz.mell.'!H14</f>
        <v>0</v>
      </c>
      <c r="I14" s="1362">
        <f t="shared" si="1"/>
        <v>0</v>
      </c>
      <c r="J14" s="1601"/>
    </row>
    <row r="15" spans="1:10" x14ac:dyDescent="0.25">
      <c r="A15" s="342" t="s">
        <v>27</v>
      </c>
      <c r="B15" s="46"/>
      <c r="C15" s="749">
        <f>'RM_2.2.sz.mell.'!C15</f>
        <v>0</v>
      </c>
      <c r="D15" s="749">
        <f>'RM_2.2.sz.mell.'!D15</f>
        <v>0</v>
      </c>
      <c r="E15" s="1362">
        <f t="shared" si="0"/>
        <v>0</v>
      </c>
      <c r="F15" s="443"/>
      <c r="G15" s="749">
        <f>'RM_2.2.sz.mell.'!G15</f>
        <v>0</v>
      </c>
      <c r="H15" s="749">
        <f>'RM_2.2.sz.mell.'!H15</f>
        <v>0</v>
      </c>
      <c r="I15" s="1362">
        <f t="shared" si="1"/>
        <v>0</v>
      </c>
      <c r="J15" s="1601"/>
    </row>
    <row r="16" spans="1:10" ht="12.9" customHeight="1" thickBot="1" x14ac:dyDescent="0.3">
      <c r="A16" s="403" t="s">
        <v>28</v>
      </c>
      <c r="B16" s="442"/>
      <c r="C16" s="749">
        <f>'RM_2.2.sz.mell.'!C16</f>
        <v>0</v>
      </c>
      <c r="D16" s="749">
        <f>'RM_2.2.sz.mell.'!D16</f>
        <v>0</v>
      </c>
      <c r="E16" s="1362">
        <f t="shared" si="0"/>
        <v>0</v>
      </c>
      <c r="F16" s="404" t="s">
        <v>50</v>
      </c>
      <c r="G16" s="749">
        <f>'RM_2.2.sz.mell.'!G16</f>
        <v>0</v>
      </c>
      <c r="H16" s="749">
        <f>'RM_2.2.sz.mell.'!H16</f>
        <v>2410150</v>
      </c>
      <c r="I16" s="1362">
        <f t="shared" si="1"/>
        <v>2410150</v>
      </c>
      <c r="J16" s="1601"/>
    </row>
    <row r="17" spans="1:10" ht="15.9" customHeight="1" thickBot="1" x14ac:dyDescent="0.3">
      <c r="A17" s="345" t="s">
        <v>29</v>
      </c>
      <c r="B17" s="130" t="s">
        <v>396</v>
      </c>
      <c r="C17" s="322">
        <f>'RM_2.2.sz.mell.'!C17</f>
        <v>0</v>
      </c>
      <c r="D17" s="322">
        <f>'RM_2.2.sz.mell.'!D17</f>
        <v>12203430</v>
      </c>
      <c r="E17" s="758">
        <f>+E6+E8+E9+E11+E12+E13+E14+E15+E16</f>
        <v>12203430</v>
      </c>
      <c r="F17" s="130" t="s">
        <v>397</v>
      </c>
      <c r="G17" s="322">
        <f>'RM_2.2.sz.mell.'!G17</f>
        <v>41670169</v>
      </c>
      <c r="H17" s="322">
        <f>'RM_2.2.sz.mell.'!H17</f>
        <v>17613580</v>
      </c>
      <c r="I17" s="758">
        <f>+I6+I8+I10+I11+I12+I13+I14+I15+I16</f>
        <v>59283749</v>
      </c>
      <c r="J17" s="1601"/>
    </row>
    <row r="18" spans="1:10" ht="12.9" customHeight="1" x14ac:dyDescent="0.25">
      <c r="A18" s="340" t="s">
        <v>30</v>
      </c>
      <c r="B18" s="355" t="s">
        <v>247</v>
      </c>
      <c r="C18" s="362">
        <f>'RM_2.2.sz.mell.'!C18</f>
        <v>41670169</v>
      </c>
      <c r="D18" s="362">
        <f>'RM_2.2.sz.mell.'!D18</f>
        <v>5410150</v>
      </c>
      <c r="E18" s="1369">
        <f>+E19+E20+E21+E22+E23</f>
        <v>47080319</v>
      </c>
      <c r="F18" s="348" t="s">
        <v>191</v>
      </c>
      <c r="G18" s="362">
        <f>'RM_2.2.sz.mell.'!G18</f>
        <v>0</v>
      </c>
      <c r="H18" s="362">
        <f>'RM_2.2.sz.mell.'!H18</f>
        <v>0</v>
      </c>
      <c r="I18" s="1369">
        <f t="shared" si="1"/>
        <v>0</v>
      </c>
      <c r="J18" s="1601"/>
    </row>
    <row r="19" spans="1:10" ht="12.9" customHeight="1" x14ac:dyDescent="0.25">
      <c r="A19" s="342" t="s">
        <v>31</v>
      </c>
      <c r="B19" s="356" t="s">
        <v>236</v>
      </c>
      <c r="C19" s="755">
        <f>'RM_2.2.sz.mell.'!C19</f>
        <v>41670169</v>
      </c>
      <c r="D19" s="755">
        <f>'RM_2.2.sz.mell.'!D19</f>
        <v>5410150</v>
      </c>
      <c r="E19" s="1365">
        <f t="shared" ref="E19:E29" si="2">C19+D19</f>
        <v>47080319</v>
      </c>
      <c r="F19" s="348" t="s">
        <v>194</v>
      </c>
      <c r="G19" s="755">
        <f>'RM_2.2.sz.mell.'!G19</f>
        <v>0</v>
      </c>
      <c r="H19" s="755">
        <f>'RM_2.2.sz.mell.'!H19</f>
        <v>0</v>
      </c>
      <c r="I19" s="1365">
        <f t="shared" si="1"/>
        <v>0</v>
      </c>
      <c r="J19" s="1601"/>
    </row>
    <row r="20" spans="1:10" ht="12.9" customHeight="1" x14ac:dyDescent="0.25">
      <c r="A20" s="340" t="s">
        <v>32</v>
      </c>
      <c r="B20" s="356" t="s">
        <v>237</v>
      </c>
      <c r="C20" s="755">
        <f>'RM_2.2.sz.mell.'!C20</f>
        <v>0</v>
      </c>
      <c r="D20" s="755">
        <f>'RM_2.2.sz.mell.'!D20</f>
        <v>0</v>
      </c>
      <c r="E20" s="1365">
        <f t="shared" si="2"/>
        <v>0</v>
      </c>
      <c r="F20" s="348" t="s">
        <v>156</v>
      </c>
      <c r="G20" s="755">
        <f>'RM_2.2.sz.mell.'!G20</f>
        <v>0</v>
      </c>
      <c r="H20" s="755">
        <f>'RM_2.2.sz.mell.'!H20</f>
        <v>0</v>
      </c>
      <c r="I20" s="1365">
        <f t="shared" si="1"/>
        <v>0</v>
      </c>
      <c r="J20" s="1601"/>
    </row>
    <row r="21" spans="1:10" ht="12.9" customHeight="1" x14ac:dyDescent="0.25">
      <c r="A21" s="342" t="s">
        <v>33</v>
      </c>
      <c r="B21" s="356" t="s">
        <v>238</v>
      </c>
      <c r="C21" s="755">
        <f>'RM_2.2.sz.mell.'!C21</f>
        <v>0</v>
      </c>
      <c r="D21" s="755">
        <f>'RM_2.2.sz.mell.'!D21</f>
        <v>0</v>
      </c>
      <c r="E21" s="1365">
        <f t="shared" si="2"/>
        <v>0</v>
      </c>
      <c r="F21" s="348" t="s">
        <v>157</v>
      </c>
      <c r="G21" s="755">
        <f>'RM_2.2.sz.mell.'!G21</f>
        <v>0</v>
      </c>
      <c r="H21" s="755">
        <f>'RM_2.2.sz.mell.'!H21</f>
        <v>0</v>
      </c>
      <c r="I21" s="1365">
        <f t="shared" si="1"/>
        <v>0</v>
      </c>
      <c r="J21" s="1601"/>
    </row>
    <row r="22" spans="1:10" ht="12.9" customHeight="1" x14ac:dyDescent="0.25">
      <c r="A22" s="340" t="s">
        <v>34</v>
      </c>
      <c r="B22" s="356" t="s">
        <v>239</v>
      </c>
      <c r="C22" s="755">
        <f>'RM_2.2.sz.mell.'!C22</f>
        <v>0</v>
      </c>
      <c r="D22" s="755">
        <f>'RM_2.2.sz.mell.'!D22</f>
        <v>0</v>
      </c>
      <c r="E22" s="1365">
        <f t="shared" si="2"/>
        <v>0</v>
      </c>
      <c r="F22" s="347" t="s">
        <v>235</v>
      </c>
      <c r="G22" s="755">
        <f>'RM_2.2.sz.mell.'!G22</f>
        <v>0</v>
      </c>
      <c r="H22" s="755">
        <f>'RM_2.2.sz.mell.'!H22</f>
        <v>0</v>
      </c>
      <c r="I22" s="1365">
        <f t="shared" si="1"/>
        <v>0</v>
      </c>
      <c r="J22" s="1601"/>
    </row>
    <row r="23" spans="1:10" ht="12.9" customHeight="1" x14ac:dyDescent="0.25">
      <c r="A23" s="342" t="s">
        <v>35</v>
      </c>
      <c r="B23" s="357" t="s">
        <v>240</v>
      </c>
      <c r="C23" s="755">
        <f>'RM_2.2.sz.mell.'!C23</f>
        <v>0</v>
      </c>
      <c r="D23" s="755">
        <f>'RM_2.2.sz.mell.'!D23</f>
        <v>0</v>
      </c>
      <c r="E23" s="1365">
        <f t="shared" si="2"/>
        <v>0</v>
      </c>
      <c r="F23" s="348" t="s">
        <v>195</v>
      </c>
      <c r="G23" s="755">
        <f>'RM_2.2.sz.mell.'!G23</f>
        <v>0</v>
      </c>
      <c r="H23" s="755">
        <f>'RM_2.2.sz.mell.'!H23</f>
        <v>0</v>
      </c>
      <c r="I23" s="1365">
        <f t="shared" si="1"/>
        <v>0</v>
      </c>
      <c r="J23" s="1601"/>
    </row>
    <row r="24" spans="1:10" ht="12.9" customHeight="1" x14ac:dyDescent="0.25">
      <c r="A24" s="340" t="s">
        <v>36</v>
      </c>
      <c r="B24" s="358" t="s">
        <v>241</v>
      </c>
      <c r="C24" s="350">
        <f>'RM_2.2.sz.mell.'!C24</f>
        <v>0</v>
      </c>
      <c r="D24" s="350">
        <f>'RM_2.2.sz.mell.'!D24</f>
        <v>0</v>
      </c>
      <c r="E24" s="1366">
        <f>+E25+E26+E27+E28+E29</f>
        <v>0</v>
      </c>
      <c r="F24" s="359" t="s">
        <v>193</v>
      </c>
      <c r="G24" s="350">
        <f>'RM_2.2.sz.mell.'!G24</f>
        <v>0</v>
      </c>
      <c r="H24" s="350">
        <f>'RM_2.2.sz.mell.'!H24</f>
        <v>0</v>
      </c>
      <c r="I24" s="1366">
        <f t="shared" si="1"/>
        <v>0</v>
      </c>
      <c r="J24" s="1601"/>
    </row>
    <row r="25" spans="1:10" ht="12.9" customHeight="1" x14ac:dyDescent="0.25">
      <c r="A25" s="342" t="s">
        <v>37</v>
      </c>
      <c r="B25" s="357" t="s">
        <v>242</v>
      </c>
      <c r="C25" s="755">
        <f>'RM_2.2.sz.mell.'!C25</f>
        <v>0</v>
      </c>
      <c r="D25" s="755">
        <f>'RM_2.2.sz.mell.'!D25</f>
        <v>0</v>
      </c>
      <c r="E25" s="1365">
        <f t="shared" si="2"/>
        <v>0</v>
      </c>
      <c r="F25" s="359" t="s">
        <v>390</v>
      </c>
      <c r="G25" s="755">
        <f>'RM_2.2.sz.mell.'!G25</f>
        <v>0</v>
      </c>
      <c r="H25" s="755">
        <f>'RM_2.2.sz.mell.'!H25</f>
        <v>0</v>
      </c>
      <c r="I25" s="1365">
        <f t="shared" si="1"/>
        <v>0</v>
      </c>
      <c r="J25" s="1601"/>
    </row>
    <row r="26" spans="1:10" ht="12.9" customHeight="1" x14ac:dyDescent="0.25">
      <c r="A26" s="340" t="s">
        <v>38</v>
      </c>
      <c r="B26" s="357" t="s">
        <v>243</v>
      </c>
      <c r="C26" s="755">
        <f>'RM_2.2.sz.mell.'!C26</f>
        <v>0</v>
      </c>
      <c r="D26" s="755">
        <f>'RM_2.2.sz.mell.'!D26</f>
        <v>0</v>
      </c>
      <c r="E26" s="1365">
        <f t="shared" si="2"/>
        <v>0</v>
      </c>
      <c r="F26" s="354"/>
      <c r="G26" s="755">
        <f>'RM_2.2.sz.mell.'!G26</f>
        <v>0</v>
      </c>
      <c r="H26" s="755">
        <f>'RM_2.2.sz.mell.'!H26</f>
        <v>0</v>
      </c>
      <c r="I26" s="1365">
        <f t="shared" si="1"/>
        <v>0</v>
      </c>
      <c r="J26" s="1601"/>
    </row>
    <row r="27" spans="1:10" ht="12.9" customHeight="1" x14ac:dyDescent="0.25">
      <c r="A27" s="342" t="s">
        <v>39</v>
      </c>
      <c r="B27" s="356" t="s">
        <v>244</v>
      </c>
      <c r="C27" s="755">
        <f>'RM_2.2.sz.mell.'!C27</f>
        <v>0</v>
      </c>
      <c r="D27" s="755">
        <f>'RM_2.2.sz.mell.'!D27</f>
        <v>0</v>
      </c>
      <c r="E27" s="1365">
        <f t="shared" si="2"/>
        <v>0</v>
      </c>
      <c r="F27" s="126"/>
      <c r="G27" s="755">
        <f>'RM_2.2.sz.mell.'!G27</f>
        <v>0</v>
      </c>
      <c r="H27" s="755">
        <f>'RM_2.2.sz.mell.'!H27</f>
        <v>0</v>
      </c>
      <c r="I27" s="1365">
        <f t="shared" si="1"/>
        <v>0</v>
      </c>
      <c r="J27" s="1601"/>
    </row>
    <row r="28" spans="1:10" ht="12.9" customHeight="1" x14ac:dyDescent="0.25">
      <c r="A28" s="340" t="s">
        <v>40</v>
      </c>
      <c r="B28" s="360" t="s">
        <v>245</v>
      </c>
      <c r="C28" s="755">
        <f>'RM_2.2.sz.mell.'!C28</f>
        <v>0</v>
      </c>
      <c r="D28" s="755">
        <f>'RM_2.2.sz.mell.'!D28</f>
        <v>0</v>
      </c>
      <c r="E28" s="1365">
        <f t="shared" si="2"/>
        <v>0</v>
      </c>
      <c r="F28" s="46"/>
      <c r="G28" s="755">
        <f>'RM_2.2.sz.mell.'!G28</f>
        <v>0</v>
      </c>
      <c r="H28" s="755">
        <f>'RM_2.2.sz.mell.'!H28</f>
        <v>0</v>
      </c>
      <c r="I28" s="1365">
        <f t="shared" si="1"/>
        <v>0</v>
      </c>
      <c r="J28" s="1601"/>
    </row>
    <row r="29" spans="1:10" ht="12.9" customHeight="1" thickBot="1" x14ac:dyDescent="0.3">
      <c r="A29" s="342" t="s">
        <v>41</v>
      </c>
      <c r="B29" s="361" t="s">
        <v>246</v>
      </c>
      <c r="C29" s="755">
        <f>'RM_2.2.sz.mell.'!C29</f>
        <v>0</v>
      </c>
      <c r="D29" s="755">
        <f>'RM_2.2.sz.mell.'!D29</f>
        <v>0</v>
      </c>
      <c r="E29" s="1365">
        <f t="shared" si="2"/>
        <v>0</v>
      </c>
      <c r="F29" s="126"/>
      <c r="G29" s="755">
        <f>'RM_2.2.sz.mell.'!G29</f>
        <v>0</v>
      </c>
      <c r="H29" s="755">
        <f>'RM_2.2.sz.mell.'!H29</f>
        <v>0</v>
      </c>
      <c r="I29" s="1365">
        <f t="shared" si="1"/>
        <v>0</v>
      </c>
      <c r="J29" s="1601"/>
    </row>
    <row r="30" spans="1:10" ht="21.75" customHeight="1" thickBot="1" x14ac:dyDescent="0.3">
      <c r="A30" s="345" t="s">
        <v>42</v>
      </c>
      <c r="B30" s="130" t="s">
        <v>387</v>
      </c>
      <c r="C30" s="322">
        <f>'RM_2.2.sz.mell.'!C30</f>
        <v>41670169</v>
      </c>
      <c r="D30" s="322">
        <f>'RM_2.2.sz.mell.'!D30</f>
        <v>5410150</v>
      </c>
      <c r="E30" s="758">
        <f>+E18+E24</f>
        <v>47080319</v>
      </c>
      <c r="F30" s="130" t="s">
        <v>391</v>
      </c>
      <c r="G30" s="322">
        <f>'RM_2.2.sz.mell.'!G30</f>
        <v>0</v>
      </c>
      <c r="H30" s="322">
        <f>'RM_2.2.sz.mell.'!H30</f>
        <v>0</v>
      </c>
      <c r="I30" s="758">
        <f>SUM(I18:I29)</f>
        <v>0</v>
      </c>
      <c r="J30" s="1601"/>
    </row>
    <row r="31" spans="1:10" ht="13.8" thickBot="1" x14ac:dyDescent="0.3">
      <c r="A31" s="345" t="s">
        <v>43</v>
      </c>
      <c r="B31" s="351" t="s">
        <v>392</v>
      </c>
      <c r="C31" s="759">
        <f>'RM_2.2.sz.mell.'!C31</f>
        <v>41670169</v>
      </c>
      <c r="D31" s="759">
        <f>'RM_2.2.sz.mell.'!D31</f>
        <v>17613580</v>
      </c>
      <c r="E31" s="760">
        <f>+E17+E30</f>
        <v>59283749</v>
      </c>
      <c r="F31" s="351" t="s">
        <v>393</v>
      </c>
      <c r="G31" s="759">
        <f>'RM_2.2.sz.mell.'!G31</f>
        <v>41670169</v>
      </c>
      <c r="H31" s="759">
        <f>'RM_2.2.sz.mell.'!H31</f>
        <v>17613580</v>
      </c>
      <c r="I31" s="760">
        <f>+I17+I30</f>
        <v>59283749</v>
      </c>
      <c r="J31" s="1601"/>
    </row>
    <row r="32" spans="1:10" ht="13.8" thickBot="1" x14ac:dyDescent="0.3">
      <c r="A32" s="345" t="s">
        <v>44</v>
      </c>
      <c r="B32" s="351" t="s">
        <v>169</v>
      </c>
      <c r="C32" s="759">
        <f>'RM_2.2.sz.mell.'!C32</f>
        <v>41670169</v>
      </c>
      <c r="D32" s="759">
        <f>'RM_2.2.sz.mell.'!D32</f>
        <v>5410150</v>
      </c>
      <c r="E32" s="760">
        <f>IF(E17-I17&lt;0,I17-E17,"-")</f>
        <v>47080319</v>
      </c>
      <c r="F32" s="351" t="s">
        <v>170</v>
      </c>
      <c r="G32" s="759" t="str">
        <f>'RM_2.2.sz.mell.'!G32</f>
        <v>-</v>
      </c>
      <c r="H32" s="759" t="str">
        <f>'RM_2.2.sz.mell.'!H32</f>
        <v>-</v>
      </c>
      <c r="I32" s="760" t="str">
        <f>IF(E17-I17&gt;0,E17-I17,"-")</f>
        <v>-</v>
      </c>
      <c r="J32" s="1601"/>
    </row>
    <row r="33" spans="1:10" ht="13.8" thickBot="1" x14ac:dyDescent="0.3">
      <c r="A33" s="345" t="s">
        <v>45</v>
      </c>
      <c r="B33" s="351" t="s">
        <v>567</v>
      </c>
      <c r="C33" s="759" t="str">
        <f>'RM_2.2.sz.mell.'!C33</f>
        <v>-</v>
      </c>
      <c r="D33" s="759" t="str">
        <f>'RM_2.2.sz.mell.'!D33</f>
        <v>-</v>
      </c>
      <c r="E33" s="1368" t="str">
        <f>IF(E31-I31&lt;0,I31-E31,"-")</f>
        <v>-</v>
      </c>
      <c r="F33" s="351" t="s">
        <v>568</v>
      </c>
      <c r="G33" s="759" t="str">
        <f>'RM_2.2.sz.mell.'!G33</f>
        <v>-</v>
      </c>
      <c r="H33" s="759" t="str">
        <f>'RM_2.2.sz.mell.'!H33</f>
        <v>-</v>
      </c>
      <c r="I33" s="1368" t="str">
        <f>IF(E31-I31&gt;0,E31-I31,"-")</f>
        <v>-</v>
      </c>
      <c r="J33" s="1601"/>
    </row>
  </sheetData>
  <sheetProtection sheet="1"/>
  <mergeCells count="3">
    <mergeCell ref="A1:I1"/>
    <mergeCell ref="J1:J33"/>
    <mergeCell ref="A3:A4"/>
  </mergeCells>
  <printOptions horizontalCentered="1"/>
  <pageMargins left="0.78740157480314965" right="0.78740157480314965" top="0.47244094488188981" bottom="0.78740157480314965" header="0.47244094488188981" footer="0.78740157480314965"/>
  <pageSetup paperSize="9" scale="72" orientation="landscape" verticalDpi="300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theme="7"/>
    <pageSetUpPr fitToPage="1"/>
  </sheetPr>
  <dimension ref="A1:E38"/>
  <sheetViews>
    <sheetView zoomScale="120" zoomScaleNormal="120" workbookViewId="0">
      <selection activeCell="J33" sqref="J32:J33"/>
    </sheetView>
  </sheetViews>
  <sheetFormatPr defaultRowHeight="13.2" x14ac:dyDescent="0.25"/>
  <cols>
    <col min="1" max="1" width="46.33203125" customWidth="1"/>
    <col min="2" max="2" width="13.77734375" customWidth="1"/>
    <col min="3" max="3" width="66.109375" customWidth="1"/>
    <col min="4" max="5" width="13.77734375" customWidth="1"/>
  </cols>
  <sheetData>
    <row r="1" spans="1:5" ht="17.399999999999999" x14ac:dyDescent="0.3">
      <c r="A1" s="684" t="s">
        <v>777</v>
      </c>
      <c r="B1" s="213"/>
      <c r="C1" s="213"/>
      <c r="D1" s="213"/>
      <c r="E1" s="769" t="s">
        <v>155</v>
      </c>
    </row>
    <row r="2" spans="1:5" x14ac:dyDescent="0.25">
      <c r="A2" s="213"/>
      <c r="B2" s="213"/>
      <c r="C2" s="213"/>
      <c r="D2" s="213"/>
      <c r="E2" s="213"/>
    </row>
    <row r="3" spans="1:5" x14ac:dyDescent="0.25">
      <c r="A3" s="685"/>
      <c r="B3" s="770"/>
      <c r="C3" s="685"/>
      <c r="D3" s="771"/>
      <c r="E3" s="770"/>
    </row>
    <row r="4" spans="1:5" ht="15.6" x14ac:dyDescent="0.3">
      <c r="A4" s="686" t="str">
        <f>+E_ÖSSZEFÜGGÉSEK!A6</f>
        <v>2019. évi eredeti előirányzat BEVÉTELEK</v>
      </c>
      <c r="B4" s="772"/>
      <c r="C4" s="687"/>
      <c r="D4" s="771"/>
      <c r="E4" s="770"/>
    </row>
    <row r="5" spans="1:5" x14ac:dyDescent="0.25">
      <c r="A5" s="685"/>
      <c r="B5" s="770"/>
      <c r="C5" s="685"/>
      <c r="D5" s="771"/>
      <c r="E5" s="770"/>
    </row>
    <row r="6" spans="1:5" x14ac:dyDescent="0.25">
      <c r="A6" s="685" t="s">
        <v>544</v>
      </c>
      <c r="B6" s="770">
        <f>+'E_1.1.sz.mell.'!C68</f>
        <v>18443841</v>
      </c>
      <c r="C6" s="685" t="s">
        <v>725</v>
      </c>
      <c r="D6" s="771">
        <f>+'E_2.1.sz.mell.'!C18+'E_2.2.sz.mell.'!C17</f>
        <v>18443841</v>
      </c>
      <c r="E6" s="770">
        <f>+B6-D6</f>
        <v>0</v>
      </c>
    </row>
    <row r="7" spans="1:5" x14ac:dyDescent="0.25">
      <c r="A7" s="685" t="s">
        <v>545</v>
      </c>
      <c r="B7" s="770">
        <f>+'E_1.1.sz.mell.'!C92</f>
        <v>44000000</v>
      </c>
      <c r="C7" s="685" t="s">
        <v>727</v>
      </c>
      <c r="D7" s="771">
        <f>+'E_2.1.sz.mell.'!C29+'E_2.2.sz.mell.'!C30</f>
        <v>44000000</v>
      </c>
      <c r="E7" s="770">
        <f>+B7-D7</f>
        <v>0</v>
      </c>
    </row>
    <row r="8" spans="1:5" x14ac:dyDescent="0.25">
      <c r="A8" s="685" t="s">
        <v>546</v>
      </c>
      <c r="B8" s="770">
        <f>+'E_1.1.sz.mell.'!C93</f>
        <v>62443841</v>
      </c>
      <c r="C8" s="685" t="s">
        <v>729</v>
      </c>
      <c r="D8" s="771">
        <f>+'E_2.1.sz.mell.'!C30+'E_2.2.sz.mell.'!C31</f>
        <v>62443841</v>
      </c>
      <c r="E8" s="770">
        <f>+B8-D8</f>
        <v>0</v>
      </c>
    </row>
    <row r="9" spans="1:5" x14ac:dyDescent="0.25">
      <c r="A9" s="685"/>
      <c r="B9" s="770"/>
      <c r="C9" s="685"/>
      <c r="D9" s="771"/>
      <c r="E9" s="770"/>
    </row>
    <row r="10" spans="1:5" ht="15.6" x14ac:dyDescent="0.3">
      <c r="A10" s="686" t="str">
        <f>+E_ÖSSZEFÜGGÉSEK!A13</f>
        <v>2019. évi előirányzat módosítások BEVÉTELEK</v>
      </c>
      <c r="B10" s="772"/>
      <c r="C10" s="687"/>
      <c r="D10" s="771"/>
      <c r="E10" s="770"/>
    </row>
    <row r="11" spans="1:5" x14ac:dyDescent="0.25">
      <c r="A11" s="685"/>
      <c r="B11" s="770"/>
      <c r="C11" s="685"/>
      <c r="D11" s="771"/>
      <c r="E11" s="770"/>
    </row>
    <row r="12" spans="1:5" x14ac:dyDescent="0.25">
      <c r="A12" s="685" t="s">
        <v>730</v>
      </c>
      <c r="B12" s="770">
        <f>+'E_1.1.sz.mell.'!J68</f>
        <v>15852956</v>
      </c>
      <c r="C12" s="685" t="s">
        <v>731</v>
      </c>
      <c r="D12" s="771">
        <f>+'E_2.1.sz.mell.'!D18+'E_2.2.sz.mell.'!D17</f>
        <v>15852956</v>
      </c>
      <c r="E12" s="770">
        <f>+B12-D12</f>
        <v>0</v>
      </c>
    </row>
    <row r="13" spans="1:5" x14ac:dyDescent="0.25">
      <c r="A13" s="685" t="s">
        <v>732</v>
      </c>
      <c r="B13" s="770">
        <f>+'E_1.1.sz.mell.'!J92</f>
        <v>7091237</v>
      </c>
      <c r="C13" s="685" t="s">
        <v>733</v>
      </c>
      <c r="D13" s="771">
        <f>+'E_2.1.sz.mell.'!D29+'E_2.2.sz.mell.'!D30</f>
        <v>7091237</v>
      </c>
      <c r="E13" s="770">
        <f>+B13-D13</f>
        <v>0</v>
      </c>
    </row>
    <row r="14" spans="1:5" x14ac:dyDescent="0.25">
      <c r="A14" s="685" t="s">
        <v>734</v>
      </c>
      <c r="B14" s="770">
        <f>+'E_1.1.sz.mell.'!J93</f>
        <v>22944193</v>
      </c>
      <c r="C14" s="685" t="s">
        <v>735</v>
      </c>
      <c r="D14" s="771">
        <f>+'E_2.1.sz.mell.'!D30+'E_2.2.sz.mell.'!D31</f>
        <v>22944193</v>
      </c>
      <c r="E14" s="770">
        <f>+B14-D14</f>
        <v>0</v>
      </c>
    </row>
    <row r="15" spans="1:5" x14ac:dyDescent="0.25">
      <c r="A15" s="685"/>
      <c r="B15" s="770"/>
      <c r="C15" s="685"/>
      <c r="D15" s="771"/>
      <c r="E15" s="770"/>
    </row>
    <row r="16" spans="1:5" ht="13.8" x14ac:dyDescent="0.25">
      <c r="A16" s="773" t="str">
        <f>+E_ÖSSZEFÜGGÉSEK!A19</f>
        <v>2019. módosítás utáni módosított előrirányzatok BEVÉTELEK</v>
      </c>
      <c r="B16" s="218"/>
      <c r="C16" s="687"/>
      <c r="D16" s="771"/>
      <c r="E16" s="770"/>
    </row>
    <row r="17" spans="1:5" x14ac:dyDescent="0.25">
      <c r="A17" s="685"/>
      <c r="B17" s="770"/>
      <c r="C17" s="685"/>
      <c r="D17" s="771"/>
      <c r="E17" s="770"/>
    </row>
    <row r="18" spans="1:5" x14ac:dyDescent="0.25">
      <c r="A18" s="685" t="s">
        <v>736</v>
      </c>
      <c r="B18" s="770">
        <f>+'E_1.1.sz.mell.'!K68</f>
        <v>34296797</v>
      </c>
      <c r="C18" s="685" t="s">
        <v>737</v>
      </c>
      <c r="D18" s="771">
        <f>+'E_2.1.sz.mell.'!E18+'E_2.2.sz.mell.'!E17</f>
        <v>34296797</v>
      </c>
      <c r="E18" s="770">
        <f>+B18-D18</f>
        <v>0</v>
      </c>
    </row>
    <row r="19" spans="1:5" x14ac:dyDescent="0.25">
      <c r="A19" s="685" t="s">
        <v>738</v>
      </c>
      <c r="B19" s="770">
        <f>+'E_1.1.sz.mell.'!K92</f>
        <v>51091237</v>
      </c>
      <c r="C19" s="685" t="s">
        <v>739</v>
      </c>
      <c r="D19" s="771">
        <f>+'E_2.1.sz.mell.'!E29+'E_2.2.sz.mell.'!E30</f>
        <v>51091237</v>
      </c>
      <c r="E19" s="770">
        <f>+B19-D19</f>
        <v>0</v>
      </c>
    </row>
    <row r="20" spans="1:5" x14ac:dyDescent="0.25">
      <c r="A20" s="685" t="s">
        <v>740</v>
      </c>
      <c r="B20" s="770">
        <f>+'E_1.1.sz.mell.'!K93</f>
        <v>85388034</v>
      </c>
      <c r="C20" s="685" t="s">
        <v>741</v>
      </c>
      <c r="D20" s="771">
        <f>+'E_2.1.sz.mell.'!E30+'E_2.2.sz.mell.'!E31</f>
        <v>85388034</v>
      </c>
      <c r="E20" s="770">
        <f>+B20-D20</f>
        <v>0</v>
      </c>
    </row>
    <row r="21" spans="1:5" x14ac:dyDescent="0.25">
      <c r="A21" s="685"/>
      <c r="B21" s="770"/>
      <c r="C21" s="685"/>
      <c r="D21" s="771"/>
      <c r="E21" s="770"/>
    </row>
    <row r="22" spans="1:5" ht="15.6" x14ac:dyDescent="0.3">
      <c r="A22" s="686" t="str">
        <f>+E_ÖSSZEFÜGGÉSEK!A25</f>
        <v>2019. évi eredeti előirányzat KIADÁSOK</v>
      </c>
      <c r="B22" s="772"/>
      <c r="C22" s="687"/>
      <c r="D22" s="771"/>
      <c r="E22" s="770"/>
    </row>
    <row r="23" spans="1:5" x14ac:dyDescent="0.25">
      <c r="A23" s="685"/>
      <c r="B23" s="770"/>
      <c r="C23" s="685"/>
      <c r="D23" s="771"/>
      <c r="E23" s="770"/>
    </row>
    <row r="24" spans="1:5" x14ac:dyDescent="0.25">
      <c r="A24" s="685" t="s">
        <v>547</v>
      </c>
      <c r="B24" s="770">
        <f>+'E_1.1.sz.mell.'!C135</f>
        <v>61998487</v>
      </c>
      <c r="C24" s="685" t="s">
        <v>743</v>
      </c>
      <c r="D24" s="771">
        <f>+'E_2.1.sz.mell.'!G18+'E_2.2.sz.mell.'!G17</f>
        <v>61998487</v>
      </c>
      <c r="E24" s="770">
        <f>+B24-D24</f>
        <v>0</v>
      </c>
    </row>
    <row r="25" spans="1:5" x14ac:dyDescent="0.25">
      <c r="A25" s="685" t="s">
        <v>548</v>
      </c>
      <c r="B25" s="770">
        <f>+'E_1.1.sz.mell.'!C160</f>
        <v>445354</v>
      </c>
      <c r="C25" s="685" t="s">
        <v>744</v>
      </c>
      <c r="D25" s="771">
        <f>+'E_2.1.sz.mell.'!G29+'E_2.2.sz.mell.'!G30</f>
        <v>445354</v>
      </c>
      <c r="E25" s="770">
        <f>+B25-D25</f>
        <v>0</v>
      </c>
    </row>
    <row r="26" spans="1:5" x14ac:dyDescent="0.25">
      <c r="A26" s="685" t="s">
        <v>549</v>
      </c>
      <c r="B26" s="770">
        <f>+'E_1.1.sz.mell.'!C161</f>
        <v>62443841</v>
      </c>
      <c r="C26" s="685" t="s">
        <v>745</v>
      </c>
      <c r="D26" s="771">
        <f>+'E_2.1.sz.mell.'!G30+'E_2.2.sz.mell.'!G31</f>
        <v>62443841</v>
      </c>
      <c r="E26" s="770">
        <f>+B26-D26</f>
        <v>0</v>
      </c>
    </row>
    <row r="27" spans="1:5" x14ac:dyDescent="0.25">
      <c r="A27" s="685"/>
      <c r="B27" s="770"/>
      <c r="C27" s="685"/>
      <c r="D27" s="771"/>
      <c r="E27" s="770"/>
    </row>
    <row r="28" spans="1:5" ht="15.6" x14ac:dyDescent="0.3">
      <c r="A28" s="686" t="str">
        <f>+E_ÖSSZEFÜGGÉSEK!A31</f>
        <v>2019. évi előirányzat módosítások KIADÁSOK</v>
      </c>
      <c r="B28" s="772"/>
      <c r="C28" s="687"/>
      <c r="D28" s="771"/>
      <c r="E28" s="770"/>
    </row>
    <row r="29" spans="1:5" x14ac:dyDescent="0.25">
      <c r="A29" s="685"/>
      <c r="B29" s="770"/>
      <c r="C29" s="685"/>
      <c r="D29" s="771"/>
      <c r="E29" s="770"/>
    </row>
    <row r="30" spans="1:5" x14ac:dyDescent="0.25">
      <c r="A30" s="685" t="s">
        <v>746</v>
      </c>
      <c r="B30" s="770">
        <f>+'E_1.1.sz.mell.'!J135</f>
        <v>22316098</v>
      </c>
      <c r="C30" s="685" t="s">
        <v>747</v>
      </c>
      <c r="D30" s="771">
        <f>+'E_2.1.sz.mell.'!H18+'E_2.2.sz.mell.'!H17</f>
        <v>22316098</v>
      </c>
      <c r="E30" s="770">
        <f>+B30-D30</f>
        <v>0</v>
      </c>
    </row>
    <row r="31" spans="1:5" x14ac:dyDescent="0.25">
      <c r="A31" s="685" t="s">
        <v>748</v>
      </c>
      <c r="B31" s="770">
        <f>+'E_1.1.sz.mell.'!J160</f>
        <v>628095</v>
      </c>
      <c r="C31" s="685" t="s">
        <v>749</v>
      </c>
      <c r="D31" s="771">
        <f>+'E_2.1.sz.mell.'!H29+'E_2.2.sz.mell.'!H30</f>
        <v>628095</v>
      </c>
      <c r="E31" s="770">
        <f>+B31-D31</f>
        <v>0</v>
      </c>
    </row>
    <row r="32" spans="1:5" x14ac:dyDescent="0.25">
      <c r="A32" s="685" t="s">
        <v>750</v>
      </c>
      <c r="B32" s="770">
        <f>+'E_1.1.sz.mell.'!J161</f>
        <v>22944193</v>
      </c>
      <c r="C32" s="685" t="s">
        <v>751</v>
      </c>
      <c r="D32" s="771">
        <f>+'E_2.1.sz.mell.'!H30+'E_2.2.sz.mell.'!H31</f>
        <v>22944193</v>
      </c>
      <c r="E32" s="770">
        <f>+B32-D32</f>
        <v>0</v>
      </c>
    </row>
    <row r="33" spans="1:5" x14ac:dyDescent="0.25">
      <c r="A33" s="685"/>
      <c r="B33" s="770"/>
      <c r="C33" s="685"/>
      <c r="D33" s="771"/>
      <c r="E33" s="770"/>
    </row>
    <row r="34" spans="1:5" ht="15.6" x14ac:dyDescent="0.3">
      <c r="A34" s="689" t="str">
        <f>+E_ÖSSZEFÜGGÉSEK!A37</f>
        <v>2019. módosítás utáni módosított előirányzatok KIADÁSOK</v>
      </c>
      <c r="B34" s="772"/>
      <c r="C34" s="687"/>
      <c r="D34" s="771"/>
      <c r="E34" s="770"/>
    </row>
    <row r="35" spans="1:5" x14ac:dyDescent="0.25">
      <c r="A35" s="685"/>
      <c r="B35" s="770"/>
      <c r="C35" s="685"/>
      <c r="D35" s="771"/>
      <c r="E35" s="770"/>
    </row>
    <row r="36" spans="1:5" x14ac:dyDescent="0.25">
      <c r="A36" s="685" t="s">
        <v>752</v>
      </c>
      <c r="B36" s="770">
        <f>+'E_1.1.sz.mell.'!K135</f>
        <v>84314585</v>
      </c>
      <c r="C36" s="685" t="s">
        <v>753</v>
      </c>
      <c r="D36" s="771">
        <f>+'E_2.1.sz.mell.'!I18+'E_2.2.sz.mell.'!I17</f>
        <v>84314585</v>
      </c>
      <c r="E36" s="770">
        <f>+B36-D36</f>
        <v>0</v>
      </c>
    </row>
    <row r="37" spans="1:5" x14ac:dyDescent="0.25">
      <c r="A37" s="685" t="s">
        <v>754</v>
      </c>
      <c r="B37" s="770">
        <f>+'E_1.1.sz.mell.'!K160</f>
        <v>1073449</v>
      </c>
      <c r="C37" s="685" t="s">
        <v>755</v>
      </c>
      <c r="D37" s="771">
        <f>+'E_2.1.sz.mell.'!I29+'E_2.2.sz.mell.'!I30</f>
        <v>1073449</v>
      </c>
      <c r="E37" s="770">
        <f>+B37-D37</f>
        <v>0</v>
      </c>
    </row>
    <row r="38" spans="1:5" x14ac:dyDescent="0.25">
      <c r="A38" s="685" t="s">
        <v>778</v>
      </c>
      <c r="B38" s="770">
        <f>+'E_1.1.sz.mell.'!K161</f>
        <v>85388034</v>
      </c>
      <c r="C38" s="685" t="s">
        <v>757</v>
      </c>
      <c r="D38" s="771">
        <f>+'E_2.1.sz.mell.'!I30+'E_2.2.sz.mell.'!I31</f>
        <v>85388034</v>
      </c>
      <c r="E38" s="770">
        <f>+B38-D38</f>
        <v>0</v>
      </c>
    </row>
  </sheetData>
  <sheetProtection sheet="1"/>
  <conditionalFormatting sqref="E3:E15">
    <cfRule type="cellIs" dxfId="5" priority="2" stopIfTrue="1" operator="notEqual">
      <formula>0</formula>
    </cfRule>
  </conditionalFormatting>
  <conditionalFormatting sqref="E3:E38">
    <cfRule type="cellIs" dxfId="4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theme="7"/>
  </sheetPr>
  <dimension ref="A1:I25"/>
  <sheetViews>
    <sheetView zoomScale="120" zoomScaleNormal="120" workbookViewId="0">
      <selection activeCell="K11" sqref="K11"/>
    </sheetView>
  </sheetViews>
  <sheetFormatPr defaultColWidth="9.33203125" defaultRowHeight="13.2" x14ac:dyDescent="0.25"/>
  <cols>
    <col min="1" max="1" width="38.77734375" style="43" customWidth="1"/>
    <col min="2" max="8" width="15.77734375" style="42" customWidth="1"/>
    <col min="9" max="9" width="15.77734375" style="55" customWidth="1"/>
    <col min="10" max="11" width="12.77734375" style="42" customWidth="1"/>
    <col min="12" max="12" width="13.77734375" style="42" customWidth="1"/>
    <col min="13" max="16384" width="9.33203125" style="42"/>
  </cols>
  <sheetData>
    <row r="1" spans="1:9" ht="13.8" x14ac:dyDescent="0.25">
      <c r="C1" s="1714" t="str">
        <f>CONCATENATE("3. melléklet ",E_ALAPADATOK!A7," ",E_ALAPADATOK!B7," ",E_ALAPADATOK!C7," ",E_ALAPADATOK!D7," ",E_ALAPADATOK!E7," ",E_ALAPADATOK!F7," ",E_ALAPADATOK!G7," ",E_ALAPADATOK!H7)</f>
        <v>3. melléklet a … / 2019 ( … ) önkormányzati rendelethez</v>
      </c>
      <c r="D1" s="1715"/>
      <c r="E1" s="1715"/>
      <c r="F1" s="1715"/>
      <c r="G1" s="1715"/>
      <c r="H1" s="1715"/>
      <c r="I1" s="1715"/>
    </row>
    <row r="3" spans="1:9" ht="25.5" customHeight="1" x14ac:dyDescent="0.25">
      <c r="A3" s="1619" t="s">
        <v>793</v>
      </c>
      <c r="B3" s="1619"/>
      <c r="C3" s="1619"/>
      <c r="D3" s="1619"/>
      <c r="E3" s="1619"/>
      <c r="F3" s="1619"/>
      <c r="G3" s="1619"/>
      <c r="H3" s="1619"/>
      <c r="I3" s="1619"/>
    </row>
    <row r="4" spans="1:9" ht="22.5" customHeight="1" thickBot="1" x14ac:dyDescent="0.35">
      <c r="A4" s="193"/>
      <c r="B4" s="55"/>
      <c r="C4" s="55"/>
      <c r="D4" s="55"/>
      <c r="E4" s="55"/>
      <c r="F4" s="55"/>
      <c r="G4" s="55"/>
      <c r="H4" s="55"/>
      <c r="I4" s="774" t="str">
        <f>'E_2.2.sz.mell.'!I2</f>
        <v>Forintban!</v>
      </c>
    </row>
    <row r="5" spans="1:9" s="45" customFormat="1" ht="44.4" customHeight="1" thickBot="1" x14ac:dyDescent="0.3">
      <c r="A5" s="1373" t="str">
        <f>'RM_3.sz.mell.'!A5</f>
        <v>Beruházás  megnevezése</v>
      </c>
      <c r="B5" s="743" t="str">
        <f>'RM_3.sz.mell.'!B5</f>
        <v>Teljes költség</v>
      </c>
      <c r="C5" s="743" t="str">
        <f>'RM_3.sz.mell.'!C5</f>
        <v>Kivitelezés kezdési és befejezési éve</v>
      </c>
      <c r="D5" s="743" t="str">
        <f>'RM_3.sz.mell.'!D5</f>
        <v>Felhasználás   2018. XII. 31-ig</v>
      </c>
      <c r="E5" s="743" t="str">
        <f>'RM_3.sz.mell.'!E5</f>
        <v>2019. évi
eredeti előirányzat</v>
      </c>
      <c r="F5" s="743" t="str">
        <f>'RM_3.sz.mell.'!F5</f>
        <v>Eddigi módosítások összege 2019-ben</v>
      </c>
      <c r="G5" s="746" t="str">
        <f>'RM_3.sz.mell.'!G5</f>
        <v>1. sz. módosítás</v>
      </c>
      <c r="H5" s="743" t="str">
        <f>'RM_3.sz.mell.'!H5</f>
        <v>Módosítások összesen 2019. …..-ig</v>
      </c>
      <c r="I5" s="1497" t="str">
        <f>'RM_3.sz.mell.'!I5</f>
        <v>1.számú módosítás utáni előirányzat</v>
      </c>
    </row>
    <row r="6" spans="1:9" s="55" customFormat="1" ht="12" customHeight="1" thickBot="1" x14ac:dyDescent="0.3">
      <c r="A6" s="1374" t="str">
        <f>'RM_3.sz.mell.'!A6</f>
        <v>A</v>
      </c>
      <c r="B6" s="776" t="str">
        <f>'RM_3.sz.mell.'!B6</f>
        <v>B</v>
      </c>
      <c r="C6" s="776" t="str">
        <f>'RM_3.sz.mell.'!C6</f>
        <v>C</v>
      </c>
      <c r="D6" s="776" t="str">
        <f>'RM_3.sz.mell.'!D6</f>
        <v>D</v>
      </c>
      <c r="E6" s="776" t="str">
        <f>'RM_3.sz.mell.'!E6</f>
        <v>E</v>
      </c>
      <c r="F6" s="776" t="str">
        <f>'RM_3.sz.mell.'!F6</f>
        <v>F</v>
      </c>
      <c r="G6" s="776" t="str">
        <f>'RM_3.sz.mell.'!G6</f>
        <v>G</v>
      </c>
      <c r="H6" s="776" t="str">
        <f>'RM_3.sz.mell.'!H6</f>
        <v>H=(F+G)</v>
      </c>
      <c r="I6" s="1370" t="s">
        <v>782</v>
      </c>
    </row>
    <row r="7" spans="1:9" ht="15.9" customHeight="1" x14ac:dyDescent="0.25">
      <c r="A7" s="1375" t="str">
        <f>'RM_3.sz.mell.'!A7</f>
        <v>TAK kézikönyv rendezési terv</v>
      </c>
      <c r="B7" s="781">
        <f>'RM_3.sz.mell.'!B7</f>
        <v>2000000</v>
      </c>
      <c r="C7" s="781" t="str">
        <f>'RM_3.sz.mell.'!C7</f>
        <v>2019</v>
      </c>
      <c r="D7" s="781">
        <f>'RM_3.sz.mell.'!D7</f>
        <v>0</v>
      </c>
      <c r="E7" s="781">
        <f>'RM_3.sz.mell.'!E7</f>
        <v>2000000</v>
      </c>
      <c r="F7" s="781">
        <f>'RM_3.sz.mell.'!F7</f>
        <v>0</v>
      </c>
      <c r="G7" s="781">
        <f>'RM_3.sz.mell.'!G7</f>
        <v>0</v>
      </c>
      <c r="H7" s="781">
        <f>'RM_3.sz.mell.'!H7</f>
        <v>0</v>
      </c>
      <c r="I7" s="1371">
        <f>E7+H7</f>
        <v>2000000</v>
      </c>
    </row>
    <row r="8" spans="1:9" ht="15.9" customHeight="1" x14ac:dyDescent="0.25">
      <c r="A8" s="1375" t="str">
        <f>'RM_3.sz.mell.'!A8</f>
        <v xml:space="preserve">TOP pályázat </v>
      </c>
      <c r="B8" s="781">
        <f>'RM_3.sz.mell.'!B8</f>
        <v>33306600</v>
      </c>
      <c r="C8" s="781" t="str">
        <f>'RM_3.sz.mell.'!C8</f>
        <v>2018</v>
      </c>
      <c r="D8" s="781">
        <f>'RM_3.sz.mell.'!D8</f>
        <v>16090800</v>
      </c>
      <c r="E8" s="781">
        <f>'RM_3.sz.mell.'!E8</f>
        <v>17215800</v>
      </c>
      <c r="F8" s="781">
        <f>'RM_3.sz.mell.'!F8</f>
        <v>0</v>
      </c>
      <c r="G8" s="781">
        <f>'RM_3.sz.mell.'!G8</f>
        <v>0</v>
      </c>
      <c r="H8" s="781">
        <f>'RM_3.sz.mell.'!H8</f>
        <v>0</v>
      </c>
      <c r="I8" s="1371">
        <f>E8+H8</f>
        <v>17215800</v>
      </c>
    </row>
    <row r="9" spans="1:9" ht="15.9" customHeight="1" x14ac:dyDescent="0.25">
      <c r="A9" s="1375" t="str">
        <f>'RM_3.sz.mell.'!A9</f>
        <v>Tárgyi eszköz beszerzések</v>
      </c>
      <c r="B9" s="781">
        <f>'RM_3.sz.mell.'!B9</f>
        <v>0</v>
      </c>
      <c r="C9" s="781">
        <f>'RM_3.sz.mell.'!C9</f>
        <v>2019</v>
      </c>
      <c r="D9" s="781">
        <f>'RM_3.sz.mell.'!D9</f>
        <v>0</v>
      </c>
      <c r="E9" s="781">
        <f>'RM_3.sz.mell.'!E9</f>
        <v>0</v>
      </c>
      <c r="F9" s="781">
        <f>'RM_3.sz.mell.'!F9</f>
        <v>1000000</v>
      </c>
      <c r="G9" s="781">
        <f>'RM_3.sz.mell.'!G9</f>
        <v>0</v>
      </c>
      <c r="H9" s="781">
        <f>'RM_3.sz.mell.'!H9</f>
        <v>1000000</v>
      </c>
      <c r="I9" s="1371">
        <f t="shared" ref="I9:I24" si="0">E9+H9</f>
        <v>1000000</v>
      </c>
    </row>
    <row r="10" spans="1:9" ht="15.9" customHeight="1" x14ac:dyDescent="0.25">
      <c r="A10" s="1375">
        <f>'RM_3.sz.mell.'!A10</f>
        <v>0</v>
      </c>
      <c r="B10" s="781">
        <f>'RM_3.sz.mell.'!B10</f>
        <v>0</v>
      </c>
      <c r="C10" s="781">
        <f>'RM_3.sz.mell.'!C10</f>
        <v>0</v>
      </c>
      <c r="D10" s="781">
        <f>'RM_3.sz.mell.'!D10</f>
        <v>0</v>
      </c>
      <c r="E10" s="781">
        <f>'RM_3.sz.mell.'!E10</f>
        <v>0</v>
      </c>
      <c r="F10" s="781">
        <f>'RM_3.sz.mell.'!F10</f>
        <v>0</v>
      </c>
      <c r="G10" s="781">
        <f>'RM_3.sz.mell.'!G10</f>
        <v>0</v>
      </c>
      <c r="H10" s="781">
        <f>'RM_3.sz.mell.'!H10</f>
        <v>0</v>
      </c>
      <c r="I10" s="1371">
        <f t="shared" si="0"/>
        <v>0</v>
      </c>
    </row>
    <row r="11" spans="1:9" ht="15.9" customHeight="1" x14ac:dyDescent="0.25">
      <c r="A11" s="1375">
        <f>'RM_3.sz.mell.'!A11</f>
        <v>0</v>
      </c>
      <c r="B11" s="781">
        <f>'RM_3.sz.mell.'!B11</f>
        <v>0</v>
      </c>
      <c r="C11" s="781">
        <f>'RM_3.sz.mell.'!C11</f>
        <v>0</v>
      </c>
      <c r="D11" s="781">
        <f>'RM_3.sz.mell.'!D11</f>
        <v>0</v>
      </c>
      <c r="E11" s="781">
        <f>'RM_3.sz.mell.'!E11</f>
        <v>0</v>
      </c>
      <c r="F11" s="781">
        <f>'RM_3.sz.mell.'!F11</f>
        <v>0</v>
      </c>
      <c r="G11" s="781">
        <f>'RM_3.sz.mell.'!G11</f>
        <v>0</v>
      </c>
      <c r="H11" s="781">
        <f>'RM_3.sz.mell.'!H11</f>
        <v>0</v>
      </c>
      <c r="I11" s="1371">
        <f t="shared" si="0"/>
        <v>0</v>
      </c>
    </row>
    <row r="12" spans="1:9" ht="15.9" customHeight="1" x14ac:dyDescent="0.25">
      <c r="A12" s="1375">
        <f>'RM_3.sz.mell.'!A12</f>
        <v>0</v>
      </c>
      <c r="B12" s="781">
        <f>'RM_3.sz.mell.'!B12</f>
        <v>0</v>
      </c>
      <c r="C12" s="781">
        <f>'RM_3.sz.mell.'!C12</f>
        <v>0</v>
      </c>
      <c r="D12" s="781">
        <f>'RM_3.sz.mell.'!D12</f>
        <v>0</v>
      </c>
      <c r="E12" s="781">
        <f>'RM_3.sz.mell.'!E12</f>
        <v>0</v>
      </c>
      <c r="F12" s="781">
        <f>'RM_3.sz.mell.'!F12</f>
        <v>0</v>
      </c>
      <c r="G12" s="781">
        <f>'RM_3.sz.mell.'!G12</f>
        <v>0</v>
      </c>
      <c r="H12" s="781">
        <f>'RM_3.sz.mell.'!H12</f>
        <v>0</v>
      </c>
      <c r="I12" s="1371">
        <f t="shared" si="0"/>
        <v>0</v>
      </c>
    </row>
    <row r="13" spans="1:9" ht="15.9" customHeight="1" x14ac:dyDescent="0.25">
      <c r="A13" s="1375">
        <f>'RM_3.sz.mell.'!A13</f>
        <v>0</v>
      </c>
      <c r="B13" s="781">
        <f>'RM_3.sz.mell.'!B13</f>
        <v>0</v>
      </c>
      <c r="C13" s="781">
        <f>'RM_3.sz.mell.'!C13</f>
        <v>0</v>
      </c>
      <c r="D13" s="781">
        <f>'RM_3.sz.mell.'!D13</f>
        <v>0</v>
      </c>
      <c r="E13" s="781">
        <f>'RM_3.sz.mell.'!E13</f>
        <v>0</v>
      </c>
      <c r="F13" s="781">
        <f>'RM_3.sz.mell.'!F13</f>
        <v>0</v>
      </c>
      <c r="G13" s="781">
        <f>'RM_3.sz.mell.'!G13</f>
        <v>0</v>
      </c>
      <c r="H13" s="781">
        <f>'RM_3.sz.mell.'!H13</f>
        <v>0</v>
      </c>
      <c r="I13" s="1371">
        <f t="shared" si="0"/>
        <v>0</v>
      </c>
    </row>
    <row r="14" spans="1:9" ht="15.9" customHeight="1" x14ac:dyDescent="0.25">
      <c r="A14" s="1375">
        <f>'RM_3.sz.mell.'!A14</f>
        <v>0</v>
      </c>
      <c r="B14" s="781">
        <f>'RM_3.sz.mell.'!B14</f>
        <v>0</v>
      </c>
      <c r="C14" s="781">
        <f>'RM_3.sz.mell.'!C14</f>
        <v>0</v>
      </c>
      <c r="D14" s="781">
        <f>'RM_3.sz.mell.'!D14</f>
        <v>0</v>
      </c>
      <c r="E14" s="781">
        <f>'RM_3.sz.mell.'!E14</f>
        <v>0</v>
      </c>
      <c r="F14" s="781">
        <f>'RM_3.sz.mell.'!F14</f>
        <v>0</v>
      </c>
      <c r="G14" s="781">
        <f>'RM_3.sz.mell.'!G14</f>
        <v>0</v>
      </c>
      <c r="H14" s="781">
        <f>'RM_3.sz.mell.'!H14</f>
        <v>0</v>
      </c>
      <c r="I14" s="1371">
        <f t="shared" si="0"/>
        <v>0</v>
      </c>
    </row>
    <row r="15" spans="1:9" ht="15.9" customHeight="1" x14ac:dyDescent="0.25">
      <c r="A15" s="1375">
        <f>'RM_3.sz.mell.'!A15</f>
        <v>0</v>
      </c>
      <c r="B15" s="781">
        <f>'RM_3.sz.mell.'!B15</f>
        <v>0</v>
      </c>
      <c r="C15" s="781">
        <f>'RM_3.sz.mell.'!C15</f>
        <v>0</v>
      </c>
      <c r="D15" s="781">
        <f>'RM_3.sz.mell.'!D15</f>
        <v>0</v>
      </c>
      <c r="E15" s="781">
        <f>'RM_3.sz.mell.'!E15</f>
        <v>0</v>
      </c>
      <c r="F15" s="781">
        <f>'RM_3.sz.mell.'!F15</f>
        <v>0</v>
      </c>
      <c r="G15" s="781">
        <f>'RM_3.sz.mell.'!G15</f>
        <v>0</v>
      </c>
      <c r="H15" s="781">
        <f>'RM_3.sz.mell.'!H15</f>
        <v>0</v>
      </c>
      <c r="I15" s="1371">
        <f t="shared" si="0"/>
        <v>0</v>
      </c>
    </row>
    <row r="16" spans="1:9" ht="15.9" customHeight="1" x14ac:dyDescent="0.25">
      <c r="A16" s="1375">
        <f>'RM_3.sz.mell.'!A16</f>
        <v>0</v>
      </c>
      <c r="B16" s="781">
        <f>'RM_3.sz.mell.'!B16</f>
        <v>0</v>
      </c>
      <c r="C16" s="781">
        <f>'RM_3.sz.mell.'!C16</f>
        <v>0</v>
      </c>
      <c r="D16" s="781">
        <f>'RM_3.sz.mell.'!D16</f>
        <v>0</v>
      </c>
      <c r="E16" s="781">
        <f>'RM_3.sz.mell.'!E16</f>
        <v>0</v>
      </c>
      <c r="F16" s="781">
        <f>'RM_3.sz.mell.'!F16</f>
        <v>0</v>
      </c>
      <c r="G16" s="781">
        <f>'RM_3.sz.mell.'!G16</f>
        <v>0</v>
      </c>
      <c r="H16" s="781">
        <f>'RM_3.sz.mell.'!H16</f>
        <v>0</v>
      </c>
      <c r="I16" s="1371">
        <f t="shared" si="0"/>
        <v>0</v>
      </c>
    </row>
    <row r="17" spans="1:9" ht="15.9" customHeight="1" x14ac:dyDescent="0.25">
      <c r="A17" s="1375">
        <f>'RM_3.sz.mell.'!A17</f>
        <v>0</v>
      </c>
      <c r="B17" s="781">
        <f>'RM_3.sz.mell.'!B17</f>
        <v>0</v>
      </c>
      <c r="C17" s="781">
        <f>'RM_3.sz.mell.'!C17</f>
        <v>0</v>
      </c>
      <c r="D17" s="781">
        <f>'RM_3.sz.mell.'!D17</f>
        <v>0</v>
      </c>
      <c r="E17" s="781">
        <f>'RM_3.sz.mell.'!E17</f>
        <v>0</v>
      </c>
      <c r="F17" s="781">
        <f>'RM_3.sz.mell.'!F17</f>
        <v>0</v>
      </c>
      <c r="G17" s="781">
        <f>'RM_3.sz.mell.'!G17</f>
        <v>0</v>
      </c>
      <c r="H17" s="781">
        <f>'RM_3.sz.mell.'!H17</f>
        <v>0</v>
      </c>
      <c r="I17" s="1371">
        <f t="shared" si="0"/>
        <v>0</v>
      </c>
    </row>
    <row r="18" spans="1:9" ht="15.9" customHeight="1" x14ac:dyDescent="0.25">
      <c r="A18" s="1375">
        <f>'RM_3.sz.mell.'!A18</f>
        <v>0</v>
      </c>
      <c r="B18" s="781">
        <f>'RM_3.sz.mell.'!B18</f>
        <v>0</v>
      </c>
      <c r="C18" s="781">
        <f>'RM_3.sz.mell.'!C18</f>
        <v>0</v>
      </c>
      <c r="D18" s="781">
        <f>'RM_3.sz.mell.'!D18</f>
        <v>0</v>
      </c>
      <c r="E18" s="781">
        <f>'RM_3.sz.mell.'!E18</f>
        <v>0</v>
      </c>
      <c r="F18" s="781">
        <f>'RM_3.sz.mell.'!F18</f>
        <v>0</v>
      </c>
      <c r="G18" s="781">
        <f>'RM_3.sz.mell.'!G18</f>
        <v>0</v>
      </c>
      <c r="H18" s="781">
        <f>'RM_3.sz.mell.'!H18</f>
        <v>0</v>
      </c>
      <c r="I18" s="1371">
        <f t="shared" si="0"/>
        <v>0</v>
      </c>
    </row>
    <row r="19" spans="1:9" ht="15.9" customHeight="1" x14ac:dyDescent="0.25">
      <c r="A19" s="1375">
        <f>'RM_3.sz.mell.'!A19</f>
        <v>0</v>
      </c>
      <c r="B19" s="781">
        <f>'RM_3.sz.mell.'!B19</f>
        <v>0</v>
      </c>
      <c r="C19" s="781">
        <f>'RM_3.sz.mell.'!C19</f>
        <v>0</v>
      </c>
      <c r="D19" s="781">
        <f>'RM_3.sz.mell.'!D19</f>
        <v>0</v>
      </c>
      <c r="E19" s="781">
        <f>'RM_3.sz.mell.'!E19</f>
        <v>0</v>
      </c>
      <c r="F19" s="781">
        <f>'RM_3.sz.mell.'!F19</f>
        <v>0</v>
      </c>
      <c r="G19" s="781">
        <f>'RM_3.sz.mell.'!G19</f>
        <v>0</v>
      </c>
      <c r="H19" s="781">
        <f>'RM_3.sz.mell.'!H19</f>
        <v>0</v>
      </c>
      <c r="I19" s="1371">
        <f t="shared" si="0"/>
        <v>0</v>
      </c>
    </row>
    <row r="20" spans="1:9" ht="15.9" customHeight="1" x14ac:dyDescent="0.25">
      <c r="A20" s="1375">
        <f>'RM_3.sz.mell.'!A20</f>
        <v>0</v>
      </c>
      <c r="B20" s="781">
        <f>'RM_3.sz.mell.'!B20</f>
        <v>0</v>
      </c>
      <c r="C20" s="781">
        <f>'RM_3.sz.mell.'!C20</f>
        <v>0</v>
      </c>
      <c r="D20" s="781">
        <f>'RM_3.sz.mell.'!D20</f>
        <v>0</v>
      </c>
      <c r="E20" s="781">
        <f>'RM_3.sz.mell.'!E20</f>
        <v>0</v>
      </c>
      <c r="F20" s="781">
        <f>'RM_3.sz.mell.'!F20</f>
        <v>0</v>
      </c>
      <c r="G20" s="781">
        <f>'RM_3.sz.mell.'!G20</f>
        <v>0</v>
      </c>
      <c r="H20" s="781">
        <f>'RM_3.sz.mell.'!H20</f>
        <v>0</v>
      </c>
      <c r="I20" s="1371">
        <f t="shared" si="0"/>
        <v>0</v>
      </c>
    </row>
    <row r="21" spans="1:9" ht="15.9" customHeight="1" x14ac:dyDescent="0.25">
      <c r="A21" s="1375">
        <f>'RM_3.sz.mell.'!A21</f>
        <v>0</v>
      </c>
      <c r="B21" s="781">
        <f>'RM_3.sz.mell.'!B21</f>
        <v>0</v>
      </c>
      <c r="C21" s="781">
        <f>'RM_3.sz.mell.'!C21</f>
        <v>0</v>
      </c>
      <c r="D21" s="781">
        <f>'RM_3.sz.mell.'!D21</f>
        <v>0</v>
      </c>
      <c r="E21" s="781">
        <f>'RM_3.sz.mell.'!E21</f>
        <v>0</v>
      </c>
      <c r="F21" s="781">
        <f>'RM_3.sz.mell.'!F21</f>
        <v>0</v>
      </c>
      <c r="G21" s="781">
        <f>'RM_3.sz.mell.'!G21</f>
        <v>0</v>
      </c>
      <c r="H21" s="781">
        <f>'RM_3.sz.mell.'!H21</f>
        <v>0</v>
      </c>
      <c r="I21" s="1371">
        <f t="shared" si="0"/>
        <v>0</v>
      </c>
    </row>
    <row r="22" spans="1:9" ht="15.9" customHeight="1" x14ac:dyDescent="0.25">
      <c r="A22" s="1375">
        <f>'RM_3.sz.mell.'!A22</f>
        <v>0</v>
      </c>
      <c r="B22" s="781">
        <f>'RM_3.sz.mell.'!B22</f>
        <v>0</v>
      </c>
      <c r="C22" s="781">
        <f>'RM_3.sz.mell.'!C22</f>
        <v>0</v>
      </c>
      <c r="D22" s="781">
        <f>'RM_3.sz.mell.'!D22</f>
        <v>0</v>
      </c>
      <c r="E22" s="781">
        <f>'RM_3.sz.mell.'!E22</f>
        <v>0</v>
      </c>
      <c r="F22" s="781">
        <f>'RM_3.sz.mell.'!F22</f>
        <v>0</v>
      </c>
      <c r="G22" s="781">
        <f>'RM_3.sz.mell.'!G22</f>
        <v>0</v>
      </c>
      <c r="H22" s="781">
        <f>'RM_3.sz.mell.'!H22</f>
        <v>0</v>
      </c>
      <c r="I22" s="1371">
        <f t="shared" si="0"/>
        <v>0</v>
      </c>
    </row>
    <row r="23" spans="1:9" ht="15.9" customHeight="1" x14ac:dyDescent="0.25">
      <c r="A23" s="1375">
        <f>'RM_3.sz.mell.'!A23</f>
        <v>0</v>
      </c>
      <c r="B23" s="781">
        <f>'RM_3.sz.mell.'!B23</f>
        <v>0</v>
      </c>
      <c r="C23" s="781">
        <f>'RM_3.sz.mell.'!C23</f>
        <v>0</v>
      </c>
      <c r="D23" s="781">
        <f>'RM_3.sz.mell.'!D23</f>
        <v>0</v>
      </c>
      <c r="E23" s="781">
        <f>'RM_3.sz.mell.'!E23</f>
        <v>0</v>
      </c>
      <c r="F23" s="781">
        <f>'RM_3.sz.mell.'!F23</f>
        <v>0</v>
      </c>
      <c r="G23" s="781">
        <f>'RM_3.sz.mell.'!G23</f>
        <v>0</v>
      </c>
      <c r="H23" s="781">
        <f>'RM_3.sz.mell.'!H23</f>
        <v>0</v>
      </c>
      <c r="I23" s="1371">
        <f t="shared" si="0"/>
        <v>0</v>
      </c>
    </row>
    <row r="24" spans="1:9" ht="15.9" customHeight="1" thickBot="1" x14ac:dyDescent="0.3">
      <c r="A24" s="1376">
        <f>'RM_3.sz.mell.'!A24</f>
        <v>0</v>
      </c>
      <c r="B24" s="1377">
        <f>'RM_3.sz.mell.'!B24</f>
        <v>0</v>
      </c>
      <c r="C24" s="1377">
        <f>'RM_3.sz.mell.'!C24</f>
        <v>0</v>
      </c>
      <c r="D24" s="1377">
        <f>'RM_3.sz.mell.'!D24</f>
        <v>0</v>
      </c>
      <c r="E24" s="1377">
        <f>'RM_3.sz.mell.'!E24</f>
        <v>0</v>
      </c>
      <c r="F24" s="1377">
        <f>'RM_3.sz.mell.'!F24</f>
        <v>0</v>
      </c>
      <c r="G24" s="1377">
        <f>'RM_3.sz.mell.'!G24</f>
        <v>0</v>
      </c>
      <c r="H24" s="1377">
        <f>'RM_3.sz.mell.'!H24</f>
        <v>0</v>
      </c>
      <c r="I24" s="1378">
        <f t="shared" si="0"/>
        <v>0</v>
      </c>
    </row>
    <row r="25" spans="1:9" s="61" customFormat="1" ht="18" customHeight="1" thickBot="1" x14ac:dyDescent="0.3">
      <c r="A25" s="59" t="s">
        <v>63</v>
      </c>
      <c r="B25" s="59">
        <f>SUM(B7:B24)</f>
        <v>35306600</v>
      </c>
      <c r="C25" s="123"/>
      <c r="D25" s="59">
        <f>SUM(D7:D24)</f>
        <v>16090800</v>
      </c>
      <c r="E25" s="59">
        <f>SUM(E7:E24)</f>
        <v>19215800</v>
      </c>
      <c r="F25" s="59"/>
      <c r="G25" s="59"/>
      <c r="H25" s="59">
        <f>SUM(H7:H24)</f>
        <v>1000000</v>
      </c>
      <c r="I25" s="1372">
        <f>SUM(I7:I24)</f>
        <v>20215800</v>
      </c>
    </row>
  </sheetData>
  <sheetProtection sheet="1"/>
  <mergeCells count="2">
    <mergeCell ref="C1:I1"/>
    <mergeCell ref="A3:I3"/>
  </mergeCells>
  <printOptions horizontalCentered="1"/>
  <pageMargins left="0.39370078740157483" right="0.39370078740157483" top="1.0236220472440944" bottom="0.98425196850393704" header="0.78740157480314965" footer="0.78740157480314965"/>
  <pageSetup paperSize="9" scale="89" orientation="landscape" horizontalDpi="300" verticalDpi="300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theme="7"/>
  </sheetPr>
  <dimension ref="A1:I25"/>
  <sheetViews>
    <sheetView zoomScale="120" zoomScaleNormal="120" workbookViewId="0">
      <selection activeCell="K19" sqref="K19"/>
    </sheetView>
  </sheetViews>
  <sheetFormatPr defaultColWidth="9.33203125" defaultRowHeight="13.2" x14ac:dyDescent="0.25"/>
  <cols>
    <col min="1" max="1" width="38.77734375" style="43" customWidth="1"/>
    <col min="2" max="8" width="15.77734375" style="42" customWidth="1"/>
    <col min="9" max="9" width="15.77734375" style="55" customWidth="1"/>
    <col min="10" max="11" width="12.77734375" style="42" customWidth="1"/>
    <col min="12" max="12" width="13.77734375" style="42" customWidth="1"/>
    <col min="13" max="16384" width="9.33203125" style="42"/>
  </cols>
  <sheetData>
    <row r="1" spans="1:9" ht="13.8" x14ac:dyDescent="0.25">
      <c r="C1" s="1714" t="str">
        <f>CONCATENATE("4. melléklet ",E_ALAPADATOK!A7," ",E_ALAPADATOK!B7," ",E_ALAPADATOK!C7," ",E_ALAPADATOK!D7," ",E_ALAPADATOK!E7," ",E_ALAPADATOK!F7," ",E_ALAPADATOK!G7," ",E_ALAPADATOK!H7)</f>
        <v>4. melléklet a … / 2019 ( … ) önkormányzati rendelethez</v>
      </c>
      <c r="D1" s="1715"/>
      <c r="E1" s="1715"/>
      <c r="F1" s="1715"/>
      <c r="G1" s="1715"/>
      <c r="H1" s="1715"/>
      <c r="I1" s="1715"/>
    </row>
    <row r="2" spans="1:9" x14ac:dyDescent="0.25">
      <c r="A2" s="655"/>
      <c r="B2" s="640"/>
      <c r="C2" s="640"/>
      <c r="D2" s="640"/>
      <c r="E2" s="640"/>
      <c r="F2" s="640"/>
      <c r="G2" s="640"/>
      <c r="H2" s="640"/>
      <c r="I2" s="640"/>
    </row>
    <row r="3" spans="1:9" ht="25.5" customHeight="1" x14ac:dyDescent="0.25">
      <c r="A3" s="1619" t="s">
        <v>794</v>
      </c>
      <c r="B3" s="1619"/>
      <c r="C3" s="1619"/>
      <c r="D3" s="1619"/>
      <c r="E3" s="1619"/>
      <c r="F3" s="1619"/>
      <c r="G3" s="1619"/>
      <c r="H3" s="1619"/>
      <c r="I3" s="1619"/>
    </row>
    <row r="4" spans="1:9" ht="22.5" customHeight="1" thickBot="1" x14ac:dyDescent="0.35">
      <c r="A4" s="655"/>
      <c r="B4" s="640"/>
      <c r="C4" s="640"/>
      <c r="D4" s="640"/>
      <c r="E4" s="640"/>
      <c r="F4" s="640"/>
      <c r="G4" s="640"/>
      <c r="H4" s="640"/>
      <c r="I4" s="656" t="str">
        <f>'E_2.2.sz.mell.'!I2</f>
        <v>Forintban!</v>
      </c>
    </row>
    <row r="5" spans="1:9" s="45" customFormat="1" ht="44.4" customHeight="1" thickBot="1" x14ac:dyDescent="0.3">
      <c r="A5" s="1379" t="str">
        <f>'RM_4.sz.mell.'!A5</f>
        <v>Felújítás  megnevezése</v>
      </c>
      <c r="B5" s="1498" t="str">
        <f>'RM_4.sz.mell.'!B5</f>
        <v>Teljes költség</v>
      </c>
      <c r="C5" s="1498" t="str">
        <f>'RM_4.sz.mell.'!C5</f>
        <v>Kivitelezés kezdési és befejezési éve</v>
      </c>
      <c r="D5" s="1498" t="str">
        <f>'RM_4.sz.mell.'!D5</f>
        <v>Felhasználás   2018. XII. 31-ig</v>
      </c>
      <c r="E5" s="1498" t="str">
        <f>'RM_4.sz.mell.'!E5</f>
        <v>2019. évi
eredeti előirányzat</v>
      </c>
      <c r="F5" s="1498" t="str">
        <f>'RM_4.sz.mell.'!F5</f>
        <v>Eddigi módosítások összege 2019-ben</v>
      </c>
      <c r="G5" s="1498" t="str">
        <f>'RM_4.sz.mell.'!G5</f>
        <v>1. sz. módosítás</v>
      </c>
      <c r="H5" s="1498" t="str">
        <f>'RM_4.sz.mell.'!H5</f>
        <v>Módosítások összesen 2019. …..-ig</v>
      </c>
      <c r="I5" s="1499" t="str">
        <f>'RM_4.sz.mell.'!I5</f>
        <v>1.számú módosítás utáni előirányzat</v>
      </c>
    </row>
    <row r="6" spans="1:9" s="55" customFormat="1" ht="12" customHeight="1" thickBot="1" x14ac:dyDescent="0.3">
      <c r="A6" s="1374" t="str">
        <f>'RM_4.sz.mell.'!A6</f>
        <v>A</v>
      </c>
      <c r="B6" s="776" t="str">
        <f>'RM_4.sz.mell.'!B6</f>
        <v>B</v>
      </c>
      <c r="C6" s="776" t="str">
        <f>'RM_4.sz.mell.'!C6</f>
        <v>C</v>
      </c>
      <c r="D6" s="776" t="str">
        <f>'RM_4.sz.mell.'!D6</f>
        <v>D</v>
      </c>
      <c r="E6" s="776" t="str">
        <f>'RM_4.sz.mell.'!E6</f>
        <v>E</v>
      </c>
      <c r="F6" s="776" t="str">
        <f>'RM_4.sz.mell.'!F6</f>
        <v>F</v>
      </c>
      <c r="G6" s="776" t="str">
        <f>'RM_4.sz.mell.'!G6</f>
        <v>G</v>
      </c>
      <c r="H6" s="776" t="str">
        <f>'RM_4.sz.mell.'!H6</f>
        <v>H=(F+G)</v>
      </c>
      <c r="I6" s="1370" t="s">
        <v>782</v>
      </c>
    </row>
    <row r="7" spans="1:9" ht="15.9" customHeight="1" x14ac:dyDescent="0.25">
      <c r="A7" s="1375" t="str">
        <f>'RM_4.sz.mell.'!A7</f>
        <v>Belterületi utak felújítása</v>
      </c>
      <c r="B7" s="781">
        <f>'RM_4.sz.mell.'!B7</f>
        <v>18954369</v>
      </c>
      <c r="C7" s="781" t="str">
        <f>'RM_4.sz.mell.'!C7</f>
        <v>2019</v>
      </c>
      <c r="D7" s="781">
        <f>'RM_4.sz.mell.'!D7</f>
        <v>0</v>
      </c>
      <c r="E7" s="781">
        <f>'RM_4.sz.mell.'!E7</f>
        <v>18954369</v>
      </c>
      <c r="F7" s="781">
        <f>'RM_4.sz.mell.'!F7</f>
        <v>0</v>
      </c>
      <c r="G7" s="781">
        <f>'RM_4.sz.mell.'!G7</f>
        <v>0</v>
      </c>
      <c r="H7" s="781">
        <f>'RM_4.sz.mell.'!H7</f>
        <v>0</v>
      </c>
      <c r="I7" s="1371">
        <f>E7+H7</f>
        <v>18954369</v>
      </c>
    </row>
    <row r="8" spans="1:9" ht="15.9" customHeight="1" x14ac:dyDescent="0.25">
      <c r="A8" s="1375" t="str">
        <f>'RM_4.sz.mell.'!A8</f>
        <v>I. világháborús emlékmű renoválás</v>
      </c>
      <c r="B8" s="781">
        <f>'RM_4.sz.mell.'!B8</f>
        <v>3500000</v>
      </c>
      <c r="C8" s="781" t="str">
        <f>'RM_4.sz.mell.'!C8</f>
        <v>2019</v>
      </c>
      <c r="D8" s="781">
        <f>'RM_4.sz.mell.'!D8</f>
        <v>0</v>
      </c>
      <c r="E8" s="781">
        <f>'RM_4.sz.mell.'!E8</f>
        <v>3500000</v>
      </c>
      <c r="F8" s="781">
        <f>'RM_4.sz.mell.'!F8</f>
        <v>0</v>
      </c>
      <c r="G8" s="781">
        <f>'RM_4.sz.mell.'!G8</f>
        <v>0</v>
      </c>
      <c r="H8" s="781">
        <f>'RM_4.sz.mell.'!H8</f>
        <v>0</v>
      </c>
      <c r="I8" s="1371">
        <f t="shared" ref="I8:I24" si="0">E8+H8</f>
        <v>3500000</v>
      </c>
    </row>
    <row r="9" spans="1:9" ht="15.9" customHeight="1" x14ac:dyDescent="0.25">
      <c r="A9" s="1375" t="str">
        <f>'RM_4.sz.mell.'!A9</f>
        <v>Játszótér híd felújítás</v>
      </c>
      <c r="B9" s="781">
        <f>'RM_4.sz.mell.'!B9</f>
        <v>500000</v>
      </c>
      <c r="C9" s="781">
        <f>'RM_4.sz.mell.'!C9</f>
        <v>2019</v>
      </c>
      <c r="D9" s="781">
        <f>'RM_4.sz.mell.'!D9</f>
        <v>0</v>
      </c>
      <c r="E9" s="781">
        <f>'RM_4.sz.mell.'!E9</f>
        <v>0</v>
      </c>
      <c r="F9" s="781">
        <f>'RM_4.sz.mell.'!F9</f>
        <v>0</v>
      </c>
      <c r="G9" s="781">
        <f>'RM_4.sz.mell.'!G9</f>
        <v>500000</v>
      </c>
      <c r="H9" s="781">
        <f>'RM_4.sz.mell.'!H9</f>
        <v>500000</v>
      </c>
      <c r="I9" s="1371">
        <f t="shared" si="0"/>
        <v>500000</v>
      </c>
    </row>
    <row r="10" spans="1:9" ht="15.9" customHeight="1" x14ac:dyDescent="0.25">
      <c r="A10" s="1375" t="str">
        <f>'RM_4.sz.mell.'!A10</f>
        <v>Orvosi rendelő felújítás</v>
      </c>
      <c r="B10" s="781">
        <f>'RM_4.sz.mell.'!B10</f>
        <v>0</v>
      </c>
      <c r="C10" s="781">
        <f>'RM_4.sz.mell.'!C10</f>
        <v>2019</v>
      </c>
      <c r="D10" s="781">
        <f>'RM_4.sz.mell.'!D10</f>
        <v>0</v>
      </c>
      <c r="E10" s="781">
        <f>'RM_4.sz.mell.'!E10</f>
        <v>0</v>
      </c>
      <c r="F10" s="781">
        <f>'RM_4.sz.mell.'!F10</f>
        <v>0</v>
      </c>
      <c r="G10" s="781">
        <f>'RM_4.sz.mell.'!G10</f>
        <v>1500000</v>
      </c>
      <c r="H10" s="781">
        <f>'RM_4.sz.mell.'!H10</f>
        <v>1500000</v>
      </c>
      <c r="I10" s="1371">
        <f t="shared" si="0"/>
        <v>1500000</v>
      </c>
    </row>
    <row r="11" spans="1:9" ht="15.9" customHeight="1" x14ac:dyDescent="0.25">
      <c r="A11" s="1375" t="str">
        <f>'RM_4.sz.mell.'!A11</f>
        <v>Magyar Falu orvosi rendelő felújítás</v>
      </c>
      <c r="B11" s="781">
        <f>'RM_4.sz.mell.'!B11</f>
        <v>0</v>
      </c>
      <c r="C11" s="781">
        <f>'RM_4.sz.mell.'!C11</f>
        <v>2019</v>
      </c>
      <c r="D11" s="781">
        <f>'RM_4.sz.mell.'!D11</f>
        <v>0</v>
      </c>
      <c r="E11" s="781">
        <f>'RM_4.sz.mell.'!E11</f>
        <v>0</v>
      </c>
      <c r="F11" s="781">
        <f>'RM_4.sz.mell.'!F11</f>
        <v>0</v>
      </c>
      <c r="G11" s="781">
        <f>'RM_4.sz.mell.'!G11</f>
        <v>12203430</v>
      </c>
      <c r="H11" s="781">
        <f>'RM_4.sz.mell.'!H11</f>
        <v>12203430</v>
      </c>
      <c r="I11" s="1371">
        <f t="shared" si="0"/>
        <v>12203430</v>
      </c>
    </row>
    <row r="12" spans="1:9" ht="15.9" customHeight="1" x14ac:dyDescent="0.25">
      <c r="A12" s="1375">
        <f>'RM_4.sz.mell.'!A12</f>
        <v>0</v>
      </c>
      <c r="B12" s="781">
        <f>'RM_4.sz.mell.'!B12</f>
        <v>0</v>
      </c>
      <c r="C12" s="781">
        <f>'RM_4.sz.mell.'!C12</f>
        <v>0</v>
      </c>
      <c r="D12" s="781">
        <f>'RM_4.sz.mell.'!D12</f>
        <v>0</v>
      </c>
      <c r="E12" s="781">
        <f>'RM_4.sz.mell.'!E12</f>
        <v>0</v>
      </c>
      <c r="F12" s="781">
        <f>'RM_4.sz.mell.'!F12</f>
        <v>0</v>
      </c>
      <c r="G12" s="781">
        <f>'RM_4.sz.mell.'!G12</f>
        <v>0</v>
      </c>
      <c r="H12" s="781">
        <f>'RM_4.sz.mell.'!H12</f>
        <v>0</v>
      </c>
      <c r="I12" s="1371">
        <f t="shared" si="0"/>
        <v>0</v>
      </c>
    </row>
    <row r="13" spans="1:9" ht="15.9" customHeight="1" x14ac:dyDescent="0.25">
      <c r="A13" s="1375">
        <f>'RM_4.sz.mell.'!A13</f>
        <v>0</v>
      </c>
      <c r="B13" s="781">
        <f>'RM_4.sz.mell.'!B13</f>
        <v>0</v>
      </c>
      <c r="C13" s="781">
        <f>'RM_4.sz.mell.'!C13</f>
        <v>0</v>
      </c>
      <c r="D13" s="781">
        <f>'RM_4.sz.mell.'!D13</f>
        <v>0</v>
      </c>
      <c r="E13" s="781">
        <f>'RM_4.sz.mell.'!E13</f>
        <v>0</v>
      </c>
      <c r="F13" s="781">
        <f>'RM_4.sz.mell.'!F13</f>
        <v>0</v>
      </c>
      <c r="G13" s="781">
        <f>'RM_4.sz.mell.'!G13</f>
        <v>0</v>
      </c>
      <c r="H13" s="781">
        <f>'RM_4.sz.mell.'!H13</f>
        <v>0</v>
      </c>
      <c r="I13" s="1371">
        <f t="shared" si="0"/>
        <v>0</v>
      </c>
    </row>
    <row r="14" spans="1:9" ht="15.9" customHeight="1" x14ac:dyDescent="0.25">
      <c r="A14" s="1375">
        <f>'RM_4.sz.mell.'!A14</f>
        <v>0</v>
      </c>
      <c r="B14" s="781">
        <f>'RM_4.sz.mell.'!B14</f>
        <v>0</v>
      </c>
      <c r="C14" s="781">
        <f>'RM_4.sz.mell.'!C14</f>
        <v>0</v>
      </c>
      <c r="D14" s="781">
        <f>'RM_4.sz.mell.'!D14</f>
        <v>0</v>
      </c>
      <c r="E14" s="781">
        <f>'RM_4.sz.mell.'!E14</f>
        <v>0</v>
      </c>
      <c r="F14" s="781">
        <f>'RM_4.sz.mell.'!F14</f>
        <v>0</v>
      </c>
      <c r="G14" s="781">
        <f>'RM_4.sz.mell.'!G14</f>
        <v>0</v>
      </c>
      <c r="H14" s="781">
        <f>'RM_4.sz.mell.'!H14</f>
        <v>0</v>
      </c>
      <c r="I14" s="1371">
        <f t="shared" si="0"/>
        <v>0</v>
      </c>
    </row>
    <row r="15" spans="1:9" ht="15.9" customHeight="1" x14ac:dyDescent="0.25">
      <c r="A15" s="1375">
        <f>'RM_4.sz.mell.'!A15</f>
        <v>0</v>
      </c>
      <c r="B15" s="781">
        <f>'RM_4.sz.mell.'!B15</f>
        <v>0</v>
      </c>
      <c r="C15" s="781">
        <f>'RM_4.sz.mell.'!C15</f>
        <v>0</v>
      </c>
      <c r="D15" s="781">
        <f>'RM_4.sz.mell.'!D15</f>
        <v>0</v>
      </c>
      <c r="E15" s="781">
        <f>'RM_4.sz.mell.'!E15</f>
        <v>0</v>
      </c>
      <c r="F15" s="781">
        <f>'RM_4.sz.mell.'!F15</f>
        <v>0</v>
      </c>
      <c r="G15" s="781">
        <f>'RM_4.sz.mell.'!G15</f>
        <v>0</v>
      </c>
      <c r="H15" s="781">
        <f>'RM_4.sz.mell.'!H15</f>
        <v>0</v>
      </c>
      <c r="I15" s="1371">
        <f t="shared" si="0"/>
        <v>0</v>
      </c>
    </row>
    <row r="16" spans="1:9" ht="15.9" customHeight="1" x14ac:dyDescent="0.25">
      <c r="A16" s="1375">
        <f>'RM_4.sz.mell.'!A16</f>
        <v>0</v>
      </c>
      <c r="B16" s="781">
        <f>'RM_4.sz.mell.'!B16</f>
        <v>0</v>
      </c>
      <c r="C16" s="781">
        <f>'RM_4.sz.mell.'!C16</f>
        <v>0</v>
      </c>
      <c r="D16" s="781">
        <f>'RM_4.sz.mell.'!D16</f>
        <v>0</v>
      </c>
      <c r="E16" s="781">
        <f>'RM_4.sz.mell.'!E16</f>
        <v>0</v>
      </c>
      <c r="F16" s="781">
        <f>'RM_4.sz.mell.'!F16</f>
        <v>0</v>
      </c>
      <c r="G16" s="781">
        <f>'RM_4.sz.mell.'!G16</f>
        <v>0</v>
      </c>
      <c r="H16" s="781">
        <f>'RM_4.sz.mell.'!H16</f>
        <v>0</v>
      </c>
      <c r="I16" s="1371">
        <f t="shared" si="0"/>
        <v>0</v>
      </c>
    </row>
    <row r="17" spans="1:9" ht="15.9" customHeight="1" x14ac:dyDescent="0.25">
      <c r="A17" s="1375">
        <f>'RM_4.sz.mell.'!A17</f>
        <v>0</v>
      </c>
      <c r="B17" s="781">
        <f>'RM_4.sz.mell.'!B17</f>
        <v>0</v>
      </c>
      <c r="C17" s="781">
        <f>'RM_4.sz.mell.'!C17</f>
        <v>0</v>
      </c>
      <c r="D17" s="781">
        <f>'RM_4.sz.mell.'!D17</f>
        <v>0</v>
      </c>
      <c r="E17" s="781">
        <f>'RM_4.sz.mell.'!E17</f>
        <v>0</v>
      </c>
      <c r="F17" s="781">
        <f>'RM_4.sz.mell.'!F17</f>
        <v>0</v>
      </c>
      <c r="G17" s="781">
        <f>'RM_4.sz.mell.'!G17</f>
        <v>0</v>
      </c>
      <c r="H17" s="781">
        <f>'RM_4.sz.mell.'!H17</f>
        <v>0</v>
      </c>
      <c r="I17" s="1371">
        <f t="shared" si="0"/>
        <v>0</v>
      </c>
    </row>
    <row r="18" spans="1:9" ht="15.9" customHeight="1" x14ac:dyDescent="0.25">
      <c r="A18" s="1375">
        <f>'RM_4.sz.mell.'!A18</f>
        <v>0</v>
      </c>
      <c r="B18" s="781">
        <f>'RM_4.sz.mell.'!B18</f>
        <v>0</v>
      </c>
      <c r="C18" s="781">
        <f>'RM_4.sz.mell.'!C18</f>
        <v>0</v>
      </c>
      <c r="D18" s="781">
        <f>'RM_4.sz.mell.'!D18</f>
        <v>0</v>
      </c>
      <c r="E18" s="781">
        <f>'RM_4.sz.mell.'!E18</f>
        <v>0</v>
      </c>
      <c r="F18" s="781">
        <f>'RM_4.sz.mell.'!F18</f>
        <v>0</v>
      </c>
      <c r="G18" s="781">
        <f>'RM_4.sz.mell.'!G18</f>
        <v>0</v>
      </c>
      <c r="H18" s="781">
        <f>'RM_4.sz.mell.'!H18</f>
        <v>0</v>
      </c>
      <c r="I18" s="1371">
        <f t="shared" si="0"/>
        <v>0</v>
      </c>
    </row>
    <row r="19" spans="1:9" ht="15.9" customHeight="1" x14ac:dyDescent="0.25">
      <c r="A19" s="1375">
        <f>'RM_4.sz.mell.'!A19</f>
        <v>0</v>
      </c>
      <c r="B19" s="781">
        <f>'RM_4.sz.mell.'!B19</f>
        <v>0</v>
      </c>
      <c r="C19" s="781">
        <f>'RM_4.sz.mell.'!C19</f>
        <v>0</v>
      </c>
      <c r="D19" s="781">
        <f>'RM_4.sz.mell.'!D19</f>
        <v>0</v>
      </c>
      <c r="E19" s="781">
        <f>'RM_4.sz.mell.'!E19</f>
        <v>0</v>
      </c>
      <c r="F19" s="781">
        <f>'RM_4.sz.mell.'!F19</f>
        <v>0</v>
      </c>
      <c r="G19" s="781">
        <f>'RM_4.sz.mell.'!G19</f>
        <v>0</v>
      </c>
      <c r="H19" s="781">
        <f>'RM_4.sz.mell.'!H19</f>
        <v>0</v>
      </c>
      <c r="I19" s="1371">
        <f t="shared" si="0"/>
        <v>0</v>
      </c>
    </row>
    <row r="20" spans="1:9" ht="15.9" customHeight="1" x14ac:dyDescent="0.25">
      <c r="A20" s="1375">
        <f>'RM_4.sz.mell.'!A20</f>
        <v>0</v>
      </c>
      <c r="B20" s="781">
        <f>'RM_4.sz.mell.'!B20</f>
        <v>0</v>
      </c>
      <c r="C20" s="781">
        <f>'RM_4.sz.mell.'!C20</f>
        <v>0</v>
      </c>
      <c r="D20" s="781">
        <f>'RM_4.sz.mell.'!D20</f>
        <v>0</v>
      </c>
      <c r="E20" s="781">
        <f>'RM_4.sz.mell.'!E20</f>
        <v>0</v>
      </c>
      <c r="F20" s="781">
        <f>'RM_4.sz.mell.'!F20</f>
        <v>0</v>
      </c>
      <c r="G20" s="781">
        <f>'RM_4.sz.mell.'!G20</f>
        <v>0</v>
      </c>
      <c r="H20" s="781">
        <f>'RM_4.sz.mell.'!H20</f>
        <v>0</v>
      </c>
      <c r="I20" s="1371">
        <f t="shared" si="0"/>
        <v>0</v>
      </c>
    </row>
    <row r="21" spans="1:9" ht="15.9" customHeight="1" x14ac:dyDescent="0.25">
      <c r="A21" s="1375">
        <f>'RM_4.sz.mell.'!A21</f>
        <v>0</v>
      </c>
      <c r="B21" s="781">
        <f>'RM_4.sz.mell.'!B21</f>
        <v>0</v>
      </c>
      <c r="C21" s="781">
        <f>'RM_4.sz.mell.'!C21</f>
        <v>0</v>
      </c>
      <c r="D21" s="781">
        <f>'RM_4.sz.mell.'!D21</f>
        <v>0</v>
      </c>
      <c r="E21" s="781">
        <f>'RM_4.sz.mell.'!E21</f>
        <v>0</v>
      </c>
      <c r="F21" s="781">
        <f>'RM_4.sz.mell.'!F21</f>
        <v>0</v>
      </c>
      <c r="G21" s="781">
        <f>'RM_4.sz.mell.'!G21</f>
        <v>0</v>
      </c>
      <c r="H21" s="781">
        <f>'RM_4.sz.mell.'!H21</f>
        <v>0</v>
      </c>
      <c r="I21" s="1371">
        <f t="shared" si="0"/>
        <v>0</v>
      </c>
    </row>
    <row r="22" spans="1:9" ht="15.9" customHeight="1" x14ac:dyDescent="0.25">
      <c r="A22" s="1375">
        <f>'RM_4.sz.mell.'!A22</f>
        <v>0</v>
      </c>
      <c r="B22" s="781">
        <f>'RM_4.sz.mell.'!B22</f>
        <v>0</v>
      </c>
      <c r="C22" s="781">
        <f>'RM_4.sz.mell.'!C22</f>
        <v>0</v>
      </c>
      <c r="D22" s="781">
        <f>'RM_4.sz.mell.'!D22</f>
        <v>0</v>
      </c>
      <c r="E22" s="781">
        <f>'RM_4.sz.mell.'!E22</f>
        <v>0</v>
      </c>
      <c r="F22" s="781">
        <f>'RM_4.sz.mell.'!F22</f>
        <v>0</v>
      </c>
      <c r="G22" s="781">
        <f>'RM_4.sz.mell.'!G22</f>
        <v>0</v>
      </c>
      <c r="H22" s="781">
        <f>'RM_4.sz.mell.'!H22</f>
        <v>0</v>
      </c>
      <c r="I22" s="1371">
        <f t="shared" si="0"/>
        <v>0</v>
      </c>
    </row>
    <row r="23" spans="1:9" ht="15.9" customHeight="1" x14ac:dyDescent="0.25">
      <c r="A23" s="1375">
        <f>'RM_4.sz.mell.'!A23</f>
        <v>0</v>
      </c>
      <c r="B23" s="781">
        <f>'RM_4.sz.mell.'!B23</f>
        <v>0</v>
      </c>
      <c r="C23" s="781">
        <f>'RM_4.sz.mell.'!C23</f>
        <v>0</v>
      </c>
      <c r="D23" s="781">
        <f>'RM_4.sz.mell.'!D23</f>
        <v>0</v>
      </c>
      <c r="E23" s="781">
        <f>'RM_4.sz.mell.'!E23</f>
        <v>0</v>
      </c>
      <c r="F23" s="781">
        <f>'RM_4.sz.mell.'!F23</f>
        <v>0</v>
      </c>
      <c r="G23" s="781">
        <f>'RM_4.sz.mell.'!G23</f>
        <v>0</v>
      </c>
      <c r="H23" s="781">
        <f>'RM_4.sz.mell.'!H23</f>
        <v>0</v>
      </c>
      <c r="I23" s="1371">
        <f t="shared" si="0"/>
        <v>0</v>
      </c>
    </row>
    <row r="24" spans="1:9" ht="15.9" customHeight="1" thickBot="1" x14ac:dyDescent="0.3">
      <c r="A24" s="1376">
        <f>'RM_4.sz.mell.'!A24</f>
        <v>0</v>
      </c>
      <c r="B24" s="1377">
        <f>'RM_4.sz.mell.'!B24</f>
        <v>0</v>
      </c>
      <c r="C24" s="1377">
        <f>'RM_4.sz.mell.'!C24</f>
        <v>0</v>
      </c>
      <c r="D24" s="1377">
        <f>'RM_4.sz.mell.'!D24</f>
        <v>0</v>
      </c>
      <c r="E24" s="1377">
        <f>'RM_4.sz.mell.'!E24</f>
        <v>0</v>
      </c>
      <c r="F24" s="1377">
        <f>'RM_4.sz.mell.'!F24</f>
        <v>0</v>
      </c>
      <c r="G24" s="1377">
        <f>'RM_4.sz.mell.'!G24</f>
        <v>0</v>
      </c>
      <c r="H24" s="1377">
        <f>'RM_4.sz.mell.'!H24</f>
        <v>0</v>
      </c>
      <c r="I24" s="1378">
        <f t="shared" si="0"/>
        <v>0</v>
      </c>
    </row>
    <row r="25" spans="1:9" s="61" customFormat="1" ht="18" customHeight="1" thickBot="1" x14ac:dyDescent="0.3">
      <c r="A25" s="196" t="s">
        <v>63</v>
      </c>
      <c r="B25" s="59">
        <f>SUM(B7:B24)</f>
        <v>22954369</v>
      </c>
      <c r="C25" s="123"/>
      <c r="D25" s="59">
        <f>SUM(D7:D24)</f>
        <v>0</v>
      </c>
      <c r="E25" s="59">
        <f>SUM(E7:E24)</f>
        <v>22454369</v>
      </c>
      <c r="F25" s="59"/>
      <c r="G25" s="59"/>
      <c r="H25" s="59">
        <f>SUM(H7:H24)</f>
        <v>14203430</v>
      </c>
      <c r="I25" s="60">
        <f>SUM(I7:I24)</f>
        <v>36657799</v>
      </c>
    </row>
  </sheetData>
  <sheetProtection sheet="1"/>
  <mergeCells count="2">
    <mergeCell ref="C1:I1"/>
    <mergeCell ref="A3:I3"/>
  </mergeCells>
  <printOptions horizontalCentered="1"/>
  <pageMargins left="0.39370078740157483" right="0.39370078740157483" top="1.0236220472440944" bottom="0.98425196850393704" header="0.78740157480314965" footer="0.78740157480314965"/>
  <pageSetup paperSize="9" scale="89" orientation="landscape" horizontalDpi="300" verticalDpi="300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theme="7"/>
  </sheetPr>
  <dimension ref="A1:K158"/>
  <sheetViews>
    <sheetView topLeftCell="B1" zoomScale="120" zoomScaleNormal="120" zoomScaleSheetLayoutView="100" workbookViewId="0">
      <selection activeCell="C151" sqref="C151"/>
    </sheetView>
  </sheetViews>
  <sheetFormatPr defaultColWidth="9.33203125" defaultRowHeight="13.2" x14ac:dyDescent="0.25"/>
  <cols>
    <col min="1" max="1" width="12.44140625" style="1418" customWidth="1"/>
    <col min="2" max="2" width="62" style="1419" customWidth="1"/>
    <col min="3" max="3" width="15.77734375" style="1420" customWidth="1"/>
    <col min="4" max="7" width="14.77734375" style="1420" customWidth="1"/>
    <col min="8" max="9" width="14.77734375" style="42" customWidth="1"/>
    <col min="10" max="11" width="15.77734375" style="42" customWidth="1"/>
    <col min="12" max="16384" width="9.33203125" style="42"/>
  </cols>
  <sheetData>
    <row r="1" spans="1:11" s="783" customFormat="1" ht="16.5" customHeight="1" thickBot="1" x14ac:dyDescent="0.3">
      <c r="A1" s="782"/>
      <c r="B1" s="1716" t="str">
        <f>CONCATENATE("5.1. melléklet ",E_ALAPADATOK!A7," ",E_ALAPADATOK!B7," ",E_ALAPADATOK!C7," ",E_ALAPADATOK!D7," ",E_ALAPADATOK!E7," ",E_ALAPADATOK!F7," ",E_ALAPADATOK!G7," ",E_ALAPADATOK!H7)</f>
        <v>5.1. melléklet a … / 2019 ( … ) önkormányzati rendelethez</v>
      </c>
      <c r="C1" s="1717"/>
      <c r="D1" s="1717"/>
      <c r="E1" s="1717"/>
      <c r="F1" s="1717"/>
      <c r="G1" s="1717"/>
      <c r="H1" s="1717"/>
      <c r="I1" s="1717"/>
      <c r="J1" s="1717"/>
      <c r="K1" s="1717"/>
    </row>
    <row r="2" spans="1:11" s="1385" customFormat="1" ht="21.15" customHeight="1" thickBot="1" x14ac:dyDescent="0.3">
      <c r="A2" s="1383" t="s">
        <v>61</v>
      </c>
      <c r="B2" s="1718" t="str">
        <f>CONCATENATE(E_ALAPADATOK!A3)</f>
        <v>Hidegkút Község Önkormányzata</v>
      </c>
      <c r="C2" s="1719"/>
      <c r="D2" s="1719"/>
      <c r="E2" s="1719"/>
      <c r="F2" s="1719"/>
      <c r="G2" s="1719"/>
      <c r="H2" s="1719"/>
      <c r="I2" s="1720"/>
      <c r="J2" s="1721"/>
      <c r="K2" s="1384" t="s">
        <v>783</v>
      </c>
    </row>
    <row r="3" spans="1:11" s="1385" customFormat="1" ht="23.4" thickBot="1" x14ac:dyDescent="0.3">
      <c r="A3" s="1383" t="s">
        <v>203</v>
      </c>
      <c r="B3" s="1722" t="s">
        <v>795</v>
      </c>
      <c r="C3" s="1723"/>
      <c r="D3" s="1723"/>
      <c r="E3" s="1723"/>
      <c r="F3" s="1723"/>
      <c r="G3" s="1723"/>
      <c r="H3" s="1723"/>
      <c r="I3" s="1724"/>
      <c r="J3" s="1725"/>
      <c r="K3" s="1384" t="s">
        <v>54</v>
      </c>
    </row>
    <row r="4" spans="1:11" s="1390" customFormat="1" ht="15.9" customHeight="1" thickBot="1" x14ac:dyDescent="0.35">
      <c r="A4" s="1500"/>
      <c r="B4" s="1500"/>
      <c r="C4" s="1501"/>
      <c r="D4" s="1501"/>
      <c r="E4" s="1501"/>
      <c r="F4" s="1501"/>
      <c r="G4" s="1501"/>
      <c r="H4" s="1502"/>
      <c r="I4" s="1502"/>
      <c r="J4" s="1502"/>
      <c r="K4" s="1503" t="str">
        <f>CONCATENATE('E_2.2.sz.mell.'!I2)</f>
        <v>Forintban!</v>
      </c>
    </row>
    <row r="5" spans="1:11" ht="40.5" customHeight="1" thickBot="1" x14ac:dyDescent="0.3">
      <c r="A5" s="1447" t="s">
        <v>205</v>
      </c>
      <c r="B5" s="1448" t="s">
        <v>563</v>
      </c>
      <c r="C5" s="1504" t="str">
        <f>'RM_5.1.sz.mell'!C5</f>
        <v>Eredeti
előirányzat</v>
      </c>
      <c r="D5" s="1505" t="str">
        <f>'RM_5.1.sz.mell'!D5</f>
        <v xml:space="preserve">1 . sz. módosítás </v>
      </c>
      <c r="E5" s="1505" t="str">
        <f>'RM_5.1.sz.mell'!E5</f>
        <v xml:space="preserve">2 . sz. módosítás </v>
      </c>
      <c r="F5" s="1505" t="str">
        <f>'RM_5.1.sz.mell'!F5</f>
        <v xml:space="preserve">… . sz. módosítás </v>
      </c>
      <c r="G5" s="1505" t="str">
        <f>'RM_5.1.sz.mell'!G5</f>
        <v xml:space="preserve">… . sz. módosítás </v>
      </c>
      <c r="H5" s="1505" t="str">
        <f>'RM_5.1.sz.mell'!H5</f>
        <v xml:space="preserve">… . sz. módosítás </v>
      </c>
      <c r="I5" s="1505" t="str">
        <f>'RM_5.1.sz.mell'!I5</f>
        <v xml:space="preserve">… . sz. módosítás </v>
      </c>
      <c r="J5" s="1505" t="str">
        <f>'RM_5.1.sz.mell'!J5</f>
        <v>Módosítások összesen</v>
      </c>
      <c r="K5" s="1506" t="str">
        <f>'RM_5.1.sz.mell'!K5</f>
        <v>1.számú módosítás utáni előirányzat</v>
      </c>
    </row>
    <row r="6" spans="1:11" s="1396" customFormat="1" ht="12.9" customHeight="1" thickBot="1" x14ac:dyDescent="0.3">
      <c r="A6" s="286" t="s">
        <v>493</v>
      </c>
      <c r="B6" s="1014" t="s">
        <v>494</v>
      </c>
      <c r="C6" s="1451" t="s">
        <v>495</v>
      </c>
      <c r="D6" s="1451" t="s">
        <v>497</v>
      </c>
      <c r="E6" s="1452" t="s">
        <v>496</v>
      </c>
      <c r="F6" s="1452" t="s">
        <v>498</v>
      </c>
      <c r="G6" s="1452" t="s">
        <v>499</v>
      </c>
      <c r="H6" s="1452" t="s">
        <v>500</v>
      </c>
      <c r="I6" s="1452" t="s">
        <v>761</v>
      </c>
      <c r="J6" s="1452" t="s">
        <v>762</v>
      </c>
      <c r="K6" s="698" t="s">
        <v>763</v>
      </c>
    </row>
    <row r="7" spans="1:11" s="1396" customFormat="1" ht="15.9" customHeight="1" thickBot="1" x14ac:dyDescent="0.3">
      <c r="A7" s="1726" t="s">
        <v>56</v>
      </c>
      <c r="B7" s="1727"/>
      <c r="C7" s="1727"/>
      <c r="D7" s="1727"/>
      <c r="E7" s="1727"/>
      <c r="F7" s="1727"/>
      <c r="G7" s="1727"/>
      <c r="H7" s="1727"/>
      <c r="I7" s="1727"/>
      <c r="J7" s="1727"/>
      <c r="K7" s="1728"/>
    </row>
    <row r="8" spans="1:11" s="1396" customFormat="1" ht="12" customHeight="1" thickBot="1" x14ac:dyDescent="0.3">
      <c r="A8" s="1311" t="s">
        <v>18</v>
      </c>
      <c r="B8" s="1284" t="s">
        <v>252</v>
      </c>
      <c r="C8" s="407">
        <f>'RM_5.1.sz.mell'!C8</f>
        <v>0</v>
      </c>
      <c r="D8" s="725">
        <f>'RM_5.1.sz.mell'!D8</f>
        <v>0</v>
      </c>
      <c r="E8" s="725">
        <f>'RM_5.1.sz.mell'!E8</f>
        <v>0</v>
      </c>
      <c r="F8" s="725">
        <f>'RM_5.1.sz.mell'!F8</f>
        <v>0</v>
      </c>
      <c r="G8" s="725">
        <f>'RM_5.1.sz.mell'!G8</f>
        <v>0</v>
      </c>
      <c r="H8" s="725">
        <f>'RM_5.1.sz.mell'!H8</f>
        <v>0</v>
      </c>
      <c r="I8" s="407">
        <f>'RM_5.1.sz.mell'!I8</f>
        <v>0</v>
      </c>
      <c r="J8" s="407">
        <f>'RM_5.1.sz.mell'!J8</f>
        <v>0</v>
      </c>
      <c r="K8" s="307">
        <f>'RM_5.1.sz.mell'!K8</f>
        <v>0</v>
      </c>
    </row>
    <row r="9" spans="1:11" s="75" customFormat="1" ht="12" customHeight="1" x14ac:dyDescent="0.2">
      <c r="A9" s="1397" t="s">
        <v>98</v>
      </c>
      <c r="B9" s="1286" t="s">
        <v>253</v>
      </c>
      <c r="C9" s="699">
        <f>'RM_5.1.sz.mell'!C9</f>
        <v>0</v>
      </c>
      <c r="D9" s="1475">
        <f>'RM_5.1.sz.mell'!D9</f>
        <v>0</v>
      </c>
      <c r="E9" s="1475">
        <f>'RM_5.1.sz.mell'!E9</f>
        <v>0</v>
      </c>
      <c r="F9" s="1475">
        <f>'RM_5.1.sz.mell'!F9</f>
        <v>0</v>
      </c>
      <c r="G9" s="1475">
        <f>'RM_5.1.sz.mell'!G9</f>
        <v>0</v>
      </c>
      <c r="H9" s="1475">
        <f>'RM_5.1.sz.mell'!H9</f>
        <v>0</v>
      </c>
      <c r="I9" s="699">
        <f>'RM_5.1.sz.mell'!I9</f>
        <v>0</v>
      </c>
      <c r="J9" s="699">
        <f>'RM_5.1.sz.mell'!J9</f>
        <v>0</v>
      </c>
      <c r="K9" s="421">
        <f>'RM_5.1.sz.mell'!K9</f>
        <v>0</v>
      </c>
    </row>
    <row r="10" spans="1:11" s="1399" customFormat="1" ht="12" customHeight="1" x14ac:dyDescent="0.2">
      <c r="A10" s="1398" t="s">
        <v>99</v>
      </c>
      <c r="B10" s="1288" t="s">
        <v>254</v>
      </c>
      <c r="C10" s="699">
        <f>'RM_5.1.sz.mell'!C10</f>
        <v>0</v>
      </c>
      <c r="D10" s="1476">
        <f>'RM_5.1.sz.mell'!D10</f>
        <v>0</v>
      </c>
      <c r="E10" s="1476">
        <f>'RM_5.1.sz.mell'!E10</f>
        <v>0</v>
      </c>
      <c r="F10" s="1476">
        <f>'RM_5.1.sz.mell'!F10</f>
        <v>0</v>
      </c>
      <c r="G10" s="1476">
        <f>'RM_5.1.sz.mell'!G10</f>
        <v>0</v>
      </c>
      <c r="H10" s="1476">
        <f>'RM_5.1.sz.mell'!H10</f>
        <v>0</v>
      </c>
      <c r="I10" s="717">
        <f>'RM_5.1.sz.mell'!I10</f>
        <v>0</v>
      </c>
      <c r="J10" s="699">
        <f>'RM_5.1.sz.mell'!J10</f>
        <v>0</v>
      </c>
      <c r="K10" s="421">
        <f>'RM_5.1.sz.mell'!K10</f>
        <v>0</v>
      </c>
    </row>
    <row r="11" spans="1:11" s="1399" customFormat="1" ht="12" customHeight="1" x14ac:dyDescent="0.2">
      <c r="A11" s="1398" t="s">
        <v>100</v>
      </c>
      <c r="B11" s="1288" t="s">
        <v>255</v>
      </c>
      <c r="C11" s="699">
        <f>'RM_5.1.sz.mell'!C11</f>
        <v>0</v>
      </c>
      <c r="D11" s="1476">
        <f>'RM_5.1.sz.mell'!D11</f>
        <v>0</v>
      </c>
      <c r="E11" s="1476">
        <f>'RM_5.1.sz.mell'!E11</f>
        <v>0</v>
      </c>
      <c r="F11" s="1476">
        <f>'RM_5.1.sz.mell'!F11</f>
        <v>0</v>
      </c>
      <c r="G11" s="1476">
        <f>'RM_5.1.sz.mell'!G11</f>
        <v>0</v>
      </c>
      <c r="H11" s="1476">
        <f>'RM_5.1.sz.mell'!H11</f>
        <v>0</v>
      </c>
      <c r="I11" s="717">
        <f>'RM_5.1.sz.mell'!I11</f>
        <v>0</v>
      </c>
      <c r="J11" s="699">
        <f>'RM_5.1.sz.mell'!J11</f>
        <v>0</v>
      </c>
      <c r="K11" s="421">
        <f>'RM_5.1.sz.mell'!K11</f>
        <v>0</v>
      </c>
    </row>
    <row r="12" spans="1:11" s="1399" customFormat="1" ht="12" customHeight="1" x14ac:dyDescent="0.2">
      <c r="A12" s="1398" t="s">
        <v>101</v>
      </c>
      <c r="B12" s="1288" t="s">
        <v>256</v>
      </c>
      <c r="C12" s="699">
        <f>'RM_5.1.sz.mell'!C12</f>
        <v>0</v>
      </c>
      <c r="D12" s="1476">
        <f>'RM_5.1.sz.mell'!D12</f>
        <v>0</v>
      </c>
      <c r="E12" s="1476">
        <f>'RM_5.1.sz.mell'!E12</f>
        <v>0</v>
      </c>
      <c r="F12" s="1476">
        <f>'RM_5.1.sz.mell'!F12</f>
        <v>0</v>
      </c>
      <c r="G12" s="1476">
        <f>'RM_5.1.sz.mell'!G12</f>
        <v>0</v>
      </c>
      <c r="H12" s="1476">
        <f>'RM_5.1.sz.mell'!H12</f>
        <v>0</v>
      </c>
      <c r="I12" s="717">
        <f>'RM_5.1.sz.mell'!I12</f>
        <v>0</v>
      </c>
      <c r="J12" s="699">
        <f>'RM_5.1.sz.mell'!J12</f>
        <v>0</v>
      </c>
      <c r="K12" s="421">
        <f>'RM_5.1.sz.mell'!K12</f>
        <v>0</v>
      </c>
    </row>
    <row r="13" spans="1:11" s="1399" customFormat="1" ht="12" customHeight="1" x14ac:dyDescent="0.2">
      <c r="A13" s="1398" t="s">
        <v>148</v>
      </c>
      <c r="B13" s="1288" t="s">
        <v>506</v>
      </c>
      <c r="C13" s="699">
        <f>'RM_5.1.sz.mell'!C13</f>
        <v>0</v>
      </c>
      <c r="D13" s="1476">
        <f>'RM_5.1.sz.mell'!D13</f>
        <v>0</v>
      </c>
      <c r="E13" s="1476">
        <f>'RM_5.1.sz.mell'!E13</f>
        <v>0</v>
      </c>
      <c r="F13" s="1476">
        <f>'RM_5.1.sz.mell'!F13</f>
        <v>0</v>
      </c>
      <c r="G13" s="1476">
        <f>'RM_5.1.sz.mell'!G13</f>
        <v>0</v>
      </c>
      <c r="H13" s="1476">
        <f>'RM_5.1.sz.mell'!H13</f>
        <v>0</v>
      </c>
      <c r="I13" s="717">
        <f>'RM_5.1.sz.mell'!I13</f>
        <v>0</v>
      </c>
      <c r="J13" s="699">
        <f>'RM_5.1.sz.mell'!J13</f>
        <v>0</v>
      </c>
      <c r="K13" s="421">
        <f>'RM_5.1.sz.mell'!K13</f>
        <v>0</v>
      </c>
    </row>
    <row r="14" spans="1:11" s="75" customFormat="1" ht="12" customHeight="1" thickBot="1" x14ac:dyDescent="0.25">
      <c r="A14" s="1400" t="s">
        <v>102</v>
      </c>
      <c r="B14" s="1293" t="s">
        <v>433</v>
      </c>
      <c r="C14" s="699">
        <f>'RM_5.1.sz.mell'!C14</f>
        <v>0</v>
      </c>
      <c r="D14" s="1476">
        <f>'RM_5.1.sz.mell'!D14</f>
        <v>0</v>
      </c>
      <c r="E14" s="1476">
        <f>'RM_5.1.sz.mell'!E14</f>
        <v>0</v>
      </c>
      <c r="F14" s="1476">
        <f>'RM_5.1.sz.mell'!F14</f>
        <v>0</v>
      </c>
      <c r="G14" s="1476">
        <f>'RM_5.1.sz.mell'!G14</f>
        <v>0</v>
      </c>
      <c r="H14" s="1476">
        <f>'RM_5.1.sz.mell'!H14</f>
        <v>0</v>
      </c>
      <c r="I14" s="717">
        <f>'RM_5.1.sz.mell'!I14</f>
        <v>0</v>
      </c>
      <c r="J14" s="699">
        <f>'RM_5.1.sz.mell'!J14</f>
        <v>0</v>
      </c>
      <c r="K14" s="421">
        <f>'RM_5.1.sz.mell'!K14</f>
        <v>0</v>
      </c>
    </row>
    <row r="15" spans="1:11" s="75" customFormat="1" ht="12" customHeight="1" thickBot="1" x14ac:dyDescent="0.3">
      <c r="A15" s="1311" t="s">
        <v>19</v>
      </c>
      <c r="B15" s="1292" t="s">
        <v>257</v>
      </c>
      <c r="C15" s="407">
        <f>'RM_5.1.sz.mell'!C15</f>
        <v>0</v>
      </c>
      <c r="D15" s="725">
        <f>'RM_5.1.sz.mell'!D15</f>
        <v>0</v>
      </c>
      <c r="E15" s="725">
        <f>'RM_5.1.sz.mell'!E15</f>
        <v>0</v>
      </c>
      <c r="F15" s="725">
        <f>'RM_5.1.sz.mell'!F15</f>
        <v>0</v>
      </c>
      <c r="G15" s="725">
        <f>'RM_5.1.sz.mell'!G15</f>
        <v>0</v>
      </c>
      <c r="H15" s="725">
        <f>'RM_5.1.sz.mell'!H15</f>
        <v>0</v>
      </c>
      <c r="I15" s="407">
        <f>'RM_5.1.sz.mell'!I15</f>
        <v>0</v>
      </c>
      <c r="J15" s="407">
        <f>'RM_5.1.sz.mell'!J15</f>
        <v>0</v>
      </c>
      <c r="K15" s="307">
        <f>'RM_5.1.sz.mell'!K15</f>
        <v>0</v>
      </c>
    </row>
    <row r="16" spans="1:11" s="75" customFormat="1" ht="12" customHeight="1" x14ac:dyDescent="0.2">
      <c r="A16" s="1397" t="s">
        <v>104</v>
      </c>
      <c r="B16" s="1286" t="s">
        <v>258</v>
      </c>
      <c r="C16" s="699">
        <f>'RM_5.1.sz.mell'!C16</f>
        <v>0</v>
      </c>
      <c r="D16" s="1475">
        <f>'RM_5.1.sz.mell'!D16</f>
        <v>0</v>
      </c>
      <c r="E16" s="1475">
        <f>'RM_5.1.sz.mell'!E16</f>
        <v>0</v>
      </c>
      <c r="F16" s="1475">
        <f>'RM_5.1.sz.mell'!F16</f>
        <v>0</v>
      </c>
      <c r="G16" s="1475">
        <f>'RM_5.1.sz.mell'!G16</f>
        <v>0</v>
      </c>
      <c r="H16" s="1475">
        <f>'RM_5.1.sz.mell'!H16</f>
        <v>0</v>
      </c>
      <c r="I16" s="699">
        <f>'RM_5.1.sz.mell'!I16</f>
        <v>0</v>
      </c>
      <c r="J16" s="699">
        <f>'RM_5.1.sz.mell'!J16</f>
        <v>0</v>
      </c>
      <c r="K16" s="421">
        <f>'RM_5.1.sz.mell'!K16</f>
        <v>0</v>
      </c>
    </row>
    <row r="17" spans="1:11" s="75" customFormat="1" ht="12" customHeight="1" x14ac:dyDescent="0.2">
      <c r="A17" s="1398" t="s">
        <v>105</v>
      </c>
      <c r="B17" s="1288" t="s">
        <v>259</v>
      </c>
      <c r="C17" s="699">
        <f>'RM_5.1.sz.mell'!C17</f>
        <v>0</v>
      </c>
      <c r="D17" s="1476">
        <f>'RM_5.1.sz.mell'!D17</f>
        <v>0</v>
      </c>
      <c r="E17" s="1476">
        <f>'RM_5.1.sz.mell'!E17</f>
        <v>0</v>
      </c>
      <c r="F17" s="1476">
        <f>'RM_5.1.sz.mell'!F17</f>
        <v>0</v>
      </c>
      <c r="G17" s="1476">
        <f>'RM_5.1.sz.mell'!G17</f>
        <v>0</v>
      </c>
      <c r="H17" s="1476">
        <f>'RM_5.1.sz.mell'!H17</f>
        <v>0</v>
      </c>
      <c r="I17" s="717">
        <f>'RM_5.1.sz.mell'!I17</f>
        <v>0</v>
      </c>
      <c r="J17" s="717">
        <f>'RM_5.1.sz.mell'!J17</f>
        <v>0</v>
      </c>
      <c r="K17" s="785">
        <f>'RM_5.1.sz.mell'!K17</f>
        <v>0</v>
      </c>
    </row>
    <row r="18" spans="1:11" s="75" customFormat="1" ht="12" customHeight="1" x14ac:dyDescent="0.2">
      <c r="A18" s="1398" t="s">
        <v>106</v>
      </c>
      <c r="B18" s="1288" t="s">
        <v>422</v>
      </c>
      <c r="C18" s="699">
        <f>'RM_5.1.sz.mell'!C18</f>
        <v>0</v>
      </c>
      <c r="D18" s="1476">
        <f>'RM_5.1.sz.mell'!D18</f>
        <v>0</v>
      </c>
      <c r="E18" s="1476">
        <f>'RM_5.1.sz.mell'!E18</f>
        <v>0</v>
      </c>
      <c r="F18" s="1476">
        <f>'RM_5.1.sz.mell'!F18</f>
        <v>0</v>
      </c>
      <c r="G18" s="1476">
        <f>'RM_5.1.sz.mell'!G18</f>
        <v>0</v>
      </c>
      <c r="H18" s="1476">
        <f>'RM_5.1.sz.mell'!H18</f>
        <v>0</v>
      </c>
      <c r="I18" s="717">
        <f>'RM_5.1.sz.mell'!I18</f>
        <v>0</v>
      </c>
      <c r="J18" s="717">
        <f>'RM_5.1.sz.mell'!J18</f>
        <v>0</v>
      </c>
      <c r="K18" s="785">
        <f>'RM_5.1.sz.mell'!K18</f>
        <v>0</v>
      </c>
    </row>
    <row r="19" spans="1:11" s="75" customFormat="1" ht="12" customHeight="1" x14ac:dyDescent="0.2">
      <c r="A19" s="1398" t="s">
        <v>107</v>
      </c>
      <c r="B19" s="1288" t="s">
        <v>423</v>
      </c>
      <c r="C19" s="699">
        <f>'RM_5.1.sz.mell'!C19</f>
        <v>0</v>
      </c>
      <c r="D19" s="1476">
        <f>'RM_5.1.sz.mell'!D19</f>
        <v>0</v>
      </c>
      <c r="E19" s="1476">
        <f>'RM_5.1.sz.mell'!E19</f>
        <v>0</v>
      </c>
      <c r="F19" s="1476">
        <f>'RM_5.1.sz.mell'!F19</f>
        <v>0</v>
      </c>
      <c r="G19" s="1476">
        <f>'RM_5.1.sz.mell'!G19</f>
        <v>0</v>
      </c>
      <c r="H19" s="1476">
        <f>'RM_5.1.sz.mell'!H19</f>
        <v>0</v>
      </c>
      <c r="I19" s="717">
        <f>'RM_5.1.sz.mell'!I19</f>
        <v>0</v>
      </c>
      <c r="J19" s="717">
        <f>'RM_5.1.sz.mell'!J19</f>
        <v>0</v>
      </c>
      <c r="K19" s="785">
        <f>'RM_5.1.sz.mell'!K19</f>
        <v>0</v>
      </c>
    </row>
    <row r="20" spans="1:11" s="75" customFormat="1" ht="12" customHeight="1" x14ac:dyDescent="0.2">
      <c r="A20" s="1398" t="s">
        <v>108</v>
      </c>
      <c r="B20" s="1288" t="s">
        <v>260</v>
      </c>
      <c r="C20" s="699">
        <f>'RM_5.1.sz.mell'!C20</f>
        <v>0</v>
      </c>
      <c r="D20" s="1476">
        <f>'RM_5.1.sz.mell'!D20</f>
        <v>0</v>
      </c>
      <c r="E20" s="1476">
        <f>'RM_5.1.sz.mell'!E20</f>
        <v>0</v>
      </c>
      <c r="F20" s="1476">
        <f>'RM_5.1.sz.mell'!F20</f>
        <v>0</v>
      </c>
      <c r="G20" s="1476">
        <f>'RM_5.1.sz.mell'!G20</f>
        <v>0</v>
      </c>
      <c r="H20" s="1476">
        <f>'RM_5.1.sz.mell'!H20</f>
        <v>0</v>
      </c>
      <c r="I20" s="717">
        <f>'RM_5.1.sz.mell'!I20</f>
        <v>0</v>
      </c>
      <c r="J20" s="717">
        <f>'RM_5.1.sz.mell'!J20</f>
        <v>0</v>
      </c>
      <c r="K20" s="785">
        <f>'RM_5.1.sz.mell'!K20</f>
        <v>0</v>
      </c>
    </row>
    <row r="21" spans="1:11" s="1399" customFormat="1" ht="12" customHeight="1" thickBot="1" x14ac:dyDescent="0.25">
      <c r="A21" s="1400" t="s">
        <v>117</v>
      </c>
      <c r="B21" s="1293" t="s">
        <v>261</v>
      </c>
      <c r="C21" s="699">
        <f>'RM_5.1.sz.mell'!C21</f>
        <v>0</v>
      </c>
      <c r="D21" s="1477">
        <f>'RM_5.1.sz.mell'!D21</f>
        <v>0</v>
      </c>
      <c r="E21" s="1477">
        <f>'RM_5.1.sz.mell'!E21</f>
        <v>0</v>
      </c>
      <c r="F21" s="1477">
        <f>'RM_5.1.sz.mell'!F21</f>
        <v>0</v>
      </c>
      <c r="G21" s="1477">
        <f>'RM_5.1.sz.mell'!G21</f>
        <v>0</v>
      </c>
      <c r="H21" s="1477">
        <f>'RM_5.1.sz.mell'!H21</f>
        <v>0</v>
      </c>
      <c r="I21" s="719">
        <f>'RM_5.1.sz.mell'!I21</f>
        <v>0</v>
      </c>
      <c r="J21" s="719">
        <f>'RM_5.1.sz.mell'!J21</f>
        <v>0</v>
      </c>
      <c r="K21" s="786">
        <f>'RM_5.1.sz.mell'!K21</f>
        <v>0</v>
      </c>
    </row>
    <row r="22" spans="1:11" s="1399" customFormat="1" ht="12" customHeight="1" thickBot="1" x14ac:dyDescent="0.3">
      <c r="A22" s="1311" t="s">
        <v>20</v>
      </c>
      <c r="B22" s="1284" t="s">
        <v>262</v>
      </c>
      <c r="C22" s="407">
        <f>'RM_5.1.sz.mell'!C22</f>
        <v>0</v>
      </c>
      <c r="D22" s="725">
        <f>'RM_5.1.sz.mell'!D22</f>
        <v>0</v>
      </c>
      <c r="E22" s="725">
        <f>'RM_5.1.sz.mell'!E22</f>
        <v>0</v>
      </c>
      <c r="F22" s="725">
        <f>'RM_5.1.sz.mell'!F22</f>
        <v>0</v>
      </c>
      <c r="G22" s="725">
        <f>'RM_5.1.sz.mell'!G22</f>
        <v>0</v>
      </c>
      <c r="H22" s="725">
        <f>'RM_5.1.sz.mell'!H22</f>
        <v>0</v>
      </c>
      <c r="I22" s="407">
        <f>'RM_5.1.sz.mell'!I22</f>
        <v>0</v>
      </c>
      <c r="J22" s="407">
        <f>'RM_5.1.sz.mell'!J22</f>
        <v>0</v>
      </c>
      <c r="K22" s="307">
        <f>'RM_5.1.sz.mell'!K22</f>
        <v>0</v>
      </c>
    </row>
    <row r="23" spans="1:11" s="1399" customFormat="1" ht="12" customHeight="1" x14ac:dyDescent="0.2">
      <c r="A23" s="1397" t="s">
        <v>87</v>
      </c>
      <c r="B23" s="1286" t="s">
        <v>263</v>
      </c>
      <c r="C23" s="699">
        <f>'RM_5.1.sz.mell'!C23</f>
        <v>0</v>
      </c>
      <c r="D23" s="1475">
        <f>'RM_5.1.sz.mell'!D23</f>
        <v>0</v>
      </c>
      <c r="E23" s="1475">
        <f>'RM_5.1.sz.mell'!E23</f>
        <v>0</v>
      </c>
      <c r="F23" s="1475">
        <f>'RM_5.1.sz.mell'!F23</f>
        <v>0</v>
      </c>
      <c r="G23" s="1475">
        <f>'RM_5.1.sz.mell'!G23</f>
        <v>0</v>
      </c>
      <c r="H23" s="1475">
        <f>'RM_5.1.sz.mell'!H23</f>
        <v>0</v>
      </c>
      <c r="I23" s="699">
        <f>'RM_5.1.sz.mell'!I23</f>
        <v>0</v>
      </c>
      <c r="J23" s="699">
        <f>'RM_5.1.sz.mell'!J23</f>
        <v>0</v>
      </c>
      <c r="K23" s="421">
        <f>'RM_5.1.sz.mell'!K23</f>
        <v>0</v>
      </c>
    </row>
    <row r="24" spans="1:11" s="75" customFormat="1" ht="12" customHeight="1" x14ac:dyDescent="0.2">
      <c r="A24" s="1398" t="s">
        <v>88</v>
      </c>
      <c r="B24" s="1288" t="s">
        <v>264</v>
      </c>
      <c r="C24" s="717">
        <f>'RM_5.1.sz.mell'!C24</f>
        <v>0</v>
      </c>
      <c r="D24" s="1476">
        <f>'RM_5.1.sz.mell'!D24</f>
        <v>0</v>
      </c>
      <c r="E24" s="1476">
        <f>'RM_5.1.sz.mell'!E24</f>
        <v>0</v>
      </c>
      <c r="F24" s="1476">
        <f>'RM_5.1.sz.mell'!F24</f>
        <v>0</v>
      </c>
      <c r="G24" s="1476">
        <f>'RM_5.1.sz.mell'!G24</f>
        <v>0</v>
      </c>
      <c r="H24" s="1476">
        <f>'RM_5.1.sz.mell'!H24</f>
        <v>0</v>
      </c>
      <c r="I24" s="717">
        <f>'RM_5.1.sz.mell'!I24</f>
        <v>0</v>
      </c>
      <c r="J24" s="717">
        <f>'RM_5.1.sz.mell'!J24</f>
        <v>0</v>
      </c>
      <c r="K24" s="785">
        <f>'RM_5.1.sz.mell'!K24</f>
        <v>0</v>
      </c>
    </row>
    <row r="25" spans="1:11" s="1399" customFormat="1" ht="12" customHeight="1" x14ac:dyDescent="0.2">
      <c r="A25" s="1398" t="s">
        <v>89</v>
      </c>
      <c r="B25" s="1288" t="s">
        <v>424</v>
      </c>
      <c r="C25" s="717">
        <f>'RM_5.1.sz.mell'!C25</f>
        <v>0</v>
      </c>
      <c r="D25" s="1476">
        <f>'RM_5.1.sz.mell'!D25</f>
        <v>0</v>
      </c>
      <c r="E25" s="1476">
        <f>'RM_5.1.sz.mell'!E25</f>
        <v>0</v>
      </c>
      <c r="F25" s="1476">
        <f>'RM_5.1.sz.mell'!F25</f>
        <v>0</v>
      </c>
      <c r="G25" s="1476">
        <f>'RM_5.1.sz.mell'!G25</f>
        <v>0</v>
      </c>
      <c r="H25" s="1476">
        <f>'RM_5.1.sz.mell'!H25</f>
        <v>0</v>
      </c>
      <c r="I25" s="717">
        <f>'RM_5.1.sz.mell'!I25</f>
        <v>0</v>
      </c>
      <c r="J25" s="717">
        <f>'RM_5.1.sz.mell'!J25</f>
        <v>0</v>
      </c>
      <c r="K25" s="785">
        <f>'RM_5.1.sz.mell'!K25</f>
        <v>0</v>
      </c>
    </row>
    <row r="26" spans="1:11" s="1399" customFormat="1" ht="12" customHeight="1" x14ac:dyDescent="0.2">
      <c r="A26" s="1398" t="s">
        <v>90</v>
      </c>
      <c r="B26" s="1288" t="s">
        <v>425</v>
      </c>
      <c r="C26" s="717">
        <f>'RM_5.1.sz.mell'!C26</f>
        <v>0</v>
      </c>
      <c r="D26" s="1476">
        <f>'RM_5.1.sz.mell'!D26</f>
        <v>0</v>
      </c>
      <c r="E26" s="1476">
        <f>'RM_5.1.sz.mell'!E26</f>
        <v>0</v>
      </c>
      <c r="F26" s="1476">
        <f>'RM_5.1.sz.mell'!F26</f>
        <v>0</v>
      </c>
      <c r="G26" s="1476">
        <f>'RM_5.1.sz.mell'!G26</f>
        <v>0</v>
      </c>
      <c r="H26" s="1476">
        <f>'RM_5.1.sz.mell'!H26</f>
        <v>0</v>
      </c>
      <c r="I26" s="717">
        <f>'RM_5.1.sz.mell'!I26</f>
        <v>0</v>
      </c>
      <c r="J26" s="717">
        <f>'RM_5.1.sz.mell'!J26</f>
        <v>0</v>
      </c>
      <c r="K26" s="785">
        <f>'RM_5.1.sz.mell'!K26</f>
        <v>0</v>
      </c>
    </row>
    <row r="27" spans="1:11" s="1399" customFormat="1" ht="12" customHeight="1" x14ac:dyDescent="0.2">
      <c r="A27" s="1398" t="s">
        <v>171</v>
      </c>
      <c r="B27" s="1288" t="s">
        <v>265</v>
      </c>
      <c r="C27" s="717">
        <f>'RM_5.1.sz.mell'!C27</f>
        <v>0</v>
      </c>
      <c r="D27" s="1476">
        <f>'RM_5.1.sz.mell'!D27</f>
        <v>0</v>
      </c>
      <c r="E27" s="1476">
        <f>'RM_5.1.sz.mell'!E27</f>
        <v>0</v>
      </c>
      <c r="F27" s="1476">
        <f>'RM_5.1.sz.mell'!F27</f>
        <v>0</v>
      </c>
      <c r="G27" s="1476">
        <f>'RM_5.1.sz.mell'!G27</f>
        <v>0</v>
      </c>
      <c r="H27" s="1476">
        <f>'RM_5.1.sz.mell'!H27</f>
        <v>0</v>
      </c>
      <c r="I27" s="717">
        <f>'RM_5.1.sz.mell'!I27</f>
        <v>0</v>
      </c>
      <c r="J27" s="717">
        <f>'RM_5.1.sz.mell'!J27</f>
        <v>0</v>
      </c>
      <c r="K27" s="785">
        <f>'RM_5.1.sz.mell'!K27</f>
        <v>0</v>
      </c>
    </row>
    <row r="28" spans="1:11" s="1399" customFormat="1" ht="12" customHeight="1" thickBot="1" x14ac:dyDescent="0.25">
      <c r="A28" s="1400" t="s">
        <v>172</v>
      </c>
      <c r="B28" s="1293" t="s">
        <v>266</v>
      </c>
      <c r="C28" s="719">
        <f>'RM_5.1.sz.mell'!C28</f>
        <v>0</v>
      </c>
      <c r="D28" s="1477">
        <f>'RM_5.1.sz.mell'!D28</f>
        <v>0</v>
      </c>
      <c r="E28" s="1477">
        <f>'RM_5.1.sz.mell'!E28</f>
        <v>0</v>
      </c>
      <c r="F28" s="1477">
        <f>'RM_5.1.sz.mell'!F28</f>
        <v>0</v>
      </c>
      <c r="G28" s="1477">
        <f>'RM_5.1.sz.mell'!G28</f>
        <v>0</v>
      </c>
      <c r="H28" s="1477">
        <f>'RM_5.1.sz.mell'!H28</f>
        <v>0</v>
      </c>
      <c r="I28" s="719">
        <f>'RM_5.1.sz.mell'!I28</f>
        <v>0</v>
      </c>
      <c r="J28" s="719">
        <f>'RM_5.1.sz.mell'!J28</f>
        <v>0</v>
      </c>
      <c r="K28" s="786">
        <f>'RM_5.1.sz.mell'!K28</f>
        <v>0</v>
      </c>
    </row>
    <row r="29" spans="1:11" s="1399" customFormat="1" ht="12" customHeight="1" thickBot="1" x14ac:dyDescent="0.3">
      <c r="A29" s="1311" t="s">
        <v>173</v>
      </c>
      <c r="B29" s="1284" t="s">
        <v>560</v>
      </c>
      <c r="C29" s="414">
        <f>'RM_5.1.sz.mell'!C29</f>
        <v>0</v>
      </c>
      <c r="D29" s="414">
        <f>'RM_5.1.sz.mell'!D29</f>
        <v>0</v>
      </c>
      <c r="E29" s="414">
        <f>'RM_5.1.sz.mell'!E29</f>
        <v>0</v>
      </c>
      <c r="F29" s="414">
        <f>'RM_5.1.sz.mell'!F29</f>
        <v>0</v>
      </c>
      <c r="G29" s="414">
        <f>'RM_5.1.sz.mell'!G29</f>
        <v>0</v>
      </c>
      <c r="H29" s="414">
        <f>'RM_5.1.sz.mell'!H29</f>
        <v>0</v>
      </c>
      <c r="I29" s="414">
        <f>'RM_5.1.sz.mell'!I29</f>
        <v>0</v>
      </c>
      <c r="J29" s="414">
        <f>'RM_5.1.sz.mell'!J29</f>
        <v>0</v>
      </c>
      <c r="K29" s="313">
        <f>'RM_5.1.sz.mell'!K29</f>
        <v>0</v>
      </c>
    </row>
    <row r="30" spans="1:11" s="1399" customFormat="1" ht="12" customHeight="1" x14ac:dyDescent="0.2">
      <c r="A30" s="1397" t="s">
        <v>268</v>
      </c>
      <c r="B30" s="1286" t="s">
        <v>555</v>
      </c>
      <c r="C30" s="699">
        <f>'RM_5.1.sz.mell'!C30</f>
        <v>0</v>
      </c>
      <c r="D30" s="699">
        <f>'RM_5.1.sz.mell'!D30</f>
        <v>0</v>
      </c>
      <c r="E30" s="699">
        <f>'RM_5.1.sz.mell'!E30</f>
        <v>0</v>
      </c>
      <c r="F30" s="699">
        <f>'RM_5.1.sz.mell'!F30</f>
        <v>0</v>
      </c>
      <c r="G30" s="699">
        <f>'RM_5.1.sz.mell'!G30</f>
        <v>0</v>
      </c>
      <c r="H30" s="699">
        <f>'RM_5.1.sz.mell'!H30</f>
        <v>0</v>
      </c>
      <c r="I30" s="699">
        <f>'RM_5.1.sz.mell'!I30</f>
        <v>0</v>
      </c>
      <c r="J30" s="699">
        <f>'RM_5.1.sz.mell'!J30</f>
        <v>0</v>
      </c>
      <c r="K30" s="421">
        <f>'RM_5.1.sz.mell'!K30</f>
        <v>0</v>
      </c>
    </row>
    <row r="31" spans="1:11" s="1399" customFormat="1" ht="12" customHeight="1" x14ac:dyDescent="0.2">
      <c r="A31" s="1398" t="s">
        <v>269</v>
      </c>
      <c r="B31" s="1288" t="s">
        <v>556</v>
      </c>
      <c r="C31" s="717">
        <f>'RM_5.1.sz.mell'!C31</f>
        <v>0</v>
      </c>
      <c r="D31" s="717">
        <f>'RM_5.1.sz.mell'!D31</f>
        <v>0</v>
      </c>
      <c r="E31" s="717">
        <f>'RM_5.1.sz.mell'!E31</f>
        <v>0</v>
      </c>
      <c r="F31" s="717">
        <f>'RM_5.1.sz.mell'!F31</f>
        <v>0</v>
      </c>
      <c r="G31" s="717">
        <f>'RM_5.1.sz.mell'!G31</f>
        <v>0</v>
      </c>
      <c r="H31" s="717">
        <f>'RM_5.1.sz.mell'!H31</f>
        <v>0</v>
      </c>
      <c r="I31" s="717">
        <f>'RM_5.1.sz.mell'!I31</f>
        <v>0</v>
      </c>
      <c r="J31" s="717">
        <f>'RM_5.1.sz.mell'!J31</f>
        <v>0</v>
      </c>
      <c r="K31" s="785">
        <f>'RM_5.1.sz.mell'!K31</f>
        <v>0</v>
      </c>
    </row>
    <row r="32" spans="1:11" s="1399" customFormat="1" ht="12" customHeight="1" x14ac:dyDescent="0.2">
      <c r="A32" s="1398" t="s">
        <v>270</v>
      </c>
      <c r="B32" s="1288" t="s">
        <v>557</v>
      </c>
      <c r="C32" s="717">
        <f>'RM_5.1.sz.mell'!C32</f>
        <v>0</v>
      </c>
      <c r="D32" s="717">
        <f>'RM_5.1.sz.mell'!D32</f>
        <v>0</v>
      </c>
      <c r="E32" s="717">
        <f>'RM_5.1.sz.mell'!E32</f>
        <v>0</v>
      </c>
      <c r="F32" s="717">
        <f>'RM_5.1.sz.mell'!F32</f>
        <v>0</v>
      </c>
      <c r="G32" s="717">
        <f>'RM_5.1.sz.mell'!G32</f>
        <v>0</v>
      </c>
      <c r="H32" s="717">
        <f>'RM_5.1.sz.mell'!H32</f>
        <v>0</v>
      </c>
      <c r="I32" s="717">
        <f>'RM_5.1.sz.mell'!I32</f>
        <v>0</v>
      </c>
      <c r="J32" s="717">
        <f>'RM_5.1.sz.mell'!J32</f>
        <v>0</v>
      </c>
      <c r="K32" s="785">
        <f>'RM_5.1.sz.mell'!K32</f>
        <v>0</v>
      </c>
    </row>
    <row r="33" spans="1:11" s="1399" customFormat="1" ht="12" customHeight="1" x14ac:dyDescent="0.2">
      <c r="A33" s="1398" t="s">
        <v>271</v>
      </c>
      <c r="B33" s="1288" t="s">
        <v>558</v>
      </c>
      <c r="C33" s="717">
        <f>'RM_5.1.sz.mell'!C33</f>
        <v>0</v>
      </c>
      <c r="D33" s="717">
        <f>'RM_5.1.sz.mell'!D33</f>
        <v>0</v>
      </c>
      <c r="E33" s="717">
        <f>'RM_5.1.sz.mell'!E33</f>
        <v>0</v>
      </c>
      <c r="F33" s="717">
        <f>'RM_5.1.sz.mell'!F33</f>
        <v>0</v>
      </c>
      <c r="G33" s="717">
        <f>'RM_5.1.sz.mell'!G33</f>
        <v>0</v>
      </c>
      <c r="H33" s="717">
        <f>'RM_5.1.sz.mell'!H33</f>
        <v>0</v>
      </c>
      <c r="I33" s="717">
        <f>'RM_5.1.sz.mell'!I33</f>
        <v>0</v>
      </c>
      <c r="J33" s="717">
        <f>'RM_5.1.sz.mell'!J33</f>
        <v>0</v>
      </c>
      <c r="K33" s="785">
        <f>'RM_5.1.sz.mell'!K33</f>
        <v>0</v>
      </c>
    </row>
    <row r="34" spans="1:11" s="1399" customFormat="1" ht="12" customHeight="1" x14ac:dyDescent="0.2">
      <c r="A34" s="1398" t="s">
        <v>552</v>
      </c>
      <c r="B34" s="1288" t="s">
        <v>272</v>
      </c>
      <c r="C34" s="717">
        <f>'RM_5.1.sz.mell'!C34</f>
        <v>0</v>
      </c>
      <c r="D34" s="717">
        <f>'RM_5.1.sz.mell'!D34</f>
        <v>0</v>
      </c>
      <c r="E34" s="717">
        <f>'RM_5.1.sz.mell'!E34</f>
        <v>0</v>
      </c>
      <c r="F34" s="717">
        <f>'RM_5.1.sz.mell'!F34</f>
        <v>0</v>
      </c>
      <c r="G34" s="717">
        <f>'RM_5.1.sz.mell'!G34</f>
        <v>0</v>
      </c>
      <c r="H34" s="717">
        <f>'RM_5.1.sz.mell'!H34</f>
        <v>0</v>
      </c>
      <c r="I34" s="717">
        <f>'RM_5.1.sz.mell'!I34</f>
        <v>0</v>
      </c>
      <c r="J34" s="717">
        <f>'RM_5.1.sz.mell'!J34</f>
        <v>0</v>
      </c>
      <c r="K34" s="785">
        <f>'RM_5.1.sz.mell'!K34</f>
        <v>0</v>
      </c>
    </row>
    <row r="35" spans="1:11" s="1399" customFormat="1" ht="12" customHeight="1" x14ac:dyDescent="0.2">
      <c r="A35" s="1398" t="s">
        <v>553</v>
      </c>
      <c r="B35" s="1288" t="s">
        <v>273</v>
      </c>
      <c r="C35" s="717">
        <f>'RM_5.1.sz.mell'!C35</f>
        <v>0</v>
      </c>
      <c r="D35" s="717">
        <f>'RM_5.1.sz.mell'!D35</f>
        <v>0</v>
      </c>
      <c r="E35" s="717">
        <f>'RM_5.1.sz.mell'!E35</f>
        <v>0</v>
      </c>
      <c r="F35" s="717">
        <f>'RM_5.1.sz.mell'!F35</f>
        <v>0</v>
      </c>
      <c r="G35" s="717">
        <f>'RM_5.1.sz.mell'!G35</f>
        <v>0</v>
      </c>
      <c r="H35" s="717">
        <f>'RM_5.1.sz.mell'!H35</f>
        <v>0</v>
      </c>
      <c r="I35" s="717">
        <f>'RM_5.1.sz.mell'!I35</f>
        <v>0</v>
      </c>
      <c r="J35" s="717">
        <f>'RM_5.1.sz.mell'!J35</f>
        <v>0</v>
      </c>
      <c r="K35" s="785">
        <f>'RM_5.1.sz.mell'!K35</f>
        <v>0</v>
      </c>
    </row>
    <row r="36" spans="1:11" s="1399" customFormat="1" ht="12" customHeight="1" thickBot="1" x14ac:dyDescent="0.25">
      <c r="A36" s="1400" t="s">
        <v>554</v>
      </c>
      <c r="B36" s="1293" t="s">
        <v>274</v>
      </c>
      <c r="C36" s="719">
        <f>'RM_5.1.sz.mell'!C36</f>
        <v>0</v>
      </c>
      <c r="D36" s="719">
        <f>'RM_5.1.sz.mell'!D36</f>
        <v>0</v>
      </c>
      <c r="E36" s="719">
        <f>'RM_5.1.sz.mell'!E36</f>
        <v>0</v>
      </c>
      <c r="F36" s="719">
        <f>'RM_5.1.sz.mell'!F36</f>
        <v>0</v>
      </c>
      <c r="G36" s="719">
        <f>'RM_5.1.sz.mell'!G36</f>
        <v>0</v>
      </c>
      <c r="H36" s="719">
        <f>'RM_5.1.sz.mell'!H36</f>
        <v>0</v>
      </c>
      <c r="I36" s="719">
        <f>'RM_5.1.sz.mell'!I36</f>
        <v>0</v>
      </c>
      <c r="J36" s="719">
        <f>'RM_5.1.sz.mell'!J36</f>
        <v>0</v>
      </c>
      <c r="K36" s="786">
        <f>'RM_5.1.sz.mell'!K36</f>
        <v>0</v>
      </c>
    </row>
    <row r="37" spans="1:11" s="1399" customFormat="1" ht="12" customHeight="1" thickBot="1" x14ac:dyDescent="0.3">
      <c r="A37" s="1311" t="s">
        <v>22</v>
      </c>
      <c r="B37" s="1284" t="s">
        <v>434</v>
      </c>
      <c r="C37" s="407">
        <f>'RM_5.1.sz.mell'!C37</f>
        <v>0</v>
      </c>
      <c r="D37" s="725">
        <f>'RM_5.1.sz.mell'!D37</f>
        <v>0</v>
      </c>
      <c r="E37" s="725">
        <f>'RM_5.1.sz.mell'!E37</f>
        <v>0</v>
      </c>
      <c r="F37" s="725">
        <f>'RM_5.1.sz.mell'!F37</f>
        <v>0</v>
      </c>
      <c r="G37" s="725">
        <f>'RM_5.1.sz.mell'!G37</f>
        <v>0</v>
      </c>
      <c r="H37" s="725">
        <f>'RM_5.1.sz.mell'!H37</f>
        <v>0</v>
      </c>
      <c r="I37" s="407">
        <f>'RM_5.1.sz.mell'!I37</f>
        <v>0</v>
      </c>
      <c r="J37" s="407">
        <f>'RM_5.1.sz.mell'!J37</f>
        <v>0</v>
      </c>
      <c r="K37" s="307">
        <f>'RM_5.1.sz.mell'!K37</f>
        <v>0</v>
      </c>
    </row>
    <row r="38" spans="1:11" s="1399" customFormat="1" ht="12" customHeight="1" x14ac:dyDescent="0.2">
      <c r="A38" s="1397" t="s">
        <v>91</v>
      </c>
      <c r="B38" s="1286" t="s">
        <v>277</v>
      </c>
      <c r="C38" s="699">
        <f>'RM_5.1.sz.mell'!C38</f>
        <v>0</v>
      </c>
      <c r="D38" s="1475">
        <f>'RM_5.1.sz.mell'!D38</f>
        <v>0</v>
      </c>
      <c r="E38" s="1475">
        <f>'RM_5.1.sz.mell'!E38</f>
        <v>0</v>
      </c>
      <c r="F38" s="1475">
        <f>'RM_5.1.sz.mell'!F38</f>
        <v>0</v>
      </c>
      <c r="G38" s="1475">
        <f>'RM_5.1.sz.mell'!G38</f>
        <v>0</v>
      </c>
      <c r="H38" s="1475">
        <f>'RM_5.1.sz.mell'!H38</f>
        <v>0</v>
      </c>
      <c r="I38" s="699">
        <f>'RM_5.1.sz.mell'!I38</f>
        <v>0</v>
      </c>
      <c r="J38" s="699">
        <f>'RM_5.1.sz.mell'!J38</f>
        <v>0</v>
      </c>
      <c r="K38" s="421">
        <f>'RM_5.1.sz.mell'!K38</f>
        <v>0</v>
      </c>
    </row>
    <row r="39" spans="1:11" s="1399" customFormat="1" ht="12" customHeight="1" x14ac:dyDescent="0.2">
      <c r="A39" s="1398" t="s">
        <v>92</v>
      </c>
      <c r="B39" s="1288" t="s">
        <v>278</v>
      </c>
      <c r="C39" s="717">
        <f>'RM_5.1.sz.mell'!C39</f>
        <v>0</v>
      </c>
      <c r="D39" s="1476">
        <f>'RM_5.1.sz.mell'!D39</f>
        <v>0</v>
      </c>
      <c r="E39" s="1476">
        <f>'RM_5.1.sz.mell'!E39</f>
        <v>0</v>
      </c>
      <c r="F39" s="1476">
        <f>'RM_5.1.sz.mell'!F39</f>
        <v>0</v>
      </c>
      <c r="G39" s="1476">
        <f>'RM_5.1.sz.mell'!G39</f>
        <v>0</v>
      </c>
      <c r="H39" s="1476">
        <f>'RM_5.1.sz.mell'!H39</f>
        <v>0</v>
      </c>
      <c r="I39" s="717">
        <f>'RM_5.1.sz.mell'!I39</f>
        <v>0</v>
      </c>
      <c r="J39" s="717">
        <f>'RM_5.1.sz.mell'!J39</f>
        <v>0</v>
      </c>
      <c r="K39" s="785">
        <f>'RM_5.1.sz.mell'!K39</f>
        <v>0</v>
      </c>
    </row>
    <row r="40" spans="1:11" s="1399" customFormat="1" ht="12" customHeight="1" x14ac:dyDescent="0.2">
      <c r="A40" s="1398" t="s">
        <v>93</v>
      </c>
      <c r="B40" s="1288" t="s">
        <v>279</v>
      </c>
      <c r="C40" s="717">
        <f>'RM_5.1.sz.mell'!C40</f>
        <v>0</v>
      </c>
      <c r="D40" s="1476">
        <f>'RM_5.1.sz.mell'!D40</f>
        <v>0</v>
      </c>
      <c r="E40" s="1476">
        <f>'RM_5.1.sz.mell'!E40</f>
        <v>0</v>
      </c>
      <c r="F40" s="1476">
        <f>'RM_5.1.sz.mell'!F40</f>
        <v>0</v>
      </c>
      <c r="G40" s="1476">
        <f>'RM_5.1.sz.mell'!G40</f>
        <v>0</v>
      </c>
      <c r="H40" s="1476">
        <f>'RM_5.1.sz.mell'!H40</f>
        <v>0</v>
      </c>
      <c r="I40" s="717">
        <f>'RM_5.1.sz.mell'!I40</f>
        <v>0</v>
      </c>
      <c r="J40" s="717">
        <f>'RM_5.1.sz.mell'!J40</f>
        <v>0</v>
      </c>
      <c r="K40" s="785">
        <f>'RM_5.1.sz.mell'!K40</f>
        <v>0</v>
      </c>
    </row>
    <row r="41" spans="1:11" s="1399" customFormat="1" ht="12" customHeight="1" x14ac:dyDescent="0.2">
      <c r="A41" s="1398" t="s">
        <v>175</v>
      </c>
      <c r="B41" s="1288" t="s">
        <v>280</v>
      </c>
      <c r="C41" s="717">
        <f>'RM_5.1.sz.mell'!C41</f>
        <v>0</v>
      </c>
      <c r="D41" s="1476">
        <f>'RM_5.1.sz.mell'!D41</f>
        <v>0</v>
      </c>
      <c r="E41" s="1476">
        <f>'RM_5.1.sz.mell'!E41</f>
        <v>0</v>
      </c>
      <c r="F41" s="1476">
        <f>'RM_5.1.sz.mell'!F41</f>
        <v>0</v>
      </c>
      <c r="G41" s="1476">
        <f>'RM_5.1.sz.mell'!G41</f>
        <v>0</v>
      </c>
      <c r="H41" s="1476">
        <f>'RM_5.1.sz.mell'!H41</f>
        <v>0</v>
      </c>
      <c r="I41" s="717">
        <f>'RM_5.1.sz.mell'!I41</f>
        <v>0</v>
      </c>
      <c r="J41" s="717">
        <f>'RM_5.1.sz.mell'!J41</f>
        <v>0</v>
      </c>
      <c r="K41" s="785">
        <f>'RM_5.1.sz.mell'!K41</f>
        <v>0</v>
      </c>
    </row>
    <row r="42" spans="1:11" s="1399" customFormat="1" ht="12" customHeight="1" x14ac:dyDescent="0.2">
      <c r="A42" s="1398" t="s">
        <v>176</v>
      </c>
      <c r="B42" s="1288" t="s">
        <v>281</v>
      </c>
      <c r="C42" s="717">
        <f>'RM_5.1.sz.mell'!C42</f>
        <v>0</v>
      </c>
      <c r="D42" s="1476">
        <f>'RM_5.1.sz.mell'!D42</f>
        <v>0</v>
      </c>
      <c r="E42" s="1476">
        <f>'RM_5.1.sz.mell'!E42</f>
        <v>0</v>
      </c>
      <c r="F42" s="1476">
        <f>'RM_5.1.sz.mell'!F42</f>
        <v>0</v>
      </c>
      <c r="G42" s="1476">
        <f>'RM_5.1.sz.mell'!G42</f>
        <v>0</v>
      </c>
      <c r="H42" s="1476">
        <f>'RM_5.1.sz.mell'!H42</f>
        <v>0</v>
      </c>
      <c r="I42" s="717">
        <f>'RM_5.1.sz.mell'!I42</f>
        <v>0</v>
      </c>
      <c r="J42" s="717">
        <f>'RM_5.1.sz.mell'!J42</f>
        <v>0</v>
      </c>
      <c r="K42" s="785">
        <f>'RM_5.1.sz.mell'!K42</f>
        <v>0</v>
      </c>
    </row>
    <row r="43" spans="1:11" s="1399" customFormat="1" ht="12" customHeight="1" x14ac:dyDescent="0.2">
      <c r="A43" s="1398" t="s">
        <v>177</v>
      </c>
      <c r="B43" s="1288" t="s">
        <v>282</v>
      </c>
      <c r="C43" s="717">
        <f>'RM_5.1.sz.mell'!C43</f>
        <v>0</v>
      </c>
      <c r="D43" s="1476">
        <f>'RM_5.1.sz.mell'!D43</f>
        <v>0</v>
      </c>
      <c r="E43" s="1476">
        <f>'RM_5.1.sz.mell'!E43</f>
        <v>0</v>
      </c>
      <c r="F43" s="1476">
        <f>'RM_5.1.sz.mell'!F43</f>
        <v>0</v>
      </c>
      <c r="G43" s="1476">
        <f>'RM_5.1.sz.mell'!G43</f>
        <v>0</v>
      </c>
      <c r="H43" s="1476">
        <f>'RM_5.1.sz.mell'!H43</f>
        <v>0</v>
      </c>
      <c r="I43" s="717">
        <f>'RM_5.1.sz.mell'!I43</f>
        <v>0</v>
      </c>
      <c r="J43" s="717">
        <f>'RM_5.1.sz.mell'!J43</f>
        <v>0</v>
      </c>
      <c r="K43" s="785">
        <f>'RM_5.1.sz.mell'!K43</f>
        <v>0</v>
      </c>
    </row>
    <row r="44" spans="1:11" s="1399" customFormat="1" ht="12" customHeight="1" x14ac:dyDescent="0.2">
      <c r="A44" s="1398" t="s">
        <v>178</v>
      </c>
      <c r="B44" s="1288" t="s">
        <v>283</v>
      </c>
      <c r="C44" s="717">
        <f>'RM_5.1.sz.mell'!C44</f>
        <v>0</v>
      </c>
      <c r="D44" s="1476">
        <f>'RM_5.1.sz.mell'!D44</f>
        <v>0</v>
      </c>
      <c r="E44" s="1476">
        <f>'RM_5.1.sz.mell'!E44</f>
        <v>0</v>
      </c>
      <c r="F44" s="1476">
        <f>'RM_5.1.sz.mell'!F44</f>
        <v>0</v>
      </c>
      <c r="G44" s="1476">
        <f>'RM_5.1.sz.mell'!G44</f>
        <v>0</v>
      </c>
      <c r="H44" s="1476">
        <f>'RM_5.1.sz.mell'!H44</f>
        <v>0</v>
      </c>
      <c r="I44" s="717">
        <f>'RM_5.1.sz.mell'!I44</f>
        <v>0</v>
      </c>
      <c r="J44" s="717">
        <f>'RM_5.1.sz.mell'!J44</f>
        <v>0</v>
      </c>
      <c r="K44" s="785">
        <f>'RM_5.1.sz.mell'!K44</f>
        <v>0</v>
      </c>
    </row>
    <row r="45" spans="1:11" s="1399" customFormat="1" ht="12" customHeight="1" x14ac:dyDescent="0.2">
      <c r="A45" s="1398" t="s">
        <v>179</v>
      </c>
      <c r="B45" s="1288" t="s">
        <v>284</v>
      </c>
      <c r="C45" s="717">
        <f>'RM_5.1.sz.mell'!C45</f>
        <v>0</v>
      </c>
      <c r="D45" s="1476">
        <f>'RM_5.1.sz.mell'!D45</f>
        <v>0</v>
      </c>
      <c r="E45" s="1476">
        <f>'RM_5.1.sz.mell'!E45</f>
        <v>0</v>
      </c>
      <c r="F45" s="1476">
        <f>'RM_5.1.sz.mell'!F45</f>
        <v>0</v>
      </c>
      <c r="G45" s="1476">
        <f>'RM_5.1.sz.mell'!G45</f>
        <v>0</v>
      </c>
      <c r="H45" s="1476">
        <f>'RM_5.1.sz.mell'!H45</f>
        <v>0</v>
      </c>
      <c r="I45" s="717">
        <f>'RM_5.1.sz.mell'!I45</f>
        <v>0</v>
      </c>
      <c r="J45" s="717">
        <f>'RM_5.1.sz.mell'!J45</f>
        <v>0</v>
      </c>
      <c r="K45" s="785">
        <f>'RM_5.1.sz.mell'!K45</f>
        <v>0</v>
      </c>
    </row>
    <row r="46" spans="1:11" s="1399" customFormat="1" ht="12" customHeight="1" x14ac:dyDescent="0.2">
      <c r="A46" s="1398" t="s">
        <v>275</v>
      </c>
      <c r="B46" s="1288" t="s">
        <v>285</v>
      </c>
      <c r="C46" s="710">
        <f>'RM_5.1.sz.mell'!C46</f>
        <v>0</v>
      </c>
      <c r="D46" s="1484">
        <f>'RM_5.1.sz.mell'!D46</f>
        <v>0</v>
      </c>
      <c r="E46" s="1484">
        <f>'RM_5.1.sz.mell'!E46</f>
        <v>0</v>
      </c>
      <c r="F46" s="1484">
        <f>'RM_5.1.sz.mell'!F46</f>
        <v>0</v>
      </c>
      <c r="G46" s="1484">
        <f>'RM_5.1.sz.mell'!G46</f>
        <v>0</v>
      </c>
      <c r="H46" s="1484">
        <f>'RM_5.1.sz.mell'!H46</f>
        <v>0</v>
      </c>
      <c r="I46" s="710">
        <f>'RM_5.1.sz.mell'!I46</f>
        <v>0</v>
      </c>
      <c r="J46" s="710">
        <f>'RM_5.1.sz.mell'!J46</f>
        <v>0</v>
      </c>
      <c r="K46" s="788">
        <f>'RM_5.1.sz.mell'!K46</f>
        <v>0</v>
      </c>
    </row>
    <row r="47" spans="1:11" s="1399" customFormat="1" ht="12" customHeight="1" x14ac:dyDescent="0.2">
      <c r="A47" s="1400" t="s">
        <v>276</v>
      </c>
      <c r="B47" s="1293" t="s">
        <v>436</v>
      </c>
      <c r="C47" s="790">
        <f>'RM_5.1.sz.mell'!C47</f>
        <v>0</v>
      </c>
      <c r="D47" s="1485">
        <f>'RM_5.1.sz.mell'!D47</f>
        <v>0</v>
      </c>
      <c r="E47" s="1485">
        <f>'RM_5.1.sz.mell'!E47</f>
        <v>0</v>
      </c>
      <c r="F47" s="1485">
        <f>'RM_5.1.sz.mell'!F47</f>
        <v>0</v>
      </c>
      <c r="G47" s="1485">
        <f>'RM_5.1.sz.mell'!G47</f>
        <v>0</v>
      </c>
      <c r="H47" s="1485">
        <f>'RM_5.1.sz.mell'!H47</f>
        <v>0</v>
      </c>
      <c r="I47" s="790">
        <f>'RM_5.1.sz.mell'!I47</f>
        <v>0</v>
      </c>
      <c r="J47" s="790">
        <f>'RM_5.1.sz.mell'!J47</f>
        <v>0</v>
      </c>
      <c r="K47" s="791">
        <f>'RM_5.1.sz.mell'!K47</f>
        <v>0</v>
      </c>
    </row>
    <row r="48" spans="1:11" s="1399" customFormat="1" ht="12" customHeight="1" thickBot="1" x14ac:dyDescent="0.25">
      <c r="A48" s="1400" t="s">
        <v>435</v>
      </c>
      <c r="B48" s="1293" t="s">
        <v>286</v>
      </c>
      <c r="C48" s="790">
        <f>'RM_5.1.sz.mell'!C48</f>
        <v>0</v>
      </c>
      <c r="D48" s="1485">
        <f>'RM_5.1.sz.mell'!D48</f>
        <v>0</v>
      </c>
      <c r="E48" s="1485">
        <f>'RM_5.1.sz.mell'!E48</f>
        <v>0</v>
      </c>
      <c r="F48" s="1485">
        <f>'RM_5.1.sz.mell'!F48</f>
        <v>0</v>
      </c>
      <c r="G48" s="1485">
        <f>'RM_5.1.sz.mell'!G48</f>
        <v>0</v>
      </c>
      <c r="H48" s="1485">
        <f>'RM_5.1.sz.mell'!H48</f>
        <v>0</v>
      </c>
      <c r="I48" s="790">
        <f>'RM_5.1.sz.mell'!I48</f>
        <v>0</v>
      </c>
      <c r="J48" s="790">
        <f>'RM_5.1.sz.mell'!J48</f>
        <v>0</v>
      </c>
      <c r="K48" s="791">
        <f>'RM_5.1.sz.mell'!K48</f>
        <v>0</v>
      </c>
    </row>
    <row r="49" spans="1:11" s="1399" customFormat="1" ht="12" customHeight="1" thickBot="1" x14ac:dyDescent="0.3">
      <c r="A49" s="1311" t="s">
        <v>23</v>
      </c>
      <c r="B49" s="1284" t="s">
        <v>287</v>
      </c>
      <c r="C49" s="407">
        <f>'RM_5.1.sz.mell'!C49</f>
        <v>0</v>
      </c>
      <c r="D49" s="725">
        <f>'RM_5.1.sz.mell'!D49</f>
        <v>0</v>
      </c>
      <c r="E49" s="725">
        <f>'RM_5.1.sz.mell'!E49</f>
        <v>0</v>
      </c>
      <c r="F49" s="725">
        <f>'RM_5.1.sz.mell'!F49</f>
        <v>0</v>
      </c>
      <c r="G49" s="725">
        <f>'RM_5.1.sz.mell'!G49</f>
        <v>0</v>
      </c>
      <c r="H49" s="725">
        <f>'RM_5.1.sz.mell'!H49</f>
        <v>0</v>
      </c>
      <c r="I49" s="407">
        <f>'RM_5.1.sz.mell'!I49</f>
        <v>0</v>
      </c>
      <c r="J49" s="407">
        <f>'RM_5.1.sz.mell'!J49</f>
        <v>0</v>
      </c>
      <c r="K49" s="307">
        <f>'RM_5.1.sz.mell'!K49</f>
        <v>0</v>
      </c>
    </row>
    <row r="50" spans="1:11" s="1399" customFormat="1" ht="12" customHeight="1" x14ac:dyDescent="0.2">
      <c r="A50" s="1397" t="s">
        <v>94</v>
      </c>
      <c r="B50" s="1286" t="s">
        <v>291</v>
      </c>
      <c r="C50" s="703">
        <f>'RM_5.1.sz.mell'!C50</f>
        <v>0</v>
      </c>
      <c r="D50" s="1486">
        <f>'RM_5.1.sz.mell'!D50</f>
        <v>0</v>
      </c>
      <c r="E50" s="1486">
        <f>'RM_5.1.sz.mell'!E50</f>
        <v>0</v>
      </c>
      <c r="F50" s="1486">
        <f>'RM_5.1.sz.mell'!F50</f>
        <v>0</v>
      </c>
      <c r="G50" s="1486">
        <f>'RM_5.1.sz.mell'!G50</f>
        <v>0</v>
      </c>
      <c r="H50" s="1486">
        <f>'RM_5.1.sz.mell'!H50</f>
        <v>0</v>
      </c>
      <c r="I50" s="703">
        <f>'RM_5.1.sz.mell'!I50</f>
        <v>0</v>
      </c>
      <c r="J50" s="703">
        <f>'RM_5.1.sz.mell'!J50</f>
        <v>0</v>
      </c>
      <c r="K50" s="793">
        <f>'RM_5.1.sz.mell'!K50</f>
        <v>0</v>
      </c>
    </row>
    <row r="51" spans="1:11" s="1399" customFormat="1" ht="12" customHeight="1" x14ac:dyDescent="0.2">
      <c r="A51" s="1398" t="s">
        <v>95</v>
      </c>
      <c r="B51" s="1288" t="s">
        <v>292</v>
      </c>
      <c r="C51" s="710">
        <f>'RM_5.1.sz.mell'!C51</f>
        <v>0</v>
      </c>
      <c r="D51" s="1484">
        <f>'RM_5.1.sz.mell'!D51</f>
        <v>0</v>
      </c>
      <c r="E51" s="1484">
        <f>'RM_5.1.sz.mell'!E51</f>
        <v>0</v>
      </c>
      <c r="F51" s="1484">
        <f>'RM_5.1.sz.mell'!F51</f>
        <v>0</v>
      </c>
      <c r="G51" s="1484">
        <f>'RM_5.1.sz.mell'!G51</f>
        <v>0</v>
      </c>
      <c r="H51" s="1484">
        <f>'RM_5.1.sz.mell'!H51</f>
        <v>0</v>
      </c>
      <c r="I51" s="710">
        <f>'RM_5.1.sz.mell'!I51</f>
        <v>0</v>
      </c>
      <c r="J51" s="710">
        <f>'RM_5.1.sz.mell'!J51</f>
        <v>0</v>
      </c>
      <c r="K51" s="788">
        <f>'RM_5.1.sz.mell'!K51</f>
        <v>0</v>
      </c>
    </row>
    <row r="52" spans="1:11" s="1399" customFormat="1" ht="12" customHeight="1" x14ac:dyDescent="0.2">
      <c r="A52" s="1398" t="s">
        <v>288</v>
      </c>
      <c r="B52" s="1288" t="s">
        <v>293</v>
      </c>
      <c r="C52" s="710">
        <f>'RM_5.1.sz.mell'!C52</f>
        <v>0</v>
      </c>
      <c r="D52" s="1484">
        <f>'RM_5.1.sz.mell'!D52</f>
        <v>0</v>
      </c>
      <c r="E52" s="1484">
        <f>'RM_5.1.sz.mell'!E52</f>
        <v>0</v>
      </c>
      <c r="F52" s="1484">
        <f>'RM_5.1.sz.mell'!F52</f>
        <v>0</v>
      </c>
      <c r="G52" s="1484">
        <f>'RM_5.1.sz.mell'!G52</f>
        <v>0</v>
      </c>
      <c r="H52" s="1484">
        <f>'RM_5.1.sz.mell'!H52</f>
        <v>0</v>
      </c>
      <c r="I52" s="710">
        <f>'RM_5.1.sz.mell'!I52</f>
        <v>0</v>
      </c>
      <c r="J52" s="710">
        <f>'RM_5.1.sz.mell'!J52</f>
        <v>0</v>
      </c>
      <c r="K52" s="788">
        <f>'RM_5.1.sz.mell'!K52</f>
        <v>0</v>
      </c>
    </row>
    <row r="53" spans="1:11" s="1399" customFormat="1" ht="12" customHeight="1" x14ac:dyDescent="0.2">
      <c r="A53" s="1398" t="s">
        <v>289</v>
      </c>
      <c r="B53" s="1288" t="s">
        <v>294</v>
      </c>
      <c r="C53" s="710">
        <f>'RM_5.1.sz.mell'!C53</f>
        <v>0</v>
      </c>
      <c r="D53" s="1484">
        <f>'RM_5.1.sz.mell'!D53</f>
        <v>0</v>
      </c>
      <c r="E53" s="1484">
        <f>'RM_5.1.sz.mell'!E53</f>
        <v>0</v>
      </c>
      <c r="F53" s="1484">
        <f>'RM_5.1.sz.mell'!F53</f>
        <v>0</v>
      </c>
      <c r="G53" s="1484">
        <f>'RM_5.1.sz.mell'!G53</f>
        <v>0</v>
      </c>
      <c r="H53" s="1484">
        <f>'RM_5.1.sz.mell'!H53</f>
        <v>0</v>
      </c>
      <c r="I53" s="710">
        <f>'RM_5.1.sz.mell'!I53</f>
        <v>0</v>
      </c>
      <c r="J53" s="710">
        <f>'RM_5.1.sz.mell'!J53</f>
        <v>0</v>
      </c>
      <c r="K53" s="788">
        <f>'RM_5.1.sz.mell'!K53</f>
        <v>0</v>
      </c>
    </row>
    <row r="54" spans="1:11" s="1399" customFormat="1" ht="12" customHeight="1" thickBot="1" x14ac:dyDescent="0.25">
      <c r="A54" s="1401" t="s">
        <v>290</v>
      </c>
      <c r="B54" s="1402" t="s">
        <v>295</v>
      </c>
      <c r="C54" s="707">
        <f>'RM_5.1.sz.mell'!C54</f>
        <v>0</v>
      </c>
      <c r="D54" s="1487">
        <f>'RM_5.1.sz.mell'!D54</f>
        <v>0</v>
      </c>
      <c r="E54" s="1487">
        <f>'RM_5.1.sz.mell'!E54</f>
        <v>0</v>
      </c>
      <c r="F54" s="1487">
        <f>'RM_5.1.sz.mell'!F54</f>
        <v>0</v>
      </c>
      <c r="G54" s="1487">
        <f>'RM_5.1.sz.mell'!G54</f>
        <v>0</v>
      </c>
      <c r="H54" s="1487">
        <f>'RM_5.1.sz.mell'!H54</f>
        <v>0</v>
      </c>
      <c r="I54" s="707">
        <f>'RM_5.1.sz.mell'!I54</f>
        <v>0</v>
      </c>
      <c r="J54" s="707">
        <f>'RM_5.1.sz.mell'!J54</f>
        <v>0</v>
      </c>
      <c r="K54" s="795">
        <f>'RM_5.1.sz.mell'!K54</f>
        <v>0</v>
      </c>
    </row>
    <row r="55" spans="1:11" s="1399" customFormat="1" ht="12" customHeight="1" thickBot="1" x14ac:dyDescent="0.3">
      <c r="A55" s="1311" t="s">
        <v>180</v>
      </c>
      <c r="B55" s="1284" t="s">
        <v>296</v>
      </c>
      <c r="C55" s="407">
        <f>'RM_5.1.sz.mell'!C55</f>
        <v>0</v>
      </c>
      <c r="D55" s="725">
        <f>'RM_5.1.sz.mell'!D55</f>
        <v>0</v>
      </c>
      <c r="E55" s="725">
        <f>'RM_5.1.sz.mell'!E55</f>
        <v>0</v>
      </c>
      <c r="F55" s="725">
        <f>'RM_5.1.sz.mell'!F55</f>
        <v>0</v>
      </c>
      <c r="G55" s="725">
        <f>'RM_5.1.sz.mell'!G55</f>
        <v>0</v>
      </c>
      <c r="H55" s="725">
        <f>'RM_5.1.sz.mell'!H55</f>
        <v>0</v>
      </c>
      <c r="I55" s="407">
        <f>'RM_5.1.sz.mell'!I55</f>
        <v>0</v>
      </c>
      <c r="J55" s="407">
        <f>'RM_5.1.sz.mell'!J55</f>
        <v>0</v>
      </c>
      <c r="K55" s="307">
        <f>'RM_5.1.sz.mell'!K55</f>
        <v>0</v>
      </c>
    </row>
    <row r="56" spans="1:11" s="1399" customFormat="1" ht="12" customHeight="1" x14ac:dyDescent="0.2">
      <c r="A56" s="1397" t="s">
        <v>96</v>
      </c>
      <c r="B56" s="1286" t="s">
        <v>297</v>
      </c>
      <c r="C56" s="699">
        <f>'RM_5.1.sz.mell'!C56</f>
        <v>0</v>
      </c>
      <c r="D56" s="1475">
        <f>'RM_5.1.sz.mell'!D56</f>
        <v>0</v>
      </c>
      <c r="E56" s="1475">
        <f>'RM_5.1.sz.mell'!E56</f>
        <v>0</v>
      </c>
      <c r="F56" s="1475">
        <f>'RM_5.1.sz.mell'!F56</f>
        <v>0</v>
      </c>
      <c r="G56" s="1475">
        <f>'RM_5.1.sz.mell'!G56</f>
        <v>0</v>
      </c>
      <c r="H56" s="1475">
        <f>'RM_5.1.sz.mell'!H56</f>
        <v>0</v>
      </c>
      <c r="I56" s="699">
        <f>'RM_5.1.sz.mell'!I56</f>
        <v>0</v>
      </c>
      <c r="J56" s="699">
        <f>'RM_5.1.sz.mell'!J56</f>
        <v>0</v>
      </c>
      <c r="K56" s="421">
        <f>'RM_5.1.sz.mell'!K56</f>
        <v>0</v>
      </c>
    </row>
    <row r="57" spans="1:11" s="1399" customFormat="1" ht="12" customHeight="1" x14ac:dyDescent="0.2">
      <c r="A57" s="1398" t="s">
        <v>97</v>
      </c>
      <c r="B57" s="1288" t="s">
        <v>426</v>
      </c>
      <c r="C57" s="717">
        <f>'RM_5.1.sz.mell'!C57</f>
        <v>0</v>
      </c>
      <c r="D57" s="1476">
        <f>'RM_5.1.sz.mell'!D57</f>
        <v>0</v>
      </c>
      <c r="E57" s="1476">
        <f>'RM_5.1.sz.mell'!E57</f>
        <v>0</v>
      </c>
      <c r="F57" s="1476">
        <f>'RM_5.1.sz.mell'!F57</f>
        <v>0</v>
      </c>
      <c r="G57" s="1476">
        <f>'RM_5.1.sz.mell'!G57</f>
        <v>0</v>
      </c>
      <c r="H57" s="1476">
        <f>'RM_5.1.sz.mell'!H57</f>
        <v>0</v>
      </c>
      <c r="I57" s="717">
        <f>'RM_5.1.sz.mell'!I57</f>
        <v>0</v>
      </c>
      <c r="J57" s="717">
        <f>'RM_5.1.sz.mell'!J57</f>
        <v>0</v>
      </c>
      <c r="K57" s="785">
        <f>'RM_5.1.sz.mell'!K57</f>
        <v>0</v>
      </c>
    </row>
    <row r="58" spans="1:11" s="1399" customFormat="1" ht="12" customHeight="1" x14ac:dyDescent="0.2">
      <c r="A58" s="1398" t="s">
        <v>300</v>
      </c>
      <c r="B58" s="1288" t="s">
        <v>298</v>
      </c>
      <c r="C58" s="717">
        <f>'RM_5.1.sz.mell'!C58</f>
        <v>0</v>
      </c>
      <c r="D58" s="1476">
        <f>'RM_5.1.sz.mell'!D58</f>
        <v>0</v>
      </c>
      <c r="E58" s="1476">
        <f>'RM_5.1.sz.mell'!E58</f>
        <v>0</v>
      </c>
      <c r="F58" s="1476">
        <f>'RM_5.1.sz.mell'!F58</f>
        <v>0</v>
      </c>
      <c r="G58" s="1476">
        <f>'RM_5.1.sz.mell'!G58</f>
        <v>0</v>
      </c>
      <c r="H58" s="1476">
        <f>'RM_5.1.sz.mell'!H58</f>
        <v>0</v>
      </c>
      <c r="I58" s="717">
        <f>'RM_5.1.sz.mell'!I58</f>
        <v>0</v>
      </c>
      <c r="J58" s="717">
        <f>'RM_5.1.sz.mell'!J58</f>
        <v>0</v>
      </c>
      <c r="K58" s="785">
        <f>'RM_5.1.sz.mell'!K58</f>
        <v>0</v>
      </c>
    </row>
    <row r="59" spans="1:11" s="1399" customFormat="1" ht="12" customHeight="1" thickBot="1" x14ac:dyDescent="0.25">
      <c r="A59" s="1400" t="s">
        <v>301</v>
      </c>
      <c r="B59" s="1293" t="s">
        <v>299</v>
      </c>
      <c r="C59" s="719">
        <f>'RM_5.1.sz.mell'!C59</f>
        <v>0</v>
      </c>
      <c r="D59" s="1477">
        <f>'RM_5.1.sz.mell'!D59</f>
        <v>0</v>
      </c>
      <c r="E59" s="1477">
        <f>'RM_5.1.sz.mell'!E59</f>
        <v>0</v>
      </c>
      <c r="F59" s="1477">
        <f>'RM_5.1.sz.mell'!F59</f>
        <v>0</v>
      </c>
      <c r="G59" s="1477">
        <f>'RM_5.1.sz.mell'!G59</f>
        <v>0</v>
      </c>
      <c r="H59" s="1477">
        <f>'RM_5.1.sz.mell'!H59</f>
        <v>0</v>
      </c>
      <c r="I59" s="719">
        <f>'RM_5.1.sz.mell'!I59</f>
        <v>0</v>
      </c>
      <c r="J59" s="719">
        <f>'RM_5.1.sz.mell'!J59</f>
        <v>0</v>
      </c>
      <c r="K59" s="786">
        <f>'RM_5.1.sz.mell'!K59</f>
        <v>0</v>
      </c>
    </row>
    <row r="60" spans="1:11" s="1399" customFormat="1" ht="12" customHeight="1" thickBot="1" x14ac:dyDescent="0.3">
      <c r="A60" s="1311" t="s">
        <v>25</v>
      </c>
      <c r="B60" s="1292" t="s">
        <v>302</v>
      </c>
      <c r="C60" s="407">
        <f>'RM_5.1.sz.mell'!C60</f>
        <v>0</v>
      </c>
      <c r="D60" s="725">
        <f>'RM_5.1.sz.mell'!D60</f>
        <v>0</v>
      </c>
      <c r="E60" s="725">
        <f>'RM_5.1.sz.mell'!E60</f>
        <v>0</v>
      </c>
      <c r="F60" s="725">
        <f>'RM_5.1.sz.mell'!F60</f>
        <v>0</v>
      </c>
      <c r="G60" s="725">
        <f>'RM_5.1.sz.mell'!G60</f>
        <v>0</v>
      </c>
      <c r="H60" s="725">
        <f>'RM_5.1.sz.mell'!H60</f>
        <v>0</v>
      </c>
      <c r="I60" s="407">
        <f>'RM_5.1.sz.mell'!I60</f>
        <v>0</v>
      </c>
      <c r="J60" s="407">
        <f>'RM_5.1.sz.mell'!J60</f>
        <v>0</v>
      </c>
      <c r="K60" s="307">
        <f>'RM_5.1.sz.mell'!K60</f>
        <v>0</v>
      </c>
    </row>
    <row r="61" spans="1:11" s="1399" customFormat="1" ht="12" customHeight="1" x14ac:dyDescent="0.2">
      <c r="A61" s="1397" t="s">
        <v>181</v>
      </c>
      <c r="B61" s="1286" t="s">
        <v>304</v>
      </c>
      <c r="C61" s="710">
        <f>'RM_5.1.sz.mell'!C61</f>
        <v>0</v>
      </c>
      <c r="D61" s="1484">
        <f>'RM_5.1.sz.mell'!D61</f>
        <v>0</v>
      </c>
      <c r="E61" s="1484">
        <f>'RM_5.1.sz.mell'!E61</f>
        <v>0</v>
      </c>
      <c r="F61" s="1484">
        <f>'RM_5.1.sz.mell'!F61</f>
        <v>0</v>
      </c>
      <c r="G61" s="1484">
        <f>'RM_5.1.sz.mell'!G61</f>
        <v>0</v>
      </c>
      <c r="H61" s="1484">
        <f>'RM_5.1.sz.mell'!H61</f>
        <v>0</v>
      </c>
      <c r="I61" s="710">
        <f>'RM_5.1.sz.mell'!I61</f>
        <v>0</v>
      </c>
      <c r="J61" s="710">
        <f>'RM_5.1.sz.mell'!J61</f>
        <v>0</v>
      </c>
      <c r="K61" s="788">
        <f>'RM_5.1.sz.mell'!K61</f>
        <v>0</v>
      </c>
    </row>
    <row r="62" spans="1:11" s="1399" customFormat="1" ht="12" customHeight="1" x14ac:dyDescent="0.2">
      <c r="A62" s="1398" t="s">
        <v>182</v>
      </c>
      <c r="B62" s="1288" t="s">
        <v>427</v>
      </c>
      <c r="C62" s="710">
        <f>'RM_5.1.sz.mell'!C62</f>
        <v>0</v>
      </c>
      <c r="D62" s="1484">
        <f>'RM_5.1.sz.mell'!D62</f>
        <v>0</v>
      </c>
      <c r="E62" s="1484">
        <f>'RM_5.1.sz.mell'!E62</f>
        <v>0</v>
      </c>
      <c r="F62" s="1484">
        <f>'RM_5.1.sz.mell'!F62</f>
        <v>0</v>
      </c>
      <c r="G62" s="1484">
        <f>'RM_5.1.sz.mell'!G62</f>
        <v>0</v>
      </c>
      <c r="H62" s="1484">
        <f>'RM_5.1.sz.mell'!H62</f>
        <v>0</v>
      </c>
      <c r="I62" s="710">
        <f>'RM_5.1.sz.mell'!I62</f>
        <v>0</v>
      </c>
      <c r="J62" s="710">
        <f>'RM_5.1.sz.mell'!J62</f>
        <v>0</v>
      </c>
      <c r="K62" s="788">
        <f>'RM_5.1.sz.mell'!K62</f>
        <v>0</v>
      </c>
    </row>
    <row r="63" spans="1:11" s="1399" customFormat="1" ht="12" customHeight="1" x14ac:dyDescent="0.2">
      <c r="A63" s="1398" t="s">
        <v>231</v>
      </c>
      <c r="B63" s="1288" t="s">
        <v>305</v>
      </c>
      <c r="C63" s="710">
        <f>'RM_5.1.sz.mell'!C63</f>
        <v>0</v>
      </c>
      <c r="D63" s="1484">
        <f>'RM_5.1.sz.mell'!D63</f>
        <v>0</v>
      </c>
      <c r="E63" s="1484">
        <f>'RM_5.1.sz.mell'!E63</f>
        <v>0</v>
      </c>
      <c r="F63" s="1484">
        <f>'RM_5.1.sz.mell'!F63</f>
        <v>0</v>
      </c>
      <c r="G63" s="1484">
        <f>'RM_5.1.sz.mell'!G63</f>
        <v>0</v>
      </c>
      <c r="H63" s="1484">
        <f>'RM_5.1.sz.mell'!H63</f>
        <v>0</v>
      </c>
      <c r="I63" s="710">
        <f>'RM_5.1.sz.mell'!I63</f>
        <v>0</v>
      </c>
      <c r="J63" s="710">
        <f>'RM_5.1.sz.mell'!J63</f>
        <v>0</v>
      </c>
      <c r="K63" s="788">
        <f>'RM_5.1.sz.mell'!K63</f>
        <v>0</v>
      </c>
    </row>
    <row r="64" spans="1:11" s="1399" customFormat="1" ht="12" customHeight="1" thickBot="1" x14ac:dyDescent="0.25">
      <c r="A64" s="1400" t="s">
        <v>303</v>
      </c>
      <c r="B64" s="1293" t="s">
        <v>306</v>
      </c>
      <c r="C64" s="710">
        <f>'RM_5.1.sz.mell'!C64</f>
        <v>0</v>
      </c>
      <c r="D64" s="1484">
        <f>'RM_5.1.sz.mell'!D64</f>
        <v>0</v>
      </c>
      <c r="E64" s="1484">
        <f>'RM_5.1.sz.mell'!E64</f>
        <v>0</v>
      </c>
      <c r="F64" s="1484">
        <f>'RM_5.1.sz.mell'!F64</f>
        <v>0</v>
      </c>
      <c r="G64" s="1484">
        <f>'RM_5.1.sz.mell'!G64</f>
        <v>0</v>
      </c>
      <c r="H64" s="1484">
        <f>'RM_5.1.sz.mell'!H64</f>
        <v>0</v>
      </c>
      <c r="I64" s="710">
        <f>'RM_5.1.sz.mell'!I64</f>
        <v>0</v>
      </c>
      <c r="J64" s="710">
        <f>'RM_5.1.sz.mell'!J64</f>
        <v>0</v>
      </c>
      <c r="K64" s="788">
        <f>'RM_5.1.sz.mell'!K64</f>
        <v>0</v>
      </c>
    </row>
    <row r="65" spans="1:11" s="1399" customFormat="1" ht="12" customHeight="1" thickBot="1" x14ac:dyDescent="0.3">
      <c r="A65" s="1311" t="s">
        <v>26</v>
      </c>
      <c r="B65" s="1284" t="s">
        <v>307</v>
      </c>
      <c r="C65" s="414">
        <f>'RM_5.1.sz.mell'!C65</f>
        <v>0</v>
      </c>
      <c r="D65" s="726">
        <f>'RM_5.1.sz.mell'!D65</f>
        <v>0</v>
      </c>
      <c r="E65" s="726">
        <f>'RM_5.1.sz.mell'!E65</f>
        <v>0</v>
      </c>
      <c r="F65" s="726">
        <f>'RM_5.1.sz.mell'!F65</f>
        <v>0</v>
      </c>
      <c r="G65" s="726">
        <f>'RM_5.1.sz.mell'!G65</f>
        <v>0</v>
      </c>
      <c r="H65" s="726">
        <f>'RM_5.1.sz.mell'!H65</f>
        <v>0</v>
      </c>
      <c r="I65" s="414">
        <f>'RM_5.1.sz.mell'!I65</f>
        <v>0</v>
      </c>
      <c r="J65" s="414">
        <f>'RM_5.1.sz.mell'!J65</f>
        <v>0</v>
      </c>
      <c r="K65" s="313">
        <f>'RM_5.1.sz.mell'!K65</f>
        <v>0</v>
      </c>
    </row>
    <row r="66" spans="1:11" s="1399" customFormat="1" ht="12" customHeight="1" thickBot="1" x14ac:dyDescent="0.25">
      <c r="A66" s="1403" t="s">
        <v>394</v>
      </c>
      <c r="B66" s="1292" t="s">
        <v>309</v>
      </c>
      <c r="C66" s="407">
        <f>'RM_5.1.sz.mell'!C66</f>
        <v>0</v>
      </c>
      <c r="D66" s="725">
        <f>'RM_5.1.sz.mell'!D66</f>
        <v>0</v>
      </c>
      <c r="E66" s="725">
        <f>'RM_5.1.sz.mell'!E66</f>
        <v>0</v>
      </c>
      <c r="F66" s="725">
        <f>'RM_5.1.sz.mell'!F66</f>
        <v>0</v>
      </c>
      <c r="G66" s="725">
        <f>'RM_5.1.sz.mell'!G66</f>
        <v>0</v>
      </c>
      <c r="H66" s="725">
        <f>'RM_5.1.sz.mell'!H66</f>
        <v>0</v>
      </c>
      <c r="I66" s="407">
        <f>'RM_5.1.sz.mell'!I66</f>
        <v>0</v>
      </c>
      <c r="J66" s="407">
        <f>'RM_5.1.sz.mell'!J66</f>
        <v>0</v>
      </c>
      <c r="K66" s="307">
        <f>'RM_5.1.sz.mell'!K66</f>
        <v>0</v>
      </c>
    </row>
    <row r="67" spans="1:11" s="1399" customFormat="1" ht="12" customHeight="1" x14ac:dyDescent="0.2">
      <c r="A67" s="1397" t="s">
        <v>337</v>
      </c>
      <c r="B67" s="1286" t="s">
        <v>310</v>
      </c>
      <c r="C67" s="710">
        <f>'RM_5.1.sz.mell'!C67</f>
        <v>0</v>
      </c>
      <c r="D67" s="1484">
        <f>'RM_5.1.sz.mell'!D67</f>
        <v>0</v>
      </c>
      <c r="E67" s="1484">
        <f>'RM_5.1.sz.mell'!E67</f>
        <v>0</v>
      </c>
      <c r="F67" s="1484">
        <f>'RM_5.1.sz.mell'!F67</f>
        <v>0</v>
      </c>
      <c r="G67" s="1484">
        <f>'RM_5.1.sz.mell'!G67</f>
        <v>0</v>
      </c>
      <c r="H67" s="1484">
        <f>'RM_5.1.sz.mell'!H67</f>
        <v>0</v>
      </c>
      <c r="I67" s="710">
        <f>'RM_5.1.sz.mell'!I67</f>
        <v>0</v>
      </c>
      <c r="J67" s="710">
        <f>'RM_5.1.sz.mell'!J67</f>
        <v>0</v>
      </c>
      <c r="K67" s="788">
        <f>'RM_5.1.sz.mell'!K67</f>
        <v>0</v>
      </c>
    </row>
    <row r="68" spans="1:11" s="1399" customFormat="1" ht="12" customHeight="1" x14ac:dyDescent="0.2">
      <c r="A68" s="1398" t="s">
        <v>346</v>
      </c>
      <c r="B68" s="1288" t="s">
        <v>311</v>
      </c>
      <c r="C68" s="710">
        <f>'RM_5.1.sz.mell'!C68</f>
        <v>0</v>
      </c>
      <c r="D68" s="1484">
        <f>'RM_5.1.sz.mell'!D68</f>
        <v>0</v>
      </c>
      <c r="E68" s="1484">
        <f>'RM_5.1.sz.mell'!E68</f>
        <v>0</v>
      </c>
      <c r="F68" s="1484">
        <f>'RM_5.1.sz.mell'!F68</f>
        <v>0</v>
      </c>
      <c r="G68" s="1484">
        <f>'RM_5.1.sz.mell'!G68</f>
        <v>0</v>
      </c>
      <c r="H68" s="1484">
        <f>'RM_5.1.sz.mell'!H68</f>
        <v>0</v>
      </c>
      <c r="I68" s="710">
        <f>'RM_5.1.sz.mell'!I68</f>
        <v>0</v>
      </c>
      <c r="J68" s="710">
        <f>'RM_5.1.sz.mell'!J68</f>
        <v>0</v>
      </c>
      <c r="K68" s="788">
        <f>'RM_5.1.sz.mell'!K68</f>
        <v>0</v>
      </c>
    </row>
    <row r="69" spans="1:11" s="1399" customFormat="1" ht="12" customHeight="1" thickBot="1" x14ac:dyDescent="0.25">
      <c r="A69" s="1401" t="s">
        <v>347</v>
      </c>
      <c r="B69" s="1404" t="s">
        <v>312</v>
      </c>
      <c r="C69" s="707">
        <f>'RM_5.1.sz.mell'!C69</f>
        <v>0</v>
      </c>
      <c r="D69" s="1487">
        <f>'RM_5.1.sz.mell'!D69</f>
        <v>0</v>
      </c>
      <c r="E69" s="1487">
        <f>'RM_5.1.sz.mell'!E69</f>
        <v>0</v>
      </c>
      <c r="F69" s="1487">
        <f>'RM_5.1.sz.mell'!F69</f>
        <v>0</v>
      </c>
      <c r="G69" s="1487">
        <f>'RM_5.1.sz.mell'!G69</f>
        <v>0</v>
      </c>
      <c r="H69" s="1487">
        <f>'RM_5.1.sz.mell'!H69</f>
        <v>0</v>
      </c>
      <c r="I69" s="707">
        <f>'RM_5.1.sz.mell'!I69</f>
        <v>0</v>
      </c>
      <c r="J69" s="707">
        <f>'RM_5.1.sz.mell'!J69</f>
        <v>0</v>
      </c>
      <c r="K69" s="795">
        <f>'RM_5.1.sz.mell'!K69</f>
        <v>0</v>
      </c>
    </row>
    <row r="70" spans="1:11" s="1399" customFormat="1" ht="12" customHeight="1" thickBot="1" x14ac:dyDescent="0.25">
      <c r="A70" s="1403" t="s">
        <v>313</v>
      </c>
      <c r="B70" s="1292" t="s">
        <v>314</v>
      </c>
      <c r="C70" s="407">
        <f>'RM_5.1.sz.mell'!C70</f>
        <v>0</v>
      </c>
      <c r="D70" s="407">
        <f>'RM_5.1.sz.mell'!D70</f>
        <v>0</v>
      </c>
      <c r="E70" s="407">
        <f>'RM_5.1.sz.mell'!E70</f>
        <v>0</v>
      </c>
      <c r="F70" s="407">
        <f>'RM_5.1.sz.mell'!F70</f>
        <v>0</v>
      </c>
      <c r="G70" s="407">
        <f>'RM_5.1.sz.mell'!G70</f>
        <v>0</v>
      </c>
      <c r="H70" s="407">
        <f>'RM_5.1.sz.mell'!H70</f>
        <v>0</v>
      </c>
      <c r="I70" s="407">
        <f>'RM_5.1.sz.mell'!I70</f>
        <v>0</v>
      </c>
      <c r="J70" s="407">
        <f>'RM_5.1.sz.mell'!J70</f>
        <v>0</v>
      </c>
      <c r="K70" s="307">
        <f>'RM_5.1.sz.mell'!K70</f>
        <v>0</v>
      </c>
    </row>
    <row r="71" spans="1:11" s="1399" customFormat="1" ht="12" customHeight="1" x14ac:dyDescent="0.2">
      <c r="A71" s="1397" t="s">
        <v>149</v>
      </c>
      <c r="B71" s="1286" t="s">
        <v>315</v>
      </c>
      <c r="C71" s="710">
        <f>'RM_5.1.sz.mell'!C71</f>
        <v>0</v>
      </c>
      <c r="D71" s="710">
        <f>'RM_5.1.sz.mell'!D71</f>
        <v>0</v>
      </c>
      <c r="E71" s="710">
        <f>'RM_5.1.sz.mell'!E71</f>
        <v>0</v>
      </c>
      <c r="F71" s="710">
        <f>'RM_5.1.sz.mell'!F71</f>
        <v>0</v>
      </c>
      <c r="G71" s="710">
        <f>'RM_5.1.sz.mell'!G71</f>
        <v>0</v>
      </c>
      <c r="H71" s="710">
        <f>'RM_5.1.sz.mell'!H71</f>
        <v>0</v>
      </c>
      <c r="I71" s="710">
        <f>'RM_5.1.sz.mell'!I71</f>
        <v>0</v>
      </c>
      <c r="J71" s="710">
        <f>'RM_5.1.sz.mell'!J71</f>
        <v>0</v>
      </c>
      <c r="K71" s="788">
        <f>'RM_5.1.sz.mell'!K71</f>
        <v>0</v>
      </c>
    </row>
    <row r="72" spans="1:11" s="1399" customFormat="1" ht="12" customHeight="1" x14ac:dyDescent="0.2">
      <c r="A72" s="1398" t="s">
        <v>150</v>
      </c>
      <c r="B72" s="1286" t="s">
        <v>571</v>
      </c>
      <c r="C72" s="710">
        <f>'RM_5.1.sz.mell'!C72</f>
        <v>0</v>
      </c>
      <c r="D72" s="710">
        <f>'RM_5.1.sz.mell'!D72</f>
        <v>0</v>
      </c>
      <c r="E72" s="710">
        <f>'RM_5.1.sz.mell'!E72</f>
        <v>0</v>
      </c>
      <c r="F72" s="710">
        <f>'RM_5.1.sz.mell'!F72</f>
        <v>0</v>
      </c>
      <c r="G72" s="710">
        <f>'RM_5.1.sz.mell'!G72</f>
        <v>0</v>
      </c>
      <c r="H72" s="710">
        <f>'RM_5.1.sz.mell'!H72</f>
        <v>0</v>
      </c>
      <c r="I72" s="710">
        <f>'RM_5.1.sz.mell'!I72</f>
        <v>0</v>
      </c>
      <c r="J72" s="710">
        <f>'RM_5.1.sz.mell'!J72</f>
        <v>0</v>
      </c>
      <c r="K72" s="788">
        <f>'RM_5.1.sz.mell'!K72</f>
        <v>0</v>
      </c>
    </row>
    <row r="73" spans="1:11" s="1399" customFormat="1" ht="12" customHeight="1" x14ac:dyDescent="0.2">
      <c r="A73" s="1398" t="s">
        <v>338</v>
      </c>
      <c r="B73" s="1286" t="s">
        <v>316</v>
      </c>
      <c r="C73" s="710">
        <f>'RM_5.1.sz.mell'!C73</f>
        <v>0</v>
      </c>
      <c r="D73" s="710">
        <f>'RM_5.1.sz.mell'!D73</f>
        <v>0</v>
      </c>
      <c r="E73" s="710">
        <f>'RM_5.1.sz.mell'!E73</f>
        <v>0</v>
      </c>
      <c r="F73" s="710">
        <f>'RM_5.1.sz.mell'!F73</f>
        <v>0</v>
      </c>
      <c r="G73" s="710">
        <f>'RM_5.1.sz.mell'!G73</f>
        <v>0</v>
      </c>
      <c r="H73" s="710">
        <f>'RM_5.1.sz.mell'!H73</f>
        <v>0</v>
      </c>
      <c r="I73" s="710">
        <f>'RM_5.1.sz.mell'!I73</f>
        <v>0</v>
      </c>
      <c r="J73" s="710">
        <f>'RM_5.1.sz.mell'!J73</f>
        <v>0</v>
      </c>
      <c r="K73" s="788">
        <f>'RM_5.1.sz.mell'!K73</f>
        <v>0</v>
      </c>
    </row>
    <row r="74" spans="1:11" s="1399" customFormat="1" ht="12" customHeight="1" thickBot="1" x14ac:dyDescent="0.3">
      <c r="A74" s="1400" t="s">
        <v>339</v>
      </c>
      <c r="B74" s="1507" t="s">
        <v>572</v>
      </c>
      <c r="C74" s="710">
        <f>'RM_5.1.sz.mell'!C74</f>
        <v>0</v>
      </c>
      <c r="D74" s="710">
        <f>'RM_5.1.sz.mell'!D74</f>
        <v>0</v>
      </c>
      <c r="E74" s="710">
        <f>'RM_5.1.sz.mell'!E74</f>
        <v>0</v>
      </c>
      <c r="F74" s="710">
        <f>'RM_5.1.sz.mell'!F74</f>
        <v>0</v>
      </c>
      <c r="G74" s="710">
        <f>'RM_5.1.sz.mell'!G74</f>
        <v>0</v>
      </c>
      <c r="H74" s="710">
        <f>'RM_5.1.sz.mell'!H74</f>
        <v>0</v>
      </c>
      <c r="I74" s="710">
        <f>'RM_5.1.sz.mell'!I74</f>
        <v>0</v>
      </c>
      <c r="J74" s="710">
        <f>'RM_5.1.sz.mell'!J74</f>
        <v>0</v>
      </c>
      <c r="K74" s="788">
        <f>'RM_5.1.sz.mell'!K74</f>
        <v>0</v>
      </c>
    </row>
    <row r="75" spans="1:11" s="1399" customFormat="1" ht="12" customHeight="1" thickBot="1" x14ac:dyDescent="0.25">
      <c r="A75" s="1403" t="s">
        <v>317</v>
      </c>
      <c r="B75" s="1292" t="s">
        <v>318</v>
      </c>
      <c r="C75" s="407">
        <f>'RM_5.1.sz.mell'!C75</f>
        <v>0</v>
      </c>
      <c r="D75" s="407">
        <f>'RM_5.1.sz.mell'!D75</f>
        <v>0</v>
      </c>
      <c r="E75" s="407">
        <f>'RM_5.1.sz.mell'!E75</f>
        <v>0</v>
      </c>
      <c r="F75" s="407">
        <f>'RM_5.1.sz.mell'!F75</f>
        <v>0</v>
      </c>
      <c r="G75" s="407">
        <f>'RM_5.1.sz.mell'!G75</f>
        <v>0</v>
      </c>
      <c r="H75" s="407">
        <f>'RM_5.1.sz.mell'!H75</f>
        <v>0</v>
      </c>
      <c r="I75" s="407">
        <f>'RM_5.1.sz.mell'!I75</f>
        <v>0</v>
      </c>
      <c r="J75" s="407">
        <f>'RM_5.1.sz.mell'!J75</f>
        <v>0</v>
      </c>
      <c r="K75" s="307">
        <f>'RM_5.1.sz.mell'!K75</f>
        <v>0</v>
      </c>
    </row>
    <row r="76" spans="1:11" s="1399" customFormat="1" ht="12" customHeight="1" x14ac:dyDescent="0.2">
      <c r="A76" s="1397" t="s">
        <v>340</v>
      </c>
      <c r="B76" s="1286" t="s">
        <v>319</v>
      </c>
      <c r="C76" s="710">
        <f>'RM_5.1.sz.mell'!C76</f>
        <v>0</v>
      </c>
      <c r="D76" s="710">
        <f>'RM_5.1.sz.mell'!D76</f>
        <v>0</v>
      </c>
      <c r="E76" s="710">
        <f>'RM_5.1.sz.mell'!E76</f>
        <v>0</v>
      </c>
      <c r="F76" s="710">
        <f>'RM_5.1.sz.mell'!F76</f>
        <v>0</v>
      </c>
      <c r="G76" s="710">
        <f>'RM_5.1.sz.mell'!G76</f>
        <v>0</v>
      </c>
      <c r="H76" s="710">
        <f>'RM_5.1.sz.mell'!H76</f>
        <v>0</v>
      </c>
      <c r="I76" s="710">
        <f>'RM_5.1.sz.mell'!I76</f>
        <v>0</v>
      </c>
      <c r="J76" s="710">
        <f>'RM_5.1.sz.mell'!J76</f>
        <v>0</v>
      </c>
      <c r="K76" s="788">
        <f>'RM_5.1.sz.mell'!K76</f>
        <v>0</v>
      </c>
    </row>
    <row r="77" spans="1:11" s="1399" customFormat="1" ht="12" customHeight="1" thickBot="1" x14ac:dyDescent="0.25">
      <c r="A77" s="1400" t="s">
        <v>341</v>
      </c>
      <c r="B77" s="1293" t="s">
        <v>320</v>
      </c>
      <c r="C77" s="710">
        <f>'RM_5.1.sz.mell'!C77</f>
        <v>0</v>
      </c>
      <c r="D77" s="710">
        <f>'RM_5.1.sz.mell'!D77</f>
        <v>0</v>
      </c>
      <c r="E77" s="710">
        <f>'RM_5.1.sz.mell'!E77</f>
        <v>0</v>
      </c>
      <c r="F77" s="710">
        <f>'RM_5.1.sz.mell'!F77</f>
        <v>0</v>
      </c>
      <c r="G77" s="710">
        <f>'RM_5.1.sz.mell'!G77</f>
        <v>0</v>
      </c>
      <c r="H77" s="710">
        <f>'RM_5.1.sz.mell'!H77</f>
        <v>0</v>
      </c>
      <c r="I77" s="710">
        <f>'RM_5.1.sz.mell'!I77</f>
        <v>0</v>
      </c>
      <c r="J77" s="710">
        <f>'RM_5.1.sz.mell'!J77</f>
        <v>0</v>
      </c>
      <c r="K77" s="788">
        <f>'RM_5.1.sz.mell'!K77</f>
        <v>0</v>
      </c>
    </row>
    <row r="78" spans="1:11" s="75" customFormat="1" ht="12" customHeight="1" thickBot="1" x14ac:dyDescent="0.25">
      <c r="A78" s="1403" t="s">
        <v>321</v>
      </c>
      <c r="B78" s="1292" t="s">
        <v>322</v>
      </c>
      <c r="C78" s="407">
        <f>'RM_5.1.sz.mell'!C78</f>
        <v>0</v>
      </c>
      <c r="D78" s="407">
        <f>'RM_5.1.sz.mell'!D78</f>
        <v>0</v>
      </c>
      <c r="E78" s="407">
        <f>'RM_5.1.sz.mell'!E78</f>
        <v>0</v>
      </c>
      <c r="F78" s="407">
        <f>'RM_5.1.sz.mell'!F78</f>
        <v>0</v>
      </c>
      <c r="G78" s="407">
        <f>'RM_5.1.sz.mell'!G78</f>
        <v>0</v>
      </c>
      <c r="H78" s="407">
        <f>'RM_5.1.sz.mell'!H78</f>
        <v>0</v>
      </c>
      <c r="I78" s="407">
        <f>'RM_5.1.sz.mell'!I78</f>
        <v>0</v>
      </c>
      <c r="J78" s="407">
        <f>'RM_5.1.sz.mell'!J78</f>
        <v>0</v>
      </c>
      <c r="K78" s="307">
        <f>'RM_5.1.sz.mell'!K78</f>
        <v>0</v>
      </c>
    </row>
    <row r="79" spans="1:11" s="1399" customFormat="1" ht="12" customHeight="1" x14ac:dyDescent="0.2">
      <c r="A79" s="1397" t="s">
        <v>342</v>
      </c>
      <c r="B79" s="1286" t="s">
        <v>323</v>
      </c>
      <c r="C79" s="710">
        <f>'RM_5.1.sz.mell'!C79</f>
        <v>0</v>
      </c>
      <c r="D79" s="710">
        <f>'RM_5.1.sz.mell'!D79</f>
        <v>0</v>
      </c>
      <c r="E79" s="710">
        <f>'RM_5.1.sz.mell'!E79</f>
        <v>0</v>
      </c>
      <c r="F79" s="710">
        <f>'RM_5.1.sz.mell'!F79</f>
        <v>0</v>
      </c>
      <c r="G79" s="710">
        <f>'RM_5.1.sz.mell'!G79</f>
        <v>0</v>
      </c>
      <c r="H79" s="710">
        <f>'RM_5.1.sz.mell'!H79</f>
        <v>0</v>
      </c>
      <c r="I79" s="710">
        <f>'RM_5.1.sz.mell'!I79</f>
        <v>0</v>
      </c>
      <c r="J79" s="710">
        <f>'RM_5.1.sz.mell'!J79</f>
        <v>0</v>
      </c>
      <c r="K79" s="788">
        <f>'RM_5.1.sz.mell'!K79</f>
        <v>0</v>
      </c>
    </row>
    <row r="80" spans="1:11" s="1399" customFormat="1" ht="12" customHeight="1" x14ac:dyDescent="0.2">
      <c r="A80" s="1398" t="s">
        <v>343</v>
      </c>
      <c r="B80" s="1288" t="s">
        <v>324</v>
      </c>
      <c r="C80" s="710">
        <f>'RM_5.1.sz.mell'!C80</f>
        <v>0</v>
      </c>
      <c r="D80" s="710">
        <f>'RM_5.1.sz.mell'!D80</f>
        <v>0</v>
      </c>
      <c r="E80" s="710">
        <f>'RM_5.1.sz.mell'!E80</f>
        <v>0</v>
      </c>
      <c r="F80" s="710">
        <f>'RM_5.1.sz.mell'!F80</f>
        <v>0</v>
      </c>
      <c r="G80" s="710">
        <f>'RM_5.1.sz.mell'!G80</f>
        <v>0</v>
      </c>
      <c r="H80" s="710">
        <f>'RM_5.1.sz.mell'!H80</f>
        <v>0</v>
      </c>
      <c r="I80" s="710">
        <f>'RM_5.1.sz.mell'!I80</f>
        <v>0</v>
      </c>
      <c r="J80" s="710">
        <f>'RM_5.1.sz.mell'!J80</f>
        <v>0</v>
      </c>
      <c r="K80" s="788">
        <f>'RM_5.1.sz.mell'!K80</f>
        <v>0</v>
      </c>
    </row>
    <row r="81" spans="1:11" s="1399" customFormat="1" ht="12" customHeight="1" thickBot="1" x14ac:dyDescent="0.3">
      <c r="A81" s="1400" t="s">
        <v>344</v>
      </c>
      <c r="B81" s="1291" t="s">
        <v>764</v>
      </c>
      <c r="C81" s="710">
        <f>'RM_5.1.sz.mell'!C81</f>
        <v>0</v>
      </c>
      <c r="D81" s="710">
        <f>'RM_5.1.sz.mell'!D81</f>
        <v>0</v>
      </c>
      <c r="E81" s="710">
        <f>'RM_5.1.sz.mell'!E81</f>
        <v>0</v>
      </c>
      <c r="F81" s="710">
        <f>'RM_5.1.sz.mell'!F81</f>
        <v>0</v>
      </c>
      <c r="G81" s="710">
        <f>'RM_5.1.sz.mell'!G81</f>
        <v>0</v>
      </c>
      <c r="H81" s="710">
        <f>'RM_5.1.sz.mell'!H81</f>
        <v>0</v>
      </c>
      <c r="I81" s="710">
        <f>'RM_5.1.sz.mell'!I81</f>
        <v>0</v>
      </c>
      <c r="J81" s="710">
        <f>'RM_5.1.sz.mell'!J81</f>
        <v>0</v>
      </c>
      <c r="K81" s="788">
        <f>'RM_5.1.sz.mell'!K81</f>
        <v>0</v>
      </c>
    </row>
    <row r="82" spans="1:11" s="1399" customFormat="1" ht="12" customHeight="1" thickBot="1" x14ac:dyDescent="0.25">
      <c r="A82" s="1403" t="s">
        <v>325</v>
      </c>
      <c r="B82" s="1292" t="s">
        <v>345</v>
      </c>
      <c r="C82" s="407">
        <f>'RM_5.1.sz.mell'!C82</f>
        <v>0</v>
      </c>
      <c r="D82" s="407">
        <f>'RM_5.1.sz.mell'!D82</f>
        <v>0</v>
      </c>
      <c r="E82" s="407">
        <f>'RM_5.1.sz.mell'!E82</f>
        <v>0</v>
      </c>
      <c r="F82" s="407">
        <f>'RM_5.1.sz.mell'!F82</f>
        <v>0</v>
      </c>
      <c r="G82" s="407">
        <f>'RM_5.1.sz.mell'!G82</f>
        <v>0</v>
      </c>
      <c r="H82" s="407">
        <f>'RM_5.1.sz.mell'!H82</f>
        <v>0</v>
      </c>
      <c r="I82" s="407">
        <f>'RM_5.1.sz.mell'!I82</f>
        <v>0</v>
      </c>
      <c r="J82" s="407">
        <f>'RM_5.1.sz.mell'!J82</f>
        <v>0</v>
      </c>
      <c r="K82" s="307">
        <f>'RM_5.1.sz.mell'!K82</f>
        <v>0</v>
      </c>
    </row>
    <row r="83" spans="1:11" s="1399" customFormat="1" ht="12" customHeight="1" x14ac:dyDescent="0.2">
      <c r="A83" s="1406" t="s">
        <v>326</v>
      </c>
      <c r="B83" s="1286" t="s">
        <v>327</v>
      </c>
      <c r="C83" s="710">
        <f>'RM_5.1.sz.mell'!C83</f>
        <v>0</v>
      </c>
      <c r="D83" s="710">
        <f>'RM_5.1.sz.mell'!D83</f>
        <v>0</v>
      </c>
      <c r="E83" s="710">
        <f>'RM_5.1.sz.mell'!E83</f>
        <v>0</v>
      </c>
      <c r="F83" s="710">
        <f>'RM_5.1.sz.mell'!F83</f>
        <v>0</v>
      </c>
      <c r="G83" s="710">
        <f>'RM_5.1.sz.mell'!G83</f>
        <v>0</v>
      </c>
      <c r="H83" s="710">
        <f>'RM_5.1.sz.mell'!H83</f>
        <v>0</v>
      </c>
      <c r="I83" s="710">
        <f>'RM_5.1.sz.mell'!I83</f>
        <v>0</v>
      </c>
      <c r="J83" s="710">
        <f>'RM_5.1.sz.mell'!J83</f>
        <v>0</v>
      </c>
      <c r="K83" s="788">
        <f>'RM_5.1.sz.mell'!K83</f>
        <v>0</v>
      </c>
    </row>
    <row r="84" spans="1:11" s="1399" customFormat="1" ht="12" customHeight="1" x14ac:dyDescent="0.2">
      <c r="A84" s="1407" t="s">
        <v>328</v>
      </c>
      <c r="B84" s="1288" t="s">
        <v>329</v>
      </c>
      <c r="C84" s="710">
        <f>'RM_5.1.sz.mell'!C84</f>
        <v>0</v>
      </c>
      <c r="D84" s="710">
        <f>'RM_5.1.sz.mell'!D84</f>
        <v>0</v>
      </c>
      <c r="E84" s="710">
        <f>'RM_5.1.sz.mell'!E84</f>
        <v>0</v>
      </c>
      <c r="F84" s="710">
        <f>'RM_5.1.sz.mell'!F84</f>
        <v>0</v>
      </c>
      <c r="G84" s="710">
        <f>'RM_5.1.sz.mell'!G84</f>
        <v>0</v>
      </c>
      <c r="H84" s="710">
        <f>'RM_5.1.sz.mell'!H84</f>
        <v>0</v>
      </c>
      <c r="I84" s="710">
        <f>'RM_5.1.sz.mell'!I84</f>
        <v>0</v>
      </c>
      <c r="J84" s="710">
        <f>'RM_5.1.sz.mell'!J84</f>
        <v>0</v>
      </c>
      <c r="K84" s="788">
        <f>'RM_5.1.sz.mell'!K84</f>
        <v>0</v>
      </c>
    </row>
    <row r="85" spans="1:11" s="1399" customFormat="1" ht="12" customHeight="1" x14ac:dyDescent="0.2">
      <c r="A85" s="1407" t="s">
        <v>330</v>
      </c>
      <c r="B85" s="1288" t="s">
        <v>331</v>
      </c>
      <c r="C85" s="710">
        <f>'RM_5.1.sz.mell'!C85</f>
        <v>0</v>
      </c>
      <c r="D85" s="710">
        <f>'RM_5.1.sz.mell'!D85</f>
        <v>0</v>
      </c>
      <c r="E85" s="710">
        <f>'RM_5.1.sz.mell'!E85</f>
        <v>0</v>
      </c>
      <c r="F85" s="710">
        <f>'RM_5.1.sz.mell'!F85</f>
        <v>0</v>
      </c>
      <c r="G85" s="710">
        <f>'RM_5.1.sz.mell'!G85</f>
        <v>0</v>
      </c>
      <c r="H85" s="710">
        <f>'RM_5.1.sz.mell'!H85</f>
        <v>0</v>
      </c>
      <c r="I85" s="710">
        <f>'RM_5.1.sz.mell'!I85</f>
        <v>0</v>
      </c>
      <c r="J85" s="710">
        <f>'RM_5.1.sz.mell'!J85</f>
        <v>0</v>
      </c>
      <c r="K85" s="788">
        <f>'RM_5.1.sz.mell'!K85</f>
        <v>0</v>
      </c>
    </row>
    <row r="86" spans="1:11" s="75" customFormat="1" ht="12" customHeight="1" thickBot="1" x14ac:dyDescent="0.25">
      <c r="A86" s="1408" t="s">
        <v>332</v>
      </c>
      <c r="B86" s="1293" t="s">
        <v>333</v>
      </c>
      <c r="C86" s="710">
        <f>'RM_5.1.sz.mell'!C86</f>
        <v>0</v>
      </c>
      <c r="D86" s="710">
        <f>'RM_5.1.sz.mell'!D86</f>
        <v>0</v>
      </c>
      <c r="E86" s="710">
        <f>'RM_5.1.sz.mell'!E86</f>
        <v>0</v>
      </c>
      <c r="F86" s="710">
        <f>'RM_5.1.sz.mell'!F86</f>
        <v>0</v>
      </c>
      <c r="G86" s="710">
        <f>'RM_5.1.sz.mell'!G86</f>
        <v>0</v>
      </c>
      <c r="H86" s="710">
        <f>'RM_5.1.sz.mell'!H86</f>
        <v>0</v>
      </c>
      <c r="I86" s="710">
        <f>'RM_5.1.sz.mell'!I86</f>
        <v>0</v>
      </c>
      <c r="J86" s="710">
        <f>'RM_5.1.sz.mell'!J86</f>
        <v>0</v>
      </c>
      <c r="K86" s="788">
        <f>'RM_5.1.sz.mell'!K86</f>
        <v>0</v>
      </c>
    </row>
    <row r="87" spans="1:11" s="75" customFormat="1" ht="12" customHeight="1" thickBot="1" x14ac:dyDescent="0.25">
      <c r="A87" s="1403" t="s">
        <v>334</v>
      </c>
      <c r="B87" s="1292" t="s">
        <v>475</v>
      </c>
      <c r="C87" s="407">
        <f>'RM_5.1.sz.mell'!C87</f>
        <v>0</v>
      </c>
      <c r="D87" s="407">
        <f>'RM_5.1.sz.mell'!D87</f>
        <v>0</v>
      </c>
      <c r="E87" s="407">
        <f>'RM_5.1.sz.mell'!E87</f>
        <v>0</v>
      </c>
      <c r="F87" s="407">
        <f>'RM_5.1.sz.mell'!F87</f>
        <v>0</v>
      </c>
      <c r="G87" s="407">
        <f>'RM_5.1.sz.mell'!G87</f>
        <v>0</v>
      </c>
      <c r="H87" s="407">
        <f>'RM_5.1.sz.mell'!H87</f>
        <v>0</v>
      </c>
      <c r="I87" s="407">
        <f>'RM_5.1.sz.mell'!I87</f>
        <v>0</v>
      </c>
      <c r="J87" s="407">
        <f>'RM_5.1.sz.mell'!J87</f>
        <v>0</v>
      </c>
      <c r="K87" s="307">
        <f>'RM_5.1.sz.mell'!K87</f>
        <v>0</v>
      </c>
    </row>
    <row r="88" spans="1:11" s="75" customFormat="1" ht="12" customHeight="1" thickBot="1" x14ac:dyDescent="0.25">
      <c r="A88" s="1403" t="s">
        <v>507</v>
      </c>
      <c r="B88" s="1292" t="s">
        <v>335</v>
      </c>
      <c r="C88" s="407">
        <f>'RM_5.1.sz.mell'!C88</f>
        <v>0</v>
      </c>
      <c r="D88" s="407">
        <f>'RM_5.1.sz.mell'!D88</f>
        <v>0</v>
      </c>
      <c r="E88" s="407">
        <f>'RM_5.1.sz.mell'!E88</f>
        <v>0</v>
      </c>
      <c r="F88" s="407">
        <f>'RM_5.1.sz.mell'!F88</f>
        <v>0</v>
      </c>
      <c r="G88" s="407">
        <f>'RM_5.1.sz.mell'!G88</f>
        <v>0</v>
      </c>
      <c r="H88" s="407">
        <f>'RM_5.1.sz.mell'!H88</f>
        <v>0</v>
      </c>
      <c r="I88" s="407">
        <f>'RM_5.1.sz.mell'!I88</f>
        <v>0</v>
      </c>
      <c r="J88" s="407">
        <f>'RM_5.1.sz.mell'!J88</f>
        <v>0</v>
      </c>
      <c r="K88" s="307">
        <f>'RM_5.1.sz.mell'!K88</f>
        <v>0</v>
      </c>
    </row>
    <row r="89" spans="1:11" s="75" customFormat="1" ht="12" customHeight="1" thickBot="1" x14ac:dyDescent="0.25">
      <c r="A89" s="1403" t="s">
        <v>508</v>
      </c>
      <c r="B89" s="1292" t="s">
        <v>478</v>
      </c>
      <c r="C89" s="414">
        <f>'RM_5.1.sz.mell'!C89</f>
        <v>0</v>
      </c>
      <c r="D89" s="414">
        <f>'RM_5.1.sz.mell'!D89</f>
        <v>0</v>
      </c>
      <c r="E89" s="414">
        <f>'RM_5.1.sz.mell'!E89</f>
        <v>0</v>
      </c>
      <c r="F89" s="414">
        <f>'RM_5.1.sz.mell'!F89</f>
        <v>0</v>
      </c>
      <c r="G89" s="414">
        <f>'RM_5.1.sz.mell'!G89</f>
        <v>0</v>
      </c>
      <c r="H89" s="414">
        <f>'RM_5.1.sz.mell'!H89</f>
        <v>0</v>
      </c>
      <c r="I89" s="414">
        <f>'RM_5.1.sz.mell'!I89</f>
        <v>0</v>
      </c>
      <c r="J89" s="414">
        <f>'RM_5.1.sz.mell'!J89</f>
        <v>0</v>
      </c>
      <c r="K89" s="313">
        <f>'RM_5.1.sz.mell'!K89</f>
        <v>0</v>
      </c>
    </row>
    <row r="90" spans="1:11" s="75" customFormat="1" ht="12" customHeight="1" thickBot="1" x14ac:dyDescent="0.25">
      <c r="A90" s="1409" t="s">
        <v>509</v>
      </c>
      <c r="B90" s="1305" t="s">
        <v>510</v>
      </c>
      <c r="C90" s="414">
        <f>'RM_5.1.sz.mell'!C90</f>
        <v>0</v>
      </c>
      <c r="D90" s="414">
        <f>'RM_5.1.sz.mell'!D90</f>
        <v>0</v>
      </c>
      <c r="E90" s="414">
        <f>'RM_5.1.sz.mell'!E90</f>
        <v>0</v>
      </c>
      <c r="F90" s="414">
        <f>'RM_5.1.sz.mell'!F90</f>
        <v>0</v>
      </c>
      <c r="G90" s="414">
        <f>'RM_5.1.sz.mell'!G90</f>
        <v>0</v>
      </c>
      <c r="H90" s="414">
        <f>'RM_5.1.sz.mell'!H90</f>
        <v>0</v>
      </c>
      <c r="I90" s="414">
        <f>'RM_5.1.sz.mell'!I90</f>
        <v>0</v>
      </c>
      <c r="J90" s="414">
        <f>'RM_5.1.sz.mell'!J90</f>
        <v>0</v>
      </c>
      <c r="K90" s="313">
        <f>'RM_5.1.sz.mell'!K90</f>
        <v>0</v>
      </c>
    </row>
    <row r="91" spans="1:11" s="1399" customFormat="1" ht="15.15" customHeight="1" thickBot="1" x14ac:dyDescent="0.3">
      <c r="A91" s="1410"/>
      <c r="B91" s="1411"/>
      <c r="C91" s="372"/>
      <c r="D91" s="372"/>
      <c r="E91" s="372"/>
      <c r="F91" s="372"/>
      <c r="G91" s="372"/>
    </row>
    <row r="92" spans="1:11" s="1396" customFormat="1" ht="16.5" customHeight="1" thickBot="1" x14ac:dyDescent="0.3">
      <c r="A92" s="1726" t="s">
        <v>57</v>
      </c>
      <c r="B92" s="1727"/>
      <c r="C92" s="1727"/>
      <c r="D92" s="1727"/>
      <c r="E92" s="1727"/>
      <c r="F92" s="1727"/>
      <c r="G92" s="1727"/>
      <c r="H92" s="1727"/>
      <c r="I92" s="1727"/>
      <c r="J92" s="1727"/>
      <c r="K92" s="1728"/>
    </row>
    <row r="93" spans="1:11" s="1412" customFormat="1" ht="12" customHeight="1" thickBot="1" x14ac:dyDescent="0.3">
      <c r="A93" s="1281" t="s">
        <v>18</v>
      </c>
      <c r="B93" s="1313" t="s">
        <v>514</v>
      </c>
      <c r="C93" s="406">
        <f>'RM_5.1.sz.mell'!C93</f>
        <v>0</v>
      </c>
      <c r="D93" s="797">
        <f>'RM_5.1.sz.mell'!D93</f>
        <v>0</v>
      </c>
      <c r="E93" s="797">
        <f>'RM_5.1.sz.mell'!E93</f>
        <v>0</v>
      </c>
      <c r="F93" s="797">
        <f>'RM_5.1.sz.mell'!F93</f>
        <v>0</v>
      </c>
      <c r="G93" s="797">
        <f>'RM_5.1.sz.mell'!G93</f>
        <v>0</v>
      </c>
      <c r="H93" s="797">
        <f>'RM_5.1.sz.mell'!H93</f>
        <v>0</v>
      </c>
      <c r="I93" s="406">
        <f>'RM_5.1.sz.mell'!I93</f>
        <v>0</v>
      </c>
      <c r="J93" s="406">
        <f>'RM_5.1.sz.mell'!J93</f>
        <v>0</v>
      </c>
      <c r="K93" s="306">
        <f>'RM_5.1.sz.mell'!K93</f>
        <v>0</v>
      </c>
    </row>
    <row r="94" spans="1:11" ht="12" customHeight="1" x14ac:dyDescent="0.25">
      <c r="A94" s="1413" t="s">
        <v>98</v>
      </c>
      <c r="B94" s="1261" t="s">
        <v>49</v>
      </c>
      <c r="C94" s="715">
        <f>'RM_5.1.sz.mell'!C94</f>
        <v>0</v>
      </c>
      <c r="D94" s="1488">
        <f>'RM_5.1.sz.mell'!D94</f>
        <v>0</v>
      </c>
      <c r="E94" s="1488">
        <f>'RM_5.1.sz.mell'!E94</f>
        <v>0</v>
      </c>
      <c r="F94" s="1488">
        <f>'RM_5.1.sz.mell'!F94</f>
        <v>0</v>
      </c>
      <c r="G94" s="1488">
        <f>'RM_5.1.sz.mell'!G94</f>
        <v>0</v>
      </c>
      <c r="H94" s="1488">
        <f>'RM_5.1.sz.mell'!H94</f>
        <v>0</v>
      </c>
      <c r="I94" s="715">
        <f>'RM_5.1.sz.mell'!I94</f>
        <v>0</v>
      </c>
      <c r="J94" s="715">
        <f>'RM_5.1.sz.mell'!J94</f>
        <v>0</v>
      </c>
      <c r="K94" s="799">
        <f>'RM_5.1.sz.mell'!K94</f>
        <v>0</v>
      </c>
    </row>
    <row r="95" spans="1:11" ht="12" customHeight="1" x14ac:dyDescent="0.25">
      <c r="A95" s="1398" t="s">
        <v>99</v>
      </c>
      <c r="B95" s="1263" t="s">
        <v>183</v>
      </c>
      <c r="C95" s="717">
        <f>'RM_5.1.sz.mell'!C95</f>
        <v>0</v>
      </c>
      <c r="D95" s="717">
        <f>'RM_5.1.sz.mell'!D95</f>
        <v>0</v>
      </c>
      <c r="E95" s="717">
        <f>'RM_5.1.sz.mell'!E95</f>
        <v>0</v>
      </c>
      <c r="F95" s="717">
        <f>'RM_5.1.sz.mell'!F95</f>
        <v>0</v>
      </c>
      <c r="G95" s="717">
        <f>'RM_5.1.sz.mell'!G95</f>
        <v>0</v>
      </c>
      <c r="H95" s="717">
        <f>'RM_5.1.sz.mell'!H95</f>
        <v>0</v>
      </c>
      <c r="I95" s="717">
        <f>'RM_5.1.sz.mell'!I95</f>
        <v>0</v>
      </c>
      <c r="J95" s="717">
        <f>'RM_5.1.sz.mell'!J95</f>
        <v>0</v>
      </c>
      <c r="K95" s="785">
        <f>'RM_5.1.sz.mell'!K95</f>
        <v>0</v>
      </c>
    </row>
    <row r="96" spans="1:11" ht="12" customHeight="1" x14ac:dyDescent="0.25">
      <c r="A96" s="1398" t="s">
        <v>100</v>
      </c>
      <c r="B96" s="1263" t="s">
        <v>140</v>
      </c>
      <c r="C96" s="719">
        <f>'RM_5.1.sz.mell'!C96</f>
        <v>0</v>
      </c>
      <c r="D96" s="719">
        <f>'RM_5.1.sz.mell'!D96</f>
        <v>0</v>
      </c>
      <c r="E96" s="719">
        <f>'RM_5.1.sz.mell'!E96</f>
        <v>0</v>
      </c>
      <c r="F96" s="719">
        <f>'RM_5.1.sz.mell'!F96</f>
        <v>0</v>
      </c>
      <c r="G96" s="719">
        <f>'RM_5.1.sz.mell'!G96</f>
        <v>0</v>
      </c>
      <c r="H96" s="717">
        <f>'RM_5.1.sz.mell'!H96</f>
        <v>0</v>
      </c>
      <c r="I96" s="719">
        <f>'RM_5.1.sz.mell'!I96</f>
        <v>0</v>
      </c>
      <c r="J96" s="719">
        <f>'RM_5.1.sz.mell'!J96</f>
        <v>0</v>
      </c>
      <c r="K96" s="786">
        <f>'RM_5.1.sz.mell'!K96</f>
        <v>0</v>
      </c>
    </row>
    <row r="97" spans="1:11" ht="12" customHeight="1" x14ac:dyDescent="0.25">
      <c r="A97" s="1398" t="s">
        <v>101</v>
      </c>
      <c r="B97" s="1315" t="s">
        <v>184</v>
      </c>
      <c r="C97" s="719">
        <f>'RM_5.1.sz.mell'!C97</f>
        <v>0</v>
      </c>
      <c r="D97" s="719">
        <f>'RM_5.1.sz.mell'!D97</f>
        <v>0</v>
      </c>
      <c r="E97" s="719">
        <f>'RM_5.1.sz.mell'!E97</f>
        <v>0</v>
      </c>
      <c r="F97" s="719">
        <f>'RM_5.1.sz.mell'!F97</f>
        <v>0</v>
      </c>
      <c r="G97" s="719">
        <f>'RM_5.1.sz.mell'!G97</f>
        <v>0</v>
      </c>
      <c r="H97" s="719">
        <f>'RM_5.1.sz.mell'!H97</f>
        <v>0</v>
      </c>
      <c r="I97" s="719">
        <f>'RM_5.1.sz.mell'!I97</f>
        <v>0</v>
      </c>
      <c r="J97" s="719">
        <f>'RM_5.1.sz.mell'!J97</f>
        <v>0</v>
      </c>
      <c r="K97" s="786">
        <f>'RM_5.1.sz.mell'!K97</f>
        <v>0</v>
      </c>
    </row>
    <row r="98" spans="1:11" ht="12" customHeight="1" x14ac:dyDescent="0.25">
      <c r="A98" s="1398" t="s">
        <v>112</v>
      </c>
      <c r="B98" s="1316" t="s">
        <v>185</v>
      </c>
      <c r="C98" s="719">
        <f>'RM_5.1.sz.mell'!C98</f>
        <v>0</v>
      </c>
      <c r="D98" s="719">
        <f>'RM_5.1.sz.mell'!D98</f>
        <v>0</v>
      </c>
      <c r="E98" s="719">
        <f>'RM_5.1.sz.mell'!E98</f>
        <v>0</v>
      </c>
      <c r="F98" s="719">
        <f>'RM_5.1.sz.mell'!F98</f>
        <v>0</v>
      </c>
      <c r="G98" s="719">
        <f>'RM_5.1.sz.mell'!G98</f>
        <v>0</v>
      </c>
      <c r="H98" s="719">
        <f>'RM_5.1.sz.mell'!H98</f>
        <v>0</v>
      </c>
      <c r="I98" s="719">
        <f>'RM_5.1.sz.mell'!I98</f>
        <v>0</v>
      </c>
      <c r="J98" s="719">
        <f>'RM_5.1.sz.mell'!J98</f>
        <v>0</v>
      </c>
      <c r="K98" s="786">
        <f>'RM_5.1.sz.mell'!K98</f>
        <v>0</v>
      </c>
    </row>
    <row r="99" spans="1:11" ht="12" customHeight="1" x14ac:dyDescent="0.25">
      <c r="A99" s="1398" t="s">
        <v>102</v>
      </c>
      <c r="B99" s="1263" t="s">
        <v>511</v>
      </c>
      <c r="C99" s="719">
        <f>'RM_5.1.sz.mell'!C99</f>
        <v>0</v>
      </c>
      <c r="D99" s="719">
        <f>'RM_5.1.sz.mell'!D99</f>
        <v>0</v>
      </c>
      <c r="E99" s="719">
        <f>'RM_5.1.sz.mell'!E99</f>
        <v>0</v>
      </c>
      <c r="F99" s="719">
        <f>'RM_5.1.sz.mell'!F99</f>
        <v>0</v>
      </c>
      <c r="G99" s="719">
        <f>'RM_5.1.sz.mell'!G99</f>
        <v>0</v>
      </c>
      <c r="H99" s="719">
        <f>'RM_5.1.sz.mell'!H99</f>
        <v>0</v>
      </c>
      <c r="I99" s="719">
        <f>'RM_5.1.sz.mell'!I99</f>
        <v>0</v>
      </c>
      <c r="J99" s="719">
        <f>'RM_5.1.sz.mell'!J99</f>
        <v>0</v>
      </c>
      <c r="K99" s="786">
        <f>'RM_5.1.sz.mell'!K99</f>
        <v>0</v>
      </c>
    </row>
    <row r="100" spans="1:11" ht="12" customHeight="1" x14ac:dyDescent="0.2">
      <c r="A100" s="1398" t="s">
        <v>103</v>
      </c>
      <c r="B100" s="1318" t="s">
        <v>441</v>
      </c>
      <c r="C100" s="719">
        <f>'RM_5.1.sz.mell'!C100</f>
        <v>0</v>
      </c>
      <c r="D100" s="719">
        <f>'RM_5.1.sz.mell'!D100</f>
        <v>0</v>
      </c>
      <c r="E100" s="719">
        <f>'RM_5.1.sz.mell'!E100</f>
        <v>0</v>
      </c>
      <c r="F100" s="719">
        <f>'RM_5.1.sz.mell'!F100</f>
        <v>0</v>
      </c>
      <c r="G100" s="719">
        <f>'RM_5.1.sz.mell'!G100</f>
        <v>0</v>
      </c>
      <c r="H100" s="719">
        <f>'RM_5.1.sz.mell'!H100</f>
        <v>0</v>
      </c>
      <c r="I100" s="719">
        <f>'RM_5.1.sz.mell'!I100</f>
        <v>0</v>
      </c>
      <c r="J100" s="719">
        <f>'RM_5.1.sz.mell'!J100</f>
        <v>0</v>
      </c>
      <c r="K100" s="786">
        <f>'RM_5.1.sz.mell'!K100</f>
        <v>0</v>
      </c>
    </row>
    <row r="101" spans="1:11" ht="12" customHeight="1" x14ac:dyDescent="0.2">
      <c r="A101" s="1398" t="s">
        <v>113</v>
      </c>
      <c r="B101" s="1318" t="s">
        <v>440</v>
      </c>
      <c r="C101" s="719">
        <f>'RM_5.1.sz.mell'!C101</f>
        <v>0</v>
      </c>
      <c r="D101" s="719">
        <f>'RM_5.1.sz.mell'!D101</f>
        <v>0</v>
      </c>
      <c r="E101" s="719">
        <f>'RM_5.1.sz.mell'!E101</f>
        <v>0</v>
      </c>
      <c r="F101" s="719">
        <f>'RM_5.1.sz.mell'!F101</f>
        <v>0</v>
      </c>
      <c r="G101" s="719">
        <f>'RM_5.1.sz.mell'!G101</f>
        <v>0</v>
      </c>
      <c r="H101" s="719">
        <f>'RM_5.1.sz.mell'!H101</f>
        <v>0</v>
      </c>
      <c r="I101" s="719">
        <f>'RM_5.1.sz.mell'!I101</f>
        <v>0</v>
      </c>
      <c r="J101" s="719">
        <f>'RM_5.1.sz.mell'!J101</f>
        <v>0</v>
      </c>
      <c r="K101" s="786">
        <f>'RM_5.1.sz.mell'!K101</f>
        <v>0</v>
      </c>
    </row>
    <row r="102" spans="1:11" ht="12" customHeight="1" x14ac:dyDescent="0.2">
      <c r="A102" s="1398" t="s">
        <v>114</v>
      </c>
      <c r="B102" s="1318" t="s">
        <v>351</v>
      </c>
      <c r="C102" s="719">
        <f>'RM_5.1.sz.mell'!C102</f>
        <v>0</v>
      </c>
      <c r="D102" s="719">
        <f>'RM_5.1.sz.mell'!D102</f>
        <v>0</v>
      </c>
      <c r="E102" s="719">
        <f>'RM_5.1.sz.mell'!E102</f>
        <v>0</v>
      </c>
      <c r="F102" s="719">
        <f>'RM_5.1.sz.mell'!F102</f>
        <v>0</v>
      </c>
      <c r="G102" s="719">
        <f>'RM_5.1.sz.mell'!G102</f>
        <v>0</v>
      </c>
      <c r="H102" s="719">
        <f>'RM_5.1.sz.mell'!H102</f>
        <v>0</v>
      </c>
      <c r="I102" s="719">
        <f>'RM_5.1.sz.mell'!I102</f>
        <v>0</v>
      </c>
      <c r="J102" s="719">
        <f>'RM_5.1.sz.mell'!J102</f>
        <v>0</v>
      </c>
      <c r="K102" s="786">
        <f>'RM_5.1.sz.mell'!K102</f>
        <v>0</v>
      </c>
    </row>
    <row r="103" spans="1:11" ht="12" customHeight="1" x14ac:dyDescent="0.25">
      <c r="A103" s="1398" t="s">
        <v>115</v>
      </c>
      <c r="B103" s="1319" t="s">
        <v>352</v>
      </c>
      <c r="C103" s="719">
        <f>'RM_5.1.sz.mell'!C103</f>
        <v>0</v>
      </c>
      <c r="D103" s="719">
        <f>'RM_5.1.sz.mell'!D103</f>
        <v>0</v>
      </c>
      <c r="E103" s="719">
        <f>'RM_5.1.sz.mell'!E103</f>
        <v>0</v>
      </c>
      <c r="F103" s="719">
        <f>'RM_5.1.sz.mell'!F103</f>
        <v>0</v>
      </c>
      <c r="G103" s="719">
        <f>'RM_5.1.sz.mell'!G103</f>
        <v>0</v>
      </c>
      <c r="H103" s="719">
        <f>'RM_5.1.sz.mell'!H103</f>
        <v>0</v>
      </c>
      <c r="I103" s="719">
        <f>'RM_5.1.sz.mell'!I103</f>
        <v>0</v>
      </c>
      <c r="J103" s="719">
        <f>'RM_5.1.sz.mell'!J103</f>
        <v>0</v>
      </c>
      <c r="K103" s="786">
        <f>'RM_5.1.sz.mell'!K103</f>
        <v>0</v>
      </c>
    </row>
    <row r="104" spans="1:11" ht="12" customHeight="1" x14ac:dyDescent="0.25">
      <c r="A104" s="1398" t="s">
        <v>116</v>
      </c>
      <c r="B104" s="1319" t="s">
        <v>353</v>
      </c>
      <c r="C104" s="719">
        <f>'RM_5.1.sz.mell'!C104</f>
        <v>0</v>
      </c>
      <c r="D104" s="719">
        <f>'RM_5.1.sz.mell'!D104</f>
        <v>0</v>
      </c>
      <c r="E104" s="719">
        <f>'RM_5.1.sz.mell'!E104</f>
        <v>0</v>
      </c>
      <c r="F104" s="719">
        <f>'RM_5.1.sz.mell'!F104</f>
        <v>0</v>
      </c>
      <c r="G104" s="719">
        <f>'RM_5.1.sz.mell'!G104</f>
        <v>0</v>
      </c>
      <c r="H104" s="719">
        <f>'RM_5.1.sz.mell'!H104</f>
        <v>0</v>
      </c>
      <c r="I104" s="719">
        <f>'RM_5.1.sz.mell'!I104</f>
        <v>0</v>
      </c>
      <c r="J104" s="719">
        <f>'RM_5.1.sz.mell'!J104</f>
        <v>0</v>
      </c>
      <c r="K104" s="786">
        <f>'RM_5.1.sz.mell'!K104</f>
        <v>0</v>
      </c>
    </row>
    <row r="105" spans="1:11" ht="12" customHeight="1" x14ac:dyDescent="0.2">
      <c r="A105" s="1398" t="s">
        <v>118</v>
      </c>
      <c r="B105" s="1318" t="s">
        <v>354</v>
      </c>
      <c r="C105" s="719">
        <f>'RM_5.1.sz.mell'!C105</f>
        <v>0</v>
      </c>
      <c r="D105" s="719">
        <f>'RM_5.1.sz.mell'!D105</f>
        <v>0</v>
      </c>
      <c r="E105" s="719">
        <f>'RM_5.1.sz.mell'!E105</f>
        <v>0</v>
      </c>
      <c r="F105" s="719">
        <f>'RM_5.1.sz.mell'!F105</f>
        <v>0</v>
      </c>
      <c r="G105" s="719">
        <f>'RM_5.1.sz.mell'!G105</f>
        <v>0</v>
      </c>
      <c r="H105" s="719">
        <f>'RM_5.1.sz.mell'!H105</f>
        <v>0</v>
      </c>
      <c r="I105" s="719">
        <f>'RM_5.1.sz.mell'!I105</f>
        <v>0</v>
      </c>
      <c r="J105" s="719">
        <f>'RM_5.1.sz.mell'!J105</f>
        <v>0</v>
      </c>
      <c r="K105" s="786">
        <f>'RM_5.1.sz.mell'!K105</f>
        <v>0</v>
      </c>
    </row>
    <row r="106" spans="1:11" ht="12" customHeight="1" x14ac:dyDescent="0.2">
      <c r="A106" s="1398" t="s">
        <v>186</v>
      </c>
      <c r="B106" s="1318" t="s">
        <v>355</v>
      </c>
      <c r="C106" s="719">
        <f>'RM_5.1.sz.mell'!C106</f>
        <v>0</v>
      </c>
      <c r="D106" s="719">
        <f>'RM_5.1.sz.mell'!D106</f>
        <v>0</v>
      </c>
      <c r="E106" s="719">
        <f>'RM_5.1.sz.mell'!E106</f>
        <v>0</v>
      </c>
      <c r="F106" s="719">
        <f>'RM_5.1.sz.mell'!F106</f>
        <v>0</v>
      </c>
      <c r="G106" s="719">
        <f>'RM_5.1.sz.mell'!G106</f>
        <v>0</v>
      </c>
      <c r="H106" s="719">
        <f>'RM_5.1.sz.mell'!H106</f>
        <v>0</v>
      </c>
      <c r="I106" s="719">
        <f>'RM_5.1.sz.mell'!I106</f>
        <v>0</v>
      </c>
      <c r="J106" s="719">
        <f>'RM_5.1.sz.mell'!J106</f>
        <v>0</v>
      </c>
      <c r="K106" s="786">
        <f>'RM_5.1.sz.mell'!K106</f>
        <v>0</v>
      </c>
    </row>
    <row r="107" spans="1:11" ht="12" customHeight="1" x14ac:dyDescent="0.25">
      <c r="A107" s="1398" t="s">
        <v>349</v>
      </c>
      <c r="B107" s="1319" t="s">
        <v>356</v>
      </c>
      <c r="C107" s="717">
        <f>'RM_5.1.sz.mell'!C107</f>
        <v>0</v>
      </c>
      <c r="D107" s="719">
        <f>'RM_5.1.sz.mell'!D107</f>
        <v>0</v>
      </c>
      <c r="E107" s="719">
        <f>'RM_5.1.sz.mell'!E107</f>
        <v>0</v>
      </c>
      <c r="F107" s="719">
        <f>'RM_5.1.sz.mell'!F107</f>
        <v>0</v>
      </c>
      <c r="G107" s="719">
        <f>'RM_5.1.sz.mell'!G107</f>
        <v>0</v>
      </c>
      <c r="H107" s="719">
        <f>'RM_5.1.sz.mell'!H107</f>
        <v>0</v>
      </c>
      <c r="I107" s="719">
        <f>'RM_5.1.sz.mell'!I107</f>
        <v>0</v>
      </c>
      <c r="J107" s="719">
        <f>'RM_5.1.sz.mell'!J107</f>
        <v>0</v>
      </c>
      <c r="K107" s="786">
        <f>'RM_5.1.sz.mell'!K107</f>
        <v>0</v>
      </c>
    </row>
    <row r="108" spans="1:11" ht="12" customHeight="1" x14ac:dyDescent="0.25">
      <c r="A108" s="1414" t="s">
        <v>350</v>
      </c>
      <c r="B108" s="1317" t="s">
        <v>357</v>
      </c>
      <c r="C108" s="719">
        <f>'RM_5.1.sz.mell'!C108</f>
        <v>0</v>
      </c>
      <c r="D108" s="719">
        <f>'RM_5.1.sz.mell'!D108</f>
        <v>0</v>
      </c>
      <c r="E108" s="719">
        <f>'RM_5.1.sz.mell'!E108</f>
        <v>0</v>
      </c>
      <c r="F108" s="719">
        <f>'RM_5.1.sz.mell'!F108</f>
        <v>0</v>
      </c>
      <c r="G108" s="719">
        <f>'RM_5.1.sz.mell'!G108</f>
        <v>0</v>
      </c>
      <c r="H108" s="719">
        <f>'RM_5.1.sz.mell'!H108</f>
        <v>0</v>
      </c>
      <c r="I108" s="719">
        <f>'RM_5.1.sz.mell'!I108</f>
        <v>0</v>
      </c>
      <c r="J108" s="719">
        <f>'RM_5.1.sz.mell'!J108</f>
        <v>0</v>
      </c>
      <c r="K108" s="786">
        <f>'RM_5.1.sz.mell'!K108</f>
        <v>0</v>
      </c>
    </row>
    <row r="109" spans="1:11" ht="12" customHeight="1" x14ac:dyDescent="0.25">
      <c r="A109" s="1398" t="s">
        <v>438</v>
      </c>
      <c r="B109" s="1317" t="s">
        <v>358</v>
      </c>
      <c r="C109" s="719">
        <f>'RM_5.1.sz.mell'!C109</f>
        <v>0</v>
      </c>
      <c r="D109" s="719">
        <f>'RM_5.1.sz.mell'!D109</f>
        <v>0</v>
      </c>
      <c r="E109" s="719">
        <f>'RM_5.1.sz.mell'!E109</f>
        <v>0</v>
      </c>
      <c r="F109" s="719">
        <f>'RM_5.1.sz.mell'!F109</f>
        <v>0</v>
      </c>
      <c r="G109" s="719">
        <f>'RM_5.1.sz.mell'!G109</f>
        <v>0</v>
      </c>
      <c r="H109" s="719">
        <f>'RM_5.1.sz.mell'!H109</f>
        <v>0</v>
      </c>
      <c r="I109" s="719">
        <f>'RM_5.1.sz.mell'!I109</f>
        <v>0</v>
      </c>
      <c r="J109" s="719">
        <f>'RM_5.1.sz.mell'!J109</f>
        <v>0</v>
      </c>
      <c r="K109" s="786">
        <f>'RM_5.1.sz.mell'!K109</f>
        <v>0</v>
      </c>
    </row>
    <row r="110" spans="1:11" ht="12" customHeight="1" x14ac:dyDescent="0.25">
      <c r="A110" s="1398" t="s">
        <v>439</v>
      </c>
      <c r="B110" s="1319" t="s">
        <v>359</v>
      </c>
      <c r="C110" s="717">
        <f>'RM_5.1.sz.mell'!C110</f>
        <v>0</v>
      </c>
      <c r="D110" s="717">
        <f>'RM_5.1.sz.mell'!D110</f>
        <v>0</v>
      </c>
      <c r="E110" s="717">
        <f>'RM_5.1.sz.mell'!E110</f>
        <v>0</v>
      </c>
      <c r="F110" s="717">
        <f>'RM_5.1.sz.mell'!F110</f>
        <v>0</v>
      </c>
      <c r="G110" s="717">
        <f>'RM_5.1.sz.mell'!G110</f>
        <v>0</v>
      </c>
      <c r="H110" s="717">
        <f>'RM_5.1.sz.mell'!H110</f>
        <v>0</v>
      </c>
      <c r="I110" s="717">
        <f>'RM_5.1.sz.mell'!I110</f>
        <v>0</v>
      </c>
      <c r="J110" s="717">
        <f>'RM_5.1.sz.mell'!J110</f>
        <v>0</v>
      </c>
      <c r="K110" s="785">
        <f>'RM_5.1.sz.mell'!K110</f>
        <v>0</v>
      </c>
    </row>
    <row r="111" spans="1:11" ht="12" customHeight="1" x14ac:dyDescent="0.25">
      <c r="A111" s="1398" t="s">
        <v>443</v>
      </c>
      <c r="B111" s="1315" t="s">
        <v>50</v>
      </c>
      <c r="C111" s="717">
        <f>'RM_5.1.sz.mell'!C111</f>
        <v>0</v>
      </c>
      <c r="D111" s="717">
        <f>'RM_5.1.sz.mell'!D111</f>
        <v>0</v>
      </c>
      <c r="E111" s="717">
        <f>'RM_5.1.sz.mell'!E111</f>
        <v>0</v>
      </c>
      <c r="F111" s="717">
        <f>'RM_5.1.sz.mell'!F111</f>
        <v>0</v>
      </c>
      <c r="G111" s="717">
        <f>'RM_5.1.sz.mell'!G111</f>
        <v>0</v>
      </c>
      <c r="H111" s="717">
        <f>'RM_5.1.sz.mell'!H111</f>
        <v>0</v>
      </c>
      <c r="I111" s="717">
        <f>'RM_5.1.sz.mell'!I111</f>
        <v>0</v>
      </c>
      <c r="J111" s="717">
        <f>'RM_5.1.sz.mell'!J111</f>
        <v>0</v>
      </c>
      <c r="K111" s="785">
        <f>'RM_5.1.sz.mell'!K111</f>
        <v>0</v>
      </c>
    </row>
    <row r="112" spans="1:11" ht="12" customHeight="1" x14ac:dyDescent="0.25">
      <c r="A112" s="1400" t="s">
        <v>444</v>
      </c>
      <c r="B112" s="1263" t="s">
        <v>512</v>
      </c>
      <c r="C112" s="719">
        <f>'RM_5.1.sz.mell'!C112</f>
        <v>0</v>
      </c>
      <c r="D112" s="719">
        <f>'RM_5.1.sz.mell'!D112</f>
        <v>0</v>
      </c>
      <c r="E112" s="719">
        <f>'RM_5.1.sz.mell'!E112</f>
        <v>0</v>
      </c>
      <c r="F112" s="719">
        <f>'RM_5.1.sz.mell'!F112</f>
        <v>0</v>
      </c>
      <c r="G112" s="719">
        <f>'RM_5.1.sz.mell'!G112</f>
        <v>0</v>
      </c>
      <c r="H112" s="719">
        <f>'RM_5.1.sz.mell'!H112</f>
        <v>0</v>
      </c>
      <c r="I112" s="719">
        <f>'RM_5.1.sz.mell'!I112</f>
        <v>0</v>
      </c>
      <c r="J112" s="719">
        <f>'RM_5.1.sz.mell'!J112</f>
        <v>0</v>
      </c>
      <c r="K112" s="786">
        <f>'RM_5.1.sz.mell'!K112</f>
        <v>0</v>
      </c>
    </row>
    <row r="113" spans="1:11" ht="12" customHeight="1" thickBot="1" x14ac:dyDescent="0.3">
      <c r="A113" s="1401" t="s">
        <v>445</v>
      </c>
      <c r="B113" s="1415" t="s">
        <v>513</v>
      </c>
      <c r="C113" s="721">
        <f>'RM_5.1.sz.mell'!C113</f>
        <v>0</v>
      </c>
      <c r="D113" s="721">
        <f>'RM_5.1.sz.mell'!D113</f>
        <v>0</v>
      </c>
      <c r="E113" s="721">
        <f>'RM_5.1.sz.mell'!E113</f>
        <v>0</v>
      </c>
      <c r="F113" s="721">
        <f>'RM_5.1.sz.mell'!F113</f>
        <v>0</v>
      </c>
      <c r="G113" s="721">
        <f>'RM_5.1.sz.mell'!G113</f>
        <v>0</v>
      </c>
      <c r="H113" s="721">
        <f>'RM_5.1.sz.mell'!H113</f>
        <v>0</v>
      </c>
      <c r="I113" s="721">
        <f>'RM_5.1.sz.mell'!I113</f>
        <v>0</v>
      </c>
      <c r="J113" s="721">
        <f>'RM_5.1.sz.mell'!J113</f>
        <v>0</v>
      </c>
      <c r="K113" s="800">
        <f>'RM_5.1.sz.mell'!K113</f>
        <v>0</v>
      </c>
    </row>
    <row r="114" spans="1:11" ht="12" customHeight="1" thickBot="1" x14ac:dyDescent="0.3">
      <c r="A114" s="1311" t="s">
        <v>19</v>
      </c>
      <c r="B114" s="1359" t="s">
        <v>360</v>
      </c>
      <c r="C114" s="407">
        <f>'RM_5.1.sz.mell'!C114</f>
        <v>0</v>
      </c>
      <c r="D114" s="407">
        <f>'RM_5.1.sz.mell'!D114</f>
        <v>0</v>
      </c>
      <c r="E114" s="407">
        <f>'RM_5.1.sz.mell'!E114</f>
        <v>0</v>
      </c>
      <c r="F114" s="407">
        <f>'RM_5.1.sz.mell'!F114</f>
        <v>0</v>
      </c>
      <c r="G114" s="407">
        <f>'RM_5.1.sz.mell'!G114</f>
        <v>0</v>
      </c>
      <c r="H114" s="407">
        <f>'RM_5.1.sz.mell'!H114</f>
        <v>0</v>
      </c>
      <c r="I114" s="407">
        <f>'RM_5.1.sz.mell'!I114</f>
        <v>0</v>
      </c>
      <c r="J114" s="407">
        <f>'RM_5.1.sz.mell'!J114</f>
        <v>0</v>
      </c>
      <c r="K114" s="307">
        <f>'RM_5.1.sz.mell'!K114</f>
        <v>0</v>
      </c>
    </row>
    <row r="115" spans="1:11" ht="12" customHeight="1" x14ac:dyDescent="0.25">
      <c r="A115" s="1397" t="s">
        <v>104</v>
      </c>
      <c r="B115" s="1263" t="s">
        <v>230</v>
      </c>
      <c r="C115" s="699">
        <f>'RM_5.1.sz.mell'!C115</f>
        <v>0</v>
      </c>
      <c r="D115" s="699">
        <f>'RM_5.1.sz.mell'!D115</f>
        <v>0</v>
      </c>
      <c r="E115" s="699">
        <f>'RM_5.1.sz.mell'!E115</f>
        <v>0</v>
      </c>
      <c r="F115" s="699">
        <f>'RM_5.1.sz.mell'!F115</f>
        <v>0</v>
      </c>
      <c r="G115" s="699">
        <f>'RM_5.1.sz.mell'!G115</f>
        <v>0</v>
      </c>
      <c r="H115" s="699">
        <f>'RM_5.1.sz.mell'!H115</f>
        <v>0</v>
      </c>
      <c r="I115" s="699">
        <f>'RM_5.1.sz.mell'!I115</f>
        <v>0</v>
      </c>
      <c r="J115" s="699">
        <f>'RM_5.1.sz.mell'!J115</f>
        <v>0</v>
      </c>
      <c r="K115" s="421">
        <f>'RM_5.1.sz.mell'!K115</f>
        <v>0</v>
      </c>
    </row>
    <row r="116" spans="1:11" ht="12" customHeight="1" x14ac:dyDescent="0.25">
      <c r="A116" s="1397" t="s">
        <v>105</v>
      </c>
      <c r="B116" s="1268" t="s">
        <v>364</v>
      </c>
      <c r="C116" s="699">
        <f>'RM_5.1.sz.mell'!C116</f>
        <v>0</v>
      </c>
      <c r="D116" s="699">
        <f>'RM_5.1.sz.mell'!D116</f>
        <v>0</v>
      </c>
      <c r="E116" s="699">
        <f>'RM_5.1.sz.mell'!E116</f>
        <v>0</v>
      </c>
      <c r="F116" s="699">
        <f>'RM_5.1.sz.mell'!F116</f>
        <v>0</v>
      </c>
      <c r="G116" s="699">
        <f>'RM_5.1.sz.mell'!G116</f>
        <v>0</v>
      </c>
      <c r="H116" s="699">
        <f>'RM_5.1.sz.mell'!H116</f>
        <v>0</v>
      </c>
      <c r="I116" s="699">
        <f>'RM_5.1.sz.mell'!I116</f>
        <v>0</v>
      </c>
      <c r="J116" s="699">
        <f>'RM_5.1.sz.mell'!J116</f>
        <v>0</v>
      </c>
      <c r="K116" s="421">
        <f>'RM_5.1.sz.mell'!K116</f>
        <v>0</v>
      </c>
    </row>
    <row r="117" spans="1:11" ht="12" customHeight="1" x14ac:dyDescent="0.25">
      <c r="A117" s="1397" t="s">
        <v>106</v>
      </c>
      <c r="B117" s="1268" t="s">
        <v>187</v>
      </c>
      <c r="C117" s="717">
        <f>'RM_5.1.sz.mell'!C117</f>
        <v>0</v>
      </c>
      <c r="D117" s="717">
        <f>'RM_5.1.sz.mell'!D117</f>
        <v>0</v>
      </c>
      <c r="E117" s="717">
        <f>'RM_5.1.sz.mell'!E117</f>
        <v>0</v>
      </c>
      <c r="F117" s="717">
        <f>'RM_5.1.sz.mell'!F117</f>
        <v>0</v>
      </c>
      <c r="G117" s="717">
        <f>'RM_5.1.sz.mell'!G117</f>
        <v>0</v>
      </c>
      <c r="H117" s="717">
        <f>'RM_5.1.sz.mell'!H117</f>
        <v>0</v>
      </c>
      <c r="I117" s="717">
        <f>'RM_5.1.sz.mell'!I117</f>
        <v>0</v>
      </c>
      <c r="J117" s="717">
        <f>'RM_5.1.sz.mell'!J117</f>
        <v>0</v>
      </c>
      <c r="K117" s="785">
        <f>'RM_5.1.sz.mell'!K117</f>
        <v>0</v>
      </c>
    </row>
    <row r="118" spans="1:11" ht="12" customHeight="1" x14ac:dyDescent="0.25">
      <c r="A118" s="1397" t="s">
        <v>107</v>
      </c>
      <c r="B118" s="1268" t="s">
        <v>365</v>
      </c>
      <c r="C118" s="717">
        <f>'RM_5.1.sz.mell'!C118</f>
        <v>0</v>
      </c>
      <c r="D118" s="717">
        <f>'RM_5.1.sz.mell'!D118</f>
        <v>0</v>
      </c>
      <c r="E118" s="717">
        <f>'RM_5.1.sz.mell'!E118</f>
        <v>0</v>
      </c>
      <c r="F118" s="717">
        <f>'RM_5.1.sz.mell'!F118</f>
        <v>0</v>
      </c>
      <c r="G118" s="717">
        <f>'RM_5.1.sz.mell'!G118</f>
        <v>0</v>
      </c>
      <c r="H118" s="717">
        <f>'RM_5.1.sz.mell'!H118</f>
        <v>0</v>
      </c>
      <c r="I118" s="717">
        <f>'RM_5.1.sz.mell'!I118</f>
        <v>0</v>
      </c>
      <c r="J118" s="717">
        <f>'RM_5.1.sz.mell'!J118</f>
        <v>0</v>
      </c>
      <c r="K118" s="785">
        <f>'RM_5.1.sz.mell'!K118</f>
        <v>0</v>
      </c>
    </row>
    <row r="119" spans="1:11" ht="12" customHeight="1" x14ac:dyDescent="0.25">
      <c r="A119" s="1397" t="s">
        <v>108</v>
      </c>
      <c r="B119" s="1291" t="s">
        <v>232</v>
      </c>
      <c r="C119" s="717">
        <f>'RM_5.1.sz.mell'!C119</f>
        <v>0</v>
      </c>
      <c r="D119" s="717">
        <f>'RM_5.1.sz.mell'!D119</f>
        <v>0</v>
      </c>
      <c r="E119" s="717">
        <f>'RM_5.1.sz.mell'!E119</f>
        <v>0</v>
      </c>
      <c r="F119" s="717">
        <f>'RM_5.1.sz.mell'!F119</f>
        <v>0</v>
      </c>
      <c r="G119" s="717">
        <f>'RM_5.1.sz.mell'!G119</f>
        <v>0</v>
      </c>
      <c r="H119" s="717">
        <f>'RM_5.1.sz.mell'!H119</f>
        <v>0</v>
      </c>
      <c r="I119" s="717">
        <f>'RM_5.1.sz.mell'!I119</f>
        <v>0</v>
      </c>
      <c r="J119" s="717">
        <f>'RM_5.1.sz.mell'!J119</f>
        <v>0</v>
      </c>
      <c r="K119" s="785">
        <f>'RM_5.1.sz.mell'!K119</f>
        <v>0</v>
      </c>
    </row>
    <row r="120" spans="1:11" ht="12" customHeight="1" x14ac:dyDescent="0.25">
      <c r="A120" s="1397" t="s">
        <v>117</v>
      </c>
      <c r="B120" s="1289" t="s">
        <v>428</v>
      </c>
      <c r="C120" s="717">
        <f>'RM_5.1.sz.mell'!C120</f>
        <v>0</v>
      </c>
      <c r="D120" s="717">
        <f>'RM_5.1.sz.mell'!D120</f>
        <v>0</v>
      </c>
      <c r="E120" s="717">
        <f>'RM_5.1.sz.mell'!E120</f>
        <v>0</v>
      </c>
      <c r="F120" s="717">
        <f>'RM_5.1.sz.mell'!F120</f>
        <v>0</v>
      </c>
      <c r="G120" s="717">
        <f>'RM_5.1.sz.mell'!G120</f>
        <v>0</v>
      </c>
      <c r="H120" s="717">
        <f>'RM_5.1.sz.mell'!H120</f>
        <v>0</v>
      </c>
      <c r="I120" s="717">
        <f>'RM_5.1.sz.mell'!I120</f>
        <v>0</v>
      </c>
      <c r="J120" s="717">
        <f>'RM_5.1.sz.mell'!J120</f>
        <v>0</v>
      </c>
      <c r="K120" s="785">
        <f>'RM_5.1.sz.mell'!K120</f>
        <v>0</v>
      </c>
    </row>
    <row r="121" spans="1:11" ht="12" customHeight="1" x14ac:dyDescent="0.25">
      <c r="A121" s="1397" t="s">
        <v>119</v>
      </c>
      <c r="B121" s="1322" t="s">
        <v>370</v>
      </c>
      <c r="C121" s="717">
        <f>'RM_5.1.sz.mell'!C121</f>
        <v>0</v>
      </c>
      <c r="D121" s="717">
        <f>'RM_5.1.sz.mell'!D121</f>
        <v>0</v>
      </c>
      <c r="E121" s="717">
        <f>'RM_5.1.sz.mell'!E121</f>
        <v>0</v>
      </c>
      <c r="F121" s="717">
        <f>'RM_5.1.sz.mell'!F121</f>
        <v>0</v>
      </c>
      <c r="G121" s="717">
        <f>'RM_5.1.sz.mell'!G121</f>
        <v>0</v>
      </c>
      <c r="H121" s="717">
        <f>'RM_5.1.sz.mell'!H121</f>
        <v>0</v>
      </c>
      <c r="I121" s="717">
        <f>'RM_5.1.sz.mell'!I121</f>
        <v>0</v>
      </c>
      <c r="J121" s="717">
        <f>'RM_5.1.sz.mell'!J121</f>
        <v>0</v>
      </c>
      <c r="K121" s="785">
        <f>'RM_5.1.sz.mell'!K121</f>
        <v>0</v>
      </c>
    </row>
    <row r="122" spans="1:11" ht="12" customHeight="1" x14ac:dyDescent="0.25">
      <c r="A122" s="1397" t="s">
        <v>188</v>
      </c>
      <c r="B122" s="1319" t="s">
        <v>353</v>
      </c>
      <c r="C122" s="717">
        <f>'RM_5.1.sz.mell'!C122</f>
        <v>0</v>
      </c>
      <c r="D122" s="717">
        <f>'RM_5.1.sz.mell'!D122</f>
        <v>0</v>
      </c>
      <c r="E122" s="717">
        <f>'RM_5.1.sz.mell'!E122</f>
        <v>0</v>
      </c>
      <c r="F122" s="717">
        <f>'RM_5.1.sz.mell'!F122</f>
        <v>0</v>
      </c>
      <c r="G122" s="717">
        <f>'RM_5.1.sz.mell'!G122</f>
        <v>0</v>
      </c>
      <c r="H122" s="717">
        <f>'RM_5.1.sz.mell'!H122</f>
        <v>0</v>
      </c>
      <c r="I122" s="717">
        <f>'RM_5.1.sz.mell'!I122</f>
        <v>0</v>
      </c>
      <c r="J122" s="717">
        <f>'RM_5.1.sz.mell'!J122</f>
        <v>0</v>
      </c>
      <c r="K122" s="785">
        <f>'RM_5.1.sz.mell'!K122</f>
        <v>0</v>
      </c>
    </row>
    <row r="123" spans="1:11" ht="12" customHeight="1" x14ac:dyDescent="0.25">
      <c r="A123" s="1397" t="s">
        <v>189</v>
      </c>
      <c r="B123" s="1319" t="s">
        <v>369</v>
      </c>
      <c r="C123" s="717">
        <f>'RM_5.1.sz.mell'!C123</f>
        <v>0</v>
      </c>
      <c r="D123" s="717">
        <f>'RM_5.1.sz.mell'!D123</f>
        <v>0</v>
      </c>
      <c r="E123" s="717">
        <f>'RM_5.1.sz.mell'!E123</f>
        <v>0</v>
      </c>
      <c r="F123" s="717">
        <f>'RM_5.1.sz.mell'!F123</f>
        <v>0</v>
      </c>
      <c r="G123" s="717">
        <f>'RM_5.1.sz.mell'!G123</f>
        <v>0</v>
      </c>
      <c r="H123" s="717">
        <f>'RM_5.1.sz.mell'!H123</f>
        <v>0</v>
      </c>
      <c r="I123" s="717">
        <f>'RM_5.1.sz.mell'!I123</f>
        <v>0</v>
      </c>
      <c r="J123" s="717">
        <f>'RM_5.1.sz.mell'!J123</f>
        <v>0</v>
      </c>
      <c r="K123" s="785">
        <f>'RM_5.1.sz.mell'!K123</f>
        <v>0</v>
      </c>
    </row>
    <row r="124" spans="1:11" ht="12" customHeight="1" x14ac:dyDescent="0.25">
      <c r="A124" s="1397" t="s">
        <v>190</v>
      </c>
      <c r="B124" s="1319" t="s">
        <v>368</v>
      </c>
      <c r="C124" s="717">
        <f>'RM_5.1.sz.mell'!C124</f>
        <v>0</v>
      </c>
      <c r="D124" s="717">
        <f>'RM_5.1.sz.mell'!D124</f>
        <v>0</v>
      </c>
      <c r="E124" s="717">
        <f>'RM_5.1.sz.mell'!E124</f>
        <v>0</v>
      </c>
      <c r="F124" s="717">
        <f>'RM_5.1.sz.mell'!F124</f>
        <v>0</v>
      </c>
      <c r="G124" s="717">
        <f>'RM_5.1.sz.mell'!G124</f>
        <v>0</v>
      </c>
      <c r="H124" s="717">
        <f>'RM_5.1.sz.mell'!H124</f>
        <v>0</v>
      </c>
      <c r="I124" s="717">
        <f>'RM_5.1.sz.mell'!I124</f>
        <v>0</v>
      </c>
      <c r="J124" s="717">
        <f>'RM_5.1.sz.mell'!J124</f>
        <v>0</v>
      </c>
      <c r="K124" s="785">
        <f>'RM_5.1.sz.mell'!K124</f>
        <v>0</v>
      </c>
    </row>
    <row r="125" spans="1:11" ht="12" customHeight="1" x14ac:dyDescent="0.25">
      <c r="A125" s="1397" t="s">
        <v>361</v>
      </c>
      <c r="B125" s="1319" t="s">
        <v>356</v>
      </c>
      <c r="C125" s="717">
        <f>'RM_5.1.sz.mell'!C125</f>
        <v>0</v>
      </c>
      <c r="D125" s="717">
        <f>'RM_5.1.sz.mell'!D125</f>
        <v>0</v>
      </c>
      <c r="E125" s="717">
        <f>'RM_5.1.sz.mell'!E125</f>
        <v>0</v>
      </c>
      <c r="F125" s="717">
        <f>'RM_5.1.sz.mell'!F125</f>
        <v>0</v>
      </c>
      <c r="G125" s="717">
        <f>'RM_5.1.sz.mell'!G125</f>
        <v>0</v>
      </c>
      <c r="H125" s="717">
        <f>'RM_5.1.sz.mell'!H125</f>
        <v>0</v>
      </c>
      <c r="I125" s="717">
        <f>'RM_5.1.sz.mell'!I125</f>
        <v>0</v>
      </c>
      <c r="J125" s="717">
        <f>'RM_5.1.sz.mell'!J125</f>
        <v>0</v>
      </c>
      <c r="K125" s="785">
        <f>'RM_5.1.sz.mell'!K125</f>
        <v>0</v>
      </c>
    </row>
    <row r="126" spans="1:11" ht="12" customHeight="1" x14ac:dyDescent="0.25">
      <c r="A126" s="1397" t="s">
        <v>362</v>
      </c>
      <c r="B126" s="1319" t="s">
        <v>367</v>
      </c>
      <c r="C126" s="717">
        <f>'RM_5.1.sz.mell'!C126</f>
        <v>0</v>
      </c>
      <c r="D126" s="717">
        <f>'RM_5.1.sz.mell'!D126</f>
        <v>0</v>
      </c>
      <c r="E126" s="717">
        <f>'RM_5.1.sz.mell'!E126</f>
        <v>0</v>
      </c>
      <c r="F126" s="717">
        <f>'RM_5.1.sz.mell'!F126</f>
        <v>0</v>
      </c>
      <c r="G126" s="717">
        <f>'RM_5.1.sz.mell'!G126</f>
        <v>0</v>
      </c>
      <c r="H126" s="717">
        <f>'RM_5.1.sz.mell'!H126</f>
        <v>0</v>
      </c>
      <c r="I126" s="717">
        <f>'RM_5.1.sz.mell'!I126</f>
        <v>0</v>
      </c>
      <c r="J126" s="717">
        <f>'RM_5.1.sz.mell'!J126</f>
        <v>0</v>
      </c>
      <c r="K126" s="785">
        <f>'RM_5.1.sz.mell'!K126</f>
        <v>0</v>
      </c>
    </row>
    <row r="127" spans="1:11" ht="12" customHeight="1" thickBot="1" x14ac:dyDescent="0.3">
      <c r="A127" s="1414" t="s">
        <v>363</v>
      </c>
      <c r="B127" s="1319" t="s">
        <v>366</v>
      </c>
      <c r="C127" s="719">
        <f>'RM_5.1.sz.mell'!C127</f>
        <v>0</v>
      </c>
      <c r="D127" s="719">
        <f>'RM_5.1.sz.mell'!D127</f>
        <v>0</v>
      </c>
      <c r="E127" s="719">
        <f>'RM_5.1.sz.mell'!E127</f>
        <v>0</v>
      </c>
      <c r="F127" s="719">
        <f>'RM_5.1.sz.mell'!F127</f>
        <v>0</v>
      </c>
      <c r="G127" s="719">
        <f>'RM_5.1.sz.mell'!G127</f>
        <v>0</v>
      </c>
      <c r="H127" s="719">
        <f>'RM_5.1.sz.mell'!H127</f>
        <v>0</v>
      </c>
      <c r="I127" s="719">
        <f>'RM_5.1.sz.mell'!I127</f>
        <v>0</v>
      </c>
      <c r="J127" s="719">
        <f>'RM_5.1.sz.mell'!J127</f>
        <v>0</v>
      </c>
      <c r="K127" s="786">
        <f>'RM_5.1.sz.mell'!K127</f>
        <v>0</v>
      </c>
    </row>
    <row r="128" spans="1:11" ht="12" customHeight="1" thickBot="1" x14ac:dyDescent="0.3">
      <c r="A128" s="1311" t="s">
        <v>20</v>
      </c>
      <c r="B128" s="1269" t="s">
        <v>448</v>
      </c>
      <c r="C128" s="407">
        <f>'RM_5.1.sz.mell'!C128</f>
        <v>0</v>
      </c>
      <c r="D128" s="407">
        <f>'RM_5.1.sz.mell'!D128</f>
        <v>0</v>
      </c>
      <c r="E128" s="407">
        <f>'RM_5.1.sz.mell'!E128</f>
        <v>0</v>
      </c>
      <c r="F128" s="407">
        <f>'RM_5.1.sz.mell'!F128</f>
        <v>0</v>
      </c>
      <c r="G128" s="407">
        <f>'RM_5.1.sz.mell'!G128</f>
        <v>0</v>
      </c>
      <c r="H128" s="407">
        <f>'RM_5.1.sz.mell'!H128</f>
        <v>0</v>
      </c>
      <c r="I128" s="407">
        <f>'RM_5.1.sz.mell'!I128</f>
        <v>0</v>
      </c>
      <c r="J128" s="407">
        <f>'RM_5.1.sz.mell'!J128</f>
        <v>0</v>
      </c>
      <c r="K128" s="307">
        <f>'RM_5.1.sz.mell'!K128</f>
        <v>0</v>
      </c>
    </row>
    <row r="129" spans="1:11" ht="12" customHeight="1" thickBot="1" x14ac:dyDescent="0.3">
      <c r="A129" s="1311" t="s">
        <v>21</v>
      </c>
      <c r="B129" s="1269" t="s">
        <v>449</v>
      </c>
      <c r="C129" s="407">
        <f>'RM_5.1.sz.mell'!C129</f>
        <v>0</v>
      </c>
      <c r="D129" s="407">
        <f>'RM_5.1.sz.mell'!D129</f>
        <v>0</v>
      </c>
      <c r="E129" s="407">
        <f>'RM_5.1.sz.mell'!E129</f>
        <v>0</v>
      </c>
      <c r="F129" s="407">
        <f>'RM_5.1.sz.mell'!F129</f>
        <v>0</v>
      </c>
      <c r="G129" s="407">
        <f>'RM_5.1.sz.mell'!G129</f>
        <v>0</v>
      </c>
      <c r="H129" s="407">
        <f>'RM_5.1.sz.mell'!H129</f>
        <v>0</v>
      </c>
      <c r="I129" s="407">
        <f>'RM_5.1.sz.mell'!I129</f>
        <v>0</v>
      </c>
      <c r="J129" s="407">
        <f>'RM_5.1.sz.mell'!J129</f>
        <v>0</v>
      </c>
      <c r="K129" s="307">
        <f>'RM_5.1.sz.mell'!K129</f>
        <v>0</v>
      </c>
    </row>
    <row r="130" spans="1:11" s="1412" customFormat="1" ht="12" customHeight="1" x14ac:dyDescent="0.25">
      <c r="A130" s="1397" t="s">
        <v>268</v>
      </c>
      <c r="B130" s="1267" t="s">
        <v>517</v>
      </c>
      <c r="C130" s="717">
        <f>'RM_5.1.sz.mell'!C130</f>
        <v>0</v>
      </c>
      <c r="D130" s="717">
        <f>'RM_5.1.sz.mell'!D130</f>
        <v>0</v>
      </c>
      <c r="E130" s="717">
        <f>'RM_5.1.sz.mell'!E130</f>
        <v>0</v>
      </c>
      <c r="F130" s="717">
        <f>'RM_5.1.sz.mell'!F130</f>
        <v>0</v>
      </c>
      <c r="G130" s="717">
        <f>'RM_5.1.sz.mell'!G130</f>
        <v>0</v>
      </c>
      <c r="H130" s="717">
        <f>'RM_5.1.sz.mell'!H130</f>
        <v>0</v>
      </c>
      <c r="I130" s="717">
        <f>'RM_5.1.sz.mell'!I130</f>
        <v>0</v>
      </c>
      <c r="J130" s="717">
        <f>'RM_5.1.sz.mell'!J130</f>
        <v>0</v>
      </c>
      <c r="K130" s="785">
        <f>'RM_5.1.sz.mell'!K130</f>
        <v>0</v>
      </c>
    </row>
    <row r="131" spans="1:11" ht="12" customHeight="1" x14ac:dyDescent="0.25">
      <c r="A131" s="1397" t="s">
        <v>269</v>
      </c>
      <c r="B131" s="1267" t="s">
        <v>457</v>
      </c>
      <c r="C131" s="717">
        <f>'RM_5.1.sz.mell'!C131</f>
        <v>0</v>
      </c>
      <c r="D131" s="717">
        <f>'RM_5.1.sz.mell'!D131</f>
        <v>0</v>
      </c>
      <c r="E131" s="717">
        <f>'RM_5.1.sz.mell'!E131</f>
        <v>0</v>
      </c>
      <c r="F131" s="717">
        <f>'RM_5.1.sz.mell'!F131</f>
        <v>0</v>
      </c>
      <c r="G131" s="717">
        <f>'RM_5.1.sz.mell'!G131</f>
        <v>0</v>
      </c>
      <c r="H131" s="717">
        <f>'RM_5.1.sz.mell'!H131</f>
        <v>0</v>
      </c>
      <c r="I131" s="717">
        <f>'RM_5.1.sz.mell'!I131</f>
        <v>0</v>
      </c>
      <c r="J131" s="717">
        <f>'RM_5.1.sz.mell'!J131</f>
        <v>0</v>
      </c>
      <c r="K131" s="785">
        <f>'RM_5.1.sz.mell'!K131</f>
        <v>0</v>
      </c>
    </row>
    <row r="132" spans="1:11" ht="12" customHeight="1" thickBot="1" x14ac:dyDescent="0.3">
      <c r="A132" s="1414" t="s">
        <v>270</v>
      </c>
      <c r="B132" s="1264" t="s">
        <v>516</v>
      </c>
      <c r="C132" s="717">
        <f>'RM_5.1.sz.mell'!C132</f>
        <v>0</v>
      </c>
      <c r="D132" s="717">
        <f>'RM_5.1.sz.mell'!D132</f>
        <v>0</v>
      </c>
      <c r="E132" s="717">
        <f>'RM_5.1.sz.mell'!E132</f>
        <v>0</v>
      </c>
      <c r="F132" s="717">
        <f>'RM_5.1.sz.mell'!F132</f>
        <v>0</v>
      </c>
      <c r="G132" s="717">
        <f>'RM_5.1.sz.mell'!G132</f>
        <v>0</v>
      </c>
      <c r="H132" s="717">
        <f>'RM_5.1.sz.mell'!H132</f>
        <v>0</v>
      </c>
      <c r="I132" s="717">
        <f>'RM_5.1.sz.mell'!I132</f>
        <v>0</v>
      </c>
      <c r="J132" s="717">
        <f>'RM_5.1.sz.mell'!J132</f>
        <v>0</v>
      </c>
      <c r="K132" s="785">
        <f>'RM_5.1.sz.mell'!K132</f>
        <v>0</v>
      </c>
    </row>
    <row r="133" spans="1:11" ht="12" customHeight="1" thickBot="1" x14ac:dyDescent="0.3">
      <c r="A133" s="1311" t="s">
        <v>22</v>
      </c>
      <c r="B133" s="1269" t="s">
        <v>450</v>
      </c>
      <c r="C133" s="407">
        <f>'RM_5.1.sz.mell'!C133</f>
        <v>0</v>
      </c>
      <c r="D133" s="407">
        <f>'RM_5.1.sz.mell'!D133</f>
        <v>0</v>
      </c>
      <c r="E133" s="407">
        <f>'RM_5.1.sz.mell'!E133</f>
        <v>0</v>
      </c>
      <c r="F133" s="407">
        <f>'RM_5.1.sz.mell'!F133</f>
        <v>0</v>
      </c>
      <c r="G133" s="407">
        <f>'RM_5.1.sz.mell'!G133</f>
        <v>0</v>
      </c>
      <c r="H133" s="407">
        <f>'RM_5.1.sz.mell'!H133</f>
        <v>0</v>
      </c>
      <c r="I133" s="407">
        <f>'RM_5.1.sz.mell'!I133</f>
        <v>0</v>
      </c>
      <c r="J133" s="407">
        <f>'RM_5.1.sz.mell'!J133</f>
        <v>0</v>
      </c>
      <c r="K133" s="307">
        <f>'RM_5.1.sz.mell'!K133</f>
        <v>0</v>
      </c>
    </row>
    <row r="134" spans="1:11" ht="12" customHeight="1" x14ac:dyDescent="0.25">
      <c r="A134" s="1397" t="s">
        <v>91</v>
      </c>
      <c r="B134" s="1267" t="s">
        <v>459</v>
      </c>
      <c r="C134" s="717">
        <f>'RM_5.1.sz.mell'!C134</f>
        <v>0</v>
      </c>
      <c r="D134" s="717">
        <f>'RM_5.1.sz.mell'!D134</f>
        <v>0</v>
      </c>
      <c r="E134" s="717">
        <f>'RM_5.1.sz.mell'!E134</f>
        <v>0</v>
      </c>
      <c r="F134" s="717">
        <f>'RM_5.1.sz.mell'!F134</f>
        <v>0</v>
      </c>
      <c r="G134" s="717">
        <f>'RM_5.1.sz.mell'!G134</f>
        <v>0</v>
      </c>
      <c r="H134" s="717">
        <f>'RM_5.1.sz.mell'!H134</f>
        <v>0</v>
      </c>
      <c r="I134" s="717">
        <f>'RM_5.1.sz.mell'!I134</f>
        <v>0</v>
      </c>
      <c r="J134" s="717">
        <f>'RM_5.1.sz.mell'!J134</f>
        <v>0</v>
      </c>
      <c r="K134" s="785">
        <f>'RM_5.1.sz.mell'!K134</f>
        <v>0</v>
      </c>
    </row>
    <row r="135" spans="1:11" ht="12" customHeight="1" x14ac:dyDescent="0.25">
      <c r="A135" s="1397" t="s">
        <v>92</v>
      </c>
      <c r="B135" s="1267" t="s">
        <v>451</v>
      </c>
      <c r="C135" s="717">
        <f>'RM_5.1.sz.mell'!C135</f>
        <v>0</v>
      </c>
      <c r="D135" s="717">
        <f>'RM_5.1.sz.mell'!D135</f>
        <v>0</v>
      </c>
      <c r="E135" s="717">
        <f>'RM_5.1.sz.mell'!E135</f>
        <v>0</v>
      </c>
      <c r="F135" s="717">
        <f>'RM_5.1.sz.mell'!F135</f>
        <v>0</v>
      </c>
      <c r="G135" s="717">
        <f>'RM_5.1.sz.mell'!G135</f>
        <v>0</v>
      </c>
      <c r="H135" s="717">
        <f>'RM_5.1.sz.mell'!H135</f>
        <v>0</v>
      </c>
      <c r="I135" s="717">
        <f>'RM_5.1.sz.mell'!I135</f>
        <v>0</v>
      </c>
      <c r="J135" s="717">
        <f>'RM_5.1.sz.mell'!J135</f>
        <v>0</v>
      </c>
      <c r="K135" s="785">
        <f>'RM_5.1.sz.mell'!K135</f>
        <v>0</v>
      </c>
    </row>
    <row r="136" spans="1:11" ht="12" customHeight="1" x14ac:dyDescent="0.25">
      <c r="A136" s="1397" t="s">
        <v>93</v>
      </c>
      <c r="B136" s="1267" t="s">
        <v>452</v>
      </c>
      <c r="C136" s="717">
        <f>'RM_5.1.sz.mell'!C136</f>
        <v>0</v>
      </c>
      <c r="D136" s="717">
        <f>'RM_5.1.sz.mell'!D136</f>
        <v>0</v>
      </c>
      <c r="E136" s="717">
        <f>'RM_5.1.sz.mell'!E136</f>
        <v>0</v>
      </c>
      <c r="F136" s="717">
        <f>'RM_5.1.sz.mell'!F136</f>
        <v>0</v>
      </c>
      <c r="G136" s="717">
        <f>'RM_5.1.sz.mell'!G136</f>
        <v>0</v>
      </c>
      <c r="H136" s="717">
        <f>'RM_5.1.sz.mell'!H136</f>
        <v>0</v>
      </c>
      <c r="I136" s="717">
        <f>'RM_5.1.sz.mell'!I136</f>
        <v>0</v>
      </c>
      <c r="J136" s="717">
        <f>'RM_5.1.sz.mell'!J136</f>
        <v>0</v>
      </c>
      <c r="K136" s="785">
        <f>'RM_5.1.sz.mell'!K136</f>
        <v>0</v>
      </c>
    </row>
    <row r="137" spans="1:11" ht="12" customHeight="1" x14ac:dyDescent="0.25">
      <c r="A137" s="1397" t="s">
        <v>175</v>
      </c>
      <c r="B137" s="1267" t="s">
        <v>515</v>
      </c>
      <c r="C137" s="717">
        <f>'RM_5.1.sz.mell'!C137</f>
        <v>0</v>
      </c>
      <c r="D137" s="717">
        <f>'RM_5.1.sz.mell'!D137</f>
        <v>0</v>
      </c>
      <c r="E137" s="717">
        <f>'RM_5.1.sz.mell'!E137</f>
        <v>0</v>
      </c>
      <c r="F137" s="717">
        <f>'RM_5.1.sz.mell'!F137</f>
        <v>0</v>
      </c>
      <c r="G137" s="717">
        <f>'RM_5.1.sz.mell'!G137</f>
        <v>0</v>
      </c>
      <c r="H137" s="717">
        <f>'RM_5.1.sz.mell'!H137</f>
        <v>0</v>
      </c>
      <c r="I137" s="717">
        <f>'RM_5.1.sz.mell'!I137</f>
        <v>0</v>
      </c>
      <c r="J137" s="717">
        <f>'RM_5.1.sz.mell'!J137</f>
        <v>0</v>
      </c>
      <c r="K137" s="785">
        <f>'RM_5.1.sz.mell'!K137</f>
        <v>0</v>
      </c>
    </row>
    <row r="138" spans="1:11" ht="12" customHeight="1" x14ac:dyDescent="0.25">
      <c r="A138" s="1397" t="s">
        <v>176</v>
      </c>
      <c r="B138" s="1267" t="s">
        <v>454</v>
      </c>
      <c r="C138" s="717">
        <f>'RM_5.1.sz.mell'!C138</f>
        <v>0</v>
      </c>
      <c r="D138" s="717">
        <f>'RM_5.1.sz.mell'!D138</f>
        <v>0</v>
      </c>
      <c r="E138" s="717">
        <f>'RM_5.1.sz.mell'!E138</f>
        <v>0</v>
      </c>
      <c r="F138" s="717">
        <f>'RM_5.1.sz.mell'!F138</f>
        <v>0</v>
      </c>
      <c r="G138" s="717">
        <f>'RM_5.1.sz.mell'!G138</f>
        <v>0</v>
      </c>
      <c r="H138" s="717">
        <f>'RM_5.1.sz.mell'!H138</f>
        <v>0</v>
      </c>
      <c r="I138" s="717">
        <f>'RM_5.1.sz.mell'!I138</f>
        <v>0</v>
      </c>
      <c r="J138" s="717">
        <f>'RM_5.1.sz.mell'!J138</f>
        <v>0</v>
      </c>
      <c r="K138" s="785">
        <f>'RM_5.1.sz.mell'!K138</f>
        <v>0</v>
      </c>
    </row>
    <row r="139" spans="1:11" s="1412" customFormat="1" ht="12" customHeight="1" thickBot="1" x14ac:dyDescent="0.3">
      <c r="A139" s="1414" t="s">
        <v>177</v>
      </c>
      <c r="B139" s="1264" t="s">
        <v>455</v>
      </c>
      <c r="C139" s="717">
        <f>'RM_5.1.sz.mell'!C139</f>
        <v>0</v>
      </c>
      <c r="D139" s="717">
        <f>'RM_5.1.sz.mell'!D139</f>
        <v>0</v>
      </c>
      <c r="E139" s="717">
        <f>'RM_5.1.sz.mell'!E139</f>
        <v>0</v>
      </c>
      <c r="F139" s="717">
        <f>'RM_5.1.sz.mell'!F139</f>
        <v>0</v>
      </c>
      <c r="G139" s="717">
        <f>'RM_5.1.sz.mell'!G139</f>
        <v>0</v>
      </c>
      <c r="H139" s="717">
        <f>'RM_5.1.sz.mell'!H139</f>
        <v>0</v>
      </c>
      <c r="I139" s="717">
        <f>'RM_5.1.sz.mell'!I139</f>
        <v>0</v>
      </c>
      <c r="J139" s="717">
        <f>'RM_5.1.sz.mell'!J139</f>
        <v>0</v>
      </c>
      <c r="K139" s="785">
        <f>'RM_5.1.sz.mell'!K139</f>
        <v>0</v>
      </c>
    </row>
    <row r="140" spans="1:11" ht="12" customHeight="1" thickBot="1" x14ac:dyDescent="0.3">
      <c r="A140" s="1311" t="s">
        <v>23</v>
      </c>
      <c r="B140" s="1269" t="s">
        <v>541</v>
      </c>
      <c r="C140" s="414">
        <f>'RM_5.1.sz.mell'!C140</f>
        <v>0</v>
      </c>
      <c r="D140" s="414">
        <f>'RM_5.1.sz.mell'!D140</f>
        <v>0</v>
      </c>
      <c r="E140" s="414">
        <f>'RM_5.1.sz.mell'!E140</f>
        <v>0</v>
      </c>
      <c r="F140" s="414">
        <f>'RM_5.1.sz.mell'!F140</f>
        <v>0</v>
      </c>
      <c r="G140" s="414">
        <f>'RM_5.1.sz.mell'!G140</f>
        <v>0</v>
      </c>
      <c r="H140" s="414">
        <f>'RM_5.1.sz.mell'!H140</f>
        <v>0</v>
      </c>
      <c r="I140" s="414">
        <f>'RM_5.1.sz.mell'!I140</f>
        <v>0</v>
      </c>
      <c r="J140" s="414">
        <f>'RM_5.1.sz.mell'!J140</f>
        <v>0</v>
      </c>
      <c r="K140" s="313">
        <f>'RM_5.1.sz.mell'!K140</f>
        <v>0</v>
      </c>
    </row>
    <row r="141" spans="1:11" x14ac:dyDescent="0.25">
      <c r="A141" s="1397" t="s">
        <v>94</v>
      </c>
      <c r="B141" s="1267" t="s">
        <v>371</v>
      </c>
      <c r="C141" s="717">
        <f>'RM_5.1.sz.mell'!C141</f>
        <v>0</v>
      </c>
      <c r="D141" s="717">
        <f>'RM_5.1.sz.mell'!D141</f>
        <v>0</v>
      </c>
      <c r="E141" s="717">
        <f>'RM_5.1.sz.mell'!E141</f>
        <v>0</v>
      </c>
      <c r="F141" s="717">
        <f>'RM_5.1.sz.mell'!F141</f>
        <v>0</v>
      </c>
      <c r="G141" s="717">
        <f>'RM_5.1.sz.mell'!G141</f>
        <v>0</v>
      </c>
      <c r="H141" s="717">
        <f>'RM_5.1.sz.mell'!H141</f>
        <v>0</v>
      </c>
      <c r="I141" s="717">
        <f>'RM_5.1.sz.mell'!I141</f>
        <v>0</v>
      </c>
      <c r="J141" s="717">
        <f>'RM_5.1.sz.mell'!J141</f>
        <v>0</v>
      </c>
      <c r="K141" s="785">
        <f>'RM_5.1.sz.mell'!K141</f>
        <v>0</v>
      </c>
    </row>
    <row r="142" spans="1:11" ht="12" customHeight="1" x14ac:dyDescent="0.25">
      <c r="A142" s="1397" t="s">
        <v>95</v>
      </c>
      <c r="B142" s="1267" t="s">
        <v>372</v>
      </c>
      <c r="C142" s="717">
        <f>'RM_5.1.sz.mell'!C142</f>
        <v>0</v>
      </c>
      <c r="D142" s="717">
        <f>'RM_5.1.sz.mell'!D142</f>
        <v>0</v>
      </c>
      <c r="E142" s="717">
        <f>'RM_5.1.sz.mell'!E142</f>
        <v>0</v>
      </c>
      <c r="F142" s="717">
        <f>'RM_5.1.sz.mell'!F142</f>
        <v>0</v>
      </c>
      <c r="G142" s="717">
        <f>'RM_5.1.sz.mell'!G142</f>
        <v>0</v>
      </c>
      <c r="H142" s="717">
        <f>'RM_5.1.sz.mell'!H142</f>
        <v>0</v>
      </c>
      <c r="I142" s="717">
        <f>'RM_5.1.sz.mell'!I142</f>
        <v>0</v>
      </c>
      <c r="J142" s="717">
        <f>'RM_5.1.sz.mell'!J142</f>
        <v>0</v>
      </c>
      <c r="K142" s="785">
        <f>'RM_5.1.sz.mell'!K142</f>
        <v>0</v>
      </c>
    </row>
    <row r="143" spans="1:11" ht="12" customHeight="1" x14ac:dyDescent="0.25">
      <c r="A143" s="1397" t="s">
        <v>288</v>
      </c>
      <c r="B143" s="1267" t="s">
        <v>540</v>
      </c>
      <c r="C143" s="717">
        <f>'RM_5.1.sz.mell'!C143</f>
        <v>0</v>
      </c>
      <c r="D143" s="717">
        <f>'RM_5.1.sz.mell'!D143</f>
        <v>0</v>
      </c>
      <c r="E143" s="717">
        <f>'RM_5.1.sz.mell'!E143</f>
        <v>0</v>
      </c>
      <c r="F143" s="717">
        <f>'RM_5.1.sz.mell'!F143</f>
        <v>0</v>
      </c>
      <c r="G143" s="717">
        <f>'RM_5.1.sz.mell'!G143</f>
        <v>0</v>
      </c>
      <c r="H143" s="717">
        <f>'RM_5.1.sz.mell'!H143</f>
        <v>0</v>
      </c>
      <c r="I143" s="717">
        <f>'RM_5.1.sz.mell'!I143</f>
        <v>0</v>
      </c>
      <c r="J143" s="717">
        <f>'RM_5.1.sz.mell'!J143</f>
        <v>0</v>
      </c>
      <c r="K143" s="785">
        <f>'RM_5.1.sz.mell'!K143</f>
        <v>0</v>
      </c>
    </row>
    <row r="144" spans="1:11" s="1412" customFormat="1" ht="12" customHeight="1" x14ac:dyDescent="0.25">
      <c r="A144" s="1397" t="s">
        <v>289</v>
      </c>
      <c r="B144" s="1267" t="s">
        <v>464</v>
      </c>
      <c r="C144" s="717">
        <f>'RM_5.1.sz.mell'!C144</f>
        <v>0</v>
      </c>
      <c r="D144" s="717">
        <f>'RM_5.1.sz.mell'!D144</f>
        <v>0</v>
      </c>
      <c r="E144" s="717">
        <f>'RM_5.1.sz.mell'!E144</f>
        <v>0</v>
      </c>
      <c r="F144" s="717">
        <f>'RM_5.1.sz.mell'!F144</f>
        <v>0</v>
      </c>
      <c r="G144" s="717">
        <f>'RM_5.1.sz.mell'!G144</f>
        <v>0</v>
      </c>
      <c r="H144" s="717">
        <f>'RM_5.1.sz.mell'!H144</f>
        <v>0</v>
      </c>
      <c r="I144" s="717">
        <f>'RM_5.1.sz.mell'!I144</f>
        <v>0</v>
      </c>
      <c r="J144" s="717">
        <f>'RM_5.1.sz.mell'!J144</f>
        <v>0</v>
      </c>
      <c r="K144" s="785">
        <f>'RM_5.1.sz.mell'!K144</f>
        <v>0</v>
      </c>
    </row>
    <row r="145" spans="1:11" s="1412" customFormat="1" ht="12" customHeight="1" thickBot="1" x14ac:dyDescent="0.3">
      <c r="A145" s="1414" t="s">
        <v>290</v>
      </c>
      <c r="B145" s="1264" t="s">
        <v>390</v>
      </c>
      <c r="C145" s="717">
        <f>'RM_5.1.sz.mell'!C145</f>
        <v>0</v>
      </c>
      <c r="D145" s="717">
        <f>'RM_5.1.sz.mell'!D145</f>
        <v>0</v>
      </c>
      <c r="E145" s="717">
        <f>'RM_5.1.sz.mell'!E145</f>
        <v>0</v>
      </c>
      <c r="F145" s="717">
        <f>'RM_5.1.sz.mell'!F145</f>
        <v>0</v>
      </c>
      <c r="G145" s="717">
        <f>'RM_5.1.sz.mell'!G145</f>
        <v>0</v>
      </c>
      <c r="H145" s="717">
        <f>'RM_5.1.sz.mell'!H145</f>
        <v>0</v>
      </c>
      <c r="I145" s="717">
        <f>'RM_5.1.sz.mell'!I145</f>
        <v>0</v>
      </c>
      <c r="J145" s="717">
        <f>'RM_5.1.sz.mell'!J145</f>
        <v>0</v>
      </c>
      <c r="K145" s="785">
        <f>'RM_5.1.sz.mell'!K145</f>
        <v>0</v>
      </c>
    </row>
    <row r="146" spans="1:11" s="1412" customFormat="1" ht="12" customHeight="1" thickBot="1" x14ac:dyDescent="0.3">
      <c r="A146" s="1311" t="s">
        <v>24</v>
      </c>
      <c r="B146" s="1269" t="s">
        <v>465</v>
      </c>
      <c r="C146" s="511">
        <f>'RM_5.1.sz.mell'!C146</f>
        <v>0</v>
      </c>
      <c r="D146" s="511">
        <f>'RM_5.1.sz.mell'!D146</f>
        <v>0</v>
      </c>
      <c r="E146" s="511">
        <f>'RM_5.1.sz.mell'!E146</f>
        <v>0</v>
      </c>
      <c r="F146" s="511">
        <f>'RM_5.1.sz.mell'!F146</f>
        <v>0</v>
      </c>
      <c r="G146" s="511">
        <f>'RM_5.1.sz.mell'!G146</f>
        <v>0</v>
      </c>
      <c r="H146" s="511">
        <f>'RM_5.1.sz.mell'!H146</f>
        <v>0</v>
      </c>
      <c r="I146" s="511">
        <f>'RM_5.1.sz.mell'!I146</f>
        <v>0</v>
      </c>
      <c r="J146" s="511">
        <f>'RM_5.1.sz.mell'!J146</f>
        <v>0</v>
      </c>
      <c r="K146" s="316">
        <f>'RM_5.1.sz.mell'!K146</f>
        <v>0</v>
      </c>
    </row>
    <row r="147" spans="1:11" s="1412" customFormat="1" ht="12" customHeight="1" x14ac:dyDescent="0.25">
      <c r="A147" s="1397" t="s">
        <v>96</v>
      </c>
      <c r="B147" s="1267" t="s">
        <v>460</v>
      </c>
      <c r="C147" s="717">
        <f>'RM_5.1.sz.mell'!C147</f>
        <v>0</v>
      </c>
      <c r="D147" s="717">
        <f>'RM_5.1.sz.mell'!D147</f>
        <v>0</v>
      </c>
      <c r="E147" s="717">
        <f>'RM_5.1.sz.mell'!E147</f>
        <v>0</v>
      </c>
      <c r="F147" s="717">
        <f>'RM_5.1.sz.mell'!F147</f>
        <v>0</v>
      </c>
      <c r="G147" s="717">
        <f>'RM_5.1.sz.mell'!G147</f>
        <v>0</v>
      </c>
      <c r="H147" s="717">
        <f>'RM_5.1.sz.mell'!H147</f>
        <v>0</v>
      </c>
      <c r="I147" s="717">
        <f>'RM_5.1.sz.mell'!I147</f>
        <v>0</v>
      </c>
      <c r="J147" s="717">
        <f>'RM_5.1.sz.mell'!J147</f>
        <v>0</v>
      </c>
      <c r="K147" s="785">
        <f>'RM_5.1.sz.mell'!K147</f>
        <v>0</v>
      </c>
    </row>
    <row r="148" spans="1:11" s="1412" customFormat="1" ht="12" customHeight="1" x14ac:dyDescent="0.25">
      <c r="A148" s="1397" t="s">
        <v>97</v>
      </c>
      <c r="B148" s="1267" t="s">
        <v>467</v>
      </c>
      <c r="C148" s="717">
        <f>'RM_5.1.sz.mell'!C148</f>
        <v>0</v>
      </c>
      <c r="D148" s="717">
        <f>'RM_5.1.sz.mell'!D148</f>
        <v>0</v>
      </c>
      <c r="E148" s="717">
        <f>'RM_5.1.sz.mell'!E148</f>
        <v>0</v>
      </c>
      <c r="F148" s="717">
        <f>'RM_5.1.sz.mell'!F148</f>
        <v>0</v>
      </c>
      <c r="G148" s="717">
        <f>'RM_5.1.sz.mell'!G148</f>
        <v>0</v>
      </c>
      <c r="H148" s="717">
        <f>'RM_5.1.sz.mell'!H148</f>
        <v>0</v>
      </c>
      <c r="I148" s="717">
        <f>'RM_5.1.sz.mell'!I148</f>
        <v>0</v>
      </c>
      <c r="J148" s="717">
        <f>'RM_5.1.sz.mell'!J148</f>
        <v>0</v>
      </c>
      <c r="K148" s="785">
        <f>'RM_5.1.sz.mell'!K148</f>
        <v>0</v>
      </c>
    </row>
    <row r="149" spans="1:11" s="1412" customFormat="1" ht="12" customHeight="1" x14ac:dyDescent="0.25">
      <c r="A149" s="1397" t="s">
        <v>300</v>
      </c>
      <c r="B149" s="1267" t="s">
        <v>462</v>
      </c>
      <c r="C149" s="717">
        <f>'RM_5.1.sz.mell'!C149</f>
        <v>0</v>
      </c>
      <c r="D149" s="717">
        <f>'RM_5.1.sz.mell'!D149</f>
        <v>0</v>
      </c>
      <c r="E149" s="717">
        <f>'RM_5.1.sz.mell'!E149</f>
        <v>0</v>
      </c>
      <c r="F149" s="717">
        <f>'RM_5.1.sz.mell'!F149</f>
        <v>0</v>
      </c>
      <c r="G149" s="717">
        <f>'RM_5.1.sz.mell'!G149</f>
        <v>0</v>
      </c>
      <c r="H149" s="717">
        <f>'RM_5.1.sz.mell'!H149</f>
        <v>0</v>
      </c>
      <c r="I149" s="717">
        <f>'RM_5.1.sz.mell'!I149</f>
        <v>0</v>
      </c>
      <c r="J149" s="717">
        <f>'RM_5.1.sz.mell'!J149</f>
        <v>0</v>
      </c>
      <c r="K149" s="785">
        <f>'RM_5.1.sz.mell'!K149</f>
        <v>0</v>
      </c>
    </row>
    <row r="150" spans="1:11" s="1412" customFormat="1" ht="12" customHeight="1" x14ac:dyDescent="0.25">
      <c r="A150" s="1397" t="s">
        <v>301</v>
      </c>
      <c r="B150" s="1267" t="s">
        <v>518</v>
      </c>
      <c r="C150" s="717">
        <f>'RM_5.1.sz.mell'!C150</f>
        <v>0</v>
      </c>
      <c r="D150" s="717">
        <f>'RM_5.1.sz.mell'!D150</f>
        <v>0</v>
      </c>
      <c r="E150" s="717">
        <f>'RM_5.1.sz.mell'!E150</f>
        <v>0</v>
      </c>
      <c r="F150" s="717">
        <f>'RM_5.1.sz.mell'!F150</f>
        <v>0</v>
      </c>
      <c r="G150" s="717">
        <f>'RM_5.1.sz.mell'!G150</f>
        <v>0</v>
      </c>
      <c r="H150" s="717">
        <f>'RM_5.1.sz.mell'!H150</f>
        <v>0</v>
      </c>
      <c r="I150" s="717">
        <f>'RM_5.1.sz.mell'!I150</f>
        <v>0</v>
      </c>
      <c r="J150" s="717">
        <f>'RM_5.1.sz.mell'!J150</f>
        <v>0</v>
      </c>
      <c r="K150" s="785">
        <f>'RM_5.1.sz.mell'!K150</f>
        <v>0</v>
      </c>
    </row>
    <row r="151" spans="1:11" ht="12.75" customHeight="1" thickBot="1" x14ac:dyDescent="0.3">
      <c r="A151" s="1414" t="s">
        <v>466</v>
      </c>
      <c r="B151" s="1264" t="s">
        <v>469</v>
      </c>
      <c r="C151" s="719">
        <f>'RM_5.1.sz.mell'!C151</f>
        <v>0</v>
      </c>
      <c r="D151" s="719">
        <f>'RM_5.1.sz.mell'!D151</f>
        <v>0</v>
      </c>
      <c r="E151" s="719">
        <f>'RM_5.1.sz.mell'!E151</f>
        <v>0</v>
      </c>
      <c r="F151" s="719">
        <f>'RM_5.1.sz.mell'!F151</f>
        <v>0</v>
      </c>
      <c r="G151" s="719">
        <f>'RM_5.1.sz.mell'!G151</f>
        <v>0</v>
      </c>
      <c r="H151" s="719">
        <f>'RM_5.1.sz.mell'!H151</f>
        <v>0</v>
      </c>
      <c r="I151" s="719">
        <f>'RM_5.1.sz.mell'!I151</f>
        <v>0</v>
      </c>
      <c r="J151" s="719">
        <f>'RM_5.1.sz.mell'!J151</f>
        <v>0</v>
      </c>
      <c r="K151" s="786">
        <f>'RM_5.1.sz.mell'!K151</f>
        <v>0</v>
      </c>
    </row>
    <row r="152" spans="1:11" ht="12.75" customHeight="1" thickBot="1" x14ac:dyDescent="0.3">
      <c r="A152" s="1416" t="s">
        <v>25</v>
      </c>
      <c r="B152" s="1269" t="s">
        <v>470</v>
      </c>
      <c r="C152" s="511">
        <f>'RM_5.1.sz.mell'!C152</f>
        <v>0</v>
      </c>
      <c r="D152" s="511">
        <f>'RM_5.1.sz.mell'!D152</f>
        <v>0</v>
      </c>
      <c r="E152" s="511">
        <f>'RM_5.1.sz.mell'!E152</f>
        <v>0</v>
      </c>
      <c r="F152" s="511">
        <f>'RM_5.1.sz.mell'!F152</f>
        <v>0</v>
      </c>
      <c r="G152" s="511">
        <f>'RM_5.1.sz.mell'!G152</f>
        <v>0</v>
      </c>
      <c r="H152" s="511">
        <f>'RM_5.1.sz.mell'!H152</f>
        <v>0</v>
      </c>
      <c r="I152" s="511">
        <f>'RM_5.1.sz.mell'!I152</f>
        <v>0</v>
      </c>
      <c r="J152" s="511">
        <f>'RM_5.1.sz.mell'!J152</f>
        <v>0</v>
      </c>
      <c r="K152" s="316">
        <f>'RM_5.1.sz.mell'!K152</f>
        <v>0</v>
      </c>
    </row>
    <row r="153" spans="1:11" ht="12.75" customHeight="1" thickBot="1" x14ac:dyDescent="0.3">
      <c r="A153" s="1416" t="s">
        <v>26</v>
      </c>
      <c r="B153" s="1269" t="s">
        <v>471</v>
      </c>
      <c r="C153" s="511">
        <f>'RM_5.1.sz.mell'!C153</f>
        <v>0</v>
      </c>
      <c r="D153" s="511">
        <f>'RM_5.1.sz.mell'!D153</f>
        <v>0</v>
      </c>
      <c r="E153" s="511">
        <f>'RM_5.1.sz.mell'!E153</f>
        <v>0</v>
      </c>
      <c r="F153" s="511">
        <f>'RM_5.1.sz.mell'!F153</f>
        <v>0</v>
      </c>
      <c r="G153" s="511">
        <f>'RM_5.1.sz.mell'!G153</f>
        <v>0</v>
      </c>
      <c r="H153" s="511">
        <f>'RM_5.1.sz.mell'!H153</f>
        <v>0</v>
      </c>
      <c r="I153" s="511">
        <f>'RM_5.1.sz.mell'!I153</f>
        <v>0</v>
      </c>
      <c r="J153" s="511">
        <f>'RM_5.1.sz.mell'!J153</f>
        <v>0</v>
      </c>
      <c r="K153" s="316">
        <f>'RM_5.1.sz.mell'!K153</f>
        <v>0</v>
      </c>
    </row>
    <row r="154" spans="1:11" ht="12" customHeight="1" thickBot="1" x14ac:dyDescent="0.3">
      <c r="A154" s="1311" t="s">
        <v>27</v>
      </c>
      <c r="B154" s="1269" t="s">
        <v>473</v>
      </c>
      <c r="C154" s="513">
        <f>'RM_5.1.sz.mell'!C154</f>
        <v>0</v>
      </c>
      <c r="D154" s="513">
        <f>'RM_5.1.sz.mell'!D154</f>
        <v>0</v>
      </c>
      <c r="E154" s="513">
        <f>'RM_5.1.sz.mell'!E154</f>
        <v>0</v>
      </c>
      <c r="F154" s="513">
        <f>'RM_5.1.sz.mell'!F154</f>
        <v>0</v>
      </c>
      <c r="G154" s="513">
        <f>'RM_5.1.sz.mell'!G154</f>
        <v>0</v>
      </c>
      <c r="H154" s="513">
        <f>'RM_5.1.sz.mell'!H154</f>
        <v>0</v>
      </c>
      <c r="I154" s="513">
        <f>'RM_5.1.sz.mell'!I154</f>
        <v>0</v>
      </c>
      <c r="J154" s="513">
        <f>'RM_5.1.sz.mell'!J154</f>
        <v>0</v>
      </c>
      <c r="K154" s="436">
        <f>'RM_5.1.sz.mell'!K154</f>
        <v>0</v>
      </c>
    </row>
    <row r="155" spans="1:11" ht="15.15" customHeight="1" thickBot="1" x14ac:dyDescent="0.3">
      <c r="A155" s="1417" t="s">
        <v>28</v>
      </c>
      <c r="B155" s="1324" t="s">
        <v>472</v>
      </c>
      <c r="C155" s="513">
        <f>'RM_5.1.sz.mell'!C155</f>
        <v>0</v>
      </c>
      <c r="D155" s="513">
        <f>'RM_5.1.sz.mell'!D155</f>
        <v>0</v>
      </c>
      <c r="E155" s="513">
        <f>'RM_5.1.sz.mell'!E155</f>
        <v>0</v>
      </c>
      <c r="F155" s="513">
        <f>'RM_5.1.sz.mell'!F155</f>
        <v>0</v>
      </c>
      <c r="G155" s="513">
        <f>'RM_5.1.sz.mell'!G155</f>
        <v>0</v>
      </c>
      <c r="H155" s="513">
        <f>'RM_5.1.sz.mell'!H155</f>
        <v>0</v>
      </c>
      <c r="I155" s="513">
        <f>'RM_5.1.sz.mell'!I155</f>
        <v>0</v>
      </c>
      <c r="J155" s="513">
        <f>'RM_5.1.sz.mell'!J155</f>
        <v>0</v>
      </c>
      <c r="K155" s="436">
        <f>'RM_5.1.sz.mell'!K155</f>
        <v>0</v>
      </c>
    </row>
    <row r="156" spans="1:11" s="1424" customFormat="1" ht="13.8" thickBot="1" x14ac:dyDescent="0.3">
      <c r="A156" s="1423"/>
      <c r="B156" s="641"/>
      <c r="C156" s="633">
        <f>'RM_5.1.sz.mell'!C156</f>
        <v>0</v>
      </c>
      <c r="D156" s="633">
        <f>'RM_5.1.sz.mell'!D156</f>
        <v>0</v>
      </c>
      <c r="E156" s="633">
        <f>'RM_5.1.sz.mell'!E156</f>
        <v>0</v>
      </c>
      <c r="F156" s="633">
        <f>'RM_5.1.sz.mell'!F156</f>
        <v>0</v>
      </c>
      <c r="G156" s="633">
        <f>'RM_5.1.sz.mell'!G156</f>
        <v>0</v>
      </c>
      <c r="H156" s="633">
        <f>'RM_5.1.sz.mell'!H156</f>
        <v>0</v>
      </c>
      <c r="I156" s="802">
        <f>'RM_5.1.sz.mell'!I156</f>
        <v>0</v>
      </c>
      <c r="J156" s="802">
        <f>'RM_5.1.sz.mell'!J156</f>
        <v>0</v>
      </c>
      <c r="K156" s="802">
        <f>'RM_5.1.sz.mell'!K156</f>
        <v>0</v>
      </c>
    </row>
    <row r="157" spans="1:11" ht="15.15" customHeight="1" thickBot="1" x14ac:dyDescent="0.3">
      <c r="A157" s="1278" t="s">
        <v>519</v>
      </c>
      <c r="B157" s="1279"/>
      <c r="C157" s="1508">
        <f>'RM_5.1.sz.mell'!C157</f>
        <v>0</v>
      </c>
      <c r="D157" s="1489">
        <f>'RM_5.1.sz.mell'!D157</f>
        <v>0</v>
      </c>
      <c r="E157" s="1489">
        <f>'RM_5.1.sz.mell'!E157</f>
        <v>0</v>
      </c>
      <c r="F157" s="1489">
        <f>'RM_5.1.sz.mell'!F157</f>
        <v>0</v>
      </c>
      <c r="G157" s="1489">
        <f>'RM_5.1.sz.mell'!G157</f>
        <v>0</v>
      </c>
      <c r="H157" s="1489">
        <f>'RM_5.1.sz.mell'!H157</f>
        <v>0</v>
      </c>
      <c r="I157" s="1508">
        <f>'RM_5.1.sz.mell'!I157</f>
        <v>0</v>
      </c>
      <c r="J157" s="803">
        <f>'RM_5.1.sz.mell'!J157</f>
        <v>0</v>
      </c>
      <c r="K157" s="316">
        <f>'RM_5.1.sz.mell'!K157</f>
        <v>0</v>
      </c>
    </row>
    <row r="158" spans="1:11" ht="14.4" customHeight="1" thickBot="1" x14ac:dyDescent="0.3">
      <c r="A158" s="1278" t="s">
        <v>206</v>
      </c>
      <c r="B158" s="1279"/>
      <c r="C158" s="1508">
        <f>'RM_5.1.sz.mell'!C158</f>
        <v>0</v>
      </c>
      <c r="D158" s="1489">
        <f>'RM_5.1.sz.mell'!D158</f>
        <v>0</v>
      </c>
      <c r="E158" s="1489">
        <f>'RM_5.1.sz.mell'!E158</f>
        <v>0</v>
      </c>
      <c r="F158" s="1489">
        <f>'RM_5.1.sz.mell'!F158</f>
        <v>0</v>
      </c>
      <c r="G158" s="1489">
        <f>'RM_5.1.sz.mell'!G158</f>
        <v>0</v>
      </c>
      <c r="H158" s="1489">
        <f>'RM_5.1.sz.mell'!H158</f>
        <v>0</v>
      </c>
      <c r="I158" s="1508">
        <f>'RM_5.1.sz.mell'!I158</f>
        <v>0</v>
      </c>
      <c r="J158" s="803">
        <f>'RM_5.1.sz.mell'!J158</f>
        <v>0</v>
      </c>
      <c r="K158" s="316">
        <f>'RM_5.1.sz.mell'!K158</f>
        <v>0</v>
      </c>
    </row>
  </sheetData>
  <sheetProtection sheet="1" formatCells="0"/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theme="7"/>
  </sheetPr>
  <dimension ref="A1:K158"/>
  <sheetViews>
    <sheetView topLeftCell="B1" zoomScale="120" zoomScaleNormal="120" zoomScaleSheetLayoutView="100" workbookViewId="0">
      <selection activeCell="C157" sqref="C157:K158"/>
    </sheetView>
  </sheetViews>
  <sheetFormatPr defaultColWidth="9.33203125" defaultRowHeight="13.2" x14ac:dyDescent="0.25"/>
  <cols>
    <col min="1" max="1" width="12.44140625" style="1418" customWidth="1"/>
    <col min="2" max="2" width="62" style="1419" customWidth="1"/>
    <col min="3" max="3" width="15.77734375" style="1420" customWidth="1"/>
    <col min="4" max="7" width="14.77734375" style="1420" customWidth="1"/>
    <col min="8" max="9" width="14.77734375" style="42" customWidth="1"/>
    <col min="10" max="11" width="15.77734375" style="42" customWidth="1"/>
    <col min="12" max="16384" width="9.33203125" style="42"/>
  </cols>
  <sheetData>
    <row r="1" spans="1:11" s="783" customFormat="1" ht="16.5" customHeight="1" thickBot="1" x14ac:dyDescent="0.3">
      <c r="A1" s="782"/>
      <c r="B1" s="1716" t="str">
        <f>CONCATENATE("5.1.1. melléklet ",E_ALAPADATOK!A7," ",E_ALAPADATOK!B7," ",E_ALAPADATOK!C7," ",E_ALAPADATOK!D7," ",E_ALAPADATOK!E7," ",E_ALAPADATOK!F7," ",E_ALAPADATOK!G7," ",E_ALAPADATOK!H7)</f>
        <v>5.1.1. melléklet a … / 2019 ( … ) önkormányzati rendelethez</v>
      </c>
      <c r="C1" s="1717"/>
      <c r="D1" s="1717"/>
      <c r="E1" s="1717"/>
      <c r="F1" s="1717"/>
      <c r="G1" s="1717"/>
      <c r="H1" s="1717"/>
      <c r="I1" s="1717"/>
      <c r="J1" s="1717"/>
      <c r="K1" s="1717"/>
    </row>
    <row r="2" spans="1:11" s="1385" customFormat="1" ht="21.15" customHeight="1" thickBot="1" x14ac:dyDescent="0.3">
      <c r="A2" s="1383" t="s">
        <v>61</v>
      </c>
      <c r="B2" s="1718" t="str">
        <f>CONCATENATE(E_ALAPADATOK!A3)</f>
        <v>Hidegkút Község Önkormányzata</v>
      </c>
      <c r="C2" s="1719"/>
      <c r="D2" s="1719"/>
      <c r="E2" s="1719"/>
      <c r="F2" s="1719"/>
      <c r="G2" s="1719"/>
      <c r="H2" s="1719"/>
      <c r="I2" s="1720"/>
      <c r="J2" s="1721"/>
      <c r="K2" s="1425" t="s">
        <v>54</v>
      </c>
    </row>
    <row r="3" spans="1:11" s="1385" customFormat="1" ht="23.4" thickBot="1" x14ac:dyDescent="0.3">
      <c r="A3" s="1383" t="s">
        <v>203</v>
      </c>
      <c r="B3" s="1722" t="s">
        <v>796</v>
      </c>
      <c r="C3" s="1723"/>
      <c r="D3" s="1723"/>
      <c r="E3" s="1723"/>
      <c r="F3" s="1723"/>
      <c r="G3" s="1723"/>
      <c r="H3" s="1723"/>
      <c r="I3" s="1724"/>
      <c r="J3" s="1725"/>
      <c r="K3" s="1384" t="s">
        <v>59</v>
      </c>
    </row>
    <row r="4" spans="1:11" s="1390" customFormat="1" ht="15.9" customHeight="1" thickBot="1" x14ac:dyDescent="0.35">
      <c r="A4" s="1500"/>
      <c r="B4" s="1500"/>
      <c r="C4" s="1501"/>
      <c r="D4" s="1501"/>
      <c r="E4" s="1501"/>
      <c r="F4" s="1501"/>
      <c r="G4" s="1501"/>
      <c r="H4" s="1502"/>
      <c r="I4" s="1502"/>
      <c r="J4" s="1502"/>
      <c r="K4" s="1503" t="str">
        <f>CONCATENATE('E_2.2.sz.mell.'!I2)</f>
        <v>Forintban!</v>
      </c>
    </row>
    <row r="5" spans="1:11" ht="40.5" customHeight="1" thickBot="1" x14ac:dyDescent="0.3">
      <c r="A5" s="1447" t="s">
        <v>205</v>
      </c>
      <c r="B5" s="1448" t="s">
        <v>563</v>
      </c>
      <c r="C5" s="1504" t="str">
        <f>'RM_5.1.1.sz.mell'!C5</f>
        <v>Eredeti
előirányzat</v>
      </c>
      <c r="D5" s="1504" t="str">
        <f>'RM_5.1.1.sz.mell'!D5</f>
        <v xml:space="preserve">1 . sz. módosítás </v>
      </c>
      <c r="E5" s="1504" t="str">
        <f>'RM_5.1.1.sz.mell'!E5</f>
        <v xml:space="preserve">2 . sz. módosítás </v>
      </c>
      <c r="F5" s="1504" t="str">
        <f>'RM_5.1.1.sz.mell'!F5</f>
        <v xml:space="preserve">… . sz. módosítás </v>
      </c>
      <c r="G5" s="1504" t="str">
        <f>'RM_5.1.1.sz.mell'!G5</f>
        <v xml:space="preserve">… . sz. módosítás </v>
      </c>
      <c r="H5" s="1504" t="str">
        <f>'RM_5.1.1.sz.mell'!H5</f>
        <v xml:space="preserve">… . sz. módosítás </v>
      </c>
      <c r="I5" s="1504" t="str">
        <f>'RM_5.1.1.sz.mell'!I5</f>
        <v xml:space="preserve">… . sz. módosítás </v>
      </c>
      <c r="J5" s="1504" t="str">
        <f>'RM_5.1.1.sz.mell'!J5</f>
        <v>Módosítások összesen</v>
      </c>
      <c r="K5" s="1504" t="str">
        <f>'RM_5.1.1.sz.mell'!K5</f>
        <v>1.számú módosítás utáni előirányzat</v>
      </c>
    </row>
    <row r="6" spans="1:11" s="1396" customFormat="1" ht="12.9" customHeight="1" thickBot="1" x14ac:dyDescent="0.3">
      <c r="A6" s="286" t="s">
        <v>493</v>
      </c>
      <c r="B6" s="1014" t="s">
        <v>494</v>
      </c>
      <c r="C6" s="1451" t="s">
        <v>495</v>
      </c>
      <c r="D6" s="1451" t="s">
        <v>497</v>
      </c>
      <c r="E6" s="1452" t="s">
        <v>496</v>
      </c>
      <c r="F6" s="1452" t="s">
        <v>498</v>
      </c>
      <c r="G6" s="1452" t="s">
        <v>499</v>
      </c>
      <c r="H6" s="1452" t="s">
        <v>500</v>
      </c>
      <c r="I6" s="1452" t="s">
        <v>761</v>
      </c>
      <c r="J6" s="1452" t="s">
        <v>762</v>
      </c>
      <c r="K6" s="698" t="s">
        <v>763</v>
      </c>
    </row>
    <row r="7" spans="1:11" s="1396" customFormat="1" ht="15.9" customHeight="1" thickBot="1" x14ac:dyDescent="0.3">
      <c r="A7" s="1726" t="s">
        <v>56</v>
      </c>
      <c r="B7" s="1727"/>
      <c r="C7" s="1727"/>
      <c r="D7" s="1727"/>
      <c r="E7" s="1727"/>
      <c r="F7" s="1727"/>
      <c r="G7" s="1727"/>
      <c r="H7" s="1727"/>
      <c r="I7" s="1727"/>
      <c r="J7" s="1727"/>
      <c r="K7" s="1728"/>
    </row>
    <row r="8" spans="1:11" s="1396" customFormat="1" ht="12" customHeight="1" thickBot="1" x14ac:dyDescent="0.3">
      <c r="A8" s="1311" t="s">
        <v>18</v>
      </c>
      <c r="B8" s="1284" t="s">
        <v>252</v>
      </c>
      <c r="C8" s="407">
        <f>'RM_5.1.1.sz.mell'!C8</f>
        <v>0</v>
      </c>
      <c r="D8" s="725">
        <f>'RM_5.1.1.sz.mell'!D8</f>
        <v>0</v>
      </c>
      <c r="E8" s="725">
        <f>'RM_5.1.1.sz.mell'!E8</f>
        <v>0</v>
      </c>
      <c r="F8" s="725">
        <f>'RM_5.1.1.sz.mell'!F8</f>
        <v>0</v>
      </c>
      <c r="G8" s="725">
        <f>'RM_5.1.1.sz.mell'!G8</f>
        <v>0</v>
      </c>
      <c r="H8" s="725">
        <f>'RM_5.1.1.sz.mell'!H8</f>
        <v>0</v>
      </c>
      <c r="I8" s="407">
        <f>'RM_5.1.1.sz.mell'!I8</f>
        <v>0</v>
      </c>
      <c r="J8" s="407">
        <f>'RM_5.1.1.sz.mell'!J8</f>
        <v>0</v>
      </c>
      <c r="K8" s="307">
        <f>'RM_5.1.1.sz.mell'!K8</f>
        <v>0</v>
      </c>
    </row>
    <row r="9" spans="1:11" s="75" customFormat="1" ht="12" customHeight="1" x14ac:dyDescent="0.2">
      <c r="A9" s="1397" t="s">
        <v>98</v>
      </c>
      <c r="B9" s="1286" t="s">
        <v>253</v>
      </c>
      <c r="C9" s="699">
        <f>'RM_5.1.1.sz.mell'!C9</f>
        <v>0</v>
      </c>
      <c r="D9" s="1475">
        <f>'RM_5.1.1.sz.mell'!D9</f>
        <v>0</v>
      </c>
      <c r="E9" s="1475">
        <f>'RM_5.1.1.sz.mell'!E9</f>
        <v>0</v>
      </c>
      <c r="F9" s="1475">
        <f>'RM_5.1.1.sz.mell'!F9</f>
        <v>0</v>
      </c>
      <c r="G9" s="1475">
        <f>'RM_5.1.1.sz.mell'!G9</f>
        <v>0</v>
      </c>
      <c r="H9" s="1475">
        <f>'RM_5.1.1.sz.mell'!H9</f>
        <v>0</v>
      </c>
      <c r="I9" s="699">
        <f>'RM_5.1.1.sz.mell'!I9</f>
        <v>0</v>
      </c>
      <c r="J9" s="699">
        <f>'RM_5.1.1.sz.mell'!J9</f>
        <v>0</v>
      </c>
      <c r="K9" s="421">
        <f>'RM_5.1.1.sz.mell'!K9</f>
        <v>0</v>
      </c>
    </row>
    <row r="10" spans="1:11" s="1399" customFormat="1" ht="12" customHeight="1" x14ac:dyDescent="0.2">
      <c r="A10" s="1398" t="s">
        <v>99</v>
      </c>
      <c r="B10" s="1288" t="s">
        <v>254</v>
      </c>
      <c r="C10" s="699">
        <f>'RM_5.1.1.sz.mell'!C10</f>
        <v>0</v>
      </c>
      <c r="D10" s="1476">
        <f>'RM_5.1.1.sz.mell'!D10</f>
        <v>0</v>
      </c>
      <c r="E10" s="1476">
        <f>'RM_5.1.1.sz.mell'!E10</f>
        <v>0</v>
      </c>
      <c r="F10" s="1476">
        <f>'RM_5.1.1.sz.mell'!F10</f>
        <v>0</v>
      </c>
      <c r="G10" s="1476">
        <f>'RM_5.1.1.sz.mell'!G10</f>
        <v>0</v>
      </c>
      <c r="H10" s="1476">
        <f>'RM_5.1.1.sz.mell'!H10</f>
        <v>0</v>
      </c>
      <c r="I10" s="717">
        <f>'RM_5.1.1.sz.mell'!I10</f>
        <v>0</v>
      </c>
      <c r="J10" s="699">
        <f>'RM_5.1.1.sz.mell'!J10</f>
        <v>0</v>
      </c>
      <c r="K10" s="421">
        <f>'RM_5.1.1.sz.mell'!K10</f>
        <v>0</v>
      </c>
    </row>
    <row r="11" spans="1:11" s="1399" customFormat="1" ht="12" customHeight="1" x14ac:dyDescent="0.2">
      <c r="A11" s="1398" t="s">
        <v>100</v>
      </c>
      <c r="B11" s="1288" t="s">
        <v>255</v>
      </c>
      <c r="C11" s="699">
        <f>'RM_5.1.1.sz.mell'!C11</f>
        <v>0</v>
      </c>
      <c r="D11" s="1476">
        <f>'RM_5.1.1.sz.mell'!D11</f>
        <v>0</v>
      </c>
      <c r="E11" s="1476">
        <f>'RM_5.1.1.sz.mell'!E11</f>
        <v>0</v>
      </c>
      <c r="F11" s="1476">
        <f>'RM_5.1.1.sz.mell'!F11</f>
        <v>0</v>
      </c>
      <c r="G11" s="1476">
        <f>'RM_5.1.1.sz.mell'!G11</f>
        <v>0</v>
      </c>
      <c r="H11" s="1476">
        <f>'RM_5.1.1.sz.mell'!H11</f>
        <v>0</v>
      </c>
      <c r="I11" s="717">
        <f>'RM_5.1.1.sz.mell'!I11</f>
        <v>0</v>
      </c>
      <c r="J11" s="699">
        <f>'RM_5.1.1.sz.mell'!J11</f>
        <v>0</v>
      </c>
      <c r="K11" s="421">
        <f>'RM_5.1.1.sz.mell'!K11</f>
        <v>0</v>
      </c>
    </row>
    <row r="12" spans="1:11" s="1399" customFormat="1" ht="12" customHeight="1" x14ac:dyDescent="0.2">
      <c r="A12" s="1398" t="s">
        <v>101</v>
      </c>
      <c r="B12" s="1288" t="s">
        <v>256</v>
      </c>
      <c r="C12" s="699">
        <f>'RM_5.1.1.sz.mell'!C12</f>
        <v>0</v>
      </c>
      <c r="D12" s="1476">
        <f>'RM_5.1.1.sz.mell'!D12</f>
        <v>0</v>
      </c>
      <c r="E12" s="1476">
        <f>'RM_5.1.1.sz.mell'!E12</f>
        <v>0</v>
      </c>
      <c r="F12" s="1476">
        <f>'RM_5.1.1.sz.mell'!F12</f>
        <v>0</v>
      </c>
      <c r="G12" s="1476">
        <f>'RM_5.1.1.sz.mell'!G12</f>
        <v>0</v>
      </c>
      <c r="H12" s="1476">
        <f>'RM_5.1.1.sz.mell'!H12</f>
        <v>0</v>
      </c>
      <c r="I12" s="717">
        <f>'RM_5.1.1.sz.mell'!I12</f>
        <v>0</v>
      </c>
      <c r="J12" s="699">
        <f>'RM_5.1.1.sz.mell'!J12</f>
        <v>0</v>
      </c>
      <c r="K12" s="421">
        <f>'RM_5.1.1.sz.mell'!K12</f>
        <v>0</v>
      </c>
    </row>
    <row r="13" spans="1:11" s="1399" customFormat="1" ht="12" customHeight="1" x14ac:dyDescent="0.2">
      <c r="A13" s="1398" t="s">
        <v>148</v>
      </c>
      <c r="B13" s="1288" t="s">
        <v>506</v>
      </c>
      <c r="C13" s="699">
        <f>'RM_5.1.1.sz.mell'!C13</f>
        <v>0</v>
      </c>
      <c r="D13" s="1476">
        <f>'RM_5.1.1.sz.mell'!D13</f>
        <v>0</v>
      </c>
      <c r="E13" s="1476">
        <f>'RM_5.1.1.sz.mell'!E13</f>
        <v>0</v>
      </c>
      <c r="F13" s="1476">
        <f>'RM_5.1.1.sz.mell'!F13</f>
        <v>0</v>
      </c>
      <c r="G13" s="1476">
        <f>'RM_5.1.1.sz.mell'!G13</f>
        <v>0</v>
      </c>
      <c r="H13" s="1476">
        <f>'RM_5.1.1.sz.mell'!H13</f>
        <v>0</v>
      </c>
      <c r="I13" s="717">
        <f>'RM_5.1.1.sz.mell'!I13</f>
        <v>0</v>
      </c>
      <c r="J13" s="699">
        <f>'RM_5.1.1.sz.mell'!J13</f>
        <v>0</v>
      </c>
      <c r="K13" s="421">
        <f>'RM_5.1.1.sz.mell'!K13</f>
        <v>0</v>
      </c>
    </row>
    <row r="14" spans="1:11" s="75" customFormat="1" ht="12" customHeight="1" thickBot="1" x14ac:dyDescent="0.25">
      <c r="A14" s="1400" t="s">
        <v>102</v>
      </c>
      <c r="B14" s="1293" t="s">
        <v>433</v>
      </c>
      <c r="C14" s="699">
        <f>'RM_5.1.1.sz.mell'!C14</f>
        <v>0</v>
      </c>
      <c r="D14" s="1476">
        <f>'RM_5.1.1.sz.mell'!D14</f>
        <v>0</v>
      </c>
      <c r="E14" s="1476">
        <f>'RM_5.1.1.sz.mell'!E14</f>
        <v>0</v>
      </c>
      <c r="F14" s="1476">
        <f>'RM_5.1.1.sz.mell'!F14</f>
        <v>0</v>
      </c>
      <c r="G14" s="1476">
        <f>'RM_5.1.1.sz.mell'!G14</f>
        <v>0</v>
      </c>
      <c r="H14" s="1476">
        <f>'RM_5.1.1.sz.mell'!H14</f>
        <v>0</v>
      </c>
      <c r="I14" s="717">
        <f>'RM_5.1.1.sz.mell'!I14</f>
        <v>0</v>
      </c>
      <c r="J14" s="699">
        <f>'RM_5.1.1.sz.mell'!J14</f>
        <v>0</v>
      </c>
      <c r="K14" s="421">
        <f>'RM_5.1.1.sz.mell'!K14</f>
        <v>0</v>
      </c>
    </row>
    <row r="15" spans="1:11" s="75" customFormat="1" ht="12" customHeight="1" thickBot="1" x14ac:dyDescent="0.3">
      <c r="A15" s="1311" t="s">
        <v>19</v>
      </c>
      <c r="B15" s="1292" t="s">
        <v>257</v>
      </c>
      <c r="C15" s="407">
        <f>'RM_5.1.1.sz.mell'!C15</f>
        <v>0</v>
      </c>
      <c r="D15" s="725">
        <f>'RM_5.1.1.sz.mell'!D15</f>
        <v>0</v>
      </c>
      <c r="E15" s="725">
        <f>'RM_5.1.1.sz.mell'!E15</f>
        <v>0</v>
      </c>
      <c r="F15" s="725">
        <f>'RM_5.1.1.sz.mell'!F15</f>
        <v>0</v>
      </c>
      <c r="G15" s="725">
        <f>'RM_5.1.1.sz.mell'!G15</f>
        <v>0</v>
      </c>
      <c r="H15" s="725">
        <f>'RM_5.1.1.sz.mell'!H15</f>
        <v>0</v>
      </c>
      <c r="I15" s="407">
        <f>'RM_5.1.1.sz.mell'!I15</f>
        <v>0</v>
      </c>
      <c r="J15" s="407">
        <f>'RM_5.1.1.sz.mell'!J15</f>
        <v>0</v>
      </c>
      <c r="K15" s="307">
        <f>'RM_5.1.1.sz.mell'!K15</f>
        <v>0</v>
      </c>
    </row>
    <row r="16" spans="1:11" s="75" customFormat="1" ht="12" customHeight="1" x14ac:dyDescent="0.2">
      <c r="A16" s="1397" t="s">
        <v>104</v>
      </c>
      <c r="B16" s="1286" t="s">
        <v>258</v>
      </c>
      <c r="C16" s="699">
        <f>'RM_5.1.1.sz.mell'!C16</f>
        <v>0</v>
      </c>
      <c r="D16" s="1475">
        <f>'RM_5.1.1.sz.mell'!D16</f>
        <v>0</v>
      </c>
      <c r="E16" s="1475">
        <f>'RM_5.1.1.sz.mell'!E16</f>
        <v>0</v>
      </c>
      <c r="F16" s="1475">
        <f>'RM_5.1.1.sz.mell'!F16</f>
        <v>0</v>
      </c>
      <c r="G16" s="1475">
        <f>'RM_5.1.1.sz.mell'!G16</f>
        <v>0</v>
      </c>
      <c r="H16" s="1475">
        <f>'RM_5.1.1.sz.mell'!H16</f>
        <v>0</v>
      </c>
      <c r="I16" s="699">
        <f>'RM_5.1.1.sz.mell'!I16</f>
        <v>0</v>
      </c>
      <c r="J16" s="699">
        <f>'RM_5.1.1.sz.mell'!J16</f>
        <v>0</v>
      </c>
      <c r="K16" s="421">
        <f>'RM_5.1.1.sz.mell'!K16</f>
        <v>0</v>
      </c>
    </row>
    <row r="17" spans="1:11" s="75" customFormat="1" ht="12" customHeight="1" x14ac:dyDescent="0.2">
      <c r="A17" s="1398" t="s">
        <v>105</v>
      </c>
      <c r="B17" s="1288" t="s">
        <v>259</v>
      </c>
      <c r="C17" s="699">
        <f>'RM_5.1.1.sz.mell'!C17</f>
        <v>0</v>
      </c>
      <c r="D17" s="1476">
        <f>'RM_5.1.1.sz.mell'!D17</f>
        <v>0</v>
      </c>
      <c r="E17" s="1476">
        <f>'RM_5.1.1.sz.mell'!E17</f>
        <v>0</v>
      </c>
      <c r="F17" s="1476">
        <f>'RM_5.1.1.sz.mell'!F17</f>
        <v>0</v>
      </c>
      <c r="G17" s="1476">
        <f>'RM_5.1.1.sz.mell'!G17</f>
        <v>0</v>
      </c>
      <c r="H17" s="1476">
        <f>'RM_5.1.1.sz.mell'!H17</f>
        <v>0</v>
      </c>
      <c r="I17" s="717">
        <f>'RM_5.1.1.sz.mell'!I17</f>
        <v>0</v>
      </c>
      <c r="J17" s="717">
        <f>'RM_5.1.1.sz.mell'!J17</f>
        <v>0</v>
      </c>
      <c r="K17" s="785">
        <f>'RM_5.1.1.sz.mell'!K17</f>
        <v>0</v>
      </c>
    </row>
    <row r="18" spans="1:11" s="75" customFormat="1" ht="12" customHeight="1" x14ac:dyDescent="0.2">
      <c r="A18" s="1398" t="s">
        <v>106</v>
      </c>
      <c r="B18" s="1288" t="s">
        <v>422</v>
      </c>
      <c r="C18" s="699">
        <f>'RM_5.1.1.sz.mell'!C18</f>
        <v>0</v>
      </c>
      <c r="D18" s="1476">
        <f>'RM_5.1.1.sz.mell'!D18</f>
        <v>0</v>
      </c>
      <c r="E18" s="1476">
        <f>'RM_5.1.1.sz.mell'!E18</f>
        <v>0</v>
      </c>
      <c r="F18" s="1476">
        <f>'RM_5.1.1.sz.mell'!F18</f>
        <v>0</v>
      </c>
      <c r="G18" s="1476">
        <f>'RM_5.1.1.sz.mell'!G18</f>
        <v>0</v>
      </c>
      <c r="H18" s="1476">
        <f>'RM_5.1.1.sz.mell'!H18</f>
        <v>0</v>
      </c>
      <c r="I18" s="717">
        <f>'RM_5.1.1.sz.mell'!I18</f>
        <v>0</v>
      </c>
      <c r="J18" s="717">
        <f>'RM_5.1.1.sz.mell'!J18</f>
        <v>0</v>
      </c>
      <c r="K18" s="785">
        <f>'RM_5.1.1.sz.mell'!K18</f>
        <v>0</v>
      </c>
    </row>
    <row r="19" spans="1:11" s="75" customFormat="1" ht="12" customHeight="1" x14ac:dyDescent="0.2">
      <c r="A19" s="1398" t="s">
        <v>107</v>
      </c>
      <c r="B19" s="1288" t="s">
        <v>423</v>
      </c>
      <c r="C19" s="699">
        <f>'RM_5.1.1.sz.mell'!C19</f>
        <v>0</v>
      </c>
      <c r="D19" s="1476">
        <f>'RM_5.1.1.sz.mell'!D19</f>
        <v>0</v>
      </c>
      <c r="E19" s="1476">
        <f>'RM_5.1.1.sz.mell'!E19</f>
        <v>0</v>
      </c>
      <c r="F19" s="1476">
        <f>'RM_5.1.1.sz.mell'!F19</f>
        <v>0</v>
      </c>
      <c r="G19" s="1476">
        <f>'RM_5.1.1.sz.mell'!G19</f>
        <v>0</v>
      </c>
      <c r="H19" s="1476">
        <f>'RM_5.1.1.sz.mell'!H19</f>
        <v>0</v>
      </c>
      <c r="I19" s="717">
        <f>'RM_5.1.1.sz.mell'!I19</f>
        <v>0</v>
      </c>
      <c r="J19" s="717">
        <f>'RM_5.1.1.sz.mell'!J19</f>
        <v>0</v>
      </c>
      <c r="K19" s="785">
        <f>'RM_5.1.1.sz.mell'!K19</f>
        <v>0</v>
      </c>
    </row>
    <row r="20" spans="1:11" s="75" customFormat="1" ht="12" customHeight="1" x14ac:dyDescent="0.2">
      <c r="A20" s="1398" t="s">
        <v>108</v>
      </c>
      <c r="B20" s="1288" t="s">
        <v>260</v>
      </c>
      <c r="C20" s="699">
        <f>'RM_5.1.1.sz.mell'!C20</f>
        <v>0</v>
      </c>
      <c r="D20" s="1476">
        <f>'RM_5.1.1.sz.mell'!D20</f>
        <v>0</v>
      </c>
      <c r="E20" s="1476">
        <f>'RM_5.1.1.sz.mell'!E20</f>
        <v>0</v>
      </c>
      <c r="F20" s="1476">
        <f>'RM_5.1.1.sz.mell'!F20</f>
        <v>0</v>
      </c>
      <c r="G20" s="1476">
        <f>'RM_5.1.1.sz.mell'!G20</f>
        <v>0</v>
      </c>
      <c r="H20" s="1476">
        <f>'RM_5.1.1.sz.mell'!H20</f>
        <v>0</v>
      </c>
      <c r="I20" s="717">
        <f>'RM_5.1.1.sz.mell'!I20</f>
        <v>0</v>
      </c>
      <c r="J20" s="717">
        <f>'RM_5.1.1.sz.mell'!J20</f>
        <v>0</v>
      </c>
      <c r="K20" s="785">
        <f>'RM_5.1.1.sz.mell'!K20</f>
        <v>0</v>
      </c>
    </row>
    <row r="21" spans="1:11" s="1399" customFormat="1" ht="12" customHeight="1" thickBot="1" x14ac:dyDescent="0.25">
      <c r="A21" s="1400" t="s">
        <v>117</v>
      </c>
      <c r="B21" s="1293" t="s">
        <v>261</v>
      </c>
      <c r="C21" s="699">
        <f>'RM_5.1.1.sz.mell'!C21</f>
        <v>0</v>
      </c>
      <c r="D21" s="1477">
        <f>'RM_5.1.1.sz.mell'!D21</f>
        <v>0</v>
      </c>
      <c r="E21" s="1477">
        <f>'RM_5.1.1.sz.mell'!E21</f>
        <v>0</v>
      </c>
      <c r="F21" s="1477">
        <f>'RM_5.1.1.sz.mell'!F21</f>
        <v>0</v>
      </c>
      <c r="G21" s="1477">
        <f>'RM_5.1.1.sz.mell'!G21</f>
        <v>0</v>
      </c>
      <c r="H21" s="1477">
        <f>'RM_5.1.1.sz.mell'!H21</f>
        <v>0</v>
      </c>
      <c r="I21" s="719">
        <f>'RM_5.1.1.sz.mell'!I21</f>
        <v>0</v>
      </c>
      <c r="J21" s="719">
        <f>'RM_5.1.1.sz.mell'!J21</f>
        <v>0</v>
      </c>
      <c r="K21" s="786">
        <f>'RM_5.1.1.sz.mell'!K21</f>
        <v>0</v>
      </c>
    </row>
    <row r="22" spans="1:11" s="1399" customFormat="1" ht="12" customHeight="1" thickBot="1" x14ac:dyDescent="0.3">
      <c r="A22" s="1311" t="s">
        <v>20</v>
      </c>
      <c r="B22" s="1284" t="s">
        <v>262</v>
      </c>
      <c r="C22" s="407">
        <f>'RM_5.1.1.sz.mell'!C22</f>
        <v>0</v>
      </c>
      <c r="D22" s="725">
        <f>'RM_5.1.1.sz.mell'!D22</f>
        <v>0</v>
      </c>
      <c r="E22" s="725">
        <f>'RM_5.1.1.sz.mell'!E22</f>
        <v>0</v>
      </c>
      <c r="F22" s="725">
        <f>'RM_5.1.1.sz.mell'!F22</f>
        <v>0</v>
      </c>
      <c r="G22" s="725">
        <f>'RM_5.1.1.sz.mell'!G22</f>
        <v>0</v>
      </c>
      <c r="H22" s="725">
        <f>'RM_5.1.1.sz.mell'!H22</f>
        <v>0</v>
      </c>
      <c r="I22" s="407">
        <f>'RM_5.1.1.sz.mell'!I22</f>
        <v>0</v>
      </c>
      <c r="J22" s="407">
        <f>'RM_5.1.1.sz.mell'!J22</f>
        <v>0</v>
      </c>
      <c r="K22" s="307">
        <f>'RM_5.1.1.sz.mell'!K22</f>
        <v>0</v>
      </c>
    </row>
    <row r="23" spans="1:11" s="1399" customFormat="1" ht="12" customHeight="1" x14ac:dyDescent="0.2">
      <c r="A23" s="1397" t="s">
        <v>87</v>
      </c>
      <c r="B23" s="1286" t="s">
        <v>263</v>
      </c>
      <c r="C23" s="699">
        <f>'RM_5.1.1.sz.mell'!C23</f>
        <v>0</v>
      </c>
      <c r="D23" s="1475">
        <f>'RM_5.1.1.sz.mell'!D23</f>
        <v>0</v>
      </c>
      <c r="E23" s="1475">
        <f>'RM_5.1.1.sz.mell'!E23</f>
        <v>0</v>
      </c>
      <c r="F23" s="1475">
        <f>'RM_5.1.1.sz.mell'!F23</f>
        <v>0</v>
      </c>
      <c r="G23" s="1475">
        <f>'RM_5.1.1.sz.mell'!G23</f>
        <v>0</v>
      </c>
      <c r="H23" s="1475">
        <f>'RM_5.1.1.sz.mell'!H23</f>
        <v>0</v>
      </c>
      <c r="I23" s="699">
        <f>'RM_5.1.1.sz.mell'!I23</f>
        <v>0</v>
      </c>
      <c r="J23" s="699">
        <f>'RM_5.1.1.sz.mell'!J23</f>
        <v>0</v>
      </c>
      <c r="K23" s="421">
        <f>'RM_5.1.1.sz.mell'!K23</f>
        <v>0</v>
      </c>
    </row>
    <row r="24" spans="1:11" s="75" customFormat="1" ht="12" customHeight="1" x14ac:dyDescent="0.2">
      <c r="A24" s="1398" t="s">
        <v>88</v>
      </c>
      <c r="B24" s="1288" t="s">
        <v>264</v>
      </c>
      <c r="C24" s="717">
        <f>'RM_5.1.1.sz.mell'!C24</f>
        <v>0</v>
      </c>
      <c r="D24" s="1476">
        <f>'RM_5.1.1.sz.mell'!D24</f>
        <v>0</v>
      </c>
      <c r="E24" s="1476">
        <f>'RM_5.1.1.sz.mell'!E24</f>
        <v>0</v>
      </c>
      <c r="F24" s="1476">
        <f>'RM_5.1.1.sz.mell'!F24</f>
        <v>0</v>
      </c>
      <c r="G24" s="1476">
        <f>'RM_5.1.1.sz.mell'!G24</f>
        <v>0</v>
      </c>
      <c r="H24" s="1476">
        <f>'RM_5.1.1.sz.mell'!H24</f>
        <v>0</v>
      </c>
      <c r="I24" s="717">
        <f>'RM_5.1.1.sz.mell'!I24</f>
        <v>0</v>
      </c>
      <c r="J24" s="717">
        <f>'RM_5.1.1.sz.mell'!J24</f>
        <v>0</v>
      </c>
      <c r="K24" s="785">
        <f>'RM_5.1.1.sz.mell'!K24</f>
        <v>0</v>
      </c>
    </row>
    <row r="25" spans="1:11" s="1399" customFormat="1" ht="12" customHeight="1" x14ac:dyDescent="0.2">
      <c r="A25" s="1398" t="s">
        <v>89</v>
      </c>
      <c r="B25" s="1288" t="s">
        <v>424</v>
      </c>
      <c r="C25" s="717">
        <f>'RM_5.1.1.sz.mell'!C25</f>
        <v>0</v>
      </c>
      <c r="D25" s="1476">
        <f>'RM_5.1.1.sz.mell'!D25</f>
        <v>0</v>
      </c>
      <c r="E25" s="1476">
        <f>'RM_5.1.1.sz.mell'!E25</f>
        <v>0</v>
      </c>
      <c r="F25" s="1476">
        <f>'RM_5.1.1.sz.mell'!F25</f>
        <v>0</v>
      </c>
      <c r="G25" s="1476">
        <f>'RM_5.1.1.sz.mell'!G25</f>
        <v>0</v>
      </c>
      <c r="H25" s="1476">
        <f>'RM_5.1.1.sz.mell'!H25</f>
        <v>0</v>
      </c>
      <c r="I25" s="717">
        <f>'RM_5.1.1.sz.mell'!I25</f>
        <v>0</v>
      </c>
      <c r="J25" s="717">
        <f>'RM_5.1.1.sz.mell'!J25</f>
        <v>0</v>
      </c>
      <c r="K25" s="785">
        <f>'RM_5.1.1.sz.mell'!K25</f>
        <v>0</v>
      </c>
    </row>
    <row r="26" spans="1:11" s="1399" customFormat="1" ht="12" customHeight="1" x14ac:dyDescent="0.2">
      <c r="A26" s="1398" t="s">
        <v>90</v>
      </c>
      <c r="B26" s="1288" t="s">
        <v>425</v>
      </c>
      <c r="C26" s="717">
        <f>'RM_5.1.1.sz.mell'!C26</f>
        <v>0</v>
      </c>
      <c r="D26" s="1476">
        <f>'RM_5.1.1.sz.mell'!D26</f>
        <v>0</v>
      </c>
      <c r="E26" s="1476">
        <f>'RM_5.1.1.sz.mell'!E26</f>
        <v>0</v>
      </c>
      <c r="F26" s="1476">
        <f>'RM_5.1.1.sz.mell'!F26</f>
        <v>0</v>
      </c>
      <c r="G26" s="1476">
        <f>'RM_5.1.1.sz.mell'!G26</f>
        <v>0</v>
      </c>
      <c r="H26" s="1476">
        <f>'RM_5.1.1.sz.mell'!H26</f>
        <v>0</v>
      </c>
      <c r="I26" s="717">
        <f>'RM_5.1.1.sz.mell'!I26</f>
        <v>0</v>
      </c>
      <c r="J26" s="717">
        <f>'RM_5.1.1.sz.mell'!J26</f>
        <v>0</v>
      </c>
      <c r="K26" s="785">
        <f>'RM_5.1.1.sz.mell'!K26</f>
        <v>0</v>
      </c>
    </row>
    <row r="27" spans="1:11" s="1399" customFormat="1" ht="12" customHeight="1" x14ac:dyDescent="0.2">
      <c r="A27" s="1398" t="s">
        <v>171</v>
      </c>
      <c r="B27" s="1288" t="s">
        <v>265</v>
      </c>
      <c r="C27" s="717">
        <f>'RM_5.1.1.sz.mell'!C27</f>
        <v>0</v>
      </c>
      <c r="D27" s="1476">
        <f>'RM_5.1.1.sz.mell'!D27</f>
        <v>0</v>
      </c>
      <c r="E27" s="1476">
        <f>'RM_5.1.1.sz.mell'!E27</f>
        <v>0</v>
      </c>
      <c r="F27" s="1476">
        <f>'RM_5.1.1.sz.mell'!F27</f>
        <v>0</v>
      </c>
      <c r="G27" s="1476">
        <f>'RM_5.1.1.sz.mell'!G27</f>
        <v>0</v>
      </c>
      <c r="H27" s="1476">
        <f>'RM_5.1.1.sz.mell'!H27</f>
        <v>0</v>
      </c>
      <c r="I27" s="717">
        <f>'RM_5.1.1.sz.mell'!I27</f>
        <v>0</v>
      </c>
      <c r="J27" s="717">
        <f>'RM_5.1.1.sz.mell'!J27</f>
        <v>0</v>
      </c>
      <c r="K27" s="785">
        <f>'RM_5.1.1.sz.mell'!K27</f>
        <v>0</v>
      </c>
    </row>
    <row r="28" spans="1:11" s="1399" customFormat="1" ht="12" customHeight="1" thickBot="1" x14ac:dyDescent="0.25">
      <c r="A28" s="1400" t="s">
        <v>172</v>
      </c>
      <c r="B28" s="1293" t="s">
        <v>266</v>
      </c>
      <c r="C28" s="719">
        <f>'RM_5.1.1.sz.mell'!C28</f>
        <v>0</v>
      </c>
      <c r="D28" s="1477">
        <f>'RM_5.1.1.sz.mell'!D28</f>
        <v>0</v>
      </c>
      <c r="E28" s="1477">
        <f>'RM_5.1.1.sz.mell'!E28</f>
        <v>0</v>
      </c>
      <c r="F28" s="1477">
        <f>'RM_5.1.1.sz.mell'!F28</f>
        <v>0</v>
      </c>
      <c r="G28" s="1477">
        <f>'RM_5.1.1.sz.mell'!G28</f>
        <v>0</v>
      </c>
      <c r="H28" s="1477">
        <f>'RM_5.1.1.sz.mell'!H28</f>
        <v>0</v>
      </c>
      <c r="I28" s="719">
        <f>'RM_5.1.1.sz.mell'!I28</f>
        <v>0</v>
      </c>
      <c r="J28" s="719">
        <f>'RM_5.1.1.sz.mell'!J28</f>
        <v>0</v>
      </c>
      <c r="K28" s="786">
        <f>'RM_5.1.1.sz.mell'!K28</f>
        <v>0</v>
      </c>
    </row>
    <row r="29" spans="1:11" s="1399" customFormat="1" ht="12" customHeight="1" thickBot="1" x14ac:dyDescent="0.3">
      <c r="A29" s="1311" t="s">
        <v>173</v>
      </c>
      <c r="B29" s="1284" t="s">
        <v>560</v>
      </c>
      <c r="C29" s="414">
        <f>'RM_5.1.1.sz.mell'!C29</f>
        <v>0</v>
      </c>
      <c r="D29" s="414">
        <f>'RM_5.1.1.sz.mell'!D29</f>
        <v>0</v>
      </c>
      <c r="E29" s="414">
        <f>'RM_5.1.1.sz.mell'!E29</f>
        <v>0</v>
      </c>
      <c r="F29" s="414">
        <f>'RM_5.1.1.sz.mell'!F29</f>
        <v>0</v>
      </c>
      <c r="G29" s="414">
        <f>'RM_5.1.1.sz.mell'!G29</f>
        <v>0</v>
      </c>
      <c r="H29" s="414">
        <f>'RM_5.1.1.sz.mell'!H29</f>
        <v>0</v>
      </c>
      <c r="I29" s="414">
        <f>'RM_5.1.1.sz.mell'!I29</f>
        <v>0</v>
      </c>
      <c r="J29" s="414">
        <f>'RM_5.1.1.sz.mell'!J29</f>
        <v>0</v>
      </c>
      <c r="K29" s="313">
        <f>'RM_5.1.1.sz.mell'!K29</f>
        <v>0</v>
      </c>
    </row>
    <row r="30" spans="1:11" s="1399" customFormat="1" ht="12" customHeight="1" x14ac:dyDescent="0.2">
      <c r="A30" s="1397" t="s">
        <v>268</v>
      </c>
      <c r="B30" s="1286" t="s">
        <v>555</v>
      </c>
      <c r="C30" s="699">
        <f>'RM_5.1.1.sz.mell'!C30</f>
        <v>0</v>
      </c>
      <c r="D30" s="699">
        <f>'RM_5.1.1.sz.mell'!D30</f>
        <v>0</v>
      </c>
      <c r="E30" s="699">
        <f>'RM_5.1.1.sz.mell'!E30</f>
        <v>0</v>
      </c>
      <c r="F30" s="699">
        <f>'RM_5.1.1.sz.mell'!F30</f>
        <v>0</v>
      </c>
      <c r="G30" s="699">
        <f>'RM_5.1.1.sz.mell'!G30</f>
        <v>0</v>
      </c>
      <c r="H30" s="699">
        <f>'RM_5.1.1.sz.mell'!H30</f>
        <v>0</v>
      </c>
      <c r="I30" s="699">
        <f>'RM_5.1.1.sz.mell'!I30</f>
        <v>0</v>
      </c>
      <c r="J30" s="699">
        <f>'RM_5.1.1.sz.mell'!J30</f>
        <v>0</v>
      </c>
      <c r="K30" s="421">
        <f>'RM_5.1.1.sz.mell'!K30</f>
        <v>0</v>
      </c>
    </row>
    <row r="31" spans="1:11" s="1399" customFormat="1" ht="12" customHeight="1" x14ac:dyDescent="0.2">
      <c r="A31" s="1398" t="s">
        <v>269</v>
      </c>
      <c r="B31" s="1288" t="s">
        <v>556</v>
      </c>
      <c r="C31" s="717">
        <f>'RM_5.1.1.sz.mell'!C31</f>
        <v>0</v>
      </c>
      <c r="D31" s="717">
        <f>'RM_5.1.1.sz.mell'!D31</f>
        <v>0</v>
      </c>
      <c r="E31" s="717">
        <f>'RM_5.1.1.sz.mell'!E31</f>
        <v>0</v>
      </c>
      <c r="F31" s="717">
        <f>'RM_5.1.1.sz.mell'!F31</f>
        <v>0</v>
      </c>
      <c r="G31" s="717">
        <f>'RM_5.1.1.sz.mell'!G31</f>
        <v>0</v>
      </c>
      <c r="H31" s="717">
        <f>'RM_5.1.1.sz.mell'!H31</f>
        <v>0</v>
      </c>
      <c r="I31" s="717">
        <f>'RM_5.1.1.sz.mell'!I31</f>
        <v>0</v>
      </c>
      <c r="J31" s="717">
        <f>'RM_5.1.1.sz.mell'!J31</f>
        <v>0</v>
      </c>
      <c r="K31" s="785">
        <f>'RM_5.1.1.sz.mell'!K31</f>
        <v>0</v>
      </c>
    </row>
    <row r="32" spans="1:11" s="1399" customFormat="1" ht="12" customHeight="1" x14ac:dyDescent="0.2">
      <c r="A32" s="1398" t="s">
        <v>270</v>
      </c>
      <c r="B32" s="1288" t="s">
        <v>557</v>
      </c>
      <c r="C32" s="717">
        <f>'RM_5.1.1.sz.mell'!C32</f>
        <v>0</v>
      </c>
      <c r="D32" s="717">
        <f>'RM_5.1.1.sz.mell'!D32</f>
        <v>0</v>
      </c>
      <c r="E32" s="717">
        <f>'RM_5.1.1.sz.mell'!E32</f>
        <v>0</v>
      </c>
      <c r="F32" s="717">
        <f>'RM_5.1.1.sz.mell'!F32</f>
        <v>0</v>
      </c>
      <c r="G32" s="717">
        <f>'RM_5.1.1.sz.mell'!G32</f>
        <v>0</v>
      </c>
      <c r="H32" s="717">
        <f>'RM_5.1.1.sz.mell'!H32</f>
        <v>0</v>
      </c>
      <c r="I32" s="717">
        <f>'RM_5.1.1.sz.mell'!I32</f>
        <v>0</v>
      </c>
      <c r="J32" s="717">
        <f>'RM_5.1.1.sz.mell'!J32</f>
        <v>0</v>
      </c>
      <c r="K32" s="785">
        <f>'RM_5.1.1.sz.mell'!K32</f>
        <v>0</v>
      </c>
    </row>
    <row r="33" spans="1:11" s="1399" customFormat="1" ht="12" customHeight="1" x14ac:dyDescent="0.2">
      <c r="A33" s="1398" t="s">
        <v>271</v>
      </c>
      <c r="B33" s="1288" t="s">
        <v>558</v>
      </c>
      <c r="C33" s="717">
        <f>'RM_5.1.1.sz.mell'!C33</f>
        <v>0</v>
      </c>
      <c r="D33" s="717">
        <f>'RM_5.1.1.sz.mell'!D33</f>
        <v>0</v>
      </c>
      <c r="E33" s="717">
        <f>'RM_5.1.1.sz.mell'!E33</f>
        <v>0</v>
      </c>
      <c r="F33" s="717">
        <f>'RM_5.1.1.sz.mell'!F33</f>
        <v>0</v>
      </c>
      <c r="G33" s="717">
        <f>'RM_5.1.1.sz.mell'!G33</f>
        <v>0</v>
      </c>
      <c r="H33" s="717">
        <f>'RM_5.1.1.sz.mell'!H33</f>
        <v>0</v>
      </c>
      <c r="I33" s="717">
        <f>'RM_5.1.1.sz.mell'!I33</f>
        <v>0</v>
      </c>
      <c r="J33" s="717">
        <f>'RM_5.1.1.sz.mell'!J33</f>
        <v>0</v>
      </c>
      <c r="K33" s="785">
        <f>'RM_5.1.1.sz.mell'!K33</f>
        <v>0</v>
      </c>
    </row>
    <row r="34" spans="1:11" s="1399" customFormat="1" ht="12" customHeight="1" x14ac:dyDescent="0.2">
      <c r="A34" s="1398" t="s">
        <v>552</v>
      </c>
      <c r="B34" s="1288" t="s">
        <v>272</v>
      </c>
      <c r="C34" s="717">
        <f>'RM_5.1.1.sz.mell'!C34</f>
        <v>0</v>
      </c>
      <c r="D34" s="717">
        <f>'RM_5.1.1.sz.mell'!D34</f>
        <v>0</v>
      </c>
      <c r="E34" s="717">
        <f>'RM_5.1.1.sz.mell'!E34</f>
        <v>0</v>
      </c>
      <c r="F34" s="717">
        <f>'RM_5.1.1.sz.mell'!F34</f>
        <v>0</v>
      </c>
      <c r="G34" s="717">
        <f>'RM_5.1.1.sz.mell'!G34</f>
        <v>0</v>
      </c>
      <c r="H34" s="717">
        <f>'RM_5.1.1.sz.mell'!H34</f>
        <v>0</v>
      </c>
      <c r="I34" s="717">
        <f>'RM_5.1.1.sz.mell'!I34</f>
        <v>0</v>
      </c>
      <c r="J34" s="717">
        <f>'RM_5.1.1.sz.mell'!J34</f>
        <v>0</v>
      </c>
      <c r="K34" s="785">
        <f>'RM_5.1.1.sz.mell'!K34</f>
        <v>0</v>
      </c>
    </row>
    <row r="35" spans="1:11" s="1399" customFormat="1" ht="12" customHeight="1" x14ac:dyDescent="0.2">
      <c r="A35" s="1398" t="s">
        <v>553</v>
      </c>
      <c r="B35" s="1288" t="s">
        <v>273</v>
      </c>
      <c r="C35" s="717">
        <f>'RM_5.1.1.sz.mell'!C35</f>
        <v>0</v>
      </c>
      <c r="D35" s="717">
        <f>'RM_5.1.1.sz.mell'!D35</f>
        <v>0</v>
      </c>
      <c r="E35" s="717">
        <f>'RM_5.1.1.sz.mell'!E35</f>
        <v>0</v>
      </c>
      <c r="F35" s="717">
        <f>'RM_5.1.1.sz.mell'!F35</f>
        <v>0</v>
      </c>
      <c r="G35" s="717">
        <f>'RM_5.1.1.sz.mell'!G35</f>
        <v>0</v>
      </c>
      <c r="H35" s="717">
        <f>'RM_5.1.1.sz.mell'!H35</f>
        <v>0</v>
      </c>
      <c r="I35" s="717">
        <f>'RM_5.1.1.sz.mell'!I35</f>
        <v>0</v>
      </c>
      <c r="J35" s="717">
        <f>'RM_5.1.1.sz.mell'!J35</f>
        <v>0</v>
      </c>
      <c r="K35" s="785">
        <f>'RM_5.1.1.sz.mell'!K35</f>
        <v>0</v>
      </c>
    </row>
    <row r="36" spans="1:11" s="1399" customFormat="1" ht="12" customHeight="1" thickBot="1" x14ac:dyDescent="0.25">
      <c r="A36" s="1400" t="s">
        <v>554</v>
      </c>
      <c r="B36" s="1293" t="s">
        <v>274</v>
      </c>
      <c r="C36" s="719">
        <f>'RM_5.1.1.sz.mell'!C36</f>
        <v>0</v>
      </c>
      <c r="D36" s="719">
        <f>'RM_5.1.1.sz.mell'!D36</f>
        <v>0</v>
      </c>
      <c r="E36" s="719">
        <f>'RM_5.1.1.sz.mell'!E36</f>
        <v>0</v>
      </c>
      <c r="F36" s="719">
        <f>'RM_5.1.1.sz.mell'!F36</f>
        <v>0</v>
      </c>
      <c r="G36" s="719">
        <f>'RM_5.1.1.sz.mell'!G36</f>
        <v>0</v>
      </c>
      <c r="H36" s="719">
        <f>'RM_5.1.1.sz.mell'!H36</f>
        <v>0</v>
      </c>
      <c r="I36" s="719">
        <f>'RM_5.1.1.sz.mell'!I36</f>
        <v>0</v>
      </c>
      <c r="J36" s="719">
        <f>'RM_5.1.1.sz.mell'!J36</f>
        <v>0</v>
      </c>
      <c r="K36" s="786">
        <f>'RM_5.1.1.sz.mell'!K36</f>
        <v>0</v>
      </c>
    </row>
    <row r="37" spans="1:11" s="1399" customFormat="1" ht="12" customHeight="1" thickBot="1" x14ac:dyDescent="0.3">
      <c r="A37" s="1311" t="s">
        <v>22</v>
      </c>
      <c r="B37" s="1284" t="s">
        <v>434</v>
      </c>
      <c r="C37" s="407">
        <f>'RM_5.1.1.sz.mell'!C37</f>
        <v>0</v>
      </c>
      <c r="D37" s="725">
        <f>'RM_5.1.1.sz.mell'!D37</f>
        <v>0</v>
      </c>
      <c r="E37" s="725">
        <f>'RM_5.1.1.sz.mell'!E37</f>
        <v>0</v>
      </c>
      <c r="F37" s="725">
        <f>'RM_5.1.1.sz.mell'!F37</f>
        <v>0</v>
      </c>
      <c r="G37" s="725">
        <f>'RM_5.1.1.sz.mell'!G37</f>
        <v>0</v>
      </c>
      <c r="H37" s="725">
        <f>'RM_5.1.1.sz.mell'!H37</f>
        <v>0</v>
      </c>
      <c r="I37" s="407">
        <f>'RM_5.1.1.sz.mell'!I37</f>
        <v>0</v>
      </c>
      <c r="J37" s="407">
        <f>'RM_5.1.1.sz.mell'!J37</f>
        <v>0</v>
      </c>
      <c r="K37" s="307">
        <f>'RM_5.1.1.sz.mell'!K37</f>
        <v>0</v>
      </c>
    </row>
    <row r="38" spans="1:11" s="1399" customFormat="1" ht="12" customHeight="1" x14ac:dyDescent="0.2">
      <c r="A38" s="1397" t="s">
        <v>91</v>
      </c>
      <c r="B38" s="1286" t="s">
        <v>277</v>
      </c>
      <c r="C38" s="699">
        <f>'RM_5.1.1.sz.mell'!C38</f>
        <v>0</v>
      </c>
      <c r="D38" s="1475">
        <f>'RM_5.1.1.sz.mell'!D38</f>
        <v>0</v>
      </c>
      <c r="E38" s="1475">
        <f>'RM_5.1.1.sz.mell'!E38</f>
        <v>0</v>
      </c>
      <c r="F38" s="1475">
        <f>'RM_5.1.1.sz.mell'!F38</f>
        <v>0</v>
      </c>
      <c r="G38" s="1475">
        <f>'RM_5.1.1.sz.mell'!G38</f>
        <v>0</v>
      </c>
      <c r="H38" s="1475">
        <f>'RM_5.1.1.sz.mell'!H38</f>
        <v>0</v>
      </c>
      <c r="I38" s="699">
        <f>'RM_5.1.1.sz.mell'!I38</f>
        <v>0</v>
      </c>
      <c r="J38" s="699">
        <f>'RM_5.1.1.sz.mell'!J38</f>
        <v>0</v>
      </c>
      <c r="K38" s="421">
        <f>'RM_5.1.1.sz.mell'!K38</f>
        <v>0</v>
      </c>
    </row>
    <row r="39" spans="1:11" s="1399" customFormat="1" ht="12" customHeight="1" x14ac:dyDescent="0.2">
      <c r="A39" s="1398" t="s">
        <v>92</v>
      </c>
      <c r="B39" s="1288" t="s">
        <v>278</v>
      </c>
      <c r="C39" s="717">
        <f>'RM_5.1.1.sz.mell'!C39</f>
        <v>0</v>
      </c>
      <c r="D39" s="1476">
        <f>'RM_5.1.1.sz.mell'!D39</f>
        <v>0</v>
      </c>
      <c r="E39" s="1476">
        <f>'RM_5.1.1.sz.mell'!E39</f>
        <v>0</v>
      </c>
      <c r="F39" s="1476">
        <f>'RM_5.1.1.sz.mell'!F39</f>
        <v>0</v>
      </c>
      <c r="G39" s="1476">
        <f>'RM_5.1.1.sz.mell'!G39</f>
        <v>0</v>
      </c>
      <c r="H39" s="1476">
        <f>'RM_5.1.1.sz.mell'!H39</f>
        <v>0</v>
      </c>
      <c r="I39" s="717">
        <f>'RM_5.1.1.sz.mell'!I39</f>
        <v>0</v>
      </c>
      <c r="J39" s="717">
        <f>'RM_5.1.1.sz.mell'!J39</f>
        <v>0</v>
      </c>
      <c r="K39" s="785">
        <f>'RM_5.1.1.sz.mell'!K39</f>
        <v>0</v>
      </c>
    </row>
    <row r="40" spans="1:11" s="1399" customFormat="1" ht="12" customHeight="1" x14ac:dyDescent="0.2">
      <c r="A40" s="1398" t="s">
        <v>93</v>
      </c>
      <c r="B40" s="1288" t="s">
        <v>279</v>
      </c>
      <c r="C40" s="717">
        <f>'RM_5.1.1.sz.mell'!C40</f>
        <v>0</v>
      </c>
      <c r="D40" s="1476">
        <f>'RM_5.1.1.sz.mell'!D40</f>
        <v>0</v>
      </c>
      <c r="E40" s="1476">
        <f>'RM_5.1.1.sz.mell'!E40</f>
        <v>0</v>
      </c>
      <c r="F40" s="1476">
        <f>'RM_5.1.1.sz.mell'!F40</f>
        <v>0</v>
      </c>
      <c r="G40" s="1476">
        <f>'RM_5.1.1.sz.mell'!G40</f>
        <v>0</v>
      </c>
      <c r="H40" s="1476">
        <f>'RM_5.1.1.sz.mell'!H40</f>
        <v>0</v>
      </c>
      <c r="I40" s="717">
        <f>'RM_5.1.1.sz.mell'!I40</f>
        <v>0</v>
      </c>
      <c r="J40" s="717">
        <f>'RM_5.1.1.sz.mell'!J40</f>
        <v>0</v>
      </c>
      <c r="K40" s="785">
        <f>'RM_5.1.1.sz.mell'!K40</f>
        <v>0</v>
      </c>
    </row>
    <row r="41" spans="1:11" s="1399" customFormat="1" ht="12" customHeight="1" x14ac:dyDescent="0.2">
      <c r="A41" s="1398" t="s">
        <v>175</v>
      </c>
      <c r="B41" s="1288" t="s">
        <v>280</v>
      </c>
      <c r="C41" s="717">
        <f>'RM_5.1.1.sz.mell'!C41</f>
        <v>0</v>
      </c>
      <c r="D41" s="1476">
        <f>'RM_5.1.1.sz.mell'!D41</f>
        <v>0</v>
      </c>
      <c r="E41" s="1476">
        <f>'RM_5.1.1.sz.mell'!E41</f>
        <v>0</v>
      </c>
      <c r="F41" s="1476">
        <f>'RM_5.1.1.sz.mell'!F41</f>
        <v>0</v>
      </c>
      <c r="G41" s="1476">
        <f>'RM_5.1.1.sz.mell'!G41</f>
        <v>0</v>
      </c>
      <c r="H41" s="1476">
        <f>'RM_5.1.1.sz.mell'!H41</f>
        <v>0</v>
      </c>
      <c r="I41" s="717">
        <f>'RM_5.1.1.sz.mell'!I41</f>
        <v>0</v>
      </c>
      <c r="J41" s="717">
        <f>'RM_5.1.1.sz.mell'!J41</f>
        <v>0</v>
      </c>
      <c r="K41" s="785">
        <f>'RM_5.1.1.sz.mell'!K41</f>
        <v>0</v>
      </c>
    </row>
    <row r="42" spans="1:11" s="1399" customFormat="1" ht="12" customHeight="1" x14ac:dyDescent="0.2">
      <c r="A42" s="1398" t="s">
        <v>176</v>
      </c>
      <c r="B42" s="1288" t="s">
        <v>281</v>
      </c>
      <c r="C42" s="717">
        <f>'RM_5.1.1.sz.mell'!C42</f>
        <v>0</v>
      </c>
      <c r="D42" s="1476">
        <f>'RM_5.1.1.sz.mell'!D42</f>
        <v>0</v>
      </c>
      <c r="E42" s="1476">
        <f>'RM_5.1.1.sz.mell'!E42</f>
        <v>0</v>
      </c>
      <c r="F42" s="1476">
        <f>'RM_5.1.1.sz.mell'!F42</f>
        <v>0</v>
      </c>
      <c r="G42" s="1476">
        <f>'RM_5.1.1.sz.mell'!G42</f>
        <v>0</v>
      </c>
      <c r="H42" s="1476">
        <f>'RM_5.1.1.sz.mell'!H42</f>
        <v>0</v>
      </c>
      <c r="I42" s="717">
        <f>'RM_5.1.1.sz.mell'!I42</f>
        <v>0</v>
      </c>
      <c r="J42" s="717">
        <f>'RM_5.1.1.sz.mell'!J42</f>
        <v>0</v>
      </c>
      <c r="K42" s="785">
        <f>'RM_5.1.1.sz.mell'!K42</f>
        <v>0</v>
      </c>
    </row>
    <row r="43" spans="1:11" s="1399" customFormat="1" ht="12" customHeight="1" x14ac:dyDescent="0.2">
      <c r="A43" s="1398" t="s">
        <v>177</v>
      </c>
      <c r="B43" s="1288" t="s">
        <v>282</v>
      </c>
      <c r="C43" s="717">
        <f>'RM_5.1.1.sz.mell'!C43</f>
        <v>0</v>
      </c>
      <c r="D43" s="1476">
        <f>'RM_5.1.1.sz.mell'!D43</f>
        <v>0</v>
      </c>
      <c r="E43" s="1476">
        <f>'RM_5.1.1.sz.mell'!E43</f>
        <v>0</v>
      </c>
      <c r="F43" s="1476">
        <f>'RM_5.1.1.sz.mell'!F43</f>
        <v>0</v>
      </c>
      <c r="G43" s="1476">
        <f>'RM_5.1.1.sz.mell'!G43</f>
        <v>0</v>
      </c>
      <c r="H43" s="1476">
        <f>'RM_5.1.1.sz.mell'!H43</f>
        <v>0</v>
      </c>
      <c r="I43" s="717">
        <f>'RM_5.1.1.sz.mell'!I43</f>
        <v>0</v>
      </c>
      <c r="J43" s="717">
        <f>'RM_5.1.1.sz.mell'!J43</f>
        <v>0</v>
      </c>
      <c r="K43" s="785">
        <f>'RM_5.1.1.sz.mell'!K43</f>
        <v>0</v>
      </c>
    </row>
    <row r="44" spans="1:11" s="1399" customFormat="1" ht="12" customHeight="1" x14ac:dyDescent="0.2">
      <c r="A44" s="1398" t="s">
        <v>178</v>
      </c>
      <c r="B44" s="1288" t="s">
        <v>283</v>
      </c>
      <c r="C44" s="717">
        <f>'RM_5.1.1.sz.mell'!C44</f>
        <v>0</v>
      </c>
      <c r="D44" s="1476">
        <f>'RM_5.1.1.sz.mell'!D44</f>
        <v>0</v>
      </c>
      <c r="E44" s="1476">
        <f>'RM_5.1.1.sz.mell'!E44</f>
        <v>0</v>
      </c>
      <c r="F44" s="1476">
        <f>'RM_5.1.1.sz.mell'!F44</f>
        <v>0</v>
      </c>
      <c r="G44" s="1476">
        <f>'RM_5.1.1.sz.mell'!G44</f>
        <v>0</v>
      </c>
      <c r="H44" s="1476">
        <f>'RM_5.1.1.sz.mell'!H44</f>
        <v>0</v>
      </c>
      <c r="I44" s="717">
        <f>'RM_5.1.1.sz.mell'!I44</f>
        <v>0</v>
      </c>
      <c r="J44" s="717">
        <f>'RM_5.1.1.sz.mell'!J44</f>
        <v>0</v>
      </c>
      <c r="K44" s="785">
        <f>'RM_5.1.1.sz.mell'!K44</f>
        <v>0</v>
      </c>
    </row>
    <row r="45" spans="1:11" s="1399" customFormat="1" ht="12" customHeight="1" x14ac:dyDescent="0.2">
      <c r="A45" s="1398" t="s">
        <v>179</v>
      </c>
      <c r="B45" s="1288" t="s">
        <v>284</v>
      </c>
      <c r="C45" s="717">
        <f>'RM_5.1.1.sz.mell'!C45</f>
        <v>0</v>
      </c>
      <c r="D45" s="1476">
        <f>'RM_5.1.1.sz.mell'!D45</f>
        <v>0</v>
      </c>
      <c r="E45" s="1476">
        <f>'RM_5.1.1.sz.mell'!E45</f>
        <v>0</v>
      </c>
      <c r="F45" s="1476">
        <f>'RM_5.1.1.sz.mell'!F45</f>
        <v>0</v>
      </c>
      <c r="G45" s="1476">
        <f>'RM_5.1.1.sz.mell'!G45</f>
        <v>0</v>
      </c>
      <c r="H45" s="1476">
        <f>'RM_5.1.1.sz.mell'!H45</f>
        <v>0</v>
      </c>
      <c r="I45" s="717">
        <f>'RM_5.1.1.sz.mell'!I45</f>
        <v>0</v>
      </c>
      <c r="J45" s="717">
        <f>'RM_5.1.1.sz.mell'!J45</f>
        <v>0</v>
      </c>
      <c r="K45" s="785">
        <f>'RM_5.1.1.sz.mell'!K45</f>
        <v>0</v>
      </c>
    </row>
    <row r="46" spans="1:11" s="1399" customFormat="1" ht="12" customHeight="1" x14ac:dyDescent="0.2">
      <c r="A46" s="1398" t="s">
        <v>275</v>
      </c>
      <c r="B46" s="1288" t="s">
        <v>285</v>
      </c>
      <c r="C46" s="710">
        <f>'RM_5.1.1.sz.mell'!C46</f>
        <v>0</v>
      </c>
      <c r="D46" s="1484">
        <f>'RM_5.1.1.sz.mell'!D46</f>
        <v>0</v>
      </c>
      <c r="E46" s="1484">
        <f>'RM_5.1.1.sz.mell'!E46</f>
        <v>0</v>
      </c>
      <c r="F46" s="1484">
        <f>'RM_5.1.1.sz.mell'!F46</f>
        <v>0</v>
      </c>
      <c r="G46" s="1484">
        <f>'RM_5.1.1.sz.mell'!G46</f>
        <v>0</v>
      </c>
      <c r="H46" s="1484">
        <f>'RM_5.1.1.sz.mell'!H46</f>
        <v>0</v>
      </c>
      <c r="I46" s="710">
        <f>'RM_5.1.1.sz.mell'!I46</f>
        <v>0</v>
      </c>
      <c r="J46" s="710">
        <f>'RM_5.1.1.sz.mell'!J46</f>
        <v>0</v>
      </c>
      <c r="K46" s="788">
        <f>'RM_5.1.1.sz.mell'!K46</f>
        <v>0</v>
      </c>
    </row>
    <row r="47" spans="1:11" s="1399" customFormat="1" ht="12" customHeight="1" x14ac:dyDescent="0.2">
      <c r="A47" s="1400" t="s">
        <v>276</v>
      </c>
      <c r="B47" s="1293" t="s">
        <v>436</v>
      </c>
      <c r="C47" s="790">
        <f>'RM_5.1.1.sz.mell'!C47</f>
        <v>0</v>
      </c>
      <c r="D47" s="1485">
        <f>'RM_5.1.1.sz.mell'!D47</f>
        <v>0</v>
      </c>
      <c r="E47" s="1485">
        <f>'RM_5.1.1.sz.mell'!E47</f>
        <v>0</v>
      </c>
      <c r="F47" s="1485">
        <f>'RM_5.1.1.sz.mell'!F47</f>
        <v>0</v>
      </c>
      <c r="G47" s="1485">
        <f>'RM_5.1.1.sz.mell'!G47</f>
        <v>0</v>
      </c>
      <c r="H47" s="1485">
        <f>'RM_5.1.1.sz.mell'!H47</f>
        <v>0</v>
      </c>
      <c r="I47" s="790">
        <f>'RM_5.1.1.sz.mell'!I47</f>
        <v>0</v>
      </c>
      <c r="J47" s="790">
        <f>'RM_5.1.1.sz.mell'!J47</f>
        <v>0</v>
      </c>
      <c r="K47" s="791">
        <f>'RM_5.1.1.sz.mell'!K47</f>
        <v>0</v>
      </c>
    </row>
    <row r="48" spans="1:11" s="1399" customFormat="1" ht="12" customHeight="1" thickBot="1" x14ac:dyDescent="0.25">
      <c r="A48" s="1400" t="s">
        <v>435</v>
      </c>
      <c r="B48" s="1293" t="s">
        <v>286</v>
      </c>
      <c r="C48" s="790">
        <f>'RM_5.1.1.sz.mell'!C48</f>
        <v>0</v>
      </c>
      <c r="D48" s="1485">
        <f>'RM_5.1.1.sz.mell'!D48</f>
        <v>0</v>
      </c>
      <c r="E48" s="1485">
        <f>'RM_5.1.1.sz.mell'!E48</f>
        <v>0</v>
      </c>
      <c r="F48" s="1485">
        <f>'RM_5.1.1.sz.mell'!F48</f>
        <v>0</v>
      </c>
      <c r="G48" s="1485">
        <f>'RM_5.1.1.sz.mell'!G48</f>
        <v>0</v>
      </c>
      <c r="H48" s="1485">
        <f>'RM_5.1.1.sz.mell'!H48</f>
        <v>0</v>
      </c>
      <c r="I48" s="790">
        <f>'RM_5.1.1.sz.mell'!I48</f>
        <v>0</v>
      </c>
      <c r="J48" s="790">
        <f>'RM_5.1.1.sz.mell'!J48</f>
        <v>0</v>
      </c>
      <c r="K48" s="791">
        <f>'RM_5.1.1.sz.mell'!K48</f>
        <v>0</v>
      </c>
    </row>
    <row r="49" spans="1:11" s="1399" customFormat="1" ht="12" customHeight="1" thickBot="1" x14ac:dyDescent="0.3">
      <c r="A49" s="1311" t="s">
        <v>23</v>
      </c>
      <c r="B49" s="1284" t="s">
        <v>287</v>
      </c>
      <c r="C49" s="407">
        <f>'RM_5.1.1.sz.mell'!C49</f>
        <v>0</v>
      </c>
      <c r="D49" s="725">
        <f>'RM_5.1.1.sz.mell'!D49</f>
        <v>0</v>
      </c>
      <c r="E49" s="725">
        <f>'RM_5.1.1.sz.mell'!E49</f>
        <v>0</v>
      </c>
      <c r="F49" s="725">
        <f>'RM_5.1.1.sz.mell'!F49</f>
        <v>0</v>
      </c>
      <c r="G49" s="725">
        <f>'RM_5.1.1.sz.mell'!G49</f>
        <v>0</v>
      </c>
      <c r="H49" s="725">
        <f>'RM_5.1.1.sz.mell'!H49</f>
        <v>0</v>
      </c>
      <c r="I49" s="407">
        <f>'RM_5.1.1.sz.mell'!I49</f>
        <v>0</v>
      </c>
      <c r="J49" s="407">
        <f>'RM_5.1.1.sz.mell'!J49</f>
        <v>0</v>
      </c>
      <c r="K49" s="307">
        <f>'RM_5.1.1.sz.mell'!K49</f>
        <v>0</v>
      </c>
    </row>
    <row r="50" spans="1:11" s="1399" customFormat="1" ht="12" customHeight="1" x14ac:dyDescent="0.2">
      <c r="A50" s="1397" t="s">
        <v>94</v>
      </c>
      <c r="B50" s="1286" t="s">
        <v>291</v>
      </c>
      <c r="C50" s="703">
        <f>'RM_5.1.1.sz.mell'!C50</f>
        <v>0</v>
      </c>
      <c r="D50" s="1486">
        <f>'RM_5.1.1.sz.mell'!D50</f>
        <v>0</v>
      </c>
      <c r="E50" s="1486">
        <f>'RM_5.1.1.sz.mell'!E50</f>
        <v>0</v>
      </c>
      <c r="F50" s="1486">
        <f>'RM_5.1.1.sz.mell'!F50</f>
        <v>0</v>
      </c>
      <c r="G50" s="1486">
        <f>'RM_5.1.1.sz.mell'!G50</f>
        <v>0</v>
      </c>
      <c r="H50" s="1486">
        <f>'RM_5.1.1.sz.mell'!H50</f>
        <v>0</v>
      </c>
      <c r="I50" s="703">
        <f>'RM_5.1.1.sz.mell'!I50</f>
        <v>0</v>
      </c>
      <c r="J50" s="703">
        <f>'RM_5.1.1.sz.mell'!J50</f>
        <v>0</v>
      </c>
      <c r="K50" s="793">
        <f>'RM_5.1.1.sz.mell'!K50</f>
        <v>0</v>
      </c>
    </row>
    <row r="51" spans="1:11" s="1399" customFormat="1" ht="12" customHeight="1" x14ac:dyDescent="0.2">
      <c r="A51" s="1398" t="s">
        <v>95</v>
      </c>
      <c r="B51" s="1288" t="s">
        <v>292</v>
      </c>
      <c r="C51" s="710">
        <f>'RM_5.1.1.sz.mell'!C51</f>
        <v>0</v>
      </c>
      <c r="D51" s="1484">
        <f>'RM_5.1.1.sz.mell'!D51</f>
        <v>0</v>
      </c>
      <c r="E51" s="1484">
        <f>'RM_5.1.1.sz.mell'!E51</f>
        <v>0</v>
      </c>
      <c r="F51" s="1484">
        <f>'RM_5.1.1.sz.mell'!F51</f>
        <v>0</v>
      </c>
      <c r="G51" s="1484">
        <f>'RM_5.1.1.sz.mell'!G51</f>
        <v>0</v>
      </c>
      <c r="H51" s="1484">
        <f>'RM_5.1.1.sz.mell'!H51</f>
        <v>0</v>
      </c>
      <c r="I51" s="710">
        <f>'RM_5.1.1.sz.mell'!I51</f>
        <v>0</v>
      </c>
      <c r="J51" s="710">
        <f>'RM_5.1.1.sz.mell'!J51</f>
        <v>0</v>
      </c>
      <c r="K51" s="788">
        <f>'RM_5.1.1.sz.mell'!K51</f>
        <v>0</v>
      </c>
    </row>
    <row r="52" spans="1:11" s="1399" customFormat="1" ht="12" customHeight="1" x14ac:dyDescent="0.2">
      <c r="A52" s="1398" t="s">
        <v>288</v>
      </c>
      <c r="B52" s="1288" t="s">
        <v>293</v>
      </c>
      <c r="C52" s="710">
        <f>'RM_5.1.1.sz.mell'!C52</f>
        <v>0</v>
      </c>
      <c r="D52" s="1484">
        <f>'RM_5.1.1.sz.mell'!D52</f>
        <v>0</v>
      </c>
      <c r="E52" s="1484">
        <f>'RM_5.1.1.sz.mell'!E52</f>
        <v>0</v>
      </c>
      <c r="F52" s="1484">
        <f>'RM_5.1.1.sz.mell'!F52</f>
        <v>0</v>
      </c>
      <c r="G52" s="1484">
        <f>'RM_5.1.1.sz.mell'!G52</f>
        <v>0</v>
      </c>
      <c r="H52" s="1484">
        <f>'RM_5.1.1.sz.mell'!H52</f>
        <v>0</v>
      </c>
      <c r="I52" s="710">
        <f>'RM_5.1.1.sz.mell'!I52</f>
        <v>0</v>
      </c>
      <c r="J52" s="710">
        <f>'RM_5.1.1.sz.mell'!J52</f>
        <v>0</v>
      </c>
      <c r="K52" s="788">
        <f>'RM_5.1.1.sz.mell'!K52</f>
        <v>0</v>
      </c>
    </row>
    <row r="53" spans="1:11" s="1399" customFormat="1" ht="12" customHeight="1" x14ac:dyDescent="0.2">
      <c r="A53" s="1398" t="s">
        <v>289</v>
      </c>
      <c r="B53" s="1288" t="s">
        <v>294</v>
      </c>
      <c r="C53" s="710">
        <f>'RM_5.1.1.sz.mell'!C53</f>
        <v>0</v>
      </c>
      <c r="D53" s="1484">
        <f>'RM_5.1.1.sz.mell'!D53</f>
        <v>0</v>
      </c>
      <c r="E53" s="1484">
        <f>'RM_5.1.1.sz.mell'!E53</f>
        <v>0</v>
      </c>
      <c r="F53" s="1484">
        <f>'RM_5.1.1.sz.mell'!F53</f>
        <v>0</v>
      </c>
      <c r="G53" s="1484">
        <f>'RM_5.1.1.sz.mell'!G53</f>
        <v>0</v>
      </c>
      <c r="H53" s="1484">
        <f>'RM_5.1.1.sz.mell'!H53</f>
        <v>0</v>
      </c>
      <c r="I53" s="710">
        <f>'RM_5.1.1.sz.mell'!I53</f>
        <v>0</v>
      </c>
      <c r="J53" s="710">
        <f>'RM_5.1.1.sz.mell'!J53</f>
        <v>0</v>
      </c>
      <c r="K53" s="788">
        <f>'RM_5.1.1.sz.mell'!K53</f>
        <v>0</v>
      </c>
    </row>
    <row r="54" spans="1:11" s="1399" customFormat="1" ht="12" customHeight="1" thickBot="1" x14ac:dyDescent="0.25">
      <c r="A54" s="1401" t="s">
        <v>290</v>
      </c>
      <c r="B54" s="1402" t="s">
        <v>295</v>
      </c>
      <c r="C54" s="707">
        <f>'RM_5.1.1.sz.mell'!C54</f>
        <v>0</v>
      </c>
      <c r="D54" s="1487">
        <f>'RM_5.1.1.sz.mell'!D54</f>
        <v>0</v>
      </c>
      <c r="E54" s="1487">
        <f>'RM_5.1.1.sz.mell'!E54</f>
        <v>0</v>
      </c>
      <c r="F54" s="1487">
        <f>'RM_5.1.1.sz.mell'!F54</f>
        <v>0</v>
      </c>
      <c r="G54" s="1487">
        <f>'RM_5.1.1.sz.mell'!G54</f>
        <v>0</v>
      </c>
      <c r="H54" s="1487">
        <f>'RM_5.1.1.sz.mell'!H54</f>
        <v>0</v>
      </c>
      <c r="I54" s="707">
        <f>'RM_5.1.1.sz.mell'!I54</f>
        <v>0</v>
      </c>
      <c r="J54" s="707">
        <f>'RM_5.1.1.sz.mell'!J54</f>
        <v>0</v>
      </c>
      <c r="K54" s="795">
        <f>'RM_5.1.1.sz.mell'!K54</f>
        <v>0</v>
      </c>
    </row>
    <row r="55" spans="1:11" s="1399" customFormat="1" ht="12" customHeight="1" thickBot="1" x14ac:dyDescent="0.3">
      <c r="A55" s="1311" t="s">
        <v>180</v>
      </c>
      <c r="B55" s="1284" t="s">
        <v>296</v>
      </c>
      <c r="C55" s="407">
        <f>'RM_5.1.1.sz.mell'!C55</f>
        <v>0</v>
      </c>
      <c r="D55" s="725">
        <f>'RM_5.1.1.sz.mell'!D55</f>
        <v>0</v>
      </c>
      <c r="E55" s="725">
        <f>'RM_5.1.1.sz.mell'!E55</f>
        <v>0</v>
      </c>
      <c r="F55" s="725">
        <f>'RM_5.1.1.sz.mell'!F55</f>
        <v>0</v>
      </c>
      <c r="G55" s="725">
        <f>'RM_5.1.1.sz.mell'!G55</f>
        <v>0</v>
      </c>
      <c r="H55" s="725">
        <f>'RM_5.1.1.sz.mell'!H55</f>
        <v>0</v>
      </c>
      <c r="I55" s="407">
        <f>'RM_5.1.1.sz.mell'!I55</f>
        <v>0</v>
      </c>
      <c r="J55" s="407">
        <f>'RM_5.1.1.sz.mell'!J55</f>
        <v>0</v>
      </c>
      <c r="K55" s="307">
        <f>'RM_5.1.1.sz.mell'!K55</f>
        <v>0</v>
      </c>
    </row>
    <row r="56" spans="1:11" s="1399" customFormat="1" ht="12" customHeight="1" x14ac:dyDescent="0.2">
      <c r="A56" s="1397" t="s">
        <v>96</v>
      </c>
      <c r="B56" s="1286" t="s">
        <v>297</v>
      </c>
      <c r="C56" s="699">
        <f>'RM_5.1.1.sz.mell'!C56</f>
        <v>0</v>
      </c>
      <c r="D56" s="1475">
        <f>'RM_5.1.1.sz.mell'!D56</f>
        <v>0</v>
      </c>
      <c r="E56" s="1475">
        <f>'RM_5.1.1.sz.mell'!E56</f>
        <v>0</v>
      </c>
      <c r="F56" s="1475">
        <f>'RM_5.1.1.sz.mell'!F56</f>
        <v>0</v>
      </c>
      <c r="G56" s="1475">
        <f>'RM_5.1.1.sz.mell'!G56</f>
        <v>0</v>
      </c>
      <c r="H56" s="1475">
        <f>'RM_5.1.1.sz.mell'!H56</f>
        <v>0</v>
      </c>
      <c r="I56" s="699">
        <f>'RM_5.1.1.sz.mell'!I56</f>
        <v>0</v>
      </c>
      <c r="J56" s="699">
        <f>'RM_5.1.1.sz.mell'!J56</f>
        <v>0</v>
      </c>
      <c r="K56" s="421">
        <f>'RM_5.1.1.sz.mell'!K56</f>
        <v>0</v>
      </c>
    </row>
    <row r="57" spans="1:11" s="1399" customFormat="1" ht="12" customHeight="1" x14ac:dyDescent="0.2">
      <c r="A57" s="1398" t="s">
        <v>97</v>
      </c>
      <c r="B57" s="1288" t="s">
        <v>426</v>
      </c>
      <c r="C57" s="717">
        <f>'RM_5.1.1.sz.mell'!C57</f>
        <v>0</v>
      </c>
      <c r="D57" s="1476">
        <f>'RM_5.1.1.sz.mell'!D57</f>
        <v>0</v>
      </c>
      <c r="E57" s="1476">
        <f>'RM_5.1.1.sz.mell'!E57</f>
        <v>0</v>
      </c>
      <c r="F57" s="1476">
        <f>'RM_5.1.1.sz.mell'!F57</f>
        <v>0</v>
      </c>
      <c r="G57" s="1476">
        <f>'RM_5.1.1.sz.mell'!G57</f>
        <v>0</v>
      </c>
      <c r="H57" s="1476">
        <f>'RM_5.1.1.sz.mell'!H57</f>
        <v>0</v>
      </c>
      <c r="I57" s="717">
        <f>'RM_5.1.1.sz.mell'!I57</f>
        <v>0</v>
      </c>
      <c r="J57" s="717">
        <f>'RM_5.1.1.sz.mell'!J57</f>
        <v>0</v>
      </c>
      <c r="K57" s="785">
        <f>'RM_5.1.1.sz.mell'!K57</f>
        <v>0</v>
      </c>
    </row>
    <row r="58" spans="1:11" s="1399" customFormat="1" ht="12" customHeight="1" x14ac:dyDescent="0.2">
      <c r="A58" s="1398" t="s">
        <v>300</v>
      </c>
      <c r="B58" s="1288" t="s">
        <v>298</v>
      </c>
      <c r="C58" s="717">
        <f>'RM_5.1.1.sz.mell'!C58</f>
        <v>0</v>
      </c>
      <c r="D58" s="1476">
        <f>'RM_5.1.1.sz.mell'!D58</f>
        <v>0</v>
      </c>
      <c r="E58" s="1476">
        <f>'RM_5.1.1.sz.mell'!E58</f>
        <v>0</v>
      </c>
      <c r="F58" s="1476">
        <f>'RM_5.1.1.sz.mell'!F58</f>
        <v>0</v>
      </c>
      <c r="G58" s="1476">
        <f>'RM_5.1.1.sz.mell'!G58</f>
        <v>0</v>
      </c>
      <c r="H58" s="1476">
        <f>'RM_5.1.1.sz.mell'!H58</f>
        <v>0</v>
      </c>
      <c r="I58" s="717">
        <f>'RM_5.1.1.sz.mell'!I58</f>
        <v>0</v>
      </c>
      <c r="J58" s="717">
        <f>'RM_5.1.1.sz.mell'!J58</f>
        <v>0</v>
      </c>
      <c r="K58" s="785">
        <f>'RM_5.1.1.sz.mell'!K58</f>
        <v>0</v>
      </c>
    </row>
    <row r="59" spans="1:11" s="1399" customFormat="1" ht="12" customHeight="1" thickBot="1" x14ac:dyDescent="0.25">
      <c r="A59" s="1400" t="s">
        <v>301</v>
      </c>
      <c r="B59" s="1293" t="s">
        <v>299</v>
      </c>
      <c r="C59" s="719">
        <f>'RM_5.1.1.sz.mell'!C59</f>
        <v>0</v>
      </c>
      <c r="D59" s="1477">
        <f>'RM_5.1.1.sz.mell'!D59</f>
        <v>0</v>
      </c>
      <c r="E59" s="1477">
        <f>'RM_5.1.1.sz.mell'!E59</f>
        <v>0</v>
      </c>
      <c r="F59" s="1477">
        <f>'RM_5.1.1.sz.mell'!F59</f>
        <v>0</v>
      </c>
      <c r="G59" s="1477">
        <f>'RM_5.1.1.sz.mell'!G59</f>
        <v>0</v>
      </c>
      <c r="H59" s="1477">
        <f>'RM_5.1.1.sz.mell'!H59</f>
        <v>0</v>
      </c>
      <c r="I59" s="719">
        <f>'RM_5.1.1.sz.mell'!I59</f>
        <v>0</v>
      </c>
      <c r="J59" s="719">
        <f>'RM_5.1.1.sz.mell'!J59</f>
        <v>0</v>
      </c>
      <c r="K59" s="786">
        <f>'RM_5.1.1.sz.mell'!K59</f>
        <v>0</v>
      </c>
    </row>
    <row r="60" spans="1:11" s="1399" customFormat="1" ht="12" customHeight="1" thickBot="1" x14ac:dyDescent="0.3">
      <c r="A60" s="1311" t="s">
        <v>25</v>
      </c>
      <c r="B60" s="1292" t="s">
        <v>302</v>
      </c>
      <c r="C60" s="407">
        <f>'RM_5.1.1.sz.mell'!C60</f>
        <v>0</v>
      </c>
      <c r="D60" s="725">
        <f>'RM_5.1.1.sz.mell'!D60</f>
        <v>0</v>
      </c>
      <c r="E60" s="725">
        <f>'RM_5.1.1.sz.mell'!E60</f>
        <v>0</v>
      </c>
      <c r="F60" s="725">
        <f>'RM_5.1.1.sz.mell'!F60</f>
        <v>0</v>
      </c>
      <c r="G60" s="725">
        <f>'RM_5.1.1.sz.mell'!G60</f>
        <v>0</v>
      </c>
      <c r="H60" s="725">
        <f>'RM_5.1.1.sz.mell'!H60</f>
        <v>0</v>
      </c>
      <c r="I60" s="407">
        <f>'RM_5.1.1.sz.mell'!I60</f>
        <v>0</v>
      </c>
      <c r="J60" s="407">
        <f>'RM_5.1.1.sz.mell'!J60</f>
        <v>0</v>
      </c>
      <c r="K60" s="307">
        <f>'RM_5.1.1.sz.mell'!K60</f>
        <v>0</v>
      </c>
    </row>
    <row r="61" spans="1:11" s="1399" customFormat="1" ht="12" customHeight="1" x14ac:dyDescent="0.2">
      <c r="A61" s="1397" t="s">
        <v>181</v>
      </c>
      <c r="B61" s="1286" t="s">
        <v>304</v>
      </c>
      <c r="C61" s="710">
        <f>'RM_5.1.1.sz.mell'!C61</f>
        <v>0</v>
      </c>
      <c r="D61" s="1484">
        <f>'RM_5.1.1.sz.mell'!D61</f>
        <v>0</v>
      </c>
      <c r="E61" s="1484">
        <f>'RM_5.1.1.sz.mell'!E61</f>
        <v>0</v>
      </c>
      <c r="F61" s="1484">
        <f>'RM_5.1.1.sz.mell'!F61</f>
        <v>0</v>
      </c>
      <c r="G61" s="1484">
        <f>'RM_5.1.1.sz.mell'!G61</f>
        <v>0</v>
      </c>
      <c r="H61" s="1484">
        <f>'RM_5.1.1.sz.mell'!H61</f>
        <v>0</v>
      </c>
      <c r="I61" s="710">
        <f>'RM_5.1.1.sz.mell'!I61</f>
        <v>0</v>
      </c>
      <c r="J61" s="710">
        <f>'RM_5.1.1.sz.mell'!J61</f>
        <v>0</v>
      </c>
      <c r="K61" s="788">
        <f>'RM_5.1.1.sz.mell'!K61</f>
        <v>0</v>
      </c>
    </row>
    <row r="62" spans="1:11" s="1399" customFormat="1" ht="12" customHeight="1" x14ac:dyDescent="0.2">
      <c r="A62" s="1398" t="s">
        <v>182</v>
      </c>
      <c r="B62" s="1288" t="s">
        <v>427</v>
      </c>
      <c r="C62" s="710">
        <f>'RM_5.1.1.sz.mell'!C62</f>
        <v>0</v>
      </c>
      <c r="D62" s="1484">
        <f>'RM_5.1.1.sz.mell'!D62</f>
        <v>0</v>
      </c>
      <c r="E62" s="1484">
        <f>'RM_5.1.1.sz.mell'!E62</f>
        <v>0</v>
      </c>
      <c r="F62" s="1484">
        <f>'RM_5.1.1.sz.mell'!F62</f>
        <v>0</v>
      </c>
      <c r="G62" s="1484">
        <f>'RM_5.1.1.sz.mell'!G62</f>
        <v>0</v>
      </c>
      <c r="H62" s="1484">
        <f>'RM_5.1.1.sz.mell'!H62</f>
        <v>0</v>
      </c>
      <c r="I62" s="710">
        <f>'RM_5.1.1.sz.mell'!I62</f>
        <v>0</v>
      </c>
      <c r="J62" s="710">
        <f>'RM_5.1.1.sz.mell'!J62</f>
        <v>0</v>
      </c>
      <c r="K62" s="788">
        <f>'RM_5.1.1.sz.mell'!K62</f>
        <v>0</v>
      </c>
    </row>
    <row r="63" spans="1:11" s="1399" customFormat="1" ht="12" customHeight="1" x14ac:dyDescent="0.2">
      <c r="A63" s="1398" t="s">
        <v>231</v>
      </c>
      <c r="B63" s="1288" t="s">
        <v>305</v>
      </c>
      <c r="C63" s="710">
        <f>'RM_5.1.1.sz.mell'!C63</f>
        <v>0</v>
      </c>
      <c r="D63" s="1484">
        <f>'RM_5.1.1.sz.mell'!D63</f>
        <v>0</v>
      </c>
      <c r="E63" s="1484">
        <f>'RM_5.1.1.sz.mell'!E63</f>
        <v>0</v>
      </c>
      <c r="F63" s="1484">
        <f>'RM_5.1.1.sz.mell'!F63</f>
        <v>0</v>
      </c>
      <c r="G63" s="1484">
        <f>'RM_5.1.1.sz.mell'!G63</f>
        <v>0</v>
      </c>
      <c r="H63" s="1484">
        <f>'RM_5.1.1.sz.mell'!H63</f>
        <v>0</v>
      </c>
      <c r="I63" s="710">
        <f>'RM_5.1.1.sz.mell'!I63</f>
        <v>0</v>
      </c>
      <c r="J63" s="710">
        <f>'RM_5.1.1.sz.mell'!J63</f>
        <v>0</v>
      </c>
      <c r="K63" s="788">
        <f>'RM_5.1.1.sz.mell'!K63</f>
        <v>0</v>
      </c>
    </row>
    <row r="64" spans="1:11" s="1399" customFormat="1" ht="12" customHeight="1" thickBot="1" x14ac:dyDescent="0.25">
      <c r="A64" s="1400" t="s">
        <v>303</v>
      </c>
      <c r="B64" s="1293" t="s">
        <v>306</v>
      </c>
      <c r="C64" s="710">
        <f>'RM_5.1.1.sz.mell'!C64</f>
        <v>0</v>
      </c>
      <c r="D64" s="1484">
        <f>'RM_5.1.1.sz.mell'!D64</f>
        <v>0</v>
      </c>
      <c r="E64" s="1484">
        <f>'RM_5.1.1.sz.mell'!E64</f>
        <v>0</v>
      </c>
      <c r="F64" s="1484">
        <f>'RM_5.1.1.sz.mell'!F64</f>
        <v>0</v>
      </c>
      <c r="G64" s="1484">
        <f>'RM_5.1.1.sz.mell'!G64</f>
        <v>0</v>
      </c>
      <c r="H64" s="1484">
        <f>'RM_5.1.1.sz.mell'!H64</f>
        <v>0</v>
      </c>
      <c r="I64" s="710">
        <f>'RM_5.1.1.sz.mell'!I64</f>
        <v>0</v>
      </c>
      <c r="J64" s="710">
        <f>'RM_5.1.1.sz.mell'!J64</f>
        <v>0</v>
      </c>
      <c r="K64" s="788">
        <f>'RM_5.1.1.sz.mell'!K64</f>
        <v>0</v>
      </c>
    </row>
    <row r="65" spans="1:11" s="1399" customFormat="1" ht="12" customHeight="1" thickBot="1" x14ac:dyDescent="0.3">
      <c r="A65" s="1311" t="s">
        <v>26</v>
      </c>
      <c r="B65" s="1284" t="s">
        <v>307</v>
      </c>
      <c r="C65" s="414">
        <f>'RM_5.1.1.sz.mell'!C65</f>
        <v>0</v>
      </c>
      <c r="D65" s="726">
        <f>'RM_5.1.1.sz.mell'!D65</f>
        <v>0</v>
      </c>
      <c r="E65" s="726">
        <f>'RM_5.1.1.sz.mell'!E65</f>
        <v>0</v>
      </c>
      <c r="F65" s="726">
        <f>'RM_5.1.1.sz.mell'!F65</f>
        <v>0</v>
      </c>
      <c r="G65" s="726">
        <f>'RM_5.1.1.sz.mell'!G65</f>
        <v>0</v>
      </c>
      <c r="H65" s="726">
        <f>'RM_5.1.1.sz.mell'!H65</f>
        <v>0</v>
      </c>
      <c r="I65" s="414">
        <f>'RM_5.1.1.sz.mell'!I65</f>
        <v>0</v>
      </c>
      <c r="J65" s="414">
        <f>'RM_5.1.1.sz.mell'!J65</f>
        <v>0</v>
      </c>
      <c r="K65" s="313">
        <f>'RM_5.1.1.sz.mell'!K65</f>
        <v>0</v>
      </c>
    </row>
    <row r="66" spans="1:11" s="1399" customFormat="1" ht="12" customHeight="1" thickBot="1" x14ac:dyDescent="0.25">
      <c r="A66" s="1403" t="s">
        <v>394</v>
      </c>
      <c r="B66" s="1292" t="s">
        <v>309</v>
      </c>
      <c r="C66" s="407">
        <f>'RM_5.1.1.sz.mell'!C66</f>
        <v>0</v>
      </c>
      <c r="D66" s="725">
        <f>'RM_5.1.1.sz.mell'!D66</f>
        <v>0</v>
      </c>
      <c r="E66" s="725">
        <f>'RM_5.1.1.sz.mell'!E66</f>
        <v>0</v>
      </c>
      <c r="F66" s="725">
        <f>'RM_5.1.1.sz.mell'!F66</f>
        <v>0</v>
      </c>
      <c r="G66" s="725">
        <f>'RM_5.1.1.sz.mell'!G66</f>
        <v>0</v>
      </c>
      <c r="H66" s="725">
        <f>'RM_5.1.1.sz.mell'!H66</f>
        <v>0</v>
      </c>
      <c r="I66" s="407">
        <f>'RM_5.1.1.sz.mell'!I66</f>
        <v>0</v>
      </c>
      <c r="J66" s="407">
        <f>'RM_5.1.1.sz.mell'!J66</f>
        <v>0</v>
      </c>
      <c r="K66" s="307">
        <f>'RM_5.1.1.sz.mell'!K66</f>
        <v>0</v>
      </c>
    </row>
    <row r="67" spans="1:11" s="1399" customFormat="1" ht="12" customHeight="1" x14ac:dyDescent="0.2">
      <c r="A67" s="1397" t="s">
        <v>337</v>
      </c>
      <c r="B67" s="1286" t="s">
        <v>310</v>
      </c>
      <c r="C67" s="710">
        <f>'RM_5.1.1.sz.mell'!C67</f>
        <v>0</v>
      </c>
      <c r="D67" s="1484">
        <f>'RM_5.1.1.sz.mell'!D67</f>
        <v>0</v>
      </c>
      <c r="E67" s="1484">
        <f>'RM_5.1.1.sz.mell'!E67</f>
        <v>0</v>
      </c>
      <c r="F67" s="1484">
        <f>'RM_5.1.1.sz.mell'!F67</f>
        <v>0</v>
      </c>
      <c r="G67" s="1484">
        <f>'RM_5.1.1.sz.mell'!G67</f>
        <v>0</v>
      </c>
      <c r="H67" s="1484">
        <f>'RM_5.1.1.sz.mell'!H67</f>
        <v>0</v>
      </c>
      <c r="I67" s="710">
        <f>'RM_5.1.1.sz.mell'!I67</f>
        <v>0</v>
      </c>
      <c r="J67" s="710">
        <f>'RM_5.1.1.sz.mell'!J67</f>
        <v>0</v>
      </c>
      <c r="K67" s="788">
        <f>'RM_5.1.1.sz.mell'!K67</f>
        <v>0</v>
      </c>
    </row>
    <row r="68" spans="1:11" s="1399" customFormat="1" ht="12" customHeight="1" x14ac:dyDescent="0.2">
      <c r="A68" s="1398" t="s">
        <v>346</v>
      </c>
      <c r="B68" s="1288" t="s">
        <v>311</v>
      </c>
      <c r="C68" s="710">
        <f>'RM_5.1.1.sz.mell'!C68</f>
        <v>0</v>
      </c>
      <c r="D68" s="1484">
        <f>'RM_5.1.1.sz.mell'!D68</f>
        <v>0</v>
      </c>
      <c r="E68" s="1484">
        <f>'RM_5.1.1.sz.mell'!E68</f>
        <v>0</v>
      </c>
      <c r="F68" s="1484">
        <f>'RM_5.1.1.sz.mell'!F68</f>
        <v>0</v>
      </c>
      <c r="G68" s="1484">
        <f>'RM_5.1.1.sz.mell'!G68</f>
        <v>0</v>
      </c>
      <c r="H68" s="1484">
        <f>'RM_5.1.1.sz.mell'!H68</f>
        <v>0</v>
      </c>
      <c r="I68" s="710">
        <f>'RM_5.1.1.sz.mell'!I68</f>
        <v>0</v>
      </c>
      <c r="J68" s="710">
        <f>'RM_5.1.1.sz.mell'!J68</f>
        <v>0</v>
      </c>
      <c r="K68" s="788">
        <f>'RM_5.1.1.sz.mell'!K68</f>
        <v>0</v>
      </c>
    </row>
    <row r="69" spans="1:11" s="1399" customFormat="1" ht="12" customHeight="1" thickBot="1" x14ac:dyDescent="0.25">
      <c r="A69" s="1401" t="s">
        <v>347</v>
      </c>
      <c r="B69" s="1404" t="s">
        <v>312</v>
      </c>
      <c r="C69" s="707">
        <f>'RM_5.1.1.sz.mell'!C69</f>
        <v>0</v>
      </c>
      <c r="D69" s="1487">
        <f>'RM_5.1.1.sz.mell'!D69</f>
        <v>0</v>
      </c>
      <c r="E69" s="1487">
        <f>'RM_5.1.1.sz.mell'!E69</f>
        <v>0</v>
      </c>
      <c r="F69" s="1487">
        <f>'RM_5.1.1.sz.mell'!F69</f>
        <v>0</v>
      </c>
      <c r="G69" s="1487">
        <f>'RM_5.1.1.sz.mell'!G69</f>
        <v>0</v>
      </c>
      <c r="H69" s="1487">
        <f>'RM_5.1.1.sz.mell'!H69</f>
        <v>0</v>
      </c>
      <c r="I69" s="707">
        <f>'RM_5.1.1.sz.mell'!I69</f>
        <v>0</v>
      </c>
      <c r="J69" s="707">
        <f>'RM_5.1.1.sz.mell'!J69</f>
        <v>0</v>
      </c>
      <c r="K69" s="795">
        <f>'RM_5.1.1.sz.mell'!K69</f>
        <v>0</v>
      </c>
    </row>
    <row r="70" spans="1:11" s="1399" customFormat="1" ht="12" customHeight="1" thickBot="1" x14ac:dyDescent="0.25">
      <c r="A70" s="1403" t="s">
        <v>313</v>
      </c>
      <c r="B70" s="1292" t="s">
        <v>314</v>
      </c>
      <c r="C70" s="407">
        <f>'RM_5.1.1.sz.mell'!C70</f>
        <v>0</v>
      </c>
      <c r="D70" s="407">
        <f>'RM_5.1.1.sz.mell'!D70</f>
        <v>0</v>
      </c>
      <c r="E70" s="407">
        <f>'RM_5.1.1.sz.mell'!E70</f>
        <v>0</v>
      </c>
      <c r="F70" s="407">
        <f>'RM_5.1.1.sz.mell'!F70</f>
        <v>0</v>
      </c>
      <c r="G70" s="407">
        <f>'RM_5.1.1.sz.mell'!G70</f>
        <v>0</v>
      </c>
      <c r="H70" s="407">
        <f>'RM_5.1.1.sz.mell'!H70</f>
        <v>0</v>
      </c>
      <c r="I70" s="407">
        <f>'RM_5.1.1.sz.mell'!I70</f>
        <v>0</v>
      </c>
      <c r="J70" s="407">
        <f>'RM_5.1.1.sz.mell'!J70</f>
        <v>0</v>
      </c>
      <c r="K70" s="307">
        <f>'RM_5.1.1.sz.mell'!K70</f>
        <v>0</v>
      </c>
    </row>
    <row r="71" spans="1:11" s="1399" customFormat="1" ht="12" customHeight="1" x14ac:dyDescent="0.2">
      <c r="A71" s="1397" t="s">
        <v>149</v>
      </c>
      <c r="B71" s="1286" t="s">
        <v>315</v>
      </c>
      <c r="C71" s="710">
        <f>'RM_5.1.1.sz.mell'!C71</f>
        <v>0</v>
      </c>
      <c r="D71" s="710">
        <f>'RM_5.1.1.sz.mell'!D71</f>
        <v>0</v>
      </c>
      <c r="E71" s="710">
        <f>'RM_5.1.1.sz.mell'!E71</f>
        <v>0</v>
      </c>
      <c r="F71" s="710">
        <f>'RM_5.1.1.sz.mell'!F71</f>
        <v>0</v>
      </c>
      <c r="G71" s="710">
        <f>'RM_5.1.1.sz.mell'!G71</f>
        <v>0</v>
      </c>
      <c r="H71" s="710">
        <f>'RM_5.1.1.sz.mell'!H71</f>
        <v>0</v>
      </c>
      <c r="I71" s="710">
        <f>'RM_5.1.1.sz.mell'!I71</f>
        <v>0</v>
      </c>
      <c r="J71" s="710">
        <f>'RM_5.1.1.sz.mell'!J71</f>
        <v>0</v>
      </c>
      <c r="K71" s="788">
        <f>'RM_5.1.1.sz.mell'!K71</f>
        <v>0</v>
      </c>
    </row>
    <row r="72" spans="1:11" s="1399" customFormat="1" ht="12" customHeight="1" x14ac:dyDescent="0.2">
      <c r="A72" s="1398" t="s">
        <v>150</v>
      </c>
      <c r="B72" s="1286" t="s">
        <v>571</v>
      </c>
      <c r="C72" s="710">
        <f>'RM_5.1.1.sz.mell'!C72</f>
        <v>0</v>
      </c>
      <c r="D72" s="710">
        <f>'RM_5.1.1.sz.mell'!D72</f>
        <v>0</v>
      </c>
      <c r="E72" s="710">
        <f>'RM_5.1.1.sz.mell'!E72</f>
        <v>0</v>
      </c>
      <c r="F72" s="710">
        <f>'RM_5.1.1.sz.mell'!F72</f>
        <v>0</v>
      </c>
      <c r="G72" s="710">
        <f>'RM_5.1.1.sz.mell'!G72</f>
        <v>0</v>
      </c>
      <c r="H72" s="710">
        <f>'RM_5.1.1.sz.mell'!H72</f>
        <v>0</v>
      </c>
      <c r="I72" s="710">
        <f>'RM_5.1.1.sz.mell'!I72</f>
        <v>0</v>
      </c>
      <c r="J72" s="710">
        <f>'RM_5.1.1.sz.mell'!J72</f>
        <v>0</v>
      </c>
      <c r="K72" s="788">
        <f>'RM_5.1.1.sz.mell'!K72</f>
        <v>0</v>
      </c>
    </row>
    <row r="73" spans="1:11" s="1399" customFormat="1" ht="12" customHeight="1" x14ac:dyDescent="0.2">
      <c r="A73" s="1398" t="s">
        <v>338</v>
      </c>
      <c r="B73" s="1286" t="s">
        <v>316</v>
      </c>
      <c r="C73" s="710">
        <f>'RM_5.1.1.sz.mell'!C73</f>
        <v>0</v>
      </c>
      <c r="D73" s="710">
        <f>'RM_5.1.1.sz.mell'!D73</f>
        <v>0</v>
      </c>
      <c r="E73" s="710">
        <f>'RM_5.1.1.sz.mell'!E73</f>
        <v>0</v>
      </c>
      <c r="F73" s="710">
        <f>'RM_5.1.1.sz.mell'!F73</f>
        <v>0</v>
      </c>
      <c r="G73" s="710">
        <f>'RM_5.1.1.sz.mell'!G73</f>
        <v>0</v>
      </c>
      <c r="H73" s="710">
        <f>'RM_5.1.1.sz.mell'!H73</f>
        <v>0</v>
      </c>
      <c r="I73" s="710">
        <f>'RM_5.1.1.sz.mell'!I73</f>
        <v>0</v>
      </c>
      <c r="J73" s="710">
        <f>'RM_5.1.1.sz.mell'!J73</f>
        <v>0</v>
      </c>
      <c r="K73" s="788">
        <f>'RM_5.1.1.sz.mell'!K73</f>
        <v>0</v>
      </c>
    </row>
    <row r="74" spans="1:11" s="1399" customFormat="1" ht="12" customHeight="1" thickBot="1" x14ac:dyDescent="0.3">
      <c r="A74" s="1400" t="s">
        <v>339</v>
      </c>
      <c r="B74" s="1507" t="s">
        <v>572</v>
      </c>
      <c r="C74" s="710">
        <f>'RM_5.1.1.sz.mell'!C74</f>
        <v>0</v>
      </c>
      <c r="D74" s="710">
        <f>'RM_5.1.1.sz.mell'!D74</f>
        <v>0</v>
      </c>
      <c r="E74" s="710">
        <f>'RM_5.1.1.sz.mell'!E74</f>
        <v>0</v>
      </c>
      <c r="F74" s="710">
        <f>'RM_5.1.1.sz.mell'!F74</f>
        <v>0</v>
      </c>
      <c r="G74" s="710">
        <f>'RM_5.1.1.sz.mell'!G74</f>
        <v>0</v>
      </c>
      <c r="H74" s="710">
        <f>'RM_5.1.1.sz.mell'!H74</f>
        <v>0</v>
      </c>
      <c r="I74" s="710">
        <f>'RM_5.1.1.sz.mell'!I74</f>
        <v>0</v>
      </c>
      <c r="J74" s="710">
        <f>'RM_5.1.1.sz.mell'!J74</f>
        <v>0</v>
      </c>
      <c r="K74" s="788">
        <f>'RM_5.1.1.sz.mell'!K74</f>
        <v>0</v>
      </c>
    </row>
    <row r="75" spans="1:11" s="1399" customFormat="1" ht="12" customHeight="1" thickBot="1" x14ac:dyDescent="0.25">
      <c r="A75" s="1403" t="s">
        <v>317</v>
      </c>
      <c r="B75" s="1292" t="s">
        <v>318</v>
      </c>
      <c r="C75" s="407">
        <f>'RM_5.1.1.sz.mell'!C75</f>
        <v>0</v>
      </c>
      <c r="D75" s="407">
        <f>'RM_5.1.1.sz.mell'!D75</f>
        <v>0</v>
      </c>
      <c r="E75" s="407">
        <f>'RM_5.1.1.sz.mell'!E75</f>
        <v>0</v>
      </c>
      <c r="F75" s="407">
        <f>'RM_5.1.1.sz.mell'!F75</f>
        <v>0</v>
      </c>
      <c r="G75" s="407">
        <f>'RM_5.1.1.sz.mell'!G75</f>
        <v>0</v>
      </c>
      <c r="H75" s="407">
        <f>'RM_5.1.1.sz.mell'!H75</f>
        <v>0</v>
      </c>
      <c r="I75" s="407">
        <f>'RM_5.1.1.sz.mell'!I75</f>
        <v>0</v>
      </c>
      <c r="J75" s="407">
        <f>'RM_5.1.1.sz.mell'!J75</f>
        <v>0</v>
      </c>
      <c r="K75" s="307">
        <f>'RM_5.1.1.sz.mell'!K75</f>
        <v>0</v>
      </c>
    </row>
    <row r="76" spans="1:11" s="1399" customFormat="1" ht="12" customHeight="1" x14ac:dyDescent="0.2">
      <c r="A76" s="1397" t="s">
        <v>340</v>
      </c>
      <c r="B76" s="1286" t="s">
        <v>319</v>
      </c>
      <c r="C76" s="710">
        <f>'RM_5.1.1.sz.mell'!C76</f>
        <v>0</v>
      </c>
      <c r="D76" s="710">
        <f>'RM_5.1.1.sz.mell'!D76</f>
        <v>0</v>
      </c>
      <c r="E76" s="710">
        <f>'RM_5.1.1.sz.mell'!E76</f>
        <v>0</v>
      </c>
      <c r="F76" s="710">
        <f>'RM_5.1.1.sz.mell'!F76</f>
        <v>0</v>
      </c>
      <c r="G76" s="710">
        <f>'RM_5.1.1.sz.mell'!G76</f>
        <v>0</v>
      </c>
      <c r="H76" s="710">
        <f>'RM_5.1.1.sz.mell'!H76</f>
        <v>0</v>
      </c>
      <c r="I76" s="710">
        <f>'RM_5.1.1.sz.mell'!I76</f>
        <v>0</v>
      </c>
      <c r="J76" s="710">
        <f>'RM_5.1.1.sz.mell'!J76</f>
        <v>0</v>
      </c>
      <c r="K76" s="788">
        <f>'RM_5.1.1.sz.mell'!K76</f>
        <v>0</v>
      </c>
    </row>
    <row r="77" spans="1:11" s="1399" customFormat="1" ht="12" customHeight="1" thickBot="1" x14ac:dyDescent="0.25">
      <c r="A77" s="1400" t="s">
        <v>341</v>
      </c>
      <c r="B77" s="1293" t="s">
        <v>320</v>
      </c>
      <c r="C77" s="710">
        <f>'RM_5.1.1.sz.mell'!C77</f>
        <v>0</v>
      </c>
      <c r="D77" s="710">
        <f>'RM_5.1.1.sz.mell'!D77</f>
        <v>0</v>
      </c>
      <c r="E77" s="710">
        <f>'RM_5.1.1.sz.mell'!E77</f>
        <v>0</v>
      </c>
      <c r="F77" s="710">
        <f>'RM_5.1.1.sz.mell'!F77</f>
        <v>0</v>
      </c>
      <c r="G77" s="710">
        <f>'RM_5.1.1.sz.mell'!G77</f>
        <v>0</v>
      </c>
      <c r="H77" s="710">
        <f>'RM_5.1.1.sz.mell'!H77</f>
        <v>0</v>
      </c>
      <c r="I77" s="710">
        <f>'RM_5.1.1.sz.mell'!I77</f>
        <v>0</v>
      </c>
      <c r="J77" s="710">
        <f>'RM_5.1.1.sz.mell'!J77</f>
        <v>0</v>
      </c>
      <c r="K77" s="788">
        <f>'RM_5.1.1.sz.mell'!K77</f>
        <v>0</v>
      </c>
    </row>
    <row r="78" spans="1:11" s="75" customFormat="1" ht="12" customHeight="1" thickBot="1" x14ac:dyDescent="0.25">
      <c r="A78" s="1403" t="s">
        <v>321</v>
      </c>
      <c r="B78" s="1292" t="s">
        <v>322</v>
      </c>
      <c r="C78" s="407">
        <f>'RM_5.1.1.sz.mell'!C78</f>
        <v>0</v>
      </c>
      <c r="D78" s="407">
        <f>'RM_5.1.1.sz.mell'!D78</f>
        <v>0</v>
      </c>
      <c r="E78" s="407">
        <f>'RM_5.1.1.sz.mell'!E78</f>
        <v>0</v>
      </c>
      <c r="F78" s="407">
        <f>'RM_5.1.1.sz.mell'!F78</f>
        <v>0</v>
      </c>
      <c r="G78" s="407">
        <f>'RM_5.1.1.sz.mell'!G78</f>
        <v>0</v>
      </c>
      <c r="H78" s="407">
        <f>'RM_5.1.1.sz.mell'!H78</f>
        <v>0</v>
      </c>
      <c r="I78" s="407">
        <f>'RM_5.1.1.sz.mell'!I78</f>
        <v>0</v>
      </c>
      <c r="J78" s="407">
        <f>'RM_5.1.1.sz.mell'!J78</f>
        <v>0</v>
      </c>
      <c r="K78" s="307">
        <f>'RM_5.1.1.sz.mell'!K78</f>
        <v>0</v>
      </c>
    </row>
    <row r="79" spans="1:11" s="1399" customFormat="1" ht="12" customHeight="1" x14ac:dyDescent="0.2">
      <c r="A79" s="1397" t="s">
        <v>342</v>
      </c>
      <c r="B79" s="1286" t="s">
        <v>323</v>
      </c>
      <c r="C79" s="710">
        <f>'RM_5.1.1.sz.mell'!C79</f>
        <v>0</v>
      </c>
      <c r="D79" s="710">
        <f>'RM_5.1.1.sz.mell'!D79</f>
        <v>0</v>
      </c>
      <c r="E79" s="710">
        <f>'RM_5.1.1.sz.mell'!E79</f>
        <v>0</v>
      </c>
      <c r="F79" s="710">
        <f>'RM_5.1.1.sz.mell'!F79</f>
        <v>0</v>
      </c>
      <c r="G79" s="710">
        <f>'RM_5.1.1.sz.mell'!G79</f>
        <v>0</v>
      </c>
      <c r="H79" s="710">
        <f>'RM_5.1.1.sz.mell'!H79</f>
        <v>0</v>
      </c>
      <c r="I79" s="710">
        <f>'RM_5.1.1.sz.mell'!I79</f>
        <v>0</v>
      </c>
      <c r="J79" s="710">
        <f>'RM_5.1.1.sz.mell'!J79</f>
        <v>0</v>
      </c>
      <c r="K79" s="788">
        <f>'RM_5.1.1.sz.mell'!K79</f>
        <v>0</v>
      </c>
    </row>
    <row r="80" spans="1:11" s="1399" customFormat="1" ht="12" customHeight="1" x14ac:dyDescent="0.2">
      <c r="A80" s="1398" t="s">
        <v>343</v>
      </c>
      <c r="B80" s="1288" t="s">
        <v>324</v>
      </c>
      <c r="C80" s="710">
        <f>'RM_5.1.1.sz.mell'!C80</f>
        <v>0</v>
      </c>
      <c r="D80" s="710">
        <f>'RM_5.1.1.sz.mell'!D80</f>
        <v>0</v>
      </c>
      <c r="E80" s="710">
        <f>'RM_5.1.1.sz.mell'!E80</f>
        <v>0</v>
      </c>
      <c r="F80" s="710">
        <f>'RM_5.1.1.sz.mell'!F80</f>
        <v>0</v>
      </c>
      <c r="G80" s="710">
        <f>'RM_5.1.1.sz.mell'!G80</f>
        <v>0</v>
      </c>
      <c r="H80" s="710">
        <f>'RM_5.1.1.sz.mell'!H80</f>
        <v>0</v>
      </c>
      <c r="I80" s="710">
        <f>'RM_5.1.1.sz.mell'!I80</f>
        <v>0</v>
      </c>
      <c r="J80" s="710">
        <f>'RM_5.1.1.sz.mell'!J80</f>
        <v>0</v>
      </c>
      <c r="K80" s="788">
        <f>'RM_5.1.1.sz.mell'!K80</f>
        <v>0</v>
      </c>
    </row>
    <row r="81" spans="1:11" s="1399" customFormat="1" ht="12" customHeight="1" thickBot="1" x14ac:dyDescent="0.3">
      <c r="A81" s="1400" t="s">
        <v>344</v>
      </c>
      <c r="B81" s="1291" t="s">
        <v>764</v>
      </c>
      <c r="C81" s="710">
        <f>'RM_5.1.1.sz.mell'!C81</f>
        <v>0</v>
      </c>
      <c r="D81" s="710">
        <f>'RM_5.1.1.sz.mell'!D81</f>
        <v>0</v>
      </c>
      <c r="E81" s="710">
        <f>'RM_5.1.1.sz.mell'!E81</f>
        <v>0</v>
      </c>
      <c r="F81" s="710">
        <f>'RM_5.1.1.sz.mell'!F81</f>
        <v>0</v>
      </c>
      <c r="G81" s="710">
        <f>'RM_5.1.1.sz.mell'!G81</f>
        <v>0</v>
      </c>
      <c r="H81" s="710">
        <f>'RM_5.1.1.sz.mell'!H81</f>
        <v>0</v>
      </c>
      <c r="I81" s="710">
        <f>'RM_5.1.1.sz.mell'!I81</f>
        <v>0</v>
      </c>
      <c r="J81" s="710">
        <f>'RM_5.1.1.sz.mell'!J81</f>
        <v>0</v>
      </c>
      <c r="K81" s="788">
        <f>'RM_5.1.1.sz.mell'!K81</f>
        <v>0</v>
      </c>
    </row>
    <row r="82" spans="1:11" s="1399" customFormat="1" ht="12" customHeight="1" thickBot="1" x14ac:dyDescent="0.25">
      <c r="A82" s="1403" t="s">
        <v>325</v>
      </c>
      <c r="B82" s="1292" t="s">
        <v>345</v>
      </c>
      <c r="C82" s="407">
        <f>'RM_5.1.1.sz.mell'!C82</f>
        <v>0</v>
      </c>
      <c r="D82" s="407">
        <f>'RM_5.1.1.sz.mell'!D82</f>
        <v>0</v>
      </c>
      <c r="E82" s="407">
        <f>'RM_5.1.1.sz.mell'!E82</f>
        <v>0</v>
      </c>
      <c r="F82" s="407">
        <f>'RM_5.1.1.sz.mell'!F82</f>
        <v>0</v>
      </c>
      <c r="G82" s="407">
        <f>'RM_5.1.1.sz.mell'!G82</f>
        <v>0</v>
      </c>
      <c r="H82" s="407">
        <f>'RM_5.1.1.sz.mell'!H82</f>
        <v>0</v>
      </c>
      <c r="I82" s="407">
        <f>'RM_5.1.1.sz.mell'!I82</f>
        <v>0</v>
      </c>
      <c r="J82" s="407">
        <f>'RM_5.1.1.sz.mell'!J82</f>
        <v>0</v>
      </c>
      <c r="K82" s="307">
        <f>'RM_5.1.1.sz.mell'!K82</f>
        <v>0</v>
      </c>
    </row>
    <row r="83" spans="1:11" s="1399" customFormat="1" ht="12" customHeight="1" x14ac:dyDescent="0.2">
      <c r="A83" s="1406" t="s">
        <v>326</v>
      </c>
      <c r="B83" s="1286" t="s">
        <v>327</v>
      </c>
      <c r="C83" s="710">
        <f>'RM_5.1.1.sz.mell'!C83</f>
        <v>0</v>
      </c>
      <c r="D83" s="710">
        <f>'RM_5.1.1.sz.mell'!D83</f>
        <v>0</v>
      </c>
      <c r="E83" s="710">
        <f>'RM_5.1.1.sz.mell'!E83</f>
        <v>0</v>
      </c>
      <c r="F83" s="710">
        <f>'RM_5.1.1.sz.mell'!F83</f>
        <v>0</v>
      </c>
      <c r="G83" s="710">
        <f>'RM_5.1.1.sz.mell'!G83</f>
        <v>0</v>
      </c>
      <c r="H83" s="710">
        <f>'RM_5.1.1.sz.mell'!H83</f>
        <v>0</v>
      </c>
      <c r="I83" s="710">
        <f>'RM_5.1.1.sz.mell'!I83</f>
        <v>0</v>
      </c>
      <c r="J83" s="710">
        <f>'RM_5.1.1.sz.mell'!J83</f>
        <v>0</v>
      </c>
      <c r="K83" s="788">
        <f>'RM_5.1.1.sz.mell'!K83</f>
        <v>0</v>
      </c>
    </row>
    <row r="84" spans="1:11" s="1399" customFormat="1" ht="12" customHeight="1" x14ac:dyDescent="0.2">
      <c r="A84" s="1407" t="s">
        <v>328</v>
      </c>
      <c r="B84" s="1288" t="s">
        <v>329</v>
      </c>
      <c r="C84" s="710">
        <f>'RM_5.1.1.sz.mell'!C84</f>
        <v>0</v>
      </c>
      <c r="D84" s="710">
        <f>'RM_5.1.1.sz.mell'!D84</f>
        <v>0</v>
      </c>
      <c r="E84" s="710">
        <f>'RM_5.1.1.sz.mell'!E84</f>
        <v>0</v>
      </c>
      <c r="F84" s="710">
        <f>'RM_5.1.1.sz.mell'!F84</f>
        <v>0</v>
      </c>
      <c r="G84" s="710">
        <f>'RM_5.1.1.sz.mell'!G84</f>
        <v>0</v>
      </c>
      <c r="H84" s="710">
        <f>'RM_5.1.1.sz.mell'!H84</f>
        <v>0</v>
      </c>
      <c r="I84" s="710">
        <f>'RM_5.1.1.sz.mell'!I84</f>
        <v>0</v>
      </c>
      <c r="J84" s="710">
        <f>'RM_5.1.1.sz.mell'!J84</f>
        <v>0</v>
      </c>
      <c r="K84" s="788">
        <f>'RM_5.1.1.sz.mell'!K84</f>
        <v>0</v>
      </c>
    </row>
    <row r="85" spans="1:11" s="1399" customFormat="1" ht="12" customHeight="1" x14ac:dyDescent="0.2">
      <c r="A85" s="1407" t="s">
        <v>330</v>
      </c>
      <c r="B85" s="1288" t="s">
        <v>331</v>
      </c>
      <c r="C85" s="710">
        <f>'RM_5.1.1.sz.mell'!C85</f>
        <v>0</v>
      </c>
      <c r="D85" s="710">
        <f>'RM_5.1.1.sz.mell'!D85</f>
        <v>0</v>
      </c>
      <c r="E85" s="710">
        <f>'RM_5.1.1.sz.mell'!E85</f>
        <v>0</v>
      </c>
      <c r="F85" s="710">
        <f>'RM_5.1.1.sz.mell'!F85</f>
        <v>0</v>
      </c>
      <c r="G85" s="710">
        <f>'RM_5.1.1.sz.mell'!G85</f>
        <v>0</v>
      </c>
      <c r="H85" s="710">
        <f>'RM_5.1.1.sz.mell'!H85</f>
        <v>0</v>
      </c>
      <c r="I85" s="710">
        <f>'RM_5.1.1.sz.mell'!I85</f>
        <v>0</v>
      </c>
      <c r="J85" s="710">
        <f>'RM_5.1.1.sz.mell'!J85</f>
        <v>0</v>
      </c>
      <c r="K85" s="788">
        <f>'RM_5.1.1.sz.mell'!K85</f>
        <v>0</v>
      </c>
    </row>
    <row r="86" spans="1:11" s="75" customFormat="1" ht="12" customHeight="1" thickBot="1" x14ac:dyDescent="0.25">
      <c r="A86" s="1408" t="s">
        <v>332</v>
      </c>
      <c r="B86" s="1293" t="s">
        <v>333</v>
      </c>
      <c r="C86" s="710">
        <f>'RM_5.1.1.sz.mell'!C86</f>
        <v>0</v>
      </c>
      <c r="D86" s="710">
        <f>'RM_5.1.1.sz.mell'!D86</f>
        <v>0</v>
      </c>
      <c r="E86" s="710">
        <f>'RM_5.1.1.sz.mell'!E86</f>
        <v>0</v>
      </c>
      <c r="F86" s="710">
        <f>'RM_5.1.1.sz.mell'!F86</f>
        <v>0</v>
      </c>
      <c r="G86" s="710">
        <f>'RM_5.1.1.sz.mell'!G86</f>
        <v>0</v>
      </c>
      <c r="H86" s="710">
        <f>'RM_5.1.1.sz.mell'!H86</f>
        <v>0</v>
      </c>
      <c r="I86" s="710">
        <f>'RM_5.1.1.sz.mell'!I86</f>
        <v>0</v>
      </c>
      <c r="J86" s="710">
        <f>'RM_5.1.1.sz.mell'!J86</f>
        <v>0</v>
      </c>
      <c r="K86" s="788">
        <f>'RM_5.1.1.sz.mell'!K86</f>
        <v>0</v>
      </c>
    </row>
    <row r="87" spans="1:11" s="75" customFormat="1" ht="12" customHeight="1" thickBot="1" x14ac:dyDescent="0.25">
      <c r="A87" s="1403" t="s">
        <v>334</v>
      </c>
      <c r="B87" s="1292" t="s">
        <v>475</v>
      </c>
      <c r="C87" s="407">
        <f>'RM_5.1.1.sz.mell'!C87</f>
        <v>0</v>
      </c>
      <c r="D87" s="407">
        <f>'RM_5.1.1.sz.mell'!D87</f>
        <v>0</v>
      </c>
      <c r="E87" s="407">
        <f>'RM_5.1.1.sz.mell'!E87</f>
        <v>0</v>
      </c>
      <c r="F87" s="407">
        <f>'RM_5.1.1.sz.mell'!F87</f>
        <v>0</v>
      </c>
      <c r="G87" s="407">
        <f>'RM_5.1.1.sz.mell'!G87</f>
        <v>0</v>
      </c>
      <c r="H87" s="407">
        <f>'RM_5.1.1.sz.mell'!H87</f>
        <v>0</v>
      </c>
      <c r="I87" s="407">
        <f>'RM_5.1.1.sz.mell'!I87</f>
        <v>0</v>
      </c>
      <c r="J87" s="407">
        <f>'RM_5.1.1.sz.mell'!J87</f>
        <v>0</v>
      </c>
      <c r="K87" s="307">
        <f>'RM_5.1.1.sz.mell'!K87</f>
        <v>0</v>
      </c>
    </row>
    <row r="88" spans="1:11" s="75" customFormat="1" ht="12" customHeight="1" thickBot="1" x14ac:dyDescent="0.25">
      <c r="A88" s="1403" t="s">
        <v>507</v>
      </c>
      <c r="B88" s="1292" t="s">
        <v>335</v>
      </c>
      <c r="C88" s="407">
        <f>'RM_5.1.1.sz.mell'!C88</f>
        <v>0</v>
      </c>
      <c r="D88" s="407">
        <f>'RM_5.1.1.sz.mell'!D88</f>
        <v>0</v>
      </c>
      <c r="E88" s="407">
        <f>'RM_5.1.1.sz.mell'!E88</f>
        <v>0</v>
      </c>
      <c r="F88" s="407">
        <f>'RM_5.1.1.sz.mell'!F88</f>
        <v>0</v>
      </c>
      <c r="G88" s="407">
        <f>'RM_5.1.1.sz.mell'!G88</f>
        <v>0</v>
      </c>
      <c r="H88" s="407">
        <f>'RM_5.1.1.sz.mell'!H88</f>
        <v>0</v>
      </c>
      <c r="I88" s="407">
        <f>'RM_5.1.1.sz.mell'!I88</f>
        <v>0</v>
      </c>
      <c r="J88" s="407">
        <f>'RM_5.1.1.sz.mell'!J88</f>
        <v>0</v>
      </c>
      <c r="K88" s="307">
        <f>'RM_5.1.1.sz.mell'!K88</f>
        <v>0</v>
      </c>
    </row>
    <row r="89" spans="1:11" s="75" customFormat="1" ht="12" customHeight="1" thickBot="1" x14ac:dyDescent="0.25">
      <c r="A89" s="1403" t="s">
        <v>508</v>
      </c>
      <c r="B89" s="1292" t="s">
        <v>478</v>
      </c>
      <c r="C89" s="414">
        <f>'RM_5.1.1.sz.mell'!C89</f>
        <v>0</v>
      </c>
      <c r="D89" s="414">
        <f>'RM_5.1.1.sz.mell'!D89</f>
        <v>0</v>
      </c>
      <c r="E89" s="414">
        <f>'RM_5.1.1.sz.mell'!E89</f>
        <v>0</v>
      </c>
      <c r="F89" s="414">
        <f>'RM_5.1.1.sz.mell'!F89</f>
        <v>0</v>
      </c>
      <c r="G89" s="414">
        <f>'RM_5.1.1.sz.mell'!G89</f>
        <v>0</v>
      </c>
      <c r="H89" s="414">
        <f>'RM_5.1.1.sz.mell'!H89</f>
        <v>0</v>
      </c>
      <c r="I89" s="414">
        <f>'RM_5.1.1.sz.mell'!I89</f>
        <v>0</v>
      </c>
      <c r="J89" s="414">
        <f>'RM_5.1.1.sz.mell'!J89</f>
        <v>0</v>
      </c>
      <c r="K89" s="313">
        <f>'RM_5.1.1.sz.mell'!K89</f>
        <v>0</v>
      </c>
    </row>
    <row r="90" spans="1:11" s="75" customFormat="1" ht="12" customHeight="1" thickBot="1" x14ac:dyDescent="0.25">
      <c r="A90" s="1409" t="s">
        <v>509</v>
      </c>
      <c r="B90" s="1305" t="s">
        <v>510</v>
      </c>
      <c r="C90" s="414">
        <f>'RM_5.1.1.sz.mell'!C90</f>
        <v>0</v>
      </c>
      <c r="D90" s="414">
        <f>'RM_5.1.1.sz.mell'!D90</f>
        <v>0</v>
      </c>
      <c r="E90" s="414">
        <f>'RM_5.1.1.sz.mell'!E90</f>
        <v>0</v>
      </c>
      <c r="F90" s="414">
        <f>'RM_5.1.1.sz.mell'!F90</f>
        <v>0</v>
      </c>
      <c r="G90" s="414">
        <f>'RM_5.1.1.sz.mell'!G90</f>
        <v>0</v>
      </c>
      <c r="H90" s="414">
        <f>'RM_5.1.1.sz.mell'!H90</f>
        <v>0</v>
      </c>
      <c r="I90" s="414">
        <f>'RM_5.1.1.sz.mell'!I90</f>
        <v>0</v>
      </c>
      <c r="J90" s="414">
        <f>'RM_5.1.1.sz.mell'!J90</f>
        <v>0</v>
      </c>
      <c r="K90" s="313">
        <f>'RM_5.1.1.sz.mell'!K90</f>
        <v>0</v>
      </c>
    </row>
    <row r="91" spans="1:11" s="1399" customFormat="1" ht="15.15" customHeight="1" thickBot="1" x14ac:dyDescent="0.3">
      <c r="A91" s="1410"/>
      <c r="B91" s="1411"/>
      <c r="C91" s="372"/>
      <c r="D91" s="372"/>
      <c r="E91" s="372"/>
      <c r="F91" s="372"/>
      <c r="G91" s="372"/>
    </row>
    <row r="92" spans="1:11" s="1396" customFormat="1" ht="16.5" customHeight="1" thickBot="1" x14ac:dyDescent="0.3">
      <c r="A92" s="1726" t="s">
        <v>57</v>
      </c>
      <c r="B92" s="1727"/>
      <c r="C92" s="1727"/>
      <c r="D92" s="1727"/>
      <c r="E92" s="1727"/>
      <c r="F92" s="1727"/>
      <c r="G92" s="1727"/>
      <c r="H92" s="1727"/>
      <c r="I92" s="1727"/>
      <c r="J92" s="1727"/>
      <c r="K92" s="1728"/>
    </row>
    <row r="93" spans="1:11" s="1412" customFormat="1" ht="12" customHeight="1" thickBot="1" x14ac:dyDescent="0.3">
      <c r="A93" s="1281" t="s">
        <v>18</v>
      </c>
      <c r="B93" s="1313" t="s">
        <v>514</v>
      </c>
      <c r="C93" s="406">
        <f>'RM_5.1.1.sz.mell'!C93</f>
        <v>0</v>
      </c>
      <c r="D93" s="797">
        <f>'RM_5.1.1.sz.mell'!D93</f>
        <v>0</v>
      </c>
      <c r="E93" s="797">
        <f>'RM_5.1.1.sz.mell'!E93</f>
        <v>0</v>
      </c>
      <c r="F93" s="797">
        <f>'RM_5.1.1.sz.mell'!F93</f>
        <v>0</v>
      </c>
      <c r="G93" s="797">
        <f>'RM_5.1.1.sz.mell'!G93</f>
        <v>0</v>
      </c>
      <c r="H93" s="797">
        <f>'RM_5.1.1.sz.mell'!H93</f>
        <v>0</v>
      </c>
      <c r="I93" s="406">
        <f>'RM_5.1.1.sz.mell'!I93</f>
        <v>0</v>
      </c>
      <c r="J93" s="406">
        <f>'RM_5.1.1.sz.mell'!J93</f>
        <v>0</v>
      </c>
      <c r="K93" s="306">
        <f>'RM_5.1.1.sz.mell'!K93</f>
        <v>0</v>
      </c>
    </row>
    <row r="94" spans="1:11" ht="12" customHeight="1" x14ac:dyDescent="0.25">
      <c r="A94" s="1413" t="s">
        <v>98</v>
      </c>
      <c r="B94" s="1261" t="s">
        <v>49</v>
      </c>
      <c r="C94" s="715">
        <f>'RM_5.1.1.sz.mell'!C94</f>
        <v>0</v>
      </c>
      <c r="D94" s="1488">
        <f>'RM_5.1.1.sz.mell'!D94</f>
        <v>0</v>
      </c>
      <c r="E94" s="1488">
        <f>'RM_5.1.1.sz.mell'!E94</f>
        <v>0</v>
      </c>
      <c r="F94" s="1488">
        <f>'RM_5.1.1.sz.mell'!F94</f>
        <v>0</v>
      </c>
      <c r="G94" s="1488">
        <f>'RM_5.1.1.sz.mell'!G94</f>
        <v>0</v>
      </c>
      <c r="H94" s="1488">
        <f>'RM_5.1.1.sz.mell'!H94</f>
        <v>0</v>
      </c>
      <c r="I94" s="715">
        <f>'RM_5.1.1.sz.mell'!I94</f>
        <v>0</v>
      </c>
      <c r="J94" s="715">
        <f>'RM_5.1.1.sz.mell'!J94</f>
        <v>0</v>
      </c>
      <c r="K94" s="799">
        <f>'RM_5.1.1.sz.mell'!K94</f>
        <v>0</v>
      </c>
    </row>
    <row r="95" spans="1:11" ht="12" customHeight="1" x14ac:dyDescent="0.25">
      <c r="A95" s="1398" t="s">
        <v>99</v>
      </c>
      <c r="B95" s="1263" t="s">
        <v>183</v>
      </c>
      <c r="C95" s="717">
        <f>'RM_5.1.1.sz.mell'!C95</f>
        <v>0</v>
      </c>
      <c r="D95" s="717">
        <f>'RM_5.1.1.sz.mell'!D95</f>
        <v>0</v>
      </c>
      <c r="E95" s="717">
        <f>'RM_5.1.1.sz.mell'!E95</f>
        <v>0</v>
      </c>
      <c r="F95" s="717">
        <f>'RM_5.1.1.sz.mell'!F95</f>
        <v>0</v>
      </c>
      <c r="G95" s="717">
        <f>'RM_5.1.1.sz.mell'!G95</f>
        <v>0</v>
      </c>
      <c r="H95" s="717">
        <f>'RM_5.1.1.sz.mell'!H95</f>
        <v>0</v>
      </c>
      <c r="I95" s="717">
        <f>'RM_5.1.1.sz.mell'!I95</f>
        <v>0</v>
      </c>
      <c r="J95" s="717">
        <f>'RM_5.1.1.sz.mell'!J95</f>
        <v>0</v>
      </c>
      <c r="K95" s="785">
        <f>'RM_5.1.1.sz.mell'!K95</f>
        <v>0</v>
      </c>
    </row>
    <row r="96" spans="1:11" ht="12" customHeight="1" x14ac:dyDescent="0.25">
      <c r="A96" s="1398" t="s">
        <v>100</v>
      </c>
      <c r="B96" s="1263" t="s">
        <v>140</v>
      </c>
      <c r="C96" s="719">
        <f>'RM_5.1.1.sz.mell'!C96</f>
        <v>0</v>
      </c>
      <c r="D96" s="719">
        <f>'RM_5.1.1.sz.mell'!D96</f>
        <v>0</v>
      </c>
      <c r="E96" s="719">
        <f>'RM_5.1.1.sz.mell'!E96</f>
        <v>0</v>
      </c>
      <c r="F96" s="719">
        <f>'RM_5.1.1.sz.mell'!F96</f>
        <v>0</v>
      </c>
      <c r="G96" s="719">
        <f>'RM_5.1.1.sz.mell'!G96</f>
        <v>0</v>
      </c>
      <c r="H96" s="717">
        <f>'RM_5.1.1.sz.mell'!H96</f>
        <v>0</v>
      </c>
      <c r="I96" s="719">
        <f>'RM_5.1.1.sz.mell'!I96</f>
        <v>0</v>
      </c>
      <c r="J96" s="719">
        <f>'RM_5.1.1.sz.mell'!J96</f>
        <v>0</v>
      </c>
      <c r="K96" s="786">
        <f>'RM_5.1.1.sz.mell'!K96</f>
        <v>0</v>
      </c>
    </row>
    <row r="97" spans="1:11" ht="12" customHeight="1" x14ac:dyDescent="0.25">
      <c r="A97" s="1398" t="s">
        <v>101</v>
      </c>
      <c r="B97" s="1315" t="s">
        <v>184</v>
      </c>
      <c r="C97" s="719">
        <f>'RM_5.1.1.sz.mell'!C97</f>
        <v>0</v>
      </c>
      <c r="D97" s="719">
        <f>'RM_5.1.1.sz.mell'!D97</f>
        <v>0</v>
      </c>
      <c r="E97" s="719">
        <f>'RM_5.1.1.sz.mell'!E97</f>
        <v>0</v>
      </c>
      <c r="F97" s="719">
        <f>'RM_5.1.1.sz.mell'!F97</f>
        <v>0</v>
      </c>
      <c r="G97" s="719">
        <f>'RM_5.1.1.sz.mell'!G97</f>
        <v>0</v>
      </c>
      <c r="H97" s="719">
        <f>'RM_5.1.1.sz.mell'!H97</f>
        <v>0</v>
      </c>
      <c r="I97" s="719">
        <f>'RM_5.1.1.sz.mell'!I97</f>
        <v>0</v>
      </c>
      <c r="J97" s="719">
        <f>'RM_5.1.1.sz.mell'!J97</f>
        <v>0</v>
      </c>
      <c r="K97" s="786">
        <f>'RM_5.1.1.sz.mell'!K97</f>
        <v>0</v>
      </c>
    </row>
    <row r="98" spans="1:11" ht="12" customHeight="1" x14ac:dyDescent="0.25">
      <c r="A98" s="1398" t="s">
        <v>112</v>
      </c>
      <c r="B98" s="1316" t="s">
        <v>185</v>
      </c>
      <c r="C98" s="719">
        <f>'RM_5.1.1.sz.mell'!C98</f>
        <v>0</v>
      </c>
      <c r="D98" s="719">
        <f>'RM_5.1.1.sz.mell'!D98</f>
        <v>0</v>
      </c>
      <c r="E98" s="719">
        <f>'RM_5.1.1.sz.mell'!E98</f>
        <v>0</v>
      </c>
      <c r="F98" s="719">
        <f>'RM_5.1.1.sz.mell'!F98</f>
        <v>0</v>
      </c>
      <c r="G98" s="719">
        <f>'RM_5.1.1.sz.mell'!G98</f>
        <v>0</v>
      </c>
      <c r="H98" s="719">
        <f>'RM_5.1.1.sz.mell'!H98</f>
        <v>0</v>
      </c>
      <c r="I98" s="719">
        <f>'RM_5.1.1.sz.mell'!I98</f>
        <v>0</v>
      </c>
      <c r="J98" s="719">
        <f>'RM_5.1.1.sz.mell'!J98</f>
        <v>0</v>
      </c>
      <c r="K98" s="786">
        <f>'RM_5.1.1.sz.mell'!K98</f>
        <v>0</v>
      </c>
    </row>
    <row r="99" spans="1:11" ht="12" customHeight="1" x14ac:dyDescent="0.25">
      <c r="A99" s="1398" t="s">
        <v>102</v>
      </c>
      <c r="B99" s="1263" t="s">
        <v>511</v>
      </c>
      <c r="C99" s="719">
        <f>'RM_5.1.1.sz.mell'!C99</f>
        <v>0</v>
      </c>
      <c r="D99" s="719">
        <f>'RM_5.1.1.sz.mell'!D99</f>
        <v>0</v>
      </c>
      <c r="E99" s="719">
        <f>'RM_5.1.1.sz.mell'!E99</f>
        <v>0</v>
      </c>
      <c r="F99" s="719">
        <f>'RM_5.1.1.sz.mell'!F99</f>
        <v>0</v>
      </c>
      <c r="G99" s="719">
        <f>'RM_5.1.1.sz.mell'!G99</f>
        <v>0</v>
      </c>
      <c r="H99" s="719">
        <f>'RM_5.1.1.sz.mell'!H99</f>
        <v>0</v>
      </c>
      <c r="I99" s="719">
        <f>'RM_5.1.1.sz.mell'!I99</f>
        <v>0</v>
      </c>
      <c r="J99" s="719">
        <f>'RM_5.1.1.sz.mell'!J99</f>
        <v>0</v>
      </c>
      <c r="K99" s="786">
        <f>'RM_5.1.1.sz.mell'!K99</f>
        <v>0</v>
      </c>
    </row>
    <row r="100" spans="1:11" ht="12" customHeight="1" x14ac:dyDescent="0.2">
      <c r="A100" s="1398" t="s">
        <v>103</v>
      </c>
      <c r="B100" s="1318" t="s">
        <v>441</v>
      </c>
      <c r="C100" s="719">
        <f>'RM_5.1.1.sz.mell'!C100</f>
        <v>0</v>
      </c>
      <c r="D100" s="719">
        <f>'RM_5.1.1.sz.mell'!D100</f>
        <v>0</v>
      </c>
      <c r="E100" s="719">
        <f>'RM_5.1.1.sz.mell'!E100</f>
        <v>0</v>
      </c>
      <c r="F100" s="719">
        <f>'RM_5.1.1.sz.mell'!F100</f>
        <v>0</v>
      </c>
      <c r="G100" s="719">
        <f>'RM_5.1.1.sz.mell'!G100</f>
        <v>0</v>
      </c>
      <c r="H100" s="719">
        <f>'RM_5.1.1.sz.mell'!H100</f>
        <v>0</v>
      </c>
      <c r="I100" s="719">
        <f>'RM_5.1.1.sz.mell'!I100</f>
        <v>0</v>
      </c>
      <c r="J100" s="719">
        <f>'RM_5.1.1.sz.mell'!J100</f>
        <v>0</v>
      </c>
      <c r="K100" s="786">
        <f>'RM_5.1.1.sz.mell'!K100</f>
        <v>0</v>
      </c>
    </row>
    <row r="101" spans="1:11" ht="12" customHeight="1" x14ac:dyDescent="0.2">
      <c r="A101" s="1398" t="s">
        <v>113</v>
      </c>
      <c r="B101" s="1318" t="s">
        <v>440</v>
      </c>
      <c r="C101" s="719">
        <f>'RM_5.1.1.sz.mell'!C101</f>
        <v>0</v>
      </c>
      <c r="D101" s="719">
        <f>'RM_5.1.1.sz.mell'!D101</f>
        <v>0</v>
      </c>
      <c r="E101" s="719">
        <f>'RM_5.1.1.sz.mell'!E101</f>
        <v>0</v>
      </c>
      <c r="F101" s="719">
        <f>'RM_5.1.1.sz.mell'!F101</f>
        <v>0</v>
      </c>
      <c r="G101" s="719">
        <f>'RM_5.1.1.sz.mell'!G101</f>
        <v>0</v>
      </c>
      <c r="H101" s="719">
        <f>'RM_5.1.1.sz.mell'!H101</f>
        <v>0</v>
      </c>
      <c r="I101" s="719">
        <f>'RM_5.1.1.sz.mell'!I101</f>
        <v>0</v>
      </c>
      <c r="J101" s="719">
        <f>'RM_5.1.1.sz.mell'!J101</f>
        <v>0</v>
      </c>
      <c r="K101" s="786">
        <f>'RM_5.1.1.sz.mell'!K101</f>
        <v>0</v>
      </c>
    </row>
    <row r="102" spans="1:11" ht="12" customHeight="1" x14ac:dyDescent="0.2">
      <c r="A102" s="1398" t="s">
        <v>114</v>
      </c>
      <c r="B102" s="1318" t="s">
        <v>351</v>
      </c>
      <c r="C102" s="719">
        <f>'RM_5.1.1.sz.mell'!C102</f>
        <v>0</v>
      </c>
      <c r="D102" s="719">
        <f>'RM_5.1.1.sz.mell'!D102</f>
        <v>0</v>
      </c>
      <c r="E102" s="719">
        <f>'RM_5.1.1.sz.mell'!E102</f>
        <v>0</v>
      </c>
      <c r="F102" s="719">
        <f>'RM_5.1.1.sz.mell'!F102</f>
        <v>0</v>
      </c>
      <c r="G102" s="719">
        <f>'RM_5.1.1.sz.mell'!G102</f>
        <v>0</v>
      </c>
      <c r="H102" s="719">
        <f>'RM_5.1.1.sz.mell'!H102</f>
        <v>0</v>
      </c>
      <c r="I102" s="719">
        <f>'RM_5.1.1.sz.mell'!I102</f>
        <v>0</v>
      </c>
      <c r="J102" s="719">
        <f>'RM_5.1.1.sz.mell'!J102</f>
        <v>0</v>
      </c>
      <c r="K102" s="786">
        <f>'RM_5.1.1.sz.mell'!K102</f>
        <v>0</v>
      </c>
    </row>
    <row r="103" spans="1:11" ht="12" customHeight="1" x14ac:dyDescent="0.25">
      <c r="A103" s="1398" t="s">
        <v>115</v>
      </c>
      <c r="B103" s="1319" t="s">
        <v>352</v>
      </c>
      <c r="C103" s="719">
        <f>'RM_5.1.1.sz.mell'!C103</f>
        <v>0</v>
      </c>
      <c r="D103" s="719">
        <f>'RM_5.1.1.sz.mell'!D103</f>
        <v>0</v>
      </c>
      <c r="E103" s="719">
        <f>'RM_5.1.1.sz.mell'!E103</f>
        <v>0</v>
      </c>
      <c r="F103" s="719">
        <f>'RM_5.1.1.sz.mell'!F103</f>
        <v>0</v>
      </c>
      <c r="G103" s="719">
        <f>'RM_5.1.1.sz.mell'!G103</f>
        <v>0</v>
      </c>
      <c r="H103" s="719">
        <f>'RM_5.1.1.sz.mell'!H103</f>
        <v>0</v>
      </c>
      <c r="I103" s="719">
        <f>'RM_5.1.1.sz.mell'!I103</f>
        <v>0</v>
      </c>
      <c r="J103" s="719">
        <f>'RM_5.1.1.sz.mell'!J103</f>
        <v>0</v>
      </c>
      <c r="K103" s="786">
        <f>'RM_5.1.1.sz.mell'!K103</f>
        <v>0</v>
      </c>
    </row>
    <row r="104" spans="1:11" ht="12" customHeight="1" x14ac:dyDescent="0.25">
      <c r="A104" s="1398" t="s">
        <v>116</v>
      </c>
      <c r="B104" s="1319" t="s">
        <v>353</v>
      </c>
      <c r="C104" s="719">
        <f>'RM_5.1.1.sz.mell'!C104</f>
        <v>0</v>
      </c>
      <c r="D104" s="719">
        <f>'RM_5.1.1.sz.mell'!D104</f>
        <v>0</v>
      </c>
      <c r="E104" s="719">
        <f>'RM_5.1.1.sz.mell'!E104</f>
        <v>0</v>
      </c>
      <c r="F104" s="719">
        <f>'RM_5.1.1.sz.mell'!F104</f>
        <v>0</v>
      </c>
      <c r="G104" s="719">
        <f>'RM_5.1.1.sz.mell'!G104</f>
        <v>0</v>
      </c>
      <c r="H104" s="719">
        <f>'RM_5.1.1.sz.mell'!H104</f>
        <v>0</v>
      </c>
      <c r="I104" s="719">
        <f>'RM_5.1.1.sz.mell'!I104</f>
        <v>0</v>
      </c>
      <c r="J104" s="719">
        <f>'RM_5.1.1.sz.mell'!J104</f>
        <v>0</v>
      </c>
      <c r="K104" s="786">
        <f>'RM_5.1.1.sz.mell'!K104</f>
        <v>0</v>
      </c>
    </row>
    <row r="105" spans="1:11" ht="12" customHeight="1" x14ac:dyDescent="0.2">
      <c r="A105" s="1398" t="s">
        <v>118</v>
      </c>
      <c r="B105" s="1318" t="s">
        <v>354</v>
      </c>
      <c r="C105" s="719">
        <f>'RM_5.1.1.sz.mell'!C105</f>
        <v>0</v>
      </c>
      <c r="D105" s="719">
        <f>'RM_5.1.1.sz.mell'!D105</f>
        <v>0</v>
      </c>
      <c r="E105" s="719">
        <f>'RM_5.1.1.sz.mell'!E105</f>
        <v>0</v>
      </c>
      <c r="F105" s="719">
        <f>'RM_5.1.1.sz.mell'!F105</f>
        <v>0</v>
      </c>
      <c r="G105" s="719">
        <f>'RM_5.1.1.sz.mell'!G105</f>
        <v>0</v>
      </c>
      <c r="H105" s="719">
        <f>'RM_5.1.1.sz.mell'!H105</f>
        <v>0</v>
      </c>
      <c r="I105" s="719">
        <f>'RM_5.1.1.sz.mell'!I105</f>
        <v>0</v>
      </c>
      <c r="J105" s="719">
        <f>'RM_5.1.1.sz.mell'!J105</f>
        <v>0</v>
      </c>
      <c r="K105" s="786">
        <f>'RM_5.1.1.sz.mell'!K105</f>
        <v>0</v>
      </c>
    </row>
    <row r="106" spans="1:11" ht="12" customHeight="1" x14ac:dyDescent="0.2">
      <c r="A106" s="1398" t="s">
        <v>186</v>
      </c>
      <c r="B106" s="1318" t="s">
        <v>355</v>
      </c>
      <c r="C106" s="719">
        <f>'RM_5.1.1.sz.mell'!C106</f>
        <v>0</v>
      </c>
      <c r="D106" s="719">
        <f>'RM_5.1.1.sz.mell'!D106</f>
        <v>0</v>
      </c>
      <c r="E106" s="719">
        <f>'RM_5.1.1.sz.mell'!E106</f>
        <v>0</v>
      </c>
      <c r="F106" s="719">
        <f>'RM_5.1.1.sz.mell'!F106</f>
        <v>0</v>
      </c>
      <c r="G106" s="719">
        <f>'RM_5.1.1.sz.mell'!G106</f>
        <v>0</v>
      </c>
      <c r="H106" s="719">
        <f>'RM_5.1.1.sz.mell'!H106</f>
        <v>0</v>
      </c>
      <c r="I106" s="719">
        <f>'RM_5.1.1.sz.mell'!I106</f>
        <v>0</v>
      </c>
      <c r="J106" s="719">
        <f>'RM_5.1.1.sz.mell'!J106</f>
        <v>0</v>
      </c>
      <c r="K106" s="786">
        <f>'RM_5.1.1.sz.mell'!K106</f>
        <v>0</v>
      </c>
    </row>
    <row r="107" spans="1:11" ht="12" customHeight="1" x14ac:dyDescent="0.25">
      <c r="A107" s="1398" t="s">
        <v>349</v>
      </c>
      <c r="B107" s="1319" t="s">
        <v>356</v>
      </c>
      <c r="C107" s="717">
        <f>'RM_5.1.1.sz.mell'!C107</f>
        <v>0</v>
      </c>
      <c r="D107" s="719">
        <f>'RM_5.1.1.sz.mell'!D107</f>
        <v>0</v>
      </c>
      <c r="E107" s="719">
        <f>'RM_5.1.1.sz.mell'!E107</f>
        <v>0</v>
      </c>
      <c r="F107" s="719">
        <f>'RM_5.1.1.sz.mell'!F107</f>
        <v>0</v>
      </c>
      <c r="G107" s="719">
        <f>'RM_5.1.1.sz.mell'!G107</f>
        <v>0</v>
      </c>
      <c r="H107" s="719">
        <f>'RM_5.1.1.sz.mell'!H107</f>
        <v>0</v>
      </c>
      <c r="I107" s="719">
        <f>'RM_5.1.1.sz.mell'!I107</f>
        <v>0</v>
      </c>
      <c r="J107" s="719">
        <f>'RM_5.1.1.sz.mell'!J107</f>
        <v>0</v>
      </c>
      <c r="K107" s="786">
        <f>'RM_5.1.1.sz.mell'!K107</f>
        <v>0</v>
      </c>
    </row>
    <row r="108" spans="1:11" ht="12" customHeight="1" x14ac:dyDescent="0.25">
      <c r="A108" s="1414" t="s">
        <v>350</v>
      </c>
      <c r="B108" s="1317" t="s">
        <v>357</v>
      </c>
      <c r="C108" s="719">
        <f>'RM_5.1.1.sz.mell'!C108</f>
        <v>0</v>
      </c>
      <c r="D108" s="719">
        <f>'RM_5.1.1.sz.mell'!D108</f>
        <v>0</v>
      </c>
      <c r="E108" s="719">
        <f>'RM_5.1.1.sz.mell'!E108</f>
        <v>0</v>
      </c>
      <c r="F108" s="719">
        <f>'RM_5.1.1.sz.mell'!F108</f>
        <v>0</v>
      </c>
      <c r="G108" s="719">
        <f>'RM_5.1.1.sz.mell'!G108</f>
        <v>0</v>
      </c>
      <c r="H108" s="719">
        <f>'RM_5.1.1.sz.mell'!H108</f>
        <v>0</v>
      </c>
      <c r="I108" s="719">
        <f>'RM_5.1.1.sz.mell'!I108</f>
        <v>0</v>
      </c>
      <c r="J108" s="719">
        <f>'RM_5.1.1.sz.mell'!J108</f>
        <v>0</v>
      </c>
      <c r="K108" s="786">
        <f>'RM_5.1.1.sz.mell'!K108</f>
        <v>0</v>
      </c>
    </row>
    <row r="109" spans="1:11" ht="12" customHeight="1" x14ac:dyDescent="0.25">
      <c r="A109" s="1398" t="s">
        <v>438</v>
      </c>
      <c r="B109" s="1317" t="s">
        <v>358</v>
      </c>
      <c r="C109" s="719">
        <f>'RM_5.1.1.sz.mell'!C109</f>
        <v>0</v>
      </c>
      <c r="D109" s="719">
        <f>'RM_5.1.1.sz.mell'!D109</f>
        <v>0</v>
      </c>
      <c r="E109" s="719">
        <f>'RM_5.1.1.sz.mell'!E109</f>
        <v>0</v>
      </c>
      <c r="F109" s="719">
        <f>'RM_5.1.1.sz.mell'!F109</f>
        <v>0</v>
      </c>
      <c r="G109" s="719">
        <f>'RM_5.1.1.sz.mell'!G109</f>
        <v>0</v>
      </c>
      <c r="H109" s="719">
        <f>'RM_5.1.1.sz.mell'!H109</f>
        <v>0</v>
      </c>
      <c r="I109" s="719">
        <f>'RM_5.1.1.sz.mell'!I109</f>
        <v>0</v>
      </c>
      <c r="J109" s="719">
        <f>'RM_5.1.1.sz.mell'!J109</f>
        <v>0</v>
      </c>
      <c r="K109" s="786">
        <f>'RM_5.1.1.sz.mell'!K109</f>
        <v>0</v>
      </c>
    </row>
    <row r="110" spans="1:11" ht="12" customHeight="1" x14ac:dyDescent="0.25">
      <c r="A110" s="1398" t="s">
        <v>439</v>
      </c>
      <c r="B110" s="1319" t="s">
        <v>359</v>
      </c>
      <c r="C110" s="717">
        <f>'RM_5.1.1.sz.mell'!C110</f>
        <v>0</v>
      </c>
      <c r="D110" s="717">
        <f>'RM_5.1.1.sz.mell'!D110</f>
        <v>0</v>
      </c>
      <c r="E110" s="717">
        <f>'RM_5.1.1.sz.mell'!E110</f>
        <v>0</v>
      </c>
      <c r="F110" s="717">
        <f>'RM_5.1.1.sz.mell'!F110</f>
        <v>0</v>
      </c>
      <c r="G110" s="717">
        <f>'RM_5.1.1.sz.mell'!G110</f>
        <v>0</v>
      </c>
      <c r="H110" s="717">
        <f>'RM_5.1.1.sz.mell'!H110</f>
        <v>0</v>
      </c>
      <c r="I110" s="717">
        <f>'RM_5.1.1.sz.mell'!I110</f>
        <v>0</v>
      </c>
      <c r="J110" s="717">
        <f>'RM_5.1.1.sz.mell'!J110</f>
        <v>0</v>
      </c>
      <c r="K110" s="785">
        <f>'RM_5.1.1.sz.mell'!K110</f>
        <v>0</v>
      </c>
    </row>
    <row r="111" spans="1:11" ht="12" customHeight="1" x14ac:dyDescent="0.25">
      <c r="A111" s="1398" t="s">
        <v>443</v>
      </c>
      <c r="B111" s="1315" t="s">
        <v>50</v>
      </c>
      <c r="C111" s="717">
        <f>'RM_5.1.1.sz.mell'!C111</f>
        <v>0</v>
      </c>
      <c r="D111" s="717">
        <f>'RM_5.1.1.sz.mell'!D111</f>
        <v>0</v>
      </c>
      <c r="E111" s="717">
        <f>'RM_5.1.1.sz.mell'!E111</f>
        <v>0</v>
      </c>
      <c r="F111" s="717">
        <f>'RM_5.1.1.sz.mell'!F111</f>
        <v>0</v>
      </c>
      <c r="G111" s="717">
        <f>'RM_5.1.1.sz.mell'!G111</f>
        <v>0</v>
      </c>
      <c r="H111" s="717">
        <f>'RM_5.1.1.sz.mell'!H111</f>
        <v>0</v>
      </c>
      <c r="I111" s="717">
        <f>'RM_5.1.1.sz.mell'!I111</f>
        <v>0</v>
      </c>
      <c r="J111" s="717">
        <f>'RM_5.1.1.sz.mell'!J111</f>
        <v>0</v>
      </c>
      <c r="K111" s="785">
        <f>'RM_5.1.1.sz.mell'!K111</f>
        <v>0</v>
      </c>
    </row>
    <row r="112" spans="1:11" ht="12" customHeight="1" x14ac:dyDescent="0.25">
      <c r="A112" s="1400" t="s">
        <v>444</v>
      </c>
      <c r="B112" s="1263" t="s">
        <v>512</v>
      </c>
      <c r="C112" s="719">
        <f>'RM_5.1.1.sz.mell'!C112</f>
        <v>0</v>
      </c>
      <c r="D112" s="719">
        <f>'RM_5.1.1.sz.mell'!D112</f>
        <v>0</v>
      </c>
      <c r="E112" s="719">
        <f>'RM_5.1.1.sz.mell'!E112</f>
        <v>0</v>
      </c>
      <c r="F112" s="719">
        <f>'RM_5.1.1.sz.mell'!F112</f>
        <v>0</v>
      </c>
      <c r="G112" s="719">
        <f>'RM_5.1.1.sz.mell'!G112</f>
        <v>0</v>
      </c>
      <c r="H112" s="719">
        <f>'RM_5.1.1.sz.mell'!H112</f>
        <v>0</v>
      </c>
      <c r="I112" s="719">
        <f>'RM_5.1.1.sz.mell'!I112</f>
        <v>0</v>
      </c>
      <c r="J112" s="719">
        <f>'RM_5.1.1.sz.mell'!J112</f>
        <v>0</v>
      </c>
      <c r="K112" s="786">
        <f>'RM_5.1.1.sz.mell'!K112</f>
        <v>0</v>
      </c>
    </row>
    <row r="113" spans="1:11" ht="12" customHeight="1" thickBot="1" x14ac:dyDescent="0.3">
      <c r="A113" s="1401" t="s">
        <v>445</v>
      </c>
      <c r="B113" s="1415" t="s">
        <v>513</v>
      </c>
      <c r="C113" s="721">
        <f>'RM_5.1.1.sz.mell'!C113</f>
        <v>0</v>
      </c>
      <c r="D113" s="721">
        <f>'RM_5.1.1.sz.mell'!D113</f>
        <v>0</v>
      </c>
      <c r="E113" s="721">
        <f>'RM_5.1.1.sz.mell'!E113</f>
        <v>0</v>
      </c>
      <c r="F113" s="721">
        <f>'RM_5.1.1.sz.mell'!F113</f>
        <v>0</v>
      </c>
      <c r="G113" s="721">
        <f>'RM_5.1.1.sz.mell'!G113</f>
        <v>0</v>
      </c>
      <c r="H113" s="721">
        <f>'RM_5.1.1.sz.mell'!H113</f>
        <v>0</v>
      </c>
      <c r="I113" s="721">
        <f>'RM_5.1.1.sz.mell'!I113</f>
        <v>0</v>
      </c>
      <c r="J113" s="721">
        <f>'RM_5.1.1.sz.mell'!J113</f>
        <v>0</v>
      </c>
      <c r="K113" s="800">
        <f>'RM_5.1.1.sz.mell'!K113</f>
        <v>0</v>
      </c>
    </row>
    <row r="114" spans="1:11" ht="12" customHeight="1" thickBot="1" x14ac:dyDescent="0.3">
      <c r="A114" s="1311" t="s">
        <v>19</v>
      </c>
      <c r="B114" s="1359" t="s">
        <v>360</v>
      </c>
      <c r="C114" s="407">
        <f>'RM_5.1.1.sz.mell'!C114</f>
        <v>0</v>
      </c>
      <c r="D114" s="407">
        <f>'RM_5.1.1.sz.mell'!D114</f>
        <v>0</v>
      </c>
      <c r="E114" s="407">
        <f>'RM_5.1.1.sz.mell'!E114</f>
        <v>0</v>
      </c>
      <c r="F114" s="407">
        <f>'RM_5.1.1.sz.mell'!F114</f>
        <v>0</v>
      </c>
      <c r="G114" s="407">
        <f>'RM_5.1.1.sz.mell'!G114</f>
        <v>0</v>
      </c>
      <c r="H114" s="407">
        <f>'RM_5.1.1.sz.mell'!H114</f>
        <v>0</v>
      </c>
      <c r="I114" s="407">
        <f>'RM_5.1.1.sz.mell'!I114</f>
        <v>0</v>
      </c>
      <c r="J114" s="407">
        <f>'RM_5.1.1.sz.mell'!J114</f>
        <v>0</v>
      </c>
      <c r="K114" s="307">
        <f>'RM_5.1.1.sz.mell'!K114</f>
        <v>0</v>
      </c>
    </row>
    <row r="115" spans="1:11" ht="12" customHeight="1" x14ac:dyDescent="0.25">
      <c r="A115" s="1397" t="s">
        <v>104</v>
      </c>
      <c r="B115" s="1263" t="s">
        <v>230</v>
      </c>
      <c r="C115" s="699">
        <f>'RM_5.1.1.sz.mell'!C115</f>
        <v>0</v>
      </c>
      <c r="D115" s="699">
        <f>'RM_5.1.1.sz.mell'!D115</f>
        <v>0</v>
      </c>
      <c r="E115" s="699">
        <f>'RM_5.1.1.sz.mell'!E115</f>
        <v>0</v>
      </c>
      <c r="F115" s="699">
        <f>'RM_5.1.1.sz.mell'!F115</f>
        <v>0</v>
      </c>
      <c r="G115" s="699">
        <f>'RM_5.1.1.sz.mell'!G115</f>
        <v>0</v>
      </c>
      <c r="H115" s="699">
        <f>'RM_5.1.1.sz.mell'!H115</f>
        <v>0</v>
      </c>
      <c r="I115" s="699">
        <f>'RM_5.1.1.sz.mell'!I115</f>
        <v>0</v>
      </c>
      <c r="J115" s="699">
        <f>'RM_5.1.1.sz.mell'!J115</f>
        <v>0</v>
      </c>
      <c r="K115" s="421">
        <f>'RM_5.1.1.sz.mell'!K115</f>
        <v>0</v>
      </c>
    </row>
    <row r="116" spans="1:11" ht="12" customHeight="1" x14ac:dyDescent="0.25">
      <c r="A116" s="1397" t="s">
        <v>105</v>
      </c>
      <c r="B116" s="1268" t="s">
        <v>364</v>
      </c>
      <c r="C116" s="699">
        <f>'RM_5.1.1.sz.mell'!C116</f>
        <v>0</v>
      </c>
      <c r="D116" s="699">
        <f>'RM_5.1.1.sz.mell'!D116</f>
        <v>0</v>
      </c>
      <c r="E116" s="699">
        <f>'RM_5.1.1.sz.mell'!E116</f>
        <v>0</v>
      </c>
      <c r="F116" s="699">
        <f>'RM_5.1.1.sz.mell'!F116</f>
        <v>0</v>
      </c>
      <c r="G116" s="699">
        <f>'RM_5.1.1.sz.mell'!G116</f>
        <v>0</v>
      </c>
      <c r="H116" s="699">
        <f>'RM_5.1.1.sz.mell'!H116</f>
        <v>0</v>
      </c>
      <c r="I116" s="699">
        <f>'RM_5.1.1.sz.mell'!I116</f>
        <v>0</v>
      </c>
      <c r="J116" s="699">
        <f>'RM_5.1.1.sz.mell'!J116</f>
        <v>0</v>
      </c>
      <c r="K116" s="421">
        <f>'RM_5.1.1.sz.mell'!K116</f>
        <v>0</v>
      </c>
    </row>
    <row r="117" spans="1:11" ht="12" customHeight="1" x14ac:dyDescent="0.25">
      <c r="A117" s="1397" t="s">
        <v>106</v>
      </c>
      <c r="B117" s="1268" t="s">
        <v>187</v>
      </c>
      <c r="C117" s="717">
        <f>'RM_5.1.1.sz.mell'!C117</f>
        <v>0</v>
      </c>
      <c r="D117" s="717">
        <f>'RM_5.1.1.sz.mell'!D117</f>
        <v>0</v>
      </c>
      <c r="E117" s="717">
        <f>'RM_5.1.1.sz.mell'!E117</f>
        <v>0</v>
      </c>
      <c r="F117" s="717">
        <f>'RM_5.1.1.sz.mell'!F117</f>
        <v>0</v>
      </c>
      <c r="G117" s="717">
        <f>'RM_5.1.1.sz.mell'!G117</f>
        <v>0</v>
      </c>
      <c r="H117" s="717">
        <f>'RM_5.1.1.sz.mell'!H117</f>
        <v>0</v>
      </c>
      <c r="I117" s="717">
        <f>'RM_5.1.1.sz.mell'!I117</f>
        <v>0</v>
      </c>
      <c r="J117" s="717">
        <f>'RM_5.1.1.sz.mell'!J117</f>
        <v>0</v>
      </c>
      <c r="K117" s="785">
        <f>'RM_5.1.1.sz.mell'!K117</f>
        <v>0</v>
      </c>
    </row>
    <row r="118" spans="1:11" ht="12" customHeight="1" x14ac:dyDescent="0.25">
      <c r="A118" s="1397" t="s">
        <v>107</v>
      </c>
      <c r="B118" s="1268" t="s">
        <v>365</v>
      </c>
      <c r="C118" s="717">
        <f>'RM_5.1.1.sz.mell'!C118</f>
        <v>0</v>
      </c>
      <c r="D118" s="717">
        <f>'RM_5.1.1.sz.mell'!D118</f>
        <v>0</v>
      </c>
      <c r="E118" s="717">
        <f>'RM_5.1.1.sz.mell'!E118</f>
        <v>0</v>
      </c>
      <c r="F118" s="717">
        <f>'RM_5.1.1.sz.mell'!F118</f>
        <v>0</v>
      </c>
      <c r="G118" s="717">
        <f>'RM_5.1.1.sz.mell'!G118</f>
        <v>0</v>
      </c>
      <c r="H118" s="717">
        <f>'RM_5.1.1.sz.mell'!H118</f>
        <v>0</v>
      </c>
      <c r="I118" s="717">
        <f>'RM_5.1.1.sz.mell'!I118</f>
        <v>0</v>
      </c>
      <c r="J118" s="717">
        <f>'RM_5.1.1.sz.mell'!J118</f>
        <v>0</v>
      </c>
      <c r="K118" s="785">
        <f>'RM_5.1.1.sz.mell'!K118</f>
        <v>0</v>
      </c>
    </row>
    <row r="119" spans="1:11" ht="12" customHeight="1" x14ac:dyDescent="0.25">
      <c r="A119" s="1397" t="s">
        <v>108</v>
      </c>
      <c r="B119" s="1291" t="s">
        <v>232</v>
      </c>
      <c r="C119" s="717">
        <f>'RM_5.1.1.sz.mell'!C119</f>
        <v>0</v>
      </c>
      <c r="D119" s="717">
        <f>'RM_5.1.1.sz.mell'!D119</f>
        <v>0</v>
      </c>
      <c r="E119" s="717">
        <f>'RM_5.1.1.sz.mell'!E119</f>
        <v>0</v>
      </c>
      <c r="F119" s="717">
        <f>'RM_5.1.1.sz.mell'!F119</f>
        <v>0</v>
      </c>
      <c r="G119" s="717">
        <f>'RM_5.1.1.sz.mell'!G119</f>
        <v>0</v>
      </c>
      <c r="H119" s="717">
        <f>'RM_5.1.1.sz.mell'!H119</f>
        <v>0</v>
      </c>
      <c r="I119" s="717">
        <f>'RM_5.1.1.sz.mell'!I119</f>
        <v>0</v>
      </c>
      <c r="J119" s="717">
        <f>'RM_5.1.1.sz.mell'!J119</f>
        <v>0</v>
      </c>
      <c r="K119" s="785">
        <f>'RM_5.1.1.sz.mell'!K119</f>
        <v>0</v>
      </c>
    </row>
    <row r="120" spans="1:11" ht="12" customHeight="1" x14ac:dyDescent="0.25">
      <c r="A120" s="1397" t="s">
        <v>117</v>
      </c>
      <c r="B120" s="1289" t="s">
        <v>428</v>
      </c>
      <c r="C120" s="717">
        <f>'RM_5.1.1.sz.mell'!C120</f>
        <v>0</v>
      </c>
      <c r="D120" s="717">
        <f>'RM_5.1.1.sz.mell'!D120</f>
        <v>0</v>
      </c>
      <c r="E120" s="717">
        <f>'RM_5.1.1.sz.mell'!E120</f>
        <v>0</v>
      </c>
      <c r="F120" s="717">
        <f>'RM_5.1.1.sz.mell'!F120</f>
        <v>0</v>
      </c>
      <c r="G120" s="717">
        <f>'RM_5.1.1.sz.mell'!G120</f>
        <v>0</v>
      </c>
      <c r="H120" s="717">
        <f>'RM_5.1.1.sz.mell'!H120</f>
        <v>0</v>
      </c>
      <c r="I120" s="717">
        <f>'RM_5.1.1.sz.mell'!I120</f>
        <v>0</v>
      </c>
      <c r="J120" s="717">
        <f>'RM_5.1.1.sz.mell'!J120</f>
        <v>0</v>
      </c>
      <c r="K120" s="785">
        <f>'RM_5.1.1.sz.mell'!K120</f>
        <v>0</v>
      </c>
    </row>
    <row r="121" spans="1:11" ht="12" customHeight="1" x14ac:dyDescent="0.25">
      <c r="A121" s="1397" t="s">
        <v>119</v>
      </c>
      <c r="B121" s="1322" t="s">
        <v>370</v>
      </c>
      <c r="C121" s="717">
        <f>'RM_5.1.1.sz.mell'!C121</f>
        <v>0</v>
      </c>
      <c r="D121" s="717">
        <f>'RM_5.1.1.sz.mell'!D121</f>
        <v>0</v>
      </c>
      <c r="E121" s="717">
        <f>'RM_5.1.1.sz.mell'!E121</f>
        <v>0</v>
      </c>
      <c r="F121" s="717">
        <f>'RM_5.1.1.sz.mell'!F121</f>
        <v>0</v>
      </c>
      <c r="G121" s="717">
        <f>'RM_5.1.1.sz.mell'!G121</f>
        <v>0</v>
      </c>
      <c r="H121" s="717">
        <f>'RM_5.1.1.sz.mell'!H121</f>
        <v>0</v>
      </c>
      <c r="I121" s="717">
        <f>'RM_5.1.1.sz.mell'!I121</f>
        <v>0</v>
      </c>
      <c r="J121" s="717">
        <f>'RM_5.1.1.sz.mell'!J121</f>
        <v>0</v>
      </c>
      <c r="K121" s="785">
        <f>'RM_5.1.1.sz.mell'!K121</f>
        <v>0</v>
      </c>
    </row>
    <row r="122" spans="1:11" ht="12" customHeight="1" x14ac:dyDescent="0.25">
      <c r="A122" s="1397" t="s">
        <v>188</v>
      </c>
      <c r="B122" s="1319" t="s">
        <v>353</v>
      </c>
      <c r="C122" s="717">
        <f>'RM_5.1.1.sz.mell'!C122</f>
        <v>0</v>
      </c>
      <c r="D122" s="717">
        <f>'RM_5.1.1.sz.mell'!D122</f>
        <v>0</v>
      </c>
      <c r="E122" s="717">
        <f>'RM_5.1.1.sz.mell'!E122</f>
        <v>0</v>
      </c>
      <c r="F122" s="717">
        <f>'RM_5.1.1.sz.mell'!F122</f>
        <v>0</v>
      </c>
      <c r="G122" s="717">
        <f>'RM_5.1.1.sz.mell'!G122</f>
        <v>0</v>
      </c>
      <c r="H122" s="717">
        <f>'RM_5.1.1.sz.mell'!H122</f>
        <v>0</v>
      </c>
      <c r="I122" s="717">
        <f>'RM_5.1.1.sz.mell'!I122</f>
        <v>0</v>
      </c>
      <c r="J122" s="717">
        <f>'RM_5.1.1.sz.mell'!J122</f>
        <v>0</v>
      </c>
      <c r="K122" s="785">
        <f>'RM_5.1.1.sz.mell'!K122</f>
        <v>0</v>
      </c>
    </row>
    <row r="123" spans="1:11" ht="12" customHeight="1" x14ac:dyDescent="0.25">
      <c r="A123" s="1397" t="s">
        <v>189</v>
      </c>
      <c r="B123" s="1319" t="s">
        <v>369</v>
      </c>
      <c r="C123" s="717">
        <f>'RM_5.1.1.sz.mell'!C123</f>
        <v>0</v>
      </c>
      <c r="D123" s="717">
        <f>'RM_5.1.1.sz.mell'!D123</f>
        <v>0</v>
      </c>
      <c r="E123" s="717">
        <f>'RM_5.1.1.sz.mell'!E123</f>
        <v>0</v>
      </c>
      <c r="F123" s="717">
        <f>'RM_5.1.1.sz.mell'!F123</f>
        <v>0</v>
      </c>
      <c r="G123" s="717">
        <f>'RM_5.1.1.sz.mell'!G123</f>
        <v>0</v>
      </c>
      <c r="H123" s="717">
        <f>'RM_5.1.1.sz.mell'!H123</f>
        <v>0</v>
      </c>
      <c r="I123" s="717">
        <f>'RM_5.1.1.sz.mell'!I123</f>
        <v>0</v>
      </c>
      <c r="J123" s="717">
        <f>'RM_5.1.1.sz.mell'!J123</f>
        <v>0</v>
      </c>
      <c r="K123" s="785">
        <f>'RM_5.1.1.sz.mell'!K123</f>
        <v>0</v>
      </c>
    </row>
    <row r="124" spans="1:11" ht="12" customHeight="1" x14ac:dyDescent="0.25">
      <c r="A124" s="1397" t="s">
        <v>190</v>
      </c>
      <c r="B124" s="1319" t="s">
        <v>368</v>
      </c>
      <c r="C124" s="717">
        <f>'RM_5.1.1.sz.mell'!C124</f>
        <v>0</v>
      </c>
      <c r="D124" s="717">
        <f>'RM_5.1.1.sz.mell'!D124</f>
        <v>0</v>
      </c>
      <c r="E124" s="717">
        <f>'RM_5.1.1.sz.mell'!E124</f>
        <v>0</v>
      </c>
      <c r="F124" s="717">
        <f>'RM_5.1.1.sz.mell'!F124</f>
        <v>0</v>
      </c>
      <c r="G124" s="717">
        <f>'RM_5.1.1.sz.mell'!G124</f>
        <v>0</v>
      </c>
      <c r="H124" s="717">
        <f>'RM_5.1.1.sz.mell'!H124</f>
        <v>0</v>
      </c>
      <c r="I124" s="717">
        <f>'RM_5.1.1.sz.mell'!I124</f>
        <v>0</v>
      </c>
      <c r="J124" s="717">
        <f>'RM_5.1.1.sz.mell'!J124</f>
        <v>0</v>
      </c>
      <c r="K124" s="785">
        <f>'RM_5.1.1.sz.mell'!K124</f>
        <v>0</v>
      </c>
    </row>
    <row r="125" spans="1:11" ht="12" customHeight="1" x14ac:dyDescent="0.25">
      <c r="A125" s="1397" t="s">
        <v>361</v>
      </c>
      <c r="B125" s="1319" t="s">
        <v>356</v>
      </c>
      <c r="C125" s="717">
        <f>'RM_5.1.1.sz.mell'!C125</f>
        <v>0</v>
      </c>
      <c r="D125" s="717">
        <f>'RM_5.1.1.sz.mell'!D125</f>
        <v>0</v>
      </c>
      <c r="E125" s="717">
        <f>'RM_5.1.1.sz.mell'!E125</f>
        <v>0</v>
      </c>
      <c r="F125" s="717">
        <f>'RM_5.1.1.sz.mell'!F125</f>
        <v>0</v>
      </c>
      <c r="G125" s="717">
        <f>'RM_5.1.1.sz.mell'!G125</f>
        <v>0</v>
      </c>
      <c r="H125" s="717">
        <f>'RM_5.1.1.sz.mell'!H125</f>
        <v>0</v>
      </c>
      <c r="I125" s="717">
        <f>'RM_5.1.1.sz.mell'!I125</f>
        <v>0</v>
      </c>
      <c r="J125" s="717">
        <f>'RM_5.1.1.sz.mell'!J125</f>
        <v>0</v>
      </c>
      <c r="K125" s="785">
        <f>'RM_5.1.1.sz.mell'!K125</f>
        <v>0</v>
      </c>
    </row>
    <row r="126" spans="1:11" ht="12" customHeight="1" x14ac:dyDescent="0.25">
      <c r="A126" s="1397" t="s">
        <v>362</v>
      </c>
      <c r="B126" s="1319" t="s">
        <v>367</v>
      </c>
      <c r="C126" s="717">
        <f>'RM_5.1.1.sz.mell'!C126</f>
        <v>0</v>
      </c>
      <c r="D126" s="717">
        <f>'RM_5.1.1.sz.mell'!D126</f>
        <v>0</v>
      </c>
      <c r="E126" s="717">
        <f>'RM_5.1.1.sz.mell'!E126</f>
        <v>0</v>
      </c>
      <c r="F126" s="717">
        <f>'RM_5.1.1.sz.mell'!F126</f>
        <v>0</v>
      </c>
      <c r="G126" s="717">
        <f>'RM_5.1.1.sz.mell'!G126</f>
        <v>0</v>
      </c>
      <c r="H126" s="717">
        <f>'RM_5.1.1.sz.mell'!H126</f>
        <v>0</v>
      </c>
      <c r="I126" s="717">
        <f>'RM_5.1.1.sz.mell'!I126</f>
        <v>0</v>
      </c>
      <c r="J126" s="717">
        <f>'RM_5.1.1.sz.mell'!J126</f>
        <v>0</v>
      </c>
      <c r="K126" s="785">
        <f>'RM_5.1.1.sz.mell'!K126</f>
        <v>0</v>
      </c>
    </row>
    <row r="127" spans="1:11" ht="12" customHeight="1" thickBot="1" x14ac:dyDescent="0.3">
      <c r="A127" s="1414" t="s">
        <v>363</v>
      </c>
      <c r="B127" s="1319" t="s">
        <v>366</v>
      </c>
      <c r="C127" s="719">
        <f>'RM_5.1.1.sz.mell'!C127</f>
        <v>0</v>
      </c>
      <c r="D127" s="719">
        <f>'RM_5.1.1.sz.mell'!D127</f>
        <v>0</v>
      </c>
      <c r="E127" s="719">
        <f>'RM_5.1.1.sz.mell'!E127</f>
        <v>0</v>
      </c>
      <c r="F127" s="719">
        <f>'RM_5.1.1.sz.mell'!F127</f>
        <v>0</v>
      </c>
      <c r="G127" s="719">
        <f>'RM_5.1.1.sz.mell'!G127</f>
        <v>0</v>
      </c>
      <c r="H127" s="719">
        <f>'RM_5.1.1.sz.mell'!H127</f>
        <v>0</v>
      </c>
      <c r="I127" s="719">
        <f>'RM_5.1.1.sz.mell'!I127</f>
        <v>0</v>
      </c>
      <c r="J127" s="719">
        <f>'RM_5.1.1.sz.mell'!J127</f>
        <v>0</v>
      </c>
      <c r="K127" s="786">
        <f>'RM_5.1.1.sz.mell'!K127</f>
        <v>0</v>
      </c>
    </row>
    <row r="128" spans="1:11" ht="12" customHeight="1" thickBot="1" x14ac:dyDescent="0.3">
      <c r="A128" s="1311" t="s">
        <v>20</v>
      </c>
      <c r="B128" s="1269" t="s">
        <v>448</v>
      </c>
      <c r="C128" s="407">
        <f>'RM_5.1.1.sz.mell'!C128</f>
        <v>0</v>
      </c>
      <c r="D128" s="407">
        <f>'RM_5.1.1.sz.mell'!D128</f>
        <v>0</v>
      </c>
      <c r="E128" s="407">
        <f>'RM_5.1.1.sz.mell'!E128</f>
        <v>0</v>
      </c>
      <c r="F128" s="407">
        <f>'RM_5.1.1.sz.mell'!F128</f>
        <v>0</v>
      </c>
      <c r="G128" s="407">
        <f>'RM_5.1.1.sz.mell'!G128</f>
        <v>0</v>
      </c>
      <c r="H128" s="407">
        <f>'RM_5.1.1.sz.mell'!H128</f>
        <v>0</v>
      </c>
      <c r="I128" s="407">
        <f>'RM_5.1.1.sz.mell'!I128</f>
        <v>0</v>
      </c>
      <c r="J128" s="407">
        <f>'RM_5.1.1.sz.mell'!J128</f>
        <v>0</v>
      </c>
      <c r="K128" s="307">
        <f>'RM_5.1.1.sz.mell'!K128</f>
        <v>0</v>
      </c>
    </row>
    <row r="129" spans="1:11" ht="12" customHeight="1" thickBot="1" x14ac:dyDescent="0.3">
      <c r="A129" s="1311" t="s">
        <v>21</v>
      </c>
      <c r="B129" s="1269" t="s">
        <v>449</v>
      </c>
      <c r="C129" s="407">
        <f>'RM_5.1.1.sz.mell'!C129</f>
        <v>0</v>
      </c>
      <c r="D129" s="407">
        <f>'RM_5.1.1.sz.mell'!D129</f>
        <v>0</v>
      </c>
      <c r="E129" s="407">
        <f>'RM_5.1.1.sz.mell'!E129</f>
        <v>0</v>
      </c>
      <c r="F129" s="407">
        <f>'RM_5.1.1.sz.mell'!F129</f>
        <v>0</v>
      </c>
      <c r="G129" s="407">
        <f>'RM_5.1.1.sz.mell'!G129</f>
        <v>0</v>
      </c>
      <c r="H129" s="407">
        <f>'RM_5.1.1.sz.mell'!H129</f>
        <v>0</v>
      </c>
      <c r="I129" s="407">
        <f>'RM_5.1.1.sz.mell'!I129</f>
        <v>0</v>
      </c>
      <c r="J129" s="407">
        <f>'RM_5.1.1.sz.mell'!J129</f>
        <v>0</v>
      </c>
      <c r="K129" s="307">
        <f>'RM_5.1.1.sz.mell'!K129</f>
        <v>0</v>
      </c>
    </row>
    <row r="130" spans="1:11" s="1412" customFormat="1" ht="12" customHeight="1" x14ac:dyDescent="0.25">
      <c r="A130" s="1397" t="s">
        <v>268</v>
      </c>
      <c r="B130" s="1267" t="s">
        <v>517</v>
      </c>
      <c r="C130" s="717">
        <f>'RM_5.1.1.sz.mell'!C130</f>
        <v>0</v>
      </c>
      <c r="D130" s="717">
        <f>'RM_5.1.1.sz.mell'!D130</f>
        <v>0</v>
      </c>
      <c r="E130" s="717">
        <f>'RM_5.1.1.sz.mell'!E130</f>
        <v>0</v>
      </c>
      <c r="F130" s="717">
        <f>'RM_5.1.1.sz.mell'!F130</f>
        <v>0</v>
      </c>
      <c r="G130" s="717">
        <f>'RM_5.1.1.sz.mell'!G130</f>
        <v>0</v>
      </c>
      <c r="H130" s="717">
        <f>'RM_5.1.1.sz.mell'!H130</f>
        <v>0</v>
      </c>
      <c r="I130" s="717">
        <f>'RM_5.1.1.sz.mell'!I130</f>
        <v>0</v>
      </c>
      <c r="J130" s="717">
        <f>'RM_5.1.1.sz.mell'!J130</f>
        <v>0</v>
      </c>
      <c r="K130" s="785">
        <f>'RM_5.1.1.sz.mell'!K130</f>
        <v>0</v>
      </c>
    </row>
    <row r="131" spans="1:11" ht="12" customHeight="1" x14ac:dyDescent="0.25">
      <c r="A131" s="1397" t="s">
        <v>269</v>
      </c>
      <c r="B131" s="1267" t="s">
        <v>457</v>
      </c>
      <c r="C131" s="717">
        <f>'RM_5.1.1.sz.mell'!C131</f>
        <v>0</v>
      </c>
      <c r="D131" s="717">
        <f>'RM_5.1.1.sz.mell'!D131</f>
        <v>0</v>
      </c>
      <c r="E131" s="717">
        <f>'RM_5.1.1.sz.mell'!E131</f>
        <v>0</v>
      </c>
      <c r="F131" s="717">
        <f>'RM_5.1.1.sz.mell'!F131</f>
        <v>0</v>
      </c>
      <c r="G131" s="717">
        <f>'RM_5.1.1.sz.mell'!G131</f>
        <v>0</v>
      </c>
      <c r="H131" s="717">
        <f>'RM_5.1.1.sz.mell'!H131</f>
        <v>0</v>
      </c>
      <c r="I131" s="717">
        <f>'RM_5.1.1.sz.mell'!I131</f>
        <v>0</v>
      </c>
      <c r="J131" s="717">
        <f>'RM_5.1.1.sz.mell'!J131</f>
        <v>0</v>
      </c>
      <c r="K131" s="785">
        <f>'RM_5.1.1.sz.mell'!K131</f>
        <v>0</v>
      </c>
    </row>
    <row r="132" spans="1:11" ht="12" customHeight="1" thickBot="1" x14ac:dyDescent="0.3">
      <c r="A132" s="1414" t="s">
        <v>270</v>
      </c>
      <c r="B132" s="1264" t="s">
        <v>516</v>
      </c>
      <c r="C132" s="717">
        <f>'RM_5.1.1.sz.mell'!C132</f>
        <v>0</v>
      </c>
      <c r="D132" s="717">
        <f>'RM_5.1.1.sz.mell'!D132</f>
        <v>0</v>
      </c>
      <c r="E132" s="717">
        <f>'RM_5.1.1.sz.mell'!E132</f>
        <v>0</v>
      </c>
      <c r="F132" s="717">
        <f>'RM_5.1.1.sz.mell'!F132</f>
        <v>0</v>
      </c>
      <c r="G132" s="717">
        <f>'RM_5.1.1.sz.mell'!G132</f>
        <v>0</v>
      </c>
      <c r="H132" s="717">
        <f>'RM_5.1.1.sz.mell'!H132</f>
        <v>0</v>
      </c>
      <c r="I132" s="717">
        <f>'RM_5.1.1.sz.mell'!I132</f>
        <v>0</v>
      </c>
      <c r="J132" s="717">
        <f>'RM_5.1.1.sz.mell'!J132</f>
        <v>0</v>
      </c>
      <c r="K132" s="785">
        <f>'RM_5.1.1.sz.mell'!K132</f>
        <v>0</v>
      </c>
    </row>
    <row r="133" spans="1:11" ht="12" customHeight="1" thickBot="1" x14ac:dyDescent="0.3">
      <c r="A133" s="1311" t="s">
        <v>22</v>
      </c>
      <c r="B133" s="1269" t="s">
        <v>450</v>
      </c>
      <c r="C133" s="407">
        <f>'RM_5.1.1.sz.mell'!C133</f>
        <v>0</v>
      </c>
      <c r="D133" s="407">
        <f>'RM_5.1.1.sz.mell'!D133</f>
        <v>0</v>
      </c>
      <c r="E133" s="407">
        <f>'RM_5.1.1.sz.mell'!E133</f>
        <v>0</v>
      </c>
      <c r="F133" s="407">
        <f>'RM_5.1.1.sz.mell'!F133</f>
        <v>0</v>
      </c>
      <c r="G133" s="407">
        <f>'RM_5.1.1.sz.mell'!G133</f>
        <v>0</v>
      </c>
      <c r="H133" s="407">
        <f>'RM_5.1.1.sz.mell'!H133</f>
        <v>0</v>
      </c>
      <c r="I133" s="407">
        <f>'RM_5.1.1.sz.mell'!I133</f>
        <v>0</v>
      </c>
      <c r="J133" s="407">
        <f>'RM_5.1.1.sz.mell'!J133</f>
        <v>0</v>
      </c>
      <c r="K133" s="307">
        <f>'RM_5.1.1.sz.mell'!K133</f>
        <v>0</v>
      </c>
    </row>
    <row r="134" spans="1:11" ht="12" customHeight="1" x14ac:dyDescent="0.25">
      <c r="A134" s="1397" t="s">
        <v>91</v>
      </c>
      <c r="B134" s="1267" t="s">
        <v>459</v>
      </c>
      <c r="C134" s="717">
        <f>'RM_5.1.1.sz.mell'!C134</f>
        <v>0</v>
      </c>
      <c r="D134" s="717">
        <f>'RM_5.1.1.sz.mell'!D134</f>
        <v>0</v>
      </c>
      <c r="E134" s="717">
        <f>'RM_5.1.1.sz.mell'!E134</f>
        <v>0</v>
      </c>
      <c r="F134" s="717">
        <f>'RM_5.1.1.sz.mell'!F134</f>
        <v>0</v>
      </c>
      <c r="G134" s="717">
        <f>'RM_5.1.1.sz.mell'!G134</f>
        <v>0</v>
      </c>
      <c r="H134" s="717">
        <f>'RM_5.1.1.sz.mell'!H134</f>
        <v>0</v>
      </c>
      <c r="I134" s="717">
        <f>'RM_5.1.1.sz.mell'!I134</f>
        <v>0</v>
      </c>
      <c r="J134" s="717">
        <f>'RM_5.1.1.sz.mell'!J134</f>
        <v>0</v>
      </c>
      <c r="K134" s="785">
        <f>'RM_5.1.1.sz.mell'!K134</f>
        <v>0</v>
      </c>
    </row>
    <row r="135" spans="1:11" ht="12" customHeight="1" x14ac:dyDescent="0.25">
      <c r="A135" s="1397" t="s">
        <v>92</v>
      </c>
      <c r="B135" s="1267" t="s">
        <v>451</v>
      </c>
      <c r="C135" s="717">
        <f>'RM_5.1.1.sz.mell'!C135</f>
        <v>0</v>
      </c>
      <c r="D135" s="717">
        <f>'RM_5.1.1.sz.mell'!D135</f>
        <v>0</v>
      </c>
      <c r="E135" s="717">
        <f>'RM_5.1.1.sz.mell'!E135</f>
        <v>0</v>
      </c>
      <c r="F135" s="717">
        <f>'RM_5.1.1.sz.mell'!F135</f>
        <v>0</v>
      </c>
      <c r="G135" s="717">
        <f>'RM_5.1.1.sz.mell'!G135</f>
        <v>0</v>
      </c>
      <c r="H135" s="717">
        <f>'RM_5.1.1.sz.mell'!H135</f>
        <v>0</v>
      </c>
      <c r="I135" s="717">
        <f>'RM_5.1.1.sz.mell'!I135</f>
        <v>0</v>
      </c>
      <c r="J135" s="717">
        <f>'RM_5.1.1.sz.mell'!J135</f>
        <v>0</v>
      </c>
      <c r="K135" s="785">
        <f>'RM_5.1.1.sz.mell'!K135</f>
        <v>0</v>
      </c>
    </row>
    <row r="136" spans="1:11" ht="12" customHeight="1" x14ac:dyDescent="0.25">
      <c r="A136" s="1397" t="s">
        <v>93</v>
      </c>
      <c r="B136" s="1267" t="s">
        <v>452</v>
      </c>
      <c r="C136" s="717">
        <f>'RM_5.1.1.sz.mell'!C136</f>
        <v>0</v>
      </c>
      <c r="D136" s="717">
        <f>'RM_5.1.1.sz.mell'!D136</f>
        <v>0</v>
      </c>
      <c r="E136" s="717">
        <f>'RM_5.1.1.sz.mell'!E136</f>
        <v>0</v>
      </c>
      <c r="F136" s="717">
        <f>'RM_5.1.1.sz.mell'!F136</f>
        <v>0</v>
      </c>
      <c r="G136" s="717">
        <f>'RM_5.1.1.sz.mell'!G136</f>
        <v>0</v>
      </c>
      <c r="H136" s="717">
        <f>'RM_5.1.1.sz.mell'!H136</f>
        <v>0</v>
      </c>
      <c r="I136" s="717">
        <f>'RM_5.1.1.sz.mell'!I136</f>
        <v>0</v>
      </c>
      <c r="J136" s="717">
        <f>'RM_5.1.1.sz.mell'!J136</f>
        <v>0</v>
      </c>
      <c r="K136" s="785">
        <f>'RM_5.1.1.sz.mell'!K136</f>
        <v>0</v>
      </c>
    </row>
    <row r="137" spans="1:11" ht="12" customHeight="1" x14ac:dyDescent="0.25">
      <c r="A137" s="1397" t="s">
        <v>175</v>
      </c>
      <c r="B137" s="1267" t="s">
        <v>515</v>
      </c>
      <c r="C137" s="717">
        <f>'RM_5.1.1.sz.mell'!C137</f>
        <v>0</v>
      </c>
      <c r="D137" s="717">
        <f>'RM_5.1.1.sz.mell'!D137</f>
        <v>0</v>
      </c>
      <c r="E137" s="717">
        <f>'RM_5.1.1.sz.mell'!E137</f>
        <v>0</v>
      </c>
      <c r="F137" s="717">
        <f>'RM_5.1.1.sz.mell'!F137</f>
        <v>0</v>
      </c>
      <c r="G137" s="717">
        <f>'RM_5.1.1.sz.mell'!G137</f>
        <v>0</v>
      </c>
      <c r="H137" s="717">
        <f>'RM_5.1.1.sz.mell'!H137</f>
        <v>0</v>
      </c>
      <c r="I137" s="717">
        <f>'RM_5.1.1.sz.mell'!I137</f>
        <v>0</v>
      </c>
      <c r="J137" s="717">
        <f>'RM_5.1.1.sz.mell'!J137</f>
        <v>0</v>
      </c>
      <c r="K137" s="785">
        <f>'RM_5.1.1.sz.mell'!K137</f>
        <v>0</v>
      </c>
    </row>
    <row r="138" spans="1:11" ht="12" customHeight="1" x14ac:dyDescent="0.25">
      <c r="A138" s="1397" t="s">
        <v>176</v>
      </c>
      <c r="B138" s="1267" t="s">
        <v>454</v>
      </c>
      <c r="C138" s="717">
        <f>'RM_5.1.1.sz.mell'!C138</f>
        <v>0</v>
      </c>
      <c r="D138" s="717">
        <f>'RM_5.1.1.sz.mell'!D138</f>
        <v>0</v>
      </c>
      <c r="E138" s="717">
        <f>'RM_5.1.1.sz.mell'!E138</f>
        <v>0</v>
      </c>
      <c r="F138" s="717">
        <f>'RM_5.1.1.sz.mell'!F138</f>
        <v>0</v>
      </c>
      <c r="G138" s="717">
        <f>'RM_5.1.1.sz.mell'!G138</f>
        <v>0</v>
      </c>
      <c r="H138" s="717">
        <f>'RM_5.1.1.sz.mell'!H138</f>
        <v>0</v>
      </c>
      <c r="I138" s="717">
        <f>'RM_5.1.1.sz.mell'!I138</f>
        <v>0</v>
      </c>
      <c r="J138" s="717">
        <f>'RM_5.1.1.sz.mell'!J138</f>
        <v>0</v>
      </c>
      <c r="K138" s="785">
        <f>'RM_5.1.1.sz.mell'!K138</f>
        <v>0</v>
      </c>
    </row>
    <row r="139" spans="1:11" s="1412" customFormat="1" ht="12" customHeight="1" thickBot="1" x14ac:dyDescent="0.3">
      <c r="A139" s="1414" t="s">
        <v>177</v>
      </c>
      <c r="B139" s="1264" t="s">
        <v>455</v>
      </c>
      <c r="C139" s="717">
        <f>'RM_5.1.1.sz.mell'!C139</f>
        <v>0</v>
      </c>
      <c r="D139" s="717">
        <f>'RM_5.1.1.sz.mell'!D139</f>
        <v>0</v>
      </c>
      <c r="E139" s="717">
        <f>'RM_5.1.1.sz.mell'!E139</f>
        <v>0</v>
      </c>
      <c r="F139" s="717">
        <f>'RM_5.1.1.sz.mell'!F139</f>
        <v>0</v>
      </c>
      <c r="G139" s="717">
        <f>'RM_5.1.1.sz.mell'!G139</f>
        <v>0</v>
      </c>
      <c r="H139" s="717">
        <f>'RM_5.1.1.sz.mell'!H139</f>
        <v>0</v>
      </c>
      <c r="I139" s="717">
        <f>'RM_5.1.1.sz.mell'!I139</f>
        <v>0</v>
      </c>
      <c r="J139" s="717">
        <f>'RM_5.1.1.sz.mell'!J139</f>
        <v>0</v>
      </c>
      <c r="K139" s="785">
        <f>'RM_5.1.1.sz.mell'!K139</f>
        <v>0</v>
      </c>
    </row>
    <row r="140" spans="1:11" ht="12" customHeight="1" thickBot="1" x14ac:dyDescent="0.3">
      <c r="A140" s="1311" t="s">
        <v>23</v>
      </c>
      <c r="B140" s="1269" t="s">
        <v>541</v>
      </c>
      <c r="C140" s="414">
        <f>'RM_5.1.1.sz.mell'!C140</f>
        <v>0</v>
      </c>
      <c r="D140" s="414">
        <f>'RM_5.1.1.sz.mell'!D140</f>
        <v>0</v>
      </c>
      <c r="E140" s="414">
        <f>'RM_5.1.1.sz.mell'!E140</f>
        <v>0</v>
      </c>
      <c r="F140" s="414">
        <f>'RM_5.1.1.sz.mell'!F140</f>
        <v>0</v>
      </c>
      <c r="G140" s="414">
        <f>'RM_5.1.1.sz.mell'!G140</f>
        <v>0</v>
      </c>
      <c r="H140" s="414">
        <f>'RM_5.1.1.sz.mell'!H140</f>
        <v>0</v>
      </c>
      <c r="I140" s="414">
        <f>'RM_5.1.1.sz.mell'!I140</f>
        <v>0</v>
      </c>
      <c r="J140" s="414">
        <f>'RM_5.1.1.sz.mell'!J140</f>
        <v>0</v>
      </c>
      <c r="K140" s="313">
        <f>'RM_5.1.1.sz.mell'!K140</f>
        <v>0</v>
      </c>
    </row>
    <row r="141" spans="1:11" x14ac:dyDescent="0.25">
      <c r="A141" s="1397" t="s">
        <v>94</v>
      </c>
      <c r="B141" s="1267" t="s">
        <v>371</v>
      </c>
      <c r="C141" s="717">
        <f>'RM_5.1.1.sz.mell'!C141</f>
        <v>0</v>
      </c>
      <c r="D141" s="717">
        <f>'RM_5.1.1.sz.mell'!D141</f>
        <v>0</v>
      </c>
      <c r="E141" s="717">
        <f>'RM_5.1.1.sz.mell'!E141</f>
        <v>0</v>
      </c>
      <c r="F141" s="717">
        <f>'RM_5.1.1.sz.mell'!F141</f>
        <v>0</v>
      </c>
      <c r="G141" s="717">
        <f>'RM_5.1.1.sz.mell'!G141</f>
        <v>0</v>
      </c>
      <c r="H141" s="717">
        <f>'RM_5.1.1.sz.mell'!H141</f>
        <v>0</v>
      </c>
      <c r="I141" s="717">
        <f>'RM_5.1.1.sz.mell'!I141</f>
        <v>0</v>
      </c>
      <c r="J141" s="717">
        <f>'RM_5.1.1.sz.mell'!J141</f>
        <v>0</v>
      </c>
      <c r="K141" s="785">
        <f>'RM_5.1.1.sz.mell'!K141</f>
        <v>0</v>
      </c>
    </row>
    <row r="142" spans="1:11" ht="12" customHeight="1" x14ac:dyDescent="0.25">
      <c r="A142" s="1397" t="s">
        <v>95</v>
      </c>
      <c r="B142" s="1267" t="s">
        <v>372</v>
      </c>
      <c r="C142" s="717">
        <f>'RM_5.1.1.sz.mell'!C142</f>
        <v>0</v>
      </c>
      <c r="D142" s="717">
        <f>'RM_5.1.1.sz.mell'!D142</f>
        <v>0</v>
      </c>
      <c r="E142" s="717">
        <f>'RM_5.1.1.sz.mell'!E142</f>
        <v>0</v>
      </c>
      <c r="F142" s="717">
        <f>'RM_5.1.1.sz.mell'!F142</f>
        <v>0</v>
      </c>
      <c r="G142" s="717">
        <f>'RM_5.1.1.sz.mell'!G142</f>
        <v>0</v>
      </c>
      <c r="H142" s="717">
        <f>'RM_5.1.1.sz.mell'!H142</f>
        <v>0</v>
      </c>
      <c r="I142" s="717">
        <f>'RM_5.1.1.sz.mell'!I142</f>
        <v>0</v>
      </c>
      <c r="J142" s="717">
        <f>'RM_5.1.1.sz.mell'!J142</f>
        <v>0</v>
      </c>
      <c r="K142" s="785">
        <f>'RM_5.1.1.sz.mell'!K142</f>
        <v>0</v>
      </c>
    </row>
    <row r="143" spans="1:11" ht="12" customHeight="1" x14ac:dyDescent="0.25">
      <c r="A143" s="1397" t="s">
        <v>288</v>
      </c>
      <c r="B143" s="1267" t="s">
        <v>540</v>
      </c>
      <c r="C143" s="717">
        <f>'RM_5.1.1.sz.mell'!C143</f>
        <v>0</v>
      </c>
      <c r="D143" s="717">
        <f>'RM_5.1.1.sz.mell'!D143</f>
        <v>0</v>
      </c>
      <c r="E143" s="717">
        <f>'RM_5.1.1.sz.mell'!E143</f>
        <v>0</v>
      </c>
      <c r="F143" s="717">
        <f>'RM_5.1.1.sz.mell'!F143</f>
        <v>0</v>
      </c>
      <c r="G143" s="717">
        <f>'RM_5.1.1.sz.mell'!G143</f>
        <v>0</v>
      </c>
      <c r="H143" s="717">
        <f>'RM_5.1.1.sz.mell'!H143</f>
        <v>0</v>
      </c>
      <c r="I143" s="717">
        <f>'RM_5.1.1.sz.mell'!I143</f>
        <v>0</v>
      </c>
      <c r="J143" s="717">
        <f>'RM_5.1.1.sz.mell'!J143</f>
        <v>0</v>
      </c>
      <c r="K143" s="785">
        <f>'RM_5.1.1.sz.mell'!K143</f>
        <v>0</v>
      </c>
    </row>
    <row r="144" spans="1:11" s="1412" customFormat="1" ht="12" customHeight="1" x14ac:dyDescent="0.25">
      <c r="A144" s="1397" t="s">
        <v>289</v>
      </c>
      <c r="B144" s="1267" t="s">
        <v>464</v>
      </c>
      <c r="C144" s="717">
        <f>'RM_5.1.1.sz.mell'!C144</f>
        <v>0</v>
      </c>
      <c r="D144" s="717">
        <f>'RM_5.1.1.sz.mell'!D144</f>
        <v>0</v>
      </c>
      <c r="E144" s="717">
        <f>'RM_5.1.1.sz.mell'!E144</f>
        <v>0</v>
      </c>
      <c r="F144" s="717">
        <f>'RM_5.1.1.sz.mell'!F144</f>
        <v>0</v>
      </c>
      <c r="G144" s="717">
        <f>'RM_5.1.1.sz.mell'!G144</f>
        <v>0</v>
      </c>
      <c r="H144" s="717">
        <f>'RM_5.1.1.sz.mell'!H144</f>
        <v>0</v>
      </c>
      <c r="I144" s="717">
        <f>'RM_5.1.1.sz.mell'!I144</f>
        <v>0</v>
      </c>
      <c r="J144" s="717">
        <f>'RM_5.1.1.sz.mell'!J144</f>
        <v>0</v>
      </c>
      <c r="K144" s="785">
        <f>'RM_5.1.1.sz.mell'!K144</f>
        <v>0</v>
      </c>
    </row>
    <row r="145" spans="1:11" s="1412" customFormat="1" ht="12" customHeight="1" thickBot="1" x14ac:dyDescent="0.3">
      <c r="A145" s="1414" t="s">
        <v>290</v>
      </c>
      <c r="B145" s="1264" t="s">
        <v>390</v>
      </c>
      <c r="C145" s="717">
        <f>'RM_5.1.1.sz.mell'!C145</f>
        <v>0</v>
      </c>
      <c r="D145" s="717">
        <f>'RM_5.1.1.sz.mell'!D145</f>
        <v>0</v>
      </c>
      <c r="E145" s="717">
        <f>'RM_5.1.1.sz.mell'!E145</f>
        <v>0</v>
      </c>
      <c r="F145" s="717">
        <f>'RM_5.1.1.sz.mell'!F145</f>
        <v>0</v>
      </c>
      <c r="G145" s="717">
        <f>'RM_5.1.1.sz.mell'!G145</f>
        <v>0</v>
      </c>
      <c r="H145" s="717">
        <f>'RM_5.1.1.sz.mell'!H145</f>
        <v>0</v>
      </c>
      <c r="I145" s="717">
        <f>'RM_5.1.1.sz.mell'!I145</f>
        <v>0</v>
      </c>
      <c r="J145" s="717">
        <f>'RM_5.1.1.sz.mell'!J145</f>
        <v>0</v>
      </c>
      <c r="K145" s="785">
        <f>'RM_5.1.1.sz.mell'!K145</f>
        <v>0</v>
      </c>
    </row>
    <row r="146" spans="1:11" s="1412" customFormat="1" ht="12" customHeight="1" thickBot="1" x14ac:dyDescent="0.3">
      <c r="A146" s="1311" t="s">
        <v>24</v>
      </c>
      <c r="B146" s="1269" t="s">
        <v>465</v>
      </c>
      <c r="C146" s="511">
        <f>'RM_5.1.1.sz.mell'!C146</f>
        <v>0</v>
      </c>
      <c r="D146" s="511">
        <f>'RM_5.1.1.sz.mell'!D146</f>
        <v>0</v>
      </c>
      <c r="E146" s="511">
        <f>'RM_5.1.1.sz.mell'!E146</f>
        <v>0</v>
      </c>
      <c r="F146" s="511">
        <f>'RM_5.1.1.sz.mell'!F146</f>
        <v>0</v>
      </c>
      <c r="G146" s="511">
        <f>'RM_5.1.1.sz.mell'!G146</f>
        <v>0</v>
      </c>
      <c r="H146" s="511">
        <f>'RM_5.1.1.sz.mell'!H146</f>
        <v>0</v>
      </c>
      <c r="I146" s="511">
        <f>'RM_5.1.1.sz.mell'!I146</f>
        <v>0</v>
      </c>
      <c r="J146" s="511">
        <f>'RM_5.1.1.sz.mell'!J146</f>
        <v>0</v>
      </c>
      <c r="K146" s="316">
        <f>'RM_5.1.1.sz.mell'!K146</f>
        <v>0</v>
      </c>
    </row>
    <row r="147" spans="1:11" s="1412" customFormat="1" ht="12" customHeight="1" x14ac:dyDescent="0.25">
      <c r="A147" s="1397" t="s">
        <v>96</v>
      </c>
      <c r="B147" s="1267" t="s">
        <v>460</v>
      </c>
      <c r="C147" s="717">
        <f>'RM_5.1.1.sz.mell'!C147</f>
        <v>0</v>
      </c>
      <c r="D147" s="717">
        <f>'RM_5.1.1.sz.mell'!D147</f>
        <v>0</v>
      </c>
      <c r="E147" s="717">
        <f>'RM_5.1.1.sz.mell'!E147</f>
        <v>0</v>
      </c>
      <c r="F147" s="717">
        <f>'RM_5.1.1.sz.mell'!F147</f>
        <v>0</v>
      </c>
      <c r="G147" s="717">
        <f>'RM_5.1.1.sz.mell'!G147</f>
        <v>0</v>
      </c>
      <c r="H147" s="717">
        <f>'RM_5.1.1.sz.mell'!H147</f>
        <v>0</v>
      </c>
      <c r="I147" s="717">
        <f>'RM_5.1.1.sz.mell'!I147</f>
        <v>0</v>
      </c>
      <c r="J147" s="717">
        <f>'RM_5.1.1.sz.mell'!J147</f>
        <v>0</v>
      </c>
      <c r="K147" s="785">
        <f>'RM_5.1.1.sz.mell'!K147</f>
        <v>0</v>
      </c>
    </row>
    <row r="148" spans="1:11" s="1412" customFormat="1" ht="12" customHeight="1" x14ac:dyDescent="0.25">
      <c r="A148" s="1397" t="s">
        <v>97</v>
      </c>
      <c r="B148" s="1267" t="s">
        <v>467</v>
      </c>
      <c r="C148" s="717">
        <f>'RM_5.1.1.sz.mell'!C148</f>
        <v>0</v>
      </c>
      <c r="D148" s="717">
        <f>'RM_5.1.1.sz.mell'!D148</f>
        <v>0</v>
      </c>
      <c r="E148" s="717">
        <f>'RM_5.1.1.sz.mell'!E148</f>
        <v>0</v>
      </c>
      <c r="F148" s="717">
        <f>'RM_5.1.1.sz.mell'!F148</f>
        <v>0</v>
      </c>
      <c r="G148" s="717">
        <f>'RM_5.1.1.sz.mell'!G148</f>
        <v>0</v>
      </c>
      <c r="H148" s="717">
        <f>'RM_5.1.1.sz.mell'!H148</f>
        <v>0</v>
      </c>
      <c r="I148" s="717">
        <f>'RM_5.1.1.sz.mell'!I148</f>
        <v>0</v>
      </c>
      <c r="J148" s="717">
        <f>'RM_5.1.1.sz.mell'!J148</f>
        <v>0</v>
      </c>
      <c r="K148" s="785">
        <f>'RM_5.1.1.sz.mell'!K148</f>
        <v>0</v>
      </c>
    </row>
    <row r="149" spans="1:11" s="1412" customFormat="1" ht="12" customHeight="1" x14ac:dyDescent="0.25">
      <c r="A149" s="1397" t="s">
        <v>300</v>
      </c>
      <c r="B149" s="1267" t="s">
        <v>462</v>
      </c>
      <c r="C149" s="717">
        <f>'RM_5.1.1.sz.mell'!C149</f>
        <v>0</v>
      </c>
      <c r="D149" s="717">
        <f>'RM_5.1.1.sz.mell'!D149</f>
        <v>0</v>
      </c>
      <c r="E149" s="717">
        <f>'RM_5.1.1.sz.mell'!E149</f>
        <v>0</v>
      </c>
      <c r="F149" s="717">
        <f>'RM_5.1.1.sz.mell'!F149</f>
        <v>0</v>
      </c>
      <c r="G149" s="717">
        <f>'RM_5.1.1.sz.mell'!G149</f>
        <v>0</v>
      </c>
      <c r="H149" s="717">
        <f>'RM_5.1.1.sz.mell'!H149</f>
        <v>0</v>
      </c>
      <c r="I149" s="717">
        <f>'RM_5.1.1.sz.mell'!I149</f>
        <v>0</v>
      </c>
      <c r="J149" s="717">
        <f>'RM_5.1.1.sz.mell'!J149</f>
        <v>0</v>
      </c>
      <c r="K149" s="785">
        <f>'RM_5.1.1.sz.mell'!K149</f>
        <v>0</v>
      </c>
    </row>
    <row r="150" spans="1:11" s="1412" customFormat="1" ht="12" customHeight="1" x14ac:dyDescent="0.25">
      <c r="A150" s="1397" t="s">
        <v>301</v>
      </c>
      <c r="B150" s="1267" t="s">
        <v>518</v>
      </c>
      <c r="C150" s="717">
        <f>'RM_5.1.1.sz.mell'!C150</f>
        <v>0</v>
      </c>
      <c r="D150" s="717">
        <f>'RM_5.1.1.sz.mell'!D150</f>
        <v>0</v>
      </c>
      <c r="E150" s="717">
        <f>'RM_5.1.1.sz.mell'!E150</f>
        <v>0</v>
      </c>
      <c r="F150" s="717">
        <f>'RM_5.1.1.sz.mell'!F150</f>
        <v>0</v>
      </c>
      <c r="G150" s="717">
        <f>'RM_5.1.1.sz.mell'!G150</f>
        <v>0</v>
      </c>
      <c r="H150" s="717">
        <f>'RM_5.1.1.sz.mell'!H150</f>
        <v>0</v>
      </c>
      <c r="I150" s="717">
        <f>'RM_5.1.1.sz.mell'!I150</f>
        <v>0</v>
      </c>
      <c r="J150" s="717">
        <f>'RM_5.1.1.sz.mell'!J150</f>
        <v>0</v>
      </c>
      <c r="K150" s="785">
        <f>'RM_5.1.1.sz.mell'!K150</f>
        <v>0</v>
      </c>
    </row>
    <row r="151" spans="1:11" ht="12.75" customHeight="1" thickBot="1" x14ac:dyDescent="0.3">
      <c r="A151" s="1414" t="s">
        <v>466</v>
      </c>
      <c r="B151" s="1264" t="s">
        <v>469</v>
      </c>
      <c r="C151" s="719">
        <f>'RM_5.1.1.sz.mell'!C151</f>
        <v>0</v>
      </c>
      <c r="D151" s="719">
        <f>'RM_5.1.1.sz.mell'!D151</f>
        <v>0</v>
      </c>
      <c r="E151" s="719">
        <f>'RM_5.1.1.sz.mell'!E151</f>
        <v>0</v>
      </c>
      <c r="F151" s="719">
        <f>'RM_5.1.1.sz.mell'!F151</f>
        <v>0</v>
      </c>
      <c r="G151" s="719">
        <f>'RM_5.1.1.sz.mell'!G151</f>
        <v>0</v>
      </c>
      <c r="H151" s="719">
        <f>'RM_5.1.1.sz.mell'!H151</f>
        <v>0</v>
      </c>
      <c r="I151" s="719">
        <f>'RM_5.1.1.sz.mell'!I151</f>
        <v>0</v>
      </c>
      <c r="J151" s="719">
        <f>'RM_5.1.1.sz.mell'!J151</f>
        <v>0</v>
      </c>
      <c r="K151" s="786">
        <f>'RM_5.1.1.sz.mell'!K151</f>
        <v>0</v>
      </c>
    </row>
    <row r="152" spans="1:11" ht="12.75" customHeight="1" thickBot="1" x14ac:dyDescent="0.3">
      <c r="A152" s="1416" t="s">
        <v>25</v>
      </c>
      <c r="B152" s="1269" t="s">
        <v>470</v>
      </c>
      <c r="C152" s="511">
        <f>'RM_5.1.1.sz.mell'!C152</f>
        <v>0</v>
      </c>
      <c r="D152" s="511">
        <f>'RM_5.1.1.sz.mell'!D152</f>
        <v>0</v>
      </c>
      <c r="E152" s="511">
        <f>'RM_5.1.1.sz.mell'!E152</f>
        <v>0</v>
      </c>
      <c r="F152" s="511">
        <f>'RM_5.1.1.sz.mell'!F152</f>
        <v>0</v>
      </c>
      <c r="G152" s="511">
        <f>'RM_5.1.1.sz.mell'!G152</f>
        <v>0</v>
      </c>
      <c r="H152" s="511">
        <f>'RM_5.1.1.sz.mell'!H152</f>
        <v>0</v>
      </c>
      <c r="I152" s="511">
        <f>'RM_5.1.1.sz.mell'!I152</f>
        <v>0</v>
      </c>
      <c r="J152" s="511">
        <f>'RM_5.1.1.sz.mell'!J152</f>
        <v>0</v>
      </c>
      <c r="K152" s="316">
        <f>'RM_5.1.1.sz.mell'!K152</f>
        <v>0</v>
      </c>
    </row>
    <row r="153" spans="1:11" ht="12.75" customHeight="1" thickBot="1" x14ac:dyDescent="0.3">
      <c r="A153" s="1416" t="s">
        <v>26</v>
      </c>
      <c r="B153" s="1269" t="s">
        <v>471</v>
      </c>
      <c r="C153" s="511">
        <f>'RM_5.1.1.sz.mell'!C153</f>
        <v>0</v>
      </c>
      <c r="D153" s="511">
        <f>'RM_5.1.1.sz.mell'!D153</f>
        <v>0</v>
      </c>
      <c r="E153" s="511">
        <f>'RM_5.1.1.sz.mell'!E153</f>
        <v>0</v>
      </c>
      <c r="F153" s="511">
        <f>'RM_5.1.1.sz.mell'!F153</f>
        <v>0</v>
      </c>
      <c r="G153" s="511">
        <f>'RM_5.1.1.sz.mell'!G153</f>
        <v>0</v>
      </c>
      <c r="H153" s="511">
        <f>'RM_5.1.1.sz.mell'!H153</f>
        <v>0</v>
      </c>
      <c r="I153" s="511">
        <f>'RM_5.1.1.sz.mell'!I153</f>
        <v>0</v>
      </c>
      <c r="J153" s="511">
        <f>'RM_5.1.1.sz.mell'!J153</f>
        <v>0</v>
      </c>
      <c r="K153" s="316">
        <f>'RM_5.1.1.sz.mell'!K153</f>
        <v>0</v>
      </c>
    </row>
    <row r="154" spans="1:11" ht="12" customHeight="1" thickBot="1" x14ac:dyDescent="0.3">
      <c r="A154" s="1311" t="s">
        <v>27</v>
      </c>
      <c r="B154" s="1269" t="s">
        <v>473</v>
      </c>
      <c r="C154" s="513">
        <f>'RM_5.1.1.sz.mell'!C154</f>
        <v>0</v>
      </c>
      <c r="D154" s="513">
        <f>'RM_5.1.1.sz.mell'!D154</f>
        <v>0</v>
      </c>
      <c r="E154" s="513">
        <f>'RM_5.1.1.sz.mell'!E154</f>
        <v>0</v>
      </c>
      <c r="F154" s="513">
        <f>'RM_5.1.1.sz.mell'!F154</f>
        <v>0</v>
      </c>
      <c r="G154" s="513">
        <f>'RM_5.1.1.sz.mell'!G154</f>
        <v>0</v>
      </c>
      <c r="H154" s="513">
        <f>'RM_5.1.1.sz.mell'!H154</f>
        <v>0</v>
      </c>
      <c r="I154" s="513">
        <f>'RM_5.1.1.sz.mell'!I154</f>
        <v>0</v>
      </c>
      <c r="J154" s="513">
        <f>'RM_5.1.1.sz.mell'!J154</f>
        <v>0</v>
      </c>
      <c r="K154" s="436">
        <f>'RM_5.1.1.sz.mell'!K154</f>
        <v>0</v>
      </c>
    </row>
    <row r="155" spans="1:11" ht="15.15" customHeight="1" thickBot="1" x14ac:dyDescent="0.3">
      <c r="A155" s="1417" t="s">
        <v>28</v>
      </c>
      <c r="B155" s="1324" t="s">
        <v>472</v>
      </c>
      <c r="C155" s="513">
        <f>'RM_5.1.1.sz.mell'!C155</f>
        <v>0</v>
      </c>
      <c r="D155" s="513">
        <f>'RM_5.1.1.sz.mell'!D155</f>
        <v>0</v>
      </c>
      <c r="E155" s="513">
        <f>'RM_5.1.1.sz.mell'!E155</f>
        <v>0</v>
      </c>
      <c r="F155" s="513">
        <f>'RM_5.1.1.sz.mell'!F155</f>
        <v>0</v>
      </c>
      <c r="G155" s="513">
        <f>'RM_5.1.1.sz.mell'!G155</f>
        <v>0</v>
      </c>
      <c r="H155" s="513">
        <f>'RM_5.1.1.sz.mell'!H155</f>
        <v>0</v>
      </c>
      <c r="I155" s="513">
        <f>'RM_5.1.1.sz.mell'!I155</f>
        <v>0</v>
      </c>
      <c r="J155" s="513">
        <f>'RM_5.1.1.sz.mell'!J155</f>
        <v>0</v>
      </c>
      <c r="K155" s="436">
        <f>'RM_5.1.1.sz.mell'!K155</f>
        <v>0</v>
      </c>
    </row>
    <row r="156" spans="1:11" s="1424" customFormat="1" ht="13.8" thickBot="1" x14ac:dyDescent="0.3">
      <c r="A156" s="1423"/>
      <c r="B156" s="641"/>
      <c r="C156" s="633">
        <f>'RM_5.1.1.sz.mell'!C156</f>
        <v>0</v>
      </c>
      <c r="D156" s="633">
        <f>'RM_5.1.1.sz.mell'!D156</f>
        <v>0</v>
      </c>
      <c r="E156" s="633">
        <f>'RM_5.1.1.sz.mell'!E156</f>
        <v>0</v>
      </c>
      <c r="F156" s="633">
        <f>'RM_5.1.1.sz.mell'!F156</f>
        <v>0</v>
      </c>
      <c r="G156" s="633">
        <f>'RM_5.1.1.sz.mell'!G156</f>
        <v>0</v>
      </c>
      <c r="H156" s="633">
        <f>'RM_5.1.1.sz.mell'!H156</f>
        <v>0</v>
      </c>
      <c r="I156" s="802">
        <f>'RM_5.1.1.sz.mell'!I156</f>
        <v>0</v>
      </c>
      <c r="J156" s="802">
        <f>'RM_5.1.1.sz.mell'!J156</f>
        <v>0</v>
      </c>
      <c r="K156" s="802">
        <f>'RM_5.1.1.sz.mell'!K156</f>
        <v>0</v>
      </c>
    </row>
    <row r="157" spans="1:11" ht="15.15" customHeight="1" thickBot="1" x14ac:dyDescent="0.3">
      <c r="A157" s="1278" t="s">
        <v>519</v>
      </c>
      <c r="B157" s="1279"/>
      <c r="C157" s="1508">
        <f>'RM_5.1.1.sz.mell'!C157</f>
        <v>0</v>
      </c>
      <c r="D157" s="1489">
        <f>'RM_5.1.1.sz.mell'!D157</f>
        <v>0</v>
      </c>
      <c r="E157" s="1489">
        <f>'RM_5.1.1.sz.mell'!E157</f>
        <v>0</v>
      </c>
      <c r="F157" s="1489">
        <f>'RM_5.1.1.sz.mell'!F157</f>
        <v>0</v>
      </c>
      <c r="G157" s="1489">
        <f>'RM_5.1.1.sz.mell'!G157</f>
        <v>0</v>
      </c>
      <c r="H157" s="1489">
        <f>'RM_5.1.1.sz.mell'!H157</f>
        <v>0</v>
      </c>
      <c r="I157" s="1508">
        <f>'RM_5.1.1.sz.mell'!I157</f>
        <v>0</v>
      </c>
      <c r="J157" s="803">
        <f>'RM_5.1.1.sz.mell'!J157</f>
        <v>0</v>
      </c>
      <c r="K157" s="316">
        <f>'RM_5.1.1.sz.mell'!K157</f>
        <v>0</v>
      </c>
    </row>
    <row r="158" spans="1:11" ht="14.4" customHeight="1" thickBot="1" x14ac:dyDescent="0.3">
      <c r="A158" s="1278" t="s">
        <v>206</v>
      </c>
      <c r="B158" s="1279"/>
      <c r="C158" s="1508">
        <f>'RM_5.1.1.sz.mell'!C158</f>
        <v>0</v>
      </c>
      <c r="D158" s="1489">
        <f>'RM_5.1.1.sz.mell'!D158</f>
        <v>0</v>
      </c>
      <c r="E158" s="1489">
        <f>'RM_5.1.1.sz.mell'!E158</f>
        <v>0</v>
      </c>
      <c r="F158" s="1489">
        <f>'RM_5.1.1.sz.mell'!F158</f>
        <v>0</v>
      </c>
      <c r="G158" s="1489">
        <f>'RM_5.1.1.sz.mell'!G158</f>
        <v>0</v>
      </c>
      <c r="H158" s="1489">
        <f>'RM_5.1.1.sz.mell'!H158</f>
        <v>0</v>
      </c>
      <c r="I158" s="1508">
        <f>'RM_5.1.1.sz.mell'!I158</f>
        <v>0</v>
      </c>
      <c r="J158" s="803">
        <f>'RM_5.1.1.sz.mell'!J158</f>
        <v>0</v>
      </c>
      <c r="K158" s="316">
        <f>'RM_5.1.1.sz.mell'!K158</f>
        <v>0</v>
      </c>
    </row>
  </sheetData>
  <sheetProtection sheet="1" formatCells="0"/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theme="7"/>
  </sheetPr>
  <dimension ref="A1:K158"/>
  <sheetViews>
    <sheetView topLeftCell="B1" zoomScale="120" zoomScaleNormal="120" zoomScaleSheetLayoutView="100" workbookViewId="0">
      <selection activeCell="L173" sqref="L173"/>
    </sheetView>
  </sheetViews>
  <sheetFormatPr defaultColWidth="9.33203125" defaultRowHeight="13.2" x14ac:dyDescent="0.25"/>
  <cols>
    <col min="1" max="1" width="12.44140625" style="1418" customWidth="1"/>
    <col min="2" max="2" width="62" style="1419" customWidth="1"/>
    <col min="3" max="3" width="15.77734375" style="1420" customWidth="1"/>
    <col min="4" max="7" width="14.77734375" style="1420" customWidth="1"/>
    <col min="8" max="9" width="14.77734375" style="42" customWidth="1"/>
    <col min="10" max="11" width="15.77734375" style="42" customWidth="1"/>
    <col min="12" max="16384" width="9.33203125" style="42"/>
  </cols>
  <sheetData>
    <row r="1" spans="1:11" s="783" customFormat="1" ht="16.5" customHeight="1" thickBot="1" x14ac:dyDescent="0.3">
      <c r="A1" s="782"/>
      <c r="B1" s="1716" t="str">
        <f>CONCATENATE("5.1.2. melléklet ",E_ALAPADATOK!A7," ",E_ALAPADATOK!B7," ",E_ALAPADATOK!C7," ",E_ALAPADATOK!D7," ",E_ALAPADATOK!E7," ",E_ALAPADATOK!F7," ",E_ALAPADATOK!G7," ",E_ALAPADATOK!H7)</f>
        <v>5.1.2. melléklet a … / 2019 ( … ) önkormányzati rendelethez</v>
      </c>
      <c r="C1" s="1717"/>
      <c r="D1" s="1717"/>
      <c r="E1" s="1717"/>
      <c r="F1" s="1717"/>
      <c r="G1" s="1717"/>
      <c r="H1" s="1717"/>
      <c r="I1" s="1717"/>
      <c r="J1" s="1717"/>
      <c r="K1" s="1717"/>
    </row>
    <row r="2" spans="1:11" s="1385" customFormat="1" ht="21.15" customHeight="1" thickBot="1" x14ac:dyDescent="0.3">
      <c r="A2" s="1383" t="s">
        <v>61</v>
      </c>
      <c r="B2" s="1718" t="str">
        <f>CONCATENATE(E_ALAPADATOK!A3)</f>
        <v>Hidegkút Község Önkormányzata</v>
      </c>
      <c r="C2" s="1719"/>
      <c r="D2" s="1719"/>
      <c r="E2" s="1719"/>
      <c r="F2" s="1719"/>
      <c r="G2" s="1719"/>
      <c r="H2" s="1719"/>
      <c r="I2" s="1720"/>
      <c r="J2" s="1721"/>
      <c r="K2" s="1425" t="s">
        <v>54</v>
      </c>
    </row>
    <row r="3" spans="1:11" s="1385" customFormat="1" ht="23.4" thickBot="1" x14ac:dyDescent="0.3">
      <c r="A3" s="1383" t="s">
        <v>203</v>
      </c>
      <c r="B3" s="1722" t="s">
        <v>797</v>
      </c>
      <c r="C3" s="1723"/>
      <c r="D3" s="1723"/>
      <c r="E3" s="1723"/>
      <c r="F3" s="1723"/>
      <c r="G3" s="1723"/>
      <c r="H3" s="1723"/>
      <c r="I3" s="1724"/>
      <c r="J3" s="1725"/>
      <c r="K3" s="1384" t="s">
        <v>60</v>
      </c>
    </row>
    <row r="4" spans="1:11" s="1390" customFormat="1" ht="15.9" customHeight="1" thickBot="1" x14ac:dyDescent="0.35">
      <c r="A4" s="1500"/>
      <c r="B4" s="1500"/>
      <c r="C4" s="1501"/>
      <c r="D4" s="1501"/>
      <c r="E4" s="1501"/>
      <c r="F4" s="1501"/>
      <c r="G4" s="1501"/>
      <c r="H4" s="1502"/>
      <c r="I4" s="1502"/>
      <c r="J4" s="1502"/>
      <c r="K4" s="1503" t="str">
        <f>CONCATENATE('E_2.2.sz.mell.'!I2)</f>
        <v>Forintban!</v>
      </c>
    </row>
    <row r="5" spans="1:11" ht="40.5" customHeight="1" thickBot="1" x14ac:dyDescent="0.3">
      <c r="A5" s="1447" t="s">
        <v>205</v>
      </c>
      <c r="B5" s="1448" t="s">
        <v>563</v>
      </c>
      <c r="C5" s="1504" t="str">
        <f>'RM_5.1.2.sz.mell'!C5</f>
        <v>Eredeti
előirányzat</v>
      </c>
      <c r="D5" s="1505" t="str">
        <f>'RM_5.1.2.sz.mell'!D5</f>
        <v xml:space="preserve">1 . sz. módosítás </v>
      </c>
      <c r="E5" s="1505" t="str">
        <f>'RM_5.1.2.sz.mell'!E5</f>
        <v xml:space="preserve">2 . sz. módosítás </v>
      </c>
      <c r="F5" s="1505" t="str">
        <f>'RM_5.1.2.sz.mell'!F5</f>
        <v xml:space="preserve">… . sz. módosítás </v>
      </c>
      <c r="G5" s="1505" t="str">
        <f>'RM_5.1.2.sz.mell'!G5</f>
        <v xml:space="preserve">… . sz. módosítás </v>
      </c>
      <c r="H5" s="1505" t="str">
        <f>'RM_5.1.2.sz.mell'!H5</f>
        <v xml:space="preserve">… . sz. módosítás </v>
      </c>
      <c r="I5" s="1505" t="str">
        <f>'RM_5.1.2.sz.mell'!I5</f>
        <v xml:space="preserve">… . sz. módosítás </v>
      </c>
      <c r="J5" s="1505" t="str">
        <f>'RM_5.1.2.sz.mell'!J5</f>
        <v>Módosítások összesen</v>
      </c>
      <c r="K5" s="1506" t="str">
        <f>'RM_5.1.2.sz.mell'!K5</f>
        <v>1.számú módosítás utáni előirányzat</v>
      </c>
    </row>
    <row r="6" spans="1:11" s="1396" customFormat="1" ht="12.9" customHeight="1" thickBot="1" x14ac:dyDescent="0.3">
      <c r="A6" s="286" t="s">
        <v>493</v>
      </c>
      <c r="B6" s="1014" t="s">
        <v>494</v>
      </c>
      <c r="C6" s="1451" t="s">
        <v>495</v>
      </c>
      <c r="D6" s="1451" t="s">
        <v>497</v>
      </c>
      <c r="E6" s="1452" t="s">
        <v>496</v>
      </c>
      <c r="F6" s="1452" t="s">
        <v>498</v>
      </c>
      <c r="G6" s="1452" t="s">
        <v>499</v>
      </c>
      <c r="H6" s="1452" t="s">
        <v>500</v>
      </c>
      <c r="I6" s="1452" t="s">
        <v>761</v>
      </c>
      <c r="J6" s="1452" t="s">
        <v>762</v>
      </c>
      <c r="K6" s="698" t="s">
        <v>763</v>
      </c>
    </row>
    <row r="7" spans="1:11" s="1396" customFormat="1" ht="15.9" customHeight="1" thickBot="1" x14ac:dyDescent="0.3">
      <c r="A7" s="1726" t="s">
        <v>56</v>
      </c>
      <c r="B7" s="1727"/>
      <c r="C7" s="1727"/>
      <c r="D7" s="1727"/>
      <c r="E7" s="1727"/>
      <c r="F7" s="1727"/>
      <c r="G7" s="1727"/>
      <c r="H7" s="1727"/>
      <c r="I7" s="1727"/>
      <c r="J7" s="1727"/>
      <c r="K7" s="1728"/>
    </row>
    <row r="8" spans="1:11" s="1396" customFormat="1" ht="12" customHeight="1" thickBot="1" x14ac:dyDescent="0.3">
      <c r="A8" s="1311" t="s">
        <v>18</v>
      </c>
      <c r="B8" s="1284" t="s">
        <v>252</v>
      </c>
      <c r="C8" s="407">
        <f>'RM_5.1.2.sz.mell'!C8</f>
        <v>0</v>
      </c>
      <c r="D8" s="725">
        <f>'RM_5.1.2.sz.mell'!D8</f>
        <v>0</v>
      </c>
      <c r="E8" s="725">
        <f>'RM_5.1.2.sz.mell'!E8</f>
        <v>0</v>
      </c>
      <c r="F8" s="725">
        <f>'RM_5.1.2.sz.mell'!F8</f>
        <v>0</v>
      </c>
      <c r="G8" s="725">
        <f>'RM_5.1.2.sz.mell'!G8</f>
        <v>0</v>
      </c>
      <c r="H8" s="725">
        <f>'RM_5.1.2.sz.mell'!H8</f>
        <v>0</v>
      </c>
      <c r="I8" s="407">
        <f>'RM_5.1.2.sz.mell'!I8</f>
        <v>0</v>
      </c>
      <c r="J8" s="407">
        <f>'RM_5.1.2.sz.mell'!J8</f>
        <v>0</v>
      </c>
      <c r="K8" s="307">
        <f>'RM_5.1.2.sz.mell'!K8</f>
        <v>0</v>
      </c>
    </row>
    <row r="9" spans="1:11" s="75" customFormat="1" ht="12" customHeight="1" x14ac:dyDescent="0.2">
      <c r="A9" s="1397" t="s">
        <v>98</v>
      </c>
      <c r="B9" s="1286" t="s">
        <v>253</v>
      </c>
      <c r="C9" s="699">
        <f>'RM_5.1.2.sz.mell'!C9</f>
        <v>0</v>
      </c>
      <c r="D9" s="1475">
        <f>'RM_5.1.2.sz.mell'!D9</f>
        <v>0</v>
      </c>
      <c r="E9" s="1475">
        <f>'RM_5.1.2.sz.mell'!E9</f>
        <v>0</v>
      </c>
      <c r="F9" s="1475">
        <f>'RM_5.1.2.sz.mell'!F9</f>
        <v>0</v>
      </c>
      <c r="G9" s="1475">
        <f>'RM_5.1.2.sz.mell'!G9</f>
        <v>0</v>
      </c>
      <c r="H9" s="1475">
        <f>'RM_5.1.2.sz.mell'!H9</f>
        <v>0</v>
      </c>
      <c r="I9" s="699">
        <f>'RM_5.1.2.sz.mell'!I9</f>
        <v>0</v>
      </c>
      <c r="J9" s="699">
        <f>'RM_5.1.2.sz.mell'!J9</f>
        <v>0</v>
      </c>
      <c r="K9" s="421">
        <f>'RM_5.1.2.sz.mell'!K9</f>
        <v>0</v>
      </c>
    </row>
    <row r="10" spans="1:11" s="1399" customFormat="1" ht="12" customHeight="1" x14ac:dyDescent="0.2">
      <c r="A10" s="1398" t="s">
        <v>99</v>
      </c>
      <c r="B10" s="1288" t="s">
        <v>254</v>
      </c>
      <c r="C10" s="699">
        <f>'RM_5.1.2.sz.mell'!C10</f>
        <v>0</v>
      </c>
      <c r="D10" s="1476">
        <f>'RM_5.1.2.sz.mell'!D10</f>
        <v>0</v>
      </c>
      <c r="E10" s="1476">
        <f>'RM_5.1.2.sz.mell'!E10</f>
        <v>0</v>
      </c>
      <c r="F10" s="1476">
        <f>'RM_5.1.2.sz.mell'!F10</f>
        <v>0</v>
      </c>
      <c r="G10" s="1476">
        <f>'RM_5.1.2.sz.mell'!G10</f>
        <v>0</v>
      </c>
      <c r="H10" s="1476">
        <f>'RM_5.1.2.sz.mell'!H10</f>
        <v>0</v>
      </c>
      <c r="I10" s="717">
        <f>'RM_5.1.2.sz.mell'!I10</f>
        <v>0</v>
      </c>
      <c r="J10" s="699">
        <f>'RM_5.1.2.sz.mell'!J10</f>
        <v>0</v>
      </c>
      <c r="K10" s="421">
        <f>'RM_5.1.2.sz.mell'!K10</f>
        <v>0</v>
      </c>
    </row>
    <row r="11" spans="1:11" s="1399" customFormat="1" ht="12" customHeight="1" x14ac:dyDescent="0.2">
      <c r="A11" s="1398" t="s">
        <v>100</v>
      </c>
      <c r="B11" s="1288" t="s">
        <v>255</v>
      </c>
      <c r="C11" s="699">
        <f>'RM_5.1.2.sz.mell'!C11</f>
        <v>0</v>
      </c>
      <c r="D11" s="1476">
        <f>'RM_5.1.2.sz.mell'!D11</f>
        <v>0</v>
      </c>
      <c r="E11" s="1476">
        <f>'RM_5.1.2.sz.mell'!E11</f>
        <v>0</v>
      </c>
      <c r="F11" s="1476">
        <f>'RM_5.1.2.sz.mell'!F11</f>
        <v>0</v>
      </c>
      <c r="G11" s="1476">
        <f>'RM_5.1.2.sz.mell'!G11</f>
        <v>0</v>
      </c>
      <c r="H11" s="1476">
        <f>'RM_5.1.2.sz.mell'!H11</f>
        <v>0</v>
      </c>
      <c r="I11" s="717">
        <f>'RM_5.1.2.sz.mell'!I11</f>
        <v>0</v>
      </c>
      <c r="J11" s="699">
        <f>'RM_5.1.2.sz.mell'!J11</f>
        <v>0</v>
      </c>
      <c r="K11" s="421">
        <f>'RM_5.1.2.sz.mell'!K11</f>
        <v>0</v>
      </c>
    </row>
    <row r="12" spans="1:11" s="1399" customFormat="1" ht="12" customHeight="1" x14ac:dyDescent="0.2">
      <c r="A12" s="1398" t="s">
        <v>101</v>
      </c>
      <c r="B12" s="1288" t="s">
        <v>256</v>
      </c>
      <c r="C12" s="699">
        <f>'RM_5.1.2.sz.mell'!C12</f>
        <v>0</v>
      </c>
      <c r="D12" s="1476">
        <f>'RM_5.1.2.sz.mell'!D12</f>
        <v>0</v>
      </c>
      <c r="E12" s="1476">
        <f>'RM_5.1.2.sz.mell'!E12</f>
        <v>0</v>
      </c>
      <c r="F12" s="1476">
        <f>'RM_5.1.2.sz.mell'!F12</f>
        <v>0</v>
      </c>
      <c r="G12" s="1476">
        <f>'RM_5.1.2.sz.mell'!G12</f>
        <v>0</v>
      </c>
      <c r="H12" s="1476">
        <f>'RM_5.1.2.sz.mell'!H12</f>
        <v>0</v>
      </c>
      <c r="I12" s="717">
        <f>'RM_5.1.2.sz.mell'!I12</f>
        <v>0</v>
      </c>
      <c r="J12" s="699">
        <f>'RM_5.1.2.sz.mell'!J12</f>
        <v>0</v>
      </c>
      <c r="K12" s="421">
        <f>'RM_5.1.2.sz.mell'!K12</f>
        <v>0</v>
      </c>
    </row>
    <row r="13" spans="1:11" s="1399" customFormat="1" ht="12" customHeight="1" x14ac:dyDescent="0.2">
      <c r="A13" s="1398" t="s">
        <v>148</v>
      </c>
      <c r="B13" s="1288" t="s">
        <v>506</v>
      </c>
      <c r="C13" s="699">
        <f>'RM_5.1.2.sz.mell'!C13</f>
        <v>0</v>
      </c>
      <c r="D13" s="1476">
        <f>'RM_5.1.2.sz.mell'!D13</f>
        <v>0</v>
      </c>
      <c r="E13" s="1476">
        <f>'RM_5.1.2.sz.mell'!E13</f>
        <v>0</v>
      </c>
      <c r="F13" s="1476">
        <f>'RM_5.1.2.sz.mell'!F13</f>
        <v>0</v>
      </c>
      <c r="G13" s="1476">
        <f>'RM_5.1.2.sz.mell'!G13</f>
        <v>0</v>
      </c>
      <c r="H13" s="1476">
        <f>'RM_5.1.2.sz.mell'!H13</f>
        <v>0</v>
      </c>
      <c r="I13" s="717">
        <f>'RM_5.1.2.sz.mell'!I13</f>
        <v>0</v>
      </c>
      <c r="J13" s="699">
        <f>'RM_5.1.2.sz.mell'!J13</f>
        <v>0</v>
      </c>
      <c r="K13" s="421">
        <f>'RM_5.1.2.sz.mell'!K13</f>
        <v>0</v>
      </c>
    </row>
    <row r="14" spans="1:11" s="75" customFormat="1" ht="12" customHeight="1" thickBot="1" x14ac:dyDescent="0.25">
      <c r="A14" s="1400" t="s">
        <v>102</v>
      </c>
      <c r="B14" s="1293" t="s">
        <v>433</v>
      </c>
      <c r="C14" s="699">
        <f>'RM_5.1.2.sz.mell'!C14</f>
        <v>0</v>
      </c>
      <c r="D14" s="1476">
        <f>'RM_5.1.2.sz.mell'!D14</f>
        <v>0</v>
      </c>
      <c r="E14" s="1476">
        <f>'RM_5.1.2.sz.mell'!E14</f>
        <v>0</v>
      </c>
      <c r="F14" s="1476">
        <f>'RM_5.1.2.sz.mell'!F14</f>
        <v>0</v>
      </c>
      <c r="G14" s="1476">
        <f>'RM_5.1.2.sz.mell'!G14</f>
        <v>0</v>
      </c>
      <c r="H14" s="1476">
        <f>'RM_5.1.2.sz.mell'!H14</f>
        <v>0</v>
      </c>
      <c r="I14" s="717">
        <f>'RM_5.1.2.sz.mell'!I14</f>
        <v>0</v>
      </c>
      <c r="J14" s="699">
        <f>'RM_5.1.2.sz.mell'!J14</f>
        <v>0</v>
      </c>
      <c r="K14" s="421">
        <f>'RM_5.1.2.sz.mell'!K14</f>
        <v>0</v>
      </c>
    </row>
    <row r="15" spans="1:11" s="75" customFormat="1" ht="12" customHeight="1" thickBot="1" x14ac:dyDescent="0.3">
      <c r="A15" s="1311" t="s">
        <v>19</v>
      </c>
      <c r="B15" s="1292" t="s">
        <v>257</v>
      </c>
      <c r="C15" s="407">
        <f>'RM_5.1.2.sz.mell'!C15</f>
        <v>0</v>
      </c>
      <c r="D15" s="725">
        <f>'RM_5.1.2.sz.mell'!D15</f>
        <v>0</v>
      </c>
      <c r="E15" s="725">
        <f>'RM_5.1.2.sz.mell'!E15</f>
        <v>0</v>
      </c>
      <c r="F15" s="725">
        <f>'RM_5.1.2.sz.mell'!F15</f>
        <v>0</v>
      </c>
      <c r="G15" s="725">
        <f>'RM_5.1.2.sz.mell'!G15</f>
        <v>0</v>
      </c>
      <c r="H15" s="725">
        <f>'RM_5.1.2.sz.mell'!H15</f>
        <v>0</v>
      </c>
      <c r="I15" s="407">
        <f>'RM_5.1.2.sz.mell'!I15</f>
        <v>0</v>
      </c>
      <c r="J15" s="407">
        <f>'RM_5.1.2.sz.mell'!J15</f>
        <v>0</v>
      </c>
      <c r="K15" s="307">
        <f>'RM_5.1.2.sz.mell'!K15</f>
        <v>0</v>
      </c>
    </row>
    <row r="16" spans="1:11" s="75" customFormat="1" ht="12" customHeight="1" x14ac:dyDescent="0.2">
      <c r="A16" s="1397" t="s">
        <v>104</v>
      </c>
      <c r="B16" s="1286" t="s">
        <v>258</v>
      </c>
      <c r="C16" s="699">
        <f>'RM_5.1.2.sz.mell'!C16</f>
        <v>0</v>
      </c>
      <c r="D16" s="1475">
        <f>'RM_5.1.2.sz.mell'!D16</f>
        <v>0</v>
      </c>
      <c r="E16" s="1475">
        <f>'RM_5.1.2.sz.mell'!E16</f>
        <v>0</v>
      </c>
      <c r="F16" s="1475">
        <f>'RM_5.1.2.sz.mell'!F16</f>
        <v>0</v>
      </c>
      <c r="G16" s="1475">
        <f>'RM_5.1.2.sz.mell'!G16</f>
        <v>0</v>
      </c>
      <c r="H16" s="1475">
        <f>'RM_5.1.2.sz.mell'!H16</f>
        <v>0</v>
      </c>
      <c r="I16" s="699">
        <f>'RM_5.1.2.sz.mell'!I16</f>
        <v>0</v>
      </c>
      <c r="J16" s="699">
        <f>'RM_5.1.2.sz.mell'!J16</f>
        <v>0</v>
      </c>
      <c r="K16" s="421">
        <f>'RM_5.1.2.sz.mell'!K16</f>
        <v>0</v>
      </c>
    </row>
    <row r="17" spans="1:11" s="75" customFormat="1" ht="12" customHeight="1" x14ac:dyDescent="0.2">
      <c r="A17" s="1398" t="s">
        <v>105</v>
      </c>
      <c r="B17" s="1288" t="s">
        <v>259</v>
      </c>
      <c r="C17" s="699">
        <f>'RM_5.1.2.sz.mell'!C17</f>
        <v>0</v>
      </c>
      <c r="D17" s="1476">
        <f>'RM_5.1.2.sz.mell'!D17</f>
        <v>0</v>
      </c>
      <c r="E17" s="1476">
        <f>'RM_5.1.2.sz.mell'!E17</f>
        <v>0</v>
      </c>
      <c r="F17" s="1476">
        <f>'RM_5.1.2.sz.mell'!F17</f>
        <v>0</v>
      </c>
      <c r="G17" s="1476">
        <f>'RM_5.1.2.sz.mell'!G17</f>
        <v>0</v>
      </c>
      <c r="H17" s="1476">
        <f>'RM_5.1.2.sz.mell'!H17</f>
        <v>0</v>
      </c>
      <c r="I17" s="717">
        <f>'RM_5.1.2.sz.mell'!I17</f>
        <v>0</v>
      </c>
      <c r="J17" s="717">
        <f>'RM_5.1.2.sz.mell'!J17</f>
        <v>0</v>
      </c>
      <c r="K17" s="785">
        <f>'RM_5.1.2.sz.mell'!K17</f>
        <v>0</v>
      </c>
    </row>
    <row r="18" spans="1:11" s="75" customFormat="1" ht="12" customHeight="1" x14ac:dyDescent="0.2">
      <c r="A18" s="1398" t="s">
        <v>106</v>
      </c>
      <c r="B18" s="1288" t="s">
        <v>422</v>
      </c>
      <c r="C18" s="699">
        <f>'RM_5.1.2.sz.mell'!C18</f>
        <v>0</v>
      </c>
      <c r="D18" s="1476">
        <f>'RM_5.1.2.sz.mell'!D18</f>
        <v>0</v>
      </c>
      <c r="E18" s="1476">
        <f>'RM_5.1.2.sz.mell'!E18</f>
        <v>0</v>
      </c>
      <c r="F18" s="1476">
        <f>'RM_5.1.2.sz.mell'!F18</f>
        <v>0</v>
      </c>
      <c r="G18" s="1476">
        <f>'RM_5.1.2.sz.mell'!G18</f>
        <v>0</v>
      </c>
      <c r="H18" s="1476">
        <f>'RM_5.1.2.sz.mell'!H18</f>
        <v>0</v>
      </c>
      <c r="I18" s="717">
        <f>'RM_5.1.2.sz.mell'!I18</f>
        <v>0</v>
      </c>
      <c r="J18" s="717">
        <f>'RM_5.1.2.sz.mell'!J18</f>
        <v>0</v>
      </c>
      <c r="K18" s="785">
        <f>'RM_5.1.2.sz.mell'!K18</f>
        <v>0</v>
      </c>
    </row>
    <row r="19" spans="1:11" s="75" customFormat="1" ht="12" customHeight="1" x14ac:dyDescent="0.2">
      <c r="A19" s="1398" t="s">
        <v>107</v>
      </c>
      <c r="B19" s="1288" t="s">
        <v>423</v>
      </c>
      <c r="C19" s="699">
        <f>'RM_5.1.2.sz.mell'!C19</f>
        <v>0</v>
      </c>
      <c r="D19" s="1476">
        <f>'RM_5.1.2.sz.mell'!D19</f>
        <v>0</v>
      </c>
      <c r="E19" s="1476">
        <f>'RM_5.1.2.sz.mell'!E19</f>
        <v>0</v>
      </c>
      <c r="F19" s="1476">
        <f>'RM_5.1.2.sz.mell'!F19</f>
        <v>0</v>
      </c>
      <c r="G19" s="1476">
        <f>'RM_5.1.2.sz.mell'!G19</f>
        <v>0</v>
      </c>
      <c r="H19" s="1476">
        <f>'RM_5.1.2.sz.mell'!H19</f>
        <v>0</v>
      </c>
      <c r="I19" s="717">
        <f>'RM_5.1.2.sz.mell'!I19</f>
        <v>0</v>
      </c>
      <c r="J19" s="717">
        <f>'RM_5.1.2.sz.mell'!J19</f>
        <v>0</v>
      </c>
      <c r="K19" s="785">
        <f>'RM_5.1.2.sz.mell'!K19</f>
        <v>0</v>
      </c>
    </row>
    <row r="20" spans="1:11" s="75" customFormat="1" ht="12" customHeight="1" x14ac:dyDescent="0.2">
      <c r="A20" s="1398" t="s">
        <v>108</v>
      </c>
      <c r="B20" s="1288" t="s">
        <v>260</v>
      </c>
      <c r="C20" s="699">
        <f>'RM_5.1.2.sz.mell'!C20</f>
        <v>0</v>
      </c>
      <c r="D20" s="1476">
        <f>'RM_5.1.2.sz.mell'!D20</f>
        <v>0</v>
      </c>
      <c r="E20" s="1476">
        <f>'RM_5.1.2.sz.mell'!E20</f>
        <v>0</v>
      </c>
      <c r="F20" s="1476">
        <f>'RM_5.1.2.sz.mell'!F20</f>
        <v>0</v>
      </c>
      <c r="G20" s="1476">
        <f>'RM_5.1.2.sz.mell'!G20</f>
        <v>0</v>
      </c>
      <c r="H20" s="1476">
        <f>'RM_5.1.2.sz.mell'!H20</f>
        <v>0</v>
      </c>
      <c r="I20" s="717">
        <f>'RM_5.1.2.sz.mell'!I20</f>
        <v>0</v>
      </c>
      <c r="J20" s="717">
        <f>'RM_5.1.2.sz.mell'!J20</f>
        <v>0</v>
      </c>
      <c r="K20" s="785">
        <f>'RM_5.1.2.sz.mell'!K20</f>
        <v>0</v>
      </c>
    </row>
    <row r="21" spans="1:11" s="1399" customFormat="1" ht="12" customHeight="1" thickBot="1" x14ac:dyDescent="0.25">
      <c r="A21" s="1400" t="s">
        <v>117</v>
      </c>
      <c r="B21" s="1293" t="s">
        <v>261</v>
      </c>
      <c r="C21" s="699">
        <f>'RM_5.1.2.sz.mell'!C21</f>
        <v>0</v>
      </c>
      <c r="D21" s="1477">
        <f>'RM_5.1.2.sz.mell'!D21</f>
        <v>0</v>
      </c>
      <c r="E21" s="1477">
        <f>'RM_5.1.2.sz.mell'!E21</f>
        <v>0</v>
      </c>
      <c r="F21" s="1477">
        <f>'RM_5.1.2.sz.mell'!F21</f>
        <v>0</v>
      </c>
      <c r="G21" s="1477">
        <f>'RM_5.1.2.sz.mell'!G21</f>
        <v>0</v>
      </c>
      <c r="H21" s="1477">
        <f>'RM_5.1.2.sz.mell'!H21</f>
        <v>0</v>
      </c>
      <c r="I21" s="719">
        <f>'RM_5.1.2.sz.mell'!I21</f>
        <v>0</v>
      </c>
      <c r="J21" s="719">
        <f>'RM_5.1.2.sz.mell'!J21</f>
        <v>0</v>
      </c>
      <c r="K21" s="786">
        <f>'RM_5.1.2.sz.mell'!K21</f>
        <v>0</v>
      </c>
    </row>
    <row r="22" spans="1:11" s="1399" customFormat="1" ht="12" customHeight="1" thickBot="1" x14ac:dyDescent="0.3">
      <c r="A22" s="1311" t="s">
        <v>20</v>
      </c>
      <c r="B22" s="1284" t="s">
        <v>262</v>
      </c>
      <c r="C22" s="407">
        <f>'RM_5.1.2.sz.mell'!C22</f>
        <v>0</v>
      </c>
      <c r="D22" s="725">
        <f>'RM_5.1.2.sz.mell'!D22</f>
        <v>0</v>
      </c>
      <c r="E22" s="725">
        <f>'RM_5.1.2.sz.mell'!E22</f>
        <v>0</v>
      </c>
      <c r="F22" s="725">
        <f>'RM_5.1.2.sz.mell'!F22</f>
        <v>0</v>
      </c>
      <c r="G22" s="725">
        <f>'RM_5.1.2.sz.mell'!G22</f>
        <v>0</v>
      </c>
      <c r="H22" s="725">
        <f>'RM_5.1.2.sz.mell'!H22</f>
        <v>0</v>
      </c>
      <c r="I22" s="407">
        <f>'RM_5.1.2.sz.mell'!I22</f>
        <v>0</v>
      </c>
      <c r="J22" s="407">
        <f>'RM_5.1.2.sz.mell'!J22</f>
        <v>0</v>
      </c>
      <c r="K22" s="307">
        <f>'RM_5.1.2.sz.mell'!K22</f>
        <v>0</v>
      </c>
    </row>
    <row r="23" spans="1:11" s="1399" customFormat="1" ht="12" customHeight="1" x14ac:dyDescent="0.2">
      <c r="A23" s="1397" t="s">
        <v>87</v>
      </c>
      <c r="B23" s="1286" t="s">
        <v>263</v>
      </c>
      <c r="C23" s="699">
        <f>'RM_5.1.2.sz.mell'!C23</f>
        <v>0</v>
      </c>
      <c r="D23" s="1475">
        <f>'RM_5.1.2.sz.mell'!D23</f>
        <v>0</v>
      </c>
      <c r="E23" s="1475">
        <f>'RM_5.1.2.sz.mell'!E23</f>
        <v>0</v>
      </c>
      <c r="F23" s="1475">
        <f>'RM_5.1.2.sz.mell'!F23</f>
        <v>0</v>
      </c>
      <c r="G23" s="1475">
        <f>'RM_5.1.2.sz.mell'!G23</f>
        <v>0</v>
      </c>
      <c r="H23" s="1475">
        <f>'RM_5.1.2.sz.mell'!H23</f>
        <v>0</v>
      </c>
      <c r="I23" s="699">
        <f>'RM_5.1.2.sz.mell'!I23</f>
        <v>0</v>
      </c>
      <c r="J23" s="699">
        <f>'RM_5.1.2.sz.mell'!J23</f>
        <v>0</v>
      </c>
      <c r="K23" s="421">
        <f>'RM_5.1.2.sz.mell'!K23</f>
        <v>0</v>
      </c>
    </row>
    <row r="24" spans="1:11" s="75" customFormat="1" ht="12" customHeight="1" x14ac:dyDescent="0.2">
      <c r="A24" s="1398" t="s">
        <v>88</v>
      </c>
      <c r="B24" s="1288" t="s">
        <v>264</v>
      </c>
      <c r="C24" s="717">
        <f>'RM_5.1.2.sz.mell'!C24</f>
        <v>0</v>
      </c>
      <c r="D24" s="1476">
        <f>'RM_5.1.2.sz.mell'!D24</f>
        <v>0</v>
      </c>
      <c r="E24" s="1476">
        <f>'RM_5.1.2.sz.mell'!E24</f>
        <v>0</v>
      </c>
      <c r="F24" s="1476">
        <f>'RM_5.1.2.sz.mell'!F24</f>
        <v>0</v>
      </c>
      <c r="G24" s="1476">
        <f>'RM_5.1.2.sz.mell'!G24</f>
        <v>0</v>
      </c>
      <c r="H24" s="1476">
        <f>'RM_5.1.2.sz.mell'!H24</f>
        <v>0</v>
      </c>
      <c r="I24" s="717">
        <f>'RM_5.1.2.sz.mell'!I24</f>
        <v>0</v>
      </c>
      <c r="J24" s="717">
        <f>'RM_5.1.2.sz.mell'!J24</f>
        <v>0</v>
      </c>
      <c r="K24" s="785">
        <f>'RM_5.1.2.sz.mell'!K24</f>
        <v>0</v>
      </c>
    </row>
    <row r="25" spans="1:11" s="1399" customFormat="1" ht="12" customHeight="1" x14ac:dyDescent="0.2">
      <c r="A25" s="1398" t="s">
        <v>89</v>
      </c>
      <c r="B25" s="1288" t="s">
        <v>424</v>
      </c>
      <c r="C25" s="717">
        <f>'RM_5.1.2.sz.mell'!C25</f>
        <v>0</v>
      </c>
      <c r="D25" s="1476">
        <f>'RM_5.1.2.sz.mell'!D25</f>
        <v>0</v>
      </c>
      <c r="E25" s="1476">
        <f>'RM_5.1.2.sz.mell'!E25</f>
        <v>0</v>
      </c>
      <c r="F25" s="1476">
        <f>'RM_5.1.2.sz.mell'!F25</f>
        <v>0</v>
      </c>
      <c r="G25" s="1476">
        <f>'RM_5.1.2.sz.mell'!G25</f>
        <v>0</v>
      </c>
      <c r="H25" s="1476">
        <f>'RM_5.1.2.sz.mell'!H25</f>
        <v>0</v>
      </c>
      <c r="I25" s="717">
        <f>'RM_5.1.2.sz.mell'!I25</f>
        <v>0</v>
      </c>
      <c r="J25" s="717">
        <f>'RM_5.1.2.sz.mell'!J25</f>
        <v>0</v>
      </c>
      <c r="K25" s="785">
        <f>'RM_5.1.2.sz.mell'!K25</f>
        <v>0</v>
      </c>
    </row>
    <row r="26" spans="1:11" s="1399" customFormat="1" ht="12" customHeight="1" x14ac:dyDescent="0.2">
      <c r="A26" s="1398" t="s">
        <v>90</v>
      </c>
      <c r="B26" s="1288" t="s">
        <v>425</v>
      </c>
      <c r="C26" s="717">
        <f>'RM_5.1.2.sz.mell'!C26</f>
        <v>0</v>
      </c>
      <c r="D26" s="1476">
        <f>'RM_5.1.2.sz.mell'!D26</f>
        <v>0</v>
      </c>
      <c r="E26" s="1476">
        <f>'RM_5.1.2.sz.mell'!E26</f>
        <v>0</v>
      </c>
      <c r="F26" s="1476">
        <f>'RM_5.1.2.sz.mell'!F26</f>
        <v>0</v>
      </c>
      <c r="G26" s="1476">
        <f>'RM_5.1.2.sz.mell'!G26</f>
        <v>0</v>
      </c>
      <c r="H26" s="1476">
        <f>'RM_5.1.2.sz.mell'!H26</f>
        <v>0</v>
      </c>
      <c r="I26" s="717">
        <f>'RM_5.1.2.sz.mell'!I26</f>
        <v>0</v>
      </c>
      <c r="J26" s="717">
        <f>'RM_5.1.2.sz.mell'!J26</f>
        <v>0</v>
      </c>
      <c r="K26" s="785">
        <f>'RM_5.1.2.sz.mell'!K26</f>
        <v>0</v>
      </c>
    </row>
    <row r="27" spans="1:11" s="1399" customFormat="1" ht="12" customHeight="1" x14ac:dyDescent="0.2">
      <c r="A27" s="1398" t="s">
        <v>171</v>
      </c>
      <c r="B27" s="1288" t="s">
        <v>265</v>
      </c>
      <c r="C27" s="717">
        <f>'RM_5.1.2.sz.mell'!C27</f>
        <v>0</v>
      </c>
      <c r="D27" s="1476">
        <f>'RM_5.1.2.sz.mell'!D27</f>
        <v>0</v>
      </c>
      <c r="E27" s="1476">
        <f>'RM_5.1.2.sz.mell'!E27</f>
        <v>0</v>
      </c>
      <c r="F27" s="1476">
        <f>'RM_5.1.2.sz.mell'!F27</f>
        <v>0</v>
      </c>
      <c r="G27" s="1476">
        <f>'RM_5.1.2.sz.mell'!G27</f>
        <v>0</v>
      </c>
      <c r="H27" s="1476">
        <f>'RM_5.1.2.sz.mell'!H27</f>
        <v>0</v>
      </c>
      <c r="I27" s="717">
        <f>'RM_5.1.2.sz.mell'!I27</f>
        <v>0</v>
      </c>
      <c r="J27" s="717">
        <f>'RM_5.1.2.sz.mell'!J27</f>
        <v>0</v>
      </c>
      <c r="K27" s="785">
        <f>'RM_5.1.2.sz.mell'!K27</f>
        <v>0</v>
      </c>
    </row>
    <row r="28" spans="1:11" s="1399" customFormat="1" ht="12" customHeight="1" thickBot="1" x14ac:dyDescent="0.25">
      <c r="A28" s="1400" t="s">
        <v>172</v>
      </c>
      <c r="B28" s="1293" t="s">
        <v>266</v>
      </c>
      <c r="C28" s="719">
        <f>'RM_5.1.2.sz.mell'!C28</f>
        <v>0</v>
      </c>
      <c r="D28" s="1477">
        <f>'RM_5.1.2.sz.mell'!D28</f>
        <v>0</v>
      </c>
      <c r="E28" s="1477">
        <f>'RM_5.1.2.sz.mell'!E28</f>
        <v>0</v>
      </c>
      <c r="F28" s="1477">
        <f>'RM_5.1.2.sz.mell'!F28</f>
        <v>0</v>
      </c>
      <c r="G28" s="1477">
        <f>'RM_5.1.2.sz.mell'!G28</f>
        <v>0</v>
      </c>
      <c r="H28" s="1477">
        <f>'RM_5.1.2.sz.mell'!H28</f>
        <v>0</v>
      </c>
      <c r="I28" s="719">
        <f>'RM_5.1.2.sz.mell'!I28</f>
        <v>0</v>
      </c>
      <c r="J28" s="719">
        <f>'RM_5.1.2.sz.mell'!J28</f>
        <v>0</v>
      </c>
      <c r="K28" s="786">
        <f>'RM_5.1.2.sz.mell'!K28</f>
        <v>0</v>
      </c>
    </row>
    <row r="29" spans="1:11" s="1399" customFormat="1" ht="12" customHeight="1" thickBot="1" x14ac:dyDescent="0.3">
      <c r="A29" s="1311" t="s">
        <v>173</v>
      </c>
      <c r="B29" s="1284" t="s">
        <v>560</v>
      </c>
      <c r="C29" s="414">
        <f>'RM_5.1.2.sz.mell'!C29</f>
        <v>0</v>
      </c>
      <c r="D29" s="414">
        <f>'RM_5.1.2.sz.mell'!D29</f>
        <v>0</v>
      </c>
      <c r="E29" s="414">
        <f>'RM_5.1.2.sz.mell'!E29</f>
        <v>0</v>
      </c>
      <c r="F29" s="414">
        <f>'RM_5.1.2.sz.mell'!F29</f>
        <v>0</v>
      </c>
      <c r="G29" s="414">
        <f>'RM_5.1.2.sz.mell'!G29</f>
        <v>0</v>
      </c>
      <c r="H29" s="414">
        <f>'RM_5.1.2.sz.mell'!H29</f>
        <v>0</v>
      </c>
      <c r="I29" s="414">
        <f>'RM_5.1.2.sz.mell'!I29</f>
        <v>0</v>
      </c>
      <c r="J29" s="414">
        <f>'RM_5.1.2.sz.mell'!J29</f>
        <v>0</v>
      </c>
      <c r="K29" s="313">
        <f>'RM_5.1.2.sz.mell'!K29</f>
        <v>0</v>
      </c>
    </row>
    <row r="30" spans="1:11" s="1399" customFormat="1" ht="12" customHeight="1" x14ac:dyDescent="0.2">
      <c r="A30" s="1397" t="s">
        <v>268</v>
      </c>
      <c r="B30" s="1286" t="s">
        <v>555</v>
      </c>
      <c r="C30" s="699">
        <f>'RM_5.1.2.sz.mell'!C30</f>
        <v>0</v>
      </c>
      <c r="D30" s="699">
        <f>'RM_5.1.2.sz.mell'!D30</f>
        <v>0</v>
      </c>
      <c r="E30" s="699">
        <f>'RM_5.1.2.sz.mell'!E30</f>
        <v>0</v>
      </c>
      <c r="F30" s="699">
        <f>'RM_5.1.2.sz.mell'!F30</f>
        <v>0</v>
      </c>
      <c r="G30" s="699">
        <f>'RM_5.1.2.sz.mell'!G30</f>
        <v>0</v>
      </c>
      <c r="H30" s="699">
        <f>'RM_5.1.2.sz.mell'!H30</f>
        <v>0</v>
      </c>
      <c r="I30" s="699">
        <f>'RM_5.1.2.sz.mell'!I30</f>
        <v>0</v>
      </c>
      <c r="J30" s="699">
        <f>'RM_5.1.2.sz.mell'!J30</f>
        <v>0</v>
      </c>
      <c r="K30" s="421">
        <f>'RM_5.1.2.sz.mell'!K30</f>
        <v>0</v>
      </c>
    </row>
    <row r="31" spans="1:11" s="1399" customFormat="1" ht="12" customHeight="1" x14ac:dyDescent="0.2">
      <c r="A31" s="1398" t="s">
        <v>269</v>
      </c>
      <c r="B31" s="1288" t="s">
        <v>556</v>
      </c>
      <c r="C31" s="717">
        <f>'RM_5.1.2.sz.mell'!C31</f>
        <v>0</v>
      </c>
      <c r="D31" s="717">
        <f>'RM_5.1.2.sz.mell'!D31</f>
        <v>0</v>
      </c>
      <c r="E31" s="717">
        <f>'RM_5.1.2.sz.mell'!E31</f>
        <v>0</v>
      </c>
      <c r="F31" s="717">
        <f>'RM_5.1.2.sz.mell'!F31</f>
        <v>0</v>
      </c>
      <c r="G31" s="717">
        <f>'RM_5.1.2.sz.mell'!G31</f>
        <v>0</v>
      </c>
      <c r="H31" s="717">
        <f>'RM_5.1.2.sz.mell'!H31</f>
        <v>0</v>
      </c>
      <c r="I31" s="717">
        <f>'RM_5.1.2.sz.mell'!I31</f>
        <v>0</v>
      </c>
      <c r="J31" s="717">
        <f>'RM_5.1.2.sz.mell'!J31</f>
        <v>0</v>
      </c>
      <c r="K31" s="785">
        <f>'RM_5.1.2.sz.mell'!K31</f>
        <v>0</v>
      </c>
    </row>
    <row r="32" spans="1:11" s="1399" customFormat="1" ht="12" customHeight="1" x14ac:dyDescent="0.2">
      <c r="A32" s="1398" t="s">
        <v>270</v>
      </c>
      <c r="B32" s="1288" t="s">
        <v>557</v>
      </c>
      <c r="C32" s="717">
        <f>'RM_5.1.2.sz.mell'!C32</f>
        <v>0</v>
      </c>
      <c r="D32" s="717">
        <f>'RM_5.1.2.sz.mell'!D32</f>
        <v>0</v>
      </c>
      <c r="E32" s="717">
        <f>'RM_5.1.2.sz.mell'!E32</f>
        <v>0</v>
      </c>
      <c r="F32" s="717">
        <f>'RM_5.1.2.sz.mell'!F32</f>
        <v>0</v>
      </c>
      <c r="G32" s="717">
        <f>'RM_5.1.2.sz.mell'!G32</f>
        <v>0</v>
      </c>
      <c r="H32" s="717">
        <f>'RM_5.1.2.sz.mell'!H32</f>
        <v>0</v>
      </c>
      <c r="I32" s="717">
        <f>'RM_5.1.2.sz.mell'!I32</f>
        <v>0</v>
      </c>
      <c r="J32" s="717">
        <f>'RM_5.1.2.sz.mell'!J32</f>
        <v>0</v>
      </c>
      <c r="K32" s="785">
        <f>'RM_5.1.2.sz.mell'!K32</f>
        <v>0</v>
      </c>
    </row>
    <row r="33" spans="1:11" s="1399" customFormat="1" ht="12" customHeight="1" x14ac:dyDescent="0.2">
      <c r="A33" s="1398" t="s">
        <v>271</v>
      </c>
      <c r="B33" s="1288" t="s">
        <v>558</v>
      </c>
      <c r="C33" s="717">
        <f>'RM_5.1.2.sz.mell'!C33</f>
        <v>0</v>
      </c>
      <c r="D33" s="717">
        <f>'RM_5.1.2.sz.mell'!D33</f>
        <v>0</v>
      </c>
      <c r="E33" s="717">
        <f>'RM_5.1.2.sz.mell'!E33</f>
        <v>0</v>
      </c>
      <c r="F33" s="717">
        <f>'RM_5.1.2.sz.mell'!F33</f>
        <v>0</v>
      </c>
      <c r="G33" s="717">
        <f>'RM_5.1.2.sz.mell'!G33</f>
        <v>0</v>
      </c>
      <c r="H33" s="717">
        <f>'RM_5.1.2.sz.mell'!H33</f>
        <v>0</v>
      </c>
      <c r="I33" s="717">
        <f>'RM_5.1.2.sz.mell'!I33</f>
        <v>0</v>
      </c>
      <c r="J33" s="717">
        <f>'RM_5.1.2.sz.mell'!J33</f>
        <v>0</v>
      </c>
      <c r="K33" s="785">
        <f>'RM_5.1.2.sz.mell'!K33</f>
        <v>0</v>
      </c>
    </row>
    <row r="34" spans="1:11" s="1399" customFormat="1" ht="12" customHeight="1" x14ac:dyDescent="0.2">
      <c r="A34" s="1398" t="s">
        <v>552</v>
      </c>
      <c r="B34" s="1288" t="s">
        <v>272</v>
      </c>
      <c r="C34" s="717">
        <f>'RM_5.1.2.sz.mell'!C34</f>
        <v>0</v>
      </c>
      <c r="D34" s="717">
        <f>'RM_5.1.2.sz.mell'!D34</f>
        <v>0</v>
      </c>
      <c r="E34" s="717">
        <f>'RM_5.1.2.sz.mell'!E34</f>
        <v>0</v>
      </c>
      <c r="F34" s="717">
        <f>'RM_5.1.2.sz.mell'!F34</f>
        <v>0</v>
      </c>
      <c r="G34" s="717">
        <f>'RM_5.1.2.sz.mell'!G34</f>
        <v>0</v>
      </c>
      <c r="H34" s="717">
        <f>'RM_5.1.2.sz.mell'!H34</f>
        <v>0</v>
      </c>
      <c r="I34" s="717">
        <f>'RM_5.1.2.sz.mell'!I34</f>
        <v>0</v>
      </c>
      <c r="J34" s="717">
        <f>'RM_5.1.2.sz.mell'!J34</f>
        <v>0</v>
      </c>
      <c r="K34" s="785">
        <f>'RM_5.1.2.sz.mell'!K34</f>
        <v>0</v>
      </c>
    </row>
    <row r="35" spans="1:11" s="1399" customFormat="1" ht="12" customHeight="1" x14ac:dyDescent="0.2">
      <c r="A35" s="1398" t="s">
        <v>553</v>
      </c>
      <c r="B35" s="1288" t="s">
        <v>273</v>
      </c>
      <c r="C35" s="717">
        <f>'RM_5.1.2.sz.mell'!C35</f>
        <v>0</v>
      </c>
      <c r="D35" s="717">
        <f>'RM_5.1.2.sz.mell'!D35</f>
        <v>0</v>
      </c>
      <c r="E35" s="717">
        <f>'RM_5.1.2.sz.mell'!E35</f>
        <v>0</v>
      </c>
      <c r="F35" s="717">
        <f>'RM_5.1.2.sz.mell'!F35</f>
        <v>0</v>
      </c>
      <c r="G35" s="717">
        <f>'RM_5.1.2.sz.mell'!G35</f>
        <v>0</v>
      </c>
      <c r="H35" s="717">
        <f>'RM_5.1.2.sz.mell'!H35</f>
        <v>0</v>
      </c>
      <c r="I35" s="717">
        <f>'RM_5.1.2.sz.mell'!I35</f>
        <v>0</v>
      </c>
      <c r="J35" s="717">
        <f>'RM_5.1.2.sz.mell'!J35</f>
        <v>0</v>
      </c>
      <c r="K35" s="785">
        <f>'RM_5.1.2.sz.mell'!K35</f>
        <v>0</v>
      </c>
    </row>
    <row r="36" spans="1:11" s="1399" customFormat="1" ht="12" customHeight="1" thickBot="1" x14ac:dyDescent="0.25">
      <c r="A36" s="1400" t="s">
        <v>554</v>
      </c>
      <c r="B36" s="1293" t="s">
        <v>274</v>
      </c>
      <c r="C36" s="719">
        <f>'RM_5.1.2.sz.mell'!C36</f>
        <v>0</v>
      </c>
      <c r="D36" s="719">
        <f>'RM_5.1.2.sz.mell'!D36</f>
        <v>0</v>
      </c>
      <c r="E36" s="719">
        <f>'RM_5.1.2.sz.mell'!E36</f>
        <v>0</v>
      </c>
      <c r="F36" s="719">
        <f>'RM_5.1.2.sz.mell'!F36</f>
        <v>0</v>
      </c>
      <c r="G36" s="719">
        <f>'RM_5.1.2.sz.mell'!G36</f>
        <v>0</v>
      </c>
      <c r="H36" s="719">
        <f>'RM_5.1.2.sz.mell'!H36</f>
        <v>0</v>
      </c>
      <c r="I36" s="719">
        <f>'RM_5.1.2.sz.mell'!I36</f>
        <v>0</v>
      </c>
      <c r="J36" s="719">
        <f>'RM_5.1.2.sz.mell'!J36</f>
        <v>0</v>
      </c>
      <c r="K36" s="786">
        <f>'RM_5.1.2.sz.mell'!K36</f>
        <v>0</v>
      </c>
    </row>
    <row r="37" spans="1:11" s="1399" customFormat="1" ht="12" customHeight="1" thickBot="1" x14ac:dyDescent="0.3">
      <c r="A37" s="1311" t="s">
        <v>22</v>
      </c>
      <c r="B37" s="1284" t="s">
        <v>434</v>
      </c>
      <c r="C37" s="407">
        <f>'RM_5.1.2.sz.mell'!C37</f>
        <v>0</v>
      </c>
      <c r="D37" s="725">
        <f>'RM_5.1.2.sz.mell'!D37</f>
        <v>0</v>
      </c>
      <c r="E37" s="725">
        <f>'RM_5.1.2.sz.mell'!E37</f>
        <v>0</v>
      </c>
      <c r="F37" s="725">
        <f>'RM_5.1.2.sz.mell'!F37</f>
        <v>0</v>
      </c>
      <c r="G37" s="725">
        <f>'RM_5.1.2.sz.mell'!G37</f>
        <v>0</v>
      </c>
      <c r="H37" s="725">
        <f>'RM_5.1.2.sz.mell'!H37</f>
        <v>0</v>
      </c>
      <c r="I37" s="407">
        <f>'RM_5.1.2.sz.mell'!I37</f>
        <v>0</v>
      </c>
      <c r="J37" s="407">
        <f>'RM_5.1.2.sz.mell'!J37</f>
        <v>0</v>
      </c>
      <c r="K37" s="307">
        <f>'RM_5.1.2.sz.mell'!K37</f>
        <v>0</v>
      </c>
    </row>
    <row r="38" spans="1:11" s="1399" customFormat="1" ht="12" customHeight="1" x14ac:dyDescent="0.2">
      <c r="A38" s="1397" t="s">
        <v>91</v>
      </c>
      <c r="B38" s="1286" t="s">
        <v>277</v>
      </c>
      <c r="C38" s="699">
        <f>'RM_5.1.2.sz.mell'!C38</f>
        <v>0</v>
      </c>
      <c r="D38" s="1475">
        <f>'RM_5.1.2.sz.mell'!D38</f>
        <v>0</v>
      </c>
      <c r="E38" s="1475">
        <f>'RM_5.1.2.sz.mell'!E38</f>
        <v>0</v>
      </c>
      <c r="F38" s="1475">
        <f>'RM_5.1.2.sz.mell'!F38</f>
        <v>0</v>
      </c>
      <c r="G38" s="1475">
        <f>'RM_5.1.2.sz.mell'!G38</f>
        <v>0</v>
      </c>
      <c r="H38" s="1475">
        <f>'RM_5.1.2.sz.mell'!H38</f>
        <v>0</v>
      </c>
      <c r="I38" s="699">
        <f>'RM_5.1.2.sz.mell'!I38</f>
        <v>0</v>
      </c>
      <c r="J38" s="699">
        <f>'RM_5.1.2.sz.mell'!J38</f>
        <v>0</v>
      </c>
      <c r="K38" s="421">
        <f>'RM_5.1.2.sz.mell'!K38</f>
        <v>0</v>
      </c>
    </row>
    <row r="39" spans="1:11" s="1399" customFormat="1" ht="12" customHeight="1" x14ac:dyDescent="0.2">
      <c r="A39" s="1398" t="s">
        <v>92</v>
      </c>
      <c r="B39" s="1288" t="s">
        <v>278</v>
      </c>
      <c r="C39" s="717">
        <f>'RM_5.1.2.sz.mell'!C39</f>
        <v>0</v>
      </c>
      <c r="D39" s="1476">
        <f>'RM_5.1.2.sz.mell'!D39</f>
        <v>0</v>
      </c>
      <c r="E39" s="1476">
        <f>'RM_5.1.2.sz.mell'!E39</f>
        <v>0</v>
      </c>
      <c r="F39" s="1476">
        <f>'RM_5.1.2.sz.mell'!F39</f>
        <v>0</v>
      </c>
      <c r="G39" s="1476">
        <f>'RM_5.1.2.sz.mell'!G39</f>
        <v>0</v>
      </c>
      <c r="H39" s="1476">
        <f>'RM_5.1.2.sz.mell'!H39</f>
        <v>0</v>
      </c>
      <c r="I39" s="717">
        <f>'RM_5.1.2.sz.mell'!I39</f>
        <v>0</v>
      </c>
      <c r="J39" s="717">
        <f>'RM_5.1.2.sz.mell'!J39</f>
        <v>0</v>
      </c>
      <c r="K39" s="785">
        <f>'RM_5.1.2.sz.mell'!K39</f>
        <v>0</v>
      </c>
    </row>
    <row r="40" spans="1:11" s="1399" customFormat="1" ht="12" customHeight="1" x14ac:dyDescent="0.2">
      <c r="A40" s="1398" t="s">
        <v>93</v>
      </c>
      <c r="B40" s="1288" t="s">
        <v>279</v>
      </c>
      <c r="C40" s="717">
        <f>'RM_5.1.2.sz.mell'!C40</f>
        <v>0</v>
      </c>
      <c r="D40" s="1476">
        <f>'RM_5.1.2.sz.mell'!D40</f>
        <v>0</v>
      </c>
      <c r="E40" s="1476">
        <f>'RM_5.1.2.sz.mell'!E40</f>
        <v>0</v>
      </c>
      <c r="F40" s="1476">
        <f>'RM_5.1.2.sz.mell'!F40</f>
        <v>0</v>
      </c>
      <c r="G40" s="1476">
        <f>'RM_5.1.2.sz.mell'!G40</f>
        <v>0</v>
      </c>
      <c r="H40" s="1476">
        <f>'RM_5.1.2.sz.mell'!H40</f>
        <v>0</v>
      </c>
      <c r="I40" s="717">
        <f>'RM_5.1.2.sz.mell'!I40</f>
        <v>0</v>
      </c>
      <c r="J40" s="717">
        <f>'RM_5.1.2.sz.mell'!J40</f>
        <v>0</v>
      </c>
      <c r="K40" s="785">
        <f>'RM_5.1.2.sz.mell'!K40</f>
        <v>0</v>
      </c>
    </row>
    <row r="41" spans="1:11" s="1399" customFormat="1" ht="12" customHeight="1" x14ac:dyDescent="0.2">
      <c r="A41" s="1398" t="s">
        <v>175</v>
      </c>
      <c r="B41" s="1288" t="s">
        <v>280</v>
      </c>
      <c r="C41" s="717">
        <f>'RM_5.1.2.sz.mell'!C41</f>
        <v>0</v>
      </c>
      <c r="D41" s="1476">
        <f>'RM_5.1.2.sz.mell'!D41</f>
        <v>0</v>
      </c>
      <c r="E41" s="1476">
        <f>'RM_5.1.2.sz.mell'!E41</f>
        <v>0</v>
      </c>
      <c r="F41" s="1476">
        <f>'RM_5.1.2.sz.mell'!F41</f>
        <v>0</v>
      </c>
      <c r="G41" s="1476">
        <f>'RM_5.1.2.sz.mell'!G41</f>
        <v>0</v>
      </c>
      <c r="H41" s="1476">
        <f>'RM_5.1.2.sz.mell'!H41</f>
        <v>0</v>
      </c>
      <c r="I41" s="717">
        <f>'RM_5.1.2.sz.mell'!I41</f>
        <v>0</v>
      </c>
      <c r="J41" s="717">
        <f>'RM_5.1.2.sz.mell'!J41</f>
        <v>0</v>
      </c>
      <c r="K41" s="785">
        <f>'RM_5.1.2.sz.mell'!K41</f>
        <v>0</v>
      </c>
    </row>
    <row r="42" spans="1:11" s="1399" customFormat="1" ht="12" customHeight="1" x14ac:dyDescent="0.2">
      <c r="A42" s="1398" t="s">
        <v>176</v>
      </c>
      <c r="B42" s="1288" t="s">
        <v>281</v>
      </c>
      <c r="C42" s="717">
        <f>'RM_5.1.2.sz.mell'!C42</f>
        <v>0</v>
      </c>
      <c r="D42" s="1476">
        <f>'RM_5.1.2.sz.mell'!D42</f>
        <v>0</v>
      </c>
      <c r="E42" s="1476">
        <f>'RM_5.1.2.sz.mell'!E42</f>
        <v>0</v>
      </c>
      <c r="F42" s="1476">
        <f>'RM_5.1.2.sz.mell'!F42</f>
        <v>0</v>
      </c>
      <c r="G42" s="1476">
        <f>'RM_5.1.2.sz.mell'!G42</f>
        <v>0</v>
      </c>
      <c r="H42" s="1476">
        <f>'RM_5.1.2.sz.mell'!H42</f>
        <v>0</v>
      </c>
      <c r="I42" s="717">
        <f>'RM_5.1.2.sz.mell'!I42</f>
        <v>0</v>
      </c>
      <c r="J42" s="717">
        <f>'RM_5.1.2.sz.mell'!J42</f>
        <v>0</v>
      </c>
      <c r="K42" s="785">
        <f>'RM_5.1.2.sz.mell'!K42</f>
        <v>0</v>
      </c>
    </row>
    <row r="43" spans="1:11" s="1399" customFormat="1" ht="12" customHeight="1" x14ac:dyDescent="0.2">
      <c r="A43" s="1398" t="s">
        <v>177</v>
      </c>
      <c r="B43" s="1288" t="s">
        <v>282</v>
      </c>
      <c r="C43" s="717">
        <f>'RM_5.1.2.sz.mell'!C43</f>
        <v>0</v>
      </c>
      <c r="D43" s="1476">
        <f>'RM_5.1.2.sz.mell'!D43</f>
        <v>0</v>
      </c>
      <c r="E43" s="1476">
        <f>'RM_5.1.2.sz.mell'!E43</f>
        <v>0</v>
      </c>
      <c r="F43" s="1476">
        <f>'RM_5.1.2.sz.mell'!F43</f>
        <v>0</v>
      </c>
      <c r="G43" s="1476">
        <f>'RM_5.1.2.sz.mell'!G43</f>
        <v>0</v>
      </c>
      <c r="H43" s="1476">
        <f>'RM_5.1.2.sz.mell'!H43</f>
        <v>0</v>
      </c>
      <c r="I43" s="717">
        <f>'RM_5.1.2.sz.mell'!I43</f>
        <v>0</v>
      </c>
      <c r="J43" s="717">
        <f>'RM_5.1.2.sz.mell'!J43</f>
        <v>0</v>
      </c>
      <c r="K43" s="785">
        <f>'RM_5.1.2.sz.mell'!K43</f>
        <v>0</v>
      </c>
    </row>
    <row r="44" spans="1:11" s="1399" customFormat="1" ht="12" customHeight="1" x14ac:dyDescent="0.2">
      <c r="A44" s="1398" t="s">
        <v>178</v>
      </c>
      <c r="B44" s="1288" t="s">
        <v>283</v>
      </c>
      <c r="C44" s="717">
        <f>'RM_5.1.2.sz.mell'!C44</f>
        <v>0</v>
      </c>
      <c r="D44" s="1476">
        <f>'RM_5.1.2.sz.mell'!D44</f>
        <v>0</v>
      </c>
      <c r="E44" s="1476">
        <f>'RM_5.1.2.sz.mell'!E44</f>
        <v>0</v>
      </c>
      <c r="F44" s="1476">
        <f>'RM_5.1.2.sz.mell'!F44</f>
        <v>0</v>
      </c>
      <c r="G44" s="1476">
        <f>'RM_5.1.2.sz.mell'!G44</f>
        <v>0</v>
      </c>
      <c r="H44" s="1476">
        <f>'RM_5.1.2.sz.mell'!H44</f>
        <v>0</v>
      </c>
      <c r="I44" s="717">
        <f>'RM_5.1.2.sz.mell'!I44</f>
        <v>0</v>
      </c>
      <c r="J44" s="717">
        <f>'RM_5.1.2.sz.mell'!J44</f>
        <v>0</v>
      </c>
      <c r="K44" s="785">
        <f>'RM_5.1.2.sz.mell'!K44</f>
        <v>0</v>
      </c>
    </row>
    <row r="45" spans="1:11" s="1399" customFormat="1" ht="12" customHeight="1" x14ac:dyDescent="0.2">
      <c r="A45" s="1398" t="s">
        <v>179</v>
      </c>
      <c r="B45" s="1288" t="s">
        <v>284</v>
      </c>
      <c r="C45" s="717">
        <f>'RM_5.1.2.sz.mell'!C45</f>
        <v>0</v>
      </c>
      <c r="D45" s="1476">
        <f>'RM_5.1.2.sz.mell'!D45</f>
        <v>0</v>
      </c>
      <c r="E45" s="1476">
        <f>'RM_5.1.2.sz.mell'!E45</f>
        <v>0</v>
      </c>
      <c r="F45" s="1476">
        <f>'RM_5.1.2.sz.mell'!F45</f>
        <v>0</v>
      </c>
      <c r="G45" s="1476">
        <f>'RM_5.1.2.sz.mell'!G45</f>
        <v>0</v>
      </c>
      <c r="H45" s="1476">
        <f>'RM_5.1.2.sz.mell'!H45</f>
        <v>0</v>
      </c>
      <c r="I45" s="717">
        <f>'RM_5.1.2.sz.mell'!I45</f>
        <v>0</v>
      </c>
      <c r="J45" s="717">
        <f>'RM_5.1.2.sz.mell'!J45</f>
        <v>0</v>
      </c>
      <c r="K45" s="785">
        <f>'RM_5.1.2.sz.mell'!K45</f>
        <v>0</v>
      </c>
    </row>
    <row r="46" spans="1:11" s="1399" customFormat="1" ht="12" customHeight="1" x14ac:dyDescent="0.2">
      <c r="A46" s="1398" t="s">
        <v>275</v>
      </c>
      <c r="B46" s="1288" t="s">
        <v>285</v>
      </c>
      <c r="C46" s="710">
        <f>'RM_5.1.2.sz.mell'!C46</f>
        <v>0</v>
      </c>
      <c r="D46" s="1484">
        <f>'RM_5.1.2.sz.mell'!D46</f>
        <v>0</v>
      </c>
      <c r="E46" s="1484">
        <f>'RM_5.1.2.sz.mell'!E46</f>
        <v>0</v>
      </c>
      <c r="F46" s="1484">
        <f>'RM_5.1.2.sz.mell'!F46</f>
        <v>0</v>
      </c>
      <c r="G46" s="1484">
        <f>'RM_5.1.2.sz.mell'!G46</f>
        <v>0</v>
      </c>
      <c r="H46" s="1484">
        <f>'RM_5.1.2.sz.mell'!H46</f>
        <v>0</v>
      </c>
      <c r="I46" s="710">
        <f>'RM_5.1.2.sz.mell'!I46</f>
        <v>0</v>
      </c>
      <c r="J46" s="710">
        <f>'RM_5.1.2.sz.mell'!J46</f>
        <v>0</v>
      </c>
      <c r="K46" s="788">
        <f>'RM_5.1.2.sz.mell'!K46</f>
        <v>0</v>
      </c>
    </row>
    <row r="47" spans="1:11" s="1399" customFormat="1" ht="12" customHeight="1" x14ac:dyDescent="0.2">
      <c r="A47" s="1400" t="s">
        <v>276</v>
      </c>
      <c r="B47" s="1293" t="s">
        <v>436</v>
      </c>
      <c r="C47" s="790">
        <f>'RM_5.1.2.sz.mell'!C47</f>
        <v>0</v>
      </c>
      <c r="D47" s="1485">
        <f>'RM_5.1.2.sz.mell'!D47</f>
        <v>0</v>
      </c>
      <c r="E47" s="1485">
        <f>'RM_5.1.2.sz.mell'!E47</f>
        <v>0</v>
      </c>
      <c r="F47" s="1485">
        <f>'RM_5.1.2.sz.mell'!F47</f>
        <v>0</v>
      </c>
      <c r="G47" s="1485">
        <f>'RM_5.1.2.sz.mell'!G47</f>
        <v>0</v>
      </c>
      <c r="H47" s="1485">
        <f>'RM_5.1.2.sz.mell'!H47</f>
        <v>0</v>
      </c>
      <c r="I47" s="790">
        <f>'RM_5.1.2.sz.mell'!I47</f>
        <v>0</v>
      </c>
      <c r="J47" s="790">
        <f>'RM_5.1.2.sz.mell'!J47</f>
        <v>0</v>
      </c>
      <c r="K47" s="791">
        <f>'RM_5.1.2.sz.mell'!K47</f>
        <v>0</v>
      </c>
    </row>
    <row r="48" spans="1:11" s="1399" customFormat="1" ht="12" customHeight="1" thickBot="1" x14ac:dyDescent="0.25">
      <c r="A48" s="1400" t="s">
        <v>435</v>
      </c>
      <c r="B48" s="1293" t="s">
        <v>286</v>
      </c>
      <c r="C48" s="790">
        <f>'RM_5.1.2.sz.mell'!C48</f>
        <v>0</v>
      </c>
      <c r="D48" s="1485">
        <f>'RM_5.1.2.sz.mell'!D48</f>
        <v>0</v>
      </c>
      <c r="E48" s="1485">
        <f>'RM_5.1.2.sz.mell'!E48</f>
        <v>0</v>
      </c>
      <c r="F48" s="1485">
        <f>'RM_5.1.2.sz.mell'!F48</f>
        <v>0</v>
      </c>
      <c r="G48" s="1485">
        <f>'RM_5.1.2.sz.mell'!G48</f>
        <v>0</v>
      </c>
      <c r="H48" s="1485">
        <f>'RM_5.1.2.sz.mell'!H48</f>
        <v>0</v>
      </c>
      <c r="I48" s="790">
        <f>'RM_5.1.2.sz.mell'!I48</f>
        <v>0</v>
      </c>
      <c r="J48" s="790">
        <f>'RM_5.1.2.sz.mell'!J48</f>
        <v>0</v>
      </c>
      <c r="K48" s="791">
        <f>'RM_5.1.2.sz.mell'!K48</f>
        <v>0</v>
      </c>
    </row>
    <row r="49" spans="1:11" s="1399" customFormat="1" ht="12" customHeight="1" thickBot="1" x14ac:dyDescent="0.3">
      <c r="A49" s="1311" t="s">
        <v>23</v>
      </c>
      <c r="B49" s="1284" t="s">
        <v>287</v>
      </c>
      <c r="C49" s="407">
        <f>'RM_5.1.2.sz.mell'!C49</f>
        <v>0</v>
      </c>
      <c r="D49" s="725">
        <f>'RM_5.1.2.sz.mell'!D49</f>
        <v>0</v>
      </c>
      <c r="E49" s="725">
        <f>'RM_5.1.2.sz.mell'!E49</f>
        <v>0</v>
      </c>
      <c r="F49" s="725">
        <f>'RM_5.1.2.sz.mell'!F49</f>
        <v>0</v>
      </c>
      <c r="G49" s="725">
        <f>'RM_5.1.2.sz.mell'!G49</f>
        <v>0</v>
      </c>
      <c r="H49" s="725">
        <f>'RM_5.1.2.sz.mell'!H49</f>
        <v>0</v>
      </c>
      <c r="I49" s="407">
        <f>'RM_5.1.2.sz.mell'!I49</f>
        <v>0</v>
      </c>
      <c r="J49" s="407">
        <f>'RM_5.1.2.sz.mell'!J49</f>
        <v>0</v>
      </c>
      <c r="K49" s="307">
        <f>'RM_5.1.2.sz.mell'!K49</f>
        <v>0</v>
      </c>
    </row>
    <row r="50" spans="1:11" s="1399" customFormat="1" ht="12" customHeight="1" x14ac:dyDescent="0.2">
      <c r="A50" s="1397" t="s">
        <v>94</v>
      </c>
      <c r="B50" s="1286" t="s">
        <v>291</v>
      </c>
      <c r="C50" s="703">
        <f>'RM_5.1.2.sz.mell'!C50</f>
        <v>0</v>
      </c>
      <c r="D50" s="1486">
        <f>'RM_5.1.2.sz.mell'!D50</f>
        <v>0</v>
      </c>
      <c r="E50" s="1486">
        <f>'RM_5.1.2.sz.mell'!E50</f>
        <v>0</v>
      </c>
      <c r="F50" s="1486">
        <f>'RM_5.1.2.sz.mell'!F50</f>
        <v>0</v>
      </c>
      <c r="G50" s="1486">
        <f>'RM_5.1.2.sz.mell'!G50</f>
        <v>0</v>
      </c>
      <c r="H50" s="1486">
        <f>'RM_5.1.2.sz.mell'!H50</f>
        <v>0</v>
      </c>
      <c r="I50" s="703">
        <f>'RM_5.1.2.sz.mell'!I50</f>
        <v>0</v>
      </c>
      <c r="J50" s="703">
        <f>'RM_5.1.2.sz.mell'!J50</f>
        <v>0</v>
      </c>
      <c r="K50" s="793">
        <f>'RM_5.1.2.sz.mell'!K50</f>
        <v>0</v>
      </c>
    </row>
    <row r="51" spans="1:11" s="1399" customFormat="1" ht="12" customHeight="1" x14ac:dyDescent="0.2">
      <c r="A51" s="1398" t="s">
        <v>95</v>
      </c>
      <c r="B51" s="1288" t="s">
        <v>292</v>
      </c>
      <c r="C51" s="710">
        <f>'RM_5.1.2.sz.mell'!C51</f>
        <v>0</v>
      </c>
      <c r="D51" s="1484">
        <f>'RM_5.1.2.sz.mell'!D51</f>
        <v>0</v>
      </c>
      <c r="E51" s="1484">
        <f>'RM_5.1.2.sz.mell'!E51</f>
        <v>0</v>
      </c>
      <c r="F51" s="1484">
        <f>'RM_5.1.2.sz.mell'!F51</f>
        <v>0</v>
      </c>
      <c r="G51" s="1484">
        <f>'RM_5.1.2.sz.mell'!G51</f>
        <v>0</v>
      </c>
      <c r="H51" s="1484">
        <f>'RM_5.1.2.sz.mell'!H51</f>
        <v>0</v>
      </c>
      <c r="I51" s="710">
        <f>'RM_5.1.2.sz.mell'!I51</f>
        <v>0</v>
      </c>
      <c r="J51" s="710">
        <f>'RM_5.1.2.sz.mell'!J51</f>
        <v>0</v>
      </c>
      <c r="K51" s="788">
        <f>'RM_5.1.2.sz.mell'!K51</f>
        <v>0</v>
      </c>
    </row>
    <row r="52" spans="1:11" s="1399" customFormat="1" ht="12" customHeight="1" x14ac:dyDescent="0.2">
      <c r="A52" s="1398" t="s">
        <v>288</v>
      </c>
      <c r="B52" s="1288" t="s">
        <v>293</v>
      </c>
      <c r="C52" s="710">
        <f>'RM_5.1.2.sz.mell'!C52</f>
        <v>0</v>
      </c>
      <c r="D52" s="1484">
        <f>'RM_5.1.2.sz.mell'!D52</f>
        <v>0</v>
      </c>
      <c r="E52" s="1484">
        <f>'RM_5.1.2.sz.mell'!E52</f>
        <v>0</v>
      </c>
      <c r="F52" s="1484">
        <f>'RM_5.1.2.sz.mell'!F52</f>
        <v>0</v>
      </c>
      <c r="G52" s="1484">
        <f>'RM_5.1.2.sz.mell'!G52</f>
        <v>0</v>
      </c>
      <c r="H52" s="1484">
        <f>'RM_5.1.2.sz.mell'!H52</f>
        <v>0</v>
      </c>
      <c r="I52" s="710">
        <f>'RM_5.1.2.sz.mell'!I52</f>
        <v>0</v>
      </c>
      <c r="J52" s="710">
        <f>'RM_5.1.2.sz.mell'!J52</f>
        <v>0</v>
      </c>
      <c r="K52" s="788">
        <f>'RM_5.1.2.sz.mell'!K52</f>
        <v>0</v>
      </c>
    </row>
    <row r="53" spans="1:11" s="1399" customFormat="1" ht="12" customHeight="1" x14ac:dyDescent="0.2">
      <c r="A53" s="1398" t="s">
        <v>289</v>
      </c>
      <c r="B53" s="1288" t="s">
        <v>294</v>
      </c>
      <c r="C53" s="710">
        <f>'RM_5.1.2.sz.mell'!C53</f>
        <v>0</v>
      </c>
      <c r="D53" s="1484">
        <f>'RM_5.1.2.sz.mell'!D53</f>
        <v>0</v>
      </c>
      <c r="E53" s="1484">
        <f>'RM_5.1.2.sz.mell'!E53</f>
        <v>0</v>
      </c>
      <c r="F53" s="1484">
        <f>'RM_5.1.2.sz.mell'!F53</f>
        <v>0</v>
      </c>
      <c r="G53" s="1484">
        <f>'RM_5.1.2.sz.mell'!G53</f>
        <v>0</v>
      </c>
      <c r="H53" s="1484">
        <f>'RM_5.1.2.sz.mell'!H53</f>
        <v>0</v>
      </c>
      <c r="I53" s="710">
        <f>'RM_5.1.2.sz.mell'!I53</f>
        <v>0</v>
      </c>
      <c r="J53" s="710">
        <f>'RM_5.1.2.sz.mell'!J53</f>
        <v>0</v>
      </c>
      <c r="K53" s="788">
        <f>'RM_5.1.2.sz.mell'!K53</f>
        <v>0</v>
      </c>
    </row>
    <row r="54" spans="1:11" s="1399" customFormat="1" ht="12" customHeight="1" thickBot="1" x14ac:dyDescent="0.25">
      <c r="A54" s="1401" t="s">
        <v>290</v>
      </c>
      <c r="B54" s="1402" t="s">
        <v>295</v>
      </c>
      <c r="C54" s="707">
        <f>'RM_5.1.2.sz.mell'!C54</f>
        <v>0</v>
      </c>
      <c r="D54" s="1487">
        <f>'RM_5.1.2.sz.mell'!D54</f>
        <v>0</v>
      </c>
      <c r="E54" s="1487">
        <f>'RM_5.1.2.sz.mell'!E54</f>
        <v>0</v>
      </c>
      <c r="F54" s="1487">
        <f>'RM_5.1.2.sz.mell'!F54</f>
        <v>0</v>
      </c>
      <c r="G54" s="1487">
        <f>'RM_5.1.2.sz.mell'!G54</f>
        <v>0</v>
      </c>
      <c r="H54" s="1487">
        <f>'RM_5.1.2.sz.mell'!H54</f>
        <v>0</v>
      </c>
      <c r="I54" s="707">
        <f>'RM_5.1.2.sz.mell'!I54</f>
        <v>0</v>
      </c>
      <c r="J54" s="707">
        <f>'RM_5.1.2.sz.mell'!J54</f>
        <v>0</v>
      </c>
      <c r="K54" s="795">
        <f>'RM_5.1.2.sz.mell'!K54</f>
        <v>0</v>
      </c>
    </row>
    <row r="55" spans="1:11" s="1399" customFormat="1" ht="12" customHeight="1" thickBot="1" x14ac:dyDescent="0.3">
      <c r="A55" s="1311" t="s">
        <v>180</v>
      </c>
      <c r="B55" s="1284" t="s">
        <v>296</v>
      </c>
      <c r="C55" s="407">
        <f>'RM_5.1.2.sz.mell'!C55</f>
        <v>0</v>
      </c>
      <c r="D55" s="725">
        <f>'RM_5.1.2.sz.mell'!D55</f>
        <v>0</v>
      </c>
      <c r="E55" s="725">
        <f>'RM_5.1.2.sz.mell'!E55</f>
        <v>0</v>
      </c>
      <c r="F55" s="725">
        <f>'RM_5.1.2.sz.mell'!F55</f>
        <v>0</v>
      </c>
      <c r="G55" s="725">
        <f>'RM_5.1.2.sz.mell'!G55</f>
        <v>0</v>
      </c>
      <c r="H55" s="725">
        <f>'RM_5.1.2.sz.mell'!H55</f>
        <v>0</v>
      </c>
      <c r="I55" s="407">
        <f>'RM_5.1.2.sz.mell'!I55</f>
        <v>0</v>
      </c>
      <c r="J55" s="407">
        <f>'RM_5.1.2.sz.mell'!J55</f>
        <v>0</v>
      </c>
      <c r="K55" s="307">
        <f>'RM_5.1.2.sz.mell'!K55</f>
        <v>0</v>
      </c>
    </row>
    <row r="56" spans="1:11" s="1399" customFormat="1" ht="12" customHeight="1" x14ac:dyDescent="0.2">
      <c r="A56" s="1397" t="s">
        <v>96</v>
      </c>
      <c r="B56" s="1286" t="s">
        <v>297</v>
      </c>
      <c r="C56" s="699">
        <f>'RM_5.1.2.sz.mell'!C56</f>
        <v>0</v>
      </c>
      <c r="D56" s="1475">
        <f>'RM_5.1.2.sz.mell'!D56</f>
        <v>0</v>
      </c>
      <c r="E56" s="1475">
        <f>'RM_5.1.2.sz.mell'!E56</f>
        <v>0</v>
      </c>
      <c r="F56" s="1475">
        <f>'RM_5.1.2.sz.mell'!F56</f>
        <v>0</v>
      </c>
      <c r="G56" s="1475">
        <f>'RM_5.1.2.sz.mell'!G56</f>
        <v>0</v>
      </c>
      <c r="H56" s="1475">
        <f>'RM_5.1.2.sz.mell'!H56</f>
        <v>0</v>
      </c>
      <c r="I56" s="699">
        <f>'RM_5.1.2.sz.mell'!I56</f>
        <v>0</v>
      </c>
      <c r="J56" s="699">
        <f>'RM_5.1.2.sz.mell'!J56</f>
        <v>0</v>
      </c>
      <c r="K56" s="421">
        <f>'RM_5.1.2.sz.mell'!K56</f>
        <v>0</v>
      </c>
    </row>
    <row r="57" spans="1:11" s="1399" customFormat="1" ht="12" customHeight="1" x14ac:dyDescent="0.2">
      <c r="A57" s="1398" t="s">
        <v>97</v>
      </c>
      <c r="B57" s="1288" t="s">
        <v>426</v>
      </c>
      <c r="C57" s="717">
        <f>'RM_5.1.2.sz.mell'!C57</f>
        <v>0</v>
      </c>
      <c r="D57" s="1476">
        <f>'RM_5.1.2.sz.mell'!D57</f>
        <v>0</v>
      </c>
      <c r="E57" s="1476">
        <f>'RM_5.1.2.sz.mell'!E57</f>
        <v>0</v>
      </c>
      <c r="F57" s="1476">
        <f>'RM_5.1.2.sz.mell'!F57</f>
        <v>0</v>
      </c>
      <c r="G57" s="1476">
        <f>'RM_5.1.2.sz.mell'!G57</f>
        <v>0</v>
      </c>
      <c r="H57" s="1476">
        <f>'RM_5.1.2.sz.mell'!H57</f>
        <v>0</v>
      </c>
      <c r="I57" s="717">
        <f>'RM_5.1.2.sz.mell'!I57</f>
        <v>0</v>
      </c>
      <c r="J57" s="717">
        <f>'RM_5.1.2.sz.mell'!J57</f>
        <v>0</v>
      </c>
      <c r="K57" s="785">
        <f>'RM_5.1.2.sz.mell'!K57</f>
        <v>0</v>
      </c>
    </row>
    <row r="58" spans="1:11" s="1399" customFormat="1" ht="12" customHeight="1" x14ac:dyDescent="0.2">
      <c r="A58" s="1398" t="s">
        <v>300</v>
      </c>
      <c r="B58" s="1288" t="s">
        <v>298</v>
      </c>
      <c r="C58" s="717">
        <f>'RM_5.1.2.sz.mell'!C58</f>
        <v>0</v>
      </c>
      <c r="D58" s="1476">
        <f>'RM_5.1.2.sz.mell'!D58</f>
        <v>0</v>
      </c>
      <c r="E58" s="1476">
        <f>'RM_5.1.2.sz.mell'!E58</f>
        <v>0</v>
      </c>
      <c r="F58" s="1476">
        <f>'RM_5.1.2.sz.mell'!F58</f>
        <v>0</v>
      </c>
      <c r="G58" s="1476">
        <f>'RM_5.1.2.sz.mell'!G58</f>
        <v>0</v>
      </c>
      <c r="H58" s="1476">
        <f>'RM_5.1.2.sz.mell'!H58</f>
        <v>0</v>
      </c>
      <c r="I58" s="717">
        <f>'RM_5.1.2.sz.mell'!I58</f>
        <v>0</v>
      </c>
      <c r="J58" s="717">
        <f>'RM_5.1.2.sz.mell'!J58</f>
        <v>0</v>
      </c>
      <c r="K58" s="785">
        <f>'RM_5.1.2.sz.mell'!K58</f>
        <v>0</v>
      </c>
    </row>
    <row r="59" spans="1:11" s="1399" customFormat="1" ht="12" customHeight="1" thickBot="1" x14ac:dyDescent="0.25">
      <c r="A59" s="1400" t="s">
        <v>301</v>
      </c>
      <c r="B59" s="1293" t="s">
        <v>299</v>
      </c>
      <c r="C59" s="719">
        <f>'RM_5.1.2.sz.mell'!C59</f>
        <v>0</v>
      </c>
      <c r="D59" s="1477">
        <f>'RM_5.1.2.sz.mell'!D59</f>
        <v>0</v>
      </c>
      <c r="E59" s="1477">
        <f>'RM_5.1.2.sz.mell'!E59</f>
        <v>0</v>
      </c>
      <c r="F59" s="1477">
        <f>'RM_5.1.2.sz.mell'!F59</f>
        <v>0</v>
      </c>
      <c r="G59" s="1477">
        <f>'RM_5.1.2.sz.mell'!G59</f>
        <v>0</v>
      </c>
      <c r="H59" s="1477">
        <f>'RM_5.1.2.sz.mell'!H59</f>
        <v>0</v>
      </c>
      <c r="I59" s="719">
        <f>'RM_5.1.2.sz.mell'!I59</f>
        <v>0</v>
      </c>
      <c r="J59" s="719">
        <f>'RM_5.1.2.sz.mell'!J59</f>
        <v>0</v>
      </c>
      <c r="K59" s="786">
        <f>'RM_5.1.2.sz.mell'!K59</f>
        <v>0</v>
      </c>
    </row>
    <row r="60" spans="1:11" s="1399" customFormat="1" ht="12" customHeight="1" thickBot="1" x14ac:dyDescent="0.3">
      <c r="A60" s="1311" t="s">
        <v>25</v>
      </c>
      <c r="B60" s="1292" t="s">
        <v>302</v>
      </c>
      <c r="C60" s="407">
        <f>'RM_5.1.2.sz.mell'!C60</f>
        <v>0</v>
      </c>
      <c r="D60" s="725">
        <f>'RM_5.1.2.sz.mell'!D60</f>
        <v>0</v>
      </c>
      <c r="E60" s="725">
        <f>'RM_5.1.2.sz.mell'!E60</f>
        <v>0</v>
      </c>
      <c r="F60" s="725">
        <f>'RM_5.1.2.sz.mell'!F60</f>
        <v>0</v>
      </c>
      <c r="G60" s="725">
        <f>'RM_5.1.2.sz.mell'!G60</f>
        <v>0</v>
      </c>
      <c r="H60" s="725">
        <f>'RM_5.1.2.sz.mell'!H60</f>
        <v>0</v>
      </c>
      <c r="I60" s="407">
        <f>'RM_5.1.2.sz.mell'!I60</f>
        <v>0</v>
      </c>
      <c r="J60" s="407">
        <f>'RM_5.1.2.sz.mell'!J60</f>
        <v>0</v>
      </c>
      <c r="K60" s="307">
        <f>'RM_5.1.2.sz.mell'!K60</f>
        <v>0</v>
      </c>
    </row>
    <row r="61" spans="1:11" s="1399" customFormat="1" ht="12" customHeight="1" x14ac:dyDescent="0.2">
      <c r="A61" s="1397" t="s">
        <v>181</v>
      </c>
      <c r="B61" s="1286" t="s">
        <v>304</v>
      </c>
      <c r="C61" s="710">
        <f>'RM_5.1.2.sz.mell'!C61</f>
        <v>0</v>
      </c>
      <c r="D61" s="1484">
        <f>'RM_5.1.2.sz.mell'!D61</f>
        <v>0</v>
      </c>
      <c r="E61" s="1484">
        <f>'RM_5.1.2.sz.mell'!E61</f>
        <v>0</v>
      </c>
      <c r="F61" s="1484">
        <f>'RM_5.1.2.sz.mell'!F61</f>
        <v>0</v>
      </c>
      <c r="G61" s="1484">
        <f>'RM_5.1.2.sz.mell'!G61</f>
        <v>0</v>
      </c>
      <c r="H61" s="1484">
        <f>'RM_5.1.2.sz.mell'!H61</f>
        <v>0</v>
      </c>
      <c r="I61" s="710">
        <f>'RM_5.1.2.sz.mell'!I61</f>
        <v>0</v>
      </c>
      <c r="J61" s="710">
        <f>'RM_5.1.2.sz.mell'!J61</f>
        <v>0</v>
      </c>
      <c r="K61" s="788">
        <f>'RM_5.1.2.sz.mell'!K61</f>
        <v>0</v>
      </c>
    </row>
    <row r="62" spans="1:11" s="1399" customFormat="1" ht="12" customHeight="1" x14ac:dyDescent="0.2">
      <c r="A62" s="1398" t="s">
        <v>182</v>
      </c>
      <c r="B62" s="1288" t="s">
        <v>427</v>
      </c>
      <c r="C62" s="710">
        <f>'RM_5.1.2.sz.mell'!C62</f>
        <v>0</v>
      </c>
      <c r="D62" s="1484">
        <f>'RM_5.1.2.sz.mell'!D62</f>
        <v>0</v>
      </c>
      <c r="E62" s="1484">
        <f>'RM_5.1.2.sz.mell'!E62</f>
        <v>0</v>
      </c>
      <c r="F62" s="1484">
        <f>'RM_5.1.2.sz.mell'!F62</f>
        <v>0</v>
      </c>
      <c r="G62" s="1484">
        <f>'RM_5.1.2.sz.mell'!G62</f>
        <v>0</v>
      </c>
      <c r="H62" s="1484">
        <f>'RM_5.1.2.sz.mell'!H62</f>
        <v>0</v>
      </c>
      <c r="I62" s="710">
        <f>'RM_5.1.2.sz.mell'!I62</f>
        <v>0</v>
      </c>
      <c r="J62" s="710">
        <f>'RM_5.1.2.sz.mell'!J62</f>
        <v>0</v>
      </c>
      <c r="K62" s="788">
        <f>'RM_5.1.2.sz.mell'!K62</f>
        <v>0</v>
      </c>
    </row>
    <row r="63" spans="1:11" s="1399" customFormat="1" ht="12" customHeight="1" x14ac:dyDescent="0.2">
      <c r="A63" s="1398" t="s">
        <v>231</v>
      </c>
      <c r="B63" s="1288" t="s">
        <v>305</v>
      </c>
      <c r="C63" s="710">
        <f>'RM_5.1.2.sz.mell'!C63</f>
        <v>0</v>
      </c>
      <c r="D63" s="1484">
        <f>'RM_5.1.2.sz.mell'!D63</f>
        <v>0</v>
      </c>
      <c r="E63" s="1484">
        <f>'RM_5.1.2.sz.mell'!E63</f>
        <v>0</v>
      </c>
      <c r="F63" s="1484">
        <f>'RM_5.1.2.sz.mell'!F63</f>
        <v>0</v>
      </c>
      <c r="G63" s="1484">
        <f>'RM_5.1.2.sz.mell'!G63</f>
        <v>0</v>
      </c>
      <c r="H63" s="1484">
        <f>'RM_5.1.2.sz.mell'!H63</f>
        <v>0</v>
      </c>
      <c r="I63" s="710">
        <f>'RM_5.1.2.sz.mell'!I63</f>
        <v>0</v>
      </c>
      <c r="J63" s="710">
        <f>'RM_5.1.2.sz.mell'!J63</f>
        <v>0</v>
      </c>
      <c r="K63" s="788">
        <f>'RM_5.1.2.sz.mell'!K63</f>
        <v>0</v>
      </c>
    </row>
    <row r="64" spans="1:11" s="1399" customFormat="1" ht="12" customHeight="1" thickBot="1" x14ac:dyDescent="0.25">
      <c r="A64" s="1400" t="s">
        <v>303</v>
      </c>
      <c r="B64" s="1293" t="s">
        <v>306</v>
      </c>
      <c r="C64" s="710">
        <f>'RM_5.1.2.sz.mell'!C64</f>
        <v>0</v>
      </c>
      <c r="D64" s="1484">
        <f>'RM_5.1.2.sz.mell'!D64</f>
        <v>0</v>
      </c>
      <c r="E64" s="1484">
        <f>'RM_5.1.2.sz.mell'!E64</f>
        <v>0</v>
      </c>
      <c r="F64" s="1484">
        <f>'RM_5.1.2.sz.mell'!F64</f>
        <v>0</v>
      </c>
      <c r="G64" s="1484">
        <f>'RM_5.1.2.sz.mell'!G64</f>
        <v>0</v>
      </c>
      <c r="H64" s="1484">
        <f>'RM_5.1.2.sz.mell'!H64</f>
        <v>0</v>
      </c>
      <c r="I64" s="710">
        <f>'RM_5.1.2.sz.mell'!I64</f>
        <v>0</v>
      </c>
      <c r="J64" s="710">
        <f>'RM_5.1.2.sz.mell'!J64</f>
        <v>0</v>
      </c>
      <c r="K64" s="788">
        <f>'RM_5.1.2.sz.mell'!K64</f>
        <v>0</v>
      </c>
    </row>
    <row r="65" spans="1:11" s="1399" customFormat="1" ht="12" customHeight="1" thickBot="1" x14ac:dyDescent="0.3">
      <c r="A65" s="1311" t="s">
        <v>26</v>
      </c>
      <c r="B65" s="1284" t="s">
        <v>307</v>
      </c>
      <c r="C65" s="414">
        <f>'RM_5.1.2.sz.mell'!C65</f>
        <v>0</v>
      </c>
      <c r="D65" s="726">
        <f>'RM_5.1.2.sz.mell'!D65</f>
        <v>0</v>
      </c>
      <c r="E65" s="726">
        <f>'RM_5.1.2.sz.mell'!E65</f>
        <v>0</v>
      </c>
      <c r="F65" s="726">
        <f>'RM_5.1.2.sz.mell'!F65</f>
        <v>0</v>
      </c>
      <c r="G65" s="726">
        <f>'RM_5.1.2.sz.mell'!G65</f>
        <v>0</v>
      </c>
      <c r="H65" s="726">
        <f>'RM_5.1.2.sz.mell'!H65</f>
        <v>0</v>
      </c>
      <c r="I65" s="414">
        <f>'RM_5.1.2.sz.mell'!I65</f>
        <v>0</v>
      </c>
      <c r="J65" s="414">
        <f>'RM_5.1.2.sz.mell'!J65</f>
        <v>0</v>
      </c>
      <c r="K65" s="313">
        <f>'RM_5.1.2.sz.mell'!K65</f>
        <v>0</v>
      </c>
    </row>
    <row r="66" spans="1:11" s="1399" customFormat="1" ht="12" customHeight="1" thickBot="1" x14ac:dyDescent="0.25">
      <c r="A66" s="1403" t="s">
        <v>394</v>
      </c>
      <c r="B66" s="1292" t="s">
        <v>309</v>
      </c>
      <c r="C66" s="407">
        <f>'RM_5.1.2.sz.mell'!C66</f>
        <v>0</v>
      </c>
      <c r="D66" s="725">
        <f>'RM_5.1.2.sz.mell'!D66</f>
        <v>0</v>
      </c>
      <c r="E66" s="725">
        <f>'RM_5.1.2.sz.mell'!E66</f>
        <v>0</v>
      </c>
      <c r="F66" s="725">
        <f>'RM_5.1.2.sz.mell'!F66</f>
        <v>0</v>
      </c>
      <c r="G66" s="725">
        <f>'RM_5.1.2.sz.mell'!G66</f>
        <v>0</v>
      </c>
      <c r="H66" s="725">
        <f>'RM_5.1.2.sz.mell'!H66</f>
        <v>0</v>
      </c>
      <c r="I66" s="407">
        <f>'RM_5.1.2.sz.mell'!I66</f>
        <v>0</v>
      </c>
      <c r="J66" s="407">
        <f>'RM_5.1.2.sz.mell'!J66</f>
        <v>0</v>
      </c>
      <c r="K66" s="307">
        <f>'RM_5.1.2.sz.mell'!K66</f>
        <v>0</v>
      </c>
    </row>
    <row r="67" spans="1:11" s="1399" customFormat="1" ht="12" customHeight="1" x14ac:dyDescent="0.2">
      <c r="A67" s="1397" t="s">
        <v>337</v>
      </c>
      <c r="B67" s="1286" t="s">
        <v>310</v>
      </c>
      <c r="C67" s="710">
        <f>'RM_5.1.2.sz.mell'!C67</f>
        <v>0</v>
      </c>
      <c r="D67" s="1484">
        <f>'RM_5.1.2.sz.mell'!D67</f>
        <v>0</v>
      </c>
      <c r="E67" s="1484">
        <f>'RM_5.1.2.sz.mell'!E67</f>
        <v>0</v>
      </c>
      <c r="F67" s="1484">
        <f>'RM_5.1.2.sz.mell'!F67</f>
        <v>0</v>
      </c>
      <c r="G67" s="1484">
        <f>'RM_5.1.2.sz.mell'!G67</f>
        <v>0</v>
      </c>
      <c r="H67" s="1484">
        <f>'RM_5.1.2.sz.mell'!H67</f>
        <v>0</v>
      </c>
      <c r="I67" s="710">
        <f>'RM_5.1.2.sz.mell'!I67</f>
        <v>0</v>
      </c>
      <c r="J67" s="710">
        <f>'RM_5.1.2.sz.mell'!J67</f>
        <v>0</v>
      </c>
      <c r="K67" s="788">
        <f>'RM_5.1.2.sz.mell'!K67</f>
        <v>0</v>
      </c>
    </row>
    <row r="68" spans="1:11" s="1399" customFormat="1" ht="12" customHeight="1" x14ac:dyDescent="0.2">
      <c r="A68" s="1398" t="s">
        <v>346</v>
      </c>
      <c r="B68" s="1288" t="s">
        <v>311</v>
      </c>
      <c r="C68" s="710">
        <f>'RM_5.1.2.sz.mell'!C68</f>
        <v>0</v>
      </c>
      <c r="D68" s="1484">
        <f>'RM_5.1.2.sz.mell'!D68</f>
        <v>0</v>
      </c>
      <c r="E68" s="1484">
        <f>'RM_5.1.2.sz.mell'!E68</f>
        <v>0</v>
      </c>
      <c r="F68" s="1484">
        <f>'RM_5.1.2.sz.mell'!F68</f>
        <v>0</v>
      </c>
      <c r="G68" s="1484">
        <f>'RM_5.1.2.sz.mell'!G68</f>
        <v>0</v>
      </c>
      <c r="H68" s="1484">
        <f>'RM_5.1.2.sz.mell'!H68</f>
        <v>0</v>
      </c>
      <c r="I68" s="710">
        <f>'RM_5.1.2.sz.mell'!I68</f>
        <v>0</v>
      </c>
      <c r="J68" s="710">
        <f>'RM_5.1.2.sz.mell'!J68</f>
        <v>0</v>
      </c>
      <c r="K68" s="788">
        <f>'RM_5.1.2.sz.mell'!K68</f>
        <v>0</v>
      </c>
    </row>
    <row r="69" spans="1:11" s="1399" customFormat="1" ht="12" customHeight="1" thickBot="1" x14ac:dyDescent="0.25">
      <c r="A69" s="1401" t="s">
        <v>347</v>
      </c>
      <c r="B69" s="1404" t="s">
        <v>312</v>
      </c>
      <c r="C69" s="707">
        <f>'RM_5.1.2.sz.mell'!C69</f>
        <v>0</v>
      </c>
      <c r="D69" s="1487">
        <f>'RM_5.1.2.sz.mell'!D69</f>
        <v>0</v>
      </c>
      <c r="E69" s="1487">
        <f>'RM_5.1.2.sz.mell'!E69</f>
        <v>0</v>
      </c>
      <c r="F69" s="1487">
        <f>'RM_5.1.2.sz.mell'!F69</f>
        <v>0</v>
      </c>
      <c r="G69" s="1487">
        <f>'RM_5.1.2.sz.mell'!G69</f>
        <v>0</v>
      </c>
      <c r="H69" s="1487">
        <f>'RM_5.1.2.sz.mell'!H69</f>
        <v>0</v>
      </c>
      <c r="I69" s="707">
        <f>'RM_5.1.2.sz.mell'!I69</f>
        <v>0</v>
      </c>
      <c r="J69" s="707">
        <f>'RM_5.1.2.sz.mell'!J69</f>
        <v>0</v>
      </c>
      <c r="K69" s="795">
        <f>'RM_5.1.2.sz.mell'!K69</f>
        <v>0</v>
      </c>
    </row>
    <row r="70" spans="1:11" s="1399" customFormat="1" ht="12" customHeight="1" thickBot="1" x14ac:dyDescent="0.25">
      <c r="A70" s="1403" t="s">
        <v>313</v>
      </c>
      <c r="B70" s="1292" t="s">
        <v>314</v>
      </c>
      <c r="C70" s="407">
        <f>'RM_5.1.2.sz.mell'!C70</f>
        <v>0</v>
      </c>
      <c r="D70" s="407">
        <f>'RM_5.1.2.sz.mell'!D70</f>
        <v>0</v>
      </c>
      <c r="E70" s="407">
        <f>'RM_5.1.2.sz.mell'!E70</f>
        <v>0</v>
      </c>
      <c r="F70" s="407">
        <f>'RM_5.1.2.sz.mell'!F70</f>
        <v>0</v>
      </c>
      <c r="G70" s="407">
        <f>'RM_5.1.2.sz.mell'!G70</f>
        <v>0</v>
      </c>
      <c r="H70" s="407">
        <f>'RM_5.1.2.sz.mell'!H70</f>
        <v>0</v>
      </c>
      <c r="I70" s="407">
        <f>'RM_5.1.2.sz.mell'!I70</f>
        <v>0</v>
      </c>
      <c r="J70" s="407">
        <f>'RM_5.1.2.sz.mell'!J70</f>
        <v>0</v>
      </c>
      <c r="K70" s="307">
        <f>'RM_5.1.2.sz.mell'!K70</f>
        <v>0</v>
      </c>
    </row>
    <row r="71" spans="1:11" s="1399" customFormat="1" ht="12" customHeight="1" x14ac:dyDescent="0.2">
      <c r="A71" s="1397" t="s">
        <v>149</v>
      </c>
      <c r="B71" s="1286" t="s">
        <v>315</v>
      </c>
      <c r="C71" s="710">
        <f>'RM_5.1.2.sz.mell'!C71</f>
        <v>0</v>
      </c>
      <c r="D71" s="710">
        <f>'RM_5.1.2.sz.mell'!D71</f>
        <v>0</v>
      </c>
      <c r="E71" s="710">
        <f>'RM_5.1.2.sz.mell'!E71</f>
        <v>0</v>
      </c>
      <c r="F71" s="710">
        <f>'RM_5.1.2.sz.mell'!F71</f>
        <v>0</v>
      </c>
      <c r="G71" s="710">
        <f>'RM_5.1.2.sz.mell'!G71</f>
        <v>0</v>
      </c>
      <c r="H71" s="710">
        <f>'RM_5.1.2.sz.mell'!H71</f>
        <v>0</v>
      </c>
      <c r="I71" s="710">
        <f>'RM_5.1.2.sz.mell'!I71</f>
        <v>0</v>
      </c>
      <c r="J71" s="710">
        <f>'RM_5.1.2.sz.mell'!J71</f>
        <v>0</v>
      </c>
      <c r="K71" s="788">
        <f>'RM_5.1.2.sz.mell'!K71</f>
        <v>0</v>
      </c>
    </row>
    <row r="72" spans="1:11" s="1399" customFormat="1" ht="12" customHeight="1" x14ac:dyDescent="0.2">
      <c r="A72" s="1398" t="s">
        <v>150</v>
      </c>
      <c r="B72" s="1286" t="s">
        <v>571</v>
      </c>
      <c r="C72" s="710">
        <f>'RM_5.1.2.sz.mell'!C72</f>
        <v>0</v>
      </c>
      <c r="D72" s="710">
        <f>'RM_5.1.2.sz.mell'!D72</f>
        <v>0</v>
      </c>
      <c r="E72" s="710">
        <f>'RM_5.1.2.sz.mell'!E72</f>
        <v>0</v>
      </c>
      <c r="F72" s="710">
        <f>'RM_5.1.2.sz.mell'!F72</f>
        <v>0</v>
      </c>
      <c r="G72" s="710">
        <f>'RM_5.1.2.sz.mell'!G72</f>
        <v>0</v>
      </c>
      <c r="H72" s="710">
        <f>'RM_5.1.2.sz.mell'!H72</f>
        <v>0</v>
      </c>
      <c r="I72" s="710">
        <f>'RM_5.1.2.sz.mell'!I72</f>
        <v>0</v>
      </c>
      <c r="J72" s="710">
        <f>'RM_5.1.2.sz.mell'!J72</f>
        <v>0</v>
      </c>
      <c r="K72" s="788">
        <f>'RM_5.1.2.sz.mell'!K72</f>
        <v>0</v>
      </c>
    </row>
    <row r="73" spans="1:11" s="1399" customFormat="1" ht="12" customHeight="1" x14ac:dyDescent="0.2">
      <c r="A73" s="1398" t="s">
        <v>338</v>
      </c>
      <c r="B73" s="1286" t="s">
        <v>316</v>
      </c>
      <c r="C73" s="710">
        <f>'RM_5.1.2.sz.mell'!C73</f>
        <v>0</v>
      </c>
      <c r="D73" s="710">
        <f>'RM_5.1.2.sz.mell'!D73</f>
        <v>0</v>
      </c>
      <c r="E73" s="710">
        <f>'RM_5.1.2.sz.mell'!E73</f>
        <v>0</v>
      </c>
      <c r="F73" s="710">
        <f>'RM_5.1.2.sz.mell'!F73</f>
        <v>0</v>
      </c>
      <c r="G73" s="710">
        <f>'RM_5.1.2.sz.mell'!G73</f>
        <v>0</v>
      </c>
      <c r="H73" s="710">
        <f>'RM_5.1.2.sz.mell'!H73</f>
        <v>0</v>
      </c>
      <c r="I73" s="710">
        <f>'RM_5.1.2.sz.mell'!I73</f>
        <v>0</v>
      </c>
      <c r="J73" s="710">
        <f>'RM_5.1.2.sz.mell'!J73</f>
        <v>0</v>
      </c>
      <c r="K73" s="788">
        <f>'RM_5.1.2.sz.mell'!K73</f>
        <v>0</v>
      </c>
    </row>
    <row r="74" spans="1:11" s="1399" customFormat="1" ht="12" customHeight="1" thickBot="1" x14ac:dyDescent="0.3">
      <c r="A74" s="1400" t="s">
        <v>339</v>
      </c>
      <c r="B74" s="1507" t="s">
        <v>572</v>
      </c>
      <c r="C74" s="710">
        <f>'RM_5.1.2.sz.mell'!C74</f>
        <v>0</v>
      </c>
      <c r="D74" s="710">
        <f>'RM_5.1.2.sz.mell'!D74</f>
        <v>0</v>
      </c>
      <c r="E74" s="710">
        <f>'RM_5.1.2.sz.mell'!E74</f>
        <v>0</v>
      </c>
      <c r="F74" s="710">
        <f>'RM_5.1.2.sz.mell'!F74</f>
        <v>0</v>
      </c>
      <c r="G74" s="710">
        <f>'RM_5.1.2.sz.mell'!G74</f>
        <v>0</v>
      </c>
      <c r="H74" s="710">
        <f>'RM_5.1.2.sz.mell'!H74</f>
        <v>0</v>
      </c>
      <c r="I74" s="710">
        <f>'RM_5.1.2.sz.mell'!I74</f>
        <v>0</v>
      </c>
      <c r="J74" s="710">
        <f>'RM_5.1.2.sz.mell'!J74</f>
        <v>0</v>
      </c>
      <c r="K74" s="788">
        <f>'RM_5.1.2.sz.mell'!K74</f>
        <v>0</v>
      </c>
    </row>
    <row r="75" spans="1:11" s="1399" customFormat="1" ht="12" customHeight="1" thickBot="1" x14ac:dyDescent="0.25">
      <c r="A75" s="1403" t="s">
        <v>317</v>
      </c>
      <c r="B75" s="1292" t="s">
        <v>318</v>
      </c>
      <c r="C75" s="407">
        <f>'RM_5.1.2.sz.mell'!C75</f>
        <v>0</v>
      </c>
      <c r="D75" s="407">
        <f>'RM_5.1.2.sz.mell'!D75</f>
        <v>0</v>
      </c>
      <c r="E75" s="407">
        <f>'RM_5.1.2.sz.mell'!E75</f>
        <v>0</v>
      </c>
      <c r="F75" s="407">
        <f>'RM_5.1.2.sz.mell'!F75</f>
        <v>0</v>
      </c>
      <c r="G75" s="407">
        <f>'RM_5.1.2.sz.mell'!G75</f>
        <v>0</v>
      </c>
      <c r="H75" s="407">
        <f>'RM_5.1.2.sz.mell'!H75</f>
        <v>0</v>
      </c>
      <c r="I75" s="407">
        <f>'RM_5.1.2.sz.mell'!I75</f>
        <v>0</v>
      </c>
      <c r="J75" s="407">
        <f>'RM_5.1.2.sz.mell'!J75</f>
        <v>0</v>
      </c>
      <c r="K75" s="307">
        <f>'RM_5.1.2.sz.mell'!K75</f>
        <v>0</v>
      </c>
    </row>
    <row r="76" spans="1:11" s="1399" customFormat="1" ht="12" customHeight="1" x14ac:dyDescent="0.2">
      <c r="A76" s="1397" t="s">
        <v>340</v>
      </c>
      <c r="B76" s="1286" t="s">
        <v>319</v>
      </c>
      <c r="C76" s="710">
        <f>'RM_5.1.2.sz.mell'!C76</f>
        <v>0</v>
      </c>
      <c r="D76" s="710">
        <f>'RM_5.1.2.sz.mell'!D76</f>
        <v>0</v>
      </c>
      <c r="E76" s="710">
        <f>'RM_5.1.2.sz.mell'!E76</f>
        <v>0</v>
      </c>
      <c r="F76" s="710">
        <f>'RM_5.1.2.sz.mell'!F76</f>
        <v>0</v>
      </c>
      <c r="G76" s="710">
        <f>'RM_5.1.2.sz.mell'!G76</f>
        <v>0</v>
      </c>
      <c r="H76" s="710">
        <f>'RM_5.1.2.sz.mell'!H76</f>
        <v>0</v>
      </c>
      <c r="I76" s="710">
        <f>'RM_5.1.2.sz.mell'!I76</f>
        <v>0</v>
      </c>
      <c r="J76" s="710">
        <f>'RM_5.1.2.sz.mell'!J76</f>
        <v>0</v>
      </c>
      <c r="K76" s="788">
        <f>'RM_5.1.2.sz.mell'!K76</f>
        <v>0</v>
      </c>
    </row>
    <row r="77" spans="1:11" s="1399" customFormat="1" ht="12" customHeight="1" thickBot="1" x14ac:dyDescent="0.25">
      <c r="A77" s="1400" t="s">
        <v>341</v>
      </c>
      <c r="B77" s="1293" t="s">
        <v>320</v>
      </c>
      <c r="C77" s="710">
        <f>'RM_5.1.2.sz.mell'!C77</f>
        <v>0</v>
      </c>
      <c r="D77" s="710">
        <f>'RM_5.1.2.sz.mell'!D77</f>
        <v>0</v>
      </c>
      <c r="E77" s="710">
        <f>'RM_5.1.2.sz.mell'!E77</f>
        <v>0</v>
      </c>
      <c r="F77" s="710">
        <f>'RM_5.1.2.sz.mell'!F77</f>
        <v>0</v>
      </c>
      <c r="G77" s="710">
        <f>'RM_5.1.2.sz.mell'!G77</f>
        <v>0</v>
      </c>
      <c r="H77" s="710">
        <f>'RM_5.1.2.sz.mell'!H77</f>
        <v>0</v>
      </c>
      <c r="I77" s="710">
        <f>'RM_5.1.2.sz.mell'!I77</f>
        <v>0</v>
      </c>
      <c r="J77" s="710">
        <f>'RM_5.1.2.sz.mell'!J77</f>
        <v>0</v>
      </c>
      <c r="K77" s="788">
        <f>'RM_5.1.2.sz.mell'!K77</f>
        <v>0</v>
      </c>
    </row>
    <row r="78" spans="1:11" s="75" customFormat="1" ht="12" customHeight="1" thickBot="1" x14ac:dyDescent="0.25">
      <c r="A78" s="1403" t="s">
        <v>321</v>
      </c>
      <c r="B78" s="1292" t="s">
        <v>322</v>
      </c>
      <c r="C78" s="407">
        <f>'RM_5.1.2.sz.mell'!C78</f>
        <v>0</v>
      </c>
      <c r="D78" s="407">
        <f>'RM_5.1.2.sz.mell'!D78</f>
        <v>0</v>
      </c>
      <c r="E78" s="407">
        <f>'RM_5.1.2.sz.mell'!E78</f>
        <v>0</v>
      </c>
      <c r="F78" s="407">
        <f>'RM_5.1.2.sz.mell'!F78</f>
        <v>0</v>
      </c>
      <c r="G78" s="407">
        <f>'RM_5.1.2.sz.mell'!G78</f>
        <v>0</v>
      </c>
      <c r="H78" s="407">
        <f>'RM_5.1.2.sz.mell'!H78</f>
        <v>0</v>
      </c>
      <c r="I78" s="407">
        <f>'RM_5.1.2.sz.mell'!I78</f>
        <v>0</v>
      </c>
      <c r="J78" s="407">
        <f>'RM_5.1.2.sz.mell'!J78</f>
        <v>0</v>
      </c>
      <c r="K78" s="307">
        <f>'RM_5.1.2.sz.mell'!K78</f>
        <v>0</v>
      </c>
    </row>
    <row r="79" spans="1:11" s="1399" customFormat="1" ht="12" customHeight="1" x14ac:dyDescent="0.2">
      <c r="A79" s="1397" t="s">
        <v>342</v>
      </c>
      <c r="B79" s="1286" t="s">
        <v>323</v>
      </c>
      <c r="C79" s="710">
        <f>'RM_5.1.2.sz.mell'!C79</f>
        <v>0</v>
      </c>
      <c r="D79" s="710">
        <f>'RM_5.1.2.sz.mell'!D79</f>
        <v>0</v>
      </c>
      <c r="E79" s="710">
        <f>'RM_5.1.2.sz.mell'!E79</f>
        <v>0</v>
      </c>
      <c r="F79" s="710">
        <f>'RM_5.1.2.sz.mell'!F79</f>
        <v>0</v>
      </c>
      <c r="G79" s="710">
        <f>'RM_5.1.2.sz.mell'!G79</f>
        <v>0</v>
      </c>
      <c r="H79" s="710">
        <f>'RM_5.1.2.sz.mell'!H79</f>
        <v>0</v>
      </c>
      <c r="I79" s="710">
        <f>'RM_5.1.2.sz.mell'!I79</f>
        <v>0</v>
      </c>
      <c r="J79" s="710">
        <f>'RM_5.1.2.sz.mell'!J79</f>
        <v>0</v>
      </c>
      <c r="K79" s="788">
        <f>'RM_5.1.2.sz.mell'!K79</f>
        <v>0</v>
      </c>
    </row>
    <row r="80" spans="1:11" s="1399" customFormat="1" ht="12" customHeight="1" x14ac:dyDescent="0.2">
      <c r="A80" s="1398" t="s">
        <v>343</v>
      </c>
      <c r="B80" s="1288" t="s">
        <v>324</v>
      </c>
      <c r="C80" s="710">
        <f>'RM_5.1.2.sz.mell'!C80</f>
        <v>0</v>
      </c>
      <c r="D80" s="710">
        <f>'RM_5.1.2.sz.mell'!D80</f>
        <v>0</v>
      </c>
      <c r="E80" s="710">
        <f>'RM_5.1.2.sz.mell'!E80</f>
        <v>0</v>
      </c>
      <c r="F80" s="710">
        <f>'RM_5.1.2.sz.mell'!F80</f>
        <v>0</v>
      </c>
      <c r="G80" s="710">
        <f>'RM_5.1.2.sz.mell'!G80</f>
        <v>0</v>
      </c>
      <c r="H80" s="710">
        <f>'RM_5.1.2.sz.mell'!H80</f>
        <v>0</v>
      </c>
      <c r="I80" s="710">
        <f>'RM_5.1.2.sz.mell'!I80</f>
        <v>0</v>
      </c>
      <c r="J80" s="710">
        <f>'RM_5.1.2.sz.mell'!J80</f>
        <v>0</v>
      </c>
      <c r="K80" s="788">
        <f>'RM_5.1.2.sz.mell'!K80</f>
        <v>0</v>
      </c>
    </row>
    <row r="81" spans="1:11" s="1399" customFormat="1" ht="12" customHeight="1" thickBot="1" x14ac:dyDescent="0.3">
      <c r="A81" s="1400" t="s">
        <v>344</v>
      </c>
      <c r="B81" s="1291" t="s">
        <v>764</v>
      </c>
      <c r="C81" s="710">
        <f>'RM_5.1.2.sz.mell'!C81</f>
        <v>0</v>
      </c>
      <c r="D81" s="710">
        <f>'RM_5.1.2.sz.mell'!D81</f>
        <v>0</v>
      </c>
      <c r="E81" s="710">
        <f>'RM_5.1.2.sz.mell'!E81</f>
        <v>0</v>
      </c>
      <c r="F81" s="710">
        <f>'RM_5.1.2.sz.mell'!F81</f>
        <v>0</v>
      </c>
      <c r="G81" s="710">
        <f>'RM_5.1.2.sz.mell'!G81</f>
        <v>0</v>
      </c>
      <c r="H81" s="710">
        <f>'RM_5.1.2.sz.mell'!H81</f>
        <v>0</v>
      </c>
      <c r="I81" s="710">
        <f>'RM_5.1.2.sz.mell'!I81</f>
        <v>0</v>
      </c>
      <c r="J81" s="710">
        <f>'RM_5.1.2.sz.mell'!J81</f>
        <v>0</v>
      </c>
      <c r="K81" s="788">
        <f>'RM_5.1.2.sz.mell'!K81</f>
        <v>0</v>
      </c>
    </row>
    <row r="82" spans="1:11" s="1399" customFormat="1" ht="12" customHeight="1" thickBot="1" x14ac:dyDescent="0.25">
      <c r="A82" s="1403" t="s">
        <v>325</v>
      </c>
      <c r="B82" s="1292" t="s">
        <v>345</v>
      </c>
      <c r="C82" s="407">
        <f>'RM_5.1.2.sz.mell'!C82</f>
        <v>0</v>
      </c>
      <c r="D82" s="407">
        <f>'RM_5.1.2.sz.mell'!D82</f>
        <v>0</v>
      </c>
      <c r="E82" s="407">
        <f>'RM_5.1.2.sz.mell'!E82</f>
        <v>0</v>
      </c>
      <c r="F82" s="407">
        <f>'RM_5.1.2.sz.mell'!F82</f>
        <v>0</v>
      </c>
      <c r="G82" s="407">
        <f>'RM_5.1.2.sz.mell'!G82</f>
        <v>0</v>
      </c>
      <c r="H82" s="407">
        <f>'RM_5.1.2.sz.mell'!H82</f>
        <v>0</v>
      </c>
      <c r="I82" s="407">
        <f>'RM_5.1.2.sz.mell'!I82</f>
        <v>0</v>
      </c>
      <c r="J82" s="407">
        <f>'RM_5.1.2.sz.mell'!J82</f>
        <v>0</v>
      </c>
      <c r="K82" s="307">
        <f>'RM_5.1.2.sz.mell'!K82</f>
        <v>0</v>
      </c>
    </row>
    <row r="83" spans="1:11" s="1399" customFormat="1" ht="12" customHeight="1" x14ac:dyDescent="0.2">
      <c r="A83" s="1406" t="s">
        <v>326</v>
      </c>
      <c r="B83" s="1286" t="s">
        <v>327</v>
      </c>
      <c r="C83" s="710">
        <f>'RM_5.1.2.sz.mell'!C83</f>
        <v>0</v>
      </c>
      <c r="D83" s="710">
        <f>'RM_5.1.2.sz.mell'!D83</f>
        <v>0</v>
      </c>
      <c r="E83" s="710">
        <f>'RM_5.1.2.sz.mell'!E83</f>
        <v>0</v>
      </c>
      <c r="F83" s="710">
        <f>'RM_5.1.2.sz.mell'!F83</f>
        <v>0</v>
      </c>
      <c r="G83" s="710">
        <f>'RM_5.1.2.sz.mell'!G83</f>
        <v>0</v>
      </c>
      <c r="H83" s="710">
        <f>'RM_5.1.2.sz.mell'!H83</f>
        <v>0</v>
      </c>
      <c r="I83" s="710">
        <f>'RM_5.1.2.sz.mell'!I83</f>
        <v>0</v>
      </c>
      <c r="J83" s="710">
        <f>'RM_5.1.2.sz.mell'!J83</f>
        <v>0</v>
      </c>
      <c r="K83" s="788">
        <f>'RM_5.1.2.sz.mell'!K83</f>
        <v>0</v>
      </c>
    </row>
    <row r="84" spans="1:11" s="1399" customFormat="1" ht="12" customHeight="1" x14ac:dyDescent="0.2">
      <c r="A84" s="1407" t="s">
        <v>328</v>
      </c>
      <c r="B84" s="1288" t="s">
        <v>329</v>
      </c>
      <c r="C84" s="710">
        <f>'RM_5.1.2.sz.mell'!C84</f>
        <v>0</v>
      </c>
      <c r="D84" s="710">
        <f>'RM_5.1.2.sz.mell'!D84</f>
        <v>0</v>
      </c>
      <c r="E84" s="710">
        <f>'RM_5.1.2.sz.mell'!E84</f>
        <v>0</v>
      </c>
      <c r="F84" s="710">
        <f>'RM_5.1.2.sz.mell'!F84</f>
        <v>0</v>
      </c>
      <c r="G84" s="710">
        <f>'RM_5.1.2.sz.mell'!G84</f>
        <v>0</v>
      </c>
      <c r="H84" s="710">
        <f>'RM_5.1.2.sz.mell'!H84</f>
        <v>0</v>
      </c>
      <c r="I84" s="710">
        <f>'RM_5.1.2.sz.mell'!I84</f>
        <v>0</v>
      </c>
      <c r="J84" s="710">
        <f>'RM_5.1.2.sz.mell'!J84</f>
        <v>0</v>
      </c>
      <c r="K84" s="788">
        <f>'RM_5.1.2.sz.mell'!K84</f>
        <v>0</v>
      </c>
    </row>
    <row r="85" spans="1:11" s="1399" customFormat="1" ht="12" customHeight="1" x14ac:dyDescent="0.2">
      <c r="A85" s="1407" t="s">
        <v>330</v>
      </c>
      <c r="B85" s="1288" t="s">
        <v>331</v>
      </c>
      <c r="C85" s="710">
        <f>'RM_5.1.2.sz.mell'!C85</f>
        <v>0</v>
      </c>
      <c r="D85" s="710">
        <f>'RM_5.1.2.sz.mell'!D85</f>
        <v>0</v>
      </c>
      <c r="E85" s="710">
        <f>'RM_5.1.2.sz.mell'!E85</f>
        <v>0</v>
      </c>
      <c r="F85" s="710">
        <f>'RM_5.1.2.sz.mell'!F85</f>
        <v>0</v>
      </c>
      <c r="G85" s="710">
        <f>'RM_5.1.2.sz.mell'!G85</f>
        <v>0</v>
      </c>
      <c r="H85" s="710">
        <f>'RM_5.1.2.sz.mell'!H85</f>
        <v>0</v>
      </c>
      <c r="I85" s="710">
        <f>'RM_5.1.2.sz.mell'!I85</f>
        <v>0</v>
      </c>
      <c r="J85" s="710">
        <f>'RM_5.1.2.sz.mell'!J85</f>
        <v>0</v>
      </c>
      <c r="K85" s="788">
        <f>'RM_5.1.2.sz.mell'!K85</f>
        <v>0</v>
      </c>
    </row>
    <row r="86" spans="1:11" s="75" customFormat="1" ht="12" customHeight="1" thickBot="1" x14ac:dyDescent="0.25">
      <c r="A86" s="1408" t="s">
        <v>332</v>
      </c>
      <c r="B86" s="1293" t="s">
        <v>333</v>
      </c>
      <c r="C86" s="710">
        <f>'RM_5.1.2.sz.mell'!C86</f>
        <v>0</v>
      </c>
      <c r="D86" s="710">
        <f>'RM_5.1.2.sz.mell'!D86</f>
        <v>0</v>
      </c>
      <c r="E86" s="710">
        <f>'RM_5.1.2.sz.mell'!E86</f>
        <v>0</v>
      </c>
      <c r="F86" s="710">
        <f>'RM_5.1.2.sz.mell'!F86</f>
        <v>0</v>
      </c>
      <c r="G86" s="710">
        <f>'RM_5.1.2.sz.mell'!G86</f>
        <v>0</v>
      </c>
      <c r="H86" s="710">
        <f>'RM_5.1.2.sz.mell'!H86</f>
        <v>0</v>
      </c>
      <c r="I86" s="710">
        <f>'RM_5.1.2.sz.mell'!I86</f>
        <v>0</v>
      </c>
      <c r="J86" s="710">
        <f>'RM_5.1.2.sz.mell'!J86</f>
        <v>0</v>
      </c>
      <c r="K86" s="788">
        <f>'RM_5.1.2.sz.mell'!K86</f>
        <v>0</v>
      </c>
    </row>
    <row r="87" spans="1:11" s="75" customFormat="1" ht="12" customHeight="1" thickBot="1" x14ac:dyDescent="0.25">
      <c r="A87" s="1403" t="s">
        <v>334</v>
      </c>
      <c r="B87" s="1292" t="s">
        <v>475</v>
      </c>
      <c r="C87" s="407">
        <f>'RM_5.1.2.sz.mell'!C87</f>
        <v>0</v>
      </c>
      <c r="D87" s="407">
        <f>'RM_5.1.2.sz.mell'!D87</f>
        <v>0</v>
      </c>
      <c r="E87" s="407">
        <f>'RM_5.1.2.sz.mell'!E87</f>
        <v>0</v>
      </c>
      <c r="F87" s="407">
        <f>'RM_5.1.2.sz.mell'!F87</f>
        <v>0</v>
      </c>
      <c r="G87" s="407">
        <f>'RM_5.1.2.sz.mell'!G87</f>
        <v>0</v>
      </c>
      <c r="H87" s="407">
        <f>'RM_5.1.2.sz.mell'!H87</f>
        <v>0</v>
      </c>
      <c r="I87" s="407">
        <f>'RM_5.1.2.sz.mell'!I87</f>
        <v>0</v>
      </c>
      <c r="J87" s="407">
        <f>'RM_5.1.2.sz.mell'!J87</f>
        <v>0</v>
      </c>
      <c r="K87" s="307">
        <f>'RM_5.1.2.sz.mell'!K87</f>
        <v>0</v>
      </c>
    </row>
    <row r="88" spans="1:11" s="75" customFormat="1" ht="12" customHeight="1" thickBot="1" x14ac:dyDescent="0.25">
      <c r="A88" s="1403" t="s">
        <v>507</v>
      </c>
      <c r="B88" s="1292" t="s">
        <v>335</v>
      </c>
      <c r="C88" s="407">
        <f>'RM_5.1.2.sz.mell'!C88</f>
        <v>0</v>
      </c>
      <c r="D88" s="407">
        <f>'RM_5.1.2.sz.mell'!D88</f>
        <v>0</v>
      </c>
      <c r="E88" s="407">
        <f>'RM_5.1.2.sz.mell'!E88</f>
        <v>0</v>
      </c>
      <c r="F88" s="407">
        <f>'RM_5.1.2.sz.mell'!F88</f>
        <v>0</v>
      </c>
      <c r="G88" s="407">
        <f>'RM_5.1.2.sz.mell'!G88</f>
        <v>0</v>
      </c>
      <c r="H88" s="407">
        <f>'RM_5.1.2.sz.mell'!H88</f>
        <v>0</v>
      </c>
      <c r="I88" s="407">
        <f>'RM_5.1.2.sz.mell'!I88</f>
        <v>0</v>
      </c>
      <c r="J88" s="407">
        <f>'RM_5.1.2.sz.mell'!J88</f>
        <v>0</v>
      </c>
      <c r="K88" s="307">
        <f>'RM_5.1.2.sz.mell'!K88</f>
        <v>0</v>
      </c>
    </row>
    <row r="89" spans="1:11" s="75" customFormat="1" ht="12" customHeight="1" thickBot="1" x14ac:dyDescent="0.25">
      <c r="A89" s="1403" t="s">
        <v>508</v>
      </c>
      <c r="B89" s="1292" t="s">
        <v>478</v>
      </c>
      <c r="C89" s="414">
        <f>'RM_5.1.2.sz.mell'!C89</f>
        <v>0</v>
      </c>
      <c r="D89" s="414">
        <f>'RM_5.1.2.sz.mell'!D89</f>
        <v>0</v>
      </c>
      <c r="E89" s="414">
        <f>'RM_5.1.2.sz.mell'!E89</f>
        <v>0</v>
      </c>
      <c r="F89" s="414">
        <f>'RM_5.1.2.sz.mell'!F89</f>
        <v>0</v>
      </c>
      <c r="G89" s="414">
        <f>'RM_5.1.2.sz.mell'!G89</f>
        <v>0</v>
      </c>
      <c r="H89" s="414">
        <f>'RM_5.1.2.sz.mell'!H89</f>
        <v>0</v>
      </c>
      <c r="I89" s="414">
        <f>'RM_5.1.2.sz.mell'!I89</f>
        <v>0</v>
      </c>
      <c r="J89" s="414">
        <f>'RM_5.1.2.sz.mell'!J89</f>
        <v>0</v>
      </c>
      <c r="K89" s="313">
        <f>'RM_5.1.2.sz.mell'!K89</f>
        <v>0</v>
      </c>
    </row>
    <row r="90" spans="1:11" s="75" customFormat="1" ht="12" customHeight="1" thickBot="1" x14ac:dyDescent="0.25">
      <c r="A90" s="1409" t="s">
        <v>509</v>
      </c>
      <c r="B90" s="1305" t="s">
        <v>510</v>
      </c>
      <c r="C90" s="414">
        <f>'RM_5.1.2.sz.mell'!C90</f>
        <v>0</v>
      </c>
      <c r="D90" s="414">
        <f>'RM_5.1.2.sz.mell'!D90</f>
        <v>0</v>
      </c>
      <c r="E90" s="414">
        <f>'RM_5.1.2.sz.mell'!E90</f>
        <v>0</v>
      </c>
      <c r="F90" s="414">
        <f>'RM_5.1.2.sz.mell'!F90</f>
        <v>0</v>
      </c>
      <c r="G90" s="414">
        <f>'RM_5.1.2.sz.mell'!G90</f>
        <v>0</v>
      </c>
      <c r="H90" s="414">
        <f>'RM_5.1.2.sz.mell'!H90</f>
        <v>0</v>
      </c>
      <c r="I90" s="414">
        <f>'RM_5.1.2.sz.mell'!I90</f>
        <v>0</v>
      </c>
      <c r="J90" s="414">
        <f>'RM_5.1.2.sz.mell'!J90</f>
        <v>0</v>
      </c>
      <c r="K90" s="313">
        <f>'RM_5.1.2.sz.mell'!K90</f>
        <v>0</v>
      </c>
    </row>
    <row r="91" spans="1:11" s="1399" customFormat="1" ht="15.15" customHeight="1" thickBot="1" x14ac:dyDescent="0.3">
      <c r="A91" s="1410"/>
      <c r="B91" s="1411"/>
      <c r="C91" s="372"/>
      <c r="D91" s="372"/>
      <c r="E91" s="372"/>
      <c r="F91" s="372"/>
      <c r="G91" s="372"/>
    </row>
    <row r="92" spans="1:11" s="1396" customFormat="1" ht="16.5" customHeight="1" thickBot="1" x14ac:dyDescent="0.3">
      <c r="A92" s="1726" t="s">
        <v>57</v>
      </c>
      <c r="B92" s="1727"/>
      <c r="C92" s="1727"/>
      <c r="D92" s="1727"/>
      <c r="E92" s="1727"/>
      <c r="F92" s="1727"/>
      <c r="G92" s="1727"/>
      <c r="H92" s="1727"/>
      <c r="I92" s="1727"/>
      <c r="J92" s="1727"/>
      <c r="K92" s="1728"/>
    </row>
    <row r="93" spans="1:11" s="1412" customFormat="1" ht="12" customHeight="1" thickBot="1" x14ac:dyDescent="0.3">
      <c r="A93" s="1281" t="s">
        <v>18</v>
      </c>
      <c r="B93" s="1313" t="s">
        <v>514</v>
      </c>
      <c r="C93" s="406">
        <f>'RM_5.1.2.sz.mell'!C93</f>
        <v>0</v>
      </c>
      <c r="D93" s="797">
        <f>'RM_5.1.2.sz.mell'!D93</f>
        <v>0</v>
      </c>
      <c r="E93" s="797">
        <f>'RM_5.1.2.sz.mell'!E93</f>
        <v>0</v>
      </c>
      <c r="F93" s="797">
        <f>'RM_5.1.2.sz.mell'!F93</f>
        <v>0</v>
      </c>
      <c r="G93" s="797">
        <f>'RM_5.1.2.sz.mell'!G93</f>
        <v>0</v>
      </c>
      <c r="H93" s="797">
        <f>'RM_5.1.2.sz.mell'!H93</f>
        <v>0</v>
      </c>
      <c r="I93" s="406">
        <f>'RM_5.1.2.sz.mell'!I93</f>
        <v>0</v>
      </c>
      <c r="J93" s="406">
        <f>'RM_5.1.2.sz.mell'!J93</f>
        <v>0</v>
      </c>
      <c r="K93" s="306">
        <f>'RM_5.1.2.sz.mell'!K93</f>
        <v>0</v>
      </c>
    </row>
    <row r="94" spans="1:11" ht="12" customHeight="1" x14ac:dyDescent="0.25">
      <c r="A94" s="1413" t="s">
        <v>98</v>
      </c>
      <c r="B94" s="1261" t="s">
        <v>49</v>
      </c>
      <c r="C94" s="715">
        <f>'RM_5.1.2.sz.mell'!C94</f>
        <v>0</v>
      </c>
      <c r="D94" s="1488">
        <f>'RM_5.1.2.sz.mell'!D94</f>
        <v>0</v>
      </c>
      <c r="E94" s="1488">
        <f>'RM_5.1.2.sz.mell'!E94</f>
        <v>0</v>
      </c>
      <c r="F94" s="1488">
        <f>'RM_5.1.2.sz.mell'!F94</f>
        <v>0</v>
      </c>
      <c r="G94" s="1488">
        <f>'RM_5.1.2.sz.mell'!G94</f>
        <v>0</v>
      </c>
      <c r="H94" s="1488">
        <f>'RM_5.1.2.sz.mell'!H94</f>
        <v>0</v>
      </c>
      <c r="I94" s="715">
        <f>'RM_5.1.2.sz.mell'!I94</f>
        <v>0</v>
      </c>
      <c r="J94" s="715">
        <f>'RM_5.1.2.sz.mell'!J94</f>
        <v>0</v>
      </c>
      <c r="K94" s="799">
        <f>'RM_5.1.2.sz.mell'!K94</f>
        <v>0</v>
      </c>
    </row>
    <row r="95" spans="1:11" ht="12" customHeight="1" x14ac:dyDescent="0.25">
      <c r="A95" s="1398" t="s">
        <v>99</v>
      </c>
      <c r="B95" s="1263" t="s">
        <v>183</v>
      </c>
      <c r="C95" s="717">
        <f>'RM_5.1.2.sz.mell'!C95</f>
        <v>0</v>
      </c>
      <c r="D95" s="717">
        <f>'RM_5.1.2.sz.mell'!D95</f>
        <v>0</v>
      </c>
      <c r="E95" s="717">
        <f>'RM_5.1.2.sz.mell'!E95</f>
        <v>0</v>
      </c>
      <c r="F95" s="717">
        <f>'RM_5.1.2.sz.mell'!F95</f>
        <v>0</v>
      </c>
      <c r="G95" s="717">
        <f>'RM_5.1.2.sz.mell'!G95</f>
        <v>0</v>
      </c>
      <c r="H95" s="717">
        <f>'RM_5.1.2.sz.mell'!H95</f>
        <v>0</v>
      </c>
      <c r="I95" s="717">
        <f>'RM_5.1.2.sz.mell'!I95</f>
        <v>0</v>
      </c>
      <c r="J95" s="717">
        <f>'RM_5.1.2.sz.mell'!J95</f>
        <v>0</v>
      </c>
      <c r="K95" s="785">
        <f>'RM_5.1.2.sz.mell'!K95</f>
        <v>0</v>
      </c>
    </row>
    <row r="96" spans="1:11" ht="12" customHeight="1" x14ac:dyDescent="0.25">
      <c r="A96" s="1398" t="s">
        <v>100</v>
      </c>
      <c r="B96" s="1263" t="s">
        <v>140</v>
      </c>
      <c r="C96" s="719">
        <f>'RM_5.1.2.sz.mell'!C96</f>
        <v>0</v>
      </c>
      <c r="D96" s="719">
        <f>'RM_5.1.2.sz.mell'!D96</f>
        <v>0</v>
      </c>
      <c r="E96" s="719">
        <f>'RM_5.1.2.sz.mell'!E96</f>
        <v>0</v>
      </c>
      <c r="F96" s="719">
        <f>'RM_5.1.2.sz.mell'!F96</f>
        <v>0</v>
      </c>
      <c r="G96" s="719">
        <f>'RM_5.1.2.sz.mell'!G96</f>
        <v>0</v>
      </c>
      <c r="H96" s="717">
        <f>'RM_5.1.2.sz.mell'!H96</f>
        <v>0</v>
      </c>
      <c r="I96" s="719">
        <f>'RM_5.1.2.sz.mell'!I96</f>
        <v>0</v>
      </c>
      <c r="J96" s="719">
        <f>'RM_5.1.2.sz.mell'!J96</f>
        <v>0</v>
      </c>
      <c r="K96" s="786">
        <f>'RM_5.1.2.sz.mell'!K96</f>
        <v>0</v>
      </c>
    </row>
    <row r="97" spans="1:11" ht="12" customHeight="1" x14ac:dyDescent="0.25">
      <c r="A97" s="1398" t="s">
        <v>101</v>
      </c>
      <c r="B97" s="1315" t="s">
        <v>184</v>
      </c>
      <c r="C97" s="719">
        <f>'RM_5.1.2.sz.mell'!C97</f>
        <v>0</v>
      </c>
      <c r="D97" s="719">
        <f>'RM_5.1.2.sz.mell'!D97</f>
        <v>0</v>
      </c>
      <c r="E97" s="719">
        <f>'RM_5.1.2.sz.mell'!E97</f>
        <v>0</v>
      </c>
      <c r="F97" s="719">
        <f>'RM_5.1.2.sz.mell'!F97</f>
        <v>0</v>
      </c>
      <c r="G97" s="719">
        <f>'RM_5.1.2.sz.mell'!G97</f>
        <v>0</v>
      </c>
      <c r="H97" s="719">
        <f>'RM_5.1.2.sz.mell'!H97</f>
        <v>0</v>
      </c>
      <c r="I97" s="719">
        <f>'RM_5.1.2.sz.mell'!I97</f>
        <v>0</v>
      </c>
      <c r="J97" s="719">
        <f>'RM_5.1.2.sz.mell'!J97</f>
        <v>0</v>
      </c>
      <c r="K97" s="786">
        <f>'RM_5.1.2.sz.mell'!K97</f>
        <v>0</v>
      </c>
    </row>
    <row r="98" spans="1:11" ht="12" customHeight="1" x14ac:dyDescent="0.25">
      <c r="A98" s="1398" t="s">
        <v>112</v>
      </c>
      <c r="B98" s="1316" t="s">
        <v>185</v>
      </c>
      <c r="C98" s="719">
        <f>'RM_5.1.2.sz.mell'!C98</f>
        <v>0</v>
      </c>
      <c r="D98" s="719">
        <f>'RM_5.1.2.sz.mell'!D98</f>
        <v>0</v>
      </c>
      <c r="E98" s="719">
        <f>'RM_5.1.2.sz.mell'!E98</f>
        <v>0</v>
      </c>
      <c r="F98" s="719">
        <f>'RM_5.1.2.sz.mell'!F98</f>
        <v>0</v>
      </c>
      <c r="G98" s="719">
        <f>'RM_5.1.2.sz.mell'!G98</f>
        <v>0</v>
      </c>
      <c r="H98" s="719">
        <f>'RM_5.1.2.sz.mell'!H98</f>
        <v>0</v>
      </c>
      <c r="I98" s="719">
        <f>'RM_5.1.2.sz.mell'!I98</f>
        <v>0</v>
      </c>
      <c r="J98" s="719">
        <f>'RM_5.1.2.sz.mell'!J98</f>
        <v>0</v>
      </c>
      <c r="K98" s="786">
        <f>'RM_5.1.2.sz.mell'!K98</f>
        <v>0</v>
      </c>
    </row>
    <row r="99" spans="1:11" ht="12" customHeight="1" x14ac:dyDescent="0.25">
      <c r="A99" s="1398" t="s">
        <v>102</v>
      </c>
      <c r="B99" s="1263" t="s">
        <v>511</v>
      </c>
      <c r="C99" s="719">
        <f>'RM_5.1.2.sz.mell'!C99</f>
        <v>0</v>
      </c>
      <c r="D99" s="719">
        <f>'RM_5.1.2.sz.mell'!D99</f>
        <v>0</v>
      </c>
      <c r="E99" s="719">
        <f>'RM_5.1.2.sz.mell'!E99</f>
        <v>0</v>
      </c>
      <c r="F99" s="719">
        <f>'RM_5.1.2.sz.mell'!F99</f>
        <v>0</v>
      </c>
      <c r="G99" s="719">
        <f>'RM_5.1.2.sz.mell'!G99</f>
        <v>0</v>
      </c>
      <c r="H99" s="719">
        <f>'RM_5.1.2.sz.mell'!H99</f>
        <v>0</v>
      </c>
      <c r="I99" s="719">
        <f>'RM_5.1.2.sz.mell'!I99</f>
        <v>0</v>
      </c>
      <c r="J99" s="719">
        <f>'RM_5.1.2.sz.mell'!J99</f>
        <v>0</v>
      </c>
      <c r="K99" s="786">
        <f>'RM_5.1.2.sz.mell'!K99</f>
        <v>0</v>
      </c>
    </row>
    <row r="100" spans="1:11" ht="12" customHeight="1" x14ac:dyDescent="0.2">
      <c r="A100" s="1398" t="s">
        <v>103</v>
      </c>
      <c r="B100" s="1318" t="s">
        <v>441</v>
      </c>
      <c r="C100" s="719">
        <f>'RM_5.1.2.sz.mell'!C100</f>
        <v>0</v>
      </c>
      <c r="D100" s="719">
        <f>'RM_5.1.2.sz.mell'!D100</f>
        <v>0</v>
      </c>
      <c r="E100" s="719">
        <f>'RM_5.1.2.sz.mell'!E100</f>
        <v>0</v>
      </c>
      <c r="F100" s="719">
        <f>'RM_5.1.2.sz.mell'!F100</f>
        <v>0</v>
      </c>
      <c r="G100" s="719">
        <f>'RM_5.1.2.sz.mell'!G100</f>
        <v>0</v>
      </c>
      <c r="H100" s="719">
        <f>'RM_5.1.2.sz.mell'!H100</f>
        <v>0</v>
      </c>
      <c r="I100" s="719">
        <f>'RM_5.1.2.sz.mell'!I100</f>
        <v>0</v>
      </c>
      <c r="J100" s="719">
        <f>'RM_5.1.2.sz.mell'!J100</f>
        <v>0</v>
      </c>
      <c r="K100" s="786">
        <f>'RM_5.1.2.sz.mell'!K100</f>
        <v>0</v>
      </c>
    </row>
    <row r="101" spans="1:11" ht="12" customHeight="1" x14ac:dyDescent="0.2">
      <c r="A101" s="1398" t="s">
        <v>113</v>
      </c>
      <c r="B101" s="1318" t="s">
        <v>440</v>
      </c>
      <c r="C101" s="719">
        <f>'RM_5.1.2.sz.mell'!C101</f>
        <v>0</v>
      </c>
      <c r="D101" s="719">
        <f>'RM_5.1.2.sz.mell'!D101</f>
        <v>0</v>
      </c>
      <c r="E101" s="719">
        <f>'RM_5.1.2.sz.mell'!E101</f>
        <v>0</v>
      </c>
      <c r="F101" s="719">
        <f>'RM_5.1.2.sz.mell'!F101</f>
        <v>0</v>
      </c>
      <c r="G101" s="719">
        <f>'RM_5.1.2.sz.mell'!G101</f>
        <v>0</v>
      </c>
      <c r="H101" s="719">
        <f>'RM_5.1.2.sz.mell'!H101</f>
        <v>0</v>
      </c>
      <c r="I101" s="719">
        <f>'RM_5.1.2.sz.mell'!I101</f>
        <v>0</v>
      </c>
      <c r="J101" s="719">
        <f>'RM_5.1.2.sz.mell'!J101</f>
        <v>0</v>
      </c>
      <c r="K101" s="786">
        <f>'RM_5.1.2.sz.mell'!K101</f>
        <v>0</v>
      </c>
    </row>
    <row r="102" spans="1:11" ht="12" customHeight="1" x14ac:dyDescent="0.2">
      <c r="A102" s="1398" t="s">
        <v>114</v>
      </c>
      <c r="B102" s="1318" t="s">
        <v>351</v>
      </c>
      <c r="C102" s="719">
        <f>'RM_5.1.2.sz.mell'!C102</f>
        <v>0</v>
      </c>
      <c r="D102" s="719">
        <f>'RM_5.1.2.sz.mell'!D102</f>
        <v>0</v>
      </c>
      <c r="E102" s="719">
        <f>'RM_5.1.2.sz.mell'!E102</f>
        <v>0</v>
      </c>
      <c r="F102" s="719">
        <f>'RM_5.1.2.sz.mell'!F102</f>
        <v>0</v>
      </c>
      <c r="G102" s="719">
        <f>'RM_5.1.2.sz.mell'!G102</f>
        <v>0</v>
      </c>
      <c r="H102" s="719">
        <f>'RM_5.1.2.sz.mell'!H102</f>
        <v>0</v>
      </c>
      <c r="I102" s="719">
        <f>'RM_5.1.2.sz.mell'!I102</f>
        <v>0</v>
      </c>
      <c r="J102" s="719">
        <f>'RM_5.1.2.sz.mell'!J102</f>
        <v>0</v>
      </c>
      <c r="K102" s="786">
        <f>'RM_5.1.2.sz.mell'!K102</f>
        <v>0</v>
      </c>
    </row>
    <row r="103" spans="1:11" ht="12" customHeight="1" x14ac:dyDescent="0.25">
      <c r="A103" s="1398" t="s">
        <v>115</v>
      </c>
      <c r="B103" s="1319" t="s">
        <v>352</v>
      </c>
      <c r="C103" s="719">
        <f>'RM_5.1.2.sz.mell'!C103</f>
        <v>0</v>
      </c>
      <c r="D103" s="719">
        <f>'RM_5.1.2.sz.mell'!D103</f>
        <v>0</v>
      </c>
      <c r="E103" s="719">
        <f>'RM_5.1.2.sz.mell'!E103</f>
        <v>0</v>
      </c>
      <c r="F103" s="719">
        <f>'RM_5.1.2.sz.mell'!F103</f>
        <v>0</v>
      </c>
      <c r="G103" s="719">
        <f>'RM_5.1.2.sz.mell'!G103</f>
        <v>0</v>
      </c>
      <c r="H103" s="719">
        <f>'RM_5.1.2.sz.mell'!H103</f>
        <v>0</v>
      </c>
      <c r="I103" s="719">
        <f>'RM_5.1.2.sz.mell'!I103</f>
        <v>0</v>
      </c>
      <c r="J103" s="719">
        <f>'RM_5.1.2.sz.mell'!J103</f>
        <v>0</v>
      </c>
      <c r="K103" s="786">
        <f>'RM_5.1.2.sz.mell'!K103</f>
        <v>0</v>
      </c>
    </row>
    <row r="104" spans="1:11" ht="12" customHeight="1" x14ac:dyDescent="0.25">
      <c r="A104" s="1398" t="s">
        <v>116</v>
      </c>
      <c r="B104" s="1319" t="s">
        <v>353</v>
      </c>
      <c r="C104" s="719">
        <f>'RM_5.1.2.sz.mell'!C104</f>
        <v>0</v>
      </c>
      <c r="D104" s="719">
        <f>'RM_5.1.2.sz.mell'!D104</f>
        <v>0</v>
      </c>
      <c r="E104" s="719">
        <f>'RM_5.1.2.sz.mell'!E104</f>
        <v>0</v>
      </c>
      <c r="F104" s="719">
        <f>'RM_5.1.2.sz.mell'!F104</f>
        <v>0</v>
      </c>
      <c r="G104" s="719">
        <f>'RM_5.1.2.sz.mell'!G104</f>
        <v>0</v>
      </c>
      <c r="H104" s="719">
        <f>'RM_5.1.2.sz.mell'!H104</f>
        <v>0</v>
      </c>
      <c r="I104" s="719">
        <f>'RM_5.1.2.sz.mell'!I104</f>
        <v>0</v>
      </c>
      <c r="J104" s="719">
        <f>'RM_5.1.2.sz.mell'!J104</f>
        <v>0</v>
      </c>
      <c r="K104" s="786">
        <f>'RM_5.1.2.sz.mell'!K104</f>
        <v>0</v>
      </c>
    </row>
    <row r="105" spans="1:11" ht="12" customHeight="1" x14ac:dyDescent="0.2">
      <c r="A105" s="1398" t="s">
        <v>118</v>
      </c>
      <c r="B105" s="1318" t="s">
        <v>354</v>
      </c>
      <c r="C105" s="719">
        <f>'RM_5.1.2.sz.mell'!C105</f>
        <v>0</v>
      </c>
      <c r="D105" s="719">
        <f>'RM_5.1.2.sz.mell'!D105</f>
        <v>0</v>
      </c>
      <c r="E105" s="719">
        <f>'RM_5.1.2.sz.mell'!E105</f>
        <v>0</v>
      </c>
      <c r="F105" s="719">
        <f>'RM_5.1.2.sz.mell'!F105</f>
        <v>0</v>
      </c>
      <c r="G105" s="719">
        <f>'RM_5.1.2.sz.mell'!G105</f>
        <v>0</v>
      </c>
      <c r="H105" s="719">
        <f>'RM_5.1.2.sz.mell'!H105</f>
        <v>0</v>
      </c>
      <c r="I105" s="719">
        <f>'RM_5.1.2.sz.mell'!I105</f>
        <v>0</v>
      </c>
      <c r="J105" s="719">
        <f>'RM_5.1.2.sz.mell'!J105</f>
        <v>0</v>
      </c>
      <c r="K105" s="786">
        <f>'RM_5.1.2.sz.mell'!K105</f>
        <v>0</v>
      </c>
    </row>
    <row r="106" spans="1:11" ht="12" customHeight="1" x14ac:dyDescent="0.2">
      <c r="A106" s="1398" t="s">
        <v>186</v>
      </c>
      <c r="B106" s="1318" t="s">
        <v>355</v>
      </c>
      <c r="C106" s="719">
        <f>'RM_5.1.2.sz.mell'!C106</f>
        <v>0</v>
      </c>
      <c r="D106" s="719">
        <f>'RM_5.1.2.sz.mell'!D106</f>
        <v>0</v>
      </c>
      <c r="E106" s="719">
        <f>'RM_5.1.2.sz.mell'!E106</f>
        <v>0</v>
      </c>
      <c r="F106" s="719">
        <f>'RM_5.1.2.sz.mell'!F106</f>
        <v>0</v>
      </c>
      <c r="G106" s="719">
        <f>'RM_5.1.2.sz.mell'!G106</f>
        <v>0</v>
      </c>
      <c r="H106" s="719">
        <f>'RM_5.1.2.sz.mell'!H106</f>
        <v>0</v>
      </c>
      <c r="I106" s="719">
        <f>'RM_5.1.2.sz.mell'!I106</f>
        <v>0</v>
      </c>
      <c r="J106" s="719">
        <f>'RM_5.1.2.sz.mell'!J106</f>
        <v>0</v>
      </c>
      <c r="K106" s="786">
        <f>'RM_5.1.2.sz.mell'!K106</f>
        <v>0</v>
      </c>
    </row>
    <row r="107" spans="1:11" ht="12" customHeight="1" x14ac:dyDescent="0.25">
      <c r="A107" s="1398" t="s">
        <v>349</v>
      </c>
      <c r="B107" s="1319" t="s">
        <v>356</v>
      </c>
      <c r="C107" s="717">
        <f>'RM_5.1.2.sz.mell'!C107</f>
        <v>0</v>
      </c>
      <c r="D107" s="719">
        <f>'RM_5.1.2.sz.mell'!D107</f>
        <v>0</v>
      </c>
      <c r="E107" s="719">
        <f>'RM_5.1.2.sz.mell'!E107</f>
        <v>0</v>
      </c>
      <c r="F107" s="719">
        <f>'RM_5.1.2.sz.mell'!F107</f>
        <v>0</v>
      </c>
      <c r="G107" s="719">
        <f>'RM_5.1.2.sz.mell'!G107</f>
        <v>0</v>
      </c>
      <c r="H107" s="719">
        <f>'RM_5.1.2.sz.mell'!H107</f>
        <v>0</v>
      </c>
      <c r="I107" s="719">
        <f>'RM_5.1.2.sz.mell'!I107</f>
        <v>0</v>
      </c>
      <c r="J107" s="719">
        <f>'RM_5.1.2.sz.mell'!J107</f>
        <v>0</v>
      </c>
      <c r="K107" s="786">
        <f>'RM_5.1.2.sz.mell'!K107</f>
        <v>0</v>
      </c>
    </row>
    <row r="108" spans="1:11" ht="12" customHeight="1" x14ac:dyDescent="0.25">
      <c r="A108" s="1414" t="s">
        <v>350</v>
      </c>
      <c r="B108" s="1317" t="s">
        <v>357</v>
      </c>
      <c r="C108" s="719">
        <f>'RM_5.1.2.sz.mell'!C108</f>
        <v>0</v>
      </c>
      <c r="D108" s="719">
        <f>'RM_5.1.2.sz.mell'!D108</f>
        <v>0</v>
      </c>
      <c r="E108" s="719">
        <f>'RM_5.1.2.sz.mell'!E108</f>
        <v>0</v>
      </c>
      <c r="F108" s="719">
        <f>'RM_5.1.2.sz.mell'!F108</f>
        <v>0</v>
      </c>
      <c r="G108" s="719">
        <f>'RM_5.1.2.sz.mell'!G108</f>
        <v>0</v>
      </c>
      <c r="H108" s="719">
        <f>'RM_5.1.2.sz.mell'!H108</f>
        <v>0</v>
      </c>
      <c r="I108" s="719">
        <f>'RM_5.1.2.sz.mell'!I108</f>
        <v>0</v>
      </c>
      <c r="J108" s="719">
        <f>'RM_5.1.2.sz.mell'!J108</f>
        <v>0</v>
      </c>
      <c r="K108" s="786">
        <f>'RM_5.1.2.sz.mell'!K108</f>
        <v>0</v>
      </c>
    </row>
    <row r="109" spans="1:11" ht="12" customHeight="1" x14ac:dyDescent="0.25">
      <c r="A109" s="1398" t="s">
        <v>438</v>
      </c>
      <c r="B109" s="1317" t="s">
        <v>358</v>
      </c>
      <c r="C109" s="719">
        <f>'RM_5.1.2.sz.mell'!C109</f>
        <v>0</v>
      </c>
      <c r="D109" s="719">
        <f>'RM_5.1.2.sz.mell'!D109</f>
        <v>0</v>
      </c>
      <c r="E109" s="719">
        <f>'RM_5.1.2.sz.mell'!E109</f>
        <v>0</v>
      </c>
      <c r="F109" s="719">
        <f>'RM_5.1.2.sz.mell'!F109</f>
        <v>0</v>
      </c>
      <c r="G109" s="719">
        <f>'RM_5.1.2.sz.mell'!G109</f>
        <v>0</v>
      </c>
      <c r="H109" s="719">
        <f>'RM_5.1.2.sz.mell'!H109</f>
        <v>0</v>
      </c>
      <c r="I109" s="719">
        <f>'RM_5.1.2.sz.mell'!I109</f>
        <v>0</v>
      </c>
      <c r="J109" s="719">
        <f>'RM_5.1.2.sz.mell'!J109</f>
        <v>0</v>
      </c>
      <c r="K109" s="786">
        <f>'RM_5.1.2.sz.mell'!K109</f>
        <v>0</v>
      </c>
    </row>
    <row r="110" spans="1:11" ht="12" customHeight="1" x14ac:dyDescent="0.25">
      <c r="A110" s="1398" t="s">
        <v>439</v>
      </c>
      <c r="B110" s="1319" t="s">
        <v>359</v>
      </c>
      <c r="C110" s="717">
        <f>'RM_5.1.2.sz.mell'!C110</f>
        <v>0</v>
      </c>
      <c r="D110" s="717">
        <f>'RM_5.1.2.sz.mell'!D110</f>
        <v>0</v>
      </c>
      <c r="E110" s="717">
        <f>'RM_5.1.2.sz.mell'!E110</f>
        <v>0</v>
      </c>
      <c r="F110" s="717">
        <f>'RM_5.1.2.sz.mell'!F110</f>
        <v>0</v>
      </c>
      <c r="G110" s="717">
        <f>'RM_5.1.2.sz.mell'!G110</f>
        <v>0</v>
      </c>
      <c r="H110" s="717">
        <f>'RM_5.1.2.sz.mell'!H110</f>
        <v>0</v>
      </c>
      <c r="I110" s="717">
        <f>'RM_5.1.2.sz.mell'!I110</f>
        <v>0</v>
      </c>
      <c r="J110" s="717">
        <f>'RM_5.1.2.sz.mell'!J110</f>
        <v>0</v>
      </c>
      <c r="K110" s="785">
        <f>'RM_5.1.2.sz.mell'!K110</f>
        <v>0</v>
      </c>
    </row>
    <row r="111" spans="1:11" ht="12" customHeight="1" x14ac:dyDescent="0.25">
      <c r="A111" s="1398" t="s">
        <v>443</v>
      </c>
      <c r="B111" s="1315" t="s">
        <v>50</v>
      </c>
      <c r="C111" s="717">
        <f>'RM_5.1.2.sz.mell'!C111</f>
        <v>0</v>
      </c>
      <c r="D111" s="717">
        <f>'RM_5.1.2.sz.mell'!D111</f>
        <v>0</v>
      </c>
      <c r="E111" s="717">
        <f>'RM_5.1.2.sz.mell'!E111</f>
        <v>0</v>
      </c>
      <c r="F111" s="717">
        <f>'RM_5.1.2.sz.mell'!F111</f>
        <v>0</v>
      </c>
      <c r="G111" s="717">
        <f>'RM_5.1.2.sz.mell'!G111</f>
        <v>0</v>
      </c>
      <c r="H111" s="717">
        <f>'RM_5.1.2.sz.mell'!H111</f>
        <v>0</v>
      </c>
      <c r="I111" s="717">
        <f>'RM_5.1.2.sz.mell'!I111</f>
        <v>0</v>
      </c>
      <c r="J111" s="717">
        <f>'RM_5.1.2.sz.mell'!J111</f>
        <v>0</v>
      </c>
      <c r="K111" s="785">
        <f>'RM_5.1.2.sz.mell'!K111</f>
        <v>0</v>
      </c>
    </row>
    <row r="112" spans="1:11" ht="12" customHeight="1" x14ac:dyDescent="0.25">
      <c r="A112" s="1400" t="s">
        <v>444</v>
      </c>
      <c r="B112" s="1263" t="s">
        <v>512</v>
      </c>
      <c r="C112" s="719">
        <f>'RM_5.1.2.sz.mell'!C112</f>
        <v>0</v>
      </c>
      <c r="D112" s="719">
        <f>'RM_5.1.2.sz.mell'!D112</f>
        <v>0</v>
      </c>
      <c r="E112" s="719">
        <f>'RM_5.1.2.sz.mell'!E112</f>
        <v>0</v>
      </c>
      <c r="F112" s="719">
        <f>'RM_5.1.2.sz.mell'!F112</f>
        <v>0</v>
      </c>
      <c r="G112" s="719">
        <f>'RM_5.1.2.sz.mell'!G112</f>
        <v>0</v>
      </c>
      <c r="H112" s="719">
        <f>'RM_5.1.2.sz.mell'!H112</f>
        <v>0</v>
      </c>
      <c r="I112" s="719">
        <f>'RM_5.1.2.sz.mell'!I112</f>
        <v>0</v>
      </c>
      <c r="J112" s="719">
        <f>'RM_5.1.2.sz.mell'!J112</f>
        <v>0</v>
      </c>
      <c r="K112" s="786">
        <f>'RM_5.1.2.sz.mell'!K112</f>
        <v>0</v>
      </c>
    </row>
    <row r="113" spans="1:11" ht="12" customHeight="1" thickBot="1" x14ac:dyDescent="0.3">
      <c r="A113" s="1401" t="s">
        <v>445</v>
      </c>
      <c r="B113" s="1415" t="s">
        <v>513</v>
      </c>
      <c r="C113" s="721">
        <f>'RM_5.1.2.sz.mell'!C113</f>
        <v>0</v>
      </c>
      <c r="D113" s="721">
        <f>'RM_5.1.2.sz.mell'!D113</f>
        <v>0</v>
      </c>
      <c r="E113" s="721">
        <f>'RM_5.1.2.sz.mell'!E113</f>
        <v>0</v>
      </c>
      <c r="F113" s="721">
        <f>'RM_5.1.2.sz.mell'!F113</f>
        <v>0</v>
      </c>
      <c r="G113" s="721">
        <f>'RM_5.1.2.sz.mell'!G113</f>
        <v>0</v>
      </c>
      <c r="H113" s="721">
        <f>'RM_5.1.2.sz.mell'!H113</f>
        <v>0</v>
      </c>
      <c r="I113" s="721">
        <f>'RM_5.1.2.sz.mell'!I113</f>
        <v>0</v>
      </c>
      <c r="J113" s="721">
        <f>'RM_5.1.2.sz.mell'!J113</f>
        <v>0</v>
      </c>
      <c r="K113" s="800">
        <f>'RM_5.1.2.sz.mell'!K113</f>
        <v>0</v>
      </c>
    </row>
    <row r="114" spans="1:11" ht="12" customHeight="1" thickBot="1" x14ac:dyDescent="0.3">
      <c r="A114" s="1311" t="s">
        <v>19</v>
      </c>
      <c r="B114" s="1359" t="s">
        <v>360</v>
      </c>
      <c r="C114" s="407">
        <f>'RM_5.1.2.sz.mell'!C114</f>
        <v>0</v>
      </c>
      <c r="D114" s="407">
        <f>'RM_5.1.2.sz.mell'!D114</f>
        <v>0</v>
      </c>
      <c r="E114" s="407">
        <f>'RM_5.1.2.sz.mell'!E114</f>
        <v>0</v>
      </c>
      <c r="F114" s="407">
        <f>'RM_5.1.2.sz.mell'!F114</f>
        <v>0</v>
      </c>
      <c r="G114" s="407">
        <f>'RM_5.1.2.sz.mell'!G114</f>
        <v>0</v>
      </c>
      <c r="H114" s="407">
        <f>'RM_5.1.2.sz.mell'!H114</f>
        <v>0</v>
      </c>
      <c r="I114" s="407">
        <f>'RM_5.1.2.sz.mell'!I114</f>
        <v>0</v>
      </c>
      <c r="J114" s="407">
        <f>'RM_5.1.2.sz.mell'!J114</f>
        <v>0</v>
      </c>
      <c r="K114" s="307">
        <f>'RM_5.1.2.sz.mell'!K114</f>
        <v>0</v>
      </c>
    </row>
    <row r="115" spans="1:11" ht="12" customHeight="1" x14ac:dyDescent="0.25">
      <c r="A115" s="1397" t="s">
        <v>104</v>
      </c>
      <c r="B115" s="1263" t="s">
        <v>230</v>
      </c>
      <c r="C115" s="699">
        <f>'RM_5.1.2.sz.mell'!C115</f>
        <v>0</v>
      </c>
      <c r="D115" s="699">
        <f>'RM_5.1.2.sz.mell'!D115</f>
        <v>0</v>
      </c>
      <c r="E115" s="699">
        <f>'RM_5.1.2.sz.mell'!E115</f>
        <v>0</v>
      </c>
      <c r="F115" s="699">
        <f>'RM_5.1.2.sz.mell'!F115</f>
        <v>0</v>
      </c>
      <c r="G115" s="699">
        <f>'RM_5.1.2.sz.mell'!G115</f>
        <v>0</v>
      </c>
      <c r="H115" s="699">
        <f>'RM_5.1.2.sz.mell'!H115</f>
        <v>0</v>
      </c>
      <c r="I115" s="699">
        <f>'RM_5.1.2.sz.mell'!I115</f>
        <v>0</v>
      </c>
      <c r="J115" s="699">
        <f>'RM_5.1.2.sz.mell'!J115</f>
        <v>0</v>
      </c>
      <c r="K115" s="421">
        <f>'RM_5.1.2.sz.mell'!K115</f>
        <v>0</v>
      </c>
    </row>
    <row r="116" spans="1:11" ht="12" customHeight="1" x14ac:dyDescent="0.25">
      <c r="A116" s="1397" t="s">
        <v>105</v>
      </c>
      <c r="B116" s="1268" t="s">
        <v>364</v>
      </c>
      <c r="C116" s="699">
        <f>'RM_5.1.2.sz.mell'!C116</f>
        <v>0</v>
      </c>
      <c r="D116" s="699">
        <f>'RM_5.1.2.sz.mell'!D116</f>
        <v>0</v>
      </c>
      <c r="E116" s="699">
        <f>'RM_5.1.2.sz.mell'!E116</f>
        <v>0</v>
      </c>
      <c r="F116" s="699">
        <f>'RM_5.1.2.sz.mell'!F116</f>
        <v>0</v>
      </c>
      <c r="G116" s="699">
        <f>'RM_5.1.2.sz.mell'!G116</f>
        <v>0</v>
      </c>
      <c r="H116" s="699">
        <f>'RM_5.1.2.sz.mell'!H116</f>
        <v>0</v>
      </c>
      <c r="I116" s="699">
        <f>'RM_5.1.2.sz.mell'!I116</f>
        <v>0</v>
      </c>
      <c r="J116" s="699">
        <f>'RM_5.1.2.sz.mell'!J116</f>
        <v>0</v>
      </c>
      <c r="K116" s="421">
        <f>'RM_5.1.2.sz.mell'!K116</f>
        <v>0</v>
      </c>
    </row>
    <row r="117" spans="1:11" ht="12" customHeight="1" x14ac:dyDescent="0.25">
      <c r="A117" s="1397" t="s">
        <v>106</v>
      </c>
      <c r="B117" s="1268" t="s">
        <v>187</v>
      </c>
      <c r="C117" s="717">
        <f>'RM_5.1.2.sz.mell'!C117</f>
        <v>0</v>
      </c>
      <c r="D117" s="717">
        <f>'RM_5.1.2.sz.mell'!D117</f>
        <v>0</v>
      </c>
      <c r="E117" s="717">
        <f>'RM_5.1.2.sz.mell'!E117</f>
        <v>0</v>
      </c>
      <c r="F117" s="717">
        <f>'RM_5.1.2.sz.mell'!F117</f>
        <v>0</v>
      </c>
      <c r="G117" s="717">
        <f>'RM_5.1.2.sz.mell'!G117</f>
        <v>0</v>
      </c>
      <c r="H117" s="717">
        <f>'RM_5.1.2.sz.mell'!H117</f>
        <v>0</v>
      </c>
      <c r="I117" s="717">
        <f>'RM_5.1.2.sz.mell'!I117</f>
        <v>0</v>
      </c>
      <c r="J117" s="717">
        <f>'RM_5.1.2.sz.mell'!J117</f>
        <v>0</v>
      </c>
      <c r="K117" s="785">
        <f>'RM_5.1.2.sz.mell'!K117</f>
        <v>0</v>
      </c>
    </row>
    <row r="118" spans="1:11" ht="12" customHeight="1" x14ac:dyDescent="0.25">
      <c r="A118" s="1397" t="s">
        <v>107</v>
      </c>
      <c r="B118" s="1268" t="s">
        <v>365</v>
      </c>
      <c r="C118" s="717">
        <f>'RM_5.1.2.sz.mell'!C118</f>
        <v>0</v>
      </c>
      <c r="D118" s="717">
        <f>'RM_5.1.2.sz.mell'!D118</f>
        <v>0</v>
      </c>
      <c r="E118" s="717">
        <f>'RM_5.1.2.sz.mell'!E118</f>
        <v>0</v>
      </c>
      <c r="F118" s="717">
        <f>'RM_5.1.2.sz.mell'!F118</f>
        <v>0</v>
      </c>
      <c r="G118" s="717">
        <f>'RM_5.1.2.sz.mell'!G118</f>
        <v>0</v>
      </c>
      <c r="H118" s="717">
        <f>'RM_5.1.2.sz.mell'!H118</f>
        <v>0</v>
      </c>
      <c r="I118" s="717">
        <f>'RM_5.1.2.sz.mell'!I118</f>
        <v>0</v>
      </c>
      <c r="J118" s="717">
        <f>'RM_5.1.2.sz.mell'!J118</f>
        <v>0</v>
      </c>
      <c r="K118" s="785">
        <f>'RM_5.1.2.sz.mell'!K118</f>
        <v>0</v>
      </c>
    </row>
    <row r="119" spans="1:11" ht="12" customHeight="1" x14ac:dyDescent="0.25">
      <c r="A119" s="1397" t="s">
        <v>108</v>
      </c>
      <c r="B119" s="1291" t="s">
        <v>232</v>
      </c>
      <c r="C119" s="717">
        <f>'RM_5.1.2.sz.mell'!C119</f>
        <v>0</v>
      </c>
      <c r="D119" s="717">
        <f>'RM_5.1.2.sz.mell'!D119</f>
        <v>0</v>
      </c>
      <c r="E119" s="717">
        <f>'RM_5.1.2.sz.mell'!E119</f>
        <v>0</v>
      </c>
      <c r="F119" s="717">
        <f>'RM_5.1.2.sz.mell'!F119</f>
        <v>0</v>
      </c>
      <c r="G119" s="717">
        <f>'RM_5.1.2.sz.mell'!G119</f>
        <v>0</v>
      </c>
      <c r="H119" s="717">
        <f>'RM_5.1.2.sz.mell'!H119</f>
        <v>0</v>
      </c>
      <c r="I119" s="717">
        <f>'RM_5.1.2.sz.mell'!I119</f>
        <v>0</v>
      </c>
      <c r="J119" s="717">
        <f>'RM_5.1.2.sz.mell'!J119</f>
        <v>0</v>
      </c>
      <c r="K119" s="785">
        <f>'RM_5.1.2.sz.mell'!K119</f>
        <v>0</v>
      </c>
    </row>
    <row r="120" spans="1:11" ht="12" customHeight="1" x14ac:dyDescent="0.25">
      <c r="A120" s="1397" t="s">
        <v>117</v>
      </c>
      <c r="B120" s="1289" t="s">
        <v>428</v>
      </c>
      <c r="C120" s="717">
        <f>'RM_5.1.2.sz.mell'!C120</f>
        <v>0</v>
      </c>
      <c r="D120" s="717">
        <f>'RM_5.1.2.sz.mell'!D120</f>
        <v>0</v>
      </c>
      <c r="E120" s="717">
        <f>'RM_5.1.2.sz.mell'!E120</f>
        <v>0</v>
      </c>
      <c r="F120" s="717">
        <f>'RM_5.1.2.sz.mell'!F120</f>
        <v>0</v>
      </c>
      <c r="G120" s="717">
        <f>'RM_5.1.2.sz.mell'!G120</f>
        <v>0</v>
      </c>
      <c r="H120" s="717">
        <f>'RM_5.1.2.sz.mell'!H120</f>
        <v>0</v>
      </c>
      <c r="I120" s="717">
        <f>'RM_5.1.2.sz.mell'!I120</f>
        <v>0</v>
      </c>
      <c r="J120" s="717">
        <f>'RM_5.1.2.sz.mell'!J120</f>
        <v>0</v>
      </c>
      <c r="K120" s="785">
        <f>'RM_5.1.2.sz.mell'!K120</f>
        <v>0</v>
      </c>
    </row>
    <row r="121" spans="1:11" ht="12" customHeight="1" x14ac:dyDescent="0.25">
      <c r="A121" s="1397" t="s">
        <v>119</v>
      </c>
      <c r="B121" s="1322" t="s">
        <v>370</v>
      </c>
      <c r="C121" s="717">
        <f>'RM_5.1.2.sz.mell'!C121</f>
        <v>0</v>
      </c>
      <c r="D121" s="717">
        <f>'RM_5.1.2.sz.mell'!D121</f>
        <v>0</v>
      </c>
      <c r="E121" s="717">
        <f>'RM_5.1.2.sz.mell'!E121</f>
        <v>0</v>
      </c>
      <c r="F121" s="717">
        <f>'RM_5.1.2.sz.mell'!F121</f>
        <v>0</v>
      </c>
      <c r="G121" s="717">
        <f>'RM_5.1.2.sz.mell'!G121</f>
        <v>0</v>
      </c>
      <c r="H121" s="717">
        <f>'RM_5.1.2.sz.mell'!H121</f>
        <v>0</v>
      </c>
      <c r="I121" s="717">
        <f>'RM_5.1.2.sz.mell'!I121</f>
        <v>0</v>
      </c>
      <c r="J121" s="717">
        <f>'RM_5.1.2.sz.mell'!J121</f>
        <v>0</v>
      </c>
      <c r="K121" s="785">
        <f>'RM_5.1.2.sz.mell'!K121</f>
        <v>0</v>
      </c>
    </row>
    <row r="122" spans="1:11" ht="12" customHeight="1" x14ac:dyDescent="0.25">
      <c r="A122" s="1397" t="s">
        <v>188</v>
      </c>
      <c r="B122" s="1319" t="s">
        <v>353</v>
      </c>
      <c r="C122" s="717">
        <f>'RM_5.1.2.sz.mell'!C122</f>
        <v>0</v>
      </c>
      <c r="D122" s="717">
        <f>'RM_5.1.2.sz.mell'!D122</f>
        <v>0</v>
      </c>
      <c r="E122" s="717">
        <f>'RM_5.1.2.sz.mell'!E122</f>
        <v>0</v>
      </c>
      <c r="F122" s="717">
        <f>'RM_5.1.2.sz.mell'!F122</f>
        <v>0</v>
      </c>
      <c r="G122" s="717">
        <f>'RM_5.1.2.sz.mell'!G122</f>
        <v>0</v>
      </c>
      <c r="H122" s="717">
        <f>'RM_5.1.2.sz.mell'!H122</f>
        <v>0</v>
      </c>
      <c r="I122" s="717">
        <f>'RM_5.1.2.sz.mell'!I122</f>
        <v>0</v>
      </c>
      <c r="J122" s="717">
        <f>'RM_5.1.2.sz.mell'!J122</f>
        <v>0</v>
      </c>
      <c r="K122" s="785">
        <f>'RM_5.1.2.sz.mell'!K122</f>
        <v>0</v>
      </c>
    </row>
    <row r="123" spans="1:11" ht="12" customHeight="1" x14ac:dyDescent="0.25">
      <c r="A123" s="1397" t="s">
        <v>189</v>
      </c>
      <c r="B123" s="1319" t="s">
        <v>369</v>
      </c>
      <c r="C123" s="717">
        <f>'RM_5.1.2.sz.mell'!C123</f>
        <v>0</v>
      </c>
      <c r="D123" s="717">
        <f>'RM_5.1.2.sz.mell'!D123</f>
        <v>0</v>
      </c>
      <c r="E123" s="717">
        <f>'RM_5.1.2.sz.mell'!E123</f>
        <v>0</v>
      </c>
      <c r="F123" s="717">
        <f>'RM_5.1.2.sz.mell'!F123</f>
        <v>0</v>
      </c>
      <c r="G123" s="717">
        <f>'RM_5.1.2.sz.mell'!G123</f>
        <v>0</v>
      </c>
      <c r="H123" s="717">
        <f>'RM_5.1.2.sz.mell'!H123</f>
        <v>0</v>
      </c>
      <c r="I123" s="717">
        <f>'RM_5.1.2.sz.mell'!I123</f>
        <v>0</v>
      </c>
      <c r="J123" s="717">
        <f>'RM_5.1.2.sz.mell'!J123</f>
        <v>0</v>
      </c>
      <c r="K123" s="785">
        <f>'RM_5.1.2.sz.mell'!K123</f>
        <v>0</v>
      </c>
    </row>
    <row r="124" spans="1:11" ht="12" customHeight="1" x14ac:dyDescent="0.25">
      <c r="A124" s="1397" t="s">
        <v>190</v>
      </c>
      <c r="B124" s="1319" t="s">
        <v>368</v>
      </c>
      <c r="C124" s="717">
        <f>'RM_5.1.2.sz.mell'!C124</f>
        <v>0</v>
      </c>
      <c r="D124" s="717">
        <f>'RM_5.1.2.sz.mell'!D124</f>
        <v>0</v>
      </c>
      <c r="E124" s="717">
        <f>'RM_5.1.2.sz.mell'!E124</f>
        <v>0</v>
      </c>
      <c r="F124" s="717">
        <f>'RM_5.1.2.sz.mell'!F124</f>
        <v>0</v>
      </c>
      <c r="G124" s="717">
        <f>'RM_5.1.2.sz.mell'!G124</f>
        <v>0</v>
      </c>
      <c r="H124" s="717">
        <f>'RM_5.1.2.sz.mell'!H124</f>
        <v>0</v>
      </c>
      <c r="I124" s="717">
        <f>'RM_5.1.2.sz.mell'!I124</f>
        <v>0</v>
      </c>
      <c r="J124" s="717">
        <f>'RM_5.1.2.sz.mell'!J124</f>
        <v>0</v>
      </c>
      <c r="K124" s="785">
        <f>'RM_5.1.2.sz.mell'!K124</f>
        <v>0</v>
      </c>
    </row>
    <row r="125" spans="1:11" ht="12" customHeight="1" x14ac:dyDescent="0.25">
      <c r="A125" s="1397" t="s">
        <v>361</v>
      </c>
      <c r="B125" s="1319" t="s">
        <v>356</v>
      </c>
      <c r="C125" s="717">
        <f>'RM_5.1.2.sz.mell'!C125</f>
        <v>0</v>
      </c>
      <c r="D125" s="717">
        <f>'RM_5.1.2.sz.mell'!D125</f>
        <v>0</v>
      </c>
      <c r="E125" s="717">
        <f>'RM_5.1.2.sz.mell'!E125</f>
        <v>0</v>
      </c>
      <c r="F125" s="717">
        <f>'RM_5.1.2.sz.mell'!F125</f>
        <v>0</v>
      </c>
      <c r="G125" s="717">
        <f>'RM_5.1.2.sz.mell'!G125</f>
        <v>0</v>
      </c>
      <c r="H125" s="717">
        <f>'RM_5.1.2.sz.mell'!H125</f>
        <v>0</v>
      </c>
      <c r="I125" s="717">
        <f>'RM_5.1.2.sz.mell'!I125</f>
        <v>0</v>
      </c>
      <c r="J125" s="717">
        <f>'RM_5.1.2.sz.mell'!J125</f>
        <v>0</v>
      </c>
      <c r="K125" s="785">
        <f>'RM_5.1.2.sz.mell'!K125</f>
        <v>0</v>
      </c>
    </row>
    <row r="126" spans="1:11" ht="12" customHeight="1" x14ac:dyDescent="0.25">
      <c r="A126" s="1397" t="s">
        <v>362</v>
      </c>
      <c r="B126" s="1319" t="s">
        <v>367</v>
      </c>
      <c r="C126" s="717">
        <f>'RM_5.1.2.sz.mell'!C126</f>
        <v>0</v>
      </c>
      <c r="D126" s="717">
        <f>'RM_5.1.2.sz.mell'!D126</f>
        <v>0</v>
      </c>
      <c r="E126" s="717">
        <f>'RM_5.1.2.sz.mell'!E126</f>
        <v>0</v>
      </c>
      <c r="F126" s="717">
        <f>'RM_5.1.2.sz.mell'!F126</f>
        <v>0</v>
      </c>
      <c r="G126" s="717">
        <f>'RM_5.1.2.sz.mell'!G126</f>
        <v>0</v>
      </c>
      <c r="H126" s="717">
        <f>'RM_5.1.2.sz.mell'!H126</f>
        <v>0</v>
      </c>
      <c r="I126" s="717">
        <f>'RM_5.1.2.sz.mell'!I126</f>
        <v>0</v>
      </c>
      <c r="J126" s="717">
        <f>'RM_5.1.2.sz.mell'!J126</f>
        <v>0</v>
      </c>
      <c r="K126" s="785">
        <f>'RM_5.1.2.sz.mell'!K126</f>
        <v>0</v>
      </c>
    </row>
    <row r="127" spans="1:11" ht="12" customHeight="1" thickBot="1" x14ac:dyDescent="0.3">
      <c r="A127" s="1414" t="s">
        <v>363</v>
      </c>
      <c r="B127" s="1319" t="s">
        <v>366</v>
      </c>
      <c r="C127" s="719">
        <f>'RM_5.1.2.sz.mell'!C127</f>
        <v>0</v>
      </c>
      <c r="D127" s="719">
        <f>'RM_5.1.2.sz.mell'!D127</f>
        <v>0</v>
      </c>
      <c r="E127" s="719">
        <f>'RM_5.1.2.sz.mell'!E127</f>
        <v>0</v>
      </c>
      <c r="F127" s="719">
        <f>'RM_5.1.2.sz.mell'!F127</f>
        <v>0</v>
      </c>
      <c r="G127" s="719">
        <f>'RM_5.1.2.sz.mell'!G127</f>
        <v>0</v>
      </c>
      <c r="H127" s="719">
        <f>'RM_5.1.2.sz.mell'!H127</f>
        <v>0</v>
      </c>
      <c r="I127" s="719">
        <f>'RM_5.1.2.sz.mell'!I127</f>
        <v>0</v>
      </c>
      <c r="J127" s="719">
        <f>'RM_5.1.2.sz.mell'!J127</f>
        <v>0</v>
      </c>
      <c r="K127" s="786">
        <f>'RM_5.1.2.sz.mell'!K127</f>
        <v>0</v>
      </c>
    </row>
    <row r="128" spans="1:11" ht="12" customHeight="1" thickBot="1" x14ac:dyDescent="0.3">
      <c r="A128" s="1311" t="s">
        <v>20</v>
      </c>
      <c r="B128" s="1269" t="s">
        <v>448</v>
      </c>
      <c r="C128" s="407">
        <f>'RM_5.1.2.sz.mell'!C128</f>
        <v>0</v>
      </c>
      <c r="D128" s="407">
        <f>'RM_5.1.2.sz.mell'!D128</f>
        <v>0</v>
      </c>
      <c r="E128" s="407">
        <f>'RM_5.1.2.sz.mell'!E128</f>
        <v>0</v>
      </c>
      <c r="F128" s="407">
        <f>'RM_5.1.2.sz.mell'!F128</f>
        <v>0</v>
      </c>
      <c r="G128" s="407">
        <f>'RM_5.1.2.sz.mell'!G128</f>
        <v>0</v>
      </c>
      <c r="H128" s="407">
        <f>'RM_5.1.2.sz.mell'!H128</f>
        <v>0</v>
      </c>
      <c r="I128" s="407">
        <f>'RM_5.1.2.sz.mell'!I128</f>
        <v>0</v>
      </c>
      <c r="J128" s="407">
        <f>'RM_5.1.2.sz.mell'!J128</f>
        <v>0</v>
      </c>
      <c r="K128" s="307">
        <f>'RM_5.1.2.sz.mell'!K128</f>
        <v>0</v>
      </c>
    </row>
    <row r="129" spans="1:11" ht="12" customHeight="1" thickBot="1" x14ac:dyDescent="0.3">
      <c r="A129" s="1311" t="s">
        <v>21</v>
      </c>
      <c r="B129" s="1269" t="s">
        <v>449</v>
      </c>
      <c r="C129" s="407">
        <f>'RM_5.1.2.sz.mell'!C129</f>
        <v>0</v>
      </c>
      <c r="D129" s="407">
        <f>'RM_5.1.2.sz.mell'!D129</f>
        <v>0</v>
      </c>
      <c r="E129" s="407">
        <f>'RM_5.1.2.sz.mell'!E129</f>
        <v>0</v>
      </c>
      <c r="F129" s="407">
        <f>'RM_5.1.2.sz.mell'!F129</f>
        <v>0</v>
      </c>
      <c r="G129" s="407">
        <f>'RM_5.1.2.sz.mell'!G129</f>
        <v>0</v>
      </c>
      <c r="H129" s="407">
        <f>'RM_5.1.2.sz.mell'!H129</f>
        <v>0</v>
      </c>
      <c r="I129" s="407">
        <f>'RM_5.1.2.sz.mell'!I129</f>
        <v>0</v>
      </c>
      <c r="J129" s="407">
        <f>'RM_5.1.2.sz.mell'!J129</f>
        <v>0</v>
      </c>
      <c r="K129" s="307">
        <f>'RM_5.1.2.sz.mell'!K129</f>
        <v>0</v>
      </c>
    </row>
    <row r="130" spans="1:11" s="1412" customFormat="1" ht="12" customHeight="1" x14ac:dyDescent="0.25">
      <c r="A130" s="1397" t="s">
        <v>268</v>
      </c>
      <c r="B130" s="1267" t="s">
        <v>517</v>
      </c>
      <c r="C130" s="717">
        <f>'RM_5.1.2.sz.mell'!C130</f>
        <v>0</v>
      </c>
      <c r="D130" s="717">
        <f>'RM_5.1.2.sz.mell'!D130</f>
        <v>0</v>
      </c>
      <c r="E130" s="717">
        <f>'RM_5.1.2.sz.mell'!E130</f>
        <v>0</v>
      </c>
      <c r="F130" s="717">
        <f>'RM_5.1.2.sz.mell'!F130</f>
        <v>0</v>
      </c>
      <c r="G130" s="717">
        <f>'RM_5.1.2.sz.mell'!G130</f>
        <v>0</v>
      </c>
      <c r="H130" s="717">
        <f>'RM_5.1.2.sz.mell'!H130</f>
        <v>0</v>
      </c>
      <c r="I130" s="717">
        <f>'RM_5.1.2.sz.mell'!I130</f>
        <v>0</v>
      </c>
      <c r="J130" s="717">
        <f>'RM_5.1.2.sz.mell'!J130</f>
        <v>0</v>
      </c>
      <c r="K130" s="785">
        <f>'RM_5.1.2.sz.mell'!K130</f>
        <v>0</v>
      </c>
    </row>
    <row r="131" spans="1:11" ht="12" customHeight="1" x14ac:dyDescent="0.25">
      <c r="A131" s="1397" t="s">
        <v>269</v>
      </c>
      <c r="B131" s="1267" t="s">
        <v>457</v>
      </c>
      <c r="C131" s="717">
        <f>'RM_5.1.2.sz.mell'!C131</f>
        <v>0</v>
      </c>
      <c r="D131" s="717">
        <f>'RM_5.1.2.sz.mell'!D131</f>
        <v>0</v>
      </c>
      <c r="E131" s="717">
        <f>'RM_5.1.2.sz.mell'!E131</f>
        <v>0</v>
      </c>
      <c r="F131" s="717">
        <f>'RM_5.1.2.sz.mell'!F131</f>
        <v>0</v>
      </c>
      <c r="G131" s="717">
        <f>'RM_5.1.2.sz.mell'!G131</f>
        <v>0</v>
      </c>
      <c r="H131" s="717">
        <f>'RM_5.1.2.sz.mell'!H131</f>
        <v>0</v>
      </c>
      <c r="I131" s="717">
        <f>'RM_5.1.2.sz.mell'!I131</f>
        <v>0</v>
      </c>
      <c r="J131" s="717">
        <f>'RM_5.1.2.sz.mell'!J131</f>
        <v>0</v>
      </c>
      <c r="K131" s="785">
        <f>'RM_5.1.2.sz.mell'!K131</f>
        <v>0</v>
      </c>
    </row>
    <row r="132" spans="1:11" ht="12" customHeight="1" thickBot="1" x14ac:dyDescent="0.3">
      <c r="A132" s="1414" t="s">
        <v>270</v>
      </c>
      <c r="B132" s="1264" t="s">
        <v>516</v>
      </c>
      <c r="C132" s="717">
        <f>'RM_5.1.2.sz.mell'!C132</f>
        <v>0</v>
      </c>
      <c r="D132" s="717">
        <f>'RM_5.1.2.sz.mell'!D132</f>
        <v>0</v>
      </c>
      <c r="E132" s="717">
        <f>'RM_5.1.2.sz.mell'!E132</f>
        <v>0</v>
      </c>
      <c r="F132" s="717">
        <f>'RM_5.1.2.sz.mell'!F132</f>
        <v>0</v>
      </c>
      <c r="G132" s="717">
        <f>'RM_5.1.2.sz.mell'!G132</f>
        <v>0</v>
      </c>
      <c r="H132" s="717">
        <f>'RM_5.1.2.sz.mell'!H132</f>
        <v>0</v>
      </c>
      <c r="I132" s="717">
        <f>'RM_5.1.2.sz.mell'!I132</f>
        <v>0</v>
      </c>
      <c r="J132" s="717">
        <f>'RM_5.1.2.sz.mell'!J132</f>
        <v>0</v>
      </c>
      <c r="K132" s="785">
        <f>'RM_5.1.2.sz.mell'!K132</f>
        <v>0</v>
      </c>
    </row>
    <row r="133" spans="1:11" ht="12" customHeight="1" thickBot="1" x14ac:dyDescent="0.3">
      <c r="A133" s="1311" t="s">
        <v>22</v>
      </c>
      <c r="B133" s="1269" t="s">
        <v>450</v>
      </c>
      <c r="C133" s="407">
        <f>'RM_5.1.2.sz.mell'!C133</f>
        <v>0</v>
      </c>
      <c r="D133" s="407">
        <f>'RM_5.1.2.sz.mell'!D133</f>
        <v>0</v>
      </c>
      <c r="E133" s="407">
        <f>'RM_5.1.2.sz.mell'!E133</f>
        <v>0</v>
      </c>
      <c r="F133" s="407">
        <f>'RM_5.1.2.sz.mell'!F133</f>
        <v>0</v>
      </c>
      <c r="G133" s="407">
        <f>'RM_5.1.2.sz.mell'!G133</f>
        <v>0</v>
      </c>
      <c r="H133" s="407">
        <f>'RM_5.1.2.sz.mell'!H133</f>
        <v>0</v>
      </c>
      <c r="I133" s="407">
        <f>'RM_5.1.2.sz.mell'!I133</f>
        <v>0</v>
      </c>
      <c r="J133" s="407">
        <f>'RM_5.1.2.sz.mell'!J133</f>
        <v>0</v>
      </c>
      <c r="K133" s="307">
        <f>'RM_5.1.2.sz.mell'!K133</f>
        <v>0</v>
      </c>
    </row>
    <row r="134" spans="1:11" ht="12" customHeight="1" x14ac:dyDescent="0.25">
      <c r="A134" s="1397" t="s">
        <v>91</v>
      </c>
      <c r="B134" s="1267" t="s">
        <v>459</v>
      </c>
      <c r="C134" s="717">
        <f>'RM_5.1.2.sz.mell'!C134</f>
        <v>0</v>
      </c>
      <c r="D134" s="717">
        <f>'RM_5.1.2.sz.mell'!D134</f>
        <v>0</v>
      </c>
      <c r="E134" s="717">
        <f>'RM_5.1.2.sz.mell'!E134</f>
        <v>0</v>
      </c>
      <c r="F134" s="717">
        <f>'RM_5.1.2.sz.mell'!F134</f>
        <v>0</v>
      </c>
      <c r="G134" s="717">
        <f>'RM_5.1.2.sz.mell'!G134</f>
        <v>0</v>
      </c>
      <c r="H134" s="717">
        <f>'RM_5.1.2.sz.mell'!H134</f>
        <v>0</v>
      </c>
      <c r="I134" s="717">
        <f>'RM_5.1.2.sz.mell'!I134</f>
        <v>0</v>
      </c>
      <c r="J134" s="717">
        <f>'RM_5.1.2.sz.mell'!J134</f>
        <v>0</v>
      </c>
      <c r="K134" s="785">
        <f>'RM_5.1.2.sz.mell'!K134</f>
        <v>0</v>
      </c>
    </row>
    <row r="135" spans="1:11" ht="12" customHeight="1" x14ac:dyDescent="0.25">
      <c r="A135" s="1397" t="s">
        <v>92</v>
      </c>
      <c r="B135" s="1267" t="s">
        <v>451</v>
      </c>
      <c r="C135" s="717">
        <f>'RM_5.1.2.sz.mell'!C135</f>
        <v>0</v>
      </c>
      <c r="D135" s="717">
        <f>'RM_5.1.2.sz.mell'!D135</f>
        <v>0</v>
      </c>
      <c r="E135" s="717">
        <f>'RM_5.1.2.sz.mell'!E135</f>
        <v>0</v>
      </c>
      <c r="F135" s="717">
        <f>'RM_5.1.2.sz.mell'!F135</f>
        <v>0</v>
      </c>
      <c r="G135" s="717">
        <f>'RM_5.1.2.sz.mell'!G135</f>
        <v>0</v>
      </c>
      <c r="H135" s="717">
        <f>'RM_5.1.2.sz.mell'!H135</f>
        <v>0</v>
      </c>
      <c r="I135" s="717">
        <f>'RM_5.1.2.sz.mell'!I135</f>
        <v>0</v>
      </c>
      <c r="J135" s="717">
        <f>'RM_5.1.2.sz.mell'!J135</f>
        <v>0</v>
      </c>
      <c r="K135" s="785">
        <f>'RM_5.1.2.sz.mell'!K135</f>
        <v>0</v>
      </c>
    </row>
    <row r="136" spans="1:11" ht="12" customHeight="1" x14ac:dyDescent="0.25">
      <c r="A136" s="1397" t="s">
        <v>93</v>
      </c>
      <c r="B136" s="1267" t="s">
        <v>452</v>
      </c>
      <c r="C136" s="717">
        <f>'RM_5.1.2.sz.mell'!C136</f>
        <v>0</v>
      </c>
      <c r="D136" s="717">
        <f>'RM_5.1.2.sz.mell'!D136</f>
        <v>0</v>
      </c>
      <c r="E136" s="717">
        <f>'RM_5.1.2.sz.mell'!E136</f>
        <v>0</v>
      </c>
      <c r="F136" s="717">
        <f>'RM_5.1.2.sz.mell'!F136</f>
        <v>0</v>
      </c>
      <c r="G136" s="717">
        <f>'RM_5.1.2.sz.mell'!G136</f>
        <v>0</v>
      </c>
      <c r="H136" s="717">
        <f>'RM_5.1.2.sz.mell'!H136</f>
        <v>0</v>
      </c>
      <c r="I136" s="717">
        <f>'RM_5.1.2.sz.mell'!I136</f>
        <v>0</v>
      </c>
      <c r="J136" s="717">
        <f>'RM_5.1.2.sz.mell'!J136</f>
        <v>0</v>
      </c>
      <c r="K136" s="785">
        <f>'RM_5.1.2.sz.mell'!K136</f>
        <v>0</v>
      </c>
    </row>
    <row r="137" spans="1:11" ht="12" customHeight="1" x14ac:dyDescent="0.25">
      <c r="A137" s="1397" t="s">
        <v>175</v>
      </c>
      <c r="B137" s="1267" t="s">
        <v>515</v>
      </c>
      <c r="C137" s="717">
        <f>'RM_5.1.2.sz.mell'!C137</f>
        <v>0</v>
      </c>
      <c r="D137" s="717">
        <f>'RM_5.1.2.sz.mell'!D137</f>
        <v>0</v>
      </c>
      <c r="E137" s="717">
        <f>'RM_5.1.2.sz.mell'!E137</f>
        <v>0</v>
      </c>
      <c r="F137" s="717">
        <f>'RM_5.1.2.sz.mell'!F137</f>
        <v>0</v>
      </c>
      <c r="G137" s="717">
        <f>'RM_5.1.2.sz.mell'!G137</f>
        <v>0</v>
      </c>
      <c r="H137" s="717">
        <f>'RM_5.1.2.sz.mell'!H137</f>
        <v>0</v>
      </c>
      <c r="I137" s="717">
        <f>'RM_5.1.2.sz.mell'!I137</f>
        <v>0</v>
      </c>
      <c r="J137" s="717">
        <f>'RM_5.1.2.sz.mell'!J137</f>
        <v>0</v>
      </c>
      <c r="K137" s="785">
        <f>'RM_5.1.2.sz.mell'!K137</f>
        <v>0</v>
      </c>
    </row>
    <row r="138" spans="1:11" ht="12" customHeight="1" x14ac:dyDescent="0.25">
      <c r="A138" s="1397" t="s">
        <v>176</v>
      </c>
      <c r="B138" s="1267" t="s">
        <v>454</v>
      </c>
      <c r="C138" s="717">
        <f>'RM_5.1.2.sz.mell'!C138</f>
        <v>0</v>
      </c>
      <c r="D138" s="717">
        <f>'RM_5.1.2.sz.mell'!D138</f>
        <v>0</v>
      </c>
      <c r="E138" s="717">
        <f>'RM_5.1.2.sz.mell'!E138</f>
        <v>0</v>
      </c>
      <c r="F138" s="717">
        <f>'RM_5.1.2.sz.mell'!F138</f>
        <v>0</v>
      </c>
      <c r="G138" s="717">
        <f>'RM_5.1.2.sz.mell'!G138</f>
        <v>0</v>
      </c>
      <c r="H138" s="717">
        <f>'RM_5.1.2.sz.mell'!H138</f>
        <v>0</v>
      </c>
      <c r="I138" s="717">
        <f>'RM_5.1.2.sz.mell'!I138</f>
        <v>0</v>
      </c>
      <c r="J138" s="717">
        <f>'RM_5.1.2.sz.mell'!J138</f>
        <v>0</v>
      </c>
      <c r="K138" s="785">
        <f>'RM_5.1.2.sz.mell'!K138</f>
        <v>0</v>
      </c>
    </row>
    <row r="139" spans="1:11" s="1412" customFormat="1" ht="12" customHeight="1" thickBot="1" x14ac:dyDescent="0.3">
      <c r="A139" s="1414" t="s">
        <v>177</v>
      </c>
      <c r="B139" s="1264" t="s">
        <v>455</v>
      </c>
      <c r="C139" s="717">
        <f>'RM_5.1.2.sz.mell'!C139</f>
        <v>0</v>
      </c>
      <c r="D139" s="717">
        <f>'RM_5.1.2.sz.mell'!D139</f>
        <v>0</v>
      </c>
      <c r="E139" s="717">
        <f>'RM_5.1.2.sz.mell'!E139</f>
        <v>0</v>
      </c>
      <c r="F139" s="717">
        <f>'RM_5.1.2.sz.mell'!F139</f>
        <v>0</v>
      </c>
      <c r="G139" s="717">
        <f>'RM_5.1.2.sz.mell'!G139</f>
        <v>0</v>
      </c>
      <c r="H139" s="717">
        <f>'RM_5.1.2.sz.mell'!H139</f>
        <v>0</v>
      </c>
      <c r="I139" s="717">
        <f>'RM_5.1.2.sz.mell'!I139</f>
        <v>0</v>
      </c>
      <c r="J139" s="717">
        <f>'RM_5.1.2.sz.mell'!J139</f>
        <v>0</v>
      </c>
      <c r="K139" s="785">
        <f>'RM_5.1.2.sz.mell'!K139</f>
        <v>0</v>
      </c>
    </row>
    <row r="140" spans="1:11" ht="12" customHeight="1" thickBot="1" x14ac:dyDescent="0.3">
      <c r="A140" s="1311" t="s">
        <v>23</v>
      </c>
      <c r="B140" s="1269" t="s">
        <v>541</v>
      </c>
      <c r="C140" s="414">
        <f>'RM_5.1.2.sz.mell'!C140</f>
        <v>0</v>
      </c>
      <c r="D140" s="414">
        <f>'RM_5.1.2.sz.mell'!D140</f>
        <v>0</v>
      </c>
      <c r="E140" s="414">
        <f>'RM_5.1.2.sz.mell'!E140</f>
        <v>0</v>
      </c>
      <c r="F140" s="414">
        <f>'RM_5.1.2.sz.mell'!F140</f>
        <v>0</v>
      </c>
      <c r="G140" s="414">
        <f>'RM_5.1.2.sz.mell'!G140</f>
        <v>0</v>
      </c>
      <c r="H140" s="414">
        <f>'RM_5.1.2.sz.mell'!H140</f>
        <v>0</v>
      </c>
      <c r="I140" s="414">
        <f>'RM_5.1.2.sz.mell'!I140</f>
        <v>0</v>
      </c>
      <c r="J140" s="414">
        <f>'RM_5.1.2.sz.mell'!J140</f>
        <v>0</v>
      </c>
      <c r="K140" s="313">
        <f>'RM_5.1.2.sz.mell'!K140</f>
        <v>0</v>
      </c>
    </row>
    <row r="141" spans="1:11" x14ac:dyDescent="0.25">
      <c r="A141" s="1397" t="s">
        <v>94</v>
      </c>
      <c r="B141" s="1267" t="s">
        <v>371</v>
      </c>
      <c r="C141" s="717">
        <f>'RM_5.1.2.sz.mell'!C141</f>
        <v>0</v>
      </c>
      <c r="D141" s="717">
        <f>'RM_5.1.2.sz.mell'!D141</f>
        <v>0</v>
      </c>
      <c r="E141" s="717">
        <f>'RM_5.1.2.sz.mell'!E141</f>
        <v>0</v>
      </c>
      <c r="F141" s="717">
        <f>'RM_5.1.2.sz.mell'!F141</f>
        <v>0</v>
      </c>
      <c r="G141" s="717">
        <f>'RM_5.1.2.sz.mell'!G141</f>
        <v>0</v>
      </c>
      <c r="H141" s="717">
        <f>'RM_5.1.2.sz.mell'!H141</f>
        <v>0</v>
      </c>
      <c r="I141" s="717">
        <f>'RM_5.1.2.sz.mell'!I141</f>
        <v>0</v>
      </c>
      <c r="J141" s="717">
        <f>'RM_5.1.2.sz.mell'!J141</f>
        <v>0</v>
      </c>
      <c r="K141" s="785">
        <f>'RM_5.1.2.sz.mell'!K141</f>
        <v>0</v>
      </c>
    </row>
    <row r="142" spans="1:11" ht="12" customHeight="1" x14ac:dyDescent="0.25">
      <c r="A142" s="1397" t="s">
        <v>95</v>
      </c>
      <c r="B142" s="1267" t="s">
        <v>372</v>
      </c>
      <c r="C142" s="717">
        <f>'RM_5.1.2.sz.mell'!C142</f>
        <v>0</v>
      </c>
      <c r="D142" s="717">
        <f>'RM_5.1.2.sz.mell'!D142</f>
        <v>0</v>
      </c>
      <c r="E142" s="717">
        <f>'RM_5.1.2.sz.mell'!E142</f>
        <v>0</v>
      </c>
      <c r="F142" s="717">
        <f>'RM_5.1.2.sz.mell'!F142</f>
        <v>0</v>
      </c>
      <c r="G142" s="717">
        <f>'RM_5.1.2.sz.mell'!G142</f>
        <v>0</v>
      </c>
      <c r="H142" s="717">
        <f>'RM_5.1.2.sz.mell'!H142</f>
        <v>0</v>
      </c>
      <c r="I142" s="717">
        <f>'RM_5.1.2.sz.mell'!I142</f>
        <v>0</v>
      </c>
      <c r="J142" s="717">
        <f>'RM_5.1.2.sz.mell'!J142</f>
        <v>0</v>
      </c>
      <c r="K142" s="785">
        <f>'RM_5.1.2.sz.mell'!K142</f>
        <v>0</v>
      </c>
    </row>
    <row r="143" spans="1:11" ht="12" customHeight="1" x14ac:dyDescent="0.25">
      <c r="A143" s="1397" t="s">
        <v>288</v>
      </c>
      <c r="B143" s="1267" t="s">
        <v>540</v>
      </c>
      <c r="C143" s="717">
        <f>'RM_5.1.2.sz.mell'!C143</f>
        <v>0</v>
      </c>
      <c r="D143" s="717">
        <f>'RM_5.1.2.sz.mell'!D143</f>
        <v>0</v>
      </c>
      <c r="E143" s="717">
        <f>'RM_5.1.2.sz.mell'!E143</f>
        <v>0</v>
      </c>
      <c r="F143" s="717">
        <f>'RM_5.1.2.sz.mell'!F143</f>
        <v>0</v>
      </c>
      <c r="G143" s="717">
        <f>'RM_5.1.2.sz.mell'!G143</f>
        <v>0</v>
      </c>
      <c r="H143" s="717">
        <f>'RM_5.1.2.sz.mell'!H143</f>
        <v>0</v>
      </c>
      <c r="I143" s="717">
        <f>'RM_5.1.2.sz.mell'!I143</f>
        <v>0</v>
      </c>
      <c r="J143" s="717">
        <f>'RM_5.1.2.sz.mell'!J143</f>
        <v>0</v>
      </c>
      <c r="K143" s="785">
        <f>'RM_5.1.2.sz.mell'!K143</f>
        <v>0</v>
      </c>
    </row>
    <row r="144" spans="1:11" s="1412" customFormat="1" ht="12" customHeight="1" x14ac:dyDescent="0.25">
      <c r="A144" s="1397" t="s">
        <v>289</v>
      </c>
      <c r="B144" s="1267" t="s">
        <v>464</v>
      </c>
      <c r="C144" s="717">
        <f>'RM_5.1.2.sz.mell'!C144</f>
        <v>0</v>
      </c>
      <c r="D144" s="717">
        <f>'RM_5.1.2.sz.mell'!D144</f>
        <v>0</v>
      </c>
      <c r="E144" s="717">
        <f>'RM_5.1.2.sz.mell'!E144</f>
        <v>0</v>
      </c>
      <c r="F144" s="717">
        <f>'RM_5.1.2.sz.mell'!F144</f>
        <v>0</v>
      </c>
      <c r="G144" s="717">
        <f>'RM_5.1.2.sz.mell'!G144</f>
        <v>0</v>
      </c>
      <c r="H144" s="717">
        <f>'RM_5.1.2.sz.mell'!H144</f>
        <v>0</v>
      </c>
      <c r="I144" s="717">
        <f>'RM_5.1.2.sz.mell'!I144</f>
        <v>0</v>
      </c>
      <c r="J144" s="717">
        <f>'RM_5.1.2.sz.mell'!J144</f>
        <v>0</v>
      </c>
      <c r="K144" s="785">
        <f>'RM_5.1.2.sz.mell'!K144</f>
        <v>0</v>
      </c>
    </row>
    <row r="145" spans="1:11" s="1412" customFormat="1" ht="12" customHeight="1" thickBot="1" x14ac:dyDescent="0.3">
      <c r="A145" s="1414" t="s">
        <v>290</v>
      </c>
      <c r="B145" s="1264" t="s">
        <v>390</v>
      </c>
      <c r="C145" s="717">
        <f>'RM_5.1.2.sz.mell'!C145</f>
        <v>0</v>
      </c>
      <c r="D145" s="717">
        <f>'RM_5.1.2.sz.mell'!D145</f>
        <v>0</v>
      </c>
      <c r="E145" s="717">
        <f>'RM_5.1.2.sz.mell'!E145</f>
        <v>0</v>
      </c>
      <c r="F145" s="717">
        <f>'RM_5.1.2.sz.mell'!F145</f>
        <v>0</v>
      </c>
      <c r="G145" s="717">
        <f>'RM_5.1.2.sz.mell'!G145</f>
        <v>0</v>
      </c>
      <c r="H145" s="717">
        <f>'RM_5.1.2.sz.mell'!H145</f>
        <v>0</v>
      </c>
      <c r="I145" s="717">
        <f>'RM_5.1.2.sz.mell'!I145</f>
        <v>0</v>
      </c>
      <c r="J145" s="717">
        <f>'RM_5.1.2.sz.mell'!J145</f>
        <v>0</v>
      </c>
      <c r="K145" s="785">
        <f>'RM_5.1.2.sz.mell'!K145</f>
        <v>0</v>
      </c>
    </row>
    <row r="146" spans="1:11" s="1412" customFormat="1" ht="12" customHeight="1" thickBot="1" x14ac:dyDescent="0.3">
      <c r="A146" s="1311" t="s">
        <v>24</v>
      </c>
      <c r="B146" s="1269" t="s">
        <v>465</v>
      </c>
      <c r="C146" s="511">
        <f>'RM_5.1.2.sz.mell'!C146</f>
        <v>0</v>
      </c>
      <c r="D146" s="511">
        <f>'RM_5.1.2.sz.mell'!D146</f>
        <v>0</v>
      </c>
      <c r="E146" s="511">
        <f>'RM_5.1.2.sz.mell'!E146</f>
        <v>0</v>
      </c>
      <c r="F146" s="511">
        <f>'RM_5.1.2.sz.mell'!F146</f>
        <v>0</v>
      </c>
      <c r="G146" s="511">
        <f>'RM_5.1.2.sz.mell'!G146</f>
        <v>0</v>
      </c>
      <c r="H146" s="511">
        <f>'RM_5.1.2.sz.mell'!H146</f>
        <v>0</v>
      </c>
      <c r="I146" s="511">
        <f>'RM_5.1.2.sz.mell'!I146</f>
        <v>0</v>
      </c>
      <c r="J146" s="511">
        <f>'RM_5.1.2.sz.mell'!J146</f>
        <v>0</v>
      </c>
      <c r="K146" s="316">
        <f>'RM_5.1.2.sz.mell'!K146</f>
        <v>0</v>
      </c>
    </row>
    <row r="147" spans="1:11" s="1412" customFormat="1" ht="12" customHeight="1" x14ac:dyDescent="0.25">
      <c r="A147" s="1397" t="s">
        <v>96</v>
      </c>
      <c r="B147" s="1267" t="s">
        <v>460</v>
      </c>
      <c r="C147" s="717">
        <f>'RM_5.1.2.sz.mell'!C147</f>
        <v>0</v>
      </c>
      <c r="D147" s="717">
        <f>'RM_5.1.2.sz.mell'!D147</f>
        <v>0</v>
      </c>
      <c r="E147" s="717">
        <f>'RM_5.1.2.sz.mell'!E147</f>
        <v>0</v>
      </c>
      <c r="F147" s="717">
        <f>'RM_5.1.2.sz.mell'!F147</f>
        <v>0</v>
      </c>
      <c r="G147" s="717">
        <f>'RM_5.1.2.sz.mell'!G147</f>
        <v>0</v>
      </c>
      <c r="H147" s="717">
        <f>'RM_5.1.2.sz.mell'!H147</f>
        <v>0</v>
      </c>
      <c r="I147" s="717">
        <f>'RM_5.1.2.sz.mell'!I147</f>
        <v>0</v>
      </c>
      <c r="J147" s="717">
        <f>'RM_5.1.2.sz.mell'!J147</f>
        <v>0</v>
      </c>
      <c r="K147" s="785">
        <f>'RM_5.1.2.sz.mell'!K147</f>
        <v>0</v>
      </c>
    </row>
    <row r="148" spans="1:11" s="1412" customFormat="1" ht="12" customHeight="1" x14ac:dyDescent="0.25">
      <c r="A148" s="1397" t="s">
        <v>97</v>
      </c>
      <c r="B148" s="1267" t="s">
        <v>467</v>
      </c>
      <c r="C148" s="717">
        <f>'RM_5.1.2.sz.mell'!C148</f>
        <v>0</v>
      </c>
      <c r="D148" s="717">
        <f>'RM_5.1.2.sz.mell'!D148</f>
        <v>0</v>
      </c>
      <c r="E148" s="717">
        <f>'RM_5.1.2.sz.mell'!E148</f>
        <v>0</v>
      </c>
      <c r="F148" s="717">
        <f>'RM_5.1.2.sz.mell'!F148</f>
        <v>0</v>
      </c>
      <c r="G148" s="717">
        <f>'RM_5.1.2.sz.mell'!G148</f>
        <v>0</v>
      </c>
      <c r="H148" s="717">
        <f>'RM_5.1.2.sz.mell'!H148</f>
        <v>0</v>
      </c>
      <c r="I148" s="717">
        <f>'RM_5.1.2.sz.mell'!I148</f>
        <v>0</v>
      </c>
      <c r="J148" s="717">
        <f>'RM_5.1.2.sz.mell'!J148</f>
        <v>0</v>
      </c>
      <c r="K148" s="785">
        <f>'RM_5.1.2.sz.mell'!K148</f>
        <v>0</v>
      </c>
    </row>
    <row r="149" spans="1:11" s="1412" customFormat="1" ht="12" customHeight="1" x14ac:dyDescent="0.25">
      <c r="A149" s="1397" t="s">
        <v>300</v>
      </c>
      <c r="B149" s="1267" t="s">
        <v>462</v>
      </c>
      <c r="C149" s="717">
        <f>'RM_5.1.2.sz.mell'!C149</f>
        <v>0</v>
      </c>
      <c r="D149" s="717">
        <f>'RM_5.1.2.sz.mell'!D149</f>
        <v>0</v>
      </c>
      <c r="E149" s="717">
        <f>'RM_5.1.2.sz.mell'!E149</f>
        <v>0</v>
      </c>
      <c r="F149" s="717">
        <f>'RM_5.1.2.sz.mell'!F149</f>
        <v>0</v>
      </c>
      <c r="G149" s="717">
        <f>'RM_5.1.2.sz.mell'!G149</f>
        <v>0</v>
      </c>
      <c r="H149" s="717">
        <f>'RM_5.1.2.sz.mell'!H149</f>
        <v>0</v>
      </c>
      <c r="I149" s="717">
        <f>'RM_5.1.2.sz.mell'!I149</f>
        <v>0</v>
      </c>
      <c r="J149" s="717">
        <f>'RM_5.1.2.sz.mell'!J149</f>
        <v>0</v>
      </c>
      <c r="K149" s="785">
        <f>'RM_5.1.2.sz.mell'!K149</f>
        <v>0</v>
      </c>
    </row>
    <row r="150" spans="1:11" s="1412" customFormat="1" ht="12" customHeight="1" x14ac:dyDescent="0.25">
      <c r="A150" s="1397" t="s">
        <v>301</v>
      </c>
      <c r="B150" s="1267" t="s">
        <v>518</v>
      </c>
      <c r="C150" s="717">
        <f>'RM_5.1.2.sz.mell'!C150</f>
        <v>0</v>
      </c>
      <c r="D150" s="717">
        <f>'RM_5.1.2.sz.mell'!D150</f>
        <v>0</v>
      </c>
      <c r="E150" s="717">
        <f>'RM_5.1.2.sz.mell'!E150</f>
        <v>0</v>
      </c>
      <c r="F150" s="717">
        <f>'RM_5.1.2.sz.mell'!F150</f>
        <v>0</v>
      </c>
      <c r="G150" s="717">
        <f>'RM_5.1.2.sz.mell'!G150</f>
        <v>0</v>
      </c>
      <c r="H150" s="717">
        <f>'RM_5.1.2.sz.mell'!H150</f>
        <v>0</v>
      </c>
      <c r="I150" s="717">
        <f>'RM_5.1.2.sz.mell'!I150</f>
        <v>0</v>
      </c>
      <c r="J150" s="717">
        <f>'RM_5.1.2.sz.mell'!J150</f>
        <v>0</v>
      </c>
      <c r="K150" s="785">
        <f>'RM_5.1.2.sz.mell'!K150</f>
        <v>0</v>
      </c>
    </row>
    <row r="151" spans="1:11" ht="12.75" customHeight="1" thickBot="1" x14ac:dyDescent="0.3">
      <c r="A151" s="1414" t="s">
        <v>466</v>
      </c>
      <c r="B151" s="1264" t="s">
        <v>469</v>
      </c>
      <c r="C151" s="719">
        <f>'RM_5.1.2.sz.mell'!C151</f>
        <v>0</v>
      </c>
      <c r="D151" s="719">
        <f>'RM_5.1.2.sz.mell'!D151</f>
        <v>0</v>
      </c>
      <c r="E151" s="719">
        <f>'RM_5.1.2.sz.mell'!E151</f>
        <v>0</v>
      </c>
      <c r="F151" s="719">
        <f>'RM_5.1.2.sz.mell'!F151</f>
        <v>0</v>
      </c>
      <c r="G151" s="719">
        <f>'RM_5.1.2.sz.mell'!G151</f>
        <v>0</v>
      </c>
      <c r="H151" s="719">
        <f>'RM_5.1.2.sz.mell'!H151</f>
        <v>0</v>
      </c>
      <c r="I151" s="719">
        <f>'RM_5.1.2.sz.mell'!I151</f>
        <v>0</v>
      </c>
      <c r="J151" s="719">
        <f>'RM_5.1.2.sz.mell'!J151</f>
        <v>0</v>
      </c>
      <c r="K151" s="786">
        <f>'RM_5.1.2.sz.mell'!K151</f>
        <v>0</v>
      </c>
    </row>
    <row r="152" spans="1:11" ht="12.75" customHeight="1" thickBot="1" x14ac:dyDescent="0.3">
      <c r="A152" s="1416" t="s">
        <v>25</v>
      </c>
      <c r="B152" s="1269" t="s">
        <v>470</v>
      </c>
      <c r="C152" s="511">
        <f>'RM_5.1.2.sz.mell'!C152</f>
        <v>0</v>
      </c>
      <c r="D152" s="511">
        <f>'RM_5.1.2.sz.mell'!D152</f>
        <v>0</v>
      </c>
      <c r="E152" s="511">
        <f>'RM_5.1.2.sz.mell'!E152</f>
        <v>0</v>
      </c>
      <c r="F152" s="511">
        <f>'RM_5.1.2.sz.mell'!F152</f>
        <v>0</v>
      </c>
      <c r="G152" s="511">
        <f>'RM_5.1.2.sz.mell'!G152</f>
        <v>0</v>
      </c>
      <c r="H152" s="511">
        <f>'RM_5.1.2.sz.mell'!H152</f>
        <v>0</v>
      </c>
      <c r="I152" s="511">
        <f>'RM_5.1.2.sz.mell'!I152</f>
        <v>0</v>
      </c>
      <c r="J152" s="511">
        <f>'RM_5.1.2.sz.mell'!J152</f>
        <v>0</v>
      </c>
      <c r="K152" s="316">
        <f>'RM_5.1.2.sz.mell'!K152</f>
        <v>0</v>
      </c>
    </row>
    <row r="153" spans="1:11" ht="12.75" customHeight="1" thickBot="1" x14ac:dyDescent="0.3">
      <c r="A153" s="1416" t="s">
        <v>26</v>
      </c>
      <c r="B153" s="1269" t="s">
        <v>471</v>
      </c>
      <c r="C153" s="511">
        <f>'RM_5.1.2.sz.mell'!C153</f>
        <v>0</v>
      </c>
      <c r="D153" s="511">
        <f>'RM_5.1.2.sz.mell'!D153</f>
        <v>0</v>
      </c>
      <c r="E153" s="511">
        <f>'RM_5.1.2.sz.mell'!E153</f>
        <v>0</v>
      </c>
      <c r="F153" s="511">
        <f>'RM_5.1.2.sz.mell'!F153</f>
        <v>0</v>
      </c>
      <c r="G153" s="511">
        <f>'RM_5.1.2.sz.mell'!G153</f>
        <v>0</v>
      </c>
      <c r="H153" s="511">
        <f>'RM_5.1.2.sz.mell'!H153</f>
        <v>0</v>
      </c>
      <c r="I153" s="511">
        <f>'RM_5.1.2.sz.mell'!I153</f>
        <v>0</v>
      </c>
      <c r="J153" s="511">
        <f>'RM_5.1.2.sz.mell'!J153</f>
        <v>0</v>
      </c>
      <c r="K153" s="316">
        <f>'RM_5.1.2.sz.mell'!K153</f>
        <v>0</v>
      </c>
    </row>
    <row r="154" spans="1:11" ht="12" customHeight="1" thickBot="1" x14ac:dyDescent="0.3">
      <c r="A154" s="1311" t="s">
        <v>27</v>
      </c>
      <c r="B154" s="1269" t="s">
        <v>473</v>
      </c>
      <c r="C154" s="513">
        <f>'RM_5.1.2.sz.mell'!C154</f>
        <v>0</v>
      </c>
      <c r="D154" s="513">
        <f>'RM_5.1.2.sz.mell'!D154</f>
        <v>0</v>
      </c>
      <c r="E154" s="513">
        <f>'RM_5.1.2.sz.mell'!E154</f>
        <v>0</v>
      </c>
      <c r="F154" s="513">
        <f>'RM_5.1.2.sz.mell'!F154</f>
        <v>0</v>
      </c>
      <c r="G154" s="513">
        <f>'RM_5.1.2.sz.mell'!G154</f>
        <v>0</v>
      </c>
      <c r="H154" s="513">
        <f>'RM_5.1.2.sz.mell'!H154</f>
        <v>0</v>
      </c>
      <c r="I154" s="513">
        <f>'RM_5.1.2.sz.mell'!I154</f>
        <v>0</v>
      </c>
      <c r="J154" s="513">
        <f>'RM_5.1.2.sz.mell'!J154</f>
        <v>0</v>
      </c>
      <c r="K154" s="436">
        <f>'RM_5.1.2.sz.mell'!K154</f>
        <v>0</v>
      </c>
    </row>
    <row r="155" spans="1:11" ht="15.15" customHeight="1" thickBot="1" x14ac:dyDescent="0.3">
      <c r="A155" s="1417" t="s">
        <v>28</v>
      </c>
      <c r="B155" s="1324" t="s">
        <v>472</v>
      </c>
      <c r="C155" s="513">
        <f>'RM_5.1.2.sz.mell'!C155</f>
        <v>0</v>
      </c>
      <c r="D155" s="513">
        <f>'RM_5.1.2.sz.mell'!D155</f>
        <v>0</v>
      </c>
      <c r="E155" s="513">
        <f>'RM_5.1.2.sz.mell'!E155</f>
        <v>0</v>
      </c>
      <c r="F155" s="513">
        <f>'RM_5.1.2.sz.mell'!F155</f>
        <v>0</v>
      </c>
      <c r="G155" s="513">
        <f>'RM_5.1.2.sz.mell'!G155</f>
        <v>0</v>
      </c>
      <c r="H155" s="513">
        <f>'RM_5.1.2.sz.mell'!H155</f>
        <v>0</v>
      </c>
      <c r="I155" s="513">
        <f>'RM_5.1.2.sz.mell'!I155</f>
        <v>0</v>
      </c>
      <c r="J155" s="513">
        <f>'RM_5.1.2.sz.mell'!J155</f>
        <v>0</v>
      </c>
      <c r="K155" s="436">
        <f>'RM_5.1.2.sz.mell'!K155</f>
        <v>0</v>
      </c>
    </row>
    <row r="156" spans="1:11" s="1432" customFormat="1" ht="13.8" thickBot="1" x14ac:dyDescent="0.3">
      <c r="A156" s="1428"/>
      <c r="B156" s="1429"/>
      <c r="C156" s="1430">
        <f>'RM_5.1.2.sz.mell'!C156</f>
        <v>0</v>
      </c>
      <c r="D156" s="1430">
        <f>'RM_5.1.2.sz.mell'!D156</f>
        <v>0</v>
      </c>
      <c r="E156" s="1430">
        <f>'RM_5.1.2.sz.mell'!E156</f>
        <v>0</v>
      </c>
      <c r="F156" s="1430">
        <f>'RM_5.1.2.sz.mell'!F156</f>
        <v>0</v>
      </c>
      <c r="G156" s="1430">
        <f>'RM_5.1.2.sz.mell'!G156</f>
        <v>0</v>
      </c>
      <c r="H156" s="1430">
        <f>'RM_5.1.2.sz.mell'!H156</f>
        <v>0</v>
      </c>
      <c r="I156" s="1431">
        <f>'RM_5.1.2.sz.mell'!I156</f>
        <v>0</v>
      </c>
      <c r="J156" s="1431">
        <f>'RM_5.1.2.sz.mell'!J156</f>
        <v>0</v>
      </c>
      <c r="K156" s="1431">
        <f>'RM_5.1.2.sz.mell'!K156</f>
        <v>0</v>
      </c>
    </row>
    <row r="157" spans="1:11" ht="15.15" customHeight="1" thickBot="1" x14ac:dyDescent="0.3">
      <c r="A157" s="1278" t="s">
        <v>519</v>
      </c>
      <c r="B157" s="1279"/>
      <c r="C157" s="1508">
        <f>'RM_5.1.2.sz.mell'!C157</f>
        <v>0</v>
      </c>
      <c r="D157" s="1489">
        <f>'RM_5.1.2.sz.mell'!D157</f>
        <v>0</v>
      </c>
      <c r="E157" s="1489">
        <f>'RM_5.1.2.sz.mell'!E157</f>
        <v>0</v>
      </c>
      <c r="F157" s="1489">
        <f>'RM_5.1.2.sz.mell'!F157</f>
        <v>0</v>
      </c>
      <c r="G157" s="1489">
        <f>'RM_5.1.2.sz.mell'!G157</f>
        <v>0</v>
      </c>
      <c r="H157" s="1489">
        <f>'RM_5.1.2.sz.mell'!H157</f>
        <v>0</v>
      </c>
      <c r="I157" s="1508">
        <f>'RM_5.1.2.sz.mell'!I157</f>
        <v>0</v>
      </c>
      <c r="J157" s="803">
        <f>'RM_5.1.2.sz.mell'!J157</f>
        <v>0</v>
      </c>
      <c r="K157" s="316">
        <f>'RM_5.1.2.sz.mell'!K157</f>
        <v>0</v>
      </c>
    </row>
    <row r="158" spans="1:11" ht="14.4" customHeight="1" thickBot="1" x14ac:dyDescent="0.3">
      <c r="A158" s="1278" t="s">
        <v>206</v>
      </c>
      <c r="B158" s="1279"/>
      <c r="C158" s="1508">
        <f>'RM_5.1.2.sz.mell'!C158</f>
        <v>0</v>
      </c>
      <c r="D158" s="1489">
        <f>'RM_5.1.2.sz.mell'!D158</f>
        <v>0</v>
      </c>
      <c r="E158" s="1489">
        <f>'RM_5.1.2.sz.mell'!E158</f>
        <v>0</v>
      </c>
      <c r="F158" s="1489">
        <f>'RM_5.1.2.sz.mell'!F158</f>
        <v>0</v>
      </c>
      <c r="G158" s="1489">
        <f>'RM_5.1.2.sz.mell'!G158</f>
        <v>0</v>
      </c>
      <c r="H158" s="1489">
        <f>'RM_5.1.2.sz.mell'!H158</f>
        <v>0</v>
      </c>
      <c r="I158" s="1508">
        <f>'RM_5.1.2.sz.mell'!I158</f>
        <v>0</v>
      </c>
      <c r="J158" s="803">
        <f>'RM_5.1.2.sz.mell'!J158</f>
        <v>0</v>
      </c>
      <c r="K158" s="316">
        <f>'RM_5.1.2.sz.mell'!K158</f>
        <v>0</v>
      </c>
    </row>
  </sheetData>
  <sheetProtection sheet="1" formatCells="0"/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theme="7"/>
  </sheetPr>
  <dimension ref="A1:K158"/>
  <sheetViews>
    <sheetView zoomScale="120" zoomScaleNormal="120" zoomScaleSheetLayoutView="100" workbookViewId="0">
      <selection activeCell="J169" sqref="J169"/>
    </sheetView>
  </sheetViews>
  <sheetFormatPr defaultColWidth="9.33203125" defaultRowHeight="13.2" x14ac:dyDescent="0.25"/>
  <cols>
    <col min="1" max="1" width="12.44140625" style="1418" customWidth="1"/>
    <col min="2" max="2" width="62" style="1419" customWidth="1"/>
    <col min="3" max="3" width="15.77734375" style="1420" customWidth="1"/>
    <col min="4" max="7" width="14.77734375" style="1420" customWidth="1"/>
    <col min="8" max="9" width="14.77734375" style="42" customWidth="1"/>
    <col min="10" max="11" width="15.77734375" style="42" customWidth="1"/>
    <col min="12" max="16384" width="9.33203125" style="42"/>
  </cols>
  <sheetData>
    <row r="1" spans="1:11" s="783" customFormat="1" ht="16.5" customHeight="1" thickBot="1" x14ac:dyDescent="0.3">
      <c r="A1" s="782"/>
      <c r="B1" s="1716" t="str">
        <f>CONCATENATE("5.1.3. melléklet ",E_ALAPADATOK!A7," ",E_ALAPADATOK!B7," ",E_ALAPADATOK!C7," ",E_ALAPADATOK!D7," ",E_ALAPADATOK!E7," ",E_ALAPADATOK!F7," ",E_ALAPADATOK!G7," ",E_ALAPADATOK!H7)</f>
        <v>5.1.3. melléklet a … / 2019 ( … ) önkormányzati rendelethez</v>
      </c>
      <c r="C1" s="1717"/>
      <c r="D1" s="1717"/>
      <c r="E1" s="1717"/>
      <c r="F1" s="1717"/>
      <c r="G1" s="1717"/>
      <c r="H1" s="1717"/>
      <c r="I1" s="1717"/>
      <c r="J1" s="1717"/>
      <c r="K1" s="1717"/>
    </row>
    <row r="2" spans="1:11" s="1385" customFormat="1" ht="21.15" customHeight="1" thickBot="1" x14ac:dyDescent="0.3">
      <c r="A2" s="1383" t="s">
        <v>61</v>
      </c>
      <c r="B2" s="1718" t="str">
        <f>CONCATENATE(E_ALAPADATOK!A3)</f>
        <v>Hidegkút Község Önkormányzata</v>
      </c>
      <c r="C2" s="1719"/>
      <c r="D2" s="1719"/>
      <c r="E2" s="1719"/>
      <c r="F2" s="1719"/>
      <c r="G2" s="1719"/>
      <c r="H2" s="1719"/>
      <c r="I2" s="1720"/>
      <c r="J2" s="1721"/>
      <c r="K2" s="1425" t="s">
        <v>54</v>
      </c>
    </row>
    <row r="3" spans="1:11" s="1385" customFormat="1" ht="23.4" thickBot="1" x14ac:dyDescent="0.3">
      <c r="A3" s="1383" t="s">
        <v>203</v>
      </c>
      <c r="B3" s="1722" t="s">
        <v>798</v>
      </c>
      <c r="C3" s="1723"/>
      <c r="D3" s="1723"/>
      <c r="E3" s="1723"/>
      <c r="F3" s="1723"/>
      <c r="G3" s="1723"/>
      <c r="H3" s="1723"/>
      <c r="I3" s="1724"/>
      <c r="J3" s="1725"/>
      <c r="K3" s="1384" t="s">
        <v>431</v>
      </c>
    </row>
    <row r="4" spans="1:11" s="1390" customFormat="1" ht="15.9" customHeight="1" thickBot="1" x14ac:dyDescent="0.35">
      <c r="A4" s="1500"/>
      <c r="B4" s="1500"/>
      <c r="C4" s="1501"/>
      <c r="D4" s="1501"/>
      <c r="E4" s="1501"/>
      <c r="F4" s="1501"/>
      <c r="G4" s="1501"/>
      <c r="H4" s="1502"/>
      <c r="I4" s="1502"/>
      <c r="J4" s="1502"/>
      <c r="K4" s="1503" t="str">
        <f>CONCATENATE('E_2.2.sz.mell.'!I2)</f>
        <v>Forintban!</v>
      </c>
    </row>
    <row r="5" spans="1:11" ht="40.5" customHeight="1" thickBot="1" x14ac:dyDescent="0.3">
      <c r="A5" s="1447" t="s">
        <v>205</v>
      </c>
      <c r="B5" s="1448" t="s">
        <v>563</v>
      </c>
      <c r="C5" s="1504" t="str">
        <f>'RM_5.1.3.sz.mell'!C5</f>
        <v>Eredeti
előirányzat</v>
      </c>
      <c r="D5" s="1505" t="str">
        <f>'RM_5.1.3.sz.mell'!D5</f>
        <v xml:space="preserve">1 . sz. módosítás </v>
      </c>
      <c r="E5" s="1505" t="str">
        <f>'RM_5.1.3.sz.mell'!E5</f>
        <v xml:space="preserve">2 . sz. módosítás </v>
      </c>
      <c r="F5" s="1505" t="str">
        <f>'RM_5.1.3.sz.mell'!F5</f>
        <v xml:space="preserve">… . sz. módosítás </v>
      </c>
      <c r="G5" s="1505" t="str">
        <f>'RM_5.1.3.sz.mell'!G5</f>
        <v xml:space="preserve">… . sz. módosítás </v>
      </c>
      <c r="H5" s="1505" t="str">
        <f>'RM_5.1.3.sz.mell'!H5</f>
        <v xml:space="preserve">… . sz. módosítás </v>
      </c>
      <c r="I5" s="1505" t="str">
        <f>'RM_5.1.3.sz.mell'!I5</f>
        <v xml:space="preserve">… . sz. módosítás </v>
      </c>
      <c r="J5" s="1505" t="str">
        <f>'RM_5.1.3.sz.mell'!J5</f>
        <v>Módosítások összesen</v>
      </c>
      <c r="K5" s="1506" t="str">
        <f>'RM_5.1.3.sz.mell'!K5</f>
        <v>1.számú módosítás utáni előirányzat</v>
      </c>
    </row>
    <row r="6" spans="1:11" s="1396" customFormat="1" ht="12.9" customHeight="1" thickBot="1" x14ac:dyDescent="0.3">
      <c r="A6" s="286" t="s">
        <v>493</v>
      </c>
      <c r="B6" s="1014" t="s">
        <v>494</v>
      </c>
      <c r="C6" s="1451" t="s">
        <v>495</v>
      </c>
      <c r="D6" s="1451" t="s">
        <v>497</v>
      </c>
      <c r="E6" s="1452" t="s">
        <v>496</v>
      </c>
      <c r="F6" s="1452" t="s">
        <v>498</v>
      </c>
      <c r="G6" s="1452" t="s">
        <v>499</v>
      </c>
      <c r="H6" s="1452" t="s">
        <v>500</v>
      </c>
      <c r="I6" s="1452" t="s">
        <v>761</v>
      </c>
      <c r="J6" s="1452" t="s">
        <v>762</v>
      </c>
      <c r="K6" s="698" t="s">
        <v>763</v>
      </c>
    </row>
    <row r="7" spans="1:11" s="1396" customFormat="1" ht="15.9" customHeight="1" thickBot="1" x14ac:dyDescent="0.3">
      <c r="A7" s="1726" t="s">
        <v>56</v>
      </c>
      <c r="B7" s="1727"/>
      <c r="C7" s="1727"/>
      <c r="D7" s="1727"/>
      <c r="E7" s="1727"/>
      <c r="F7" s="1727"/>
      <c r="G7" s="1727"/>
      <c r="H7" s="1727"/>
      <c r="I7" s="1727"/>
      <c r="J7" s="1727"/>
      <c r="K7" s="1728"/>
    </row>
    <row r="8" spans="1:11" s="1396" customFormat="1" ht="12" customHeight="1" thickBot="1" x14ac:dyDescent="0.3">
      <c r="A8" s="1311" t="s">
        <v>18</v>
      </c>
      <c r="B8" s="1284" t="s">
        <v>252</v>
      </c>
      <c r="C8" s="407">
        <f>'RM_5.1.3.sz.mell'!C8</f>
        <v>0</v>
      </c>
      <c r="D8" s="725">
        <f>'RM_5.1.3.sz.mell'!D8</f>
        <v>0</v>
      </c>
      <c r="E8" s="725">
        <f>'RM_5.1.3.sz.mell'!E8</f>
        <v>0</v>
      </c>
      <c r="F8" s="725">
        <f>'RM_5.1.3.sz.mell'!F8</f>
        <v>0</v>
      </c>
      <c r="G8" s="725">
        <f>'RM_5.1.3.sz.mell'!G8</f>
        <v>0</v>
      </c>
      <c r="H8" s="725">
        <f>'RM_5.1.3.sz.mell'!H8</f>
        <v>0</v>
      </c>
      <c r="I8" s="407">
        <f>'RM_5.1.3.sz.mell'!I8</f>
        <v>0</v>
      </c>
      <c r="J8" s="407">
        <f>'RM_5.1.3.sz.mell'!J8</f>
        <v>0</v>
      </c>
      <c r="K8" s="307">
        <f>'RM_5.1.3.sz.mell'!K8</f>
        <v>0</v>
      </c>
    </row>
    <row r="9" spans="1:11" s="75" customFormat="1" ht="12" customHeight="1" x14ac:dyDescent="0.2">
      <c r="A9" s="1397" t="s">
        <v>98</v>
      </c>
      <c r="B9" s="1286" t="s">
        <v>253</v>
      </c>
      <c r="C9" s="699">
        <f>'RM_5.1.3.sz.mell'!C9</f>
        <v>0</v>
      </c>
      <c r="D9" s="1475">
        <f>'RM_5.1.3.sz.mell'!D9</f>
        <v>0</v>
      </c>
      <c r="E9" s="1475">
        <f>'RM_5.1.3.sz.mell'!E9</f>
        <v>0</v>
      </c>
      <c r="F9" s="1475">
        <f>'RM_5.1.3.sz.mell'!F9</f>
        <v>0</v>
      </c>
      <c r="G9" s="1475">
        <f>'RM_5.1.3.sz.mell'!G9</f>
        <v>0</v>
      </c>
      <c r="H9" s="1475">
        <f>'RM_5.1.3.sz.mell'!H9</f>
        <v>0</v>
      </c>
      <c r="I9" s="699">
        <f>'RM_5.1.3.sz.mell'!I9</f>
        <v>0</v>
      </c>
      <c r="J9" s="699">
        <f>'RM_5.1.3.sz.mell'!J9</f>
        <v>0</v>
      </c>
      <c r="K9" s="421">
        <f>'RM_5.1.3.sz.mell'!K9</f>
        <v>0</v>
      </c>
    </row>
    <row r="10" spans="1:11" s="1399" customFormat="1" ht="12" customHeight="1" x14ac:dyDescent="0.2">
      <c r="A10" s="1398" t="s">
        <v>99</v>
      </c>
      <c r="B10" s="1288" t="s">
        <v>254</v>
      </c>
      <c r="C10" s="699">
        <f>'RM_5.1.3.sz.mell'!C10</f>
        <v>0</v>
      </c>
      <c r="D10" s="1476">
        <f>'RM_5.1.3.sz.mell'!D10</f>
        <v>0</v>
      </c>
      <c r="E10" s="1476">
        <f>'RM_5.1.3.sz.mell'!E10</f>
        <v>0</v>
      </c>
      <c r="F10" s="1476">
        <f>'RM_5.1.3.sz.mell'!F10</f>
        <v>0</v>
      </c>
      <c r="G10" s="1476">
        <f>'RM_5.1.3.sz.mell'!G10</f>
        <v>0</v>
      </c>
      <c r="H10" s="1476">
        <f>'RM_5.1.3.sz.mell'!H10</f>
        <v>0</v>
      </c>
      <c r="I10" s="717">
        <f>'RM_5.1.3.sz.mell'!I10</f>
        <v>0</v>
      </c>
      <c r="J10" s="699">
        <f>'RM_5.1.3.sz.mell'!J10</f>
        <v>0</v>
      </c>
      <c r="K10" s="421">
        <f>'RM_5.1.3.sz.mell'!K10</f>
        <v>0</v>
      </c>
    </row>
    <row r="11" spans="1:11" s="1399" customFormat="1" ht="12" customHeight="1" x14ac:dyDescent="0.2">
      <c r="A11" s="1398" t="s">
        <v>100</v>
      </c>
      <c r="B11" s="1288" t="s">
        <v>255</v>
      </c>
      <c r="C11" s="699">
        <f>'RM_5.1.3.sz.mell'!C11</f>
        <v>0</v>
      </c>
      <c r="D11" s="1476">
        <f>'RM_5.1.3.sz.mell'!D11</f>
        <v>0</v>
      </c>
      <c r="E11" s="1476">
        <f>'RM_5.1.3.sz.mell'!E11</f>
        <v>0</v>
      </c>
      <c r="F11" s="1476">
        <f>'RM_5.1.3.sz.mell'!F11</f>
        <v>0</v>
      </c>
      <c r="G11" s="1476">
        <f>'RM_5.1.3.sz.mell'!G11</f>
        <v>0</v>
      </c>
      <c r="H11" s="1476">
        <f>'RM_5.1.3.sz.mell'!H11</f>
        <v>0</v>
      </c>
      <c r="I11" s="717">
        <f>'RM_5.1.3.sz.mell'!I11</f>
        <v>0</v>
      </c>
      <c r="J11" s="699">
        <f>'RM_5.1.3.sz.mell'!J11</f>
        <v>0</v>
      </c>
      <c r="K11" s="421">
        <f>'RM_5.1.3.sz.mell'!K11</f>
        <v>0</v>
      </c>
    </row>
    <row r="12" spans="1:11" s="1399" customFormat="1" ht="12" customHeight="1" x14ac:dyDescent="0.2">
      <c r="A12" s="1398" t="s">
        <v>101</v>
      </c>
      <c r="B12" s="1288" t="s">
        <v>256</v>
      </c>
      <c r="C12" s="699">
        <f>'RM_5.1.3.sz.mell'!C12</f>
        <v>0</v>
      </c>
      <c r="D12" s="1476">
        <f>'RM_5.1.3.sz.mell'!D12</f>
        <v>0</v>
      </c>
      <c r="E12" s="1476">
        <f>'RM_5.1.3.sz.mell'!E12</f>
        <v>0</v>
      </c>
      <c r="F12" s="1476">
        <f>'RM_5.1.3.sz.mell'!F12</f>
        <v>0</v>
      </c>
      <c r="G12" s="1476">
        <f>'RM_5.1.3.sz.mell'!G12</f>
        <v>0</v>
      </c>
      <c r="H12" s="1476">
        <f>'RM_5.1.3.sz.mell'!H12</f>
        <v>0</v>
      </c>
      <c r="I12" s="717">
        <f>'RM_5.1.3.sz.mell'!I12</f>
        <v>0</v>
      </c>
      <c r="J12" s="699">
        <f>'RM_5.1.3.sz.mell'!J12</f>
        <v>0</v>
      </c>
      <c r="K12" s="421">
        <f>'RM_5.1.3.sz.mell'!K12</f>
        <v>0</v>
      </c>
    </row>
    <row r="13" spans="1:11" s="1399" customFormat="1" ht="12" customHeight="1" x14ac:dyDescent="0.2">
      <c r="A13" s="1398" t="s">
        <v>148</v>
      </c>
      <c r="B13" s="1288" t="s">
        <v>506</v>
      </c>
      <c r="C13" s="699">
        <f>'RM_5.1.3.sz.mell'!C13</f>
        <v>0</v>
      </c>
      <c r="D13" s="1476">
        <f>'RM_5.1.3.sz.mell'!D13</f>
        <v>0</v>
      </c>
      <c r="E13" s="1476">
        <f>'RM_5.1.3.sz.mell'!E13</f>
        <v>0</v>
      </c>
      <c r="F13" s="1476">
        <f>'RM_5.1.3.sz.mell'!F13</f>
        <v>0</v>
      </c>
      <c r="G13" s="1476">
        <f>'RM_5.1.3.sz.mell'!G13</f>
        <v>0</v>
      </c>
      <c r="H13" s="1476">
        <f>'RM_5.1.3.sz.mell'!H13</f>
        <v>0</v>
      </c>
      <c r="I13" s="717">
        <f>'RM_5.1.3.sz.mell'!I13</f>
        <v>0</v>
      </c>
      <c r="J13" s="699">
        <f>'RM_5.1.3.sz.mell'!J13</f>
        <v>0</v>
      </c>
      <c r="K13" s="421">
        <f>'RM_5.1.3.sz.mell'!K13</f>
        <v>0</v>
      </c>
    </row>
    <row r="14" spans="1:11" s="75" customFormat="1" ht="12" customHeight="1" thickBot="1" x14ac:dyDescent="0.25">
      <c r="A14" s="1400" t="s">
        <v>102</v>
      </c>
      <c r="B14" s="1293" t="s">
        <v>433</v>
      </c>
      <c r="C14" s="699">
        <f>'RM_5.1.3.sz.mell'!C14</f>
        <v>0</v>
      </c>
      <c r="D14" s="1476">
        <f>'RM_5.1.3.sz.mell'!D14</f>
        <v>0</v>
      </c>
      <c r="E14" s="1476">
        <f>'RM_5.1.3.sz.mell'!E14</f>
        <v>0</v>
      </c>
      <c r="F14" s="1476">
        <f>'RM_5.1.3.sz.mell'!F14</f>
        <v>0</v>
      </c>
      <c r="G14" s="1476">
        <f>'RM_5.1.3.sz.mell'!G14</f>
        <v>0</v>
      </c>
      <c r="H14" s="1476">
        <f>'RM_5.1.3.sz.mell'!H14</f>
        <v>0</v>
      </c>
      <c r="I14" s="717">
        <f>'RM_5.1.3.sz.mell'!I14</f>
        <v>0</v>
      </c>
      <c r="J14" s="699">
        <f>'RM_5.1.3.sz.mell'!J14</f>
        <v>0</v>
      </c>
      <c r="K14" s="421">
        <f>'RM_5.1.3.sz.mell'!K14</f>
        <v>0</v>
      </c>
    </row>
    <row r="15" spans="1:11" s="75" customFormat="1" ht="12" customHeight="1" thickBot="1" x14ac:dyDescent="0.3">
      <c r="A15" s="1311" t="s">
        <v>19</v>
      </c>
      <c r="B15" s="1292" t="s">
        <v>257</v>
      </c>
      <c r="C15" s="407">
        <f>'RM_5.1.3.sz.mell'!C15</f>
        <v>0</v>
      </c>
      <c r="D15" s="725">
        <f>'RM_5.1.3.sz.mell'!D15</f>
        <v>0</v>
      </c>
      <c r="E15" s="725">
        <f>'RM_5.1.3.sz.mell'!E15</f>
        <v>0</v>
      </c>
      <c r="F15" s="725">
        <f>'RM_5.1.3.sz.mell'!F15</f>
        <v>0</v>
      </c>
      <c r="G15" s="725">
        <f>'RM_5.1.3.sz.mell'!G15</f>
        <v>0</v>
      </c>
      <c r="H15" s="725">
        <f>'RM_5.1.3.sz.mell'!H15</f>
        <v>0</v>
      </c>
      <c r="I15" s="407">
        <f>'RM_5.1.3.sz.mell'!I15</f>
        <v>0</v>
      </c>
      <c r="J15" s="407">
        <f>'RM_5.1.3.sz.mell'!J15</f>
        <v>0</v>
      </c>
      <c r="K15" s="307">
        <f>'RM_5.1.3.sz.mell'!K15</f>
        <v>0</v>
      </c>
    </row>
    <row r="16" spans="1:11" s="75" customFormat="1" ht="12" customHeight="1" x14ac:dyDescent="0.2">
      <c r="A16" s="1397" t="s">
        <v>104</v>
      </c>
      <c r="B16" s="1286" t="s">
        <v>258</v>
      </c>
      <c r="C16" s="699">
        <f>'RM_5.1.3.sz.mell'!C16</f>
        <v>0</v>
      </c>
      <c r="D16" s="1475">
        <f>'RM_5.1.3.sz.mell'!D16</f>
        <v>0</v>
      </c>
      <c r="E16" s="1475">
        <f>'RM_5.1.3.sz.mell'!E16</f>
        <v>0</v>
      </c>
      <c r="F16" s="1475">
        <f>'RM_5.1.3.sz.mell'!F16</f>
        <v>0</v>
      </c>
      <c r="G16" s="1475">
        <f>'RM_5.1.3.sz.mell'!G16</f>
        <v>0</v>
      </c>
      <c r="H16" s="1475">
        <f>'RM_5.1.3.sz.mell'!H16</f>
        <v>0</v>
      </c>
      <c r="I16" s="699">
        <f>'RM_5.1.3.sz.mell'!I16</f>
        <v>0</v>
      </c>
      <c r="J16" s="699">
        <f>'RM_5.1.3.sz.mell'!J16</f>
        <v>0</v>
      </c>
      <c r="K16" s="421">
        <f>'RM_5.1.3.sz.mell'!K16</f>
        <v>0</v>
      </c>
    </row>
    <row r="17" spans="1:11" s="75" customFormat="1" ht="12" customHeight="1" x14ac:dyDescent="0.2">
      <c r="A17" s="1398" t="s">
        <v>105</v>
      </c>
      <c r="B17" s="1288" t="s">
        <v>259</v>
      </c>
      <c r="C17" s="699">
        <f>'RM_5.1.3.sz.mell'!C17</f>
        <v>0</v>
      </c>
      <c r="D17" s="1476">
        <f>'RM_5.1.3.sz.mell'!D17</f>
        <v>0</v>
      </c>
      <c r="E17" s="1476">
        <f>'RM_5.1.3.sz.mell'!E17</f>
        <v>0</v>
      </c>
      <c r="F17" s="1476">
        <f>'RM_5.1.3.sz.mell'!F17</f>
        <v>0</v>
      </c>
      <c r="G17" s="1476">
        <f>'RM_5.1.3.sz.mell'!G17</f>
        <v>0</v>
      </c>
      <c r="H17" s="1476">
        <f>'RM_5.1.3.sz.mell'!H17</f>
        <v>0</v>
      </c>
      <c r="I17" s="717">
        <f>'RM_5.1.3.sz.mell'!I17</f>
        <v>0</v>
      </c>
      <c r="J17" s="717">
        <f>'RM_5.1.3.sz.mell'!J17</f>
        <v>0</v>
      </c>
      <c r="K17" s="785">
        <f>'RM_5.1.3.sz.mell'!K17</f>
        <v>0</v>
      </c>
    </row>
    <row r="18" spans="1:11" s="75" customFormat="1" ht="12" customHeight="1" x14ac:dyDescent="0.2">
      <c r="A18" s="1398" t="s">
        <v>106</v>
      </c>
      <c r="B18" s="1288" t="s">
        <v>422</v>
      </c>
      <c r="C18" s="699">
        <f>'RM_5.1.3.sz.mell'!C18</f>
        <v>0</v>
      </c>
      <c r="D18" s="1476">
        <f>'RM_5.1.3.sz.mell'!D18</f>
        <v>0</v>
      </c>
      <c r="E18" s="1476">
        <f>'RM_5.1.3.sz.mell'!E18</f>
        <v>0</v>
      </c>
      <c r="F18" s="1476">
        <f>'RM_5.1.3.sz.mell'!F18</f>
        <v>0</v>
      </c>
      <c r="G18" s="1476">
        <f>'RM_5.1.3.sz.mell'!G18</f>
        <v>0</v>
      </c>
      <c r="H18" s="1476">
        <f>'RM_5.1.3.sz.mell'!H18</f>
        <v>0</v>
      </c>
      <c r="I18" s="717">
        <f>'RM_5.1.3.sz.mell'!I18</f>
        <v>0</v>
      </c>
      <c r="J18" s="717">
        <f>'RM_5.1.3.sz.mell'!J18</f>
        <v>0</v>
      </c>
      <c r="K18" s="785">
        <f>'RM_5.1.3.sz.mell'!K18</f>
        <v>0</v>
      </c>
    </row>
    <row r="19" spans="1:11" s="75" customFormat="1" ht="12" customHeight="1" x14ac:dyDescent="0.2">
      <c r="A19" s="1398" t="s">
        <v>107</v>
      </c>
      <c r="B19" s="1288" t="s">
        <v>423</v>
      </c>
      <c r="C19" s="699">
        <f>'RM_5.1.3.sz.mell'!C19</f>
        <v>0</v>
      </c>
      <c r="D19" s="1476">
        <f>'RM_5.1.3.sz.mell'!D19</f>
        <v>0</v>
      </c>
      <c r="E19" s="1476">
        <f>'RM_5.1.3.sz.mell'!E19</f>
        <v>0</v>
      </c>
      <c r="F19" s="1476">
        <f>'RM_5.1.3.sz.mell'!F19</f>
        <v>0</v>
      </c>
      <c r="G19" s="1476">
        <f>'RM_5.1.3.sz.mell'!G19</f>
        <v>0</v>
      </c>
      <c r="H19" s="1476">
        <f>'RM_5.1.3.sz.mell'!H19</f>
        <v>0</v>
      </c>
      <c r="I19" s="717">
        <f>'RM_5.1.3.sz.mell'!I19</f>
        <v>0</v>
      </c>
      <c r="J19" s="717">
        <f>'RM_5.1.3.sz.mell'!J19</f>
        <v>0</v>
      </c>
      <c r="K19" s="785">
        <f>'RM_5.1.3.sz.mell'!K19</f>
        <v>0</v>
      </c>
    </row>
    <row r="20" spans="1:11" s="75" customFormat="1" ht="12" customHeight="1" x14ac:dyDescent="0.2">
      <c r="A20" s="1398" t="s">
        <v>108</v>
      </c>
      <c r="B20" s="1288" t="s">
        <v>260</v>
      </c>
      <c r="C20" s="699">
        <f>'RM_5.1.3.sz.mell'!C20</f>
        <v>0</v>
      </c>
      <c r="D20" s="1476">
        <f>'RM_5.1.3.sz.mell'!D20</f>
        <v>0</v>
      </c>
      <c r="E20" s="1476">
        <f>'RM_5.1.3.sz.mell'!E20</f>
        <v>0</v>
      </c>
      <c r="F20" s="1476">
        <f>'RM_5.1.3.sz.mell'!F20</f>
        <v>0</v>
      </c>
      <c r="G20" s="1476">
        <f>'RM_5.1.3.sz.mell'!G20</f>
        <v>0</v>
      </c>
      <c r="H20" s="1476">
        <f>'RM_5.1.3.sz.mell'!H20</f>
        <v>0</v>
      </c>
      <c r="I20" s="717">
        <f>'RM_5.1.3.sz.mell'!I20</f>
        <v>0</v>
      </c>
      <c r="J20" s="717">
        <f>'RM_5.1.3.sz.mell'!J20</f>
        <v>0</v>
      </c>
      <c r="K20" s="785">
        <f>'RM_5.1.3.sz.mell'!K20</f>
        <v>0</v>
      </c>
    </row>
    <row r="21" spans="1:11" s="1399" customFormat="1" ht="12" customHeight="1" thickBot="1" x14ac:dyDescent="0.25">
      <c r="A21" s="1400" t="s">
        <v>117</v>
      </c>
      <c r="B21" s="1293" t="s">
        <v>261</v>
      </c>
      <c r="C21" s="699">
        <f>'RM_5.1.3.sz.mell'!C21</f>
        <v>0</v>
      </c>
      <c r="D21" s="1477">
        <f>'RM_5.1.3.sz.mell'!D21</f>
        <v>0</v>
      </c>
      <c r="E21" s="1477">
        <f>'RM_5.1.3.sz.mell'!E21</f>
        <v>0</v>
      </c>
      <c r="F21" s="1477">
        <f>'RM_5.1.3.sz.mell'!F21</f>
        <v>0</v>
      </c>
      <c r="G21" s="1477">
        <f>'RM_5.1.3.sz.mell'!G21</f>
        <v>0</v>
      </c>
      <c r="H21" s="1477">
        <f>'RM_5.1.3.sz.mell'!H21</f>
        <v>0</v>
      </c>
      <c r="I21" s="719">
        <f>'RM_5.1.3.sz.mell'!I21</f>
        <v>0</v>
      </c>
      <c r="J21" s="719">
        <f>'RM_5.1.3.sz.mell'!J21</f>
        <v>0</v>
      </c>
      <c r="K21" s="786">
        <f>'RM_5.1.3.sz.mell'!K21</f>
        <v>0</v>
      </c>
    </row>
    <row r="22" spans="1:11" s="1399" customFormat="1" ht="12" customHeight="1" thickBot="1" x14ac:dyDescent="0.3">
      <c r="A22" s="1311" t="s">
        <v>20</v>
      </c>
      <c r="B22" s="1284" t="s">
        <v>262</v>
      </c>
      <c r="C22" s="407">
        <f>'RM_5.1.3.sz.mell'!C22</f>
        <v>0</v>
      </c>
      <c r="D22" s="725">
        <f>'RM_5.1.3.sz.mell'!D22</f>
        <v>0</v>
      </c>
      <c r="E22" s="725">
        <f>'RM_5.1.3.sz.mell'!E22</f>
        <v>0</v>
      </c>
      <c r="F22" s="725">
        <f>'RM_5.1.3.sz.mell'!F22</f>
        <v>0</v>
      </c>
      <c r="G22" s="725">
        <f>'RM_5.1.3.sz.mell'!G22</f>
        <v>0</v>
      </c>
      <c r="H22" s="725">
        <f>'RM_5.1.3.sz.mell'!H22</f>
        <v>0</v>
      </c>
      <c r="I22" s="407">
        <f>'RM_5.1.3.sz.mell'!I22</f>
        <v>0</v>
      </c>
      <c r="J22" s="407">
        <f>'RM_5.1.3.sz.mell'!J22</f>
        <v>0</v>
      </c>
      <c r="K22" s="307">
        <f>'RM_5.1.3.sz.mell'!K22</f>
        <v>0</v>
      </c>
    </row>
    <row r="23" spans="1:11" s="1399" customFormat="1" ht="12" customHeight="1" x14ac:dyDescent="0.2">
      <c r="A23" s="1397" t="s">
        <v>87</v>
      </c>
      <c r="B23" s="1286" t="s">
        <v>263</v>
      </c>
      <c r="C23" s="699">
        <f>'RM_5.1.3.sz.mell'!C23</f>
        <v>0</v>
      </c>
      <c r="D23" s="1475">
        <f>'RM_5.1.3.sz.mell'!D23</f>
        <v>0</v>
      </c>
      <c r="E23" s="1475">
        <f>'RM_5.1.3.sz.mell'!E23</f>
        <v>0</v>
      </c>
      <c r="F23" s="1475">
        <f>'RM_5.1.3.sz.mell'!F23</f>
        <v>0</v>
      </c>
      <c r="G23" s="1475">
        <f>'RM_5.1.3.sz.mell'!G23</f>
        <v>0</v>
      </c>
      <c r="H23" s="1475">
        <f>'RM_5.1.3.sz.mell'!H23</f>
        <v>0</v>
      </c>
      <c r="I23" s="699">
        <f>'RM_5.1.3.sz.mell'!I23</f>
        <v>0</v>
      </c>
      <c r="J23" s="699">
        <f>'RM_5.1.3.sz.mell'!J23</f>
        <v>0</v>
      </c>
      <c r="K23" s="421">
        <f>'RM_5.1.3.sz.mell'!K23</f>
        <v>0</v>
      </c>
    </row>
    <row r="24" spans="1:11" s="75" customFormat="1" ht="12" customHeight="1" x14ac:dyDescent="0.2">
      <c r="A24" s="1398" t="s">
        <v>88</v>
      </c>
      <c r="B24" s="1288" t="s">
        <v>264</v>
      </c>
      <c r="C24" s="717">
        <f>'RM_5.1.3.sz.mell'!C24</f>
        <v>0</v>
      </c>
      <c r="D24" s="1476">
        <f>'RM_5.1.3.sz.mell'!D24</f>
        <v>0</v>
      </c>
      <c r="E24" s="1476">
        <f>'RM_5.1.3.sz.mell'!E24</f>
        <v>0</v>
      </c>
      <c r="F24" s="1476">
        <f>'RM_5.1.3.sz.mell'!F24</f>
        <v>0</v>
      </c>
      <c r="G24" s="1476">
        <f>'RM_5.1.3.sz.mell'!G24</f>
        <v>0</v>
      </c>
      <c r="H24" s="1476">
        <f>'RM_5.1.3.sz.mell'!H24</f>
        <v>0</v>
      </c>
      <c r="I24" s="717">
        <f>'RM_5.1.3.sz.mell'!I24</f>
        <v>0</v>
      </c>
      <c r="J24" s="717">
        <f>'RM_5.1.3.sz.mell'!J24</f>
        <v>0</v>
      </c>
      <c r="K24" s="785">
        <f>'RM_5.1.3.sz.mell'!K24</f>
        <v>0</v>
      </c>
    </row>
    <row r="25" spans="1:11" s="1399" customFormat="1" ht="12" customHeight="1" x14ac:dyDescent="0.2">
      <c r="A25" s="1398" t="s">
        <v>89</v>
      </c>
      <c r="B25" s="1288" t="s">
        <v>424</v>
      </c>
      <c r="C25" s="717">
        <f>'RM_5.1.3.sz.mell'!C25</f>
        <v>0</v>
      </c>
      <c r="D25" s="1476">
        <f>'RM_5.1.3.sz.mell'!D25</f>
        <v>0</v>
      </c>
      <c r="E25" s="1476">
        <f>'RM_5.1.3.sz.mell'!E25</f>
        <v>0</v>
      </c>
      <c r="F25" s="1476">
        <f>'RM_5.1.3.sz.mell'!F25</f>
        <v>0</v>
      </c>
      <c r="G25" s="1476">
        <f>'RM_5.1.3.sz.mell'!G25</f>
        <v>0</v>
      </c>
      <c r="H25" s="1476">
        <f>'RM_5.1.3.sz.mell'!H25</f>
        <v>0</v>
      </c>
      <c r="I25" s="717">
        <f>'RM_5.1.3.sz.mell'!I25</f>
        <v>0</v>
      </c>
      <c r="J25" s="717">
        <f>'RM_5.1.3.sz.mell'!J25</f>
        <v>0</v>
      </c>
      <c r="K25" s="785">
        <f>'RM_5.1.3.sz.mell'!K25</f>
        <v>0</v>
      </c>
    </row>
    <row r="26" spans="1:11" s="1399" customFormat="1" ht="12" customHeight="1" x14ac:dyDescent="0.2">
      <c r="A26" s="1398" t="s">
        <v>90</v>
      </c>
      <c r="B26" s="1288" t="s">
        <v>425</v>
      </c>
      <c r="C26" s="717">
        <f>'RM_5.1.3.sz.mell'!C26</f>
        <v>0</v>
      </c>
      <c r="D26" s="1476">
        <f>'RM_5.1.3.sz.mell'!D26</f>
        <v>0</v>
      </c>
      <c r="E26" s="1476">
        <f>'RM_5.1.3.sz.mell'!E26</f>
        <v>0</v>
      </c>
      <c r="F26" s="1476">
        <f>'RM_5.1.3.sz.mell'!F26</f>
        <v>0</v>
      </c>
      <c r="G26" s="1476">
        <f>'RM_5.1.3.sz.mell'!G26</f>
        <v>0</v>
      </c>
      <c r="H26" s="1476">
        <f>'RM_5.1.3.sz.mell'!H26</f>
        <v>0</v>
      </c>
      <c r="I26" s="717">
        <f>'RM_5.1.3.sz.mell'!I26</f>
        <v>0</v>
      </c>
      <c r="J26" s="717">
        <f>'RM_5.1.3.sz.mell'!J26</f>
        <v>0</v>
      </c>
      <c r="K26" s="785">
        <f>'RM_5.1.3.sz.mell'!K26</f>
        <v>0</v>
      </c>
    </row>
    <row r="27" spans="1:11" s="1399" customFormat="1" ht="12" customHeight="1" x14ac:dyDescent="0.2">
      <c r="A27" s="1398" t="s">
        <v>171</v>
      </c>
      <c r="B27" s="1288" t="s">
        <v>265</v>
      </c>
      <c r="C27" s="717">
        <f>'RM_5.1.3.sz.mell'!C27</f>
        <v>0</v>
      </c>
      <c r="D27" s="1476">
        <f>'RM_5.1.3.sz.mell'!D27</f>
        <v>0</v>
      </c>
      <c r="E27" s="1476">
        <f>'RM_5.1.3.sz.mell'!E27</f>
        <v>0</v>
      </c>
      <c r="F27" s="1476">
        <f>'RM_5.1.3.sz.mell'!F27</f>
        <v>0</v>
      </c>
      <c r="G27" s="1476">
        <f>'RM_5.1.3.sz.mell'!G27</f>
        <v>0</v>
      </c>
      <c r="H27" s="1476">
        <f>'RM_5.1.3.sz.mell'!H27</f>
        <v>0</v>
      </c>
      <c r="I27" s="717">
        <f>'RM_5.1.3.sz.mell'!I27</f>
        <v>0</v>
      </c>
      <c r="J27" s="717">
        <f>'RM_5.1.3.sz.mell'!J27</f>
        <v>0</v>
      </c>
      <c r="K27" s="785">
        <f>'RM_5.1.3.sz.mell'!K27</f>
        <v>0</v>
      </c>
    </row>
    <row r="28" spans="1:11" s="1399" customFormat="1" ht="12" customHeight="1" thickBot="1" x14ac:dyDescent="0.25">
      <c r="A28" s="1400" t="s">
        <v>172</v>
      </c>
      <c r="B28" s="1293" t="s">
        <v>266</v>
      </c>
      <c r="C28" s="719">
        <f>'RM_5.1.3.sz.mell'!C28</f>
        <v>0</v>
      </c>
      <c r="D28" s="1477">
        <f>'RM_5.1.3.sz.mell'!D28</f>
        <v>0</v>
      </c>
      <c r="E28" s="1477">
        <f>'RM_5.1.3.sz.mell'!E28</f>
        <v>0</v>
      </c>
      <c r="F28" s="1477">
        <f>'RM_5.1.3.sz.mell'!F28</f>
        <v>0</v>
      </c>
      <c r="G28" s="1477">
        <f>'RM_5.1.3.sz.mell'!G28</f>
        <v>0</v>
      </c>
      <c r="H28" s="1477">
        <f>'RM_5.1.3.sz.mell'!H28</f>
        <v>0</v>
      </c>
      <c r="I28" s="719">
        <f>'RM_5.1.3.sz.mell'!I28</f>
        <v>0</v>
      </c>
      <c r="J28" s="719">
        <f>'RM_5.1.3.sz.mell'!J28</f>
        <v>0</v>
      </c>
      <c r="K28" s="786">
        <f>'RM_5.1.3.sz.mell'!K28</f>
        <v>0</v>
      </c>
    </row>
    <row r="29" spans="1:11" s="1399" customFormat="1" ht="12" customHeight="1" thickBot="1" x14ac:dyDescent="0.3">
      <c r="A29" s="1311" t="s">
        <v>173</v>
      </c>
      <c r="B29" s="1284" t="s">
        <v>560</v>
      </c>
      <c r="C29" s="414">
        <f>'RM_5.1.3.sz.mell'!C29</f>
        <v>0</v>
      </c>
      <c r="D29" s="414">
        <f>'RM_5.1.3.sz.mell'!D29</f>
        <v>0</v>
      </c>
      <c r="E29" s="414">
        <f>'RM_5.1.3.sz.mell'!E29</f>
        <v>0</v>
      </c>
      <c r="F29" s="414">
        <f>'RM_5.1.3.sz.mell'!F29</f>
        <v>0</v>
      </c>
      <c r="G29" s="414">
        <f>'RM_5.1.3.sz.mell'!G29</f>
        <v>0</v>
      </c>
      <c r="H29" s="414">
        <f>'RM_5.1.3.sz.mell'!H29</f>
        <v>0</v>
      </c>
      <c r="I29" s="414">
        <f>'RM_5.1.3.sz.mell'!I29</f>
        <v>0</v>
      </c>
      <c r="J29" s="414">
        <f>'RM_5.1.3.sz.mell'!J29</f>
        <v>0</v>
      </c>
      <c r="K29" s="313">
        <f>'RM_5.1.3.sz.mell'!K29</f>
        <v>0</v>
      </c>
    </row>
    <row r="30" spans="1:11" s="1399" customFormat="1" ht="12" customHeight="1" x14ac:dyDescent="0.2">
      <c r="A30" s="1397" t="s">
        <v>268</v>
      </c>
      <c r="B30" s="1286" t="s">
        <v>555</v>
      </c>
      <c r="C30" s="699">
        <f>'RM_5.1.3.sz.mell'!C30</f>
        <v>0</v>
      </c>
      <c r="D30" s="699">
        <f>'RM_5.1.3.sz.mell'!D30</f>
        <v>0</v>
      </c>
      <c r="E30" s="699">
        <f>'RM_5.1.3.sz.mell'!E30</f>
        <v>0</v>
      </c>
      <c r="F30" s="699">
        <f>'RM_5.1.3.sz.mell'!F30</f>
        <v>0</v>
      </c>
      <c r="G30" s="699">
        <f>'RM_5.1.3.sz.mell'!G30</f>
        <v>0</v>
      </c>
      <c r="H30" s="699">
        <f>'RM_5.1.3.sz.mell'!H30</f>
        <v>0</v>
      </c>
      <c r="I30" s="699">
        <f>'RM_5.1.3.sz.mell'!I30</f>
        <v>0</v>
      </c>
      <c r="J30" s="699">
        <f>'RM_5.1.3.sz.mell'!J30</f>
        <v>0</v>
      </c>
      <c r="K30" s="421">
        <f>'RM_5.1.3.sz.mell'!K30</f>
        <v>0</v>
      </c>
    </row>
    <row r="31" spans="1:11" s="1399" customFormat="1" ht="12" customHeight="1" x14ac:dyDescent="0.2">
      <c r="A31" s="1398" t="s">
        <v>269</v>
      </c>
      <c r="B31" s="1288" t="s">
        <v>556</v>
      </c>
      <c r="C31" s="717">
        <f>'RM_5.1.3.sz.mell'!C31</f>
        <v>0</v>
      </c>
      <c r="D31" s="717">
        <f>'RM_5.1.3.sz.mell'!D31</f>
        <v>0</v>
      </c>
      <c r="E31" s="717">
        <f>'RM_5.1.3.sz.mell'!E31</f>
        <v>0</v>
      </c>
      <c r="F31" s="717">
        <f>'RM_5.1.3.sz.mell'!F31</f>
        <v>0</v>
      </c>
      <c r="G31" s="717">
        <f>'RM_5.1.3.sz.mell'!G31</f>
        <v>0</v>
      </c>
      <c r="H31" s="717">
        <f>'RM_5.1.3.sz.mell'!H31</f>
        <v>0</v>
      </c>
      <c r="I31" s="717">
        <f>'RM_5.1.3.sz.mell'!I31</f>
        <v>0</v>
      </c>
      <c r="J31" s="717">
        <f>'RM_5.1.3.sz.mell'!J31</f>
        <v>0</v>
      </c>
      <c r="K31" s="785">
        <f>'RM_5.1.3.sz.mell'!K31</f>
        <v>0</v>
      </c>
    </row>
    <row r="32" spans="1:11" s="1399" customFormat="1" ht="12" customHeight="1" x14ac:dyDescent="0.2">
      <c r="A32" s="1398" t="s">
        <v>270</v>
      </c>
      <c r="B32" s="1288" t="s">
        <v>557</v>
      </c>
      <c r="C32" s="717">
        <f>'RM_5.1.3.sz.mell'!C32</f>
        <v>0</v>
      </c>
      <c r="D32" s="717">
        <f>'RM_5.1.3.sz.mell'!D32</f>
        <v>0</v>
      </c>
      <c r="E32" s="717">
        <f>'RM_5.1.3.sz.mell'!E32</f>
        <v>0</v>
      </c>
      <c r="F32" s="717">
        <f>'RM_5.1.3.sz.mell'!F32</f>
        <v>0</v>
      </c>
      <c r="G32" s="717">
        <f>'RM_5.1.3.sz.mell'!G32</f>
        <v>0</v>
      </c>
      <c r="H32" s="717">
        <f>'RM_5.1.3.sz.mell'!H32</f>
        <v>0</v>
      </c>
      <c r="I32" s="717">
        <f>'RM_5.1.3.sz.mell'!I32</f>
        <v>0</v>
      </c>
      <c r="J32" s="717">
        <f>'RM_5.1.3.sz.mell'!J32</f>
        <v>0</v>
      </c>
      <c r="K32" s="785">
        <f>'RM_5.1.3.sz.mell'!K32</f>
        <v>0</v>
      </c>
    </row>
    <row r="33" spans="1:11" s="1399" customFormat="1" ht="12" customHeight="1" x14ac:dyDescent="0.2">
      <c r="A33" s="1398" t="s">
        <v>271</v>
      </c>
      <c r="B33" s="1288" t="s">
        <v>558</v>
      </c>
      <c r="C33" s="717">
        <f>'RM_5.1.3.sz.mell'!C33</f>
        <v>0</v>
      </c>
      <c r="D33" s="717">
        <f>'RM_5.1.3.sz.mell'!D33</f>
        <v>0</v>
      </c>
      <c r="E33" s="717">
        <f>'RM_5.1.3.sz.mell'!E33</f>
        <v>0</v>
      </c>
      <c r="F33" s="717">
        <f>'RM_5.1.3.sz.mell'!F33</f>
        <v>0</v>
      </c>
      <c r="G33" s="717">
        <f>'RM_5.1.3.sz.mell'!G33</f>
        <v>0</v>
      </c>
      <c r="H33" s="717">
        <f>'RM_5.1.3.sz.mell'!H33</f>
        <v>0</v>
      </c>
      <c r="I33" s="717">
        <f>'RM_5.1.3.sz.mell'!I33</f>
        <v>0</v>
      </c>
      <c r="J33" s="717">
        <f>'RM_5.1.3.sz.mell'!J33</f>
        <v>0</v>
      </c>
      <c r="K33" s="785">
        <f>'RM_5.1.3.sz.mell'!K33</f>
        <v>0</v>
      </c>
    </row>
    <row r="34" spans="1:11" s="1399" customFormat="1" ht="12" customHeight="1" x14ac:dyDescent="0.2">
      <c r="A34" s="1398" t="s">
        <v>552</v>
      </c>
      <c r="B34" s="1288" t="s">
        <v>272</v>
      </c>
      <c r="C34" s="717">
        <f>'RM_5.1.3.sz.mell'!C34</f>
        <v>0</v>
      </c>
      <c r="D34" s="717">
        <f>'RM_5.1.3.sz.mell'!D34</f>
        <v>0</v>
      </c>
      <c r="E34" s="717">
        <f>'RM_5.1.3.sz.mell'!E34</f>
        <v>0</v>
      </c>
      <c r="F34" s="717">
        <f>'RM_5.1.3.sz.mell'!F34</f>
        <v>0</v>
      </c>
      <c r="G34" s="717">
        <f>'RM_5.1.3.sz.mell'!G34</f>
        <v>0</v>
      </c>
      <c r="H34" s="717">
        <f>'RM_5.1.3.sz.mell'!H34</f>
        <v>0</v>
      </c>
      <c r="I34" s="717">
        <f>'RM_5.1.3.sz.mell'!I34</f>
        <v>0</v>
      </c>
      <c r="J34" s="717">
        <f>'RM_5.1.3.sz.mell'!J34</f>
        <v>0</v>
      </c>
      <c r="K34" s="785">
        <f>'RM_5.1.3.sz.mell'!K34</f>
        <v>0</v>
      </c>
    </row>
    <row r="35" spans="1:11" s="1399" customFormat="1" ht="12" customHeight="1" x14ac:dyDescent="0.2">
      <c r="A35" s="1398" t="s">
        <v>553</v>
      </c>
      <c r="B35" s="1288" t="s">
        <v>273</v>
      </c>
      <c r="C35" s="717">
        <f>'RM_5.1.3.sz.mell'!C35</f>
        <v>0</v>
      </c>
      <c r="D35" s="717">
        <f>'RM_5.1.3.sz.mell'!D35</f>
        <v>0</v>
      </c>
      <c r="E35" s="717">
        <f>'RM_5.1.3.sz.mell'!E35</f>
        <v>0</v>
      </c>
      <c r="F35" s="717">
        <f>'RM_5.1.3.sz.mell'!F35</f>
        <v>0</v>
      </c>
      <c r="G35" s="717">
        <f>'RM_5.1.3.sz.mell'!G35</f>
        <v>0</v>
      </c>
      <c r="H35" s="717">
        <f>'RM_5.1.3.sz.mell'!H35</f>
        <v>0</v>
      </c>
      <c r="I35" s="717">
        <f>'RM_5.1.3.sz.mell'!I35</f>
        <v>0</v>
      </c>
      <c r="J35" s="717">
        <f>'RM_5.1.3.sz.mell'!J35</f>
        <v>0</v>
      </c>
      <c r="K35" s="785">
        <f>'RM_5.1.3.sz.mell'!K35</f>
        <v>0</v>
      </c>
    </row>
    <row r="36" spans="1:11" s="1399" customFormat="1" ht="12" customHeight="1" thickBot="1" x14ac:dyDescent="0.25">
      <c r="A36" s="1400" t="s">
        <v>554</v>
      </c>
      <c r="B36" s="1293" t="s">
        <v>274</v>
      </c>
      <c r="C36" s="719">
        <f>'RM_5.1.3.sz.mell'!C36</f>
        <v>0</v>
      </c>
      <c r="D36" s="719">
        <f>'RM_5.1.3.sz.mell'!D36</f>
        <v>0</v>
      </c>
      <c r="E36" s="719">
        <f>'RM_5.1.3.sz.mell'!E36</f>
        <v>0</v>
      </c>
      <c r="F36" s="719">
        <f>'RM_5.1.3.sz.mell'!F36</f>
        <v>0</v>
      </c>
      <c r="G36" s="719">
        <f>'RM_5.1.3.sz.mell'!G36</f>
        <v>0</v>
      </c>
      <c r="H36" s="719">
        <f>'RM_5.1.3.sz.mell'!H36</f>
        <v>0</v>
      </c>
      <c r="I36" s="719">
        <f>'RM_5.1.3.sz.mell'!I36</f>
        <v>0</v>
      </c>
      <c r="J36" s="719">
        <f>'RM_5.1.3.sz.mell'!J36</f>
        <v>0</v>
      </c>
      <c r="K36" s="786">
        <f>'RM_5.1.3.sz.mell'!K36</f>
        <v>0</v>
      </c>
    </row>
    <row r="37" spans="1:11" s="1399" customFormat="1" ht="12" customHeight="1" thickBot="1" x14ac:dyDescent="0.3">
      <c r="A37" s="1311" t="s">
        <v>22</v>
      </c>
      <c r="B37" s="1284" t="s">
        <v>434</v>
      </c>
      <c r="C37" s="407">
        <f>'RM_5.1.3.sz.mell'!C37</f>
        <v>0</v>
      </c>
      <c r="D37" s="725">
        <f>'RM_5.1.3.sz.mell'!D37</f>
        <v>0</v>
      </c>
      <c r="E37" s="725">
        <f>'RM_5.1.3.sz.mell'!E37</f>
        <v>0</v>
      </c>
      <c r="F37" s="725">
        <f>'RM_5.1.3.sz.mell'!F37</f>
        <v>0</v>
      </c>
      <c r="G37" s="725">
        <f>'RM_5.1.3.sz.mell'!G37</f>
        <v>0</v>
      </c>
      <c r="H37" s="725">
        <f>'RM_5.1.3.sz.mell'!H37</f>
        <v>0</v>
      </c>
      <c r="I37" s="407">
        <f>'RM_5.1.3.sz.mell'!I37</f>
        <v>0</v>
      </c>
      <c r="J37" s="407">
        <f>'RM_5.1.3.sz.mell'!J37</f>
        <v>0</v>
      </c>
      <c r="K37" s="307">
        <f>'RM_5.1.3.sz.mell'!K37</f>
        <v>0</v>
      </c>
    </row>
    <row r="38" spans="1:11" s="1399" customFormat="1" ht="12" customHeight="1" x14ac:dyDescent="0.2">
      <c r="A38" s="1397" t="s">
        <v>91</v>
      </c>
      <c r="B38" s="1286" t="s">
        <v>277</v>
      </c>
      <c r="C38" s="699">
        <f>'RM_5.1.3.sz.mell'!C38</f>
        <v>0</v>
      </c>
      <c r="D38" s="1475">
        <f>'RM_5.1.3.sz.mell'!D38</f>
        <v>0</v>
      </c>
      <c r="E38" s="1475">
        <f>'RM_5.1.3.sz.mell'!E38</f>
        <v>0</v>
      </c>
      <c r="F38" s="1475">
        <f>'RM_5.1.3.sz.mell'!F38</f>
        <v>0</v>
      </c>
      <c r="G38" s="1475">
        <f>'RM_5.1.3.sz.mell'!G38</f>
        <v>0</v>
      </c>
      <c r="H38" s="1475">
        <f>'RM_5.1.3.sz.mell'!H38</f>
        <v>0</v>
      </c>
      <c r="I38" s="699">
        <f>'RM_5.1.3.sz.mell'!I38</f>
        <v>0</v>
      </c>
      <c r="J38" s="699">
        <f>'RM_5.1.3.sz.mell'!J38</f>
        <v>0</v>
      </c>
      <c r="K38" s="421">
        <f>'RM_5.1.3.sz.mell'!K38</f>
        <v>0</v>
      </c>
    </row>
    <row r="39" spans="1:11" s="1399" customFormat="1" ht="12" customHeight="1" x14ac:dyDescent="0.2">
      <c r="A39" s="1398" t="s">
        <v>92</v>
      </c>
      <c r="B39" s="1288" t="s">
        <v>278</v>
      </c>
      <c r="C39" s="717">
        <f>'RM_5.1.3.sz.mell'!C39</f>
        <v>0</v>
      </c>
      <c r="D39" s="1476">
        <f>'RM_5.1.3.sz.mell'!D39</f>
        <v>0</v>
      </c>
      <c r="E39" s="1476">
        <f>'RM_5.1.3.sz.mell'!E39</f>
        <v>0</v>
      </c>
      <c r="F39" s="1476">
        <f>'RM_5.1.3.sz.mell'!F39</f>
        <v>0</v>
      </c>
      <c r="G39" s="1476">
        <f>'RM_5.1.3.sz.mell'!G39</f>
        <v>0</v>
      </c>
      <c r="H39" s="1476">
        <f>'RM_5.1.3.sz.mell'!H39</f>
        <v>0</v>
      </c>
      <c r="I39" s="717">
        <f>'RM_5.1.3.sz.mell'!I39</f>
        <v>0</v>
      </c>
      <c r="J39" s="717">
        <f>'RM_5.1.3.sz.mell'!J39</f>
        <v>0</v>
      </c>
      <c r="K39" s="785">
        <f>'RM_5.1.3.sz.mell'!K39</f>
        <v>0</v>
      </c>
    </row>
    <row r="40" spans="1:11" s="1399" customFormat="1" ht="12" customHeight="1" x14ac:dyDescent="0.2">
      <c r="A40" s="1398" t="s">
        <v>93</v>
      </c>
      <c r="B40" s="1288" t="s">
        <v>279</v>
      </c>
      <c r="C40" s="717">
        <f>'RM_5.1.3.sz.mell'!C40</f>
        <v>0</v>
      </c>
      <c r="D40" s="1476">
        <f>'RM_5.1.3.sz.mell'!D40</f>
        <v>0</v>
      </c>
      <c r="E40" s="1476">
        <f>'RM_5.1.3.sz.mell'!E40</f>
        <v>0</v>
      </c>
      <c r="F40" s="1476">
        <f>'RM_5.1.3.sz.mell'!F40</f>
        <v>0</v>
      </c>
      <c r="G40" s="1476">
        <f>'RM_5.1.3.sz.mell'!G40</f>
        <v>0</v>
      </c>
      <c r="H40" s="1476">
        <f>'RM_5.1.3.sz.mell'!H40</f>
        <v>0</v>
      </c>
      <c r="I40" s="717">
        <f>'RM_5.1.3.sz.mell'!I40</f>
        <v>0</v>
      </c>
      <c r="J40" s="717">
        <f>'RM_5.1.3.sz.mell'!J40</f>
        <v>0</v>
      </c>
      <c r="K40" s="785">
        <f>'RM_5.1.3.sz.mell'!K40</f>
        <v>0</v>
      </c>
    </row>
    <row r="41" spans="1:11" s="1399" customFormat="1" ht="12" customHeight="1" x14ac:dyDescent="0.2">
      <c r="A41" s="1398" t="s">
        <v>175</v>
      </c>
      <c r="B41" s="1288" t="s">
        <v>280</v>
      </c>
      <c r="C41" s="717">
        <f>'RM_5.1.3.sz.mell'!C41</f>
        <v>0</v>
      </c>
      <c r="D41" s="1476">
        <f>'RM_5.1.3.sz.mell'!D41</f>
        <v>0</v>
      </c>
      <c r="E41" s="1476">
        <f>'RM_5.1.3.sz.mell'!E41</f>
        <v>0</v>
      </c>
      <c r="F41" s="1476">
        <f>'RM_5.1.3.sz.mell'!F41</f>
        <v>0</v>
      </c>
      <c r="G41" s="1476">
        <f>'RM_5.1.3.sz.mell'!G41</f>
        <v>0</v>
      </c>
      <c r="H41" s="1476">
        <f>'RM_5.1.3.sz.mell'!H41</f>
        <v>0</v>
      </c>
      <c r="I41" s="717">
        <f>'RM_5.1.3.sz.mell'!I41</f>
        <v>0</v>
      </c>
      <c r="J41" s="717">
        <f>'RM_5.1.3.sz.mell'!J41</f>
        <v>0</v>
      </c>
      <c r="K41" s="785">
        <f>'RM_5.1.3.sz.mell'!K41</f>
        <v>0</v>
      </c>
    </row>
    <row r="42" spans="1:11" s="1399" customFormat="1" ht="12" customHeight="1" x14ac:dyDescent="0.2">
      <c r="A42" s="1398" t="s">
        <v>176</v>
      </c>
      <c r="B42" s="1288" t="s">
        <v>281</v>
      </c>
      <c r="C42" s="717">
        <f>'RM_5.1.3.sz.mell'!C42</f>
        <v>0</v>
      </c>
      <c r="D42" s="1476">
        <f>'RM_5.1.3.sz.mell'!D42</f>
        <v>0</v>
      </c>
      <c r="E42" s="1476">
        <f>'RM_5.1.3.sz.mell'!E42</f>
        <v>0</v>
      </c>
      <c r="F42" s="1476">
        <f>'RM_5.1.3.sz.mell'!F42</f>
        <v>0</v>
      </c>
      <c r="G42" s="1476">
        <f>'RM_5.1.3.sz.mell'!G42</f>
        <v>0</v>
      </c>
      <c r="H42" s="1476">
        <f>'RM_5.1.3.sz.mell'!H42</f>
        <v>0</v>
      </c>
      <c r="I42" s="717">
        <f>'RM_5.1.3.sz.mell'!I42</f>
        <v>0</v>
      </c>
      <c r="J42" s="717">
        <f>'RM_5.1.3.sz.mell'!J42</f>
        <v>0</v>
      </c>
      <c r="K42" s="785">
        <f>'RM_5.1.3.sz.mell'!K42</f>
        <v>0</v>
      </c>
    </row>
    <row r="43" spans="1:11" s="1399" customFormat="1" ht="12" customHeight="1" x14ac:dyDescent="0.2">
      <c r="A43" s="1398" t="s">
        <v>177</v>
      </c>
      <c r="B43" s="1288" t="s">
        <v>282</v>
      </c>
      <c r="C43" s="717">
        <f>'RM_5.1.3.sz.mell'!C43</f>
        <v>0</v>
      </c>
      <c r="D43" s="1476">
        <f>'RM_5.1.3.sz.mell'!D43</f>
        <v>0</v>
      </c>
      <c r="E43" s="1476">
        <f>'RM_5.1.3.sz.mell'!E43</f>
        <v>0</v>
      </c>
      <c r="F43" s="1476">
        <f>'RM_5.1.3.sz.mell'!F43</f>
        <v>0</v>
      </c>
      <c r="G43" s="1476">
        <f>'RM_5.1.3.sz.mell'!G43</f>
        <v>0</v>
      </c>
      <c r="H43" s="1476">
        <f>'RM_5.1.3.sz.mell'!H43</f>
        <v>0</v>
      </c>
      <c r="I43" s="717">
        <f>'RM_5.1.3.sz.mell'!I43</f>
        <v>0</v>
      </c>
      <c r="J43" s="717">
        <f>'RM_5.1.3.sz.mell'!J43</f>
        <v>0</v>
      </c>
      <c r="K43" s="785">
        <f>'RM_5.1.3.sz.mell'!K43</f>
        <v>0</v>
      </c>
    </row>
    <row r="44" spans="1:11" s="1399" customFormat="1" ht="12" customHeight="1" x14ac:dyDescent="0.2">
      <c r="A44" s="1398" t="s">
        <v>178</v>
      </c>
      <c r="B44" s="1288" t="s">
        <v>283</v>
      </c>
      <c r="C44" s="717">
        <f>'RM_5.1.3.sz.mell'!C44</f>
        <v>0</v>
      </c>
      <c r="D44" s="1476">
        <f>'RM_5.1.3.sz.mell'!D44</f>
        <v>0</v>
      </c>
      <c r="E44" s="1476">
        <f>'RM_5.1.3.sz.mell'!E44</f>
        <v>0</v>
      </c>
      <c r="F44" s="1476">
        <f>'RM_5.1.3.sz.mell'!F44</f>
        <v>0</v>
      </c>
      <c r="G44" s="1476">
        <f>'RM_5.1.3.sz.mell'!G44</f>
        <v>0</v>
      </c>
      <c r="H44" s="1476">
        <f>'RM_5.1.3.sz.mell'!H44</f>
        <v>0</v>
      </c>
      <c r="I44" s="717">
        <f>'RM_5.1.3.sz.mell'!I44</f>
        <v>0</v>
      </c>
      <c r="J44" s="717">
        <f>'RM_5.1.3.sz.mell'!J44</f>
        <v>0</v>
      </c>
      <c r="K44" s="785">
        <f>'RM_5.1.3.sz.mell'!K44</f>
        <v>0</v>
      </c>
    </row>
    <row r="45" spans="1:11" s="1399" customFormat="1" ht="12" customHeight="1" x14ac:dyDescent="0.2">
      <c r="A45" s="1398" t="s">
        <v>179</v>
      </c>
      <c r="B45" s="1288" t="s">
        <v>284</v>
      </c>
      <c r="C45" s="717">
        <f>'RM_5.1.3.sz.mell'!C45</f>
        <v>0</v>
      </c>
      <c r="D45" s="1476">
        <f>'RM_5.1.3.sz.mell'!D45</f>
        <v>0</v>
      </c>
      <c r="E45" s="1476">
        <f>'RM_5.1.3.sz.mell'!E45</f>
        <v>0</v>
      </c>
      <c r="F45" s="1476">
        <f>'RM_5.1.3.sz.mell'!F45</f>
        <v>0</v>
      </c>
      <c r="G45" s="1476">
        <f>'RM_5.1.3.sz.mell'!G45</f>
        <v>0</v>
      </c>
      <c r="H45" s="1476">
        <f>'RM_5.1.3.sz.mell'!H45</f>
        <v>0</v>
      </c>
      <c r="I45" s="717">
        <f>'RM_5.1.3.sz.mell'!I45</f>
        <v>0</v>
      </c>
      <c r="J45" s="717">
        <f>'RM_5.1.3.sz.mell'!J45</f>
        <v>0</v>
      </c>
      <c r="K45" s="785">
        <f>'RM_5.1.3.sz.mell'!K45</f>
        <v>0</v>
      </c>
    </row>
    <row r="46" spans="1:11" s="1399" customFormat="1" ht="12" customHeight="1" x14ac:dyDescent="0.2">
      <c r="A46" s="1398" t="s">
        <v>275</v>
      </c>
      <c r="B46" s="1288" t="s">
        <v>285</v>
      </c>
      <c r="C46" s="710">
        <f>'RM_5.1.3.sz.mell'!C46</f>
        <v>0</v>
      </c>
      <c r="D46" s="1484">
        <f>'RM_5.1.3.sz.mell'!D46</f>
        <v>0</v>
      </c>
      <c r="E46" s="1484">
        <f>'RM_5.1.3.sz.mell'!E46</f>
        <v>0</v>
      </c>
      <c r="F46" s="1484">
        <f>'RM_5.1.3.sz.mell'!F46</f>
        <v>0</v>
      </c>
      <c r="G46" s="1484">
        <f>'RM_5.1.3.sz.mell'!G46</f>
        <v>0</v>
      </c>
      <c r="H46" s="1484">
        <f>'RM_5.1.3.sz.mell'!H46</f>
        <v>0</v>
      </c>
      <c r="I46" s="710">
        <f>'RM_5.1.3.sz.mell'!I46</f>
        <v>0</v>
      </c>
      <c r="J46" s="710">
        <f>'RM_5.1.3.sz.mell'!J46</f>
        <v>0</v>
      </c>
      <c r="K46" s="788">
        <f>'RM_5.1.3.sz.mell'!K46</f>
        <v>0</v>
      </c>
    </row>
    <row r="47" spans="1:11" s="1399" customFormat="1" ht="12" customHeight="1" x14ac:dyDescent="0.2">
      <c r="A47" s="1400" t="s">
        <v>276</v>
      </c>
      <c r="B47" s="1293" t="s">
        <v>436</v>
      </c>
      <c r="C47" s="790">
        <f>'RM_5.1.3.sz.mell'!C47</f>
        <v>0</v>
      </c>
      <c r="D47" s="1485">
        <f>'RM_5.1.3.sz.mell'!D47</f>
        <v>0</v>
      </c>
      <c r="E47" s="1485">
        <f>'RM_5.1.3.sz.mell'!E47</f>
        <v>0</v>
      </c>
      <c r="F47" s="1485">
        <f>'RM_5.1.3.sz.mell'!F47</f>
        <v>0</v>
      </c>
      <c r="G47" s="1485">
        <f>'RM_5.1.3.sz.mell'!G47</f>
        <v>0</v>
      </c>
      <c r="H47" s="1485">
        <f>'RM_5.1.3.sz.mell'!H47</f>
        <v>0</v>
      </c>
      <c r="I47" s="790">
        <f>'RM_5.1.3.sz.mell'!I47</f>
        <v>0</v>
      </c>
      <c r="J47" s="790">
        <f>'RM_5.1.3.sz.mell'!J47</f>
        <v>0</v>
      </c>
      <c r="K47" s="791">
        <f>'RM_5.1.3.sz.mell'!K47</f>
        <v>0</v>
      </c>
    </row>
    <row r="48" spans="1:11" s="1399" customFormat="1" ht="12" customHeight="1" thickBot="1" x14ac:dyDescent="0.25">
      <c r="A48" s="1400" t="s">
        <v>435</v>
      </c>
      <c r="B48" s="1293" t="s">
        <v>286</v>
      </c>
      <c r="C48" s="790">
        <f>'RM_5.1.3.sz.mell'!C48</f>
        <v>0</v>
      </c>
      <c r="D48" s="1485">
        <f>'RM_5.1.3.sz.mell'!D48</f>
        <v>0</v>
      </c>
      <c r="E48" s="1485">
        <f>'RM_5.1.3.sz.mell'!E48</f>
        <v>0</v>
      </c>
      <c r="F48" s="1485">
        <f>'RM_5.1.3.sz.mell'!F48</f>
        <v>0</v>
      </c>
      <c r="G48" s="1485">
        <f>'RM_5.1.3.sz.mell'!G48</f>
        <v>0</v>
      </c>
      <c r="H48" s="1485">
        <f>'RM_5.1.3.sz.mell'!H48</f>
        <v>0</v>
      </c>
      <c r="I48" s="790">
        <f>'RM_5.1.3.sz.mell'!I48</f>
        <v>0</v>
      </c>
      <c r="J48" s="790">
        <f>'RM_5.1.3.sz.mell'!J48</f>
        <v>0</v>
      </c>
      <c r="K48" s="791">
        <f>'RM_5.1.3.sz.mell'!K48</f>
        <v>0</v>
      </c>
    </row>
    <row r="49" spans="1:11" s="1399" customFormat="1" ht="12" customHeight="1" thickBot="1" x14ac:dyDescent="0.3">
      <c r="A49" s="1311" t="s">
        <v>23</v>
      </c>
      <c r="B49" s="1284" t="s">
        <v>287</v>
      </c>
      <c r="C49" s="407">
        <f>'RM_5.1.3.sz.mell'!C49</f>
        <v>0</v>
      </c>
      <c r="D49" s="725">
        <f>'RM_5.1.3.sz.mell'!D49</f>
        <v>0</v>
      </c>
      <c r="E49" s="725">
        <f>'RM_5.1.3.sz.mell'!E49</f>
        <v>0</v>
      </c>
      <c r="F49" s="725">
        <f>'RM_5.1.3.sz.mell'!F49</f>
        <v>0</v>
      </c>
      <c r="G49" s="725">
        <f>'RM_5.1.3.sz.mell'!G49</f>
        <v>0</v>
      </c>
      <c r="H49" s="725">
        <f>'RM_5.1.3.sz.mell'!H49</f>
        <v>0</v>
      </c>
      <c r="I49" s="407">
        <f>'RM_5.1.3.sz.mell'!I49</f>
        <v>0</v>
      </c>
      <c r="J49" s="407">
        <f>'RM_5.1.3.sz.mell'!J49</f>
        <v>0</v>
      </c>
      <c r="K49" s="307">
        <f>'RM_5.1.3.sz.mell'!K49</f>
        <v>0</v>
      </c>
    </row>
    <row r="50" spans="1:11" s="1399" customFormat="1" ht="12" customHeight="1" x14ac:dyDescent="0.2">
      <c r="A50" s="1397" t="s">
        <v>94</v>
      </c>
      <c r="B50" s="1286" t="s">
        <v>291</v>
      </c>
      <c r="C50" s="703">
        <f>'RM_5.1.3.sz.mell'!C50</f>
        <v>0</v>
      </c>
      <c r="D50" s="1486">
        <f>'RM_5.1.3.sz.mell'!D50</f>
        <v>0</v>
      </c>
      <c r="E50" s="1486">
        <f>'RM_5.1.3.sz.mell'!E50</f>
        <v>0</v>
      </c>
      <c r="F50" s="1486">
        <f>'RM_5.1.3.sz.mell'!F50</f>
        <v>0</v>
      </c>
      <c r="G50" s="1486">
        <f>'RM_5.1.3.sz.mell'!G50</f>
        <v>0</v>
      </c>
      <c r="H50" s="1486">
        <f>'RM_5.1.3.sz.mell'!H50</f>
        <v>0</v>
      </c>
      <c r="I50" s="703">
        <f>'RM_5.1.3.sz.mell'!I50</f>
        <v>0</v>
      </c>
      <c r="J50" s="703">
        <f>'RM_5.1.3.sz.mell'!J50</f>
        <v>0</v>
      </c>
      <c r="K50" s="793">
        <f>'RM_5.1.3.sz.mell'!K50</f>
        <v>0</v>
      </c>
    </row>
    <row r="51" spans="1:11" s="1399" customFormat="1" ht="12" customHeight="1" x14ac:dyDescent="0.2">
      <c r="A51" s="1398" t="s">
        <v>95</v>
      </c>
      <c r="B51" s="1288" t="s">
        <v>292</v>
      </c>
      <c r="C51" s="710">
        <f>'RM_5.1.3.sz.mell'!C51</f>
        <v>0</v>
      </c>
      <c r="D51" s="1484">
        <f>'RM_5.1.3.sz.mell'!D51</f>
        <v>0</v>
      </c>
      <c r="E51" s="1484">
        <f>'RM_5.1.3.sz.mell'!E51</f>
        <v>0</v>
      </c>
      <c r="F51" s="1484">
        <f>'RM_5.1.3.sz.mell'!F51</f>
        <v>0</v>
      </c>
      <c r="G51" s="1484">
        <f>'RM_5.1.3.sz.mell'!G51</f>
        <v>0</v>
      </c>
      <c r="H51" s="1484">
        <f>'RM_5.1.3.sz.mell'!H51</f>
        <v>0</v>
      </c>
      <c r="I51" s="710">
        <f>'RM_5.1.3.sz.mell'!I51</f>
        <v>0</v>
      </c>
      <c r="J51" s="710">
        <f>'RM_5.1.3.sz.mell'!J51</f>
        <v>0</v>
      </c>
      <c r="K51" s="788">
        <f>'RM_5.1.3.sz.mell'!K51</f>
        <v>0</v>
      </c>
    </row>
    <row r="52" spans="1:11" s="1399" customFormat="1" ht="12" customHeight="1" x14ac:dyDescent="0.2">
      <c r="A52" s="1398" t="s">
        <v>288</v>
      </c>
      <c r="B52" s="1288" t="s">
        <v>293</v>
      </c>
      <c r="C52" s="710">
        <f>'RM_5.1.3.sz.mell'!C52</f>
        <v>0</v>
      </c>
      <c r="D52" s="1484">
        <f>'RM_5.1.3.sz.mell'!D52</f>
        <v>0</v>
      </c>
      <c r="E52" s="1484">
        <f>'RM_5.1.3.sz.mell'!E52</f>
        <v>0</v>
      </c>
      <c r="F52" s="1484">
        <f>'RM_5.1.3.sz.mell'!F52</f>
        <v>0</v>
      </c>
      <c r="G52" s="1484">
        <f>'RM_5.1.3.sz.mell'!G52</f>
        <v>0</v>
      </c>
      <c r="H52" s="1484">
        <f>'RM_5.1.3.sz.mell'!H52</f>
        <v>0</v>
      </c>
      <c r="I52" s="710">
        <f>'RM_5.1.3.sz.mell'!I52</f>
        <v>0</v>
      </c>
      <c r="J52" s="710">
        <f>'RM_5.1.3.sz.mell'!J52</f>
        <v>0</v>
      </c>
      <c r="K52" s="788">
        <f>'RM_5.1.3.sz.mell'!K52</f>
        <v>0</v>
      </c>
    </row>
    <row r="53" spans="1:11" s="1399" customFormat="1" ht="12" customHeight="1" x14ac:dyDescent="0.2">
      <c r="A53" s="1398" t="s">
        <v>289</v>
      </c>
      <c r="B53" s="1288" t="s">
        <v>294</v>
      </c>
      <c r="C53" s="710">
        <f>'RM_5.1.3.sz.mell'!C53</f>
        <v>0</v>
      </c>
      <c r="D53" s="1484">
        <f>'RM_5.1.3.sz.mell'!D53</f>
        <v>0</v>
      </c>
      <c r="E53" s="1484">
        <f>'RM_5.1.3.sz.mell'!E53</f>
        <v>0</v>
      </c>
      <c r="F53" s="1484">
        <f>'RM_5.1.3.sz.mell'!F53</f>
        <v>0</v>
      </c>
      <c r="G53" s="1484">
        <f>'RM_5.1.3.sz.mell'!G53</f>
        <v>0</v>
      </c>
      <c r="H53" s="1484">
        <f>'RM_5.1.3.sz.mell'!H53</f>
        <v>0</v>
      </c>
      <c r="I53" s="710">
        <f>'RM_5.1.3.sz.mell'!I53</f>
        <v>0</v>
      </c>
      <c r="J53" s="710">
        <f>'RM_5.1.3.sz.mell'!J53</f>
        <v>0</v>
      </c>
      <c r="K53" s="788">
        <f>'RM_5.1.3.sz.mell'!K53</f>
        <v>0</v>
      </c>
    </row>
    <row r="54" spans="1:11" s="1399" customFormat="1" ht="12" customHeight="1" thickBot="1" x14ac:dyDescent="0.25">
      <c r="A54" s="1401" t="s">
        <v>290</v>
      </c>
      <c r="B54" s="1402" t="s">
        <v>295</v>
      </c>
      <c r="C54" s="707">
        <f>'RM_5.1.3.sz.mell'!C54</f>
        <v>0</v>
      </c>
      <c r="D54" s="1487">
        <f>'RM_5.1.3.sz.mell'!D54</f>
        <v>0</v>
      </c>
      <c r="E54" s="1487">
        <f>'RM_5.1.3.sz.mell'!E54</f>
        <v>0</v>
      </c>
      <c r="F54" s="1487">
        <f>'RM_5.1.3.sz.mell'!F54</f>
        <v>0</v>
      </c>
      <c r="G54" s="1487">
        <f>'RM_5.1.3.sz.mell'!G54</f>
        <v>0</v>
      </c>
      <c r="H54" s="1487">
        <f>'RM_5.1.3.sz.mell'!H54</f>
        <v>0</v>
      </c>
      <c r="I54" s="707">
        <f>'RM_5.1.3.sz.mell'!I54</f>
        <v>0</v>
      </c>
      <c r="J54" s="707">
        <f>'RM_5.1.3.sz.mell'!J54</f>
        <v>0</v>
      </c>
      <c r="K54" s="795">
        <f>'RM_5.1.3.sz.mell'!K54</f>
        <v>0</v>
      </c>
    </row>
    <row r="55" spans="1:11" s="1399" customFormat="1" ht="12" customHeight="1" thickBot="1" x14ac:dyDescent="0.3">
      <c r="A55" s="1311" t="s">
        <v>180</v>
      </c>
      <c r="B55" s="1284" t="s">
        <v>296</v>
      </c>
      <c r="C55" s="407">
        <f>'RM_5.1.3.sz.mell'!C55</f>
        <v>0</v>
      </c>
      <c r="D55" s="725">
        <f>'RM_5.1.3.sz.mell'!D55</f>
        <v>0</v>
      </c>
      <c r="E55" s="725">
        <f>'RM_5.1.3.sz.mell'!E55</f>
        <v>0</v>
      </c>
      <c r="F55" s="725">
        <f>'RM_5.1.3.sz.mell'!F55</f>
        <v>0</v>
      </c>
      <c r="G55" s="725">
        <f>'RM_5.1.3.sz.mell'!G55</f>
        <v>0</v>
      </c>
      <c r="H55" s="725">
        <f>'RM_5.1.3.sz.mell'!H55</f>
        <v>0</v>
      </c>
      <c r="I55" s="407">
        <f>'RM_5.1.3.sz.mell'!I55</f>
        <v>0</v>
      </c>
      <c r="J55" s="407">
        <f>'RM_5.1.3.sz.mell'!J55</f>
        <v>0</v>
      </c>
      <c r="K55" s="307">
        <f>'RM_5.1.3.sz.mell'!K55</f>
        <v>0</v>
      </c>
    </row>
    <row r="56" spans="1:11" s="1399" customFormat="1" ht="12" customHeight="1" x14ac:dyDescent="0.2">
      <c r="A56" s="1397" t="s">
        <v>96</v>
      </c>
      <c r="B56" s="1286" t="s">
        <v>297</v>
      </c>
      <c r="C56" s="699">
        <f>'RM_5.1.3.sz.mell'!C56</f>
        <v>0</v>
      </c>
      <c r="D56" s="1475">
        <f>'RM_5.1.3.sz.mell'!D56</f>
        <v>0</v>
      </c>
      <c r="E56" s="1475">
        <f>'RM_5.1.3.sz.mell'!E56</f>
        <v>0</v>
      </c>
      <c r="F56" s="1475">
        <f>'RM_5.1.3.sz.mell'!F56</f>
        <v>0</v>
      </c>
      <c r="G56" s="1475">
        <f>'RM_5.1.3.sz.mell'!G56</f>
        <v>0</v>
      </c>
      <c r="H56" s="1475">
        <f>'RM_5.1.3.sz.mell'!H56</f>
        <v>0</v>
      </c>
      <c r="I56" s="699">
        <f>'RM_5.1.3.sz.mell'!I56</f>
        <v>0</v>
      </c>
      <c r="J56" s="699">
        <f>'RM_5.1.3.sz.mell'!J56</f>
        <v>0</v>
      </c>
      <c r="K56" s="421">
        <f>'RM_5.1.3.sz.mell'!K56</f>
        <v>0</v>
      </c>
    </row>
    <row r="57" spans="1:11" s="1399" customFormat="1" ht="12" customHeight="1" x14ac:dyDescent="0.2">
      <c r="A57" s="1398" t="s">
        <v>97</v>
      </c>
      <c r="B57" s="1288" t="s">
        <v>426</v>
      </c>
      <c r="C57" s="717">
        <f>'RM_5.1.3.sz.mell'!C57</f>
        <v>0</v>
      </c>
      <c r="D57" s="1476">
        <f>'RM_5.1.3.sz.mell'!D57</f>
        <v>0</v>
      </c>
      <c r="E57" s="1476">
        <f>'RM_5.1.3.sz.mell'!E57</f>
        <v>0</v>
      </c>
      <c r="F57" s="1476">
        <f>'RM_5.1.3.sz.mell'!F57</f>
        <v>0</v>
      </c>
      <c r="G57" s="1476">
        <f>'RM_5.1.3.sz.mell'!G57</f>
        <v>0</v>
      </c>
      <c r="H57" s="1476">
        <f>'RM_5.1.3.sz.mell'!H57</f>
        <v>0</v>
      </c>
      <c r="I57" s="717">
        <f>'RM_5.1.3.sz.mell'!I57</f>
        <v>0</v>
      </c>
      <c r="J57" s="717">
        <f>'RM_5.1.3.sz.mell'!J57</f>
        <v>0</v>
      </c>
      <c r="K57" s="785">
        <f>'RM_5.1.3.sz.mell'!K57</f>
        <v>0</v>
      </c>
    </row>
    <row r="58" spans="1:11" s="1399" customFormat="1" ht="12" customHeight="1" x14ac:dyDescent="0.2">
      <c r="A58" s="1398" t="s">
        <v>300</v>
      </c>
      <c r="B58" s="1288" t="s">
        <v>298</v>
      </c>
      <c r="C58" s="717">
        <f>'RM_5.1.3.sz.mell'!C58</f>
        <v>0</v>
      </c>
      <c r="D58" s="1476">
        <f>'RM_5.1.3.sz.mell'!D58</f>
        <v>0</v>
      </c>
      <c r="E58" s="1476">
        <f>'RM_5.1.3.sz.mell'!E58</f>
        <v>0</v>
      </c>
      <c r="F58" s="1476">
        <f>'RM_5.1.3.sz.mell'!F58</f>
        <v>0</v>
      </c>
      <c r="G58" s="1476">
        <f>'RM_5.1.3.sz.mell'!G58</f>
        <v>0</v>
      </c>
      <c r="H58" s="1476">
        <f>'RM_5.1.3.sz.mell'!H58</f>
        <v>0</v>
      </c>
      <c r="I58" s="717">
        <f>'RM_5.1.3.sz.mell'!I58</f>
        <v>0</v>
      </c>
      <c r="J58" s="717">
        <f>'RM_5.1.3.sz.mell'!J58</f>
        <v>0</v>
      </c>
      <c r="K58" s="785">
        <f>'RM_5.1.3.sz.mell'!K58</f>
        <v>0</v>
      </c>
    </row>
    <row r="59" spans="1:11" s="1399" customFormat="1" ht="12" customHeight="1" thickBot="1" x14ac:dyDescent="0.25">
      <c r="A59" s="1400" t="s">
        <v>301</v>
      </c>
      <c r="B59" s="1293" t="s">
        <v>299</v>
      </c>
      <c r="C59" s="719">
        <f>'RM_5.1.3.sz.mell'!C59</f>
        <v>0</v>
      </c>
      <c r="D59" s="1477">
        <f>'RM_5.1.3.sz.mell'!D59</f>
        <v>0</v>
      </c>
      <c r="E59" s="1477">
        <f>'RM_5.1.3.sz.mell'!E59</f>
        <v>0</v>
      </c>
      <c r="F59" s="1477">
        <f>'RM_5.1.3.sz.mell'!F59</f>
        <v>0</v>
      </c>
      <c r="G59" s="1477">
        <f>'RM_5.1.3.sz.mell'!G59</f>
        <v>0</v>
      </c>
      <c r="H59" s="1477">
        <f>'RM_5.1.3.sz.mell'!H59</f>
        <v>0</v>
      </c>
      <c r="I59" s="719">
        <f>'RM_5.1.3.sz.mell'!I59</f>
        <v>0</v>
      </c>
      <c r="J59" s="719">
        <f>'RM_5.1.3.sz.mell'!J59</f>
        <v>0</v>
      </c>
      <c r="K59" s="786">
        <f>'RM_5.1.3.sz.mell'!K59</f>
        <v>0</v>
      </c>
    </row>
    <row r="60" spans="1:11" s="1399" customFormat="1" ht="12" customHeight="1" thickBot="1" x14ac:dyDescent="0.3">
      <c r="A60" s="1311" t="s">
        <v>25</v>
      </c>
      <c r="B60" s="1292" t="s">
        <v>302</v>
      </c>
      <c r="C60" s="407">
        <f>'RM_5.1.3.sz.mell'!C60</f>
        <v>0</v>
      </c>
      <c r="D60" s="725">
        <f>'RM_5.1.3.sz.mell'!D60</f>
        <v>0</v>
      </c>
      <c r="E60" s="725">
        <f>'RM_5.1.3.sz.mell'!E60</f>
        <v>0</v>
      </c>
      <c r="F60" s="725">
        <f>'RM_5.1.3.sz.mell'!F60</f>
        <v>0</v>
      </c>
      <c r="G60" s="725">
        <f>'RM_5.1.3.sz.mell'!G60</f>
        <v>0</v>
      </c>
      <c r="H60" s="725">
        <f>'RM_5.1.3.sz.mell'!H60</f>
        <v>0</v>
      </c>
      <c r="I60" s="407">
        <f>'RM_5.1.3.sz.mell'!I60</f>
        <v>0</v>
      </c>
      <c r="J60" s="407">
        <f>'RM_5.1.3.sz.mell'!J60</f>
        <v>0</v>
      </c>
      <c r="K60" s="307">
        <f>'RM_5.1.3.sz.mell'!K60</f>
        <v>0</v>
      </c>
    </row>
    <row r="61" spans="1:11" s="1399" customFormat="1" ht="12" customHeight="1" x14ac:dyDescent="0.2">
      <c r="A61" s="1397" t="s">
        <v>181</v>
      </c>
      <c r="B61" s="1286" t="s">
        <v>304</v>
      </c>
      <c r="C61" s="710">
        <f>'RM_5.1.3.sz.mell'!C61</f>
        <v>0</v>
      </c>
      <c r="D61" s="1484">
        <f>'RM_5.1.3.sz.mell'!D61</f>
        <v>0</v>
      </c>
      <c r="E61" s="1484">
        <f>'RM_5.1.3.sz.mell'!E61</f>
        <v>0</v>
      </c>
      <c r="F61" s="1484">
        <f>'RM_5.1.3.sz.mell'!F61</f>
        <v>0</v>
      </c>
      <c r="G61" s="1484">
        <f>'RM_5.1.3.sz.mell'!G61</f>
        <v>0</v>
      </c>
      <c r="H61" s="1484">
        <f>'RM_5.1.3.sz.mell'!H61</f>
        <v>0</v>
      </c>
      <c r="I61" s="710">
        <f>'RM_5.1.3.sz.mell'!I61</f>
        <v>0</v>
      </c>
      <c r="J61" s="710">
        <f>'RM_5.1.3.sz.mell'!J61</f>
        <v>0</v>
      </c>
      <c r="K61" s="788">
        <f>'RM_5.1.3.sz.mell'!K61</f>
        <v>0</v>
      </c>
    </row>
    <row r="62" spans="1:11" s="1399" customFormat="1" ht="12" customHeight="1" x14ac:dyDescent="0.2">
      <c r="A62" s="1398" t="s">
        <v>182</v>
      </c>
      <c r="B62" s="1288" t="s">
        <v>427</v>
      </c>
      <c r="C62" s="710">
        <f>'RM_5.1.3.sz.mell'!C62</f>
        <v>0</v>
      </c>
      <c r="D62" s="1484">
        <f>'RM_5.1.3.sz.mell'!D62</f>
        <v>0</v>
      </c>
      <c r="E62" s="1484">
        <f>'RM_5.1.3.sz.mell'!E62</f>
        <v>0</v>
      </c>
      <c r="F62" s="1484">
        <f>'RM_5.1.3.sz.mell'!F62</f>
        <v>0</v>
      </c>
      <c r="G62" s="1484">
        <f>'RM_5.1.3.sz.mell'!G62</f>
        <v>0</v>
      </c>
      <c r="H62" s="1484">
        <f>'RM_5.1.3.sz.mell'!H62</f>
        <v>0</v>
      </c>
      <c r="I62" s="710">
        <f>'RM_5.1.3.sz.mell'!I62</f>
        <v>0</v>
      </c>
      <c r="J62" s="710">
        <f>'RM_5.1.3.sz.mell'!J62</f>
        <v>0</v>
      </c>
      <c r="K62" s="788">
        <f>'RM_5.1.3.sz.mell'!K62</f>
        <v>0</v>
      </c>
    </row>
    <row r="63" spans="1:11" s="1399" customFormat="1" ht="12" customHeight="1" x14ac:dyDescent="0.2">
      <c r="A63" s="1398" t="s">
        <v>231</v>
      </c>
      <c r="B63" s="1288" t="s">
        <v>305</v>
      </c>
      <c r="C63" s="710">
        <f>'RM_5.1.3.sz.mell'!C63</f>
        <v>0</v>
      </c>
      <c r="D63" s="1484">
        <f>'RM_5.1.3.sz.mell'!D63</f>
        <v>0</v>
      </c>
      <c r="E63" s="1484">
        <f>'RM_5.1.3.sz.mell'!E63</f>
        <v>0</v>
      </c>
      <c r="F63" s="1484">
        <f>'RM_5.1.3.sz.mell'!F63</f>
        <v>0</v>
      </c>
      <c r="G63" s="1484">
        <f>'RM_5.1.3.sz.mell'!G63</f>
        <v>0</v>
      </c>
      <c r="H63" s="1484">
        <f>'RM_5.1.3.sz.mell'!H63</f>
        <v>0</v>
      </c>
      <c r="I63" s="710">
        <f>'RM_5.1.3.sz.mell'!I63</f>
        <v>0</v>
      </c>
      <c r="J63" s="710">
        <f>'RM_5.1.3.sz.mell'!J63</f>
        <v>0</v>
      </c>
      <c r="K63" s="788">
        <f>'RM_5.1.3.sz.mell'!K63</f>
        <v>0</v>
      </c>
    </row>
    <row r="64" spans="1:11" s="1399" customFormat="1" ht="12" customHeight="1" thickBot="1" x14ac:dyDescent="0.25">
      <c r="A64" s="1400" t="s">
        <v>303</v>
      </c>
      <c r="B64" s="1293" t="s">
        <v>306</v>
      </c>
      <c r="C64" s="710">
        <f>'RM_5.1.3.sz.mell'!C64</f>
        <v>0</v>
      </c>
      <c r="D64" s="1484">
        <f>'RM_5.1.3.sz.mell'!D64</f>
        <v>0</v>
      </c>
      <c r="E64" s="1484">
        <f>'RM_5.1.3.sz.mell'!E64</f>
        <v>0</v>
      </c>
      <c r="F64" s="1484">
        <f>'RM_5.1.3.sz.mell'!F64</f>
        <v>0</v>
      </c>
      <c r="G64" s="1484">
        <f>'RM_5.1.3.sz.mell'!G64</f>
        <v>0</v>
      </c>
      <c r="H64" s="1484">
        <f>'RM_5.1.3.sz.mell'!H64</f>
        <v>0</v>
      </c>
      <c r="I64" s="710">
        <f>'RM_5.1.3.sz.mell'!I64</f>
        <v>0</v>
      </c>
      <c r="J64" s="710">
        <f>'RM_5.1.3.sz.mell'!J64</f>
        <v>0</v>
      </c>
      <c r="K64" s="788">
        <f>'RM_5.1.3.sz.mell'!K64</f>
        <v>0</v>
      </c>
    </row>
    <row r="65" spans="1:11" s="1399" customFormat="1" ht="12" customHeight="1" thickBot="1" x14ac:dyDescent="0.3">
      <c r="A65" s="1311" t="s">
        <v>26</v>
      </c>
      <c r="B65" s="1284" t="s">
        <v>307</v>
      </c>
      <c r="C65" s="414">
        <f>'RM_5.1.3.sz.mell'!C65</f>
        <v>0</v>
      </c>
      <c r="D65" s="726">
        <f>'RM_5.1.3.sz.mell'!D65</f>
        <v>0</v>
      </c>
      <c r="E65" s="726">
        <f>'RM_5.1.3.sz.mell'!E65</f>
        <v>0</v>
      </c>
      <c r="F65" s="726">
        <f>'RM_5.1.3.sz.mell'!F65</f>
        <v>0</v>
      </c>
      <c r="G65" s="726">
        <f>'RM_5.1.3.sz.mell'!G65</f>
        <v>0</v>
      </c>
      <c r="H65" s="726">
        <f>'RM_5.1.3.sz.mell'!H65</f>
        <v>0</v>
      </c>
      <c r="I65" s="414">
        <f>'RM_5.1.3.sz.mell'!I65</f>
        <v>0</v>
      </c>
      <c r="J65" s="414">
        <f>'RM_5.1.3.sz.mell'!J65</f>
        <v>0</v>
      </c>
      <c r="K65" s="313">
        <f>'RM_5.1.3.sz.mell'!K65</f>
        <v>0</v>
      </c>
    </row>
    <row r="66" spans="1:11" s="1399" customFormat="1" ht="12" customHeight="1" thickBot="1" x14ac:dyDescent="0.25">
      <c r="A66" s="1403" t="s">
        <v>394</v>
      </c>
      <c r="B66" s="1292" t="s">
        <v>309</v>
      </c>
      <c r="C66" s="407">
        <f>'RM_5.1.3.sz.mell'!C66</f>
        <v>0</v>
      </c>
      <c r="D66" s="725">
        <f>'RM_5.1.3.sz.mell'!D66</f>
        <v>0</v>
      </c>
      <c r="E66" s="725">
        <f>'RM_5.1.3.sz.mell'!E66</f>
        <v>0</v>
      </c>
      <c r="F66" s="725">
        <f>'RM_5.1.3.sz.mell'!F66</f>
        <v>0</v>
      </c>
      <c r="G66" s="725">
        <f>'RM_5.1.3.sz.mell'!G66</f>
        <v>0</v>
      </c>
      <c r="H66" s="725">
        <f>'RM_5.1.3.sz.mell'!H66</f>
        <v>0</v>
      </c>
      <c r="I66" s="407">
        <f>'RM_5.1.3.sz.mell'!I66</f>
        <v>0</v>
      </c>
      <c r="J66" s="407">
        <f>'RM_5.1.3.sz.mell'!J66</f>
        <v>0</v>
      </c>
      <c r="K66" s="307">
        <f>'RM_5.1.3.sz.mell'!K66</f>
        <v>0</v>
      </c>
    </row>
    <row r="67" spans="1:11" s="1399" customFormat="1" ht="12" customHeight="1" x14ac:dyDescent="0.2">
      <c r="A67" s="1397" t="s">
        <v>337</v>
      </c>
      <c r="B67" s="1286" t="s">
        <v>310</v>
      </c>
      <c r="C67" s="710">
        <f>'RM_5.1.3.sz.mell'!C67</f>
        <v>0</v>
      </c>
      <c r="D67" s="1484">
        <f>'RM_5.1.3.sz.mell'!D67</f>
        <v>0</v>
      </c>
      <c r="E67" s="1484">
        <f>'RM_5.1.3.sz.mell'!E67</f>
        <v>0</v>
      </c>
      <c r="F67" s="1484">
        <f>'RM_5.1.3.sz.mell'!F67</f>
        <v>0</v>
      </c>
      <c r="G67" s="1484">
        <f>'RM_5.1.3.sz.mell'!G67</f>
        <v>0</v>
      </c>
      <c r="H67" s="1484">
        <f>'RM_5.1.3.sz.mell'!H67</f>
        <v>0</v>
      </c>
      <c r="I67" s="710">
        <f>'RM_5.1.3.sz.mell'!I67</f>
        <v>0</v>
      </c>
      <c r="J67" s="710">
        <f>'RM_5.1.3.sz.mell'!J67</f>
        <v>0</v>
      </c>
      <c r="K67" s="788">
        <f>'RM_5.1.3.sz.mell'!K67</f>
        <v>0</v>
      </c>
    </row>
    <row r="68" spans="1:11" s="1399" customFormat="1" ht="12" customHeight="1" x14ac:dyDescent="0.2">
      <c r="A68" s="1398" t="s">
        <v>346</v>
      </c>
      <c r="B68" s="1288" t="s">
        <v>311</v>
      </c>
      <c r="C68" s="710">
        <f>'RM_5.1.3.sz.mell'!C68</f>
        <v>0</v>
      </c>
      <c r="D68" s="1484">
        <f>'RM_5.1.3.sz.mell'!D68</f>
        <v>0</v>
      </c>
      <c r="E68" s="1484">
        <f>'RM_5.1.3.sz.mell'!E68</f>
        <v>0</v>
      </c>
      <c r="F68" s="1484">
        <f>'RM_5.1.3.sz.mell'!F68</f>
        <v>0</v>
      </c>
      <c r="G68" s="1484">
        <f>'RM_5.1.3.sz.mell'!G68</f>
        <v>0</v>
      </c>
      <c r="H68" s="1484">
        <f>'RM_5.1.3.sz.mell'!H68</f>
        <v>0</v>
      </c>
      <c r="I68" s="710">
        <f>'RM_5.1.3.sz.mell'!I68</f>
        <v>0</v>
      </c>
      <c r="J68" s="710">
        <f>'RM_5.1.3.sz.mell'!J68</f>
        <v>0</v>
      </c>
      <c r="K68" s="788">
        <f>'RM_5.1.3.sz.mell'!K68</f>
        <v>0</v>
      </c>
    </row>
    <row r="69" spans="1:11" s="1399" customFormat="1" ht="12" customHeight="1" thickBot="1" x14ac:dyDescent="0.25">
      <c r="A69" s="1401" t="s">
        <v>347</v>
      </c>
      <c r="B69" s="1404" t="s">
        <v>312</v>
      </c>
      <c r="C69" s="707">
        <f>'RM_5.1.3.sz.mell'!C69</f>
        <v>0</v>
      </c>
      <c r="D69" s="1487">
        <f>'RM_5.1.3.sz.mell'!D69</f>
        <v>0</v>
      </c>
      <c r="E69" s="1487">
        <f>'RM_5.1.3.sz.mell'!E69</f>
        <v>0</v>
      </c>
      <c r="F69" s="1487">
        <f>'RM_5.1.3.sz.mell'!F69</f>
        <v>0</v>
      </c>
      <c r="G69" s="1487">
        <f>'RM_5.1.3.sz.mell'!G69</f>
        <v>0</v>
      </c>
      <c r="H69" s="1487">
        <f>'RM_5.1.3.sz.mell'!H69</f>
        <v>0</v>
      </c>
      <c r="I69" s="707">
        <f>'RM_5.1.3.sz.mell'!I69</f>
        <v>0</v>
      </c>
      <c r="J69" s="707">
        <f>'RM_5.1.3.sz.mell'!J69</f>
        <v>0</v>
      </c>
      <c r="K69" s="795">
        <f>'RM_5.1.3.sz.mell'!K69</f>
        <v>0</v>
      </c>
    </row>
    <row r="70" spans="1:11" s="1399" customFormat="1" ht="12" customHeight="1" thickBot="1" x14ac:dyDescent="0.25">
      <c r="A70" s="1403" t="s">
        <v>313</v>
      </c>
      <c r="B70" s="1292" t="s">
        <v>314</v>
      </c>
      <c r="C70" s="407">
        <f>'RM_5.1.3.sz.mell'!C70</f>
        <v>0</v>
      </c>
      <c r="D70" s="407">
        <f>'RM_5.1.3.sz.mell'!D70</f>
        <v>0</v>
      </c>
      <c r="E70" s="407">
        <f>'RM_5.1.3.sz.mell'!E70</f>
        <v>0</v>
      </c>
      <c r="F70" s="407">
        <f>'RM_5.1.3.sz.mell'!F70</f>
        <v>0</v>
      </c>
      <c r="G70" s="407">
        <f>'RM_5.1.3.sz.mell'!G70</f>
        <v>0</v>
      </c>
      <c r="H70" s="407">
        <f>'RM_5.1.3.sz.mell'!H70</f>
        <v>0</v>
      </c>
      <c r="I70" s="407">
        <f>'RM_5.1.3.sz.mell'!I70</f>
        <v>0</v>
      </c>
      <c r="J70" s="407">
        <f>'RM_5.1.3.sz.mell'!J70</f>
        <v>0</v>
      </c>
      <c r="K70" s="307">
        <f>'RM_5.1.3.sz.mell'!K70</f>
        <v>0</v>
      </c>
    </row>
    <row r="71" spans="1:11" s="1399" customFormat="1" ht="12" customHeight="1" x14ac:dyDescent="0.2">
      <c r="A71" s="1397" t="s">
        <v>149</v>
      </c>
      <c r="B71" s="1286" t="s">
        <v>315</v>
      </c>
      <c r="C71" s="710">
        <f>'RM_5.1.3.sz.mell'!C71</f>
        <v>0</v>
      </c>
      <c r="D71" s="710">
        <f>'RM_5.1.3.sz.mell'!D71</f>
        <v>0</v>
      </c>
      <c r="E71" s="710">
        <f>'RM_5.1.3.sz.mell'!E71</f>
        <v>0</v>
      </c>
      <c r="F71" s="710">
        <f>'RM_5.1.3.sz.mell'!F71</f>
        <v>0</v>
      </c>
      <c r="G71" s="710">
        <f>'RM_5.1.3.sz.mell'!G71</f>
        <v>0</v>
      </c>
      <c r="H71" s="710">
        <f>'RM_5.1.3.sz.mell'!H71</f>
        <v>0</v>
      </c>
      <c r="I71" s="710">
        <f>'RM_5.1.3.sz.mell'!I71</f>
        <v>0</v>
      </c>
      <c r="J71" s="710">
        <f>'RM_5.1.3.sz.mell'!J71</f>
        <v>0</v>
      </c>
      <c r="K71" s="788">
        <f>'RM_5.1.3.sz.mell'!K71</f>
        <v>0</v>
      </c>
    </row>
    <row r="72" spans="1:11" s="1399" customFormat="1" ht="12" customHeight="1" x14ac:dyDescent="0.2">
      <c r="A72" s="1398" t="s">
        <v>150</v>
      </c>
      <c r="B72" s="1286" t="s">
        <v>571</v>
      </c>
      <c r="C72" s="710">
        <f>'RM_5.1.3.sz.mell'!C72</f>
        <v>0</v>
      </c>
      <c r="D72" s="710">
        <f>'RM_5.1.3.sz.mell'!D72</f>
        <v>0</v>
      </c>
      <c r="E72" s="710">
        <f>'RM_5.1.3.sz.mell'!E72</f>
        <v>0</v>
      </c>
      <c r="F72" s="710">
        <f>'RM_5.1.3.sz.mell'!F72</f>
        <v>0</v>
      </c>
      <c r="G72" s="710">
        <f>'RM_5.1.3.sz.mell'!G72</f>
        <v>0</v>
      </c>
      <c r="H72" s="710">
        <f>'RM_5.1.3.sz.mell'!H72</f>
        <v>0</v>
      </c>
      <c r="I72" s="710">
        <f>'RM_5.1.3.sz.mell'!I72</f>
        <v>0</v>
      </c>
      <c r="J72" s="710">
        <f>'RM_5.1.3.sz.mell'!J72</f>
        <v>0</v>
      </c>
      <c r="K72" s="788">
        <f>'RM_5.1.3.sz.mell'!K72</f>
        <v>0</v>
      </c>
    </row>
    <row r="73" spans="1:11" s="1399" customFormat="1" ht="12" customHeight="1" x14ac:dyDescent="0.2">
      <c r="A73" s="1398" t="s">
        <v>338</v>
      </c>
      <c r="B73" s="1286" t="s">
        <v>316</v>
      </c>
      <c r="C73" s="710">
        <f>'RM_5.1.3.sz.mell'!C73</f>
        <v>0</v>
      </c>
      <c r="D73" s="710">
        <f>'RM_5.1.3.sz.mell'!D73</f>
        <v>0</v>
      </c>
      <c r="E73" s="710">
        <f>'RM_5.1.3.sz.mell'!E73</f>
        <v>0</v>
      </c>
      <c r="F73" s="710">
        <f>'RM_5.1.3.sz.mell'!F73</f>
        <v>0</v>
      </c>
      <c r="G73" s="710">
        <f>'RM_5.1.3.sz.mell'!G73</f>
        <v>0</v>
      </c>
      <c r="H73" s="710">
        <f>'RM_5.1.3.sz.mell'!H73</f>
        <v>0</v>
      </c>
      <c r="I73" s="710">
        <f>'RM_5.1.3.sz.mell'!I73</f>
        <v>0</v>
      </c>
      <c r="J73" s="710">
        <f>'RM_5.1.3.sz.mell'!J73</f>
        <v>0</v>
      </c>
      <c r="K73" s="788">
        <f>'RM_5.1.3.sz.mell'!K73</f>
        <v>0</v>
      </c>
    </row>
    <row r="74" spans="1:11" s="1399" customFormat="1" ht="12" customHeight="1" thickBot="1" x14ac:dyDescent="0.3">
      <c r="A74" s="1400" t="s">
        <v>339</v>
      </c>
      <c r="B74" s="1507" t="s">
        <v>572</v>
      </c>
      <c r="C74" s="710">
        <f>'RM_5.1.3.sz.mell'!C74</f>
        <v>0</v>
      </c>
      <c r="D74" s="710">
        <f>'RM_5.1.3.sz.mell'!D74</f>
        <v>0</v>
      </c>
      <c r="E74" s="710">
        <f>'RM_5.1.3.sz.mell'!E74</f>
        <v>0</v>
      </c>
      <c r="F74" s="710">
        <f>'RM_5.1.3.sz.mell'!F74</f>
        <v>0</v>
      </c>
      <c r="G74" s="710">
        <f>'RM_5.1.3.sz.mell'!G74</f>
        <v>0</v>
      </c>
      <c r="H74" s="710">
        <f>'RM_5.1.3.sz.mell'!H74</f>
        <v>0</v>
      </c>
      <c r="I74" s="710">
        <f>'RM_5.1.3.sz.mell'!I74</f>
        <v>0</v>
      </c>
      <c r="J74" s="710">
        <f>'RM_5.1.3.sz.mell'!J74</f>
        <v>0</v>
      </c>
      <c r="K74" s="788">
        <f>'RM_5.1.3.sz.mell'!K74</f>
        <v>0</v>
      </c>
    </row>
    <row r="75" spans="1:11" s="1399" customFormat="1" ht="12" customHeight="1" thickBot="1" x14ac:dyDescent="0.25">
      <c r="A75" s="1403" t="s">
        <v>317</v>
      </c>
      <c r="B75" s="1292" t="s">
        <v>318</v>
      </c>
      <c r="C75" s="407">
        <f>'RM_5.1.3.sz.mell'!C75</f>
        <v>0</v>
      </c>
      <c r="D75" s="407">
        <f>'RM_5.1.3.sz.mell'!D75</f>
        <v>0</v>
      </c>
      <c r="E75" s="407">
        <f>'RM_5.1.3.sz.mell'!E75</f>
        <v>0</v>
      </c>
      <c r="F75" s="407">
        <f>'RM_5.1.3.sz.mell'!F75</f>
        <v>0</v>
      </c>
      <c r="G75" s="407">
        <f>'RM_5.1.3.sz.mell'!G75</f>
        <v>0</v>
      </c>
      <c r="H75" s="407">
        <f>'RM_5.1.3.sz.mell'!H75</f>
        <v>0</v>
      </c>
      <c r="I75" s="407">
        <f>'RM_5.1.3.sz.mell'!I75</f>
        <v>0</v>
      </c>
      <c r="J75" s="407">
        <f>'RM_5.1.3.sz.mell'!J75</f>
        <v>0</v>
      </c>
      <c r="K75" s="307">
        <f>'RM_5.1.3.sz.mell'!K75</f>
        <v>0</v>
      </c>
    </row>
    <row r="76" spans="1:11" s="1399" customFormat="1" ht="12" customHeight="1" x14ac:dyDescent="0.2">
      <c r="A76" s="1397" t="s">
        <v>340</v>
      </c>
      <c r="B76" s="1286" t="s">
        <v>319</v>
      </c>
      <c r="C76" s="710">
        <f>'RM_5.1.3.sz.mell'!C76</f>
        <v>0</v>
      </c>
      <c r="D76" s="710">
        <f>'RM_5.1.3.sz.mell'!D76</f>
        <v>0</v>
      </c>
      <c r="E76" s="710">
        <f>'RM_5.1.3.sz.mell'!E76</f>
        <v>0</v>
      </c>
      <c r="F76" s="710">
        <f>'RM_5.1.3.sz.mell'!F76</f>
        <v>0</v>
      </c>
      <c r="G76" s="710">
        <f>'RM_5.1.3.sz.mell'!G76</f>
        <v>0</v>
      </c>
      <c r="H76" s="710">
        <f>'RM_5.1.3.sz.mell'!H76</f>
        <v>0</v>
      </c>
      <c r="I76" s="710">
        <f>'RM_5.1.3.sz.mell'!I76</f>
        <v>0</v>
      </c>
      <c r="J76" s="710">
        <f>'RM_5.1.3.sz.mell'!J76</f>
        <v>0</v>
      </c>
      <c r="K76" s="788">
        <f>'RM_5.1.3.sz.mell'!K76</f>
        <v>0</v>
      </c>
    </row>
    <row r="77" spans="1:11" s="1399" customFormat="1" ht="12" customHeight="1" thickBot="1" x14ac:dyDescent="0.25">
      <c r="A77" s="1400" t="s">
        <v>341</v>
      </c>
      <c r="B77" s="1293" t="s">
        <v>320</v>
      </c>
      <c r="C77" s="710">
        <f>'RM_5.1.3.sz.mell'!C77</f>
        <v>0</v>
      </c>
      <c r="D77" s="710">
        <f>'RM_5.1.3.sz.mell'!D77</f>
        <v>0</v>
      </c>
      <c r="E77" s="710">
        <f>'RM_5.1.3.sz.mell'!E77</f>
        <v>0</v>
      </c>
      <c r="F77" s="710">
        <f>'RM_5.1.3.sz.mell'!F77</f>
        <v>0</v>
      </c>
      <c r="G77" s="710">
        <f>'RM_5.1.3.sz.mell'!G77</f>
        <v>0</v>
      </c>
      <c r="H77" s="710">
        <f>'RM_5.1.3.sz.mell'!H77</f>
        <v>0</v>
      </c>
      <c r="I77" s="710">
        <f>'RM_5.1.3.sz.mell'!I77</f>
        <v>0</v>
      </c>
      <c r="J77" s="710">
        <f>'RM_5.1.3.sz.mell'!J77</f>
        <v>0</v>
      </c>
      <c r="K77" s="788">
        <f>'RM_5.1.3.sz.mell'!K77</f>
        <v>0</v>
      </c>
    </row>
    <row r="78" spans="1:11" s="75" customFormat="1" ht="12" customHeight="1" thickBot="1" x14ac:dyDescent="0.25">
      <c r="A78" s="1403" t="s">
        <v>321</v>
      </c>
      <c r="B78" s="1292" t="s">
        <v>322</v>
      </c>
      <c r="C78" s="407">
        <f>'RM_5.1.3.sz.mell'!C78</f>
        <v>0</v>
      </c>
      <c r="D78" s="407">
        <f>'RM_5.1.3.sz.mell'!D78</f>
        <v>0</v>
      </c>
      <c r="E78" s="407">
        <f>'RM_5.1.3.sz.mell'!E78</f>
        <v>0</v>
      </c>
      <c r="F78" s="407">
        <f>'RM_5.1.3.sz.mell'!F78</f>
        <v>0</v>
      </c>
      <c r="G78" s="407">
        <f>'RM_5.1.3.sz.mell'!G78</f>
        <v>0</v>
      </c>
      <c r="H78" s="407">
        <f>'RM_5.1.3.sz.mell'!H78</f>
        <v>0</v>
      </c>
      <c r="I78" s="407">
        <f>'RM_5.1.3.sz.mell'!I78</f>
        <v>0</v>
      </c>
      <c r="J78" s="407">
        <f>'RM_5.1.3.sz.mell'!J78</f>
        <v>0</v>
      </c>
      <c r="K78" s="307">
        <f>'RM_5.1.3.sz.mell'!K78</f>
        <v>0</v>
      </c>
    </row>
    <row r="79" spans="1:11" s="1399" customFormat="1" ht="12" customHeight="1" x14ac:dyDescent="0.2">
      <c r="A79" s="1397" t="s">
        <v>342</v>
      </c>
      <c r="B79" s="1286" t="s">
        <v>323</v>
      </c>
      <c r="C79" s="710">
        <f>'RM_5.1.3.sz.mell'!C79</f>
        <v>0</v>
      </c>
      <c r="D79" s="710">
        <f>'RM_5.1.3.sz.mell'!D79</f>
        <v>0</v>
      </c>
      <c r="E79" s="710">
        <f>'RM_5.1.3.sz.mell'!E79</f>
        <v>0</v>
      </c>
      <c r="F79" s="710">
        <f>'RM_5.1.3.sz.mell'!F79</f>
        <v>0</v>
      </c>
      <c r="G79" s="710">
        <f>'RM_5.1.3.sz.mell'!G79</f>
        <v>0</v>
      </c>
      <c r="H79" s="710">
        <f>'RM_5.1.3.sz.mell'!H79</f>
        <v>0</v>
      </c>
      <c r="I79" s="710">
        <f>'RM_5.1.3.sz.mell'!I79</f>
        <v>0</v>
      </c>
      <c r="J79" s="710">
        <f>'RM_5.1.3.sz.mell'!J79</f>
        <v>0</v>
      </c>
      <c r="K79" s="788">
        <f>'RM_5.1.3.sz.mell'!K79</f>
        <v>0</v>
      </c>
    </row>
    <row r="80" spans="1:11" s="1399" customFormat="1" ht="12" customHeight="1" x14ac:dyDescent="0.2">
      <c r="A80" s="1398" t="s">
        <v>343</v>
      </c>
      <c r="B80" s="1288" t="s">
        <v>324</v>
      </c>
      <c r="C80" s="710">
        <f>'RM_5.1.3.sz.mell'!C80</f>
        <v>0</v>
      </c>
      <c r="D80" s="710">
        <f>'RM_5.1.3.sz.mell'!D80</f>
        <v>0</v>
      </c>
      <c r="E80" s="710">
        <f>'RM_5.1.3.sz.mell'!E80</f>
        <v>0</v>
      </c>
      <c r="F80" s="710">
        <f>'RM_5.1.3.sz.mell'!F80</f>
        <v>0</v>
      </c>
      <c r="G80" s="710">
        <f>'RM_5.1.3.sz.mell'!G80</f>
        <v>0</v>
      </c>
      <c r="H80" s="710">
        <f>'RM_5.1.3.sz.mell'!H80</f>
        <v>0</v>
      </c>
      <c r="I80" s="710">
        <f>'RM_5.1.3.sz.mell'!I80</f>
        <v>0</v>
      </c>
      <c r="J80" s="710">
        <f>'RM_5.1.3.sz.mell'!J80</f>
        <v>0</v>
      </c>
      <c r="K80" s="788">
        <f>'RM_5.1.3.sz.mell'!K80</f>
        <v>0</v>
      </c>
    </row>
    <row r="81" spans="1:11" s="1399" customFormat="1" ht="12" customHeight="1" thickBot="1" x14ac:dyDescent="0.3">
      <c r="A81" s="1400" t="s">
        <v>344</v>
      </c>
      <c r="B81" s="1291" t="s">
        <v>764</v>
      </c>
      <c r="C81" s="710">
        <f>'RM_5.1.3.sz.mell'!C81</f>
        <v>0</v>
      </c>
      <c r="D81" s="710">
        <f>'RM_5.1.3.sz.mell'!D81</f>
        <v>0</v>
      </c>
      <c r="E81" s="710">
        <f>'RM_5.1.3.sz.mell'!E81</f>
        <v>0</v>
      </c>
      <c r="F81" s="710">
        <f>'RM_5.1.3.sz.mell'!F81</f>
        <v>0</v>
      </c>
      <c r="G81" s="710">
        <f>'RM_5.1.3.sz.mell'!G81</f>
        <v>0</v>
      </c>
      <c r="H81" s="710">
        <f>'RM_5.1.3.sz.mell'!H81</f>
        <v>0</v>
      </c>
      <c r="I81" s="710">
        <f>'RM_5.1.3.sz.mell'!I81</f>
        <v>0</v>
      </c>
      <c r="J81" s="710">
        <f>'RM_5.1.3.sz.mell'!J81</f>
        <v>0</v>
      </c>
      <c r="K81" s="788">
        <f>'RM_5.1.3.sz.mell'!K81</f>
        <v>0</v>
      </c>
    </row>
    <row r="82" spans="1:11" s="1399" customFormat="1" ht="12" customHeight="1" thickBot="1" x14ac:dyDescent="0.25">
      <c r="A82" s="1403" t="s">
        <v>325</v>
      </c>
      <c r="B82" s="1292" t="s">
        <v>345</v>
      </c>
      <c r="C82" s="407">
        <f>'RM_5.1.3.sz.mell'!C82</f>
        <v>0</v>
      </c>
      <c r="D82" s="407">
        <f>'RM_5.1.3.sz.mell'!D82</f>
        <v>0</v>
      </c>
      <c r="E82" s="407">
        <f>'RM_5.1.3.sz.mell'!E82</f>
        <v>0</v>
      </c>
      <c r="F82" s="407">
        <f>'RM_5.1.3.sz.mell'!F82</f>
        <v>0</v>
      </c>
      <c r="G82" s="407">
        <f>'RM_5.1.3.sz.mell'!G82</f>
        <v>0</v>
      </c>
      <c r="H82" s="407">
        <f>'RM_5.1.3.sz.mell'!H82</f>
        <v>0</v>
      </c>
      <c r="I82" s="407">
        <f>'RM_5.1.3.sz.mell'!I82</f>
        <v>0</v>
      </c>
      <c r="J82" s="407">
        <f>'RM_5.1.3.sz.mell'!J82</f>
        <v>0</v>
      </c>
      <c r="K82" s="307">
        <f>'RM_5.1.3.sz.mell'!K82</f>
        <v>0</v>
      </c>
    </row>
    <row r="83" spans="1:11" s="1399" customFormat="1" ht="12" customHeight="1" x14ac:dyDescent="0.2">
      <c r="A83" s="1406" t="s">
        <v>326</v>
      </c>
      <c r="B83" s="1286" t="s">
        <v>327</v>
      </c>
      <c r="C83" s="710">
        <f>'RM_5.1.3.sz.mell'!C83</f>
        <v>0</v>
      </c>
      <c r="D83" s="710">
        <f>'RM_5.1.3.sz.mell'!D83</f>
        <v>0</v>
      </c>
      <c r="E83" s="710">
        <f>'RM_5.1.3.sz.mell'!E83</f>
        <v>0</v>
      </c>
      <c r="F83" s="710">
        <f>'RM_5.1.3.sz.mell'!F83</f>
        <v>0</v>
      </c>
      <c r="G83" s="710">
        <f>'RM_5.1.3.sz.mell'!G83</f>
        <v>0</v>
      </c>
      <c r="H83" s="710">
        <f>'RM_5.1.3.sz.mell'!H83</f>
        <v>0</v>
      </c>
      <c r="I83" s="710">
        <f>'RM_5.1.3.sz.mell'!I83</f>
        <v>0</v>
      </c>
      <c r="J83" s="710">
        <f>'RM_5.1.3.sz.mell'!J83</f>
        <v>0</v>
      </c>
      <c r="K83" s="788">
        <f>'RM_5.1.3.sz.mell'!K83</f>
        <v>0</v>
      </c>
    </row>
    <row r="84" spans="1:11" s="1399" customFormat="1" ht="12" customHeight="1" x14ac:dyDescent="0.2">
      <c r="A84" s="1407" t="s">
        <v>328</v>
      </c>
      <c r="B84" s="1288" t="s">
        <v>329</v>
      </c>
      <c r="C84" s="710">
        <f>'RM_5.1.3.sz.mell'!C84</f>
        <v>0</v>
      </c>
      <c r="D84" s="710">
        <f>'RM_5.1.3.sz.mell'!D84</f>
        <v>0</v>
      </c>
      <c r="E84" s="710">
        <f>'RM_5.1.3.sz.mell'!E84</f>
        <v>0</v>
      </c>
      <c r="F84" s="710">
        <f>'RM_5.1.3.sz.mell'!F84</f>
        <v>0</v>
      </c>
      <c r="G84" s="710">
        <f>'RM_5.1.3.sz.mell'!G84</f>
        <v>0</v>
      </c>
      <c r="H84" s="710">
        <f>'RM_5.1.3.sz.mell'!H84</f>
        <v>0</v>
      </c>
      <c r="I84" s="710">
        <f>'RM_5.1.3.sz.mell'!I84</f>
        <v>0</v>
      </c>
      <c r="J84" s="710">
        <f>'RM_5.1.3.sz.mell'!J84</f>
        <v>0</v>
      </c>
      <c r="K84" s="788">
        <f>'RM_5.1.3.sz.mell'!K84</f>
        <v>0</v>
      </c>
    </row>
    <row r="85" spans="1:11" s="1399" customFormat="1" ht="12" customHeight="1" x14ac:dyDescent="0.2">
      <c r="A85" s="1407" t="s">
        <v>330</v>
      </c>
      <c r="B85" s="1288" t="s">
        <v>331</v>
      </c>
      <c r="C85" s="710">
        <f>'RM_5.1.3.sz.mell'!C85</f>
        <v>0</v>
      </c>
      <c r="D85" s="710">
        <f>'RM_5.1.3.sz.mell'!D85</f>
        <v>0</v>
      </c>
      <c r="E85" s="710">
        <f>'RM_5.1.3.sz.mell'!E85</f>
        <v>0</v>
      </c>
      <c r="F85" s="710">
        <f>'RM_5.1.3.sz.mell'!F85</f>
        <v>0</v>
      </c>
      <c r="G85" s="710">
        <f>'RM_5.1.3.sz.mell'!G85</f>
        <v>0</v>
      </c>
      <c r="H85" s="710">
        <f>'RM_5.1.3.sz.mell'!H85</f>
        <v>0</v>
      </c>
      <c r="I85" s="710">
        <f>'RM_5.1.3.sz.mell'!I85</f>
        <v>0</v>
      </c>
      <c r="J85" s="710">
        <f>'RM_5.1.3.sz.mell'!J85</f>
        <v>0</v>
      </c>
      <c r="K85" s="788">
        <f>'RM_5.1.3.sz.mell'!K85</f>
        <v>0</v>
      </c>
    </row>
    <row r="86" spans="1:11" s="75" customFormat="1" ht="12" customHeight="1" thickBot="1" x14ac:dyDescent="0.25">
      <c r="A86" s="1408" t="s">
        <v>332</v>
      </c>
      <c r="B86" s="1293" t="s">
        <v>333</v>
      </c>
      <c r="C86" s="710">
        <f>'RM_5.1.3.sz.mell'!C86</f>
        <v>0</v>
      </c>
      <c r="D86" s="710">
        <f>'RM_5.1.3.sz.mell'!D86</f>
        <v>0</v>
      </c>
      <c r="E86" s="710">
        <f>'RM_5.1.3.sz.mell'!E86</f>
        <v>0</v>
      </c>
      <c r="F86" s="710">
        <f>'RM_5.1.3.sz.mell'!F86</f>
        <v>0</v>
      </c>
      <c r="G86" s="710">
        <f>'RM_5.1.3.sz.mell'!G86</f>
        <v>0</v>
      </c>
      <c r="H86" s="710">
        <f>'RM_5.1.3.sz.mell'!H86</f>
        <v>0</v>
      </c>
      <c r="I86" s="710">
        <f>'RM_5.1.3.sz.mell'!I86</f>
        <v>0</v>
      </c>
      <c r="J86" s="710">
        <f>'RM_5.1.3.sz.mell'!J86</f>
        <v>0</v>
      </c>
      <c r="K86" s="788">
        <f>'RM_5.1.3.sz.mell'!K86</f>
        <v>0</v>
      </c>
    </row>
    <row r="87" spans="1:11" s="75" customFormat="1" ht="12" customHeight="1" thickBot="1" x14ac:dyDescent="0.25">
      <c r="A87" s="1403" t="s">
        <v>334</v>
      </c>
      <c r="B87" s="1292" t="s">
        <v>475</v>
      </c>
      <c r="C87" s="407">
        <f>'RM_5.1.3.sz.mell'!C87</f>
        <v>0</v>
      </c>
      <c r="D87" s="407">
        <f>'RM_5.1.3.sz.mell'!D87</f>
        <v>0</v>
      </c>
      <c r="E87" s="407">
        <f>'RM_5.1.3.sz.mell'!E87</f>
        <v>0</v>
      </c>
      <c r="F87" s="407">
        <f>'RM_5.1.3.sz.mell'!F87</f>
        <v>0</v>
      </c>
      <c r="G87" s="407">
        <f>'RM_5.1.3.sz.mell'!G87</f>
        <v>0</v>
      </c>
      <c r="H87" s="407">
        <f>'RM_5.1.3.sz.mell'!H87</f>
        <v>0</v>
      </c>
      <c r="I87" s="407">
        <f>'RM_5.1.3.sz.mell'!I87</f>
        <v>0</v>
      </c>
      <c r="J87" s="407">
        <f>'RM_5.1.3.sz.mell'!J87</f>
        <v>0</v>
      </c>
      <c r="K87" s="307">
        <f>'RM_5.1.3.sz.mell'!K87</f>
        <v>0</v>
      </c>
    </row>
    <row r="88" spans="1:11" s="75" customFormat="1" ht="12" customHeight="1" thickBot="1" x14ac:dyDescent="0.25">
      <c r="A88" s="1403" t="s">
        <v>507</v>
      </c>
      <c r="B88" s="1292" t="s">
        <v>335</v>
      </c>
      <c r="C88" s="407">
        <f>'RM_5.1.3.sz.mell'!C88</f>
        <v>0</v>
      </c>
      <c r="D88" s="407">
        <f>'RM_5.1.3.sz.mell'!D88</f>
        <v>0</v>
      </c>
      <c r="E88" s="407">
        <f>'RM_5.1.3.sz.mell'!E88</f>
        <v>0</v>
      </c>
      <c r="F88" s="407">
        <f>'RM_5.1.3.sz.mell'!F88</f>
        <v>0</v>
      </c>
      <c r="G88" s="407">
        <f>'RM_5.1.3.sz.mell'!G88</f>
        <v>0</v>
      </c>
      <c r="H88" s="407">
        <f>'RM_5.1.3.sz.mell'!H88</f>
        <v>0</v>
      </c>
      <c r="I88" s="407">
        <f>'RM_5.1.3.sz.mell'!I88</f>
        <v>0</v>
      </c>
      <c r="J88" s="407">
        <f>'RM_5.1.3.sz.mell'!J88</f>
        <v>0</v>
      </c>
      <c r="K88" s="307">
        <f>'RM_5.1.3.sz.mell'!K88</f>
        <v>0</v>
      </c>
    </row>
    <row r="89" spans="1:11" s="75" customFormat="1" ht="12" customHeight="1" thickBot="1" x14ac:dyDescent="0.25">
      <c r="A89" s="1403" t="s">
        <v>508</v>
      </c>
      <c r="B89" s="1292" t="s">
        <v>478</v>
      </c>
      <c r="C89" s="414">
        <f>'RM_5.1.3.sz.mell'!C89</f>
        <v>0</v>
      </c>
      <c r="D89" s="414">
        <f>'RM_5.1.3.sz.mell'!D89</f>
        <v>0</v>
      </c>
      <c r="E89" s="414">
        <f>'RM_5.1.3.sz.mell'!E89</f>
        <v>0</v>
      </c>
      <c r="F89" s="414">
        <f>'RM_5.1.3.sz.mell'!F89</f>
        <v>0</v>
      </c>
      <c r="G89" s="414">
        <f>'RM_5.1.3.sz.mell'!G89</f>
        <v>0</v>
      </c>
      <c r="H89" s="414">
        <f>'RM_5.1.3.sz.mell'!H89</f>
        <v>0</v>
      </c>
      <c r="I89" s="414">
        <f>'RM_5.1.3.sz.mell'!I89</f>
        <v>0</v>
      </c>
      <c r="J89" s="414">
        <f>'RM_5.1.3.sz.mell'!J89</f>
        <v>0</v>
      </c>
      <c r="K89" s="313">
        <f>'RM_5.1.3.sz.mell'!K89</f>
        <v>0</v>
      </c>
    </row>
    <row r="90" spans="1:11" s="75" customFormat="1" ht="12" customHeight="1" thickBot="1" x14ac:dyDescent="0.25">
      <c r="A90" s="1409" t="s">
        <v>509</v>
      </c>
      <c r="B90" s="1305" t="s">
        <v>510</v>
      </c>
      <c r="C90" s="414">
        <f>'RM_5.1.3.sz.mell'!C90</f>
        <v>0</v>
      </c>
      <c r="D90" s="414">
        <f>'RM_5.1.3.sz.mell'!D90</f>
        <v>0</v>
      </c>
      <c r="E90" s="414">
        <f>'RM_5.1.3.sz.mell'!E90</f>
        <v>0</v>
      </c>
      <c r="F90" s="414">
        <f>'RM_5.1.3.sz.mell'!F90</f>
        <v>0</v>
      </c>
      <c r="G90" s="414">
        <f>'RM_5.1.3.sz.mell'!G90</f>
        <v>0</v>
      </c>
      <c r="H90" s="414">
        <f>'RM_5.1.3.sz.mell'!H90</f>
        <v>0</v>
      </c>
      <c r="I90" s="414">
        <f>'RM_5.1.3.sz.mell'!I90</f>
        <v>0</v>
      </c>
      <c r="J90" s="414">
        <f>'RM_5.1.3.sz.mell'!J90</f>
        <v>0</v>
      </c>
      <c r="K90" s="313">
        <f>'RM_5.1.3.sz.mell'!K90</f>
        <v>0</v>
      </c>
    </row>
    <row r="91" spans="1:11" s="1399" customFormat="1" ht="15.15" customHeight="1" thickBot="1" x14ac:dyDescent="0.3">
      <c r="A91" s="1410"/>
      <c r="B91" s="1411"/>
      <c r="C91" s="372"/>
      <c r="D91" s="372"/>
      <c r="E91" s="372"/>
      <c r="F91" s="372"/>
      <c r="G91" s="372"/>
    </row>
    <row r="92" spans="1:11" s="1396" customFormat="1" ht="16.5" customHeight="1" thickBot="1" x14ac:dyDescent="0.3">
      <c r="A92" s="1726" t="s">
        <v>57</v>
      </c>
      <c r="B92" s="1727"/>
      <c r="C92" s="1727"/>
      <c r="D92" s="1727"/>
      <c r="E92" s="1727"/>
      <c r="F92" s="1727"/>
      <c r="G92" s="1727"/>
      <c r="H92" s="1727"/>
      <c r="I92" s="1727"/>
      <c r="J92" s="1727"/>
      <c r="K92" s="1728"/>
    </row>
    <row r="93" spans="1:11" s="1412" customFormat="1" ht="12" customHeight="1" thickBot="1" x14ac:dyDescent="0.3">
      <c r="A93" s="1281" t="s">
        <v>18</v>
      </c>
      <c r="B93" s="1313" t="s">
        <v>514</v>
      </c>
      <c r="C93" s="406">
        <f>'RM_5.1.3.sz.mell'!C93</f>
        <v>0</v>
      </c>
      <c r="D93" s="797">
        <f>'RM_5.1.3.sz.mell'!D93</f>
        <v>0</v>
      </c>
      <c r="E93" s="797">
        <f>'RM_5.1.3.sz.mell'!E93</f>
        <v>0</v>
      </c>
      <c r="F93" s="797">
        <f>'RM_5.1.3.sz.mell'!F93</f>
        <v>0</v>
      </c>
      <c r="G93" s="797">
        <f>'RM_5.1.3.sz.mell'!G93</f>
        <v>0</v>
      </c>
      <c r="H93" s="797">
        <f>'RM_5.1.3.sz.mell'!H93</f>
        <v>0</v>
      </c>
      <c r="I93" s="406">
        <f>'RM_5.1.3.sz.mell'!I93</f>
        <v>0</v>
      </c>
      <c r="J93" s="406">
        <f>'RM_5.1.3.sz.mell'!J93</f>
        <v>0</v>
      </c>
      <c r="K93" s="306">
        <f>'RM_5.1.3.sz.mell'!K93</f>
        <v>0</v>
      </c>
    </row>
    <row r="94" spans="1:11" ht="12" customHeight="1" x14ac:dyDescent="0.25">
      <c r="A94" s="1413" t="s">
        <v>98</v>
      </c>
      <c r="B94" s="1261" t="s">
        <v>49</v>
      </c>
      <c r="C94" s="715">
        <f>'RM_5.1.3.sz.mell'!C94</f>
        <v>0</v>
      </c>
      <c r="D94" s="1488">
        <f>'RM_5.1.3.sz.mell'!D94</f>
        <v>0</v>
      </c>
      <c r="E94" s="1488">
        <f>'RM_5.1.3.sz.mell'!E94</f>
        <v>0</v>
      </c>
      <c r="F94" s="1488">
        <f>'RM_5.1.3.sz.mell'!F94</f>
        <v>0</v>
      </c>
      <c r="G94" s="1488">
        <f>'RM_5.1.3.sz.mell'!G94</f>
        <v>0</v>
      </c>
      <c r="H94" s="1488">
        <f>'RM_5.1.3.sz.mell'!H94</f>
        <v>0</v>
      </c>
      <c r="I94" s="715">
        <f>'RM_5.1.3.sz.mell'!I94</f>
        <v>0</v>
      </c>
      <c r="J94" s="715">
        <f>'RM_5.1.3.sz.mell'!J94</f>
        <v>0</v>
      </c>
      <c r="K94" s="799">
        <f>'RM_5.1.3.sz.mell'!K94</f>
        <v>0</v>
      </c>
    </row>
    <row r="95" spans="1:11" ht="12" customHeight="1" x14ac:dyDescent="0.25">
      <c r="A95" s="1398" t="s">
        <v>99</v>
      </c>
      <c r="B95" s="1263" t="s">
        <v>183</v>
      </c>
      <c r="C95" s="717">
        <f>'RM_5.1.3.sz.mell'!C95</f>
        <v>0</v>
      </c>
      <c r="D95" s="717">
        <f>'RM_5.1.3.sz.mell'!D95</f>
        <v>0</v>
      </c>
      <c r="E95" s="717">
        <f>'RM_5.1.3.sz.mell'!E95</f>
        <v>0</v>
      </c>
      <c r="F95" s="717">
        <f>'RM_5.1.3.sz.mell'!F95</f>
        <v>0</v>
      </c>
      <c r="G95" s="717">
        <f>'RM_5.1.3.sz.mell'!G95</f>
        <v>0</v>
      </c>
      <c r="H95" s="717">
        <f>'RM_5.1.3.sz.mell'!H95</f>
        <v>0</v>
      </c>
      <c r="I95" s="717">
        <f>'RM_5.1.3.sz.mell'!I95</f>
        <v>0</v>
      </c>
      <c r="J95" s="717">
        <f>'RM_5.1.3.sz.mell'!J95</f>
        <v>0</v>
      </c>
      <c r="K95" s="785">
        <f>'RM_5.1.3.sz.mell'!K95</f>
        <v>0</v>
      </c>
    </row>
    <row r="96" spans="1:11" ht="12" customHeight="1" x14ac:dyDescent="0.25">
      <c r="A96" s="1398" t="s">
        <v>100</v>
      </c>
      <c r="B96" s="1263" t="s">
        <v>140</v>
      </c>
      <c r="C96" s="719">
        <f>'RM_5.1.3.sz.mell'!C96</f>
        <v>0</v>
      </c>
      <c r="D96" s="719">
        <f>'RM_5.1.3.sz.mell'!D96</f>
        <v>0</v>
      </c>
      <c r="E96" s="719">
        <f>'RM_5.1.3.sz.mell'!E96</f>
        <v>0</v>
      </c>
      <c r="F96" s="719">
        <f>'RM_5.1.3.sz.mell'!F96</f>
        <v>0</v>
      </c>
      <c r="G96" s="719">
        <f>'RM_5.1.3.sz.mell'!G96</f>
        <v>0</v>
      </c>
      <c r="H96" s="717">
        <f>'RM_5.1.3.sz.mell'!H96</f>
        <v>0</v>
      </c>
      <c r="I96" s="719">
        <f>'RM_5.1.3.sz.mell'!I96</f>
        <v>0</v>
      </c>
      <c r="J96" s="719">
        <f>'RM_5.1.3.sz.mell'!J96</f>
        <v>0</v>
      </c>
      <c r="K96" s="786">
        <f>'RM_5.1.3.sz.mell'!K96</f>
        <v>0</v>
      </c>
    </row>
    <row r="97" spans="1:11" ht="12" customHeight="1" x14ac:dyDescent="0.25">
      <c r="A97" s="1398" t="s">
        <v>101</v>
      </c>
      <c r="B97" s="1315" t="s">
        <v>184</v>
      </c>
      <c r="C97" s="719">
        <f>'RM_5.1.3.sz.mell'!C97</f>
        <v>0</v>
      </c>
      <c r="D97" s="719">
        <f>'RM_5.1.3.sz.mell'!D97</f>
        <v>0</v>
      </c>
      <c r="E97" s="719">
        <f>'RM_5.1.3.sz.mell'!E97</f>
        <v>0</v>
      </c>
      <c r="F97" s="719">
        <f>'RM_5.1.3.sz.mell'!F97</f>
        <v>0</v>
      </c>
      <c r="G97" s="719">
        <f>'RM_5.1.3.sz.mell'!G97</f>
        <v>0</v>
      </c>
      <c r="H97" s="719">
        <f>'RM_5.1.3.sz.mell'!H97</f>
        <v>0</v>
      </c>
      <c r="I97" s="719">
        <f>'RM_5.1.3.sz.mell'!I97</f>
        <v>0</v>
      </c>
      <c r="J97" s="719">
        <f>'RM_5.1.3.sz.mell'!J97</f>
        <v>0</v>
      </c>
      <c r="K97" s="786">
        <f>'RM_5.1.3.sz.mell'!K97</f>
        <v>0</v>
      </c>
    </row>
    <row r="98" spans="1:11" ht="12" customHeight="1" x14ac:dyDescent="0.25">
      <c r="A98" s="1398" t="s">
        <v>112</v>
      </c>
      <c r="B98" s="1316" t="s">
        <v>185</v>
      </c>
      <c r="C98" s="719">
        <f>'RM_5.1.3.sz.mell'!C98</f>
        <v>0</v>
      </c>
      <c r="D98" s="719">
        <f>'RM_5.1.3.sz.mell'!D98</f>
        <v>0</v>
      </c>
      <c r="E98" s="719">
        <f>'RM_5.1.3.sz.mell'!E98</f>
        <v>0</v>
      </c>
      <c r="F98" s="719">
        <f>'RM_5.1.3.sz.mell'!F98</f>
        <v>0</v>
      </c>
      <c r="G98" s="719">
        <f>'RM_5.1.3.sz.mell'!G98</f>
        <v>0</v>
      </c>
      <c r="H98" s="719">
        <f>'RM_5.1.3.sz.mell'!H98</f>
        <v>0</v>
      </c>
      <c r="I98" s="719">
        <f>'RM_5.1.3.sz.mell'!I98</f>
        <v>0</v>
      </c>
      <c r="J98" s="719">
        <f>'RM_5.1.3.sz.mell'!J98</f>
        <v>0</v>
      </c>
      <c r="K98" s="786">
        <f>'RM_5.1.3.sz.mell'!K98</f>
        <v>0</v>
      </c>
    </row>
    <row r="99" spans="1:11" ht="12" customHeight="1" x14ac:dyDescent="0.25">
      <c r="A99" s="1398" t="s">
        <v>102</v>
      </c>
      <c r="B99" s="1263" t="s">
        <v>511</v>
      </c>
      <c r="C99" s="719">
        <f>'RM_5.1.3.sz.mell'!C99</f>
        <v>0</v>
      </c>
      <c r="D99" s="719">
        <f>'RM_5.1.3.sz.mell'!D99</f>
        <v>0</v>
      </c>
      <c r="E99" s="719">
        <f>'RM_5.1.3.sz.mell'!E99</f>
        <v>0</v>
      </c>
      <c r="F99" s="719">
        <f>'RM_5.1.3.sz.mell'!F99</f>
        <v>0</v>
      </c>
      <c r="G99" s="719">
        <f>'RM_5.1.3.sz.mell'!G99</f>
        <v>0</v>
      </c>
      <c r="H99" s="719">
        <f>'RM_5.1.3.sz.mell'!H99</f>
        <v>0</v>
      </c>
      <c r="I99" s="719">
        <f>'RM_5.1.3.sz.mell'!I99</f>
        <v>0</v>
      </c>
      <c r="J99" s="719">
        <f>'RM_5.1.3.sz.mell'!J99</f>
        <v>0</v>
      </c>
      <c r="K99" s="786">
        <f>'RM_5.1.3.sz.mell'!K99</f>
        <v>0</v>
      </c>
    </row>
    <row r="100" spans="1:11" ht="12" customHeight="1" x14ac:dyDescent="0.2">
      <c r="A100" s="1398" t="s">
        <v>103</v>
      </c>
      <c r="B100" s="1318" t="s">
        <v>441</v>
      </c>
      <c r="C100" s="719">
        <f>'RM_5.1.3.sz.mell'!C100</f>
        <v>0</v>
      </c>
      <c r="D100" s="719">
        <f>'RM_5.1.3.sz.mell'!D100</f>
        <v>0</v>
      </c>
      <c r="E100" s="719">
        <f>'RM_5.1.3.sz.mell'!E100</f>
        <v>0</v>
      </c>
      <c r="F100" s="719">
        <f>'RM_5.1.3.sz.mell'!F100</f>
        <v>0</v>
      </c>
      <c r="G100" s="719">
        <f>'RM_5.1.3.sz.mell'!G100</f>
        <v>0</v>
      </c>
      <c r="H100" s="719">
        <f>'RM_5.1.3.sz.mell'!H100</f>
        <v>0</v>
      </c>
      <c r="I100" s="719">
        <f>'RM_5.1.3.sz.mell'!I100</f>
        <v>0</v>
      </c>
      <c r="J100" s="719">
        <f>'RM_5.1.3.sz.mell'!J100</f>
        <v>0</v>
      </c>
      <c r="K100" s="786">
        <f>'RM_5.1.3.sz.mell'!K100</f>
        <v>0</v>
      </c>
    </row>
    <row r="101" spans="1:11" ht="12" customHeight="1" x14ac:dyDescent="0.2">
      <c r="A101" s="1398" t="s">
        <v>113</v>
      </c>
      <c r="B101" s="1318" t="s">
        <v>440</v>
      </c>
      <c r="C101" s="719">
        <f>'RM_5.1.3.sz.mell'!C101</f>
        <v>0</v>
      </c>
      <c r="D101" s="719">
        <f>'RM_5.1.3.sz.mell'!D101</f>
        <v>0</v>
      </c>
      <c r="E101" s="719">
        <f>'RM_5.1.3.sz.mell'!E101</f>
        <v>0</v>
      </c>
      <c r="F101" s="719">
        <f>'RM_5.1.3.sz.mell'!F101</f>
        <v>0</v>
      </c>
      <c r="G101" s="719">
        <f>'RM_5.1.3.sz.mell'!G101</f>
        <v>0</v>
      </c>
      <c r="H101" s="719">
        <f>'RM_5.1.3.sz.mell'!H101</f>
        <v>0</v>
      </c>
      <c r="I101" s="719">
        <f>'RM_5.1.3.sz.mell'!I101</f>
        <v>0</v>
      </c>
      <c r="J101" s="719">
        <f>'RM_5.1.3.sz.mell'!J101</f>
        <v>0</v>
      </c>
      <c r="K101" s="786">
        <f>'RM_5.1.3.sz.mell'!K101</f>
        <v>0</v>
      </c>
    </row>
    <row r="102" spans="1:11" ht="12" customHeight="1" x14ac:dyDescent="0.2">
      <c r="A102" s="1398" t="s">
        <v>114</v>
      </c>
      <c r="B102" s="1318" t="s">
        <v>351</v>
      </c>
      <c r="C102" s="719">
        <f>'RM_5.1.3.sz.mell'!C102</f>
        <v>0</v>
      </c>
      <c r="D102" s="719">
        <f>'RM_5.1.3.sz.mell'!D102</f>
        <v>0</v>
      </c>
      <c r="E102" s="719">
        <f>'RM_5.1.3.sz.mell'!E102</f>
        <v>0</v>
      </c>
      <c r="F102" s="719">
        <f>'RM_5.1.3.sz.mell'!F102</f>
        <v>0</v>
      </c>
      <c r="G102" s="719">
        <f>'RM_5.1.3.sz.mell'!G102</f>
        <v>0</v>
      </c>
      <c r="H102" s="719">
        <f>'RM_5.1.3.sz.mell'!H102</f>
        <v>0</v>
      </c>
      <c r="I102" s="719">
        <f>'RM_5.1.3.sz.mell'!I102</f>
        <v>0</v>
      </c>
      <c r="J102" s="719">
        <f>'RM_5.1.3.sz.mell'!J102</f>
        <v>0</v>
      </c>
      <c r="K102" s="786">
        <f>'RM_5.1.3.sz.mell'!K102</f>
        <v>0</v>
      </c>
    </row>
    <row r="103" spans="1:11" ht="12" customHeight="1" x14ac:dyDescent="0.25">
      <c r="A103" s="1398" t="s">
        <v>115</v>
      </c>
      <c r="B103" s="1319" t="s">
        <v>352</v>
      </c>
      <c r="C103" s="719">
        <f>'RM_5.1.3.sz.mell'!C103</f>
        <v>0</v>
      </c>
      <c r="D103" s="719">
        <f>'RM_5.1.3.sz.mell'!D103</f>
        <v>0</v>
      </c>
      <c r="E103" s="719">
        <f>'RM_5.1.3.sz.mell'!E103</f>
        <v>0</v>
      </c>
      <c r="F103" s="719">
        <f>'RM_5.1.3.sz.mell'!F103</f>
        <v>0</v>
      </c>
      <c r="G103" s="719">
        <f>'RM_5.1.3.sz.mell'!G103</f>
        <v>0</v>
      </c>
      <c r="H103" s="719">
        <f>'RM_5.1.3.sz.mell'!H103</f>
        <v>0</v>
      </c>
      <c r="I103" s="719">
        <f>'RM_5.1.3.sz.mell'!I103</f>
        <v>0</v>
      </c>
      <c r="J103" s="719">
        <f>'RM_5.1.3.sz.mell'!J103</f>
        <v>0</v>
      </c>
      <c r="K103" s="786">
        <f>'RM_5.1.3.sz.mell'!K103</f>
        <v>0</v>
      </c>
    </row>
    <row r="104" spans="1:11" ht="12" customHeight="1" x14ac:dyDescent="0.25">
      <c r="A104" s="1398" t="s">
        <v>116</v>
      </c>
      <c r="B104" s="1319" t="s">
        <v>353</v>
      </c>
      <c r="C104" s="719">
        <f>'RM_5.1.3.sz.mell'!C104</f>
        <v>0</v>
      </c>
      <c r="D104" s="719">
        <f>'RM_5.1.3.sz.mell'!D104</f>
        <v>0</v>
      </c>
      <c r="E104" s="719">
        <f>'RM_5.1.3.sz.mell'!E104</f>
        <v>0</v>
      </c>
      <c r="F104" s="719">
        <f>'RM_5.1.3.sz.mell'!F104</f>
        <v>0</v>
      </c>
      <c r="G104" s="719">
        <f>'RM_5.1.3.sz.mell'!G104</f>
        <v>0</v>
      </c>
      <c r="H104" s="719">
        <f>'RM_5.1.3.sz.mell'!H104</f>
        <v>0</v>
      </c>
      <c r="I104" s="719">
        <f>'RM_5.1.3.sz.mell'!I104</f>
        <v>0</v>
      </c>
      <c r="J104" s="719">
        <f>'RM_5.1.3.sz.mell'!J104</f>
        <v>0</v>
      </c>
      <c r="K104" s="786">
        <f>'RM_5.1.3.sz.mell'!K104</f>
        <v>0</v>
      </c>
    </row>
    <row r="105" spans="1:11" ht="12" customHeight="1" x14ac:dyDescent="0.2">
      <c r="A105" s="1398" t="s">
        <v>118</v>
      </c>
      <c r="B105" s="1318" t="s">
        <v>354</v>
      </c>
      <c r="C105" s="719">
        <f>'RM_5.1.3.sz.mell'!C105</f>
        <v>0</v>
      </c>
      <c r="D105" s="719">
        <f>'RM_5.1.3.sz.mell'!D105</f>
        <v>0</v>
      </c>
      <c r="E105" s="719">
        <f>'RM_5.1.3.sz.mell'!E105</f>
        <v>0</v>
      </c>
      <c r="F105" s="719">
        <f>'RM_5.1.3.sz.mell'!F105</f>
        <v>0</v>
      </c>
      <c r="G105" s="719">
        <f>'RM_5.1.3.sz.mell'!G105</f>
        <v>0</v>
      </c>
      <c r="H105" s="719">
        <f>'RM_5.1.3.sz.mell'!H105</f>
        <v>0</v>
      </c>
      <c r="I105" s="719">
        <f>'RM_5.1.3.sz.mell'!I105</f>
        <v>0</v>
      </c>
      <c r="J105" s="719">
        <f>'RM_5.1.3.sz.mell'!J105</f>
        <v>0</v>
      </c>
      <c r="K105" s="786">
        <f>'RM_5.1.3.sz.mell'!K105</f>
        <v>0</v>
      </c>
    </row>
    <row r="106" spans="1:11" ht="12" customHeight="1" x14ac:dyDescent="0.2">
      <c r="A106" s="1398" t="s">
        <v>186</v>
      </c>
      <c r="B106" s="1318" t="s">
        <v>355</v>
      </c>
      <c r="C106" s="719">
        <f>'RM_5.1.3.sz.mell'!C106</f>
        <v>0</v>
      </c>
      <c r="D106" s="719">
        <f>'RM_5.1.3.sz.mell'!D106</f>
        <v>0</v>
      </c>
      <c r="E106" s="719">
        <f>'RM_5.1.3.sz.mell'!E106</f>
        <v>0</v>
      </c>
      <c r="F106" s="719">
        <f>'RM_5.1.3.sz.mell'!F106</f>
        <v>0</v>
      </c>
      <c r="G106" s="719">
        <f>'RM_5.1.3.sz.mell'!G106</f>
        <v>0</v>
      </c>
      <c r="H106" s="719">
        <f>'RM_5.1.3.sz.mell'!H106</f>
        <v>0</v>
      </c>
      <c r="I106" s="719">
        <f>'RM_5.1.3.sz.mell'!I106</f>
        <v>0</v>
      </c>
      <c r="J106" s="719">
        <f>'RM_5.1.3.sz.mell'!J106</f>
        <v>0</v>
      </c>
      <c r="K106" s="786">
        <f>'RM_5.1.3.sz.mell'!K106</f>
        <v>0</v>
      </c>
    </row>
    <row r="107" spans="1:11" ht="12" customHeight="1" x14ac:dyDescent="0.25">
      <c r="A107" s="1398" t="s">
        <v>349</v>
      </c>
      <c r="B107" s="1319" t="s">
        <v>356</v>
      </c>
      <c r="C107" s="717">
        <f>'RM_5.1.3.sz.mell'!C107</f>
        <v>0</v>
      </c>
      <c r="D107" s="719">
        <f>'RM_5.1.3.sz.mell'!D107</f>
        <v>0</v>
      </c>
      <c r="E107" s="719">
        <f>'RM_5.1.3.sz.mell'!E107</f>
        <v>0</v>
      </c>
      <c r="F107" s="719">
        <f>'RM_5.1.3.sz.mell'!F107</f>
        <v>0</v>
      </c>
      <c r="G107" s="719">
        <f>'RM_5.1.3.sz.mell'!G107</f>
        <v>0</v>
      </c>
      <c r="H107" s="719">
        <f>'RM_5.1.3.sz.mell'!H107</f>
        <v>0</v>
      </c>
      <c r="I107" s="719">
        <f>'RM_5.1.3.sz.mell'!I107</f>
        <v>0</v>
      </c>
      <c r="J107" s="719">
        <f>'RM_5.1.3.sz.mell'!J107</f>
        <v>0</v>
      </c>
      <c r="K107" s="786">
        <f>'RM_5.1.3.sz.mell'!K107</f>
        <v>0</v>
      </c>
    </row>
    <row r="108" spans="1:11" ht="12" customHeight="1" x14ac:dyDescent="0.25">
      <c r="A108" s="1414" t="s">
        <v>350</v>
      </c>
      <c r="B108" s="1317" t="s">
        <v>357</v>
      </c>
      <c r="C108" s="719">
        <f>'RM_5.1.3.sz.mell'!C108</f>
        <v>0</v>
      </c>
      <c r="D108" s="719">
        <f>'RM_5.1.3.sz.mell'!D108</f>
        <v>0</v>
      </c>
      <c r="E108" s="719">
        <f>'RM_5.1.3.sz.mell'!E108</f>
        <v>0</v>
      </c>
      <c r="F108" s="719">
        <f>'RM_5.1.3.sz.mell'!F108</f>
        <v>0</v>
      </c>
      <c r="G108" s="719">
        <f>'RM_5.1.3.sz.mell'!G108</f>
        <v>0</v>
      </c>
      <c r="H108" s="719">
        <f>'RM_5.1.3.sz.mell'!H108</f>
        <v>0</v>
      </c>
      <c r="I108" s="719">
        <f>'RM_5.1.3.sz.mell'!I108</f>
        <v>0</v>
      </c>
      <c r="J108" s="719">
        <f>'RM_5.1.3.sz.mell'!J108</f>
        <v>0</v>
      </c>
      <c r="K108" s="786">
        <f>'RM_5.1.3.sz.mell'!K108</f>
        <v>0</v>
      </c>
    </row>
    <row r="109" spans="1:11" ht="12" customHeight="1" x14ac:dyDescent="0.25">
      <c r="A109" s="1398" t="s">
        <v>438</v>
      </c>
      <c r="B109" s="1317" t="s">
        <v>358</v>
      </c>
      <c r="C109" s="719">
        <f>'RM_5.1.3.sz.mell'!C109</f>
        <v>0</v>
      </c>
      <c r="D109" s="719">
        <f>'RM_5.1.3.sz.mell'!D109</f>
        <v>0</v>
      </c>
      <c r="E109" s="719">
        <f>'RM_5.1.3.sz.mell'!E109</f>
        <v>0</v>
      </c>
      <c r="F109" s="719">
        <f>'RM_5.1.3.sz.mell'!F109</f>
        <v>0</v>
      </c>
      <c r="G109" s="719">
        <f>'RM_5.1.3.sz.mell'!G109</f>
        <v>0</v>
      </c>
      <c r="H109" s="719">
        <f>'RM_5.1.3.sz.mell'!H109</f>
        <v>0</v>
      </c>
      <c r="I109" s="719">
        <f>'RM_5.1.3.sz.mell'!I109</f>
        <v>0</v>
      </c>
      <c r="J109" s="719">
        <f>'RM_5.1.3.sz.mell'!J109</f>
        <v>0</v>
      </c>
      <c r="K109" s="786">
        <f>'RM_5.1.3.sz.mell'!K109</f>
        <v>0</v>
      </c>
    </row>
    <row r="110" spans="1:11" ht="12" customHeight="1" x14ac:dyDescent="0.25">
      <c r="A110" s="1398" t="s">
        <v>439</v>
      </c>
      <c r="B110" s="1319" t="s">
        <v>359</v>
      </c>
      <c r="C110" s="717">
        <f>'RM_5.1.3.sz.mell'!C110</f>
        <v>0</v>
      </c>
      <c r="D110" s="717">
        <f>'RM_5.1.3.sz.mell'!D110</f>
        <v>0</v>
      </c>
      <c r="E110" s="717">
        <f>'RM_5.1.3.sz.mell'!E110</f>
        <v>0</v>
      </c>
      <c r="F110" s="717">
        <f>'RM_5.1.3.sz.mell'!F110</f>
        <v>0</v>
      </c>
      <c r="G110" s="717">
        <f>'RM_5.1.3.sz.mell'!G110</f>
        <v>0</v>
      </c>
      <c r="H110" s="717">
        <f>'RM_5.1.3.sz.mell'!H110</f>
        <v>0</v>
      </c>
      <c r="I110" s="717">
        <f>'RM_5.1.3.sz.mell'!I110</f>
        <v>0</v>
      </c>
      <c r="J110" s="717">
        <f>'RM_5.1.3.sz.mell'!J110</f>
        <v>0</v>
      </c>
      <c r="K110" s="785">
        <f>'RM_5.1.3.sz.mell'!K110</f>
        <v>0</v>
      </c>
    </row>
    <row r="111" spans="1:11" ht="12" customHeight="1" x14ac:dyDescent="0.25">
      <c r="A111" s="1398" t="s">
        <v>443</v>
      </c>
      <c r="B111" s="1315" t="s">
        <v>50</v>
      </c>
      <c r="C111" s="717">
        <f>'RM_5.1.3.sz.mell'!C111</f>
        <v>0</v>
      </c>
      <c r="D111" s="717">
        <f>'RM_5.1.3.sz.mell'!D111</f>
        <v>0</v>
      </c>
      <c r="E111" s="717">
        <f>'RM_5.1.3.sz.mell'!E111</f>
        <v>0</v>
      </c>
      <c r="F111" s="717">
        <f>'RM_5.1.3.sz.mell'!F111</f>
        <v>0</v>
      </c>
      <c r="G111" s="717">
        <f>'RM_5.1.3.sz.mell'!G111</f>
        <v>0</v>
      </c>
      <c r="H111" s="717">
        <f>'RM_5.1.3.sz.mell'!H111</f>
        <v>0</v>
      </c>
      <c r="I111" s="717">
        <f>'RM_5.1.3.sz.mell'!I111</f>
        <v>0</v>
      </c>
      <c r="J111" s="717">
        <f>'RM_5.1.3.sz.mell'!J111</f>
        <v>0</v>
      </c>
      <c r="K111" s="785">
        <f>'RM_5.1.3.sz.mell'!K111</f>
        <v>0</v>
      </c>
    </row>
    <row r="112" spans="1:11" ht="12" customHeight="1" x14ac:dyDescent="0.25">
      <c r="A112" s="1400" t="s">
        <v>444</v>
      </c>
      <c r="B112" s="1263" t="s">
        <v>512</v>
      </c>
      <c r="C112" s="719">
        <f>'RM_5.1.3.sz.mell'!C112</f>
        <v>0</v>
      </c>
      <c r="D112" s="719">
        <f>'RM_5.1.3.sz.mell'!D112</f>
        <v>0</v>
      </c>
      <c r="E112" s="719">
        <f>'RM_5.1.3.sz.mell'!E112</f>
        <v>0</v>
      </c>
      <c r="F112" s="719">
        <f>'RM_5.1.3.sz.mell'!F112</f>
        <v>0</v>
      </c>
      <c r="G112" s="719">
        <f>'RM_5.1.3.sz.mell'!G112</f>
        <v>0</v>
      </c>
      <c r="H112" s="719">
        <f>'RM_5.1.3.sz.mell'!H112</f>
        <v>0</v>
      </c>
      <c r="I112" s="719">
        <f>'RM_5.1.3.sz.mell'!I112</f>
        <v>0</v>
      </c>
      <c r="J112" s="719">
        <f>'RM_5.1.3.sz.mell'!J112</f>
        <v>0</v>
      </c>
      <c r="K112" s="786">
        <f>'RM_5.1.3.sz.mell'!K112</f>
        <v>0</v>
      </c>
    </row>
    <row r="113" spans="1:11" ht="12" customHeight="1" thickBot="1" x14ac:dyDescent="0.3">
      <c r="A113" s="1401" t="s">
        <v>445</v>
      </c>
      <c r="B113" s="1415" t="s">
        <v>513</v>
      </c>
      <c r="C113" s="721">
        <f>'RM_5.1.3.sz.mell'!C113</f>
        <v>0</v>
      </c>
      <c r="D113" s="721">
        <f>'RM_5.1.3.sz.mell'!D113</f>
        <v>0</v>
      </c>
      <c r="E113" s="721">
        <f>'RM_5.1.3.sz.mell'!E113</f>
        <v>0</v>
      </c>
      <c r="F113" s="721">
        <f>'RM_5.1.3.sz.mell'!F113</f>
        <v>0</v>
      </c>
      <c r="G113" s="721">
        <f>'RM_5.1.3.sz.mell'!G113</f>
        <v>0</v>
      </c>
      <c r="H113" s="721">
        <f>'RM_5.1.3.sz.mell'!H113</f>
        <v>0</v>
      </c>
      <c r="I113" s="721">
        <f>'RM_5.1.3.sz.mell'!I113</f>
        <v>0</v>
      </c>
      <c r="J113" s="721">
        <f>'RM_5.1.3.sz.mell'!J113</f>
        <v>0</v>
      </c>
      <c r="K113" s="800">
        <f>'RM_5.1.3.sz.mell'!K113</f>
        <v>0</v>
      </c>
    </row>
    <row r="114" spans="1:11" ht="12" customHeight="1" thickBot="1" x14ac:dyDescent="0.3">
      <c r="A114" s="1311" t="s">
        <v>19</v>
      </c>
      <c r="B114" s="1359" t="s">
        <v>360</v>
      </c>
      <c r="C114" s="407">
        <f>'RM_5.1.3.sz.mell'!C114</f>
        <v>0</v>
      </c>
      <c r="D114" s="407">
        <f>'RM_5.1.3.sz.mell'!D114</f>
        <v>0</v>
      </c>
      <c r="E114" s="407">
        <f>'RM_5.1.3.sz.mell'!E114</f>
        <v>0</v>
      </c>
      <c r="F114" s="407">
        <f>'RM_5.1.3.sz.mell'!F114</f>
        <v>0</v>
      </c>
      <c r="G114" s="407">
        <f>'RM_5.1.3.sz.mell'!G114</f>
        <v>0</v>
      </c>
      <c r="H114" s="407">
        <f>'RM_5.1.3.sz.mell'!H114</f>
        <v>0</v>
      </c>
      <c r="I114" s="407">
        <f>'RM_5.1.3.sz.mell'!I114</f>
        <v>0</v>
      </c>
      <c r="J114" s="407">
        <f>'RM_5.1.3.sz.mell'!J114</f>
        <v>0</v>
      </c>
      <c r="K114" s="307">
        <f>'RM_5.1.3.sz.mell'!K114</f>
        <v>0</v>
      </c>
    </row>
    <row r="115" spans="1:11" ht="12" customHeight="1" x14ac:dyDescent="0.25">
      <c r="A115" s="1397" t="s">
        <v>104</v>
      </c>
      <c r="B115" s="1263" t="s">
        <v>230</v>
      </c>
      <c r="C115" s="699">
        <f>'RM_5.1.3.sz.mell'!C115</f>
        <v>0</v>
      </c>
      <c r="D115" s="699">
        <f>'RM_5.1.3.sz.mell'!D115</f>
        <v>0</v>
      </c>
      <c r="E115" s="699">
        <f>'RM_5.1.3.sz.mell'!E115</f>
        <v>0</v>
      </c>
      <c r="F115" s="699">
        <f>'RM_5.1.3.sz.mell'!F115</f>
        <v>0</v>
      </c>
      <c r="G115" s="699">
        <f>'RM_5.1.3.sz.mell'!G115</f>
        <v>0</v>
      </c>
      <c r="H115" s="699">
        <f>'RM_5.1.3.sz.mell'!H115</f>
        <v>0</v>
      </c>
      <c r="I115" s="699">
        <f>'RM_5.1.3.sz.mell'!I115</f>
        <v>0</v>
      </c>
      <c r="J115" s="699">
        <f>'RM_5.1.3.sz.mell'!J115</f>
        <v>0</v>
      </c>
      <c r="K115" s="421">
        <f>'RM_5.1.3.sz.mell'!K115</f>
        <v>0</v>
      </c>
    </row>
    <row r="116" spans="1:11" ht="12" customHeight="1" x14ac:dyDescent="0.25">
      <c r="A116" s="1397" t="s">
        <v>105</v>
      </c>
      <c r="B116" s="1268" t="s">
        <v>364</v>
      </c>
      <c r="C116" s="699">
        <f>'RM_5.1.3.sz.mell'!C116</f>
        <v>0</v>
      </c>
      <c r="D116" s="699">
        <f>'RM_5.1.3.sz.mell'!D116</f>
        <v>0</v>
      </c>
      <c r="E116" s="699">
        <f>'RM_5.1.3.sz.mell'!E116</f>
        <v>0</v>
      </c>
      <c r="F116" s="699">
        <f>'RM_5.1.3.sz.mell'!F116</f>
        <v>0</v>
      </c>
      <c r="G116" s="699">
        <f>'RM_5.1.3.sz.mell'!G116</f>
        <v>0</v>
      </c>
      <c r="H116" s="699">
        <f>'RM_5.1.3.sz.mell'!H116</f>
        <v>0</v>
      </c>
      <c r="I116" s="699">
        <f>'RM_5.1.3.sz.mell'!I116</f>
        <v>0</v>
      </c>
      <c r="J116" s="699">
        <f>'RM_5.1.3.sz.mell'!J116</f>
        <v>0</v>
      </c>
      <c r="K116" s="421">
        <f>'RM_5.1.3.sz.mell'!K116</f>
        <v>0</v>
      </c>
    </row>
    <row r="117" spans="1:11" ht="12" customHeight="1" x14ac:dyDescent="0.25">
      <c r="A117" s="1397" t="s">
        <v>106</v>
      </c>
      <c r="B117" s="1268" t="s">
        <v>187</v>
      </c>
      <c r="C117" s="717">
        <f>'RM_5.1.3.sz.mell'!C117</f>
        <v>0</v>
      </c>
      <c r="D117" s="717">
        <f>'RM_5.1.3.sz.mell'!D117</f>
        <v>0</v>
      </c>
      <c r="E117" s="717">
        <f>'RM_5.1.3.sz.mell'!E117</f>
        <v>0</v>
      </c>
      <c r="F117" s="717">
        <f>'RM_5.1.3.sz.mell'!F117</f>
        <v>0</v>
      </c>
      <c r="G117" s="717">
        <f>'RM_5.1.3.sz.mell'!G117</f>
        <v>0</v>
      </c>
      <c r="H117" s="717">
        <f>'RM_5.1.3.sz.mell'!H117</f>
        <v>0</v>
      </c>
      <c r="I117" s="717">
        <f>'RM_5.1.3.sz.mell'!I117</f>
        <v>0</v>
      </c>
      <c r="J117" s="717">
        <f>'RM_5.1.3.sz.mell'!J117</f>
        <v>0</v>
      </c>
      <c r="K117" s="785">
        <f>'RM_5.1.3.sz.mell'!K117</f>
        <v>0</v>
      </c>
    </row>
    <row r="118" spans="1:11" ht="12" customHeight="1" x14ac:dyDescent="0.25">
      <c r="A118" s="1397" t="s">
        <v>107</v>
      </c>
      <c r="B118" s="1268" t="s">
        <v>365</v>
      </c>
      <c r="C118" s="717">
        <f>'RM_5.1.3.sz.mell'!C118</f>
        <v>0</v>
      </c>
      <c r="D118" s="717">
        <f>'RM_5.1.3.sz.mell'!D118</f>
        <v>0</v>
      </c>
      <c r="E118" s="717">
        <f>'RM_5.1.3.sz.mell'!E118</f>
        <v>0</v>
      </c>
      <c r="F118" s="717">
        <f>'RM_5.1.3.sz.mell'!F118</f>
        <v>0</v>
      </c>
      <c r="G118" s="717">
        <f>'RM_5.1.3.sz.mell'!G118</f>
        <v>0</v>
      </c>
      <c r="H118" s="717">
        <f>'RM_5.1.3.sz.mell'!H118</f>
        <v>0</v>
      </c>
      <c r="I118" s="717">
        <f>'RM_5.1.3.sz.mell'!I118</f>
        <v>0</v>
      </c>
      <c r="J118" s="717">
        <f>'RM_5.1.3.sz.mell'!J118</f>
        <v>0</v>
      </c>
      <c r="K118" s="785">
        <f>'RM_5.1.3.sz.mell'!K118</f>
        <v>0</v>
      </c>
    </row>
    <row r="119" spans="1:11" ht="12" customHeight="1" x14ac:dyDescent="0.25">
      <c r="A119" s="1397" t="s">
        <v>108</v>
      </c>
      <c r="B119" s="1291" t="s">
        <v>232</v>
      </c>
      <c r="C119" s="717">
        <f>'RM_5.1.3.sz.mell'!C119</f>
        <v>0</v>
      </c>
      <c r="D119" s="717">
        <f>'RM_5.1.3.sz.mell'!D119</f>
        <v>0</v>
      </c>
      <c r="E119" s="717">
        <f>'RM_5.1.3.sz.mell'!E119</f>
        <v>0</v>
      </c>
      <c r="F119" s="717">
        <f>'RM_5.1.3.sz.mell'!F119</f>
        <v>0</v>
      </c>
      <c r="G119" s="717">
        <f>'RM_5.1.3.sz.mell'!G119</f>
        <v>0</v>
      </c>
      <c r="H119" s="717">
        <f>'RM_5.1.3.sz.mell'!H119</f>
        <v>0</v>
      </c>
      <c r="I119" s="717">
        <f>'RM_5.1.3.sz.mell'!I119</f>
        <v>0</v>
      </c>
      <c r="J119" s="717">
        <f>'RM_5.1.3.sz.mell'!J119</f>
        <v>0</v>
      </c>
      <c r="K119" s="785">
        <f>'RM_5.1.3.sz.mell'!K119</f>
        <v>0</v>
      </c>
    </row>
    <row r="120" spans="1:11" ht="12" customHeight="1" x14ac:dyDescent="0.25">
      <c r="A120" s="1397" t="s">
        <v>117</v>
      </c>
      <c r="B120" s="1289" t="s">
        <v>428</v>
      </c>
      <c r="C120" s="717">
        <f>'RM_5.1.3.sz.mell'!C120</f>
        <v>0</v>
      </c>
      <c r="D120" s="717">
        <f>'RM_5.1.3.sz.mell'!D120</f>
        <v>0</v>
      </c>
      <c r="E120" s="717">
        <f>'RM_5.1.3.sz.mell'!E120</f>
        <v>0</v>
      </c>
      <c r="F120" s="717">
        <f>'RM_5.1.3.sz.mell'!F120</f>
        <v>0</v>
      </c>
      <c r="G120" s="717">
        <f>'RM_5.1.3.sz.mell'!G120</f>
        <v>0</v>
      </c>
      <c r="H120" s="717">
        <f>'RM_5.1.3.sz.mell'!H120</f>
        <v>0</v>
      </c>
      <c r="I120" s="717">
        <f>'RM_5.1.3.sz.mell'!I120</f>
        <v>0</v>
      </c>
      <c r="J120" s="717">
        <f>'RM_5.1.3.sz.mell'!J120</f>
        <v>0</v>
      </c>
      <c r="K120" s="785">
        <f>'RM_5.1.3.sz.mell'!K120</f>
        <v>0</v>
      </c>
    </row>
    <row r="121" spans="1:11" ht="12" customHeight="1" x14ac:dyDescent="0.25">
      <c r="A121" s="1397" t="s">
        <v>119</v>
      </c>
      <c r="B121" s="1322" t="s">
        <v>370</v>
      </c>
      <c r="C121" s="717">
        <f>'RM_5.1.3.sz.mell'!C121</f>
        <v>0</v>
      </c>
      <c r="D121" s="717">
        <f>'RM_5.1.3.sz.mell'!D121</f>
        <v>0</v>
      </c>
      <c r="E121" s="717">
        <f>'RM_5.1.3.sz.mell'!E121</f>
        <v>0</v>
      </c>
      <c r="F121" s="717">
        <f>'RM_5.1.3.sz.mell'!F121</f>
        <v>0</v>
      </c>
      <c r="G121" s="717">
        <f>'RM_5.1.3.sz.mell'!G121</f>
        <v>0</v>
      </c>
      <c r="H121" s="717">
        <f>'RM_5.1.3.sz.mell'!H121</f>
        <v>0</v>
      </c>
      <c r="I121" s="717">
        <f>'RM_5.1.3.sz.mell'!I121</f>
        <v>0</v>
      </c>
      <c r="J121" s="717">
        <f>'RM_5.1.3.sz.mell'!J121</f>
        <v>0</v>
      </c>
      <c r="K121" s="785">
        <f>'RM_5.1.3.sz.mell'!K121</f>
        <v>0</v>
      </c>
    </row>
    <row r="122" spans="1:11" ht="12" customHeight="1" x14ac:dyDescent="0.25">
      <c r="A122" s="1397" t="s">
        <v>188</v>
      </c>
      <c r="B122" s="1319" t="s">
        <v>353</v>
      </c>
      <c r="C122" s="717">
        <f>'RM_5.1.3.sz.mell'!C122</f>
        <v>0</v>
      </c>
      <c r="D122" s="717">
        <f>'RM_5.1.3.sz.mell'!D122</f>
        <v>0</v>
      </c>
      <c r="E122" s="717">
        <f>'RM_5.1.3.sz.mell'!E122</f>
        <v>0</v>
      </c>
      <c r="F122" s="717">
        <f>'RM_5.1.3.sz.mell'!F122</f>
        <v>0</v>
      </c>
      <c r="G122" s="717">
        <f>'RM_5.1.3.sz.mell'!G122</f>
        <v>0</v>
      </c>
      <c r="H122" s="717">
        <f>'RM_5.1.3.sz.mell'!H122</f>
        <v>0</v>
      </c>
      <c r="I122" s="717">
        <f>'RM_5.1.3.sz.mell'!I122</f>
        <v>0</v>
      </c>
      <c r="J122" s="717">
        <f>'RM_5.1.3.sz.mell'!J122</f>
        <v>0</v>
      </c>
      <c r="K122" s="785">
        <f>'RM_5.1.3.sz.mell'!K122</f>
        <v>0</v>
      </c>
    </row>
    <row r="123" spans="1:11" ht="12" customHeight="1" x14ac:dyDescent="0.25">
      <c r="A123" s="1397" t="s">
        <v>189</v>
      </c>
      <c r="B123" s="1319" t="s">
        <v>369</v>
      </c>
      <c r="C123" s="717">
        <f>'RM_5.1.3.sz.mell'!C123</f>
        <v>0</v>
      </c>
      <c r="D123" s="717">
        <f>'RM_5.1.3.sz.mell'!D123</f>
        <v>0</v>
      </c>
      <c r="E123" s="717">
        <f>'RM_5.1.3.sz.mell'!E123</f>
        <v>0</v>
      </c>
      <c r="F123" s="717">
        <f>'RM_5.1.3.sz.mell'!F123</f>
        <v>0</v>
      </c>
      <c r="G123" s="717">
        <f>'RM_5.1.3.sz.mell'!G123</f>
        <v>0</v>
      </c>
      <c r="H123" s="717">
        <f>'RM_5.1.3.sz.mell'!H123</f>
        <v>0</v>
      </c>
      <c r="I123" s="717">
        <f>'RM_5.1.3.sz.mell'!I123</f>
        <v>0</v>
      </c>
      <c r="J123" s="717">
        <f>'RM_5.1.3.sz.mell'!J123</f>
        <v>0</v>
      </c>
      <c r="K123" s="785">
        <f>'RM_5.1.3.sz.mell'!K123</f>
        <v>0</v>
      </c>
    </row>
    <row r="124" spans="1:11" ht="12" customHeight="1" x14ac:dyDescent="0.25">
      <c r="A124" s="1397" t="s">
        <v>190</v>
      </c>
      <c r="B124" s="1319" t="s">
        <v>368</v>
      </c>
      <c r="C124" s="717">
        <f>'RM_5.1.3.sz.mell'!C124</f>
        <v>0</v>
      </c>
      <c r="D124" s="717">
        <f>'RM_5.1.3.sz.mell'!D124</f>
        <v>0</v>
      </c>
      <c r="E124" s="717">
        <f>'RM_5.1.3.sz.mell'!E124</f>
        <v>0</v>
      </c>
      <c r="F124" s="717">
        <f>'RM_5.1.3.sz.mell'!F124</f>
        <v>0</v>
      </c>
      <c r="G124" s="717">
        <f>'RM_5.1.3.sz.mell'!G124</f>
        <v>0</v>
      </c>
      <c r="H124" s="717">
        <f>'RM_5.1.3.sz.mell'!H124</f>
        <v>0</v>
      </c>
      <c r="I124" s="717">
        <f>'RM_5.1.3.sz.mell'!I124</f>
        <v>0</v>
      </c>
      <c r="J124" s="717">
        <f>'RM_5.1.3.sz.mell'!J124</f>
        <v>0</v>
      </c>
      <c r="K124" s="785">
        <f>'RM_5.1.3.sz.mell'!K124</f>
        <v>0</v>
      </c>
    </row>
    <row r="125" spans="1:11" ht="12" customHeight="1" x14ac:dyDescent="0.25">
      <c r="A125" s="1397" t="s">
        <v>361</v>
      </c>
      <c r="B125" s="1319" t="s">
        <v>356</v>
      </c>
      <c r="C125" s="717">
        <f>'RM_5.1.3.sz.mell'!C125</f>
        <v>0</v>
      </c>
      <c r="D125" s="717">
        <f>'RM_5.1.3.sz.mell'!D125</f>
        <v>0</v>
      </c>
      <c r="E125" s="717">
        <f>'RM_5.1.3.sz.mell'!E125</f>
        <v>0</v>
      </c>
      <c r="F125" s="717">
        <f>'RM_5.1.3.sz.mell'!F125</f>
        <v>0</v>
      </c>
      <c r="G125" s="717">
        <f>'RM_5.1.3.sz.mell'!G125</f>
        <v>0</v>
      </c>
      <c r="H125" s="717">
        <f>'RM_5.1.3.sz.mell'!H125</f>
        <v>0</v>
      </c>
      <c r="I125" s="717">
        <f>'RM_5.1.3.sz.mell'!I125</f>
        <v>0</v>
      </c>
      <c r="J125" s="717">
        <f>'RM_5.1.3.sz.mell'!J125</f>
        <v>0</v>
      </c>
      <c r="K125" s="785">
        <f>'RM_5.1.3.sz.mell'!K125</f>
        <v>0</v>
      </c>
    </row>
    <row r="126" spans="1:11" ht="12" customHeight="1" x14ac:dyDescent="0.25">
      <c r="A126" s="1397" t="s">
        <v>362</v>
      </c>
      <c r="B126" s="1319" t="s">
        <v>367</v>
      </c>
      <c r="C126" s="717">
        <f>'RM_5.1.3.sz.mell'!C126</f>
        <v>0</v>
      </c>
      <c r="D126" s="717">
        <f>'RM_5.1.3.sz.mell'!D126</f>
        <v>0</v>
      </c>
      <c r="E126" s="717">
        <f>'RM_5.1.3.sz.mell'!E126</f>
        <v>0</v>
      </c>
      <c r="F126" s="717">
        <f>'RM_5.1.3.sz.mell'!F126</f>
        <v>0</v>
      </c>
      <c r="G126" s="717">
        <f>'RM_5.1.3.sz.mell'!G126</f>
        <v>0</v>
      </c>
      <c r="H126" s="717">
        <f>'RM_5.1.3.sz.mell'!H126</f>
        <v>0</v>
      </c>
      <c r="I126" s="717">
        <f>'RM_5.1.3.sz.mell'!I126</f>
        <v>0</v>
      </c>
      <c r="J126" s="717">
        <f>'RM_5.1.3.sz.mell'!J126</f>
        <v>0</v>
      </c>
      <c r="K126" s="785">
        <f>'RM_5.1.3.sz.mell'!K126</f>
        <v>0</v>
      </c>
    </row>
    <row r="127" spans="1:11" ht="12" customHeight="1" thickBot="1" x14ac:dyDescent="0.3">
      <c r="A127" s="1414" t="s">
        <v>363</v>
      </c>
      <c r="B127" s="1319" t="s">
        <v>366</v>
      </c>
      <c r="C127" s="719">
        <f>'RM_5.1.3.sz.mell'!C127</f>
        <v>0</v>
      </c>
      <c r="D127" s="719">
        <f>'RM_5.1.3.sz.mell'!D127</f>
        <v>0</v>
      </c>
      <c r="E127" s="719">
        <f>'RM_5.1.3.sz.mell'!E127</f>
        <v>0</v>
      </c>
      <c r="F127" s="719">
        <f>'RM_5.1.3.sz.mell'!F127</f>
        <v>0</v>
      </c>
      <c r="G127" s="719">
        <f>'RM_5.1.3.sz.mell'!G127</f>
        <v>0</v>
      </c>
      <c r="H127" s="719">
        <f>'RM_5.1.3.sz.mell'!H127</f>
        <v>0</v>
      </c>
      <c r="I127" s="719">
        <f>'RM_5.1.3.sz.mell'!I127</f>
        <v>0</v>
      </c>
      <c r="J127" s="719">
        <f>'RM_5.1.3.sz.mell'!J127</f>
        <v>0</v>
      </c>
      <c r="K127" s="786">
        <f>'RM_5.1.3.sz.mell'!K127</f>
        <v>0</v>
      </c>
    </row>
    <row r="128" spans="1:11" ht="12" customHeight="1" thickBot="1" x14ac:dyDescent="0.3">
      <c r="A128" s="1311" t="s">
        <v>20</v>
      </c>
      <c r="B128" s="1269" t="s">
        <v>448</v>
      </c>
      <c r="C128" s="407">
        <f>'RM_5.1.3.sz.mell'!C128</f>
        <v>0</v>
      </c>
      <c r="D128" s="407">
        <f>'RM_5.1.3.sz.mell'!D128</f>
        <v>0</v>
      </c>
      <c r="E128" s="407">
        <f>'RM_5.1.3.sz.mell'!E128</f>
        <v>0</v>
      </c>
      <c r="F128" s="407">
        <f>'RM_5.1.3.sz.mell'!F128</f>
        <v>0</v>
      </c>
      <c r="G128" s="407">
        <f>'RM_5.1.3.sz.mell'!G128</f>
        <v>0</v>
      </c>
      <c r="H128" s="407">
        <f>'RM_5.1.3.sz.mell'!H128</f>
        <v>0</v>
      </c>
      <c r="I128" s="407">
        <f>'RM_5.1.3.sz.mell'!I128</f>
        <v>0</v>
      </c>
      <c r="J128" s="407">
        <f>'RM_5.1.3.sz.mell'!J128</f>
        <v>0</v>
      </c>
      <c r="K128" s="307">
        <f>'RM_5.1.3.sz.mell'!K128</f>
        <v>0</v>
      </c>
    </row>
    <row r="129" spans="1:11" ht="12" customHeight="1" thickBot="1" x14ac:dyDescent="0.3">
      <c r="A129" s="1311" t="s">
        <v>21</v>
      </c>
      <c r="B129" s="1269" t="s">
        <v>449</v>
      </c>
      <c r="C129" s="407">
        <f>'RM_5.1.3.sz.mell'!C129</f>
        <v>0</v>
      </c>
      <c r="D129" s="407">
        <f>'RM_5.1.3.sz.mell'!D129</f>
        <v>0</v>
      </c>
      <c r="E129" s="407">
        <f>'RM_5.1.3.sz.mell'!E129</f>
        <v>0</v>
      </c>
      <c r="F129" s="407">
        <f>'RM_5.1.3.sz.mell'!F129</f>
        <v>0</v>
      </c>
      <c r="G129" s="407">
        <f>'RM_5.1.3.sz.mell'!G129</f>
        <v>0</v>
      </c>
      <c r="H129" s="407">
        <f>'RM_5.1.3.sz.mell'!H129</f>
        <v>0</v>
      </c>
      <c r="I129" s="407">
        <f>'RM_5.1.3.sz.mell'!I129</f>
        <v>0</v>
      </c>
      <c r="J129" s="407">
        <f>'RM_5.1.3.sz.mell'!J129</f>
        <v>0</v>
      </c>
      <c r="K129" s="307">
        <f>'RM_5.1.3.sz.mell'!K129</f>
        <v>0</v>
      </c>
    </row>
    <row r="130" spans="1:11" s="1412" customFormat="1" ht="12" customHeight="1" x14ac:dyDescent="0.25">
      <c r="A130" s="1397" t="s">
        <v>268</v>
      </c>
      <c r="B130" s="1267" t="s">
        <v>517</v>
      </c>
      <c r="C130" s="717">
        <f>'RM_5.1.3.sz.mell'!C130</f>
        <v>0</v>
      </c>
      <c r="D130" s="717">
        <f>'RM_5.1.3.sz.mell'!D130</f>
        <v>0</v>
      </c>
      <c r="E130" s="717">
        <f>'RM_5.1.3.sz.mell'!E130</f>
        <v>0</v>
      </c>
      <c r="F130" s="717">
        <f>'RM_5.1.3.sz.mell'!F130</f>
        <v>0</v>
      </c>
      <c r="G130" s="717">
        <f>'RM_5.1.3.sz.mell'!G130</f>
        <v>0</v>
      </c>
      <c r="H130" s="717">
        <f>'RM_5.1.3.sz.mell'!H130</f>
        <v>0</v>
      </c>
      <c r="I130" s="717">
        <f>'RM_5.1.3.sz.mell'!I130</f>
        <v>0</v>
      </c>
      <c r="J130" s="717">
        <f>'RM_5.1.3.sz.mell'!J130</f>
        <v>0</v>
      </c>
      <c r="K130" s="785">
        <f>'RM_5.1.3.sz.mell'!K130</f>
        <v>0</v>
      </c>
    </row>
    <row r="131" spans="1:11" ht="12" customHeight="1" x14ac:dyDescent="0.25">
      <c r="A131" s="1397" t="s">
        <v>269</v>
      </c>
      <c r="B131" s="1267" t="s">
        <v>457</v>
      </c>
      <c r="C131" s="717">
        <f>'RM_5.1.3.sz.mell'!C131</f>
        <v>0</v>
      </c>
      <c r="D131" s="717">
        <f>'RM_5.1.3.sz.mell'!D131</f>
        <v>0</v>
      </c>
      <c r="E131" s="717">
        <f>'RM_5.1.3.sz.mell'!E131</f>
        <v>0</v>
      </c>
      <c r="F131" s="717">
        <f>'RM_5.1.3.sz.mell'!F131</f>
        <v>0</v>
      </c>
      <c r="G131" s="717">
        <f>'RM_5.1.3.sz.mell'!G131</f>
        <v>0</v>
      </c>
      <c r="H131" s="717">
        <f>'RM_5.1.3.sz.mell'!H131</f>
        <v>0</v>
      </c>
      <c r="I131" s="717">
        <f>'RM_5.1.3.sz.mell'!I131</f>
        <v>0</v>
      </c>
      <c r="J131" s="717">
        <f>'RM_5.1.3.sz.mell'!J131</f>
        <v>0</v>
      </c>
      <c r="K131" s="785">
        <f>'RM_5.1.3.sz.mell'!K131</f>
        <v>0</v>
      </c>
    </row>
    <row r="132" spans="1:11" ht="12" customHeight="1" thickBot="1" x14ac:dyDescent="0.3">
      <c r="A132" s="1414" t="s">
        <v>270</v>
      </c>
      <c r="B132" s="1264" t="s">
        <v>516</v>
      </c>
      <c r="C132" s="717">
        <f>'RM_5.1.3.sz.mell'!C132</f>
        <v>0</v>
      </c>
      <c r="D132" s="717">
        <f>'RM_5.1.3.sz.mell'!D132</f>
        <v>0</v>
      </c>
      <c r="E132" s="717">
        <f>'RM_5.1.3.sz.mell'!E132</f>
        <v>0</v>
      </c>
      <c r="F132" s="717">
        <f>'RM_5.1.3.sz.mell'!F132</f>
        <v>0</v>
      </c>
      <c r="G132" s="717">
        <f>'RM_5.1.3.sz.mell'!G132</f>
        <v>0</v>
      </c>
      <c r="H132" s="717">
        <f>'RM_5.1.3.sz.mell'!H132</f>
        <v>0</v>
      </c>
      <c r="I132" s="717">
        <f>'RM_5.1.3.sz.mell'!I132</f>
        <v>0</v>
      </c>
      <c r="J132" s="717">
        <f>'RM_5.1.3.sz.mell'!J132</f>
        <v>0</v>
      </c>
      <c r="K132" s="785">
        <f>'RM_5.1.3.sz.mell'!K132</f>
        <v>0</v>
      </c>
    </row>
    <row r="133" spans="1:11" ht="12" customHeight="1" thickBot="1" x14ac:dyDescent="0.3">
      <c r="A133" s="1311" t="s">
        <v>22</v>
      </c>
      <c r="B133" s="1269" t="s">
        <v>450</v>
      </c>
      <c r="C133" s="407">
        <f>'RM_5.1.3.sz.mell'!C133</f>
        <v>0</v>
      </c>
      <c r="D133" s="407">
        <f>'RM_5.1.3.sz.mell'!D133</f>
        <v>0</v>
      </c>
      <c r="E133" s="407">
        <f>'RM_5.1.3.sz.mell'!E133</f>
        <v>0</v>
      </c>
      <c r="F133" s="407">
        <f>'RM_5.1.3.sz.mell'!F133</f>
        <v>0</v>
      </c>
      <c r="G133" s="407">
        <f>'RM_5.1.3.sz.mell'!G133</f>
        <v>0</v>
      </c>
      <c r="H133" s="407">
        <f>'RM_5.1.3.sz.mell'!H133</f>
        <v>0</v>
      </c>
      <c r="I133" s="407">
        <f>'RM_5.1.3.sz.mell'!I133</f>
        <v>0</v>
      </c>
      <c r="J133" s="407">
        <f>'RM_5.1.3.sz.mell'!J133</f>
        <v>0</v>
      </c>
      <c r="K133" s="307">
        <f>'RM_5.1.3.sz.mell'!K133</f>
        <v>0</v>
      </c>
    </row>
    <row r="134" spans="1:11" ht="12" customHeight="1" x14ac:dyDescent="0.25">
      <c r="A134" s="1397" t="s">
        <v>91</v>
      </c>
      <c r="B134" s="1267" t="s">
        <v>459</v>
      </c>
      <c r="C134" s="717">
        <f>'RM_5.1.3.sz.mell'!C134</f>
        <v>0</v>
      </c>
      <c r="D134" s="717">
        <f>'RM_5.1.3.sz.mell'!D134</f>
        <v>0</v>
      </c>
      <c r="E134" s="717">
        <f>'RM_5.1.3.sz.mell'!E134</f>
        <v>0</v>
      </c>
      <c r="F134" s="717">
        <f>'RM_5.1.3.sz.mell'!F134</f>
        <v>0</v>
      </c>
      <c r="G134" s="717">
        <f>'RM_5.1.3.sz.mell'!G134</f>
        <v>0</v>
      </c>
      <c r="H134" s="717">
        <f>'RM_5.1.3.sz.mell'!H134</f>
        <v>0</v>
      </c>
      <c r="I134" s="717">
        <f>'RM_5.1.3.sz.mell'!I134</f>
        <v>0</v>
      </c>
      <c r="J134" s="717">
        <f>'RM_5.1.3.sz.mell'!J134</f>
        <v>0</v>
      </c>
      <c r="K134" s="785">
        <f>'RM_5.1.3.sz.mell'!K134</f>
        <v>0</v>
      </c>
    </row>
    <row r="135" spans="1:11" ht="12" customHeight="1" x14ac:dyDescent="0.25">
      <c r="A135" s="1397" t="s">
        <v>92</v>
      </c>
      <c r="B135" s="1267" t="s">
        <v>451</v>
      </c>
      <c r="C135" s="717">
        <f>'RM_5.1.3.sz.mell'!C135</f>
        <v>0</v>
      </c>
      <c r="D135" s="717">
        <f>'RM_5.1.3.sz.mell'!D135</f>
        <v>0</v>
      </c>
      <c r="E135" s="717">
        <f>'RM_5.1.3.sz.mell'!E135</f>
        <v>0</v>
      </c>
      <c r="F135" s="717">
        <f>'RM_5.1.3.sz.mell'!F135</f>
        <v>0</v>
      </c>
      <c r="G135" s="717">
        <f>'RM_5.1.3.sz.mell'!G135</f>
        <v>0</v>
      </c>
      <c r="H135" s="717">
        <f>'RM_5.1.3.sz.mell'!H135</f>
        <v>0</v>
      </c>
      <c r="I135" s="717">
        <f>'RM_5.1.3.sz.mell'!I135</f>
        <v>0</v>
      </c>
      <c r="J135" s="717">
        <f>'RM_5.1.3.sz.mell'!J135</f>
        <v>0</v>
      </c>
      <c r="K135" s="785">
        <f>'RM_5.1.3.sz.mell'!K135</f>
        <v>0</v>
      </c>
    </row>
    <row r="136" spans="1:11" ht="12" customHeight="1" x14ac:dyDescent="0.25">
      <c r="A136" s="1397" t="s">
        <v>93</v>
      </c>
      <c r="B136" s="1267" t="s">
        <v>452</v>
      </c>
      <c r="C136" s="717">
        <f>'RM_5.1.3.sz.mell'!C136</f>
        <v>0</v>
      </c>
      <c r="D136" s="717">
        <f>'RM_5.1.3.sz.mell'!D136</f>
        <v>0</v>
      </c>
      <c r="E136" s="717">
        <f>'RM_5.1.3.sz.mell'!E136</f>
        <v>0</v>
      </c>
      <c r="F136" s="717">
        <f>'RM_5.1.3.sz.mell'!F136</f>
        <v>0</v>
      </c>
      <c r="G136" s="717">
        <f>'RM_5.1.3.sz.mell'!G136</f>
        <v>0</v>
      </c>
      <c r="H136" s="717">
        <f>'RM_5.1.3.sz.mell'!H136</f>
        <v>0</v>
      </c>
      <c r="I136" s="717">
        <f>'RM_5.1.3.sz.mell'!I136</f>
        <v>0</v>
      </c>
      <c r="J136" s="717">
        <f>'RM_5.1.3.sz.mell'!J136</f>
        <v>0</v>
      </c>
      <c r="K136" s="785">
        <f>'RM_5.1.3.sz.mell'!K136</f>
        <v>0</v>
      </c>
    </row>
    <row r="137" spans="1:11" ht="12" customHeight="1" x14ac:dyDescent="0.25">
      <c r="A137" s="1397" t="s">
        <v>175</v>
      </c>
      <c r="B137" s="1267" t="s">
        <v>515</v>
      </c>
      <c r="C137" s="717">
        <f>'RM_5.1.3.sz.mell'!C137</f>
        <v>0</v>
      </c>
      <c r="D137" s="717">
        <f>'RM_5.1.3.sz.mell'!D137</f>
        <v>0</v>
      </c>
      <c r="E137" s="717">
        <f>'RM_5.1.3.sz.mell'!E137</f>
        <v>0</v>
      </c>
      <c r="F137" s="717">
        <f>'RM_5.1.3.sz.mell'!F137</f>
        <v>0</v>
      </c>
      <c r="G137" s="717">
        <f>'RM_5.1.3.sz.mell'!G137</f>
        <v>0</v>
      </c>
      <c r="H137" s="717">
        <f>'RM_5.1.3.sz.mell'!H137</f>
        <v>0</v>
      </c>
      <c r="I137" s="717">
        <f>'RM_5.1.3.sz.mell'!I137</f>
        <v>0</v>
      </c>
      <c r="J137" s="717">
        <f>'RM_5.1.3.sz.mell'!J137</f>
        <v>0</v>
      </c>
      <c r="K137" s="785">
        <f>'RM_5.1.3.sz.mell'!K137</f>
        <v>0</v>
      </c>
    </row>
    <row r="138" spans="1:11" ht="12" customHeight="1" x14ac:dyDescent="0.25">
      <c r="A138" s="1397" t="s">
        <v>176</v>
      </c>
      <c r="B138" s="1267" t="s">
        <v>454</v>
      </c>
      <c r="C138" s="717">
        <f>'RM_5.1.3.sz.mell'!C138</f>
        <v>0</v>
      </c>
      <c r="D138" s="717">
        <f>'RM_5.1.3.sz.mell'!D138</f>
        <v>0</v>
      </c>
      <c r="E138" s="717">
        <f>'RM_5.1.3.sz.mell'!E138</f>
        <v>0</v>
      </c>
      <c r="F138" s="717">
        <f>'RM_5.1.3.sz.mell'!F138</f>
        <v>0</v>
      </c>
      <c r="G138" s="717">
        <f>'RM_5.1.3.sz.mell'!G138</f>
        <v>0</v>
      </c>
      <c r="H138" s="717">
        <f>'RM_5.1.3.sz.mell'!H138</f>
        <v>0</v>
      </c>
      <c r="I138" s="717">
        <f>'RM_5.1.3.sz.mell'!I138</f>
        <v>0</v>
      </c>
      <c r="J138" s="717">
        <f>'RM_5.1.3.sz.mell'!J138</f>
        <v>0</v>
      </c>
      <c r="K138" s="785">
        <f>'RM_5.1.3.sz.mell'!K138</f>
        <v>0</v>
      </c>
    </row>
    <row r="139" spans="1:11" s="1412" customFormat="1" ht="12" customHeight="1" thickBot="1" x14ac:dyDescent="0.3">
      <c r="A139" s="1414" t="s">
        <v>177</v>
      </c>
      <c r="B139" s="1264" t="s">
        <v>455</v>
      </c>
      <c r="C139" s="717">
        <f>'RM_5.1.3.sz.mell'!C139</f>
        <v>0</v>
      </c>
      <c r="D139" s="717">
        <f>'RM_5.1.3.sz.mell'!D139</f>
        <v>0</v>
      </c>
      <c r="E139" s="717">
        <f>'RM_5.1.3.sz.mell'!E139</f>
        <v>0</v>
      </c>
      <c r="F139" s="717">
        <f>'RM_5.1.3.sz.mell'!F139</f>
        <v>0</v>
      </c>
      <c r="G139" s="717">
        <f>'RM_5.1.3.sz.mell'!G139</f>
        <v>0</v>
      </c>
      <c r="H139" s="717">
        <f>'RM_5.1.3.sz.mell'!H139</f>
        <v>0</v>
      </c>
      <c r="I139" s="717">
        <f>'RM_5.1.3.sz.mell'!I139</f>
        <v>0</v>
      </c>
      <c r="J139" s="717">
        <f>'RM_5.1.3.sz.mell'!J139</f>
        <v>0</v>
      </c>
      <c r="K139" s="785">
        <f>'RM_5.1.3.sz.mell'!K139</f>
        <v>0</v>
      </c>
    </row>
    <row r="140" spans="1:11" ht="12" customHeight="1" thickBot="1" x14ac:dyDescent="0.3">
      <c r="A140" s="1311" t="s">
        <v>23</v>
      </c>
      <c r="B140" s="1269" t="s">
        <v>541</v>
      </c>
      <c r="C140" s="414">
        <f>'RM_5.1.3.sz.mell'!C140</f>
        <v>0</v>
      </c>
      <c r="D140" s="414">
        <f>'RM_5.1.3.sz.mell'!D140</f>
        <v>0</v>
      </c>
      <c r="E140" s="414">
        <f>'RM_5.1.3.sz.mell'!E140</f>
        <v>0</v>
      </c>
      <c r="F140" s="414">
        <f>'RM_5.1.3.sz.mell'!F140</f>
        <v>0</v>
      </c>
      <c r="G140" s="414">
        <f>'RM_5.1.3.sz.mell'!G140</f>
        <v>0</v>
      </c>
      <c r="H140" s="414">
        <f>'RM_5.1.3.sz.mell'!H140</f>
        <v>0</v>
      </c>
      <c r="I140" s="414">
        <f>'RM_5.1.3.sz.mell'!I140</f>
        <v>0</v>
      </c>
      <c r="J140" s="414">
        <f>'RM_5.1.3.sz.mell'!J140</f>
        <v>0</v>
      </c>
      <c r="K140" s="313">
        <f>'RM_5.1.3.sz.mell'!K140</f>
        <v>0</v>
      </c>
    </row>
    <row r="141" spans="1:11" x14ac:dyDescent="0.25">
      <c r="A141" s="1397" t="s">
        <v>94</v>
      </c>
      <c r="B141" s="1267" t="s">
        <v>371</v>
      </c>
      <c r="C141" s="717">
        <f>'RM_5.1.3.sz.mell'!C141</f>
        <v>0</v>
      </c>
      <c r="D141" s="717">
        <f>'RM_5.1.3.sz.mell'!D141</f>
        <v>0</v>
      </c>
      <c r="E141" s="717">
        <f>'RM_5.1.3.sz.mell'!E141</f>
        <v>0</v>
      </c>
      <c r="F141" s="717">
        <f>'RM_5.1.3.sz.mell'!F141</f>
        <v>0</v>
      </c>
      <c r="G141" s="717">
        <f>'RM_5.1.3.sz.mell'!G141</f>
        <v>0</v>
      </c>
      <c r="H141" s="717">
        <f>'RM_5.1.3.sz.mell'!H141</f>
        <v>0</v>
      </c>
      <c r="I141" s="717">
        <f>'RM_5.1.3.sz.mell'!I141</f>
        <v>0</v>
      </c>
      <c r="J141" s="717">
        <f>'RM_5.1.3.sz.mell'!J141</f>
        <v>0</v>
      </c>
      <c r="K141" s="785">
        <f>'RM_5.1.3.sz.mell'!K141</f>
        <v>0</v>
      </c>
    </row>
    <row r="142" spans="1:11" ht="12" customHeight="1" x14ac:dyDescent="0.25">
      <c r="A142" s="1397" t="s">
        <v>95</v>
      </c>
      <c r="B142" s="1267" t="s">
        <v>372</v>
      </c>
      <c r="C142" s="717">
        <f>'RM_5.1.3.sz.mell'!C142</f>
        <v>0</v>
      </c>
      <c r="D142" s="717">
        <f>'RM_5.1.3.sz.mell'!D142</f>
        <v>0</v>
      </c>
      <c r="E142" s="717">
        <f>'RM_5.1.3.sz.mell'!E142</f>
        <v>0</v>
      </c>
      <c r="F142" s="717">
        <f>'RM_5.1.3.sz.mell'!F142</f>
        <v>0</v>
      </c>
      <c r="G142" s="717">
        <f>'RM_5.1.3.sz.mell'!G142</f>
        <v>0</v>
      </c>
      <c r="H142" s="717">
        <f>'RM_5.1.3.sz.mell'!H142</f>
        <v>0</v>
      </c>
      <c r="I142" s="717">
        <f>'RM_5.1.3.sz.mell'!I142</f>
        <v>0</v>
      </c>
      <c r="J142" s="717">
        <f>'RM_5.1.3.sz.mell'!J142</f>
        <v>0</v>
      </c>
      <c r="K142" s="785">
        <f>'RM_5.1.3.sz.mell'!K142</f>
        <v>0</v>
      </c>
    </row>
    <row r="143" spans="1:11" ht="12" customHeight="1" x14ac:dyDescent="0.25">
      <c r="A143" s="1397" t="s">
        <v>288</v>
      </c>
      <c r="B143" s="1267" t="s">
        <v>540</v>
      </c>
      <c r="C143" s="717">
        <f>'RM_5.1.3.sz.mell'!C143</f>
        <v>0</v>
      </c>
      <c r="D143" s="717">
        <f>'RM_5.1.3.sz.mell'!D143</f>
        <v>0</v>
      </c>
      <c r="E143" s="717">
        <f>'RM_5.1.3.sz.mell'!E143</f>
        <v>0</v>
      </c>
      <c r="F143" s="717">
        <f>'RM_5.1.3.sz.mell'!F143</f>
        <v>0</v>
      </c>
      <c r="G143" s="717">
        <f>'RM_5.1.3.sz.mell'!G143</f>
        <v>0</v>
      </c>
      <c r="H143" s="717">
        <f>'RM_5.1.3.sz.mell'!H143</f>
        <v>0</v>
      </c>
      <c r="I143" s="717">
        <f>'RM_5.1.3.sz.mell'!I143</f>
        <v>0</v>
      </c>
      <c r="J143" s="717">
        <f>'RM_5.1.3.sz.mell'!J143</f>
        <v>0</v>
      </c>
      <c r="K143" s="785">
        <f>'RM_5.1.3.sz.mell'!K143</f>
        <v>0</v>
      </c>
    </row>
    <row r="144" spans="1:11" s="1412" customFormat="1" ht="12" customHeight="1" x14ac:dyDescent="0.25">
      <c r="A144" s="1397" t="s">
        <v>289</v>
      </c>
      <c r="B144" s="1267" t="s">
        <v>464</v>
      </c>
      <c r="C144" s="717">
        <f>'RM_5.1.3.sz.mell'!C144</f>
        <v>0</v>
      </c>
      <c r="D144" s="717">
        <f>'RM_5.1.3.sz.mell'!D144</f>
        <v>0</v>
      </c>
      <c r="E144" s="717">
        <f>'RM_5.1.3.sz.mell'!E144</f>
        <v>0</v>
      </c>
      <c r="F144" s="717">
        <f>'RM_5.1.3.sz.mell'!F144</f>
        <v>0</v>
      </c>
      <c r="G144" s="717">
        <f>'RM_5.1.3.sz.mell'!G144</f>
        <v>0</v>
      </c>
      <c r="H144" s="717">
        <f>'RM_5.1.3.sz.mell'!H144</f>
        <v>0</v>
      </c>
      <c r="I144" s="717">
        <f>'RM_5.1.3.sz.mell'!I144</f>
        <v>0</v>
      </c>
      <c r="J144" s="717">
        <f>'RM_5.1.3.sz.mell'!J144</f>
        <v>0</v>
      </c>
      <c r="K144" s="785">
        <f>'RM_5.1.3.sz.mell'!K144</f>
        <v>0</v>
      </c>
    </row>
    <row r="145" spans="1:11" s="1412" customFormat="1" ht="12" customHeight="1" thickBot="1" x14ac:dyDescent="0.3">
      <c r="A145" s="1414" t="s">
        <v>290</v>
      </c>
      <c r="B145" s="1264" t="s">
        <v>390</v>
      </c>
      <c r="C145" s="717">
        <f>'RM_5.1.3.sz.mell'!C145</f>
        <v>0</v>
      </c>
      <c r="D145" s="717">
        <f>'RM_5.1.3.sz.mell'!D145</f>
        <v>0</v>
      </c>
      <c r="E145" s="717">
        <f>'RM_5.1.3.sz.mell'!E145</f>
        <v>0</v>
      </c>
      <c r="F145" s="717">
        <f>'RM_5.1.3.sz.mell'!F145</f>
        <v>0</v>
      </c>
      <c r="G145" s="717">
        <f>'RM_5.1.3.sz.mell'!G145</f>
        <v>0</v>
      </c>
      <c r="H145" s="717">
        <f>'RM_5.1.3.sz.mell'!H145</f>
        <v>0</v>
      </c>
      <c r="I145" s="717">
        <f>'RM_5.1.3.sz.mell'!I145</f>
        <v>0</v>
      </c>
      <c r="J145" s="717">
        <f>'RM_5.1.3.sz.mell'!J145</f>
        <v>0</v>
      </c>
      <c r="K145" s="785">
        <f>'RM_5.1.3.sz.mell'!K145</f>
        <v>0</v>
      </c>
    </row>
    <row r="146" spans="1:11" s="1412" customFormat="1" ht="12" customHeight="1" thickBot="1" x14ac:dyDescent="0.3">
      <c r="A146" s="1311" t="s">
        <v>24</v>
      </c>
      <c r="B146" s="1269" t="s">
        <v>465</v>
      </c>
      <c r="C146" s="511">
        <f>'RM_5.1.3.sz.mell'!C146</f>
        <v>0</v>
      </c>
      <c r="D146" s="511">
        <f>'RM_5.1.3.sz.mell'!D146</f>
        <v>0</v>
      </c>
      <c r="E146" s="511">
        <f>'RM_5.1.3.sz.mell'!E146</f>
        <v>0</v>
      </c>
      <c r="F146" s="511">
        <f>'RM_5.1.3.sz.mell'!F146</f>
        <v>0</v>
      </c>
      <c r="G146" s="511">
        <f>'RM_5.1.3.sz.mell'!G146</f>
        <v>0</v>
      </c>
      <c r="H146" s="511">
        <f>'RM_5.1.3.sz.mell'!H146</f>
        <v>0</v>
      </c>
      <c r="I146" s="511">
        <f>'RM_5.1.3.sz.mell'!I146</f>
        <v>0</v>
      </c>
      <c r="J146" s="511">
        <f>'RM_5.1.3.sz.mell'!J146</f>
        <v>0</v>
      </c>
      <c r="K146" s="316">
        <f>'RM_5.1.3.sz.mell'!K146</f>
        <v>0</v>
      </c>
    </row>
    <row r="147" spans="1:11" s="1412" customFormat="1" ht="12" customHeight="1" x14ac:dyDescent="0.25">
      <c r="A147" s="1397" t="s">
        <v>96</v>
      </c>
      <c r="B147" s="1267" t="s">
        <v>460</v>
      </c>
      <c r="C147" s="717">
        <f>'RM_5.1.3.sz.mell'!C147</f>
        <v>0</v>
      </c>
      <c r="D147" s="717">
        <f>'RM_5.1.3.sz.mell'!D147</f>
        <v>0</v>
      </c>
      <c r="E147" s="717">
        <f>'RM_5.1.3.sz.mell'!E147</f>
        <v>0</v>
      </c>
      <c r="F147" s="717">
        <f>'RM_5.1.3.sz.mell'!F147</f>
        <v>0</v>
      </c>
      <c r="G147" s="717">
        <f>'RM_5.1.3.sz.mell'!G147</f>
        <v>0</v>
      </c>
      <c r="H147" s="717">
        <f>'RM_5.1.3.sz.mell'!H147</f>
        <v>0</v>
      </c>
      <c r="I147" s="717">
        <f>'RM_5.1.3.sz.mell'!I147</f>
        <v>0</v>
      </c>
      <c r="J147" s="717">
        <f>'RM_5.1.3.sz.mell'!J147</f>
        <v>0</v>
      </c>
      <c r="K147" s="785">
        <f>'RM_5.1.3.sz.mell'!K147</f>
        <v>0</v>
      </c>
    </row>
    <row r="148" spans="1:11" s="1412" customFormat="1" ht="12" customHeight="1" x14ac:dyDescent="0.25">
      <c r="A148" s="1397" t="s">
        <v>97</v>
      </c>
      <c r="B148" s="1267" t="s">
        <v>467</v>
      </c>
      <c r="C148" s="717">
        <f>'RM_5.1.3.sz.mell'!C148</f>
        <v>0</v>
      </c>
      <c r="D148" s="717">
        <f>'RM_5.1.3.sz.mell'!D148</f>
        <v>0</v>
      </c>
      <c r="E148" s="717">
        <f>'RM_5.1.3.sz.mell'!E148</f>
        <v>0</v>
      </c>
      <c r="F148" s="717">
        <f>'RM_5.1.3.sz.mell'!F148</f>
        <v>0</v>
      </c>
      <c r="G148" s="717">
        <f>'RM_5.1.3.sz.mell'!G148</f>
        <v>0</v>
      </c>
      <c r="H148" s="717">
        <f>'RM_5.1.3.sz.mell'!H148</f>
        <v>0</v>
      </c>
      <c r="I148" s="717">
        <f>'RM_5.1.3.sz.mell'!I148</f>
        <v>0</v>
      </c>
      <c r="J148" s="717">
        <f>'RM_5.1.3.sz.mell'!J148</f>
        <v>0</v>
      </c>
      <c r="K148" s="785">
        <f>'RM_5.1.3.sz.mell'!K148</f>
        <v>0</v>
      </c>
    </row>
    <row r="149" spans="1:11" s="1412" customFormat="1" ht="12" customHeight="1" x14ac:dyDescent="0.25">
      <c r="A149" s="1397" t="s">
        <v>300</v>
      </c>
      <c r="B149" s="1267" t="s">
        <v>462</v>
      </c>
      <c r="C149" s="717">
        <f>'RM_5.1.3.sz.mell'!C149</f>
        <v>0</v>
      </c>
      <c r="D149" s="717">
        <f>'RM_5.1.3.sz.mell'!D149</f>
        <v>0</v>
      </c>
      <c r="E149" s="717">
        <f>'RM_5.1.3.sz.mell'!E149</f>
        <v>0</v>
      </c>
      <c r="F149" s="717">
        <f>'RM_5.1.3.sz.mell'!F149</f>
        <v>0</v>
      </c>
      <c r="G149" s="717">
        <f>'RM_5.1.3.sz.mell'!G149</f>
        <v>0</v>
      </c>
      <c r="H149" s="717">
        <f>'RM_5.1.3.sz.mell'!H149</f>
        <v>0</v>
      </c>
      <c r="I149" s="717">
        <f>'RM_5.1.3.sz.mell'!I149</f>
        <v>0</v>
      </c>
      <c r="J149" s="717">
        <f>'RM_5.1.3.sz.mell'!J149</f>
        <v>0</v>
      </c>
      <c r="K149" s="785">
        <f>'RM_5.1.3.sz.mell'!K149</f>
        <v>0</v>
      </c>
    </row>
    <row r="150" spans="1:11" s="1412" customFormat="1" ht="12" customHeight="1" x14ac:dyDescent="0.25">
      <c r="A150" s="1397" t="s">
        <v>301</v>
      </c>
      <c r="B150" s="1267" t="s">
        <v>518</v>
      </c>
      <c r="C150" s="717">
        <f>'RM_5.1.3.sz.mell'!C150</f>
        <v>0</v>
      </c>
      <c r="D150" s="717">
        <f>'RM_5.1.3.sz.mell'!D150</f>
        <v>0</v>
      </c>
      <c r="E150" s="717">
        <f>'RM_5.1.3.sz.mell'!E150</f>
        <v>0</v>
      </c>
      <c r="F150" s="717">
        <f>'RM_5.1.3.sz.mell'!F150</f>
        <v>0</v>
      </c>
      <c r="G150" s="717">
        <f>'RM_5.1.3.sz.mell'!G150</f>
        <v>0</v>
      </c>
      <c r="H150" s="717">
        <f>'RM_5.1.3.sz.mell'!H150</f>
        <v>0</v>
      </c>
      <c r="I150" s="717">
        <f>'RM_5.1.3.sz.mell'!I150</f>
        <v>0</v>
      </c>
      <c r="J150" s="717">
        <f>'RM_5.1.3.sz.mell'!J150</f>
        <v>0</v>
      </c>
      <c r="K150" s="785">
        <f>'RM_5.1.3.sz.mell'!K150</f>
        <v>0</v>
      </c>
    </row>
    <row r="151" spans="1:11" ht="12.75" customHeight="1" thickBot="1" x14ac:dyDescent="0.3">
      <c r="A151" s="1414" t="s">
        <v>466</v>
      </c>
      <c r="B151" s="1264" t="s">
        <v>469</v>
      </c>
      <c r="C151" s="719">
        <f>'RM_5.1.3.sz.mell'!C151</f>
        <v>0</v>
      </c>
      <c r="D151" s="719">
        <f>'RM_5.1.3.sz.mell'!D151</f>
        <v>0</v>
      </c>
      <c r="E151" s="719">
        <f>'RM_5.1.3.sz.mell'!E151</f>
        <v>0</v>
      </c>
      <c r="F151" s="719">
        <f>'RM_5.1.3.sz.mell'!F151</f>
        <v>0</v>
      </c>
      <c r="G151" s="719">
        <f>'RM_5.1.3.sz.mell'!G151</f>
        <v>0</v>
      </c>
      <c r="H151" s="719">
        <f>'RM_5.1.3.sz.mell'!H151</f>
        <v>0</v>
      </c>
      <c r="I151" s="719">
        <f>'RM_5.1.3.sz.mell'!I151</f>
        <v>0</v>
      </c>
      <c r="J151" s="719">
        <f>'RM_5.1.3.sz.mell'!J151</f>
        <v>0</v>
      </c>
      <c r="K151" s="786">
        <f>'RM_5.1.3.sz.mell'!K151</f>
        <v>0</v>
      </c>
    </row>
    <row r="152" spans="1:11" ht="12.75" customHeight="1" thickBot="1" x14ac:dyDescent="0.3">
      <c r="A152" s="1416" t="s">
        <v>25</v>
      </c>
      <c r="B152" s="1269" t="s">
        <v>470</v>
      </c>
      <c r="C152" s="511">
        <f>'RM_5.1.3.sz.mell'!C152</f>
        <v>0</v>
      </c>
      <c r="D152" s="511">
        <f>'RM_5.1.3.sz.mell'!D152</f>
        <v>0</v>
      </c>
      <c r="E152" s="511">
        <f>'RM_5.1.3.sz.mell'!E152</f>
        <v>0</v>
      </c>
      <c r="F152" s="511">
        <f>'RM_5.1.3.sz.mell'!F152</f>
        <v>0</v>
      </c>
      <c r="G152" s="511">
        <f>'RM_5.1.3.sz.mell'!G152</f>
        <v>0</v>
      </c>
      <c r="H152" s="511">
        <f>'RM_5.1.3.sz.mell'!H152</f>
        <v>0</v>
      </c>
      <c r="I152" s="511">
        <f>'RM_5.1.3.sz.mell'!I152</f>
        <v>0</v>
      </c>
      <c r="J152" s="511">
        <f>'RM_5.1.3.sz.mell'!J152</f>
        <v>0</v>
      </c>
      <c r="K152" s="316">
        <f>'RM_5.1.3.sz.mell'!K152</f>
        <v>0</v>
      </c>
    </row>
    <row r="153" spans="1:11" ht="12.75" customHeight="1" thickBot="1" x14ac:dyDescent="0.3">
      <c r="A153" s="1416" t="s">
        <v>26</v>
      </c>
      <c r="B153" s="1269" t="s">
        <v>471</v>
      </c>
      <c r="C153" s="511">
        <f>'RM_5.1.3.sz.mell'!C153</f>
        <v>0</v>
      </c>
      <c r="D153" s="511">
        <f>'RM_5.1.3.sz.mell'!D153</f>
        <v>0</v>
      </c>
      <c r="E153" s="511">
        <f>'RM_5.1.3.sz.mell'!E153</f>
        <v>0</v>
      </c>
      <c r="F153" s="511">
        <f>'RM_5.1.3.sz.mell'!F153</f>
        <v>0</v>
      </c>
      <c r="G153" s="511">
        <f>'RM_5.1.3.sz.mell'!G153</f>
        <v>0</v>
      </c>
      <c r="H153" s="511">
        <f>'RM_5.1.3.sz.mell'!H153</f>
        <v>0</v>
      </c>
      <c r="I153" s="511">
        <f>'RM_5.1.3.sz.mell'!I153</f>
        <v>0</v>
      </c>
      <c r="J153" s="511">
        <f>'RM_5.1.3.sz.mell'!J153</f>
        <v>0</v>
      </c>
      <c r="K153" s="316">
        <f>'RM_5.1.3.sz.mell'!K153</f>
        <v>0</v>
      </c>
    </row>
    <row r="154" spans="1:11" ht="12" customHeight="1" thickBot="1" x14ac:dyDescent="0.3">
      <c r="A154" s="1311" t="s">
        <v>27</v>
      </c>
      <c r="B154" s="1269" t="s">
        <v>473</v>
      </c>
      <c r="C154" s="513">
        <f>'RM_5.1.3.sz.mell'!C154</f>
        <v>0</v>
      </c>
      <c r="D154" s="513">
        <f>'RM_5.1.3.sz.mell'!D154</f>
        <v>0</v>
      </c>
      <c r="E154" s="513">
        <f>'RM_5.1.3.sz.mell'!E154</f>
        <v>0</v>
      </c>
      <c r="F154" s="513">
        <f>'RM_5.1.3.sz.mell'!F154</f>
        <v>0</v>
      </c>
      <c r="G154" s="513">
        <f>'RM_5.1.3.sz.mell'!G154</f>
        <v>0</v>
      </c>
      <c r="H154" s="513">
        <f>'RM_5.1.3.sz.mell'!H154</f>
        <v>0</v>
      </c>
      <c r="I154" s="513">
        <f>'RM_5.1.3.sz.mell'!I154</f>
        <v>0</v>
      </c>
      <c r="J154" s="513">
        <f>'RM_5.1.3.sz.mell'!J154</f>
        <v>0</v>
      </c>
      <c r="K154" s="436">
        <f>'RM_5.1.3.sz.mell'!K154</f>
        <v>0</v>
      </c>
    </row>
    <row r="155" spans="1:11" ht="15.15" customHeight="1" thickBot="1" x14ac:dyDescent="0.3">
      <c r="A155" s="1417" t="s">
        <v>28</v>
      </c>
      <c r="B155" s="1324" t="s">
        <v>472</v>
      </c>
      <c r="C155" s="513">
        <f>'RM_5.1.3.sz.mell'!C155</f>
        <v>0</v>
      </c>
      <c r="D155" s="513">
        <f>'RM_5.1.3.sz.mell'!D155</f>
        <v>0</v>
      </c>
      <c r="E155" s="513">
        <f>'RM_5.1.3.sz.mell'!E155</f>
        <v>0</v>
      </c>
      <c r="F155" s="513">
        <f>'RM_5.1.3.sz.mell'!F155</f>
        <v>0</v>
      </c>
      <c r="G155" s="513">
        <f>'RM_5.1.3.sz.mell'!G155</f>
        <v>0</v>
      </c>
      <c r="H155" s="513">
        <f>'RM_5.1.3.sz.mell'!H155</f>
        <v>0</v>
      </c>
      <c r="I155" s="513">
        <f>'RM_5.1.3.sz.mell'!I155</f>
        <v>0</v>
      </c>
      <c r="J155" s="513">
        <f>'RM_5.1.3.sz.mell'!J155</f>
        <v>0</v>
      </c>
      <c r="K155" s="436">
        <f>'RM_5.1.3.sz.mell'!K155</f>
        <v>0</v>
      </c>
    </row>
    <row r="156" spans="1:11" s="1432" customFormat="1" ht="13.8" thickBot="1" x14ac:dyDescent="0.3">
      <c r="A156" s="1428"/>
      <c r="B156" s="1429"/>
      <c r="C156" s="1430">
        <f>'RM_5.1.3.sz.mell'!C156</f>
        <v>0</v>
      </c>
      <c r="D156" s="1430">
        <f>'RM_5.1.3.sz.mell'!D156</f>
        <v>0</v>
      </c>
      <c r="E156" s="1430">
        <f>'RM_5.1.3.sz.mell'!E156</f>
        <v>0</v>
      </c>
      <c r="F156" s="1430">
        <f>'RM_5.1.3.sz.mell'!F156</f>
        <v>0</v>
      </c>
      <c r="G156" s="1430">
        <f>'RM_5.1.3.sz.mell'!G156</f>
        <v>0</v>
      </c>
      <c r="H156" s="1430">
        <f>'RM_5.1.3.sz.mell'!H156</f>
        <v>0</v>
      </c>
      <c r="I156" s="1431">
        <f>'RM_5.1.3.sz.mell'!I156</f>
        <v>0</v>
      </c>
      <c r="J156" s="1431">
        <f>'RM_5.1.3.sz.mell'!J156</f>
        <v>0</v>
      </c>
      <c r="K156" s="1431">
        <f>'RM_5.1.3.sz.mell'!K156</f>
        <v>0</v>
      </c>
    </row>
    <row r="157" spans="1:11" ht="15.15" customHeight="1" thickBot="1" x14ac:dyDescent="0.3">
      <c r="A157" s="1278" t="s">
        <v>519</v>
      </c>
      <c r="B157" s="1279"/>
      <c r="C157" s="1508">
        <f>'RM_5.1.3.sz.mell'!C157</f>
        <v>0</v>
      </c>
      <c r="D157" s="1489">
        <f>'RM_5.1.3.sz.mell'!D157</f>
        <v>0</v>
      </c>
      <c r="E157" s="1489">
        <f>'RM_5.1.3.sz.mell'!E157</f>
        <v>0</v>
      </c>
      <c r="F157" s="1489">
        <f>'RM_5.1.3.sz.mell'!F157</f>
        <v>0</v>
      </c>
      <c r="G157" s="1489">
        <f>'RM_5.1.3.sz.mell'!G157</f>
        <v>0</v>
      </c>
      <c r="H157" s="1489">
        <f>'RM_5.1.3.sz.mell'!H157</f>
        <v>0</v>
      </c>
      <c r="I157" s="1508">
        <f>'RM_5.1.3.sz.mell'!I157</f>
        <v>0</v>
      </c>
      <c r="J157" s="803">
        <f>'RM_5.1.3.sz.mell'!J157</f>
        <v>0</v>
      </c>
      <c r="K157" s="316">
        <f>'RM_5.1.3.sz.mell'!K157</f>
        <v>0</v>
      </c>
    </row>
    <row r="158" spans="1:11" ht="14.4" customHeight="1" thickBot="1" x14ac:dyDescent="0.3">
      <c r="A158" s="1278" t="s">
        <v>206</v>
      </c>
      <c r="B158" s="1279"/>
      <c r="C158" s="1508">
        <f>'RM_5.1.3.sz.mell'!C158</f>
        <v>0</v>
      </c>
      <c r="D158" s="1489">
        <f>'RM_5.1.3.sz.mell'!D158</f>
        <v>0</v>
      </c>
      <c r="E158" s="1489">
        <f>'RM_5.1.3.sz.mell'!E158</f>
        <v>0</v>
      </c>
      <c r="F158" s="1489">
        <f>'RM_5.1.3.sz.mell'!F158</f>
        <v>0</v>
      </c>
      <c r="G158" s="1489">
        <f>'RM_5.1.3.sz.mell'!G158</f>
        <v>0</v>
      </c>
      <c r="H158" s="1489">
        <f>'RM_5.1.3.sz.mell'!H158</f>
        <v>0</v>
      </c>
      <c r="I158" s="1508">
        <f>'RM_5.1.3.sz.mell'!I158</f>
        <v>0</v>
      </c>
      <c r="J158" s="803">
        <f>'RM_5.1.3.sz.mell'!J158</f>
        <v>0</v>
      </c>
      <c r="K158" s="316">
        <f>'RM_5.1.3.sz.mell'!K158</f>
        <v>0</v>
      </c>
    </row>
  </sheetData>
  <sheetProtection sheet="1" formatCells="0"/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F25"/>
  <sheetViews>
    <sheetView topLeftCell="A4" zoomScale="120" zoomScaleNormal="120" workbookViewId="0">
      <selection activeCell="A10" sqref="A10"/>
    </sheetView>
  </sheetViews>
  <sheetFormatPr defaultColWidth="9.33203125" defaultRowHeight="13.2" x14ac:dyDescent="0.25"/>
  <cols>
    <col min="1" max="1" width="60.6640625" style="43" customWidth="1"/>
    <col min="2" max="2" width="15.6640625" style="42" customWidth="1"/>
    <col min="3" max="3" width="16.33203125" style="42" customWidth="1"/>
    <col min="4" max="4" width="18" style="42" customWidth="1"/>
    <col min="5" max="5" width="16.6640625" style="42" customWidth="1"/>
    <col min="6" max="6" width="18.77734375" style="42" customWidth="1"/>
    <col min="7" max="8" width="12.77734375" style="42" customWidth="1"/>
    <col min="9" max="9" width="13.77734375" style="42" customWidth="1"/>
    <col min="10" max="16384" width="9.33203125" style="42"/>
  </cols>
  <sheetData>
    <row r="1" spans="1:6" x14ac:dyDescent="0.25">
      <c r="A1" s="655"/>
      <c r="B1" s="640"/>
      <c r="C1" s="640"/>
      <c r="D1" s="640"/>
      <c r="E1" s="640"/>
      <c r="F1" s="640"/>
    </row>
    <row r="2" spans="1:6" ht="21.15" customHeight="1" x14ac:dyDescent="0.25">
      <c r="A2" s="655"/>
      <c r="B2" s="1620" t="str">
        <f>CONCATENATE("7. melléklet ",ALAPADATOK!A7," ",ALAPADATOK!B7," ",ALAPADATOK!C7," ",ALAPADATOK!D7," ",ALAPADATOK!E7," ",ALAPADATOK!F7," ",ALAPADATOK!G7," ",ALAPADATOK!H7)</f>
        <v>7. melléklet a … / 2019 ( … ) önkormányzati rendelethez</v>
      </c>
      <c r="C2" s="1620"/>
      <c r="D2" s="1620"/>
      <c r="E2" s="1620"/>
      <c r="F2" s="1620"/>
    </row>
    <row r="3" spans="1:6" x14ac:dyDescent="0.25">
      <c r="A3" s="655"/>
      <c r="B3" s="640"/>
      <c r="C3" s="640"/>
      <c r="D3" s="640"/>
      <c r="E3" s="640"/>
      <c r="F3" s="640"/>
    </row>
    <row r="4" spans="1:6" ht="24.75" customHeight="1" x14ac:dyDescent="0.25">
      <c r="A4" s="1619" t="s">
        <v>1</v>
      </c>
      <c r="B4" s="1619"/>
      <c r="C4" s="1619"/>
      <c r="D4" s="1619"/>
      <c r="E4" s="1619"/>
      <c r="F4" s="1619"/>
    </row>
    <row r="5" spans="1:6" ht="23.25" customHeight="1" thickBot="1" x14ac:dyDescent="0.35">
      <c r="A5" s="655"/>
      <c r="B5" s="640"/>
      <c r="C5" s="640"/>
      <c r="D5" s="640"/>
      <c r="E5" s="640"/>
      <c r="F5" s="656" t="str">
        <f>'KV_6.sz.mell.'!F5</f>
        <v>Forintban!</v>
      </c>
    </row>
    <row r="6" spans="1:6" s="45" customFormat="1" ht="48.75" customHeight="1" thickBot="1" x14ac:dyDescent="0.25">
      <c r="A6" s="657" t="s">
        <v>67</v>
      </c>
      <c r="B6" s="658" t="s">
        <v>65</v>
      </c>
      <c r="C6" s="658" t="s">
        <v>66</v>
      </c>
      <c r="D6" s="658" t="str">
        <f>+'KV_6.sz.mell.'!D6</f>
        <v>Felhasználás   2018. XII. 31-ig</v>
      </c>
      <c r="E6" s="658" t="str">
        <f>+'KV_6.sz.mell.'!E6</f>
        <v>2019. évi előirányzat</v>
      </c>
      <c r="F6" s="660" t="str">
        <f>+CONCATENATE(LEFT(KV_ÖSSZEFÜGGÉSEK!A5,4),". utáni szükséglet ",CHAR(10),"")</f>
        <v xml:space="preserve">2019. utáni szükséglet 
</v>
      </c>
    </row>
    <row r="7" spans="1:6" s="55" customFormat="1" ht="15.15" customHeight="1" thickBot="1" x14ac:dyDescent="0.3">
      <c r="A7" s="53" t="s">
        <v>493</v>
      </c>
      <c r="B7" s="54" t="s">
        <v>494</v>
      </c>
      <c r="C7" s="54" t="s">
        <v>495</v>
      </c>
      <c r="D7" s="54" t="s">
        <v>497</v>
      </c>
      <c r="E7" s="54" t="s">
        <v>496</v>
      </c>
      <c r="F7" s="530" t="s">
        <v>562</v>
      </c>
    </row>
    <row r="8" spans="1:6" ht="15.9" customHeight="1" x14ac:dyDescent="0.25">
      <c r="A8" s="62" t="s">
        <v>1161</v>
      </c>
      <c r="B8" s="63">
        <v>18954369</v>
      </c>
      <c r="C8" s="484" t="s">
        <v>1162</v>
      </c>
      <c r="D8" s="63"/>
      <c r="E8" s="63">
        <v>18954369</v>
      </c>
      <c r="F8" s="64">
        <f t="shared" ref="F8:F24" si="0">B8-D8-E8</f>
        <v>0</v>
      </c>
    </row>
    <row r="9" spans="1:6" ht="15.9" customHeight="1" x14ac:dyDescent="0.25">
      <c r="A9" s="62" t="s">
        <v>1163</v>
      </c>
      <c r="B9" s="63">
        <v>3500000</v>
      </c>
      <c r="C9" s="484" t="s">
        <v>1162</v>
      </c>
      <c r="D9" s="63"/>
      <c r="E9" s="63">
        <v>3500000</v>
      </c>
      <c r="F9" s="64">
        <f t="shared" si="0"/>
        <v>0</v>
      </c>
    </row>
    <row r="10" spans="1:6" ht="15.9" customHeight="1" x14ac:dyDescent="0.25">
      <c r="A10" s="62"/>
      <c r="B10" s="63"/>
      <c r="C10" s="484"/>
      <c r="D10" s="63"/>
      <c r="E10" s="63"/>
      <c r="F10" s="64">
        <f t="shared" si="0"/>
        <v>0</v>
      </c>
    </row>
    <row r="11" spans="1:6" ht="15.9" customHeight="1" x14ac:dyDescent="0.25">
      <c r="A11" s="62"/>
      <c r="B11" s="63"/>
      <c r="C11" s="484"/>
      <c r="D11" s="63"/>
      <c r="E11" s="63"/>
      <c r="F11" s="64">
        <f t="shared" si="0"/>
        <v>0</v>
      </c>
    </row>
    <row r="12" spans="1:6" ht="15.9" customHeight="1" x14ac:dyDescent="0.25">
      <c r="A12" s="62"/>
      <c r="B12" s="63"/>
      <c r="C12" s="484"/>
      <c r="D12" s="63"/>
      <c r="E12" s="63"/>
      <c r="F12" s="64">
        <f t="shared" si="0"/>
        <v>0</v>
      </c>
    </row>
    <row r="13" spans="1:6" ht="15.9" customHeight="1" x14ac:dyDescent="0.25">
      <c r="A13" s="62"/>
      <c r="B13" s="63"/>
      <c r="C13" s="484"/>
      <c r="D13" s="63"/>
      <c r="E13" s="63"/>
      <c r="F13" s="64">
        <f t="shared" si="0"/>
        <v>0</v>
      </c>
    </row>
    <row r="14" spans="1:6" ht="15.9" customHeight="1" x14ac:dyDescent="0.25">
      <c r="A14" s="62"/>
      <c r="B14" s="63"/>
      <c r="C14" s="484"/>
      <c r="D14" s="63"/>
      <c r="E14" s="63"/>
      <c r="F14" s="64">
        <f t="shared" si="0"/>
        <v>0</v>
      </c>
    </row>
    <row r="15" spans="1:6" ht="15.9" customHeight="1" x14ac:dyDescent="0.25">
      <c r="A15" s="62"/>
      <c r="B15" s="63"/>
      <c r="C15" s="484"/>
      <c r="D15" s="63"/>
      <c r="E15" s="63"/>
      <c r="F15" s="64">
        <f t="shared" si="0"/>
        <v>0</v>
      </c>
    </row>
    <row r="16" spans="1:6" ht="15.9" customHeight="1" x14ac:dyDescent="0.25">
      <c r="A16" s="62"/>
      <c r="B16" s="63"/>
      <c r="C16" s="484"/>
      <c r="D16" s="63"/>
      <c r="E16" s="63"/>
      <c r="F16" s="64">
        <f t="shared" si="0"/>
        <v>0</v>
      </c>
    </row>
    <row r="17" spans="1:6" ht="15.9" customHeight="1" x14ac:dyDescent="0.25">
      <c r="A17" s="62"/>
      <c r="B17" s="63"/>
      <c r="C17" s="484"/>
      <c r="D17" s="63"/>
      <c r="E17" s="63"/>
      <c r="F17" s="64">
        <f t="shared" si="0"/>
        <v>0</v>
      </c>
    </row>
    <row r="18" spans="1:6" ht="15.9" customHeight="1" x14ac:dyDescent="0.25">
      <c r="A18" s="62"/>
      <c r="B18" s="63"/>
      <c r="C18" s="484"/>
      <c r="D18" s="63"/>
      <c r="E18" s="63"/>
      <c r="F18" s="64">
        <f t="shared" si="0"/>
        <v>0</v>
      </c>
    </row>
    <row r="19" spans="1:6" ht="15.9" customHeight="1" x14ac:dyDescent="0.25">
      <c r="A19" s="62"/>
      <c r="B19" s="63"/>
      <c r="C19" s="484"/>
      <c r="D19" s="63"/>
      <c r="E19" s="63"/>
      <c r="F19" s="64">
        <f t="shared" si="0"/>
        <v>0</v>
      </c>
    </row>
    <row r="20" spans="1:6" ht="15.9" customHeight="1" x14ac:dyDescent="0.25">
      <c r="A20" s="62"/>
      <c r="B20" s="63"/>
      <c r="C20" s="484"/>
      <c r="D20" s="63"/>
      <c r="E20" s="63"/>
      <c r="F20" s="64">
        <f t="shared" si="0"/>
        <v>0</v>
      </c>
    </row>
    <row r="21" spans="1:6" ht="15.9" customHeight="1" x14ac:dyDescent="0.25">
      <c r="A21" s="62"/>
      <c r="B21" s="63"/>
      <c r="C21" s="484"/>
      <c r="D21" s="63"/>
      <c r="E21" s="63"/>
      <c r="F21" s="64">
        <f t="shared" si="0"/>
        <v>0</v>
      </c>
    </row>
    <row r="22" spans="1:6" ht="15.9" customHeight="1" x14ac:dyDescent="0.25">
      <c r="A22" s="62"/>
      <c r="B22" s="63"/>
      <c r="C22" s="484"/>
      <c r="D22" s="63"/>
      <c r="E22" s="63"/>
      <c r="F22" s="64">
        <f t="shared" si="0"/>
        <v>0</v>
      </c>
    </row>
    <row r="23" spans="1:6" ht="15.9" customHeight="1" x14ac:dyDescent="0.25">
      <c r="A23" s="62"/>
      <c r="B23" s="63"/>
      <c r="C23" s="484"/>
      <c r="D23" s="63"/>
      <c r="E23" s="63"/>
      <c r="F23" s="64">
        <f t="shared" si="0"/>
        <v>0</v>
      </c>
    </row>
    <row r="24" spans="1:6" ht="15.9" customHeight="1" thickBot="1" x14ac:dyDescent="0.3">
      <c r="A24" s="65"/>
      <c r="B24" s="66"/>
      <c r="C24" s="485"/>
      <c r="D24" s="66"/>
      <c r="E24" s="66"/>
      <c r="F24" s="67">
        <f t="shared" si="0"/>
        <v>0</v>
      </c>
    </row>
    <row r="25" spans="1:6" s="61" customFormat="1" ht="18" customHeight="1" thickBot="1" x14ac:dyDescent="0.3">
      <c r="A25" s="196" t="s">
        <v>63</v>
      </c>
      <c r="B25" s="197">
        <f>SUM(B8:B24)</f>
        <v>22454369</v>
      </c>
      <c r="C25" s="124"/>
      <c r="D25" s="197">
        <f>SUM(D8:D24)</f>
        <v>0</v>
      </c>
      <c r="E25" s="197">
        <f>SUM(E8:E24)</f>
        <v>22454369</v>
      </c>
      <c r="F25" s="68">
        <f>SUM(F8:F24)</f>
        <v>0</v>
      </c>
    </row>
  </sheetData>
  <sheetProtection sheet="1"/>
  <mergeCells count="2">
    <mergeCell ref="A4:F4"/>
    <mergeCell ref="B2:F2"/>
  </mergeCells>
  <phoneticPr fontId="0" type="noConversion"/>
  <printOptions horizontalCentered="1"/>
  <pageMargins left="0.78740157480314965" right="0.78740157480314965" top="1.2204724409448819" bottom="0.98425196850393704" header="0.78740157480314965" footer="0.78740157480314965"/>
  <pageSetup paperSize="9" scale="95" orientation="landscape" horizontalDpi="300" verticalDpi="300" r:id="rId1"/>
  <headerFooter alignWithMargins="0">
    <oddHeader xml:space="preserve">&amp;R&amp;"Times New Roman CE,Félkövér dőlt"&amp;12 &amp;11 7. melléklet a ……/2018. (….) önkormányzati rendelethez&amp;"Times New Roman CE,Normál"&amp;10
   </oddHead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theme="7"/>
  </sheetPr>
  <dimension ref="A1:K61"/>
  <sheetViews>
    <sheetView topLeftCell="B1" zoomScale="120" zoomScaleNormal="120" workbookViewId="0">
      <selection activeCell="N64" sqref="N64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CONCATENATE("5.2. melléklet ",E_ALAPADATOK!A7," ",E_ALAPADATOK!B7," ",E_ALAPADATOK!C7," ",E_ALAPADATOK!D7," ",E_ALAPADATOK!E7," ",E_ALAPADATOK!F7," ",E_ALAPADATOK!G7," ",E_ALAPADATOK!H7)</f>
        <v>5.2.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E_ALAPADATOK!A11</f>
        <v>……………………. Polgármesteri /Közös Önkormányzati Hivatal</v>
      </c>
      <c r="C2" s="1762"/>
      <c r="D2" s="1762"/>
      <c r="E2" s="1762"/>
      <c r="F2" s="1762"/>
      <c r="G2" s="1762"/>
      <c r="H2" s="1762"/>
      <c r="I2" s="1762"/>
      <c r="J2" s="1762"/>
      <c r="K2" s="634" t="s">
        <v>59</v>
      </c>
    </row>
    <row r="3" spans="1:11" s="465" customFormat="1" ht="23.1" customHeight="1" thickBot="1" x14ac:dyDescent="0.3">
      <c r="A3" s="635" t="s">
        <v>203</v>
      </c>
      <c r="B3" s="1763" t="s">
        <v>799</v>
      </c>
      <c r="C3" s="1764"/>
      <c r="D3" s="1764"/>
      <c r="E3" s="1764"/>
      <c r="F3" s="1764"/>
      <c r="G3" s="1764"/>
      <c r="H3" s="1764"/>
      <c r="I3" s="1764"/>
      <c r="J3" s="1764"/>
      <c r="K3" s="805" t="s">
        <v>54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'RM_5.2.sz.mell'!C10</f>
        <v>0</v>
      </c>
      <c r="D10" s="322">
        <f>'RM_5.2.sz.mell'!D10</f>
        <v>0</v>
      </c>
      <c r="E10" s="322">
        <f>'RM_5.2.sz.mell'!E10</f>
        <v>0</v>
      </c>
      <c r="F10" s="322">
        <f>'RM_5.2.sz.mell'!F10</f>
        <v>0</v>
      </c>
      <c r="G10" s="322">
        <f>'RM_5.2.sz.mell'!G10</f>
        <v>0</v>
      </c>
      <c r="H10" s="322">
        <f>'RM_5.2.sz.mell'!H10</f>
        <v>0</v>
      </c>
      <c r="I10" s="322">
        <f>'RM_5.2.sz.mell'!I10</f>
        <v>0</v>
      </c>
      <c r="J10" s="322">
        <f>'RM_5.2.sz.mell'!J10</f>
        <v>0</v>
      </c>
      <c r="K10" s="322">
        <f>'RM_5.2.sz.mell'!K10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'RM_5.2.sz.mell'!C11</f>
        <v>0</v>
      </c>
      <c r="D11" s="715">
        <f>'RM_5.2.sz.mell'!D11</f>
        <v>0</v>
      </c>
      <c r="E11" s="715">
        <f>'RM_5.2.sz.mell'!E11</f>
        <v>0</v>
      </c>
      <c r="F11" s="715">
        <f>'RM_5.2.sz.mell'!F11</f>
        <v>0</v>
      </c>
      <c r="G11" s="715">
        <f>'RM_5.2.sz.mell'!G11</f>
        <v>0</v>
      </c>
      <c r="H11" s="715">
        <f>'RM_5.2.sz.mell'!H11</f>
        <v>0</v>
      </c>
      <c r="I11" s="715">
        <f>'RM_5.2.sz.mell'!I11</f>
        <v>0</v>
      </c>
      <c r="J11" s="813">
        <f>'RM_5.2.sz.mell'!J11</f>
        <v>0</v>
      </c>
      <c r="K11" s="814">
        <f>'RM_5.2.sz.mell'!K11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'RM_5.2.sz.mell'!C12</f>
        <v>0</v>
      </c>
      <c r="D12" s="717">
        <f>'RM_5.2.sz.mell'!D12</f>
        <v>0</v>
      </c>
      <c r="E12" s="717">
        <f>'RM_5.2.sz.mell'!E12</f>
        <v>0</v>
      </c>
      <c r="F12" s="717">
        <f>'RM_5.2.sz.mell'!F12</f>
        <v>0</v>
      </c>
      <c r="G12" s="717">
        <f>'RM_5.2.sz.mell'!G12</f>
        <v>0</v>
      </c>
      <c r="H12" s="717">
        <f>'RM_5.2.sz.mell'!H12</f>
        <v>0</v>
      </c>
      <c r="I12" s="717">
        <f>'RM_5.2.sz.mell'!I12</f>
        <v>0</v>
      </c>
      <c r="J12" s="816">
        <f>'RM_5.2.sz.mell'!J12</f>
        <v>0</v>
      </c>
      <c r="K12" s="814">
        <f>'RM_5.2.sz.mell'!K12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'RM_5.2.sz.mell'!C13</f>
        <v>0</v>
      </c>
      <c r="D13" s="717">
        <f>'RM_5.2.sz.mell'!D13</f>
        <v>0</v>
      </c>
      <c r="E13" s="717">
        <f>'RM_5.2.sz.mell'!E13</f>
        <v>0</v>
      </c>
      <c r="F13" s="717">
        <f>'RM_5.2.sz.mell'!F13</f>
        <v>0</v>
      </c>
      <c r="G13" s="717">
        <f>'RM_5.2.sz.mell'!G13</f>
        <v>0</v>
      </c>
      <c r="H13" s="717">
        <f>'RM_5.2.sz.mell'!H13</f>
        <v>0</v>
      </c>
      <c r="I13" s="717">
        <f>'RM_5.2.sz.mell'!I13</f>
        <v>0</v>
      </c>
      <c r="J13" s="816">
        <f>'RM_5.2.sz.mell'!J13</f>
        <v>0</v>
      </c>
      <c r="K13" s="814">
        <f>'RM_5.2.sz.mell'!K13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'RM_5.2.sz.mell'!C14</f>
        <v>0</v>
      </c>
      <c r="D14" s="717">
        <f>'RM_5.2.sz.mell'!D14</f>
        <v>0</v>
      </c>
      <c r="E14" s="717">
        <f>'RM_5.2.sz.mell'!E14</f>
        <v>0</v>
      </c>
      <c r="F14" s="717">
        <f>'RM_5.2.sz.mell'!F14</f>
        <v>0</v>
      </c>
      <c r="G14" s="717">
        <f>'RM_5.2.sz.mell'!G14</f>
        <v>0</v>
      </c>
      <c r="H14" s="717">
        <f>'RM_5.2.sz.mell'!H14</f>
        <v>0</v>
      </c>
      <c r="I14" s="717">
        <f>'RM_5.2.sz.mell'!I14</f>
        <v>0</v>
      </c>
      <c r="J14" s="816">
        <f>'RM_5.2.sz.mell'!J14</f>
        <v>0</v>
      </c>
      <c r="K14" s="814">
        <f>'RM_5.2.sz.mell'!K14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'RM_5.2.sz.mell'!C15</f>
        <v>0</v>
      </c>
      <c r="D15" s="717">
        <f>'RM_5.2.sz.mell'!D15</f>
        <v>0</v>
      </c>
      <c r="E15" s="717">
        <f>'RM_5.2.sz.mell'!E15</f>
        <v>0</v>
      </c>
      <c r="F15" s="717">
        <f>'RM_5.2.sz.mell'!F15</f>
        <v>0</v>
      </c>
      <c r="G15" s="717">
        <f>'RM_5.2.sz.mell'!G15</f>
        <v>0</v>
      </c>
      <c r="H15" s="717">
        <f>'RM_5.2.sz.mell'!H15</f>
        <v>0</v>
      </c>
      <c r="I15" s="717">
        <f>'RM_5.2.sz.mell'!I15</f>
        <v>0</v>
      </c>
      <c r="J15" s="816">
        <f>'RM_5.2.sz.mell'!J15</f>
        <v>0</v>
      </c>
      <c r="K15" s="814">
        <f>'RM_5.2.sz.mell'!K15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'RM_5.2.sz.mell'!C16</f>
        <v>0</v>
      </c>
      <c r="D16" s="717">
        <f>'RM_5.2.sz.mell'!D16</f>
        <v>0</v>
      </c>
      <c r="E16" s="717">
        <f>'RM_5.2.sz.mell'!E16</f>
        <v>0</v>
      </c>
      <c r="F16" s="717">
        <f>'RM_5.2.sz.mell'!F16</f>
        <v>0</v>
      </c>
      <c r="G16" s="717">
        <f>'RM_5.2.sz.mell'!G16</f>
        <v>0</v>
      </c>
      <c r="H16" s="717">
        <f>'RM_5.2.sz.mell'!H16</f>
        <v>0</v>
      </c>
      <c r="I16" s="717">
        <f>'RM_5.2.sz.mell'!I16</f>
        <v>0</v>
      </c>
      <c r="J16" s="816">
        <f>'RM_5.2.sz.mell'!J16</f>
        <v>0</v>
      </c>
      <c r="K16" s="814">
        <f>'RM_5.2.sz.mell'!K16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'RM_5.2.sz.mell'!C17</f>
        <v>0</v>
      </c>
      <c r="D17" s="717">
        <f>'RM_5.2.sz.mell'!D17</f>
        <v>0</v>
      </c>
      <c r="E17" s="717">
        <f>'RM_5.2.sz.mell'!E17</f>
        <v>0</v>
      </c>
      <c r="F17" s="717">
        <f>'RM_5.2.sz.mell'!F17</f>
        <v>0</v>
      </c>
      <c r="G17" s="717">
        <f>'RM_5.2.sz.mell'!G17</f>
        <v>0</v>
      </c>
      <c r="H17" s="717">
        <f>'RM_5.2.sz.mell'!H17</f>
        <v>0</v>
      </c>
      <c r="I17" s="717">
        <f>'RM_5.2.sz.mell'!I17</f>
        <v>0</v>
      </c>
      <c r="J17" s="816">
        <f>'RM_5.2.sz.mell'!J17</f>
        <v>0</v>
      </c>
      <c r="K17" s="814">
        <f>'RM_5.2.sz.mell'!K17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'RM_5.2.sz.mell'!C18</f>
        <v>0</v>
      </c>
      <c r="D18" s="717">
        <f>'RM_5.2.sz.mell'!D18</f>
        <v>0</v>
      </c>
      <c r="E18" s="717">
        <f>'RM_5.2.sz.mell'!E18</f>
        <v>0</v>
      </c>
      <c r="F18" s="717">
        <f>'RM_5.2.sz.mell'!F18</f>
        <v>0</v>
      </c>
      <c r="G18" s="717">
        <f>'RM_5.2.sz.mell'!G18</f>
        <v>0</v>
      </c>
      <c r="H18" s="717">
        <f>'RM_5.2.sz.mell'!H18</f>
        <v>0</v>
      </c>
      <c r="I18" s="717">
        <f>'RM_5.2.sz.mell'!I18</f>
        <v>0</v>
      </c>
      <c r="J18" s="816">
        <f>'RM_5.2.sz.mell'!J18</f>
        <v>0</v>
      </c>
      <c r="K18" s="814">
        <f>'RM_5.2.sz.mell'!K18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'RM_5.2.sz.mell'!C19</f>
        <v>0</v>
      </c>
      <c r="D19" s="717">
        <f>'RM_5.2.sz.mell'!D19</f>
        <v>0</v>
      </c>
      <c r="E19" s="717">
        <f>'RM_5.2.sz.mell'!E19</f>
        <v>0</v>
      </c>
      <c r="F19" s="717">
        <f>'RM_5.2.sz.mell'!F19</f>
        <v>0</v>
      </c>
      <c r="G19" s="717">
        <f>'RM_5.2.sz.mell'!G19</f>
        <v>0</v>
      </c>
      <c r="H19" s="717">
        <f>'RM_5.2.sz.mell'!H19</f>
        <v>0</v>
      </c>
      <c r="I19" s="717">
        <f>'RM_5.2.sz.mell'!I19</f>
        <v>0</v>
      </c>
      <c r="J19" s="816">
        <f>'RM_5.2.sz.mell'!J19</f>
        <v>0</v>
      </c>
      <c r="K19" s="814">
        <f>'RM_5.2.sz.mell'!K19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'RM_5.2.sz.mell'!C20</f>
        <v>0</v>
      </c>
      <c r="D20" s="717">
        <f>'RM_5.2.sz.mell'!D20</f>
        <v>0</v>
      </c>
      <c r="E20" s="717">
        <f>'RM_5.2.sz.mell'!E20</f>
        <v>0</v>
      </c>
      <c r="F20" s="717">
        <f>'RM_5.2.sz.mell'!F20</f>
        <v>0</v>
      </c>
      <c r="G20" s="717">
        <f>'RM_5.2.sz.mell'!G20</f>
        <v>0</v>
      </c>
      <c r="H20" s="717">
        <f>'RM_5.2.sz.mell'!H20</f>
        <v>0</v>
      </c>
      <c r="I20" s="717">
        <f>'RM_5.2.sz.mell'!I20</f>
        <v>0</v>
      </c>
      <c r="J20" s="816">
        <f>'RM_5.2.sz.mell'!J20</f>
        <v>0</v>
      </c>
      <c r="K20" s="814">
        <f>'RM_5.2.sz.mell'!K20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'RM_5.2.sz.mell'!C21</f>
        <v>0</v>
      </c>
      <c r="D21" s="719">
        <f>'RM_5.2.sz.mell'!D21</f>
        <v>0</v>
      </c>
      <c r="E21" s="719">
        <f>'RM_5.2.sz.mell'!E21</f>
        <v>0</v>
      </c>
      <c r="F21" s="719">
        <f>'RM_5.2.sz.mell'!F21</f>
        <v>0</v>
      </c>
      <c r="G21" s="719">
        <f>'RM_5.2.sz.mell'!G21</f>
        <v>0</v>
      </c>
      <c r="H21" s="719">
        <f>'RM_5.2.sz.mell'!H21</f>
        <v>0</v>
      </c>
      <c r="I21" s="719">
        <f>'RM_5.2.sz.mell'!I21</f>
        <v>0</v>
      </c>
      <c r="J21" s="819">
        <f>'RM_5.2.sz.mell'!J21</f>
        <v>0</v>
      </c>
      <c r="K21" s="814">
        <f>'RM_5.2.sz.mell'!K21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'RM_5.2.sz.mell'!C22</f>
        <v>0</v>
      </c>
      <c r="D22" s="322">
        <f>'RM_5.2.sz.mell'!D22</f>
        <v>0</v>
      </c>
      <c r="E22" s="322">
        <f>'RM_5.2.sz.mell'!E22</f>
        <v>0</v>
      </c>
      <c r="F22" s="322">
        <f>'RM_5.2.sz.mell'!F22</f>
        <v>0</v>
      </c>
      <c r="G22" s="322">
        <f>'RM_5.2.sz.mell'!G22</f>
        <v>0</v>
      </c>
      <c r="H22" s="322">
        <f>'RM_5.2.sz.mell'!H22</f>
        <v>0</v>
      </c>
      <c r="I22" s="322">
        <f>'RM_5.2.sz.mell'!I22</f>
        <v>0</v>
      </c>
      <c r="J22" s="322">
        <f>'RM_5.2.sz.mell'!J22</f>
        <v>0</v>
      </c>
      <c r="K22" s="371">
        <f>'RM_5.2.sz.mell'!K22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'RM_5.2.sz.mell'!C23</f>
        <v>0</v>
      </c>
      <c r="D23" s="699">
        <f>'RM_5.2.sz.mell'!D23</f>
        <v>0</v>
      </c>
      <c r="E23" s="699">
        <f>'RM_5.2.sz.mell'!E23</f>
        <v>0</v>
      </c>
      <c r="F23" s="699">
        <f>'RM_5.2.sz.mell'!F23</f>
        <v>0</v>
      </c>
      <c r="G23" s="699">
        <f>'RM_5.2.sz.mell'!G23</f>
        <v>0</v>
      </c>
      <c r="H23" s="699">
        <f>'RM_5.2.sz.mell'!H23</f>
        <v>0</v>
      </c>
      <c r="I23" s="699">
        <f>'RM_5.2.sz.mell'!I23</f>
        <v>0</v>
      </c>
      <c r="J23" s="821">
        <f>'RM_5.2.sz.mell'!J23</f>
        <v>0</v>
      </c>
      <c r="K23" s="814">
        <f>'RM_5.2.sz.mell'!K23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'RM_5.2.sz.mell'!C24</f>
        <v>0</v>
      </c>
      <c r="D24" s="717">
        <f>'RM_5.2.sz.mell'!D24</f>
        <v>0</v>
      </c>
      <c r="E24" s="717">
        <f>'RM_5.2.sz.mell'!E24</f>
        <v>0</v>
      </c>
      <c r="F24" s="717">
        <f>'RM_5.2.sz.mell'!F24</f>
        <v>0</v>
      </c>
      <c r="G24" s="717">
        <f>'RM_5.2.sz.mell'!G24</f>
        <v>0</v>
      </c>
      <c r="H24" s="717">
        <f>'RM_5.2.sz.mell'!H24</f>
        <v>0</v>
      </c>
      <c r="I24" s="717">
        <f>'RM_5.2.sz.mell'!I24</f>
        <v>0</v>
      </c>
      <c r="J24" s="816">
        <f>'RM_5.2.sz.mell'!J24</f>
        <v>0</v>
      </c>
      <c r="K24" s="822">
        <f>'RM_5.2.sz.mell'!K24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'RM_5.2.sz.mell'!C25</f>
        <v>0</v>
      </c>
      <c r="D25" s="717">
        <f>'RM_5.2.sz.mell'!D25</f>
        <v>0</v>
      </c>
      <c r="E25" s="717">
        <f>'RM_5.2.sz.mell'!E25</f>
        <v>0</v>
      </c>
      <c r="F25" s="717">
        <f>'RM_5.2.sz.mell'!F25</f>
        <v>0</v>
      </c>
      <c r="G25" s="717">
        <f>'RM_5.2.sz.mell'!G25</f>
        <v>0</v>
      </c>
      <c r="H25" s="717">
        <f>'RM_5.2.sz.mell'!H25</f>
        <v>0</v>
      </c>
      <c r="I25" s="717">
        <f>'RM_5.2.sz.mell'!I25</f>
        <v>0</v>
      </c>
      <c r="J25" s="816">
        <f>'RM_5.2.sz.mell'!J25</f>
        <v>0</v>
      </c>
      <c r="K25" s="822">
        <f>'RM_5.2.sz.mell'!K25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'RM_5.2.sz.mell'!C26</f>
        <v>0</v>
      </c>
      <c r="D26" s="719">
        <f>'RM_5.2.sz.mell'!D26</f>
        <v>0</v>
      </c>
      <c r="E26" s="719">
        <f>'RM_5.2.sz.mell'!E26</f>
        <v>0</v>
      </c>
      <c r="F26" s="719">
        <f>'RM_5.2.sz.mell'!F26</f>
        <v>0</v>
      </c>
      <c r="G26" s="719">
        <f>'RM_5.2.sz.mell'!G26</f>
        <v>0</v>
      </c>
      <c r="H26" s="719">
        <f>'RM_5.2.sz.mell'!H26</f>
        <v>0</v>
      </c>
      <c r="I26" s="719">
        <f>'RM_5.2.sz.mell'!I26</f>
        <v>0</v>
      </c>
      <c r="J26" s="823">
        <f>'RM_5.2.sz.mell'!J26</f>
        <v>0</v>
      </c>
      <c r="K26" s="824">
        <f>'RM_5.2.sz.mell'!K26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'RM_5.2.sz.mell'!C27</f>
        <v>0</v>
      </c>
      <c r="D27" s="414">
        <f>'RM_5.2.sz.mell'!D27</f>
        <v>0</v>
      </c>
      <c r="E27" s="414">
        <f>'RM_5.2.sz.mell'!E27</f>
        <v>0</v>
      </c>
      <c r="F27" s="414">
        <f>'RM_5.2.sz.mell'!F27</f>
        <v>0</v>
      </c>
      <c r="G27" s="414">
        <f>'RM_5.2.sz.mell'!G27</f>
        <v>0</v>
      </c>
      <c r="H27" s="414">
        <f>'RM_5.2.sz.mell'!H27</f>
        <v>0</v>
      </c>
      <c r="I27" s="414">
        <f>'RM_5.2.sz.mell'!I27</f>
        <v>0</v>
      </c>
      <c r="J27" s="414">
        <f>'RM_5.2.sz.mell'!J27</f>
        <v>0</v>
      </c>
      <c r="K27" s="327">
        <f>'RM_5.2.sz.mell'!K27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'RM_5.2.sz.mell'!C28</f>
        <v>0</v>
      </c>
      <c r="D28" s="322">
        <f>'RM_5.2.sz.mell'!D28</f>
        <v>0</v>
      </c>
      <c r="E28" s="322">
        <f>'RM_5.2.sz.mell'!E28</f>
        <v>0</v>
      </c>
      <c r="F28" s="322">
        <f>'RM_5.2.sz.mell'!F28</f>
        <v>0</v>
      </c>
      <c r="G28" s="322">
        <f>'RM_5.2.sz.mell'!G28</f>
        <v>0</v>
      </c>
      <c r="H28" s="322">
        <f>'RM_5.2.sz.mell'!H28</f>
        <v>0</v>
      </c>
      <c r="I28" s="322">
        <f>'RM_5.2.sz.mell'!I28</f>
        <v>0</v>
      </c>
      <c r="J28" s="322">
        <f>'RM_5.2.sz.mell'!J28</f>
        <v>0</v>
      </c>
      <c r="K28" s="371">
        <f>'RM_5.2.sz.mell'!K28</f>
        <v>0</v>
      </c>
    </row>
    <row r="29" spans="1:11" s="468" customFormat="1" ht="12" customHeight="1" x14ac:dyDescent="0.25">
      <c r="A29" s="462" t="s">
        <v>268</v>
      </c>
      <c r="B29" s="463" t="s">
        <v>263</v>
      </c>
      <c r="C29" s="703">
        <f>'RM_5.2.sz.mell'!C29</f>
        <v>0</v>
      </c>
      <c r="D29" s="703">
        <f>'RM_5.2.sz.mell'!D29</f>
        <v>0</v>
      </c>
      <c r="E29" s="703">
        <f>'RM_5.2.sz.mell'!E29</f>
        <v>0</v>
      </c>
      <c r="F29" s="703">
        <f>'RM_5.2.sz.mell'!F29</f>
        <v>0</v>
      </c>
      <c r="G29" s="703">
        <f>'RM_5.2.sz.mell'!G29</f>
        <v>0</v>
      </c>
      <c r="H29" s="703">
        <f>'RM_5.2.sz.mell'!H29</f>
        <v>0</v>
      </c>
      <c r="I29" s="703">
        <f>'RM_5.2.sz.mell'!I29</f>
        <v>0</v>
      </c>
      <c r="J29" s="821">
        <f>'RM_5.2.sz.mell'!J29</f>
        <v>0</v>
      </c>
      <c r="K29" s="814">
        <f>'RM_5.2.sz.mell'!K29</f>
        <v>0</v>
      </c>
    </row>
    <row r="30" spans="1:11" s="468" customFormat="1" ht="12" customHeight="1" x14ac:dyDescent="0.25">
      <c r="A30" s="462" t="s">
        <v>269</v>
      </c>
      <c r="B30" s="463" t="s">
        <v>402</v>
      </c>
      <c r="C30" s="710">
        <f>'RM_5.2.sz.mell'!C30</f>
        <v>0</v>
      </c>
      <c r="D30" s="710">
        <f>'RM_5.2.sz.mell'!D30</f>
        <v>0</v>
      </c>
      <c r="E30" s="710">
        <f>'RM_5.2.sz.mell'!E30</f>
        <v>0</v>
      </c>
      <c r="F30" s="710">
        <f>'RM_5.2.sz.mell'!F30</f>
        <v>0</v>
      </c>
      <c r="G30" s="710">
        <f>'RM_5.2.sz.mell'!G30</f>
        <v>0</v>
      </c>
      <c r="H30" s="710">
        <f>'RM_5.2.sz.mell'!H30</f>
        <v>0</v>
      </c>
      <c r="I30" s="710">
        <f>'RM_5.2.sz.mell'!I30</f>
        <v>0</v>
      </c>
      <c r="J30" s="821">
        <f>'RM_5.2.sz.mell'!J30</f>
        <v>0</v>
      </c>
      <c r="K30" s="814">
        <f>'RM_5.2.sz.mell'!K30</f>
        <v>0</v>
      </c>
    </row>
    <row r="31" spans="1:11" s="468" customFormat="1" ht="12" customHeight="1" x14ac:dyDescent="0.25">
      <c r="A31" s="462" t="s">
        <v>270</v>
      </c>
      <c r="B31" s="464" t="s">
        <v>405</v>
      </c>
      <c r="C31" s="710">
        <f>'RM_5.2.sz.mell'!C31</f>
        <v>0</v>
      </c>
      <c r="D31" s="710">
        <f>'RM_5.2.sz.mell'!D31</f>
        <v>0</v>
      </c>
      <c r="E31" s="710">
        <f>'RM_5.2.sz.mell'!E31</f>
        <v>0</v>
      </c>
      <c r="F31" s="710">
        <f>'RM_5.2.sz.mell'!F31</f>
        <v>0</v>
      </c>
      <c r="G31" s="710">
        <f>'RM_5.2.sz.mell'!G31</f>
        <v>0</v>
      </c>
      <c r="H31" s="710">
        <f>'RM_5.2.sz.mell'!H31</f>
        <v>0</v>
      </c>
      <c r="I31" s="710">
        <f>'RM_5.2.sz.mell'!I31</f>
        <v>0</v>
      </c>
      <c r="J31" s="821">
        <f>'RM_5.2.sz.mell'!J31</f>
        <v>0</v>
      </c>
      <c r="K31" s="814">
        <f>'RM_5.2.sz.mell'!K31</f>
        <v>0</v>
      </c>
    </row>
    <row r="32" spans="1:11" s="468" customFormat="1" ht="12" customHeight="1" thickBot="1" x14ac:dyDescent="0.3">
      <c r="A32" s="461" t="s">
        <v>271</v>
      </c>
      <c r="B32" s="829" t="s">
        <v>523</v>
      </c>
      <c r="C32" s="790">
        <f>'RM_5.2.sz.mell'!C32</f>
        <v>0</v>
      </c>
      <c r="D32" s="790">
        <f>'RM_5.2.sz.mell'!D32</f>
        <v>0</v>
      </c>
      <c r="E32" s="790">
        <f>'RM_5.2.sz.mell'!E32</f>
        <v>0</v>
      </c>
      <c r="F32" s="790">
        <f>'RM_5.2.sz.mell'!F32</f>
        <v>0</v>
      </c>
      <c r="G32" s="790">
        <f>'RM_5.2.sz.mell'!G32</f>
        <v>0</v>
      </c>
      <c r="H32" s="790">
        <f>'RM_5.2.sz.mell'!H32</f>
        <v>0</v>
      </c>
      <c r="I32" s="790">
        <f>'RM_5.2.sz.mell'!I32</f>
        <v>0</v>
      </c>
      <c r="J32" s="821">
        <f>'RM_5.2.sz.mell'!J32</f>
        <v>0</v>
      </c>
      <c r="K32" s="814">
        <f>'RM_5.2.sz.mell'!K32</f>
        <v>0</v>
      </c>
    </row>
    <row r="33" spans="1:11" s="468" customFormat="1" ht="12" customHeight="1" thickBot="1" x14ac:dyDescent="0.3">
      <c r="A33" s="209" t="s">
        <v>22</v>
      </c>
      <c r="B33" s="128" t="s">
        <v>406</v>
      </c>
      <c r="C33" s="826">
        <f>'RM_5.2.sz.mell'!C33</f>
        <v>0</v>
      </c>
      <c r="D33" s="322">
        <f>'RM_5.2.sz.mell'!D33</f>
        <v>0</v>
      </c>
      <c r="E33" s="322">
        <f>'RM_5.2.sz.mell'!E33</f>
        <v>0</v>
      </c>
      <c r="F33" s="322">
        <f>'RM_5.2.sz.mell'!F33</f>
        <v>0</v>
      </c>
      <c r="G33" s="322">
        <f>'RM_5.2.sz.mell'!G33</f>
        <v>0</v>
      </c>
      <c r="H33" s="322">
        <f>'RM_5.2.sz.mell'!H33</f>
        <v>0</v>
      </c>
      <c r="I33" s="322">
        <f>'RM_5.2.sz.mell'!I33</f>
        <v>0</v>
      </c>
      <c r="J33" s="322">
        <f>'RM_5.2.sz.mell'!J33</f>
        <v>0</v>
      </c>
      <c r="K33" s="371">
        <f>'RM_5.2.sz.mell'!K33</f>
        <v>0</v>
      </c>
    </row>
    <row r="34" spans="1:11" s="468" customFormat="1" ht="12" customHeight="1" x14ac:dyDescent="0.25">
      <c r="A34" s="462" t="s">
        <v>91</v>
      </c>
      <c r="B34" s="463" t="s">
        <v>291</v>
      </c>
      <c r="C34" s="703">
        <f>'RM_5.2.sz.mell'!C34</f>
        <v>0</v>
      </c>
      <c r="D34" s="703">
        <f>'RM_5.2.sz.mell'!D34</f>
        <v>0</v>
      </c>
      <c r="E34" s="703">
        <f>'RM_5.2.sz.mell'!E34</f>
        <v>0</v>
      </c>
      <c r="F34" s="703">
        <f>'RM_5.2.sz.mell'!F34</f>
        <v>0</v>
      </c>
      <c r="G34" s="703">
        <f>'RM_5.2.sz.mell'!G34</f>
        <v>0</v>
      </c>
      <c r="H34" s="703">
        <f>'RM_5.2.sz.mell'!H34</f>
        <v>0</v>
      </c>
      <c r="I34" s="703">
        <f>'RM_5.2.sz.mell'!I34</f>
        <v>0</v>
      </c>
      <c r="J34" s="821">
        <f>'RM_5.2.sz.mell'!J34</f>
        <v>0</v>
      </c>
      <c r="K34" s="814">
        <f>'RM_5.2.sz.mell'!K34</f>
        <v>0</v>
      </c>
    </row>
    <row r="35" spans="1:11" s="468" customFormat="1" ht="12" customHeight="1" x14ac:dyDescent="0.25">
      <c r="A35" s="462" t="s">
        <v>92</v>
      </c>
      <c r="B35" s="464" t="s">
        <v>292</v>
      </c>
      <c r="C35" s="710">
        <f>'RM_5.2.sz.mell'!C35</f>
        <v>0</v>
      </c>
      <c r="D35" s="710">
        <f>'RM_5.2.sz.mell'!D35</f>
        <v>0</v>
      </c>
      <c r="E35" s="710">
        <f>'RM_5.2.sz.mell'!E35</f>
        <v>0</v>
      </c>
      <c r="F35" s="710">
        <f>'RM_5.2.sz.mell'!F35</f>
        <v>0</v>
      </c>
      <c r="G35" s="710">
        <f>'RM_5.2.sz.mell'!G35</f>
        <v>0</v>
      </c>
      <c r="H35" s="710">
        <f>'RM_5.2.sz.mell'!H35</f>
        <v>0</v>
      </c>
      <c r="I35" s="710">
        <f>'RM_5.2.sz.mell'!I35</f>
        <v>0</v>
      </c>
      <c r="J35" s="821">
        <f>'RM_5.2.sz.mell'!J35</f>
        <v>0</v>
      </c>
      <c r="K35" s="814">
        <f>'RM_5.2.sz.mell'!K35</f>
        <v>0</v>
      </c>
    </row>
    <row r="36" spans="1:11" s="468" customFormat="1" ht="12" customHeight="1" thickBot="1" x14ac:dyDescent="0.3">
      <c r="A36" s="461" t="s">
        <v>93</v>
      </c>
      <c r="B36" s="829" t="s">
        <v>293</v>
      </c>
      <c r="C36" s="790">
        <f>'RM_5.2.sz.mell'!C36</f>
        <v>0</v>
      </c>
      <c r="D36" s="790">
        <f>'RM_5.2.sz.mell'!D36</f>
        <v>0</v>
      </c>
      <c r="E36" s="790">
        <f>'RM_5.2.sz.mell'!E36</f>
        <v>0</v>
      </c>
      <c r="F36" s="790">
        <f>'RM_5.2.sz.mell'!F36</f>
        <v>0</v>
      </c>
      <c r="G36" s="790">
        <f>'RM_5.2.sz.mell'!G36</f>
        <v>0</v>
      </c>
      <c r="H36" s="790">
        <f>'RM_5.2.sz.mell'!H36</f>
        <v>0</v>
      </c>
      <c r="I36" s="790">
        <f>'RM_5.2.sz.mell'!I36</f>
        <v>0</v>
      </c>
      <c r="J36" s="821">
        <f>'RM_5.2.sz.mell'!J36</f>
        <v>0</v>
      </c>
      <c r="K36" s="831">
        <f>'RM_5.2.sz.mell'!K36</f>
        <v>0</v>
      </c>
    </row>
    <row r="37" spans="1:11" s="378" customFormat="1" ht="12" customHeight="1" thickBot="1" x14ac:dyDescent="0.3">
      <c r="A37" s="209" t="s">
        <v>23</v>
      </c>
      <c r="B37" s="128" t="s">
        <v>376</v>
      </c>
      <c r="C37" s="414">
        <f>'RM_5.2.sz.mell'!C37</f>
        <v>0</v>
      </c>
      <c r="D37" s="414">
        <f>'RM_5.2.sz.mell'!D37</f>
        <v>0</v>
      </c>
      <c r="E37" s="414">
        <f>'RM_5.2.sz.mell'!E37</f>
        <v>0</v>
      </c>
      <c r="F37" s="414">
        <f>'RM_5.2.sz.mell'!F37</f>
        <v>0</v>
      </c>
      <c r="G37" s="414">
        <f>'RM_5.2.sz.mell'!G37</f>
        <v>0</v>
      </c>
      <c r="H37" s="414">
        <f>'RM_5.2.sz.mell'!H37</f>
        <v>0</v>
      </c>
      <c r="I37" s="414">
        <f>'RM_5.2.sz.mell'!I37</f>
        <v>0</v>
      </c>
      <c r="J37" s="322">
        <f>'RM_5.2.sz.mell'!J37</f>
        <v>0</v>
      </c>
      <c r="K37" s="327">
        <f>'RM_5.2.sz.mell'!K37</f>
        <v>0</v>
      </c>
    </row>
    <row r="38" spans="1:11" s="378" customFormat="1" ht="12" customHeight="1" thickBot="1" x14ac:dyDescent="0.3">
      <c r="A38" s="209" t="s">
        <v>24</v>
      </c>
      <c r="B38" s="128" t="s">
        <v>407</v>
      </c>
      <c r="C38" s="414">
        <f>'RM_5.2.sz.mell'!C38</f>
        <v>0</v>
      </c>
      <c r="D38" s="414">
        <f>'RM_5.2.sz.mell'!D38</f>
        <v>0</v>
      </c>
      <c r="E38" s="414">
        <f>'RM_5.2.sz.mell'!E38</f>
        <v>0</v>
      </c>
      <c r="F38" s="414">
        <f>'RM_5.2.sz.mell'!F38</f>
        <v>0</v>
      </c>
      <c r="G38" s="414">
        <f>'RM_5.2.sz.mell'!G38</f>
        <v>0</v>
      </c>
      <c r="H38" s="414">
        <f>'RM_5.2.sz.mell'!H38</f>
        <v>0</v>
      </c>
      <c r="I38" s="414">
        <f>'RM_5.2.sz.mell'!I38</f>
        <v>0</v>
      </c>
      <c r="J38" s="832">
        <f>'RM_5.2.sz.mell'!J38</f>
        <v>0</v>
      </c>
      <c r="K38" s="814">
        <f>'RM_5.2.sz.mell'!K38</f>
        <v>0</v>
      </c>
    </row>
    <row r="39" spans="1:11" s="378" customFormat="1" ht="12" customHeight="1" thickBot="1" x14ac:dyDescent="0.3">
      <c r="A39" s="201" t="s">
        <v>25</v>
      </c>
      <c r="B39" s="128" t="s">
        <v>408</v>
      </c>
      <c r="C39" s="826">
        <f>'RM_5.2.sz.mell'!C39</f>
        <v>0</v>
      </c>
      <c r="D39" s="322">
        <f>'RM_5.2.sz.mell'!D39</f>
        <v>0</v>
      </c>
      <c r="E39" s="322">
        <f>'RM_5.2.sz.mell'!E39</f>
        <v>0</v>
      </c>
      <c r="F39" s="322">
        <f>'RM_5.2.sz.mell'!F39</f>
        <v>0</v>
      </c>
      <c r="G39" s="322">
        <f>'RM_5.2.sz.mell'!G39</f>
        <v>0</v>
      </c>
      <c r="H39" s="322">
        <f>'RM_5.2.sz.mell'!H39</f>
        <v>0</v>
      </c>
      <c r="I39" s="322">
        <f>'RM_5.2.sz.mell'!I39</f>
        <v>0</v>
      </c>
      <c r="J39" s="322">
        <f>'RM_5.2.sz.mell'!J39</f>
        <v>0</v>
      </c>
      <c r="K39" s="371">
        <f>'RM_5.2.sz.mell'!K39</f>
        <v>0</v>
      </c>
    </row>
    <row r="40" spans="1:11" s="378" customFormat="1" ht="12" customHeight="1" thickBot="1" x14ac:dyDescent="0.3">
      <c r="A40" s="243" t="s">
        <v>26</v>
      </c>
      <c r="B40" s="128" t="s">
        <v>409</v>
      </c>
      <c r="C40" s="826">
        <f>'RM_5.2.sz.mell'!C40</f>
        <v>0</v>
      </c>
      <c r="D40" s="322">
        <f>'RM_5.2.sz.mell'!D40</f>
        <v>0</v>
      </c>
      <c r="E40" s="322">
        <f>'RM_5.2.sz.mell'!E40</f>
        <v>0</v>
      </c>
      <c r="F40" s="322">
        <f>'RM_5.2.sz.mell'!F40</f>
        <v>0</v>
      </c>
      <c r="G40" s="322">
        <f>'RM_5.2.sz.mell'!G40</f>
        <v>0</v>
      </c>
      <c r="H40" s="322">
        <f>'RM_5.2.sz.mell'!H40</f>
        <v>0</v>
      </c>
      <c r="I40" s="322">
        <f>'RM_5.2.sz.mell'!I40</f>
        <v>0</v>
      </c>
      <c r="J40" s="322">
        <f>'RM_5.2.sz.mell'!J40</f>
        <v>0</v>
      </c>
      <c r="K40" s="371">
        <f>'RM_5.2.sz.mell'!K40</f>
        <v>0</v>
      </c>
    </row>
    <row r="41" spans="1:11" s="378" customFormat="1" ht="12" customHeight="1" x14ac:dyDescent="0.25">
      <c r="A41" s="462" t="s">
        <v>410</v>
      </c>
      <c r="B41" s="463" t="s">
        <v>236</v>
      </c>
      <c r="C41" s="703">
        <f>'RM_5.2.sz.mell'!C41</f>
        <v>0</v>
      </c>
      <c r="D41" s="703">
        <f>'RM_5.2.sz.mell'!D41</f>
        <v>0</v>
      </c>
      <c r="E41" s="703">
        <f>'RM_5.2.sz.mell'!E41</f>
        <v>0</v>
      </c>
      <c r="F41" s="703">
        <f>'RM_5.2.sz.mell'!F41</f>
        <v>0</v>
      </c>
      <c r="G41" s="703">
        <f>'RM_5.2.sz.mell'!G41</f>
        <v>0</v>
      </c>
      <c r="H41" s="703">
        <f>'RM_5.2.sz.mell'!H41</f>
        <v>0</v>
      </c>
      <c r="I41" s="703">
        <f>'RM_5.2.sz.mell'!I41</f>
        <v>0</v>
      </c>
      <c r="J41" s="821">
        <f>'RM_5.2.sz.mell'!J41</f>
        <v>0</v>
      </c>
      <c r="K41" s="814">
        <f>'RM_5.2.sz.mell'!K41</f>
        <v>0</v>
      </c>
    </row>
    <row r="42" spans="1:11" s="378" customFormat="1" ht="12" customHeight="1" x14ac:dyDescent="0.25">
      <c r="A42" s="462" t="s">
        <v>411</v>
      </c>
      <c r="B42" s="464" t="s">
        <v>2</v>
      </c>
      <c r="C42" s="710">
        <f>'RM_5.2.sz.mell'!C42</f>
        <v>0</v>
      </c>
      <c r="D42" s="710">
        <f>'RM_5.2.sz.mell'!D42</f>
        <v>0</v>
      </c>
      <c r="E42" s="710">
        <f>'RM_5.2.sz.mell'!E42</f>
        <v>0</v>
      </c>
      <c r="F42" s="710">
        <f>'RM_5.2.sz.mell'!F42</f>
        <v>0</v>
      </c>
      <c r="G42" s="710">
        <f>'RM_5.2.sz.mell'!G42</f>
        <v>0</v>
      </c>
      <c r="H42" s="710">
        <f>'RM_5.2.sz.mell'!H42</f>
        <v>0</v>
      </c>
      <c r="I42" s="710">
        <f>'RM_5.2.sz.mell'!I42</f>
        <v>0</v>
      </c>
      <c r="J42" s="821">
        <f>'RM_5.2.sz.mell'!J42</f>
        <v>0</v>
      </c>
      <c r="K42" s="822">
        <f>'RM_5.2.sz.mell'!K42</f>
        <v>0</v>
      </c>
    </row>
    <row r="43" spans="1:11" s="468" customFormat="1" ht="12" customHeight="1" thickBot="1" x14ac:dyDescent="0.3">
      <c r="A43" s="461" t="s">
        <v>412</v>
      </c>
      <c r="B43" s="145" t="s">
        <v>413</v>
      </c>
      <c r="C43" s="707">
        <f>'RM_5.2.sz.mell'!C43</f>
        <v>0</v>
      </c>
      <c r="D43" s="707">
        <f>'RM_5.2.sz.mell'!D43</f>
        <v>0</v>
      </c>
      <c r="E43" s="707">
        <f>'RM_5.2.sz.mell'!E43</f>
        <v>0</v>
      </c>
      <c r="F43" s="707">
        <f>'RM_5.2.sz.mell'!F43</f>
        <v>0</v>
      </c>
      <c r="G43" s="707">
        <f>'RM_5.2.sz.mell'!G43</f>
        <v>0</v>
      </c>
      <c r="H43" s="707">
        <f>'RM_5.2.sz.mell'!H43</f>
        <v>0</v>
      </c>
      <c r="I43" s="707">
        <f>'RM_5.2.sz.mell'!I43</f>
        <v>0</v>
      </c>
      <c r="J43" s="821">
        <f>'RM_5.2.sz.mell'!J43</f>
        <v>0</v>
      </c>
      <c r="K43" s="824">
        <f>'RM_5.2.sz.mell'!K43</f>
        <v>0</v>
      </c>
    </row>
    <row r="44" spans="1:11" s="468" customFormat="1" ht="12.9" customHeight="1" thickBot="1" x14ac:dyDescent="0.25">
      <c r="A44" s="243" t="s">
        <v>27</v>
      </c>
      <c r="B44" s="244" t="s">
        <v>414</v>
      </c>
      <c r="C44" s="826">
        <f>'RM_5.2.sz.mell'!C44</f>
        <v>0</v>
      </c>
      <c r="D44" s="322">
        <f>'RM_5.2.sz.mell'!D44</f>
        <v>0</v>
      </c>
      <c r="E44" s="322">
        <f>'RM_5.2.sz.mell'!E44</f>
        <v>0</v>
      </c>
      <c r="F44" s="322">
        <f>'RM_5.2.sz.mell'!F44</f>
        <v>0</v>
      </c>
      <c r="G44" s="322">
        <f>'RM_5.2.sz.mell'!G44</f>
        <v>0</v>
      </c>
      <c r="H44" s="322">
        <f>'RM_5.2.sz.mell'!H44</f>
        <v>0</v>
      </c>
      <c r="I44" s="322">
        <f>'RM_5.2.sz.mell'!I44</f>
        <v>0</v>
      </c>
      <c r="J44" s="322">
        <f>'RM_5.2.sz.mell'!J44</f>
        <v>0</v>
      </c>
      <c r="K44" s="371">
        <f>'RM_5.2.sz.mell'!K44</f>
        <v>0</v>
      </c>
    </row>
    <row r="45" spans="1:11" s="467" customFormat="1" ht="14.1" customHeight="1" thickBot="1" x14ac:dyDescent="0.3">
      <c r="A45" s="1758" t="s">
        <v>57</v>
      </c>
      <c r="B45" s="1759"/>
      <c r="C45" s="1759"/>
      <c r="D45" s="1759"/>
      <c r="E45" s="1759"/>
      <c r="F45" s="1759"/>
      <c r="G45" s="1759"/>
      <c r="H45" s="1759"/>
      <c r="I45" s="1759"/>
      <c r="J45" s="1759"/>
      <c r="K45" s="1760"/>
    </row>
    <row r="46" spans="1:11" s="469" customFormat="1" ht="12" customHeight="1" thickBot="1" x14ac:dyDescent="0.3">
      <c r="A46" s="209" t="s">
        <v>18</v>
      </c>
      <c r="B46" s="128" t="s">
        <v>415</v>
      </c>
      <c r="C46" s="834">
        <f>'RM_5.2.sz.mell'!C46</f>
        <v>0</v>
      </c>
      <c r="D46" s="834">
        <f>'RM_5.2.sz.mell'!D46</f>
        <v>0</v>
      </c>
      <c r="E46" s="834">
        <f>'RM_5.2.sz.mell'!E46</f>
        <v>0</v>
      </c>
      <c r="F46" s="834">
        <f>'RM_5.2.sz.mell'!F46</f>
        <v>0</v>
      </c>
      <c r="G46" s="834">
        <f>'RM_5.2.sz.mell'!G46</f>
        <v>0</v>
      </c>
      <c r="H46" s="834">
        <f>'RM_5.2.sz.mell'!H46</f>
        <v>0</v>
      </c>
      <c r="I46" s="834">
        <f>'RM_5.2.sz.mell'!I46</f>
        <v>0</v>
      </c>
      <c r="J46" s="834">
        <f>'RM_5.2.sz.mell'!J46</f>
        <v>0</v>
      </c>
      <c r="K46" s="327">
        <f>'RM_5.2.sz.mell'!K46</f>
        <v>0</v>
      </c>
    </row>
    <row r="47" spans="1:11" ht="12" customHeight="1" x14ac:dyDescent="0.25">
      <c r="A47" s="461" t="s">
        <v>98</v>
      </c>
      <c r="B47" s="9" t="s">
        <v>49</v>
      </c>
      <c r="C47" s="836">
        <f>'RM_5.2.sz.mell'!C47</f>
        <v>0</v>
      </c>
      <c r="D47" s="836">
        <f>'RM_5.2.sz.mell'!D47</f>
        <v>0</v>
      </c>
      <c r="E47" s="836">
        <f>'RM_5.2.sz.mell'!E47</f>
        <v>0</v>
      </c>
      <c r="F47" s="836">
        <f>'RM_5.2.sz.mell'!F47</f>
        <v>0</v>
      </c>
      <c r="G47" s="836">
        <f>'RM_5.2.sz.mell'!G47</f>
        <v>0</v>
      </c>
      <c r="H47" s="836">
        <f>'RM_5.2.sz.mell'!H47</f>
        <v>0</v>
      </c>
      <c r="I47" s="836">
        <f>'RM_5.2.sz.mell'!I47</f>
        <v>0</v>
      </c>
      <c r="J47" s="836">
        <f>'RM_5.2.sz.mell'!J47</f>
        <v>0</v>
      </c>
      <c r="K47" s="837">
        <f>'RM_5.2.sz.mell'!K47</f>
        <v>0</v>
      </c>
    </row>
    <row r="48" spans="1:11" ht="12" customHeight="1" x14ac:dyDescent="0.25">
      <c r="A48" s="461" t="s">
        <v>99</v>
      </c>
      <c r="B48" s="8" t="s">
        <v>183</v>
      </c>
      <c r="C48" s="839">
        <f>'RM_5.2.sz.mell'!C48</f>
        <v>0</v>
      </c>
      <c r="D48" s="839">
        <f>'RM_5.2.sz.mell'!D48</f>
        <v>0</v>
      </c>
      <c r="E48" s="839">
        <f>'RM_5.2.sz.mell'!E48</f>
        <v>0</v>
      </c>
      <c r="F48" s="839">
        <f>'RM_5.2.sz.mell'!F48</f>
        <v>0</v>
      </c>
      <c r="G48" s="839">
        <f>'RM_5.2.sz.mell'!G48</f>
        <v>0</v>
      </c>
      <c r="H48" s="839">
        <f>'RM_5.2.sz.mell'!H48</f>
        <v>0</v>
      </c>
      <c r="I48" s="839">
        <f>'RM_5.2.sz.mell'!I48</f>
        <v>0</v>
      </c>
      <c r="J48" s="839">
        <f>'RM_5.2.sz.mell'!J48</f>
        <v>0</v>
      </c>
      <c r="K48" s="840">
        <f>'RM_5.2.sz.mell'!K48</f>
        <v>0</v>
      </c>
    </row>
    <row r="49" spans="1:11" ht="12" customHeight="1" x14ac:dyDescent="0.25">
      <c r="A49" s="461" t="s">
        <v>100</v>
      </c>
      <c r="B49" s="8" t="s">
        <v>140</v>
      </c>
      <c r="C49" s="839">
        <f>'RM_5.2.sz.mell'!C49</f>
        <v>0</v>
      </c>
      <c r="D49" s="839">
        <f>'RM_5.2.sz.mell'!D49</f>
        <v>0</v>
      </c>
      <c r="E49" s="839">
        <f>'RM_5.2.sz.mell'!E49</f>
        <v>0</v>
      </c>
      <c r="F49" s="839">
        <f>'RM_5.2.sz.mell'!F49</f>
        <v>0</v>
      </c>
      <c r="G49" s="839">
        <f>'RM_5.2.sz.mell'!G49</f>
        <v>0</v>
      </c>
      <c r="H49" s="839">
        <f>'RM_5.2.sz.mell'!H49</f>
        <v>0</v>
      </c>
      <c r="I49" s="839">
        <f>'RM_5.2.sz.mell'!I49</f>
        <v>0</v>
      </c>
      <c r="J49" s="839">
        <f>'RM_5.2.sz.mell'!J49</f>
        <v>0</v>
      </c>
      <c r="K49" s="840">
        <f>'RM_5.2.sz.mell'!K49</f>
        <v>0</v>
      </c>
    </row>
    <row r="50" spans="1:11" ht="12" customHeight="1" x14ac:dyDescent="0.25">
      <c r="A50" s="461" t="s">
        <v>101</v>
      </c>
      <c r="B50" s="8" t="s">
        <v>184</v>
      </c>
      <c r="C50" s="839">
        <f>'RM_5.2.sz.mell'!C50</f>
        <v>0</v>
      </c>
      <c r="D50" s="839">
        <f>'RM_5.2.sz.mell'!D50</f>
        <v>0</v>
      </c>
      <c r="E50" s="839">
        <f>'RM_5.2.sz.mell'!E50</f>
        <v>0</v>
      </c>
      <c r="F50" s="839">
        <f>'RM_5.2.sz.mell'!F50</f>
        <v>0</v>
      </c>
      <c r="G50" s="839">
        <f>'RM_5.2.sz.mell'!G50</f>
        <v>0</v>
      </c>
      <c r="H50" s="839">
        <f>'RM_5.2.sz.mell'!H50</f>
        <v>0</v>
      </c>
      <c r="I50" s="839">
        <f>'RM_5.2.sz.mell'!I50</f>
        <v>0</v>
      </c>
      <c r="J50" s="839">
        <f>'RM_5.2.sz.mell'!J50</f>
        <v>0</v>
      </c>
      <c r="K50" s="840">
        <f>'RM_5.2.sz.mell'!K50</f>
        <v>0</v>
      </c>
    </row>
    <row r="51" spans="1:11" ht="12" customHeight="1" thickBot="1" x14ac:dyDescent="0.3">
      <c r="A51" s="461" t="s">
        <v>148</v>
      </c>
      <c r="B51" s="8" t="s">
        <v>185</v>
      </c>
      <c r="C51" s="839">
        <f>'RM_5.2.sz.mell'!C51</f>
        <v>0</v>
      </c>
      <c r="D51" s="839">
        <f>'RM_5.2.sz.mell'!D51</f>
        <v>0</v>
      </c>
      <c r="E51" s="839">
        <f>'RM_5.2.sz.mell'!E51</f>
        <v>0</v>
      </c>
      <c r="F51" s="839">
        <f>'RM_5.2.sz.mell'!F51</f>
        <v>0</v>
      </c>
      <c r="G51" s="839">
        <f>'RM_5.2.sz.mell'!G51</f>
        <v>0</v>
      </c>
      <c r="H51" s="839">
        <f>'RM_5.2.sz.mell'!H51</f>
        <v>0</v>
      </c>
      <c r="I51" s="839">
        <f>'RM_5.2.sz.mell'!I51</f>
        <v>0</v>
      </c>
      <c r="J51" s="839">
        <f>'RM_5.2.sz.mell'!J51</f>
        <v>0</v>
      </c>
      <c r="K51" s="840">
        <f>'RM_5.2.sz.mell'!K51</f>
        <v>0</v>
      </c>
    </row>
    <row r="52" spans="1:11" ht="12" customHeight="1" thickBot="1" x14ac:dyDescent="0.3">
      <c r="A52" s="209" t="s">
        <v>19</v>
      </c>
      <c r="B52" s="128" t="s">
        <v>416</v>
      </c>
      <c r="C52" s="834">
        <f>'RM_5.2.sz.mell'!C52</f>
        <v>0</v>
      </c>
      <c r="D52" s="834">
        <f>'RM_5.2.sz.mell'!D52</f>
        <v>0</v>
      </c>
      <c r="E52" s="834">
        <f>'RM_5.2.sz.mell'!E52</f>
        <v>0</v>
      </c>
      <c r="F52" s="834">
        <f>'RM_5.2.sz.mell'!F52</f>
        <v>0</v>
      </c>
      <c r="G52" s="834">
        <f>'RM_5.2.sz.mell'!G52</f>
        <v>0</v>
      </c>
      <c r="H52" s="834">
        <f>'RM_5.2.sz.mell'!H52</f>
        <v>0</v>
      </c>
      <c r="I52" s="834">
        <f>'RM_5.2.sz.mell'!I52</f>
        <v>0</v>
      </c>
      <c r="J52" s="834">
        <f>'RM_5.2.sz.mell'!J52</f>
        <v>0</v>
      </c>
      <c r="K52" s="327">
        <f>'RM_5.2.sz.mell'!K52</f>
        <v>0</v>
      </c>
    </row>
    <row r="53" spans="1:11" s="469" customFormat="1" ht="12" customHeight="1" x14ac:dyDescent="0.25">
      <c r="A53" s="461" t="s">
        <v>104</v>
      </c>
      <c r="B53" s="9" t="s">
        <v>230</v>
      </c>
      <c r="C53" s="836">
        <f>'RM_5.2.sz.mell'!C53</f>
        <v>0</v>
      </c>
      <c r="D53" s="836">
        <f>'RM_5.2.sz.mell'!D53</f>
        <v>0</v>
      </c>
      <c r="E53" s="836">
        <f>'RM_5.2.sz.mell'!E53</f>
        <v>0</v>
      </c>
      <c r="F53" s="836">
        <f>'RM_5.2.sz.mell'!F53</f>
        <v>0</v>
      </c>
      <c r="G53" s="836">
        <f>'RM_5.2.sz.mell'!G53</f>
        <v>0</v>
      </c>
      <c r="H53" s="836">
        <f>'RM_5.2.sz.mell'!H53</f>
        <v>0</v>
      </c>
      <c r="I53" s="836">
        <f>'RM_5.2.sz.mell'!I53</f>
        <v>0</v>
      </c>
      <c r="J53" s="836">
        <f>'RM_5.2.sz.mell'!J53</f>
        <v>0</v>
      </c>
      <c r="K53" s="837">
        <f>'RM_5.2.sz.mell'!K53</f>
        <v>0</v>
      </c>
    </row>
    <row r="54" spans="1:11" ht="12" customHeight="1" x14ac:dyDescent="0.25">
      <c r="A54" s="461" t="s">
        <v>105</v>
      </c>
      <c r="B54" s="8" t="s">
        <v>187</v>
      </c>
      <c r="C54" s="839">
        <f>'RM_5.2.sz.mell'!C54</f>
        <v>0</v>
      </c>
      <c r="D54" s="839">
        <f>'RM_5.2.sz.mell'!D54</f>
        <v>0</v>
      </c>
      <c r="E54" s="839">
        <f>'RM_5.2.sz.mell'!E54</f>
        <v>0</v>
      </c>
      <c r="F54" s="839">
        <f>'RM_5.2.sz.mell'!F54</f>
        <v>0</v>
      </c>
      <c r="G54" s="839">
        <f>'RM_5.2.sz.mell'!G54</f>
        <v>0</v>
      </c>
      <c r="H54" s="839">
        <f>'RM_5.2.sz.mell'!H54</f>
        <v>0</v>
      </c>
      <c r="I54" s="839">
        <f>'RM_5.2.sz.mell'!I54</f>
        <v>0</v>
      </c>
      <c r="J54" s="839">
        <f>'RM_5.2.sz.mell'!J54</f>
        <v>0</v>
      </c>
      <c r="K54" s="840">
        <f>'RM_5.2.sz.mell'!K54</f>
        <v>0</v>
      </c>
    </row>
    <row r="55" spans="1:11" ht="12" customHeight="1" x14ac:dyDescent="0.25">
      <c r="A55" s="461" t="s">
        <v>106</v>
      </c>
      <c r="B55" s="8" t="s">
        <v>58</v>
      </c>
      <c r="C55" s="839">
        <f>'RM_5.2.sz.mell'!C55</f>
        <v>0</v>
      </c>
      <c r="D55" s="839">
        <f>'RM_5.2.sz.mell'!D55</f>
        <v>0</v>
      </c>
      <c r="E55" s="839">
        <f>'RM_5.2.sz.mell'!E55</f>
        <v>0</v>
      </c>
      <c r="F55" s="839">
        <f>'RM_5.2.sz.mell'!F55</f>
        <v>0</v>
      </c>
      <c r="G55" s="839">
        <f>'RM_5.2.sz.mell'!G55</f>
        <v>0</v>
      </c>
      <c r="H55" s="839">
        <f>'RM_5.2.sz.mell'!H55</f>
        <v>0</v>
      </c>
      <c r="I55" s="839">
        <f>'RM_5.2.sz.mell'!I55</f>
        <v>0</v>
      </c>
      <c r="J55" s="839">
        <f>'RM_5.2.sz.mell'!J55</f>
        <v>0</v>
      </c>
      <c r="K55" s="840">
        <f>'RM_5.2.sz.mell'!K55</f>
        <v>0</v>
      </c>
    </row>
    <row r="56" spans="1:11" ht="12" customHeight="1" thickBot="1" x14ac:dyDescent="0.3">
      <c r="A56" s="461" t="s">
        <v>107</v>
      </c>
      <c r="B56" s="8" t="s">
        <v>524</v>
      </c>
      <c r="C56" s="839">
        <f>'RM_5.2.sz.mell'!C56</f>
        <v>0</v>
      </c>
      <c r="D56" s="839">
        <f>'RM_5.2.sz.mell'!D56</f>
        <v>0</v>
      </c>
      <c r="E56" s="839">
        <f>'RM_5.2.sz.mell'!E56</f>
        <v>0</v>
      </c>
      <c r="F56" s="839">
        <f>'RM_5.2.sz.mell'!F56</f>
        <v>0</v>
      </c>
      <c r="G56" s="839">
        <f>'RM_5.2.sz.mell'!G56</f>
        <v>0</v>
      </c>
      <c r="H56" s="839">
        <f>'RM_5.2.sz.mell'!H56</f>
        <v>0</v>
      </c>
      <c r="I56" s="839">
        <f>'RM_5.2.sz.mell'!I56</f>
        <v>0</v>
      </c>
      <c r="J56" s="839">
        <f>'RM_5.2.sz.mell'!J56</f>
        <v>0</v>
      </c>
      <c r="K56" s="840">
        <f>'RM_5.2.sz.mell'!K56</f>
        <v>0</v>
      </c>
    </row>
    <row r="57" spans="1:11" ht="12" customHeight="1" thickBot="1" x14ac:dyDescent="0.3">
      <c r="A57" s="209" t="s">
        <v>20</v>
      </c>
      <c r="B57" s="128" t="s">
        <v>13</v>
      </c>
      <c r="C57" s="834">
        <f>'RM_5.2.sz.mell'!C57</f>
        <v>0</v>
      </c>
      <c r="D57" s="834">
        <f>'RM_5.2.sz.mell'!D57</f>
        <v>0</v>
      </c>
      <c r="E57" s="834">
        <f>'RM_5.2.sz.mell'!E57</f>
        <v>0</v>
      </c>
      <c r="F57" s="834">
        <f>'RM_5.2.sz.mell'!F57</f>
        <v>0</v>
      </c>
      <c r="G57" s="834">
        <f>'RM_5.2.sz.mell'!G57</f>
        <v>0</v>
      </c>
      <c r="H57" s="834">
        <f>'RM_5.2.sz.mell'!H57</f>
        <v>0</v>
      </c>
      <c r="I57" s="834">
        <f>'RM_5.2.sz.mell'!I57</f>
        <v>0</v>
      </c>
      <c r="J57" s="834">
        <f>'RM_5.2.sz.mell'!J57</f>
        <v>0</v>
      </c>
      <c r="K57" s="327">
        <f>'RM_5.2.sz.mell'!K57</f>
        <v>0</v>
      </c>
    </row>
    <row r="58" spans="1:11" ht="12.9" customHeight="1" thickBot="1" x14ac:dyDescent="0.3">
      <c r="A58" s="209" t="s">
        <v>21</v>
      </c>
      <c r="B58" s="251" t="s">
        <v>529</v>
      </c>
      <c r="C58" s="842">
        <f>'RM_5.2.sz.mell'!C58</f>
        <v>0</v>
      </c>
      <c r="D58" s="842">
        <f>'RM_5.2.sz.mell'!D58</f>
        <v>0</v>
      </c>
      <c r="E58" s="842">
        <f>'RM_5.2.sz.mell'!E58</f>
        <v>0</v>
      </c>
      <c r="F58" s="842">
        <f>'RM_5.2.sz.mell'!F58</f>
        <v>0</v>
      </c>
      <c r="G58" s="842">
        <f>'RM_5.2.sz.mell'!G58</f>
        <v>0</v>
      </c>
      <c r="H58" s="842">
        <f>'RM_5.2.sz.mell'!H58</f>
        <v>0</v>
      </c>
      <c r="I58" s="842">
        <f>'RM_5.2.sz.mell'!I58</f>
        <v>0</v>
      </c>
      <c r="J58" s="842">
        <f>'RM_5.2.sz.mell'!J58</f>
        <v>0</v>
      </c>
      <c r="K58" s="375">
        <f>'RM_5.2.sz.mell'!K58</f>
        <v>0</v>
      </c>
    </row>
    <row r="59" spans="1:11" s="1434" customFormat="1" ht="13.8" thickBot="1" x14ac:dyDescent="0.3">
      <c r="A59" s="1433"/>
      <c r="C59" s="1435">
        <f>'RM_5.2.sz.mell'!C59</f>
        <v>0</v>
      </c>
      <c r="D59" s="1435">
        <f>'RM_5.2.sz.mell'!D59</f>
        <v>0</v>
      </c>
      <c r="E59" s="1435">
        <f>'RM_5.2.sz.mell'!E59</f>
        <v>0</v>
      </c>
      <c r="F59" s="1435">
        <f>'RM_5.2.sz.mell'!F59</f>
        <v>0</v>
      </c>
      <c r="G59" s="1435">
        <f>'RM_5.2.sz.mell'!G59</f>
        <v>0</v>
      </c>
      <c r="H59" s="1435">
        <f>'RM_5.2.sz.mell'!H59</f>
        <v>0</v>
      </c>
      <c r="I59" s="1435">
        <f>'RM_5.2.sz.mell'!I59</f>
        <v>0</v>
      </c>
      <c r="J59" s="1435">
        <f>'RM_5.2.sz.mell'!J59</f>
        <v>0</v>
      </c>
      <c r="K59" s="1430">
        <f>'RM_5.2.sz.mell'!K59</f>
        <v>0</v>
      </c>
    </row>
    <row r="60" spans="1:11" ht="12.9" customHeight="1" thickBot="1" x14ac:dyDescent="0.3">
      <c r="A60" s="254" t="s">
        <v>519</v>
      </c>
      <c r="B60" s="255"/>
      <c r="C60" s="846">
        <f>'RM_5.2.sz.mell'!C60</f>
        <v>0</v>
      </c>
      <c r="D60" s="846">
        <f>'RM_5.2.sz.mell'!D60</f>
        <v>0</v>
      </c>
      <c r="E60" s="846">
        <f>'RM_5.2.sz.mell'!E60</f>
        <v>0</v>
      </c>
      <c r="F60" s="846">
        <f>'RM_5.2.sz.mell'!F60</f>
        <v>0</v>
      </c>
      <c r="G60" s="846">
        <f>'RM_5.2.sz.mell'!G60</f>
        <v>0</v>
      </c>
      <c r="H60" s="846">
        <f>'RM_5.2.sz.mell'!H60</f>
        <v>0</v>
      </c>
      <c r="I60" s="846">
        <f>'RM_5.2.sz.mell'!I60</f>
        <v>0</v>
      </c>
      <c r="J60" s="846">
        <f>'RM_5.2.sz.mell'!J60</f>
        <v>0</v>
      </c>
      <c r="K60" s="847">
        <f>'RM_5.2.sz.mell'!K60</f>
        <v>0</v>
      </c>
    </row>
    <row r="61" spans="1:11" ht="12.9" customHeight="1" thickBot="1" x14ac:dyDescent="0.3">
      <c r="A61" s="254" t="s">
        <v>206</v>
      </c>
      <c r="B61" s="255"/>
      <c r="C61" s="846">
        <f>'RM_5.2.sz.mell'!C61</f>
        <v>0</v>
      </c>
      <c r="D61" s="846">
        <f>'RM_5.2.sz.mell'!D61</f>
        <v>0</v>
      </c>
      <c r="E61" s="846">
        <f>'RM_5.2.sz.mell'!E61</f>
        <v>0</v>
      </c>
      <c r="F61" s="846">
        <f>'RM_5.2.sz.mell'!F61</f>
        <v>0</v>
      </c>
      <c r="G61" s="846">
        <f>'RM_5.2.sz.mell'!G61</f>
        <v>0</v>
      </c>
      <c r="H61" s="846">
        <f>'RM_5.2.sz.mell'!H61</f>
        <v>0</v>
      </c>
      <c r="I61" s="846">
        <f>'RM_5.2.sz.mell'!I61</f>
        <v>0</v>
      </c>
      <c r="J61" s="846">
        <f>'RM_5.2.sz.mell'!J61</f>
        <v>0</v>
      </c>
      <c r="K61" s="847">
        <f>'RM_5.2.sz.mell'!K61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theme="7"/>
  </sheetPr>
  <dimension ref="A1:K61"/>
  <sheetViews>
    <sheetView topLeftCell="B1" zoomScale="120" zoomScaleNormal="120" workbookViewId="0">
      <selection activeCell="K70" sqref="K70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CONCATENATE("5.2.1. melléklet ",E_ALAPADATOK!A7," ",E_ALAPADATOK!B7," ",E_ALAPADATOK!C7," ",E_ALAPADATOK!D7," ",E_ALAPADATOK!E7," ",E_ALAPADATOK!F7," ",E_ALAPADATOK!G7," ",E_ALAPADATOK!H7)</f>
        <v>5.2.1.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E_ALAPADATOK!A11</f>
        <v>……………………. Polgármesteri /Közös Önkormányzati Hivatal</v>
      </c>
      <c r="C2" s="1762"/>
      <c r="D2" s="1762"/>
      <c r="E2" s="1762"/>
      <c r="F2" s="1762"/>
      <c r="G2" s="1762"/>
      <c r="H2" s="1762"/>
      <c r="I2" s="1762"/>
      <c r="J2" s="1762"/>
      <c r="K2" s="634" t="s">
        <v>59</v>
      </c>
    </row>
    <row r="3" spans="1:11" s="465" customFormat="1" ht="23.1" customHeight="1" thickBot="1" x14ac:dyDescent="0.3">
      <c r="A3" s="635" t="s">
        <v>203</v>
      </c>
      <c r="B3" s="1763" t="str">
        <f>CONCATENATE('E_5.1.1.sz.mell'!B3:J3)</f>
        <v>Kötelező feladtok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59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'RM_5.2.1.sz.mell'!C10</f>
        <v>0</v>
      </c>
      <c r="D10" s="322">
        <f>'RM_5.2.1.sz.mell'!D10</f>
        <v>0</v>
      </c>
      <c r="E10" s="322">
        <f>'RM_5.2.1.sz.mell'!E10</f>
        <v>0</v>
      </c>
      <c r="F10" s="322">
        <f>'RM_5.2.1.sz.mell'!F10</f>
        <v>0</v>
      </c>
      <c r="G10" s="322">
        <f>'RM_5.2.1.sz.mell'!G10</f>
        <v>0</v>
      </c>
      <c r="H10" s="322">
        <f>'RM_5.2.1.sz.mell'!H10</f>
        <v>0</v>
      </c>
      <c r="I10" s="322">
        <f>'RM_5.2.1.sz.mell'!I10</f>
        <v>0</v>
      </c>
      <c r="J10" s="322">
        <f>'RM_5.2.1.sz.mell'!J10</f>
        <v>0</v>
      </c>
      <c r="K10" s="322">
        <f>'RM_5.2.1.sz.mell'!K10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'RM_5.2.1.sz.mell'!C11</f>
        <v>0</v>
      </c>
      <c r="D11" s="715">
        <f>'RM_5.2.1.sz.mell'!D11</f>
        <v>0</v>
      </c>
      <c r="E11" s="715">
        <f>'RM_5.2.1.sz.mell'!E11</f>
        <v>0</v>
      </c>
      <c r="F11" s="715">
        <f>'RM_5.2.1.sz.mell'!F11</f>
        <v>0</v>
      </c>
      <c r="G11" s="715">
        <f>'RM_5.2.1.sz.mell'!G11</f>
        <v>0</v>
      </c>
      <c r="H11" s="715">
        <f>'RM_5.2.1.sz.mell'!H11</f>
        <v>0</v>
      </c>
      <c r="I11" s="715">
        <f>'RM_5.2.1.sz.mell'!I11</f>
        <v>0</v>
      </c>
      <c r="J11" s="813">
        <f>'RM_5.2.1.sz.mell'!J11</f>
        <v>0</v>
      </c>
      <c r="K11" s="814">
        <f>'RM_5.2.1.sz.mell'!K11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'RM_5.2.1.sz.mell'!C12</f>
        <v>0</v>
      </c>
      <c r="D12" s="717">
        <f>'RM_5.2.1.sz.mell'!D12</f>
        <v>0</v>
      </c>
      <c r="E12" s="717">
        <f>'RM_5.2.1.sz.mell'!E12</f>
        <v>0</v>
      </c>
      <c r="F12" s="717">
        <f>'RM_5.2.1.sz.mell'!F12</f>
        <v>0</v>
      </c>
      <c r="G12" s="717">
        <f>'RM_5.2.1.sz.mell'!G12</f>
        <v>0</v>
      </c>
      <c r="H12" s="717">
        <f>'RM_5.2.1.sz.mell'!H12</f>
        <v>0</v>
      </c>
      <c r="I12" s="717">
        <f>'RM_5.2.1.sz.mell'!I12</f>
        <v>0</v>
      </c>
      <c r="J12" s="816">
        <f>'RM_5.2.1.sz.mell'!J12</f>
        <v>0</v>
      </c>
      <c r="K12" s="814">
        <f>'RM_5.2.1.sz.mell'!K12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'RM_5.2.1.sz.mell'!C13</f>
        <v>0</v>
      </c>
      <c r="D13" s="717">
        <f>'RM_5.2.1.sz.mell'!D13</f>
        <v>0</v>
      </c>
      <c r="E13" s="717">
        <f>'RM_5.2.1.sz.mell'!E13</f>
        <v>0</v>
      </c>
      <c r="F13" s="717">
        <f>'RM_5.2.1.sz.mell'!F13</f>
        <v>0</v>
      </c>
      <c r="G13" s="717">
        <f>'RM_5.2.1.sz.mell'!G13</f>
        <v>0</v>
      </c>
      <c r="H13" s="717">
        <f>'RM_5.2.1.sz.mell'!H13</f>
        <v>0</v>
      </c>
      <c r="I13" s="717">
        <f>'RM_5.2.1.sz.mell'!I13</f>
        <v>0</v>
      </c>
      <c r="J13" s="816">
        <f>'RM_5.2.1.sz.mell'!J13</f>
        <v>0</v>
      </c>
      <c r="K13" s="814">
        <f>'RM_5.2.1.sz.mell'!K13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'RM_5.2.1.sz.mell'!C14</f>
        <v>0</v>
      </c>
      <c r="D14" s="717">
        <f>'RM_5.2.1.sz.mell'!D14</f>
        <v>0</v>
      </c>
      <c r="E14" s="717">
        <f>'RM_5.2.1.sz.mell'!E14</f>
        <v>0</v>
      </c>
      <c r="F14" s="717">
        <f>'RM_5.2.1.sz.mell'!F14</f>
        <v>0</v>
      </c>
      <c r="G14" s="717">
        <f>'RM_5.2.1.sz.mell'!G14</f>
        <v>0</v>
      </c>
      <c r="H14" s="717">
        <f>'RM_5.2.1.sz.mell'!H14</f>
        <v>0</v>
      </c>
      <c r="I14" s="717">
        <f>'RM_5.2.1.sz.mell'!I14</f>
        <v>0</v>
      </c>
      <c r="J14" s="816">
        <f>'RM_5.2.1.sz.mell'!J14</f>
        <v>0</v>
      </c>
      <c r="K14" s="814">
        <f>'RM_5.2.1.sz.mell'!K14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'RM_5.2.1.sz.mell'!C15</f>
        <v>0</v>
      </c>
      <c r="D15" s="717">
        <f>'RM_5.2.1.sz.mell'!D15</f>
        <v>0</v>
      </c>
      <c r="E15" s="717">
        <f>'RM_5.2.1.sz.mell'!E15</f>
        <v>0</v>
      </c>
      <c r="F15" s="717">
        <f>'RM_5.2.1.sz.mell'!F15</f>
        <v>0</v>
      </c>
      <c r="G15" s="717">
        <f>'RM_5.2.1.sz.mell'!G15</f>
        <v>0</v>
      </c>
      <c r="H15" s="717">
        <f>'RM_5.2.1.sz.mell'!H15</f>
        <v>0</v>
      </c>
      <c r="I15" s="717">
        <f>'RM_5.2.1.sz.mell'!I15</f>
        <v>0</v>
      </c>
      <c r="J15" s="816">
        <f>'RM_5.2.1.sz.mell'!J15</f>
        <v>0</v>
      </c>
      <c r="K15" s="814">
        <f>'RM_5.2.1.sz.mell'!K15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'RM_5.2.1.sz.mell'!C16</f>
        <v>0</v>
      </c>
      <c r="D16" s="717">
        <f>'RM_5.2.1.sz.mell'!D16</f>
        <v>0</v>
      </c>
      <c r="E16" s="717">
        <f>'RM_5.2.1.sz.mell'!E16</f>
        <v>0</v>
      </c>
      <c r="F16" s="717">
        <f>'RM_5.2.1.sz.mell'!F16</f>
        <v>0</v>
      </c>
      <c r="G16" s="717">
        <f>'RM_5.2.1.sz.mell'!G16</f>
        <v>0</v>
      </c>
      <c r="H16" s="717">
        <f>'RM_5.2.1.sz.mell'!H16</f>
        <v>0</v>
      </c>
      <c r="I16" s="717">
        <f>'RM_5.2.1.sz.mell'!I16</f>
        <v>0</v>
      </c>
      <c r="J16" s="816">
        <f>'RM_5.2.1.sz.mell'!J16</f>
        <v>0</v>
      </c>
      <c r="K16" s="814">
        <f>'RM_5.2.1.sz.mell'!K16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'RM_5.2.1.sz.mell'!C17</f>
        <v>0</v>
      </c>
      <c r="D17" s="717">
        <f>'RM_5.2.1.sz.mell'!D17</f>
        <v>0</v>
      </c>
      <c r="E17" s="717">
        <f>'RM_5.2.1.sz.mell'!E17</f>
        <v>0</v>
      </c>
      <c r="F17" s="717">
        <f>'RM_5.2.1.sz.mell'!F17</f>
        <v>0</v>
      </c>
      <c r="G17" s="717">
        <f>'RM_5.2.1.sz.mell'!G17</f>
        <v>0</v>
      </c>
      <c r="H17" s="717">
        <f>'RM_5.2.1.sz.mell'!H17</f>
        <v>0</v>
      </c>
      <c r="I17" s="717">
        <f>'RM_5.2.1.sz.mell'!I17</f>
        <v>0</v>
      </c>
      <c r="J17" s="816">
        <f>'RM_5.2.1.sz.mell'!J17</f>
        <v>0</v>
      </c>
      <c r="K17" s="814">
        <f>'RM_5.2.1.sz.mell'!K17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'RM_5.2.1.sz.mell'!C18</f>
        <v>0</v>
      </c>
      <c r="D18" s="717">
        <f>'RM_5.2.1.sz.mell'!D18</f>
        <v>0</v>
      </c>
      <c r="E18" s="717">
        <f>'RM_5.2.1.sz.mell'!E18</f>
        <v>0</v>
      </c>
      <c r="F18" s="717">
        <f>'RM_5.2.1.sz.mell'!F18</f>
        <v>0</v>
      </c>
      <c r="G18" s="717">
        <f>'RM_5.2.1.sz.mell'!G18</f>
        <v>0</v>
      </c>
      <c r="H18" s="717">
        <f>'RM_5.2.1.sz.mell'!H18</f>
        <v>0</v>
      </c>
      <c r="I18" s="717">
        <f>'RM_5.2.1.sz.mell'!I18</f>
        <v>0</v>
      </c>
      <c r="J18" s="816">
        <f>'RM_5.2.1.sz.mell'!J18</f>
        <v>0</v>
      </c>
      <c r="K18" s="814">
        <f>'RM_5.2.1.sz.mell'!K18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'RM_5.2.1.sz.mell'!C19</f>
        <v>0</v>
      </c>
      <c r="D19" s="717">
        <f>'RM_5.2.1.sz.mell'!D19</f>
        <v>0</v>
      </c>
      <c r="E19" s="717">
        <f>'RM_5.2.1.sz.mell'!E19</f>
        <v>0</v>
      </c>
      <c r="F19" s="717">
        <f>'RM_5.2.1.sz.mell'!F19</f>
        <v>0</v>
      </c>
      <c r="G19" s="717">
        <f>'RM_5.2.1.sz.mell'!G19</f>
        <v>0</v>
      </c>
      <c r="H19" s="717">
        <f>'RM_5.2.1.sz.mell'!H19</f>
        <v>0</v>
      </c>
      <c r="I19" s="717">
        <f>'RM_5.2.1.sz.mell'!I19</f>
        <v>0</v>
      </c>
      <c r="J19" s="816">
        <f>'RM_5.2.1.sz.mell'!J19</f>
        <v>0</v>
      </c>
      <c r="K19" s="814">
        <f>'RM_5.2.1.sz.mell'!K19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'RM_5.2.1.sz.mell'!C20</f>
        <v>0</v>
      </c>
      <c r="D20" s="717">
        <f>'RM_5.2.1.sz.mell'!D20</f>
        <v>0</v>
      </c>
      <c r="E20" s="717">
        <f>'RM_5.2.1.sz.mell'!E20</f>
        <v>0</v>
      </c>
      <c r="F20" s="717">
        <f>'RM_5.2.1.sz.mell'!F20</f>
        <v>0</v>
      </c>
      <c r="G20" s="717">
        <f>'RM_5.2.1.sz.mell'!G20</f>
        <v>0</v>
      </c>
      <c r="H20" s="717">
        <f>'RM_5.2.1.sz.mell'!H20</f>
        <v>0</v>
      </c>
      <c r="I20" s="717">
        <f>'RM_5.2.1.sz.mell'!I20</f>
        <v>0</v>
      </c>
      <c r="J20" s="816">
        <f>'RM_5.2.1.sz.mell'!J20</f>
        <v>0</v>
      </c>
      <c r="K20" s="814">
        <f>'RM_5.2.1.sz.mell'!K20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'RM_5.2.1.sz.mell'!C21</f>
        <v>0</v>
      </c>
      <c r="D21" s="719">
        <f>'RM_5.2.1.sz.mell'!D21</f>
        <v>0</v>
      </c>
      <c r="E21" s="719">
        <f>'RM_5.2.1.sz.mell'!E21</f>
        <v>0</v>
      </c>
      <c r="F21" s="719">
        <f>'RM_5.2.1.sz.mell'!F21</f>
        <v>0</v>
      </c>
      <c r="G21" s="719">
        <f>'RM_5.2.1.sz.mell'!G21</f>
        <v>0</v>
      </c>
      <c r="H21" s="719">
        <f>'RM_5.2.1.sz.mell'!H21</f>
        <v>0</v>
      </c>
      <c r="I21" s="719">
        <f>'RM_5.2.1.sz.mell'!I21</f>
        <v>0</v>
      </c>
      <c r="J21" s="819">
        <f>'RM_5.2.1.sz.mell'!J21</f>
        <v>0</v>
      </c>
      <c r="K21" s="814">
        <f>'RM_5.2.1.sz.mell'!K21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'RM_5.2.1.sz.mell'!C22</f>
        <v>0</v>
      </c>
      <c r="D22" s="322">
        <f>'RM_5.2.1.sz.mell'!D22</f>
        <v>0</v>
      </c>
      <c r="E22" s="322">
        <f>'RM_5.2.1.sz.mell'!E22</f>
        <v>0</v>
      </c>
      <c r="F22" s="322">
        <f>'RM_5.2.1.sz.mell'!F22</f>
        <v>0</v>
      </c>
      <c r="G22" s="322">
        <f>'RM_5.2.1.sz.mell'!G22</f>
        <v>0</v>
      </c>
      <c r="H22" s="322">
        <f>'RM_5.2.1.sz.mell'!H22</f>
        <v>0</v>
      </c>
      <c r="I22" s="322">
        <f>'RM_5.2.1.sz.mell'!I22</f>
        <v>0</v>
      </c>
      <c r="J22" s="322">
        <f>'RM_5.2.1.sz.mell'!J22</f>
        <v>0</v>
      </c>
      <c r="K22" s="371">
        <f>'RM_5.2.1.sz.mell'!K22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'RM_5.2.1.sz.mell'!C23</f>
        <v>0</v>
      </c>
      <c r="D23" s="699">
        <f>'RM_5.2.1.sz.mell'!D23</f>
        <v>0</v>
      </c>
      <c r="E23" s="699">
        <f>'RM_5.2.1.sz.mell'!E23</f>
        <v>0</v>
      </c>
      <c r="F23" s="699">
        <f>'RM_5.2.1.sz.mell'!F23</f>
        <v>0</v>
      </c>
      <c r="G23" s="699">
        <f>'RM_5.2.1.sz.mell'!G23</f>
        <v>0</v>
      </c>
      <c r="H23" s="699">
        <f>'RM_5.2.1.sz.mell'!H23</f>
        <v>0</v>
      </c>
      <c r="I23" s="699">
        <f>'RM_5.2.1.sz.mell'!I23</f>
        <v>0</v>
      </c>
      <c r="J23" s="821">
        <f>'RM_5.2.1.sz.mell'!J23</f>
        <v>0</v>
      </c>
      <c r="K23" s="814">
        <f>'RM_5.2.1.sz.mell'!K23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'RM_5.2.1.sz.mell'!C24</f>
        <v>0</v>
      </c>
      <c r="D24" s="717">
        <f>'RM_5.2.1.sz.mell'!D24</f>
        <v>0</v>
      </c>
      <c r="E24" s="717">
        <f>'RM_5.2.1.sz.mell'!E24</f>
        <v>0</v>
      </c>
      <c r="F24" s="717">
        <f>'RM_5.2.1.sz.mell'!F24</f>
        <v>0</v>
      </c>
      <c r="G24" s="717">
        <f>'RM_5.2.1.sz.mell'!G24</f>
        <v>0</v>
      </c>
      <c r="H24" s="717">
        <f>'RM_5.2.1.sz.mell'!H24</f>
        <v>0</v>
      </c>
      <c r="I24" s="717">
        <f>'RM_5.2.1.sz.mell'!I24</f>
        <v>0</v>
      </c>
      <c r="J24" s="816">
        <f>'RM_5.2.1.sz.mell'!J24</f>
        <v>0</v>
      </c>
      <c r="K24" s="822">
        <f>'RM_5.2.1.sz.mell'!K24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'RM_5.2.1.sz.mell'!C25</f>
        <v>0</v>
      </c>
      <c r="D25" s="717">
        <f>'RM_5.2.1.sz.mell'!D25</f>
        <v>0</v>
      </c>
      <c r="E25" s="717">
        <f>'RM_5.2.1.sz.mell'!E25</f>
        <v>0</v>
      </c>
      <c r="F25" s="717">
        <f>'RM_5.2.1.sz.mell'!F25</f>
        <v>0</v>
      </c>
      <c r="G25" s="717">
        <f>'RM_5.2.1.sz.mell'!G25</f>
        <v>0</v>
      </c>
      <c r="H25" s="717">
        <f>'RM_5.2.1.sz.mell'!H25</f>
        <v>0</v>
      </c>
      <c r="I25" s="717">
        <f>'RM_5.2.1.sz.mell'!I25</f>
        <v>0</v>
      </c>
      <c r="J25" s="816">
        <f>'RM_5.2.1.sz.mell'!J25</f>
        <v>0</v>
      </c>
      <c r="K25" s="822">
        <f>'RM_5.2.1.sz.mell'!K25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'RM_5.2.1.sz.mell'!C26</f>
        <v>0</v>
      </c>
      <c r="D26" s="719">
        <f>'RM_5.2.1.sz.mell'!D26</f>
        <v>0</v>
      </c>
      <c r="E26" s="719">
        <f>'RM_5.2.1.sz.mell'!E26</f>
        <v>0</v>
      </c>
      <c r="F26" s="719">
        <f>'RM_5.2.1.sz.mell'!F26</f>
        <v>0</v>
      </c>
      <c r="G26" s="719">
        <f>'RM_5.2.1.sz.mell'!G26</f>
        <v>0</v>
      </c>
      <c r="H26" s="719">
        <f>'RM_5.2.1.sz.mell'!H26</f>
        <v>0</v>
      </c>
      <c r="I26" s="719">
        <f>'RM_5.2.1.sz.mell'!I26</f>
        <v>0</v>
      </c>
      <c r="J26" s="823">
        <f>'RM_5.2.1.sz.mell'!J26</f>
        <v>0</v>
      </c>
      <c r="K26" s="824">
        <f>'RM_5.2.1.sz.mell'!K26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'RM_5.2.1.sz.mell'!C27</f>
        <v>0</v>
      </c>
      <c r="D27" s="414">
        <f>'RM_5.2.1.sz.mell'!D27</f>
        <v>0</v>
      </c>
      <c r="E27" s="414">
        <f>'RM_5.2.1.sz.mell'!E27</f>
        <v>0</v>
      </c>
      <c r="F27" s="414">
        <f>'RM_5.2.1.sz.mell'!F27</f>
        <v>0</v>
      </c>
      <c r="G27" s="414">
        <f>'RM_5.2.1.sz.mell'!G27</f>
        <v>0</v>
      </c>
      <c r="H27" s="414">
        <f>'RM_5.2.1.sz.mell'!H27</f>
        <v>0</v>
      </c>
      <c r="I27" s="414">
        <f>'RM_5.2.1.sz.mell'!I27</f>
        <v>0</v>
      </c>
      <c r="J27" s="414">
        <f>'RM_5.2.1.sz.mell'!J27</f>
        <v>0</v>
      </c>
      <c r="K27" s="327">
        <f>'RM_5.2.1.sz.mell'!K27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'RM_5.2.1.sz.mell'!C28</f>
        <v>0</v>
      </c>
      <c r="D28" s="322">
        <f>'RM_5.2.1.sz.mell'!D28</f>
        <v>0</v>
      </c>
      <c r="E28" s="322">
        <f>'RM_5.2.1.sz.mell'!E28</f>
        <v>0</v>
      </c>
      <c r="F28" s="322">
        <f>'RM_5.2.1.sz.mell'!F28</f>
        <v>0</v>
      </c>
      <c r="G28" s="322">
        <f>'RM_5.2.1.sz.mell'!G28</f>
        <v>0</v>
      </c>
      <c r="H28" s="322">
        <f>'RM_5.2.1.sz.mell'!H28</f>
        <v>0</v>
      </c>
      <c r="I28" s="322">
        <f>'RM_5.2.1.sz.mell'!I28</f>
        <v>0</v>
      </c>
      <c r="J28" s="322">
        <f>'RM_5.2.1.sz.mell'!J28</f>
        <v>0</v>
      </c>
      <c r="K28" s="371">
        <f>'RM_5.2.1.sz.mell'!K28</f>
        <v>0</v>
      </c>
    </row>
    <row r="29" spans="1:11" s="468" customFormat="1" ht="12" customHeight="1" x14ac:dyDescent="0.25">
      <c r="A29" s="462" t="s">
        <v>268</v>
      </c>
      <c r="B29" s="463" t="s">
        <v>263</v>
      </c>
      <c r="C29" s="703">
        <f>'RM_5.2.1.sz.mell'!C29</f>
        <v>0</v>
      </c>
      <c r="D29" s="703">
        <f>'RM_5.2.1.sz.mell'!D29</f>
        <v>0</v>
      </c>
      <c r="E29" s="703">
        <f>'RM_5.2.1.sz.mell'!E29</f>
        <v>0</v>
      </c>
      <c r="F29" s="703">
        <f>'RM_5.2.1.sz.mell'!F29</f>
        <v>0</v>
      </c>
      <c r="G29" s="703">
        <f>'RM_5.2.1.sz.mell'!G29</f>
        <v>0</v>
      </c>
      <c r="H29" s="703">
        <f>'RM_5.2.1.sz.mell'!H29</f>
        <v>0</v>
      </c>
      <c r="I29" s="703">
        <f>'RM_5.2.1.sz.mell'!I29</f>
        <v>0</v>
      </c>
      <c r="J29" s="821">
        <f>'RM_5.2.1.sz.mell'!J29</f>
        <v>0</v>
      </c>
      <c r="K29" s="814">
        <f>'RM_5.2.1.sz.mell'!K29</f>
        <v>0</v>
      </c>
    </row>
    <row r="30" spans="1:11" s="468" customFormat="1" ht="12" customHeight="1" x14ac:dyDescent="0.25">
      <c r="A30" s="462" t="s">
        <v>269</v>
      </c>
      <c r="B30" s="463" t="s">
        <v>402</v>
      </c>
      <c r="C30" s="710">
        <f>'RM_5.2.1.sz.mell'!C30</f>
        <v>0</v>
      </c>
      <c r="D30" s="710">
        <f>'RM_5.2.1.sz.mell'!D30</f>
        <v>0</v>
      </c>
      <c r="E30" s="710">
        <f>'RM_5.2.1.sz.mell'!E30</f>
        <v>0</v>
      </c>
      <c r="F30" s="710">
        <f>'RM_5.2.1.sz.mell'!F30</f>
        <v>0</v>
      </c>
      <c r="G30" s="710">
        <f>'RM_5.2.1.sz.mell'!G30</f>
        <v>0</v>
      </c>
      <c r="H30" s="710">
        <f>'RM_5.2.1.sz.mell'!H30</f>
        <v>0</v>
      </c>
      <c r="I30" s="710">
        <f>'RM_5.2.1.sz.mell'!I30</f>
        <v>0</v>
      </c>
      <c r="J30" s="821">
        <f>'RM_5.2.1.sz.mell'!J30</f>
        <v>0</v>
      </c>
      <c r="K30" s="814">
        <f>'RM_5.2.1.sz.mell'!K30</f>
        <v>0</v>
      </c>
    </row>
    <row r="31" spans="1:11" s="468" customFormat="1" ht="12" customHeight="1" x14ac:dyDescent="0.25">
      <c r="A31" s="462" t="s">
        <v>270</v>
      </c>
      <c r="B31" s="464" t="s">
        <v>405</v>
      </c>
      <c r="C31" s="710">
        <f>'RM_5.2.1.sz.mell'!C31</f>
        <v>0</v>
      </c>
      <c r="D31" s="710">
        <f>'RM_5.2.1.sz.mell'!D31</f>
        <v>0</v>
      </c>
      <c r="E31" s="710">
        <f>'RM_5.2.1.sz.mell'!E31</f>
        <v>0</v>
      </c>
      <c r="F31" s="710">
        <f>'RM_5.2.1.sz.mell'!F31</f>
        <v>0</v>
      </c>
      <c r="G31" s="710">
        <f>'RM_5.2.1.sz.mell'!G31</f>
        <v>0</v>
      </c>
      <c r="H31" s="710">
        <f>'RM_5.2.1.sz.mell'!H31</f>
        <v>0</v>
      </c>
      <c r="I31" s="710">
        <f>'RM_5.2.1.sz.mell'!I31</f>
        <v>0</v>
      </c>
      <c r="J31" s="821">
        <f>'RM_5.2.1.sz.mell'!J31</f>
        <v>0</v>
      </c>
      <c r="K31" s="814">
        <f>'RM_5.2.1.sz.mell'!K31</f>
        <v>0</v>
      </c>
    </row>
    <row r="32" spans="1:11" s="468" customFormat="1" ht="12" customHeight="1" thickBot="1" x14ac:dyDescent="0.3">
      <c r="A32" s="461" t="s">
        <v>271</v>
      </c>
      <c r="B32" s="829" t="s">
        <v>523</v>
      </c>
      <c r="C32" s="790">
        <f>'RM_5.2.1.sz.mell'!C32</f>
        <v>0</v>
      </c>
      <c r="D32" s="790">
        <f>'RM_5.2.1.sz.mell'!D32</f>
        <v>0</v>
      </c>
      <c r="E32" s="790">
        <f>'RM_5.2.1.sz.mell'!E32</f>
        <v>0</v>
      </c>
      <c r="F32" s="790">
        <f>'RM_5.2.1.sz.mell'!F32</f>
        <v>0</v>
      </c>
      <c r="G32" s="790">
        <f>'RM_5.2.1.sz.mell'!G32</f>
        <v>0</v>
      </c>
      <c r="H32" s="790">
        <f>'RM_5.2.1.sz.mell'!H32</f>
        <v>0</v>
      </c>
      <c r="I32" s="790">
        <f>'RM_5.2.1.sz.mell'!I32</f>
        <v>0</v>
      </c>
      <c r="J32" s="821">
        <f>'RM_5.2.1.sz.mell'!J32</f>
        <v>0</v>
      </c>
      <c r="K32" s="814">
        <f>'RM_5.2.1.sz.mell'!K32</f>
        <v>0</v>
      </c>
    </row>
    <row r="33" spans="1:11" s="468" customFormat="1" ht="12" customHeight="1" thickBot="1" x14ac:dyDescent="0.3">
      <c r="A33" s="209" t="s">
        <v>22</v>
      </c>
      <c r="B33" s="128" t="s">
        <v>406</v>
      </c>
      <c r="C33" s="826">
        <f>'RM_5.2.1.sz.mell'!C33</f>
        <v>0</v>
      </c>
      <c r="D33" s="322">
        <f>'RM_5.2.1.sz.mell'!D33</f>
        <v>0</v>
      </c>
      <c r="E33" s="322">
        <f>'RM_5.2.1.sz.mell'!E33</f>
        <v>0</v>
      </c>
      <c r="F33" s="322">
        <f>'RM_5.2.1.sz.mell'!F33</f>
        <v>0</v>
      </c>
      <c r="G33" s="322">
        <f>'RM_5.2.1.sz.mell'!G33</f>
        <v>0</v>
      </c>
      <c r="H33" s="322">
        <f>'RM_5.2.1.sz.mell'!H33</f>
        <v>0</v>
      </c>
      <c r="I33" s="322">
        <f>'RM_5.2.1.sz.mell'!I33</f>
        <v>0</v>
      </c>
      <c r="J33" s="322">
        <f>'RM_5.2.1.sz.mell'!J33</f>
        <v>0</v>
      </c>
      <c r="K33" s="371">
        <f>'RM_5.2.1.sz.mell'!K33</f>
        <v>0</v>
      </c>
    </row>
    <row r="34" spans="1:11" s="468" customFormat="1" ht="12" customHeight="1" x14ac:dyDescent="0.25">
      <c r="A34" s="462" t="s">
        <v>91</v>
      </c>
      <c r="B34" s="463" t="s">
        <v>291</v>
      </c>
      <c r="C34" s="703">
        <f>'RM_5.2.1.sz.mell'!C34</f>
        <v>0</v>
      </c>
      <c r="D34" s="703">
        <f>'RM_5.2.1.sz.mell'!D34</f>
        <v>0</v>
      </c>
      <c r="E34" s="703">
        <f>'RM_5.2.1.sz.mell'!E34</f>
        <v>0</v>
      </c>
      <c r="F34" s="703">
        <f>'RM_5.2.1.sz.mell'!F34</f>
        <v>0</v>
      </c>
      <c r="G34" s="703">
        <f>'RM_5.2.1.sz.mell'!G34</f>
        <v>0</v>
      </c>
      <c r="H34" s="703">
        <f>'RM_5.2.1.sz.mell'!H34</f>
        <v>0</v>
      </c>
      <c r="I34" s="703">
        <f>'RM_5.2.1.sz.mell'!I34</f>
        <v>0</v>
      </c>
      <c r="J34" s="821">
        <f>'RM_5.2.1.sz.mell'!J34</f>
        <v>0</v>
      </c>
      <c r="K34" s="814">
        <f>'RM_5.2.1.sz.mell'!K34</f>
        <v>0</v>
      </c>
    </row>
    <row r="35" spans="1:11" s="468" customFormat="1" ht="12" customHeight="1" x14ac:dyDescent="0.25">
      <c r="A35" s="462" t="s">
        <v>92</v>
      </c>
      <c r="B35" s="464" t="s">
        <v>292</v>
      </c>
      <c r="C35" s="710">
        <f>'RM_5.2.1.sz.mell'!C35</f>
        <v>0</v>
      </c>
      <c r="D35" s="710">
        <f>'RM_5.2.1.sz.mell'!D35</f>
        <v>0</v>
      </c>
      <c r="E35" s="710">
        <f>'RM_5.2.1.sz.mell'!E35</f>
        <v>0</v>
      </c>
      <c r="F35" s="710">
        <f>'RM_5.2.1.sz.mell'!F35</f>
        <v>0</v>
      </c>
      <c r="G35" s="710">
        <f>'RM_5.2.1.sz.mell'!G35</f>
        <v>0</v>
      </c>
      <c r="H35" s="710">
        <f>'RM_5.2.1.sz.mell'!H35</f>
        <v>0</v>
      </c>
      <c r="I35" s="710">
        <f>'RM_5.2.1.sz.mell'!I35</f>
        <v>0</v>
      </c>
      <c r="J35" s="821">
        <f>'RM_5.2.1.sz.mell'!J35</f>
        <v>0</v>
      </c>
      <c r="K35" s="814">
        <f>'RM_5.2.1.sz.mell'!K35</f>
        <v>0</v>
      </c>
    </row>
    <row r="36" spans="1:11" s="468" customFormat="1" ht="12" customHeight="1" thickBot="1" x14ac:dyDescent="0.3">
      <c r="A36" s="461" t="s">
        <v>93</v>
      </c>
      <c r="B36" s="829" t="s">
        <v>293</v>
      </c>
      <c r="C36" s="790">
        <f>'RM_5.2.1.sz.mell'!C36</f>
        <v>0</v>
      </c>
      <c r="D36" s="790">
        <f>'RM_5.2.1.sz.mell'!D36</f>
        <v>0</v>
      </c>
      <c r="E36" s="790">
        <f>'RM_5.2.1.sz.mell'!E36</f>
        <v>0</v>
      </c>
      <c r="F36" s="790">
        <f>'RM_5.2.1.sz.mell'!F36</f>
        <v>0</v>
      </c>
      <c r="G36" s="790">
        <f>'RM_5.2.1.sz.mell'!G36</f>
        <v>0</v>
      </c>
      <c r="H36" s="790">
        <f>'RM_5.2.1.sz.mell'!H36</f>
        <v>0</v>
      </c>
      <c r="I36" s="790">
        <f>'RM_5.2.1.sz.mell'!I36</f>
        <v>0</v>
      </c>
      <c r="J36" s="821">
        <f>'RM_5.2.1.sz.mell'!J36</f>
        <v>0</v>
      </c>
      <c r="K36" s="831">
        <f>'RM_5.2.1.sz.mell'!K36</f>
        <v>0</v>
      </c>
    </row>
    <row r="37" spans="1:11" s="378" customFormat="1" ht="12" customHeight="1" thickBot="1" x14ac:dyDescent="0.3">
      <c r="A37" s="209" t="s">
        <v>23</v>
      </c>
      <c r="B37" s="128" t="s">
        <v>376</v>
      </c>
      <c r="C37" s="414">
        <f>'RM_5.2.1.sz.mell'!C37</f>
        <v>0</v>
      </c>
      <c r="D37" s="414">
        <f>'RM_5.2.1.sz.mell'!D37</f>
        <v>0</v>
      </c>
      <c r="E37" s="414">
        <f>'RM_5.2.1.sz.mell'!E37</f>
        <v>0</v>
      </c>
      <c r="F37" s="414">
        <f>'RM_5.2.1.sz.mell'!F37</f>
        <v>0</v>
      </c>
      <c r="G37" s="414">
        <f>'RM_5.2.1.sz.mell'!G37</f>
        <v>0</v>
      </c>
      <c r="H37" s="414">
        <f>'RM_5.2.1.sz.mell'!H37</f>
        <v>0</v>
      </c>
      <c r="I37" s="414">
        <f>'RM_5.2.1.sz.mell'!I37</f>
        <v>0</v>
      </c>
      <c r="J37" s="322">
        <f>'RM_5.2.1.sz.mell'!J37</f>
        <v>0</v>
      </c>
      <c r="K37" s="327">
        <f>'RM_5.2.1.sz.mell'!K37</f>
        <v>0</v>
      </c>
    </row>
    <row r="38" spans="1:11" s="378" customFormat="1" ht="12" customHeight="1" thickBot="1" x14ac:dyDescent="0.3">
      <c r="A38" s="209" t="s">
        <v>24</v>
      </c>
      <c r="B38" s="128" t="s">
        <v>407</v>
      </c>
      <c r="C38" s="414">
        <f>'RM_5.2.1.sz.mell'!C38</f>
        <v>0</v>
      </c>
      <c r="D38" s="414">
        <f>'RM_5.2.1.sz.mell'!D38</f>
        <v>0</v>
      </c>
      <c r="E38" s="414">
        <f>'RM_5.2.1.sz.mell'!E38</f>
        <v>0</v>
      </c>
      <c r="F38" s="414">
        <f>'RM_5.2.1.sz.mell'!F38</f>
        <v>0</v>
      </c>
      <c r="G38" s="414">
        <f>'RM_5.2.1.sz.mell'!G38</f>
        <v>0</v>
      </c>
      <c r="H38" s="414">
        <f>'RM_5.2.1.sz.mell'!H38</f>
        <v>0</v>
      </c>
      <c r="I38" s="414">
        <f>'RM_5.2.1.sz.mell'!I38</f>
        <v>0</v>
      </c>
      <c r="J38" s="832">
        <f>'RM_5.2.1.sz.mell'!J38</f>
        <v>0</v>
      </c>
      <c r="K38" s="814">
        <f>'RM_5.2.1.sz.mell'!K38</f>
        <v>0</v>
      </c>
    </row>
    <row r="39" spans="1:11" s="378" customFormat="1" ht="12" customHeight="1" thickBot="1" x14ac:dyDescent="0.3">
      <c r="A39" s="201" t="s">
        <v>25</v>
      </c>
      <c r="B39" s="128" t="s">
        <v>408</v>
      </c>
      <c r="C39" s="826">
        <f>'RM_5.2.1.sz.mell'!C39</f>
        <v>0</v>
      </c>
      <c r="D39" s="322">
        <f>'RM_5.2.1.sz.mell'!D39</f>
        <v>0</v>
      </c>
      <c r="E39" s="322">
        <f>'RM_5.2.1.sz.mell'!E39</f>
        <v>0</v>
      </c>
      <c r="F39" s="322">
        <f>'RM_5.2.1.sz.mell'!F39</f>
        <v>0</v>
      </c>
      <c r="G39" s="322">
        <f>'RM_5.2.1.sz.mell'!G39</f>
        <v>0</v>
      </c>
      <c r="H39" s="322">
        <f>'RM_5.2.1.sz.mell'!H39</f>
        <v>0</v>
      </c>
      <c r="I39" s="322">
        <f>'RM_5.2.1.sz.mell'!I39</f>
        <v>0</v>
      </c>
      <c r="J39" s="322">
        <f>'RM_5.2.1.sz.mell'!J39</f>
        <v>0</v>
      </c>
      <c r="K39" s="371">
        <f>'RM_5.2.1.sz.mell'!K39</f>
        <v>0</v>
      </c>
    </row>
    <row r="40" spans="1:11" s="378" customFormat="1" ht="12" customHeight="1" thickBot="1" x14ac:dyDescent="0.3">
      <c r="A40" s="243" t="s">
        <v>26</v>
      </c>
      <c r="B40" s="128" t="s">
        <v>409</v>
      </c>
      <c r="C40" s="826">
        <f>'RM_5.2.1.sz.mell'!C40</f>
        <v>0</v>
      </c>
      <c r="D40" s="322">
        <f>'RM_5.2.1.sz.mell'!D40</f>
        <v>0</v>
      </c>
      <c r="E40" s="322">
        <f>'RM_5.2.1.sz.mell'!E40</f>
        <v>0</v>
      </c>
      <c r="F40" s="322">
        <f>'RM_5.2.1.sz.mell'!F40</f>
        <v>0</v>
      </c>
      <c r="G40" s="322">
        <f>'RM_5.2.1.sz.mell'!G40</f>
        <v>0</v>
      </c>
      <c r="H40" s="322">
        <f>'RM_5.2.1.sz.mell'!H40</f>
        <v>0</v>
      </c>
      <c r="I40" s="322">
        <f>'RM_5.2.1.sz.mell'!I40</f>
        <v>0</v>
      </c>
      <c r="J40" s="322">
        <f>'RM_5.2.1.sz.mell'!J40</f>
        <v>0</v>
      </c>
      <c r="K40" s="371">
        <f>'RM_5.2.1.sz.mell'!K40</f>
        <v>0</v>
      </c>
    </row>
    <row r="41" spans="1:11" s="378" customFormat="1" ht="12" customHeight="1" x14ac:dyDescent="0.25">
      <c r="A41" s="462" t="s">
        <v>410</v>
      </c>
      <c r="B41" s="463" t="s">
        <v>236</v>
      </c>
      <c r="C41" s="703">
        <f>'RM_5.2.1.sz.mell'!C41</f>
        <v>0</v>
      </c>
      <c r="D41" s="703">
        <f>'RM_5.2.1.sz.mell'!D41</f>
        <v>0</v>
      </c>
      <c r="E41" s="703">
        <f>'RM_5.2.1.sz.mell'!E41</f>
        <v>0</v>
      </c>
      <c r="F41" s="703">
        <f>'RM_5.2.1.sz.mell'!F41</f>
        <v>0</v>
      </c>
      <c r="G41" s="703">
        <f>'RM_5.2.1.sz.mell'!G41</f>
        <v>0</v>
      </c>
      <c r="H41" s="703">
        <f>'RM_5.2.1.sz.mell'!H41</f>
        <v>0</v>
      </c>
      <c r="I41" s="703">
        <f>'RM_5.2.1.sz.mell'!I41</f>
        <v>0</v>
      </c>
      <c r="J41" s="821">
        <f>'RM_5.2.1.sz.mell'!J41</f>
        <v>0</v>
      </c>
      <c r="K41" s="814">
        <f>'RM_5.2.1.sz.mell'!K41</f>
        <v>0</v>
      </c>
    </row>
    <row r="42" spans="1:11" s="378" customFormat="1" ht="12" customHeight="1" x14ac:dyDescent="0.25">
      <c r="A42" s="462" t="s">
        <v>411</v>
      </c>
      <c r="B42" s="464" t="s">
        <v>2</v>
      </c>
      <c r="C42" s="710">
        <f>'RM_5.2.1.sz.mell'!C42</f>
        <v>0</v>
      </c>
      <c r="D42" s="710">
        <f>'RM_5.2.1.sz.mell'!D42</f>
        <v>0</v>
      </c>
      <c r="E42" s="710">
        <f>'RM_5.2.1.sz.mell'!E42</f>
        <v>0</v>
      </c>
      <c r="F42" s="710">
        <f>'RM_5.2.1.sz.mell'!F42</f>
        <v>0</v>
      </c>
      <c r="G42" s="710">
        <f>'RM_5.2.1.sz.mell'!G42</f>
        <v>0</v>
      </c>
      <c r="H42" s="710">
        <f>'RM_5.2.1.sz.mell'!H42</f>
        <v>0</v>
      </c>
      <c r="I42" s="710">
        <f>'RM_5.2.1.sz.mell'!I42</f>
        <v>0</v>
      </c>
      <c r="J42" s="821">
        <f>'RM_5.2.1.sz.mell'!J42</f>
        <v>0</v>
      </c>
      <c r="K42" s="822">
        <f>'RM_5.2.1.sz.mell'!K42</f>
        <v>0</v>
      </c>
    </row>
    <row r="43" spans="1:11" s="468" customFormat="1" ht="12" customHeight="1" thickBot="1" x14ac:dyDescent="0.3">
      <c r="A43" s="461" t="s">
        <v>412</v>
      </c>
      <c r="B43" s="145" t="s">
        <v>413</v>
      </c>
      <c r="C43" s="707">
        <f>'RM_5.2.1.sz.mell'!C43</f>
        <v>0</v>
      </c>
      <c r="D43" s="707">
        <f>'RM_5.2.1.sz.mell'!D43</f>
        <v>0</v>
      </c>
      <c r="E43" s="707">
        <f>'RM_5.2.1.sz.mell'!E43</f>
        <v>0</v>
      </c>
      <c r="F43" s="707">
        <f>'RM_5.2.1.sz.mell'!F43</f>
        <v>0</v>
      </c>
      <c r="G43" s="707">
        <f>'RM_5.2.1.sz.mell'!G43</f>
        <v>0</v>
      </c>
      <c r="H43" s="707">
        <f>'RM_5.2.1.sz.mell'!H43</f>
        <v>0</v>
      </c>
      <c r="I43" s="707">
        <f>'RM_5.2.1.sz.mell'!I43</f>
        <v>0</v>
      </c>
      <c r="J43" s="821">
        <f>'RM_5.2.1.sz.mell'!J43</f>
        <v>0</v>
      </c>
      <c r="K43" s="824">
        <f>'RM_5.2.1.sz.mell'!K43</f>
        <v>0</v>
      </c>
    </row>
    <row r="44" spans="1:11" s="468" customFormat="1" ht="12.9" customHeight="1" thickBot="1" x14ac:dyDescent="0.25">
      <c r="A44" s="243" t="s">
        <v>27</v>
      </c>
      <c r="B44" s="244" t="s">
        <v>414</v>
      </c>
      <c r="C44" s="826">
        <f>'RM_5.2.1.sz.mell'!C44</f>
        <v>0</v>
      </c>
      <c r="D44" s="322">
        <f>'RM_5.2.1.sz.mell'!D44</f>
        <v>0</v>
      </c>
      <c r="E44" s="322">
        <f>'RM_5.2.1.sz.mell'!E44</f>
        <v>0</v>
      </c>
      <c r="F44" s="322">
        <f>'RM_5.2.1.sz.mell'!F44</f>
        <v>0</v>
      </c>
      <c r="G44" s="322">
        <f>'RM_5.2.1.sz.mell'!G44</f>
        <v>0</v>
      </c>
      <c r="H44" s="322">
        <f>'RM_5.2.1.sz.mell'!H44</f>
        <v>0</v>
      </c>
      <c r="I44" s="322">
        <f>'RM_5.2.1.sz.mell'!I44</f>
        <v>0</v>
      </c>
      <c r="J44" s="322">
        <f>'RM_5.2.1.sz.mell'!J44</f>
        <v>0</v>
      </c>
      <c r="K44" s="371">
        <f>'RM_5.2.1.sz.mell'!K44</f>
        <v>0</v>
      </c>
    </row>
    <row r="45" spans="1:11" s="467" customFormat="1" ht="14.1" customHeight="1" thickBot="1" x14ac:dyDescent="0.3">
      <c r="A45" s="1758" t="s">
        <v>57</v>
      </c>
      <c r="B45" s="1759"/>
      <c r="C45" s="1759"/>
      <c r="D45" s="1759"/>
      <c r="E45" s="1759"/>
      <c r="F45" s="1759"/>
      <c r="G45" s="1759"/>
      <c r="H45" s="1759"/>
      <c r="I45" s="1759"/>
      <c r="J45" s="1759"/>
      <c r="K45" s="1760"/>
    </row>
    <row r="46" spans="1:11" s="469" customFormat="1" ht="12" customHeight="1" thickBot="1" x14ac:dyDescent="0.3">
      <c r="A46" s="209" t="s">
        <v>18</v>
      </c>
      <c r="B46" s="128" t="s">
        <v>415</v>
      </c>
      <c r="C46" s="834">
        <f>'RM_5.2.1.sz.mell'!C46</f>
        <v>0</v>
      </c>
      <c r="D46" s="834">
        <f>'RM_5.2.1.sz.mell'!D46</f>
        <v>0</v>
      </c>
      <c r="E46" s="834">
        <f>'RM_5.2.1.sz.mell'!E46</f>
        <v>0</v>
      </c>
      <c r="F46" s="834">
        <f>'RM_5.2.1.sz.mell'!F46</f>
        <v>0</v>
      </c>
      <c r="G46" s="834">
        <f>'RM_5.2.1.sz.mell'!G46</f>
        <v>0</v>
      </c>
      <c r="H46" s="834">
        <f>'RM_5.2.1.sz.mell'!H46</f>
        <v>0</v>
      </c>
      <c r="I46" s="834">
        <f>'RM_5.2.1.sz.mell'!I46</f>
        <v>0</v>
      </c>
      <c r="J46" s="834">
        <f>'RM_5.2.1.sz.mell'!J46</f>
        <v>0</v>
      </c>
      <c r="K46" s="327">
        <f>'RM_5.2.1.sz.mell'!K46</f>
        <v>0</v>
      </c>
    </row>
    <row r="47" spans="1:11" ht="12" customHeight="1" x14ac:dyDescent="0.25">
      <c r="A47" s="461" t="s">
        <v>98</v>
      </c>
      <c r="B47" s="9" t="s">
        <v>49</v>
      </c>
      <c r="C47" s="836">
        <f>'RM_5.2.1.sz.mell'!C47</f>
        <v>0</v>
      </c>
      <c r="D47" s="836">
        <f>'RM_5.2.1.sz.mell'!D47</f>
        <v>0</v>
      </c>
      <c r="E47" s="836">
        <f>'RM_5.2.1.sz.mell'!E47</f>
        <v>0</v>
      </c>
      <c r="F47" s="836">
        <f>'RM_5.2.1.sz.mell'!F47</f>
        <v>0</v>
      </c>
      <c r="G47" s="836">
        <f>'RM_5.2.1.sz.mell'!G47</f>
        <v>0</v>
      </c>
      <c r="H47" s="836">
        <f>'RM_5.2.1.sz.mell'!H47</f>
        <v>0</v>
      </c>
      <c r="I47" s="836">
        <f>'RM_5.2.1.sz.mell'!I47</f>
        <v>0</v>
      </c>
      <c r="J47" s="836">
        <f>'RM_5.2.1.sz.mell'!J47</f>
        <v>0</v>
      </c>
      <c r="K47" s="837">
        <f>'RM_5.2.1.sz.mell'!K47</f>
        <v>0</v>
      </c>
    </row>
    <row r="48" spans="1:11" ht="12" customHeight="1" x14ac:dyDescent="0.25">
      <c r="A48" s="461" t="s">
        <v>99</v>
      </c>
      <c r="B48" s="8" t="s">
        <v>183</v>
      </c>
      <c r="C48" s="839">
        <f>'RM_5.2.1.sz.mell'!C48</f>
        <v>0</v>
      </c>
      <c r="D48" s="839">
        <f>'RM_5.2.1.sz.mell'!D48</f>
        <v>0</v>
      </c>
      <c r="E48" s="839">
        <f>'RM_5.2.1.sz.mell'!E48</f>
        <v>0</v>
      </c>
      <c r="F48" s="839">
        <f>'RM_5.2.1.sz.mell'!F48</f>
        <v>0</v>
      </c>
      <c r="G48" s="839">
        <f>'RM_5.2.1.sz.mell'!G48</f>
        <v>0</v>
      </c>
      <c r="H48" s="839">
        <f>'RM_5.2.1.sz.mell'!H48</f>
        <v>0</v>
      </c>
      <c r="I48" s="839">
        <f>'RM_5.2.1.sz.mell'!I48</f>
        <v>0</v>
      </c>
      <c r="J48" s="839">
        <f>'RM_5.2.1.sz.mell'!J48</f>
        <v>0</v>
      </c>
      <c r="K48" s="840">
        <f>'RM_5.2.1.sz.mell'!K48</f>
        <v>0</v>
      </c>
    </row>
    <row r="49" spans="1:11" ht="12" customHeight="1" x14ac:dyDescent="0.25">
      <c r="A49" s="461" t="s">
        <v>100</v>
      </c>
      <c r="B49" s="8" t="s">
        <v>140</v>
      </c>
      <c r="C49" s="839">
        <f>'RM_5.2.1.sz.mell'!C49</f>
        <v>0</v>
      </c>
      <c r="D49" s="839">
        <f>'RM_5.2.1.sz.mell'!D49</f>
        <v>0</v>
      </c>
      <c r="E49" s="839">
        <f>'RM_5.2.1.sz.mell'!E49</f>
        <v>0</v>
      </c>
      <c r="F49" s="839">
        <f>'RM_5.2.1.sz.mell'!F49</f>
        <v>0</v>
      </c>
      <c r="G49" s="839">
        <f>'RM_5.2.1.sz.mell'!G49</f>
        <v>0</v>
      </c>
      <c r="H49" s="839">
        <f>'RM_5.2.1.sz.mell'!H49</f>
        <v>0</v>
      </c>
      <c r="I49" s="839">
        <f>'RM_5.2.1.sz.mell'!I49</f>
        <v>0</v>
      </c>
      <c r="J49" s="839">
        <f>'RM_5.2.1.sz.mell'!J49</f>
        <v>0</v>
      </c>
      <c r="K49" s="840">
        <f>'RM_5.2.1.sz.mell'!K49</f>
        <v>0</v>
      </c>
    </row>
    <row r="50" spans="1:11" ht="12" customHeight="1" x14ac:dyDescent="0.25">
      <c r="A50" s="461" t="s">
        <v>101</v>
      </c>
      <c r="B50" s="8" t="s">
        <v>184</v>
      </c>
      <c r="C50" s="839">
        <f>'RM_5.2.1.sz.mell'!C50</f>
        <v>0</v>
      </c>
      <c r="D50" s="839">
        <f>'RM_5.2.1.sz.mell'!D50</f>
        <v>0</v>
      </c>
      <c r="E50" s="839">
        <f>'RM_5.2.1.sz.mell'!E50</f>
        <v>0</v>
      </c>
      <c r="F50" s="839">
        <f>'RM_5.2.1.sz.mell'!F50</f>
        <v>0</v>
      </c>
      <c r="G50" s="839">
        <f>'RM_5.2.1.sz.mell'!G50</f>
        <v>0</v>
      </c>
      <c r="H50" s="839">
        <f>'RM_5.2.1.sz.mell'!H50</f>
        <v>0</v>
      </c>
      <c r="I50" s="839">
        <f>'RM_5.2.1.sz.mell'!I50</f>
        <v>0</v>
      </c>
      <c r="J50" s="839">
        <f>'RM_5.2.1.sz.mell'!J50</f>
        <v>0</v>
      </c>
      <c r="K50" s="840">
        <f>'RM_5.2.1.sz.mell'!K50</f>
        <v>0</v>
      </c>
    </row>
    <row r="51" spans="1:11" ht="12" customHeight="1" thickBot="1" x14ac:dyDescent="0.3">
      <c r="A51" s="461" t="s">
        <v>148</v>
      </c>
      <c r="B51" s="8" t="s">
        <v>185</v>
      </c>
      <c r="C51" s="839">
        <f>'RM_5.2.1.sz.mell'!C51</f>
        <v>0</v>
      </c>
      <c r="D51" s="839">
        <f>'RM_5.2.1.sz.mell'!D51</f>
        <v>0</v>
      </c>
      <c r="E51" s="839">
        <f>'RM_5.2.1.sz.mell'!E51</f>
        <v>0</v>
      </c>
      <c r="F51" s="839">
        <f>'RM_5.2.1.sz.mell'!F51</f>
        <v>0</v>
      </c>
      <c r="G51" s="839">
        <f>'RM_5.2.1.sz.mell'!G51</f>
        <v>0</v>
      </c>
      <c r="H51" s="839">
        <f>'RM_5.2.1.sz.mell'!H51</f>
        <v>0</v>
      </c>
      <c r="I51" s="839">
        <f>'RM_5.2.1.sz.mell'!I51</f>
        <v>0</v>
      </c>
      <c r="J51" s="839">
        <f>'RM_5.2.1.sz.mell'!J51</f>
        <v>0</v>
      </c>
      <c r="K51" s="840">
        <f>'RM_5.2.1.sz.mell'!K51</f>
        <v>0</v>
      </c>
    </row>
    <row r="52" spans="1:11" ht="12" customHeight="1" thickBot="1" x14ac:dyDescent="0.3">
      <c r="A52" s="209" t="s">
        <v>19</v>
      </c>
      <c r="B52" s="128" t="s">
        <v>416</v>
      </c>
      <c r="C52" s="834">
        <f>'RM_5.2.1.sz.mell'!C52</f>
        <v>0</v>
      </c>
      <c r="D52" s="834">
        <f>'RM_5.2.1.sz.mell'!D52</f>
        <v>0</v>
      </c>
      <c r="E52" s="834">
        <f>'RM_5.2.1.sz.mell'!E52</f>
        <v>0</v>
      </c>
      <c r="F52" s="834">
        <f>'RM_5.2.1.sz.mell'!F52</f>
        <v>0</v>
      </c>
      <c r="G52" s="834">
        <f>'RM_5.2.1.sz.mell'!G52</f>
        <v>0</v>
      </c>
      <c r="H52" s="834">
        <f>'RM_5.2.1.sz.mell'!H52</f>
        <v>0</v>
      </c>
      <c r="I52" s="834">
        <f>'RM_5.2.1.sz.mell'!I52</f>
        <v>0</v>
      </c>
      <c r="J52" s="834">
        <f>'RM_5.2.1.sz.mell'!J52</f>
        <v>0</v>
      </c>
      <c r="K52" s="327">
        <f>'RM_5.2.1.sz.mell'!K52</f>
        <v>0</v>
      </c>
    </row>
    <row r="53" spans="1:11" s="469" customFormat="1" ht="12" customHeight="1" x14ac:dyDescent="0.25">
      <c r="A53" s="461" t="s">
        <v>104</v>
      </c>
      <c r="B53" s="9" t="s">
        <v>230</v>
      </c>
      <c r="C53" s="836">
        <f>'RM_5.2.1.sz.mell'!C53</f>
        <v>0</v>
      </c>
      <c r="D53" s="836">
        <f>'RM_5.2.1.sz.mell'!D53</f>
        <v>0</v>
      </c>
      <c r="E53" s="836">
        <f>'RM_5.2.1.sz.mell'!E53</f>
        <v>0</v>
      </c>
      <c r="F53" s="836">
        <f>'RM_5.2.1.sz.mell'!F53</f>
        <v>0</v>
      </c>
      <c r="G53" s="836">
        <f>'RM_5.2.1.sz.mell'!G53</f>
        <v>0</v>
      </c>
      <c r="H53" s="836">
        <f>'RM_5.2.1.sz.mell'!H53</f>
        <v>0</v>
      </c>
      <c r="I53" s="836">
        <f>'RM_5.2.1.sz.mell'!I53</f>
        <v>0</v>
      </c>
      <c r="J53" s="836">
        <f>'RM_5.2.1.sz.mell'!J53</f>
        <v>0</v>
      </c>
      <c r="K53" s="837">
        <f>'RM_5.2.1.sz.mell'!K53</f>
        <v>0</v>
      </c>
    </row>
    <row r="54" spans="1:11" ht="12" customHeight="1" x14ac:dyDescent="0.25">
      <c r="A54" s="461" t="s">
        <v>105</v>
      </c>
      <c r="B54" s="8" t="s">
        <v>187</v>
      </c>
      <c r="C54" s="839">
        <f>'RM_5.2.1.sz.mell'!C54</f>
        <v>0</v>
      </c>
      <c r="D54" s="839">
        <f>'RM_5.2.1.sz.mell'!D54</f>
        <v>0</v>
      </c>
      <c r="E54" s="839">
        <f>'RM_5.2.1.sz.mell'!E54</f>
        <v>0</v>
      </c>
      <c r="F54" s="839">
        <f>'RM_5.2.1.sz.mell'!F54</f>
        <v>0</v>
      </c>
      <c r="G54" s="839">
        <f>'RM_5.2.1.sz.mell'!G54</f>
        <v>0</v>
      </c>
      <c r="H54" s="839">
        <f>'RM_5.2.1.sz.mell'!H54</f>
        <v>0</v>
      </c>
      <c r="I54" s="839">
        <f>'RM_5.2.1.sz.mell'!I54</f>
        <v>0</v>
      </c>
      <c r="J54" s="839">
        <f>'RM_5.2.1.sz.mell'!J54</f>
        <v>0</v>
      </c>
      <c r="K54" s="840">
        <f>'RM_5.2.1.sz.mell'!K54</f>
        <v>0</v>
      </c>
    </row>
    <row r="55" spans="1:11" ht="12" customHeight="1" x14ac:dyDescent="0.25">
      <c r="A55" s="461" t="s">
        <v>106</v>
      </c>
      <c r="B55" s="8" t="s">
        <v>58</v>
      </c>
      <c r="C55" s="839">
        <f>'RM_5.2.1.sz.mell'!C55</f>
        <v>0</v>
      </c>
      <c r="D55" s="839">
        <f>'RM_5.2.1.sz.mell'!D55</f>
        <v>0</v>
      </c>
      <c r="E55" s="839">
        <f>'RM_5.2.1.sz.mell'!E55</f>
        <v>0</v>
      </c>
      <c r="F55" s="839">
        <f>'RM_5.2.1.sz.mell'!F55</f>
        <v>0</v>
      </c>
      <c r="G55" s="839">
        <f>'RM_5.2.1.sz.mell'!G55</f>
        <v>0</v>
      </c>
      <c r="H55" s="839">
        <f>'RM_5.2.1.sz.mell'!H55</f>
        <v>0</v>
      </c>
      <c r="I55" s="839">
        <f>'RM_5.2.1.sz.mell'!I55</f>
        <v>0</v>
      </c>
      <c r="J55" s="839">
        <f>'RM_5.2.1.sz.mell'!J55</f>
        <v>0</v>
      </c>
      <c r="K55" s="840">
        <f>'RM_5.2.1.sz.mell'!K55</f>
        <v>0</v>
      </c>
    </row>
    <row r="56" spans="1:11" ht="12" customHeight="1" thickBot="1" x14ac:dyDescent="0.3">
      <c r="A56" s="461" t="s">
        <v>107</v>
      </c>
      <c r="B56" s="8" t="s">
        <v>524</v>
      </c>
      <c r="C56" s="839">
        <f>'RM_5.2.1.sz.mell'!C56</f>
        <v>0</v>
      </c>
      <c r="D56" s="839">
        <f>'RM_5.2.1.sz.mell'!D56</f>
        <v>0</v>
      </c>
      <c r="E56" s="839">
        <f>'RM_5.2.1.sz.mell'!E56</f>
        <v>0</v>
      </c>
      <c r="F56" s="839">
        <f>'RM_5.2.1.sz.mell'!F56</f>
        <v>0</v>
      </c>
      <c r="G56" s="839">
        <f>'RM_5.2.1.sz.mell'!G56</f>
        <v>0</v>
      </c>
      <c r="H56" s="839">
        <f>'RM_5.2.1.sz.mell'!H56</f>
        <v>0</v>
      </c>
      <c r="I56" s="839">
        <f>'RM_5.2.1.sz.mell'!I56</f>
        <v>0</v>
      </c>
      <c r="J56" s="839">
        <f>'RM_5.2.1.sz.mell'!J56</f>
        <v>0</v>
      </c>
      <c r="K56" s="840">
        <f>'RM_5.2.1.sz.mell'!K56</f>
        <v>0</v>
      </c>
    </row>
    <row r="57" spans="1:11" ht="12" customHeight="1" thickBot="1" x14ac:dyDescent="0.3">
      <c r="A57" s="209" t="s">
        <v>20</v>
      </c>
      <c r="B57" s="128" t="s">
        <v>13</v>
      </c>
      <c r="C57" s="834">
        <f>'RM_5.2.1.sz.mell'!C57</f>
        <v>0</v>
      </c>
      <c r="D57" s="834">
        <f>'RM_5.2.1.sz.mell'!D57</f>
        <v>0</v>
      </c>
      <c r="E57" s="834">
        <f>'RM_5.2.1.sz.mell'!E57</f>
        <v>0</v>
      </c>
      <c r="F57" s="834">
        <f>'RM_5.2.1.sz.mell'!F57</f>
        <v>0</v>
      </c>
      <c r="G57" s="834">
        <f>'RM_5.2.1.sz.mell'!G57</f>
        <v>0</v>
      </c>
      <c r="H57" s="834">
        <f>'RM_5.2.1.sz.mell'!H57</f>
        <v>0</v>
      </c>
      <c r="I57" s="834">
        <f>'RM_5.2.1.sz.mell'!I57</f>
        <v>0</v>
      </c>
      <c r="J57" s="834">
        <f>'RM_5.2.1.sz.mell'!J57</f>
        <v>0</v>
      </c>
      <c r="K57" s="327">
        <f>'RM_5.2.1.sz.mell'!K57</f>
        <v>0</v>
      </c>
    </row>
    <row r="58" spans="1:11" ht="12.9" customHeight="1" thickBot="1" x14ac:dyDescent="0.3">
      <c r="A58" s="209" t="s">
        <v>21</v>
      </c>
      <c r="B58" s="251" t="s">
        <v>529</v>
      </c>
      <c r="C58" s="842">
        <f>'RM_5.2.1.sz.mell'!C58</f>
        <v>0</v>
      </c>
      <c r="D58" s="842">
        <f>'RM_5.2.1.sz.mell'!D58</f>
        <v>0</v>
      </c>
      <c r="E58" s="842">
        <f>'RM_5.2.1.sz.mell'!E58</f>
        <v>0</v>
      </c>
      <c r="F58" s="842">
        <f>'RM_5.2.1.sz.mell'!F58</f>
        <v>0</v>
      </c>
      <c r="G58" s="842">
        <f>'RM_5.2.1.sz.mell'!G58</f>
        <v>0</v>
      </c>
      <c r="H58" s="842">
        <f>'RM_5.2.1.sz.mell'!H58</f>
        <v>0</v>
      </c>
      <c r="I58" s="842">
        <f>'RM_5.2.1.sz.mell'!I58</f>
        <v>0</v>
      </c>
      <c r="J58" s="842">
        <f>'RM_5.2.1.sz.mell'!J58</f>
        <v>0</v>
      </c>
      <c r="K58" s="375">
        <f>'RM_5.2.1.sz.mell'!K58</f>
        <v>0</v>
      </c>
    </row>
    <row r="59" spans="1:11" s="1255" customFormat="1" ht="13.8" thickBot="1" x14ac:dyDescent="0.3">
      <c r="A59" s="1254"/>
      <c r="C59" s="843">
        <f>'RM_5.2.1.sz.mell'!C59</f>
        <v>0</v>
      </c>
      <c r="D59" s="843">
        <f>'RM_5.2.1.sz.mell'!D59</f>
        <v>0</v>
      </c>
      <c r="E59" s="843">
        <f>'RM_5.2.1.sz.mell'!E59</f>
        <v>0</v>
      </c>
      <c r="F59" s="843">
        <f>'RM_5.2.1.sz.mell'!F59</f>
        <v>0</v>
      </c>
      <c r="G59" s="843">
        <f>'RM_5.2.1.sz.mell'!G59</f>
        <v>0</v>
      </c>
      <c r="H59" s="843">
        <f>'RM_5.2.1.sz.mell'!H59</f>
        <v>0</v>
      </c>
      <c r="I59" s="843">
        <f>'RM_5.2.1.sz.mell'!I59</f>
        <v>0</v>
      </c>
      <c r="J59" s="843">
        <f>'RM_5.2.1.sz.mell'!J59</f>
        <v>0</v>
      </c>
      <c r="K59" s="633">
        <f>'RM_5.2.1.sz.mell'!K59</f>
        <v>0</v>
      </c>
    </row>
    <row r="60" spans="1:11" ht="12.9" customHeight="1" thickBot="1" x14ac:dyDescent="0.3">
      <c r="A60" s="254" t="s">
        <v>519</v>
      </c>
      <c r="B60" s="255"/>
      <c r="C60" s="846">
        <f>'RM_5.2.1.sz.mell'!C60</f>
        <v>0</v>
      </c>
      <c r="D60" s="846">
        <f>'RM_5.2.1.sz.mell'!D60</f>
        <v>0</v>
      </c>
      <c r="E60" s="846">
        <f>'RM_5.2.1.sz.mell'!E60</f>
        <v>0</v>
      </c>
      <c r="F60" s="846">
        <f>'RM_5.2.1.sz.mell'!F60</f>
        <v>0</v>
      </c>
      <c r="G60" s="846">
        <f>'RM_5.2.1.sz.mell'!G60</f>
        <v>0</v>
      </c>
      <c r="H60" s="846">
        <f>'RM_5.2.1.sz.mell'!H60</f>
        <v>0</v>
      </c>
      <c r="I60" s="846">
        <f>'RM_5.2.1.sz.mell'!I60</f>
        <v>0</v>
      </c>
      <c r="J60" s="846">
        <f>'RM_5.2.1.sz.mell'!J60</f>
        <v>0</v>
      </c>
      <c r="K60" s="847">
        <f>'RM_5.2.1.sz.mell'!K60</f>
        <v>0</v>
      </c>
    </row>
    <row r="61" spans="1:11" ht="12.9" customHeight="1" thickBot="1" x14ac:dyDescent="0.3">
      <c r="A61" s="254" t="s">
        <v>206</v>
      </c>
      <c r="B61" s="255"/>
      <c r="C61" s="846">
        <f>'RM_5.2.1.sz.mell'!C61</f>
        <v>0</v>
      </c>
      <c r="D61" s="846">
        <f>'RM_5.2.1.sz.mell'!D61</f>
        <v>0</v>
      </c>
      <c r="E61" s="846">
        <f>'RM_5.2.1.sz.mell'!E61</f>
        <v>0</v>
      </c>
      <c r="F61" s="846">
        <f>'RM_5.2.1.sz.mell'!F61</f>
        <v>0</v>
      </c>
      <c r="G61" s="846">
        <f>'RM_5.2.1.sz.mell'!G61</f>
        <v>0</v>
      </c>
      <c r="H61" s="846">
        <f>'RM_5.2.1.sz.mell'!H61</f>
        <v>0</v>
      </c>
      <c r="I61" s="846">
        <f>'RM_5.2.1.sz.mell'!I61</f>
        <v>0</v>
      </c>
      <c r="J61" s="846">
        <f>'RM_5.2.1.sz.mell'!J61</f>
        <v>0</v>
      </c>
      <c r="K61" s="847">
        <f>'RM_5.2.1.sz.mell'!K61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theme="7"/>
  </sheetPr>
  <dimension ref="A1:K61"/>
  <sheetViews>
    <sheetView topLeftCell="B1" zoomScale="120" zoomScaleNormal="120" workbookViewId="0">
      <selection activeCell="M64" sqref="M64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CONCATENATE("5.2.2. melléklet ",E_ALAPADATOK!A7," ",E_ALAPADATOK!B7," ",E_ALAPADATOK!C7," ",E_ALAPADATOK!D7," ",E_ALAPADATOK!E7," ",E_ALAPADATOK!F7," ",E_ALAPADATOK!G7," ",E_ALAPADATOK!H7)</f>
        <v>5.2.2.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E_ALAPADATOK!A11</f>
        <v>……………………. Polgármesteri /Közös Önkormányzati Hivatal</v>
      </c>
      <c r="C2" s="1762"/>
      <c r="D2" s="1762"/>
      <c r="E2" s="1762"/>
      <c r="F2" s="1762"/>
      <c r="G2" s="1762"/>
      <c r="H2" s="1762"/>
      <c r="I2" s="1762"/>
      <c r="J2" s="1762"/>
      <c r="K2" s="634" t="s">
        <v>59</v>
      </c>
    </row>
    <row r="3" spans="1:11" s="465" customFormat="1" ht="23.1" customHeight="1" thickBot="1" x14ac:dyDescent="0.3">
      <c r="A3" s="635" t="s">
        <v>203</v>
      </c>
      <c r="B3" s="1763" t="str">
        <f>CONCATENATE('E_5.1.2.sz.mell'!B3:J3)</f>
        <v>Önként vállalt feladatok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60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'RM_5.2.2.sz.mell'!C10</f>
        <v>0</v>
      </c>
      <c r="D10" s="322">
        <f>'RM_5.2.2.sz.mell'!D10</f>
        <v>0</v>
      </c>
      <c r="E10" s="322">
        <f>'RM_5.2.2.sz.mell'!E10</f>
        <v>0</v>
      </c>
      <c r="F10" s="322">
        <f>'RM_5.2.2.sz.mell'!F10</f>
        <v>0</v>
      </c>
      <c r="G10" s="322">
        <f>'RM_5.2.2.sz.mell'!G10</f>
        <v>0</v>
      </c>
      <c r="H10" s="322">
        <f>'RM_5.2.2.sz.mell'!H10</f>
        <v>0</v>
      </c>
      <c r="I10" s="322">
        <f>'RM_5.2.2.sz.mell'!I10</f>
        <v>0</v>
      </c>
      <c r="J10" s="322">
        <f>'RM_5.2.2.sz.mell'!J10</f>
        <v>0</v>
      </c>
      <c r="K10" s="322">
        <f>'RM_5.2.2.sz.mell'!K10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'RM_5.2.2.sz.mell'!C11</f>
        <v>0</v>
      </c>
      <c r="D11" s="715">
        <f>'RM_5.2.2.sz.mell'!D11</f>
        <v>0</v>
      </c>
      <c r="E11" s="715">
        <f>'RM_5.2.2.sz.mell'!E11</f>
        <v>0</v>
      </c>
      <c r="F11" s="715">
        <f>'RM_5.2.2.sz.mell'!F11</f>
        <v>0</v>
      </c>
      <c r="G11" s="715">
        <f>'RM_5.2.2.sz.mell'!G11</f>
        <v>0</v>
      </c>
      <c r="H11" s="715">
        <f>'RM_5.2.2.sz.mell'!H11</f>
        <v>0</v>
      </c>
      <c r="I11" s="715">
        <f>'RM_5.2.2.sz.mell'!I11</f>
        <v>0</v>
      </c>
      <c r="J11" s="813">
        <f>'RM_5.2.2.sz.mell'!J11</f>
        <v>0</v>
      </c>
      <c r="K11" s="814">
        <f>'RM_5.2.2.sz.mell'!K11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'RM_5.2.2.sz.mell'!C12</f>
        <v>0</v>
      </c>
      <c r="D12" s="717">
        <f>'RM_5.2.2.sz.mell'!D12</f>
        <v>0</v>
      </c>
      <c r="E12" s="717">
        <f>'RM_5.2.2.sz.mell'!E12</f>
        <v>0</v>
      </c>
      <c r="F12" s="717">
        <f>'RM_5.2.2.sz.mell'!F12</f>
        <v>0</v>
      </c>
      <c r="G12" s="717">
        <f>'RM_5.2.2.sz.mell'!G12</f>
        <v>0</v>
      </c>
      <c r="H12" s="717">
        <f>'RM_5.2.2.sz.mell'!H12</f>
        <v>0</v>
      </c>
      <c r="I12" s="717">
        <f>'RM_5.2.2.sz.mell'!I12</f>
        <v>0</v>
      </c>
      <c r="J12" s="816">
        <f>'RM_5.2.2.sz.mell'!J12</f>
        <v>0</v>
      </c>
      <c r="K12" s="814">
        <f>'RM_5.2.2.sz.mell'!K12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'RM_5.2.2.sz.mell'!C13</f>
        <v>0</v>
      </c>
      <c r="D13" s="717">
        <f>'RM_5.2.2.sz.mell'!D13</f>
        <v>0</v>
      </c>
      <c r="E13" s="717">
        <f>'RM_5.2.2.sz.mell'!E13</f>
        <v>0</v>
      </c>
      <c r="F13" s="717">
        <f>'RM_5.2.2.sz.mell'!F13</f>
        <v>0</v>
      </c>
      <c r="G13" s="717">
        <f>'RM_5.2.2.sz.mell'!G13</f>
        <v>0</v>
      </c>
      <c r="H13" s="717">
        <f>'RM_5.2.2.sz.mell'!H13</f>
        <v>0</v>
      </c>
      <c r="I13" s="717">
        <f>'RM_5.2.2.sz.mell'!I13</f>
        <v>0</v>
      </c>
      <c r="J13" s="816">
        <f>'RM_5.2.2.sz.mell'!J13</f>
        <v>0</v>
      </c>
      <c r="K13" s="814">
        <f>'RM_5.2.2.sz.mell'!K13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'RM_5.2.2.sz.mell'!C14</f>
        <v>0</v>
      </c>
      <c r="D14" s="717">
        <f>'RM_5.2.2.sz.mell'!D14</f>
        <v>0</v>
      </c>
      <c r="E14" s="717">
        <f>'RM_5.2.2.sz.mell'!E14</f>
        <v>0</v>
      </c>
      <c r="F14" s="717">
        <f>'RM_5.2.2.sz.mell'!F14</f>
        <v>0</v>
      </c>
      <c r="G14" s="717">
        <f>'RM_5.2.2.sz.mell'!G14</f>
        <v>0</v>
      </c>
      <c r="H14" s="717">
        <f>'RM_5.2.2.sz.mell'!H14</f>
        <v>0</v>
      </c>
      <c r="I14" s="717">
        <f>'RM_5.2.2.sz.mell'!I14</f>
        <v>0</v>
      </c>
      <c r="J14" s="816">
        <f>'RM_5.2.2.sz.mell'!J14</f>
        <v>0</v>
      </c>
      <c r="K14" s="814">
        <f>'RM_5.2.2.sz.mell'!K14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'RM_5.2.2.sz.mell'!C15</f>
        <v>0</v>
      </c>
      <c r="D15" s="717">
        <f>'RM_5.2.2.sz.mell'!D15</f>
        <v>0</v>
      </c>
      <c r="E15" s="717">
        <f>'RM_5.2.2.sz.mell'!E15</f>
        <v>0</v>
      </c>
      <c r="F15" s="717">
        <f>'RM_5.2.2.sz.mell'!F15</f>
        <v>0</v>
      </c>
      <c r="G15" s="717">
        <f>'RM_5.2.2.sz.mell'!G15</f>
        <v>0</v>
      </c>
      <c r="H15" s="717">
        <f>'RM_5.2.2.sz.mell'!H15</f>
        <v>0</v>
      </c>
      <c r="I15" s="717">
        <f>'RM_5.2.2.sz.mell'!I15</f>
        <v>0</v>
      </c>
      <c r="J15" s="816">
        <f>'RM_5.2.2.sz.mell'!J15</f>
        <v>0</v>
      </c>
      <c r="K15" s="814">
        <f>'RM_5.2.2.sz.mell'!K15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'RM_5.2.2.sz.mell'!C16</f>
        <v>0</v>
      </c>
      <c r="D16" s="717">
        <f>'RM_5.2.2.sz.mell'!D16</f>
        <v>0</v>
      </c>
      <c r="E16" s="717">
        <f>'RM_5.2.2.sz.mell'!E16</f>
        <v>0</v>
      </c>
      <c r="F16" s="717">
        <f>'RM_5.2.2.sz.mell'!F16</f>
        <v>0</v>
      </c>
      <c r="G16" s="717">
        <f>'RM_5.2.2.sz.mell'!G16</f>
        <v>0</v>
      </c>
      <c r="H16" s="717">
        <f>'RM_5.2.2.sz.mell'!H16</f>
        <v>0</v>
      </c>
      <c r="I16" s="717">
        <f>'RM_5.2.2.sz.mell'!I16</f>
        <v>0</v>
      </c>
      <c r="J16" s="816">
        <f>'RM_5.2.2.sz.mell'!J16</f>
        <v>0</v>
      </c>
      <c r="K16" s="814">
        <f>'RM_5.2.2.sz.mell'!K16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'RM_5.2.2.sz.mell'!C17</f>
        <v>0</v>
      </c>
      <c r="D17" s="717">
        <f>'RM_5.2.2.sz.mell'!D17</f>
        <v>0</v>
      </c>
      <c r="E17" s="717">
        <f>'RM_5.2.2.sz.mell'!E17</f>
        <v>0</v>
      </c>
      <c r="F17" s="717">
        <f>'RM_5.2.2.sz.mell'!F17</f>
        <v>0</v>
      </c>
      <c r="G17" s="717">
        <f>'RM_5.2.2.sz.mell'!G17</f>
        <v>0</v>
      </c>
      <c r="H17" s="717">
        <f>'RM_5.2.2.sz.mell'!H17</f>
        <v>0</v>
      </c>
      <c r="I17" s="717">
        <f>'RM_5.2.2.sz.mell'!I17</f>
        <v>0</v>
      </c>
      <c r="J17" s="816">
        <f>'RM_5.2.2.sz.mell'!J17</f>
        <v>0</v>
      </c>
      <c r="K17" s="814">
        <f>'RM_5.2.2.sz.mell'!K17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'RM_5.2.2.sz.mell'!C18</f>
        <v>0</v>
      </c>
      <c r="D18" s="717">
        <f>'RM_5.2.2.sz.mell'!D18</f>
        <v>0</v>
      </c>
      <c r="E18" s="717">
        <f>'RM_5.2.2.sz.mell'!E18</f>
        <v>0</v>
      </c>
      <c r="F18" s="717">
        <f>'RM_5.2.2.sz.mell'!F18</f>
        <v>0</v>
      </c>
      <c r="G18" s="717">
        <f>'RM_5.2.2.sz.mell'!G18</f>
        <v>0</v>
      </c>
      <c r="H18" s="717">
        <f>'RM_5.2.2.sz.mell'!H18</f>
        <v>0</v>
      </c>
      <c r="I18" s="717">
        <f>'RM_5.2.2.sz.mell'!I18</f>
        <v>0</v>
      </c>
      <c r="J18" s="816">
        <f>'RM_5.2.2.sz.mell'!J18</f>
        <v>0</v>
      </c>
      <c r="K18" s="814">
        <f>'RM_5.2.2.sz.mell'!K18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'RM_5.2.2.sz.mell'!C19</f>
        <v>0</v>
      </c>
      <c r="D19" s="717">
        <f>'RM_5.2.2.sz.mell'!D19</f>
        <v>0</v>
      </c>
      <c r="E19" s="717">
        <f>'RM_5.2.2.sz.mell'!E19</f>
        <v>0</v>
      </c>
      <c r="F19" s="717">
        <f>'RM_5.2.2.sz.mell'!F19</f>
        <v>0</v>
      </c>
      <c r="G19" s="717">
        <f>'RM_5.2.2.sz.mell'!G19</f>
        <v>0</v>
      </c>
      <c r="H19" s="717">
        <f>'RM_5.2.2.sz.mell'!H19</f>
        <v>0</v>
      </c>
      <c r="I19" s="717">
        <f>'RM_5.2.2.sz.mell'!I19</f>
        <v>0</v>
      </c>
      <c r="J19" s="816">
        <f>'RM_5.2.2.sz.mell'!J19</f>
        <v>0</v>
      </c>
      <c r="K19" s="814">
        <f>'RM_5.2.2.sz.mell'!K19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'RM_5.2.2.sz.mell'!C20</f>
        <v>0</v>
      </c>
      <c r="D20" s="717">
        <f>'RM_5.2.2.sz.mell'!D20</f>
        <v>0</v>
      </c>
      <c r="E20" s="717">
        <f>'RM_5.2.2.sz.mell'!E20</f>
        <v>0</v>
      </c>
      <c r="F20" s="717">
        <f>'RM_5.2.2.sz.mell'!F20</f>
        <v>0</v>
      </c>
      <c r="G20" s="717">
        <f>'RM_5.2.2.sz.mell'!G20</f>
        <v>0</v>
      </c>
      <c r="H20" s="717">
        <f>'RM_5.2.2.sz.mell'!H20</f>
        <v>0</v>
      </c>
      <c r="I20" s="717">
        <f>'RM_5.2.2.sz.mell'!I20</f>
        <v>0</v>
      </c>
      <c r="J20" s="816">
        <f>'RM_5.2.2.sz.mell'!J20</f>
        <v>0</v>
      </c>
      <c r="K20" s="814">
        <f>'RM_5.2.2.sz.mell'!K20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'RM_5.2.2.sz.mell'!C21</f>
        <v>0</v>
      </c>
      <c r="D21" s="719">
        <f>'RM_5.2.2.sz.mell'!D21</f>
        <v>0</v>
      </c>
      <c r="E21" s="719">
        <f>'RM_5.2.2.sz.mell'!E21</f>
        <v>0</v>
      </c>
      <c r="F21" s="719">
        <f>'RM_5.2.2.sz.mell'!F21</f>
        <v>0</v>
      </c>
      <c r="G21" s="719">
        <f>'RM_5.2.2.sz.mell'!G21</f>
        <v>0</v>
      </c>
      <c r="H21" s="719">
        <f>'RM_5.2.2.sz.mell'!H21</f>
        <v>0</v>
      </c>
      <c r="I21" s="719">
        <f>'RM_5.2.2.sz.mell'!I21</f>
        <v>0</v>
      </c>
      <c r="J21" s="819">
        <f>'RM_5.2.2.sz.mell'!J21</f>
        <v>0</v>
      </c>
      <c r="K21" s="814">
        <f>'RM_5.2.2.sz.mell'!K21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'RM_5.2.2.sz.mell'!C22</f>
        <v>0</v>
      </c>
      <c r="D22" s="322">
        <f>'RM_5.2.2.sz.mell'!D22</f>
        <v>0</v>
      </c>
      <c r="E22" s="322">
        <f>'RM_5.2.2.sz.mell'!E22</f>
        <v>0</v>
      </c>
      <c r="F22" s="322">
        <f>'RM_5.2.2.sz.mell'!F22</f>
        <v>0</v>
      </c>
      <c r="G22" s="322">
        <f>'RM_5.2.2.sz.mell'!G22</f>
        <v>0</v>
      </c>
      <c r="H22" s="322">
        <f>'RM_5.2.2.sz.mell'!H22</f>
        <v>0</v>
      </c>
      <c r="I22" s="322">
        <f>'RM_5.2.2.sz.mell'!I22</f>
        <v>0</v>
      </c>
      <c r="J22" s="322">
        <f>'RM_5.2.2.sz.mell'!J22</f>
        <v>0</v>
      </c>
      <c r="K22" s="371">
        <f>'RM_5.2.2.sz.mell'!K22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'RM_5.2.2.sz.mell'!C23</f>
        <v>0</v>
      </c>
      <c r="D23" s="699">
        <f>'RM_5.2.2.sz.mell'!D23</f>
        <v>0</v>
      </c>
      <c r="E23" s="699">
        <f>'RM_5.2.2.sz.mell'!E23</f>
        <v>0</v>
      </c>
      <c r="F23" s="699">
        <f>'RM_5.2.2.sz.mell'!F23</f>
        <v>0</v>
      </c>
      <c r="G23" s="699">
        <f>'RM_5.2.2.sz.mell'!G23</f>
        <v>0</v>
      </c>
      <c r="H23" s="699">
        <f>'RM_5.2.2.sz.mell'!H23</f>
        <v>0</v>
      </c>
      <c r="I23" s="699">
        <f>'RM_5.2.2.sz.mell'!I23</f>
        <v>0</v>
      </c>
      <c r="J23" s="821">
        <f>'RM_5.2.2.sz.mell'!J23</f>
        <v>0</v>
      </c>
      <c r="K23" s="814">
        <f>'RM_5.2.2.sz.mell'!K23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'RM_5.2.2.sz.mell'!C24</f>
        <v>0</v>
      </c>
      <c r="D24" s="717">
        <f>'RM_5.2.2.sz.mell'!D24</f>
        <v>0</v>
      </c>
      <c r="E24" s="717">
        <f>'RM_5.2.2.sz.mell'!E24</f>
        <v>0</v>
      </c>
      <c r="F24" s="717">
        <f>'RM_5.2.2.sz.mell'!F24</f>
        <v>0</v>
      </c>
      <c r="G24" s="717">
        <f>'RM_5.2.2.sz.mell'!G24</f>
        <v>0</v>
      </c>
      <c r="H24" s="717">
        <f>'RM_5.2.2.sz.mell'!H24</f>
        <v>0</v>
      </c>
      <c r="I24" s="717">
        <f>'RM_5.2.2.sz.mell'!I24</f>
        <v>0</v>
      </c>
      <c r="J24" s="816">
        <f>'RM_5.2.2.sz.mell'!J24</f>
        <v>0</v>
      </c>
      <c r="K24" s="822">
        <f>'RM_5.2.2.sz.mell'!K24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'RM_5.2.2.sz.mell'!C25</f>
        <v>0</v>
      </c>
      <c r="D25" s="717">
        <f>'RM_5.2.2.sz.mell'!D25</f>
        <v>0</v>
      </c>
      <c r="E25" s="717">
        <f>'RM_5.2.2.sz.mell'!E25</f>
        <v>0</v>
      </c>
      <c r="F25" s="717">
        <f>'RM_5.2.2.sz.mell'!F25</f>
        <v>0</v>
      </c>
      <c r="G25" s="717">
        <f>'RM_5.2.2.sz.mell'!G25</f>
        <v>0</v>
      </c>
      <c r="H25" s="717">
        <f>'RM_5.2.2.sz.mell'!H25</f>
        <v>0</v>
      </c>
      <c r="I25" s="717">
        <f>'RM_5.2.2.sz.mell'!I25</f>
        <v>0</v>
      </c>
      <c r="J25" s="816">
        <f>'RM_5.2.2.sz.mell'!J25</f>
        <v>0</v>
      </c>
      <c r="K25" s="822">
        <f>'RM_5.2.2.sz.mell'!K25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'RM_5.2.2.sz.mell'!C26</f>
        <v>0</v>
      </c>
      <c r="D26" s="719">
        <f>'RM_5.2.2.sz.mell'!D26</f>
        <v>0</v>
      </c>
      <c r="E26" s="719">
        <f>'RM_5.2.2.sz.mell'!E26</f>
        <v>0</v>
      </c>
      <c r="F26" s="719">
        <f>'RM_5.2.2.sz.mell'!F26</f>
        <v>0</v>
      </c>
      <c r="G26" s="719">
        <f>'RM_5.2.2.sz.mell'!G26</f>
        <v>0</v>
      </c>
      <c r="H26" s="719">
        <f>'RM_5.2.2.sz.mell'!H26</f>
        <v>0</v>
      </c>
      <c r="I26" s="719">
        <f>'RM_5.2.2.sz.mell'!I26</f>
        <v>0</v>
      </c>
      <c r="J26" s="823">
        <f>'RM_5.2.2.sz.mell'!J26</f>
        <v>0</v>
      </c>
      <c r="K26" s="824">
        <f>'RM_5.2.2.sz.mell'!K26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'RM_5.2.2.sz.mell'!C27</f>
        <v>0</v>
      </c>
      <c r="D27" s="414">
        <f>'RM_5.2.2.sz.mell'!D27</f>
        <v>0</v>
      </c>
      <c r="E27" s="414">
        <f>'RM_5.2.2.sz.mell'!E27</f>
        <v>0</v>
      </c>
      <c r="F27" s="414">
        <f>'RM_5.2.2.sz.mell'!F27</f>
        <v>0</v>
      </c>
      <c r="G27" s="414">
        <f>'RM_5.2.2.sz.mell'!G27</f>
        <v>0</v>
      </c>
      <c r="H27" s="414">
        <f>'RM_5.2.2.sz.mell'!H27</f>
        <v>0</v>
      </c>
      <c r="I27" s="414">
        <f>'RM_5.2.2.sz.mell'!I27</f>
        <v>0</v>
      </c>
      <c r="J27" s="414">
        <f>'RM_5.2.2.sz.mell'!J27</f>
        <v>0</v>
      </c>
      <c r="K27" s="327">
        <f>'RM_5.2.2.sz.mell'!K27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'RM_5.2.2.sz.mell'!C28</f>
        <v>0</v>
      </c>
      <c r="D28" s="322">
        <f>'RM_5.2.2.sz.mell'!D28</f>
        <v>0</v>
      </c>
      <c r="E28" s="322">
        <f>'RM_5.2.2.sz.mell'!E28</f>
        <v>0</v>
      </c>
      <c r="F28" s="322">
        <f>'RM_5.2.2.sz.mell'!F28</f>
        <v>0</v>
      </c>
      <c r="G28" s="322">
        <f>'RM_5.2.2.sz.mell'!G28</f>
        <v>0</v>
      </c>
      <c r="H28" s="322">
        <f>'RM_5.2.2.sz.mell'!H28</f>
        <v>0</v>
      </c>
      <c r="I28" s="322">
        <f>'RM_5.2.2.sz.mell'!I28</f>
        <v>0</v>
      </c>
      <c r="J28" s="322">
        <f>'RM_5.2.2.sz.mell'!J28</f>
        <v>0</v>
      </c>
      <c r="K28" s="371">
        <f>'RM_5.2.2.sz.mell'!K28</f>
        <v>0</v>
      </c>
    </row>
    <row r="29" spans="1:11" s="468" customFormat="1" ht="12" customHeight="1" x14ac:dyDescent="0.25">
      <c r="A29" s="462" t="s">
        <v>268</v>
      </c>
      <c r="B29" s="463" t="s">
        <v>263</v>
      </c>
      <c r="C29" s="703">
        <f>'RM_5.2.2.sz.mell'!C29</f>
        <v>0</v>
      </c>
      <c r="D29" s="703">
        <f>'RM_5.2.2.sz.mell'!D29</f>
        <v>0</v>
      </c>
      <c r="E29" s="703">
        <f>'RM_5.2.2.sz.mell'!E29</f>
        <v>0</v>
      </c>
      <c r="F29" s="703">
        <f>'RM_5.2.2.sz.mell'!F29</f>
        <v>0</v>
      </c>
      <c r="G29" s="703">
        <f>'RM_5.2.2.sz.mell'!G29</f>
        <v>0</v>
      </c>
      <c r="H29" s="703">
        <f>'RM_5.2.2.sz.mell'!H29</f>
        <v>0</v>
      </c>
      <c r="I29" s="703">
        <f>'RM_5.2.2.sz.mell'!I29</f>
        <v>0</v>
      </c>
      <c r="J29" s="821">
        <f>'RM_5.2.2.sz.mell'!J29</f>
        <v>0</v>
      </c>
      <c r="K29" s="814">
        <f>'RM_5.2.2.sz.mell'!K29</f>
        <v>0</v>
      </c>
    </row>
    <row r="30" spans="1:11" s="468" customFormat="1" ht="12" customHeight="1" x14ac:dyDescent="0.25">
      <c r="A30" s="462" t="s">
        <v>269</v>
      </c>
      <c r="B30" s="463" t="s">
        <v>402</v>
      </c>
      <c r="C30" s="710">
        <f>'RM_5.2.2.sz.mell'!C30</f>
        <v>0</v>
      </c>
      <c r="D30" s="710">
        <f>'RM_5.2.2.sz.mell'!D30</f>
        <v>0</v>
      </c>
      <c r="E30" s="710">
        <f>'RM_5.2.2.sz.mell'!E30</f>
        <v>0</v>
      </c>
      <c r="F30" s="710">
        <f>'RM_5.2.2.sz.mell'!F30</f>
        <v>0</v>
      </c>
      <c r="G30" s="710">
        <f>'RM_5.2.2.sz.mell'!G30</f>
        <v>0</v>
      </c>
      <c r="H30" s="710">
        <f>'RM_5.2.2.sz.mell'!H30</f>
        <v>0</v>
      </c>
      <c r="I30" s="710">
        <f>'RM_5.2.2.sz.mell'!I30</f>
        <v>0</v>
      </c>
      <c r="J30" s="821">
        <f>'RM_5.2.2.sz.mell'!J30</f>
        <v>0</v>
      </c>
      <c r="K30" s="814">
        <f>'RM_5.2.2.sz.mell'!K30</f>
        <v>0</v>
      </c>
    </row>
    <row r="31" spans="1:11" s="468" customFormat="1" ht="12" customHeight="1" x14ac:dyDescent="0.25">
      <c r="A31" s="462" t="s">
        <v>270</v>
      </c>
      <c r="B31" s="464" t="s">
        <v>405</v>
      </c>
      <c r="C31" s="710">
        <f>'RM_5.2.2.sz.mell'!C31</f>
        <v>0</v>
      </c>
      <c r="D31" s="710">
        <f>'RM_5.2.2.sz.mell'!D31</f>
        <v>0</v>
      </c>
      <c r="E31" s="710">
        <f>'RM_5.2.2.sz.mell'!E31</f>
        <v>0</v>
      </c>
      <c r="F31" s="710">
        <f>'RM_5.2.2.sz.mell'!F31</f>
        <v>0</v>
      </c>
      <c r="G31" s="710">
        <f>'RM_5.2.2.sz.mell'!G31</f>
        <v>0</v>
      </c>
      <c r="H31" s="710">
        <f>'RM_5.2.2.sz.mell'!H31</f>
        <v>0</v>
      </c>
      <c r="I31" s="710">
        <f>'RM_5.2.2.sz.mell'!I31</f>
        <v>0</v>
      </c>
      <c r="J31" s="821">
        <f>'RM_5.2.2.sz.mell'!J31</f>
        <v>0</v>
      </c>
      <c r="K31" s="814">
        <f>'RM_5.2.2.sz.mell'!K31</f>
        <v>0</v>
      </c>
    </row>
    <row r="32" spans="1:11" s="468" customFormat="1" ht="12" customHeight="1" thickBot="1" x14ac:dyDescent="0.3">
      <c r="A32" s="461" t="s">
        <v>271</v>
      </c>
      <c r="B32" s="829" t="s">
        <v>523</v>
      </c>
      <c r="C32" s="790">
        <f>'RM_5.2.2.sz.mell'!C32</f>
        <v>0</v>
      </c>
      <c r="D32" s="790">
        <f>'RM_5.2.2.sz.mell'!D32</f>
        <v>0</v>
      </c>
      <c r="E32" s="790">
        <f>'RM_5.2.2.sz.mell'!E32</f>
        <v>0</v>
      </c>
      <c r="F32" s="790">
        <f>'RM_5.2.2.sz.mell'!F32</f>
        <v>0</v>
      </c>
      <c r="G32" s="790">
        <f>'RM_5.2.2.sz.mell'!G32</f>
        <v>0</v>
      </c>
      <c r="H32" s="790">
        <f>'RM_5.2.2.sz.mell'!H32</f>
        <v>0</v>
      </c>
      <c r="I32" s="790">
        <f>'RM_5.2.2.sz.mell'!I32</f>
        <v>0</v>
      </c>
      <c r="J32" s="821">
        <f>'RM_5.2.2.sz.mell'!J32</f>
        <v>0</v>
      </c>
      <c r="K32" s="814">
        <f>'RM_5.2.2.sz.mell'!K32</f>
        <v>0</v>
      </c>
    </row>
    <row r="33" spans="1:11" s="468" customFormat="1" ht="12" customHeight="1" thickBot="1" x14ac:dyDescent="0.3">
      <c r="A33" s="209" t="s">
        <v>22</v>
      </c>
      <c r="B33" s="128" t="s">
        <v>406</v>
      </c>
      <c r="C33" s="826">
        <f>'RM_5.2.2.sz.mell'!C33</f>
        <v>0</v>
      </c>
      <c r="D33" s="322">
        <f>'RM_5.2.2.sz.mell'!D33</f>
        <v>0</v>
      </c>
      <c r="E33" s="322">
        <f>'RM_5.2.2.sz.mell'!E33</f>
        <v>0</v>
      </c>
      <c r="F33" s="322">
        <f>'RM_5.2.2.sz.mell'!F33</f>
        <v>0</v>
      </c>
      <c r="G33" s="322">
        <f>'RM_5.2.2.sz.mell'!G33</f>
        <v>0</v>
      </c>
      <c r="H33" s="322">
        <f>'RM_5.2.2.sz.mell'!H33</f>
        <v>0</v>
      </c>
      <c r="I33" s="322">
        <f>'RM_5.2.2.sz.mell'!I33</f>
        <v>0</v>
      </c>
      <c r="J33" s="322">
        <f>'RM_5.2.2.sz.mell'!J33</f>
        <v>0</v>
      </c>
      <c r="K33" s="371">
        <f>'RM_5.2.2.sz.mell'!K33</f>
        <v>0</v>
      </c>
    </row>
    <row r="34" spans="1:11" s="468" customFormat="1" ht="12" customHeight="1" x14ac:dyDescent="0.25">
      <c r="A34" s="462" t="s">
        <v>91</v>
      </c>
      <c r="B34" s="463" t="s">
        <v>291</v>
      </c>
      <c r="C34" s="703">
        <f>'RM_5.2.2.sz.mell'!C34</f>
        <v>0</v>
      </c>
      <c r="D34" s="703">
        <f>'RM_5.2.2.sz.mell'!D34</f>
        <v>0</v>
      </c>
      <c r="E34" s="703">
        <f>'RM_5.2.2.sz.mell'!E34</f>
        <v>0</v>
      </c>
      <c r="F34" s="703">
        <f>'RM_5.2.2.sz.mell'!F34</f>
        <v>0</v>
      </c>
      <c r="G34" s="703">
        <f>'RM_5.2.2.sz.mell'!G34</f>
        <v>0</v>
      </c>
      <c r="H34" s="703">
        <f>'RM_5.2.2.sz.mell'!H34</f>
        <v>0</v>
      </c>
      <c r="I34" s="703">
        <f>'RM_5.2.2.sz.mell'!I34</f>
        <v>0</v>
      </c>
      <c r="J34" s="821">
        <f>'RM_5.2.2.sz.mell'!J34</f>
        <v>0</v>
      </c>
      <c r="K34" s="814">
        <f>'RM_5.2.2.sz.mell'!K34</f>
        <v>0</v>
      </c>
    </row>
    <row r="35" spans="1:11" s="468" customFormat="1" ht="12" customHeight="1" x14ac:dyDescent="0.25">
      <c r="A35" s="462" t="s">
        <v>92</v>
      </c>
      <c r="B35" s="464" t="s">
        <v>292</v>
      </c>
      <c r="C35" s="710">
        <f>'RM_5.2.2.sz.mell'!C35</f>
        <v>0</v>
      </c>
      <c r="D35" s="710">
        <f>'RM_5.2.2.sz.mell'!D35</f>
        <v>0</v>
      </c>
      <c r="E35" s="710">
        <f>'RM_5.2.2.sz.mell'!E35</f>
        <v>0</v>
      </c>
      <c r="F35" s="710">
        <f>'RM_5.2.2.sz.mell'!F35</f>
        <v>0</v>
      </c>
      <c r="G35" s="710">
        <f>'RM_5.2.2.sz.mell'!G35</f>
        <v>0</v>
      </c>
      <c r="H35" s="710">
        <f>'RM_5.2.2.sz.mell'!H35</f>
        <v>0</v>
      </c>
      <c r="I35" s="710">
        <f>'RM_5.2.2.sz.mell'!I35</f>
        <v>0</v>
      </c>
      <c r="J35" s="821">
        <f>'RM_5.2.2.sz.mell'!J35</f>
        <v>0</v>
      </c>
      <c r="K35" s="814">
        <f>'RM_5.2.2.sz.mell'!K35</f>
        <v>0</v>
      </c>
    </row>
    <row r="36" spans="1:11" s="468" customFormat="1" ht="12" customHeight="1" thickBot="1" x14ac:dyDescent="0.3">
      <c r="A36" s="461" t="s">
        <v>93</v>
      </c>
      <c r="B36" s="829" t="s">
        <v>293</v>
      </c>
      <c r="C36" s="790">
        <f>'RM_5.2.2.sz.mell'!C36</f>
        <v>0</v>
      </c>
      <c r="D36" s="790">
        <f>'RM_5.2.2.sz.mell'!D36</f>
        <v>0</v>
      </c>
      <c r="E36" s="790">
        <f>'RM_5.2.2.sz.mell'!E36</f>
        <v>0</v>
      </c>
      <c r="F36" s="790">
        <f>'RM_5.2.2.sz.mell'!F36</f>
        <v>0</v>
      </c>
      <c r="G36" s="790">
        <f>'RM_5.2.2.sz.mell'!G36</f>
        <v>0</v>
      </c>
      <c r="H36" s="790">
        <f>'RM_5.2.2.sz.mell'!H36</f>
        <v>0</v>
      </c>
      <c r="I36" s="790">
        <f>'RM_5.2.2.sz.mell'!I36</f>
        <v>0</v>
      </c>
      <c r="J36" s="821">
        <f>'RM_5.2.2.sz.mell'!J36</f>
        <v>0</v>
      </c>
      <c r="K36" s="831">
        <f>'RM_5.2.2.sz.mell'!K36</f>
        <v>0</v>
      </c>
    </row>
    <row r="37" spans="1:11" s="378" customFormat="1" ht="12" customHeight="1" thickBot="1" x14ac:dyDescent="0.3">
      <c r="A37" s="209" t="s">
        <v>23</v>
      </c>
      <c r="B37" s="128" t="s">
        <v>376</v>
      </c>
      <c r="C37" s="414">
        <f>'RM_5.2.2.sz.mell'!C37</f>
        <v>0</v>
      </c>
      <c r="D37" s="414">
        <f>'RM_5.2.2.sz.mell'!D37</f>
        <v>0</v>
      </c>
      <c r="E37" s="414">
        <f>'RM_5.2.2.sz.mell'!E37</f>
        <v>0</v>
      </c>
      <c r="F37" s="414">
        <f>'RM_5.2.2.sz.mell'!F37</f>
        <v>0</v>
      </c>
      <c r="G37" s="414">
        <f>'RM_5.2.2.sz.mell'!G37</f>
        <v>0</v>
      </c>
      <c r="H37" s="414">
        <f>'RM_5.2.2.sz.mell'!H37</f>
        <v>0</v>
      </c>
      <c r="I37" s="414">
        <f>'RM_5.2.2.sz.mell'!I37</f>
        <v>0</v>
      </c>
      <c r="J37" s="322">
        <f>'RM_5.2.2.sz.mell'!J37</f>
        <v>0</v>
      </c>
      <c r="K37" s="327">
        <f>'RM_5.2.2.sz.mell'!K37</f>
        <v>0</v>
      </c>
    </row>
    <row r="38" spans="1:11" s="378" customFormat="1" ht="12" customHeight="1" thickBot="1" x14ac:dyDescent="0.3">
      <c r="A38" s="209" t="s">
        <v>24</v>
      </c>
      <c r="B38" s="128" t="s">
        <v>407</v>
      </c>
      <c r="C38" s="414">
        <f>'RM_5.2.2.sz.mell'!C38</f>
        <v>0</v>
      </c>
      <c r="D38" s="414">
        <f>'RM_5.2.2.sz.mell'!D38</f>
        <v>0</v>
      </c>
      <c r="E38" s="414">
        <f>'RM_5.2.2.sz.mell'!E38</f>
        <v>0</v>
      </c>
      <c r="F38" s="414">
        <f>'RM_5.2.2.sz.mell'!F38</f>
        <v>0</v>
      </c>
      <c r="G38" s="414">
        <f>'RM_5.2.2.sz.mell'!G38</f>
        <v>0</v>
      </c>
      <c r="H38" s="414">
        <f>'RM_5.2.2.sz.mell'!H38</f>
        <v>0</v>
      </c>
      <c r="I38" s="414">
        <f>'RM_5.2.2.sz.mell'!I38</f>
        <v>0</v>
      </c>
      <c r="J38" s="832">
        <f>'RM_5.2.2.sz.mell'!J38</f>
        <v>0</v>
      </c>
      <c r="K38" s="814">
        <f>'RM_5.2.2.sz.mell'!K38</f>
        <v>0</v>
      </c>
    </row>
    <row r="39" spans="1:11" s="378" customFormat="1" ht="12" customHeight="1" thickBot="1" x14ac:dyDescent="0.3">
      <c r="A39" s="201" t="s">
        <v>25</v>
      </c>
      <c r="B39" s="128" t="s">
        <v>408</v>
      </c>
      <c r="C39" s="826">
        <f>'RM_5.2.2.sz.mell'!C39</f>
        <v>0</v>
      </c>
      <c r="D39" s="322">
        <f>'RM_5.2.2.sz.mell'!D39</f>
        <v>0</v>
      </c>
      <c r="E39" s="322">
        <f>'RM_5.2.2.sz.mell'!E39</f>
        <v>0</v>
      </c>
      <c r="F39" s="322">
        <f>'RM_5.2.2.sz.mell'!F39</f>
        <v>0</v>
      </c>
      <c r="G39" s="322">
        <f>'RM_5.2.2.sz.mell'!G39</f>
        <v>0</v>
      </c>
      <c r="H39" s="322">
        <f>'RM_5.2.2.sz.mell'!H39</f>
        <v>0</v>
      </c>
      <c r="I39" s="322">
        <f>'RM_5.2.2.sz.mell'!I39</f>
        <v>0</v>
      </c>
      <c r="J39" s="322">
        <f>'RM_5.2.2.sz.mell'!J39</f>
        <v>0</v>
      </c>
      <c r="K39" s="371">
        <f>'RM_5.2.2.sz.mell'!K39</f>
        <v>0</v>
      </c>
    </row>
    <row r="40" spans="1:11" s="378" customFormat="1" ht="12" customHeight="1" thickBot="1" x14ac:dyDescent="0.3">
      <c r="A40" s="243" t="s">
        <v>26</v>
      </c>
      <c r="B40" s="128" t="s">
        <v>409</v>
      </c>
      <c r="C40" s="826">
        <f>'RM_5.2.2.sz.mell'!C40</f>
        <v>0</v>
      </c>
      <c r="D40" s="322">
        <f>'RM_5.2.2.sz.mell'!D40</f>
        <v>0</v>
      </c>
      <c r="E40" s="322">
        <f>'RM_5.2.2.sz.mell'!E40</f>
        <v>0</v>
      </c>
      <c r="F40" s="322">
        <f>'RM_5.2.2.sz.mell'!F40</f>
        <v>0</v>
      </c>
      <c r="G40" s="322">
        <f>'RM_5.2.2.sz.mell'!G40</f>
        <v>0</v>
      </c>
      <c r="H40" s="322">
        <f>'RM_5.2.2.sz.mell'!H40</f>
        <v>0</v>
      </c>
      <c r="I40" s="322">
        <f>'RM_5.2.2.sz.mell'!I40</f>
        <v>0</v>
      </c>
      <c r="J40" s="322">
        <f>'RM_5.2.2.sz.mell'!J40</f>
        <v>0</v>
      </c>
      <c r="K40" s="371">
        <f>'RM_5.2.2.sz.mell'!K40</f>
        <v>0</v>
      </c>
    </row>
    <row r="41" spans="1:11" s="378" customFormat="1" ht="12" customHeight="1" x14ac:dyDescent="0.25">
      <c r="A41" s="462" t="s">
        <v>410</v>
      </c>
      <c r="B41" s="463" t="s">
        <v>236</v>
      </c>
      <c r="C41" s="703">
        <f>'RM_5.2.2.sz.mell'!C41</f>
        <v>0</v>
      </c>
      <c r="D41" s="703">
        <f>'RM_5.2.2.sz.mell'!D41</f>
        <v>0</v>
      </c>
      <c r="E41" s="703">
        <f>'RM_5.2.2.sz.mell'!E41</f>
        <v>0</v>
      </c>
      <c r="F41" s="703">
        <f>'RM_5.2.2.sz.mell'!F41</f>
        <v>0</v>
      </c>
      <c r="G41" s="703">
        <f>'RM_5.2.2.sz.mell'!G41</f>
        <v>0</v>
      </c>
      <c r="H41" s="703">
        <f>'RM_5.2.2.sz.mell'!H41</f>
        <v>0</v>
      </c>
      <c r="I41" s="703">
        <f>'RM_5.2.2.sz.mell'!I41</f>
        <v>0</v>
      </c>
      <c r="J41" s="821">
        <f>'RM_5.2.2.sz.mell'!J41</f>
        <v>0</v>
      </c>
      <c r="K41" s="814">
        <f>'RM_5.2.2.sz.mell'!K41</f>
        <v>0</v>
      </c>
    </row>
    <row r="42" spans="1:11" s="378" customFormat="1" ht="12" customHeight="1" x14ac:dyDescent="0.25">
      <c r="A42" s="462" t="s">
        <v>411</v>
      </c>
      <c r="B42" s="464" t="s">
        <v>2</v>
      </c>
      <c r="C42" s="710">
        <f>'RM_5.2.2.sz.mell'!C42</f>
        <v>0</v>
      </c>
      <c r="D42" s="710">
        <f>'RM_5.2.2.sz.mell'!D42</f>
        <v>0</v>
      </c>
      <c r="E42" s="710">
        <f>'RM_5.2.2.sz.mell'!E42</f>
        <v>0</v>
      </c>
      <c r="F42" s="710">
        <f>'RM_5.2.2.sz.mell'!F42</f>
        <v>0</v>
      </c>
      <c r="G42" s="710">
        <f>'RM_5.2.2.sz.mell'!G42</f>
        <v>0</v>
      </c>
      <c r="H42" s="710">
        <f>'RM_5.2.2.sz.mell'!H42</f>
        <v>0</v>
      </c>
      <c r="I42" s="710">
        <f>'RM_5.2.2.sz.mell'!I42</f>
        <v>0</v>
      </c>
      <c r="J42" s="821">
        <f>'RM_5.2.2.sz.mell'!J42</f>
        <v>0</v>
      </c>
      <c r="K42" s="822">
        <f>'RM_5.2.2.sz.mell'!K42</f>
        <v>0</v>
      </c>
    </row>
    <row r="43" spans="1:11" s="468" customFormat="1" ht="12" customHeight="1" thickBot="1" x14ac:dyDescent="0.3">
      <c r="A43" s="461" t="s">
        <v>412</v>
      </c>
      <c r="B43" s="145" t="s">
        <v>413</v>
      </c>
      <c r="C43" s="707">
        <f>'RM_5.2.2.sz.mell'!C43</f>
        <v>0</v>
      </c>
      <c r="D43" s="707">
        <f>'RM_5.2.2.sz.mell'!D43</f>
        <v>0</v>
      </c>
      <c r="E43" s="707">
        <f>'RM_5.2.2.sz.mell'!E43</f>
        <v>0</v>
      </c>
      <c r="F43" s="707">
        <f>'RM_5.2.2.sz.mell'!F43</f>
        <v>0</v>
      </c>
      <c r="G43" s="707">
        <f>'RM_5.2.2.sz.mell'!G43</f>
        <v>0</v>
      </c>
      <c r="H43" s="707">
        <f>'RM_5.2.2.sz.mell'!H43</f>
        <v>0</v>
      </c>
      <c r="I43" s="707">
        <f>'RM_5.2.2.sz.mell'!I43</f>
        <v>0</v>
      </c>
      <c r="J43" s="821">
        <f>'RM_5.2.2.sz.mell'!J43</f>
        <v>0</v>
      </c>
      <c r="K43" s="824">
        <f>'RM_5.2.2.sz.mell'!K43</f>
        <v>0</v>
      </c>
    </row>
    <row r="44" spans="1:11" s="468" customFormat="1" ht="12.9" customHeight="1" thickBot="1" x14ac:dyDescent="0.25">
      <c r="A44" s="243" t="s">
        <v>27</v>
      </c>
      <c r="B44" s="244" t="s">
        <v>414</v>
      </c>
      <c r="C44" s="826">
        <f>'RM_5.2.2.sz.mell'!C44</f>
        <v>0</v>
      </c>
      <c r="D44" s="322">
        <f>'RM_5.2.2.sz.mell'!D44</f>
        <v>0</v>
      </c>
      <c r="E44" s="322">
        <f>'RM_5.2.2.sz.mell'!E44</f>
        <v>0</v>
      </c>
      <c r="F44" s="322">
        <f>'RM_5.2.2.sz.mell'!F44</f>
        <v>0</v>
      </c>
      <c r="G44" s="322">
        <f>'RM_5.2.2.sz.mell'!G44</f>
        <v>0</v>
      </c>
      <c r="H44" s="322">
        <f>'RM_5.2.2.sz.mell'!H44</f>
        <v>0</v>
      </c>
      <c r="I44" s="322">
        <f>'RM_5.2.2.sz.mell'!I44</f>
        <v>0</v>
      </c>
      <c r="J44" s="322">
        <f>'RM_5.2.2.sz.mell'!J44</f>
        <v>0</v>
      </c>
      <c r="K44" s="371">
        <f>'RM_5.2.2.sz.mell'!K44</f>
        <v>0</v>
      </c>
    </row>
    <row r="45" spans="1:11" s="467" customFormat="1" ht="14.1" customHeight="1" thickBot="1" x14ac:dyDescent="0.3">
      <c r="A45" s="1758" t="s">
        <v>57</v>
      </c>
      <c r="B45" s="1759"/>
      <c r="C45" s="1759"/>
      <c r="D45" s="1759"/>
      <c r="E45" s="1759"/>
      <c r="F45" s="1759"/>
      <c r="G45" s="1759"/>
      <c r="H45" s="1759"/>
      <c r="I45" s="1759"/>
      <c r="J45" s="1759"/>
      <c r="K45" s="1760"/>
    </row>
    <row r="46" spans="1:11" s="469" customFormat="1" ht="12" customHeight="1" thickBot="1" x14ac:dyDescent="0.3">
      <c r="A46" s="209" t="s">
        <v>18</v>
      </c>
      <c r="B46" s="128" t="s">
        <v>415</v>
      </c>
      <c r="C46" s="834">
        <f>'RM_5.2.2.sz.mell'!C46</f>
        <v>0</v>
      </c>
      <c r="D46" s="834">
        <f>'RM_5.2.2.sz.mell'!D46</f>
        <v>0</v>
      </c>
      <c r="E46" s="834">
        <f>'RM_5.2.2.sz.mell'!E46</f>
        <v>0</v>
      </c>
      <c r="F46" s="834">
        <f>'RM_5.2.2.sz.mell'!F46</f>
        <v>0</v>
      </c>
      <c r="G46" s="834">
        <f>'RM_5.2.2.sz.mell'!G46</f>
        <v>0</v>
      </c>
      <c r="H46" s="834">
        <f>'RM_5.2.2.sz.mell'!H46</f>
        <v>0</v>
      </c>
      <c r="I46" s="834">
        <f>'RM_5.2.2.sz.mell'!I46</f>
        <v>0</v>
      </c>
      <c r="J46" s="834">
        <f>'RM_5.2.2.sz.mell'!J46</f>
        <v>0</v>
      </c>
      <c r="K46" s="327">
        <f>'RM_5.2.2.sz.mell'!K46</f>
        <v>0</v>
      </c>
    </row>
    <row r="47" spans="1:11" ht="12" customHeight="1" x14ac:dyDescent="0.25">
      <c r="A47" s="461" t="s">
        <v>98</v>
      </c>
      <c r="B47" s="9" t="s">
        <v>49</v>
      </c>
      <c r="C47" s="836">
        <f>'RM_5.2.2.sz.mell'!C47</f>
        <v>0</v>
      </c>
      <c r="D47" s="836">
        <f>'RM_5.2.2.sz.mell'!D47</f>
        <v>0</v>
      </c>
      <c r="E47" s="836">
        <f>'RM_5.2.2.sz.mell'!E47</f>
        <v>0</v>
      </c>
      <c r="F47" s="836">
        <f>'RM_5.2.2.sz.mell'!F47</f>
        <v>0</v>
      </c>
      <c r="G47" s="836">
        <f>'RM_5.2.2.sz.mell'!G47</f>
        <v>0</v>
      </c>
      <c r="H47" s="836">
        <f>'RM_5.2.2.sz.mell'!H47</f>
        <v>0</v>
      </c>
      <c r="I47" s="836">
        <f>'RM_5.2.2.sz.mell'!I47</f>
        <v>0</v>
      </c>
      <c r="J47" s="836">
        <f>'RM_5.2.2.sz.mell'!J47</f>
        <v>0</v>
      </c>
      <c r="K47" s="837">
        <f>'RM_5.2.2.sz.mell'!K47</f>
        <v>0</v>
      </c>
    </row>
    <row r="48" spans="1:11" ht="12" customHeight="1" x14ac:dyDescent="0.25">
      <c r="A48" s="461" t="s">
        <v>99</v>
      </c>
      <c r="B48" s="8" t="s">
        <v>183</v>
      </c>
      <c r="C48" s="839">
        <f>'RM_5.2.2.sz.mell'!C48</f>
        <v>0</v>
      </c>
      <c r="D48" s="839">
        <f>'RM_5.2.2.sz.mell'!D48</f>
        <v>0</v>
      </c>
      <c r="E48" s="839">
        <f>'RM_5.2.2.sz.mell'!E48</f>
        <v>0</v>
      </c>
      <c r="F48" s="839">
        <f>'RM_5.2.2.sz.mell'!F48</f>
        <v>0</v>
      </c>
      <c r="G48" s="839">
        <f>'RM_5.2.2.sz.mell'!G48</f>
        <v>0</v>
      </c>
      <c r="H48" s="839">
        <f>'RM_5.2.2.sz.mell'!H48</f>
        <v>0</v>
      </c>
      <c r="I48" s="839">
        <f>'RM_5.2.2.sz.mell'!I48</f>
        <v>0</v>
      </c>
      <c r="J48" s="839">
        <f>'RM_5.2.2.sz.mell'!J48</f>
        <v>0</v>
      </c>
      <c r="K48" s="840">
        <f>'RM_5.2.2.sz.mell'!K48</f>
        <v>0</v>
      </c>
    </row>
    <row r="49" spans="1:11" ht="12" customHeight="1" x14ac:dyDescent="0.25">
      <c r="A49" s="461" t="s">
        <v>100</v>
      </c>
      <c r="B49" s="8" t="s">
        <v>140</v>
      </c>
      <c r="C49" s="839">
        <f>'RM_5.2.2.sz.mell'!C49</f>
        <v>0</v>
      </c>
      <c r="D49" s="839">
        <f>'RM_5.2.2.sz.mell'!D49</f>
        <v>0</v>
      </c>
      <c r="E49" s="839">
        <f>'RM_5.2.2.sz.mell'!E49</f>
        <v>0</v>
      </c>
      <c r="F49" s="839">
        <f>'RM_5.2.2.sz.mell'!F49</f>
        <v>0</v>
      </c>
      <c r="G49" s="839">
        <f>'RM_5.2.2.sz.mell'!G49</f>
        <v>0</v>
      </c>
      <c r="H49" s="839">
        <f>'RM_5.2.2.sz.mell'!H49</f>
        <v>0</v>
      </c>
      <c r="I49" s="839">
        <f>'RM_5.2.2.sz.mell'!I49</f>
        <v>0</v>
      </c>
      <c r="J49" s="839">
        <f>'RM_5.2.2.sz.mell'!J49</f>
        <v>0</v>
      </c>
      <c r="K49" s="840">
        <f>'RM_5.2.2.sz.mell'!K49</f>
        <v>0</v>
      </c>
    </row>
    <row r="50" spans="1:11" ht="12" customHeight="1" x14ac:dyDescent="0.25">
      <c r="A50" s="461" t="s">
        <v>101</v>
      </c>
      <c r="B50" s="8" t="s">
        <v>184</v>
      </c>
      <c r="C50" s="839">
        <f>'RM_5.2.2.sz.mell'!C50</f>
        <v>0</v>
      </c>
      <c r="D50" s="839">
        <f>'RM_5.2.2.sz.mell'!D50</f>
        <v>0</v>
      </c>
      <c r="E50" s="839">
        <f>'RM_5.2.2.sz.mell'!E50</f>
        <v>0</v>
      </c>
      <c r="F50" s="839">
        <f>'RM_5.2.2.sz.mell'!F50</f>
        <v>0</v>
      </c>
      <c r="G50" s="839">
        <f>'RM_5.2.2.sz.mell'!G50</f>
        <v>0</v>
      </c>
      <c r="H50" s="839">
        <f>'RM_5.2.2.sz.mell'!H50</f>
        <v>0</v>
      </c>
      <c r="I50" s="839">
        <f>'RM_5.2.2.sz.mell'!I50</f>
        <v>0</v>
      </c>
      <c r="J50" s="839">
        <f>'RM_5.2.2.sz.mell'!J50</f>
        <v>0</v>
      </c>
      <c r="K50" s="840">
        <f>'RM_5.2.2.sz.mell'!K50</f>
        <v>0</v>
      </c>
    </row>
    <row r="51" spans="1:11" ht="12" customHeight="1" thickBot="1" x14ac:dyDescent="0.3">
      <c r="A51" s="461" t="s">
        <v>148</v>
      </c>
      <c r="B51" s="8" t="s">
        <v>185</v>
      </c>
      <c r="C51" s="839">
        <f>'RM_5.2.2.sz.mell'!C51</f>
        <v>0</v>
      </c>
      <c r="D51" s="839">
        <f>'RM_5.2.2.sz.mell'!D51</f>
        <v>0</v>
      </c>
      <c r="E51" s="839">
        <f>'RM_5.2.2.sz.mell'!E51</f>
        <v>0</v>
      </c>
      <c r="F51" s="839">
        <f>'RM_5.2.2.sz.mell'!F51</f>
        <v>0</v>
      </c>
      <c r="G51" s="839">
        <f>'RM_5.2.2.sz.mell'!G51</f>
        <v>0</v>
      </c>
      <c r="H51" s="839">
        <f>'RM_5.2.2.sz.mell'!H51</f>
        <v>0</v>
      </c>
      <c r="I51" s="839">
        <f>'RM_5.2.2.sz.mell'!I51</f>
        <v>0</v>
      </c>
      <c r="J51" s="839">
        <f>'RM_5.2.2.sz.mell'!J51</f>
        <v>0</v>
      </c>
      <c r="K51" s="840">
        <f>'RM_5.2.2.sz.mell'!K51</f>
        <v>0</v>
      </c>
    </row>
    <row r="52" spans="1:11" ht="12" customHeight="1" thickBot="1" x14ac:dyDescent="0.3">
      <c r="A52" s="209" t="s">
        <v>19</v>
      </c>
      <c r="B52" s="128" t="s">
        <v>416</v>
      </c>
      <c r="C52" s="834">
        <f>'RM_5.2.2.sz.mell'!C52</f>
        <v>0</v>
      </c>
      <c r="D52" s="834">
        <f>'RM_5.2.2.sz.mell'!D52</f>
        <v>0</v>
      </c>
      <c r="E52" s="834">
        <f>'RM_5.2.2.sz.mell'!E52</f>
        <v>0</v>
      </c>
      <c r="F52" s="834">
        <f>'RM_5.2.2.sz.mell'!F52</f>
        <v>0</v>
      </c>
      <c r="G52" s="834">
        <f>'RM_5.2.2.sz.mell'!G52</f>
        <v>0</v>
      </c>
      <c r="H52" s="834">
        <f>'RM_5.2.2.sz.mell'!H52</f>
        <v>0</v>
      </c>
      <c r="I52" s="834">
        <f>'RM_5.2.2.sz.mell'!I52</f>
        <v>0</v>
      </c>
      <c r="J52" s="834">
        <f>'RM_5.2.2.sz.mell'!J52</f>
        <v>0</v>
      </c>
      <c r="K52" s="327">
        <f>'RM_5.2.2.sz.mell'!K52</f>
        <v>0</v>
      </c>
    </row>
    <row r="53" spans="1:11" s="469" customFormat="1" ht="12" customHeight="1" x14ac:dyDescent="0.25">
      <c r="A53" s="461" t="s">
        <v>104</v>
      </c>
      <c r="B53" s="9" t="s">
        <v>230</v>
      </c>
      <c r="C53" s="836">
        <f>'RM_5.2.2.sz.mell'!C53</f>
        <v>0</v>
      </c>
      <c r="D53" s="836">
        <f>'RM_5.2.2.sz.mell'!D53</f>
        <v>0</v>
      </c>
      <c r="E53" s="836">
        <f>'RM_5.2.2.sz.mell'!E53</f>
        <v>0</v>
      </c>
      <c r="F53" s="836">
        <f>'RM_5.2.2.sz.mell'!F53</f>
        <v>0</v>
      </c>
      <c r="G53" s="836">
        <f>'RM_5.2.2.sz.mell'!G53</f>
        <v>0</v>
      </c>
      <c r="H53" s="836">
        <f>'RM_5.2.2.sz.mell'!H53</f>
        <v>0</v>
      </c>
      <c r="I53" s="836">
        <f>'RM_5.2.2.sz.mell'!I53</f>
        <v>0</v>
      </c>
      <c r="J53" s="836">
        <f>'RM_5.2.2.sz.mell'!J53</f>
        <v>0</v>
      </c>
      <c r="K53" s="837">
        <f>'RM_5.2.2.sz.mell'!K53</f>
        <v>0</v>
      </c>
    </row>
    <row r="54" spans="1:11" ht="12" customHeight="1" x14ac:dyDescent="0.25">
      <c r="A54" s="461" t="s">
        <v>105</v>
      </c>
      <c r="B54" s="8" t="s">
        <v>187</v>
      </c>
      <c r="C54" s="839">
        <f>'RM_5.2.2.sz.mell'!C54</f>
        <v>0</v>
      </c>
      <c r="D54" s="839">
        <f>'RM_5.2.2.sz.mell'!D54</f>
        <v>0</v>
      </c>
      <c r="E54" s="839">
        <f>'RM_5.2.2.sz.mell'!E54</f>
        <v>0</v>
      </c>
      <c r="F54" s="839">
        <f>'RM_5.2.2.sz.mell'!F54</f>
        <v>0</v>
      </c>
      <c r="G54" s="839">
        <f>'RM_5.2.2.sz.mell'!G54</f>
        <v>0</v>
      </c>
      <c r="H54" s="839">
        <f>'RM_5.2.2.sz.mell'!H54</f>
        <v>0</v>
      </c>
      <c r="I54" s="839">
        <f>'RM_5.2.2.sz.mell'!I54</f>
        <v>0</v>
      </c>
      <c r="J54" s="839">
        <f>'RM_5.2.2.sz.mell'!J54</f>
        <v>0</v>
      </c>
      <c r="K54" s="840">
        <f>'RM_5.2.2.sz.mell'!K54</f>
        <v>0</v>
      </c>
    </row>
    <row r="55" spans="1:11" ht="12" customHeight="1" x14ac:dyDescent="0.25">
      <c r="A55" s="461" t="s">
        <v>106</v>
      </c>
      <c r="B55" s="8" t="s">
        <v>58</v>
      </c>
      <c r="C55" s="839">
        <f>'RM_5.2.2.sz.mell'!C55</f>
        <v>0</v>
      </c>
      <c r="D55" s="839">
        <f>'RM_5.2.2.sz.mell'!D55</f>
        <v>0</v>
      </c>
      <c r="E55" s="839">
        <f>'RM_5.2.2.sz.mell'!E55</f>
        <v>0</v>
      </c>
      <c r="F55" s="839">
        <f>'RM_5.2.2.sz.mell'!F55</f>
        <v>0</v>
      </c>
      <c r="G55" s="839">
        <f>'RM_5.2.2.sz.mell'!G55</f>
        <v>0</v>
      </c>
      <c r="H55" s="839">
        <f>'RM_5.2.2.sz.mell'!H55</f>
        <v>0</v>
      </c>
      <c r="I55" s="839">
        <f>'RM_5.2.2.sz.mell'!I55</f>
        <v>0</v>
      </c>
      <c r="J55" s="839">
        <f>'RM_5.2.2.sz.mell'!J55</f>
        <v>0</v>
      </c>
      <c r="K55" s="840">
        <f>'RM_5.2.2.sz.mell'!K55</f>
        <v>0</v>
      </c>
    </row>
    <row r="56" spans="1:11" ht="12" customHeight="1" thickBot="1" x14ac:dyDescent="0.3">
      <c r="A56" s="461" t="s">
        <v>107</v>
      </c>
      <c r="B56" s="8" t="s">
        <v>524</v>
      </c>
      <c r="C56" s="839">
        <f>'RM_5.2.2.sz.mell'!C56</f>
        <v>0</v>
      </c>
      <c r="D56" s="839">
        <f>'RM_5.2.2.sz.mell'!D56</f>
        <v>0</v>
      </c>
      <c r="E56" s="839">
        <f>'RM_5.2.2.sz.mell'!E56</f>
        <v>0</v>
      </c>
      <c r="F56" s="839">
        <f>'RM_5.2.2.sz.mell'!F56</f>
        <v>0</v>
      </c>
      <c r="G56" s="839">
        <f>'RM_5.2.2.sz.mell'!G56</f>
        <v>0</v>
      </c>
      <c r="H56" s="839">
        <f>'RM_5.2.2.sz.mell'!H56</f>
        <v>0</v>
      </c>
      <c r="I56" s="839">
        <f>'RM_5.2.2.sz.mell'!I56</f>
        <v>0</v>
      </c>
      <c r="J56" s="839">
        <f>'RM_5.2.2.sz.mell'!J56</f>
        <v>0</v>
      </c>
      <c r="K56" s="840">
        <f>'RM_5.2.2.sz.mell'!K56</f>
        <v>0</v>
      </c>
    </row>
    <row r="57" spans="1:11" ht="12" customHeight="1" thickBot="1" x14ac:dyDescent="0.3">
      <c r="A57" s="209" t="s">
        <v>20</v>
      </c>
      <c r="B57" s="128" t="s">
        <v>13</v>
      </c>
      <c r="C57" s="834">
        <f>'RM_5.2.2.sz.mell'!C57</f>
        <v>0</v>
      </c>
      <c r="D57" s="834">
        <f>'RM_5.2.2.sz.mell'!D57</f>
        <v>0</v>
      </c>
      <c r="E57" s="834">
        <f>'RM_5.2.2.sz.mell'!E57</f>
        <v>0</v>
      </c>
      <c r="F57" s="834">
        <f>'RM_5.2.2.sz.mell'!F57</f>
        <v>0</v>
      </c>
      <c r="G57" s="834">
        <f>'RM_5.2.2.sz.mell'!G57</f>
        <v>0</v>
      </c>
      <c r="H57" s="834">
        <f>'RM_5.2.2.sz.mell'!H57</f>
        <v>0</v>
      </c>
      <c r="I57" s="834">
        <f>'RM_5.2.2.sz.mell'!I57</f>
        <v>0</v>
      </c>
      <c r="J57" s="834">
        <f>'RM_5.2.2.sz.mell'!J57</f>
        <v>0</v>
      </c>
      <c r="K57" s="327">
        <f>'RM_5.2.2.sz.mell'!K57</f>
        <v>0</v>
      </c>
    </row>
    <row r="58" spans="1:11" ht="12.9" customHeight="1" thickBot="1" x14ac:dyDescent="0.3">
      <c r="A58" s="209" t="s">
        <v>21</v>
      </c>
      <c r="B58" s="251" t="s">
        <v>529</v>
      </c>
      <c r="C58" s="842">
        <f>'RM_5.2.2.sz.mell'!C58</f>
        <v>0</v>
      </c>
      <c r="D58" s="842">
        <f>'RM_5.2.2.sz.mell'!D58</f>
        <v>0</v>
      </c>
      <c r="E58" s="842">
        <f>'RM_5.2.2.sz.mell'!E58</f>
        <v>0</v>
      </c>
      <c r="F58" s="842">
        <f>'RM_5.2.2.sz.mell'!F58</f>
        <v>0</v>
      </c>
      <c r="G58" s="842">
        <f>'RM_5.2.2.sz.mell'!G58</f>
        <v>0</v>
      </c>
      <c r="H58" s="842">
        <f>'RM_5.2.2.sz.mell'!H58</f>
        <v>0</v>
      </c>
      <c r="I58" s="842">
        <f>'RM_5.2.2.sz.mell'!I58</f>
        <v>0</v>
      </c>
      <c r="J58" s="842">
        <f>'RM_5.2.2.sz.mell'!J58</f>
        <v>0</v>
      </c>
      <c r="K58" s="375">
        <f>'RM_5.2.2.sz.mell'!K58</f>
        <v>0</v>
      </c>
    </row>
    <row r="59" spans="1:11" ht="8.1" customHeight="1" thickBot="1" x14ac:dyDescent="0.3">
      <c r="C59" s="848">
        <f>'RM_5.2.2.sz.mell'!C59</f>
        <v>0</v>
      </c>
      <c r="D59" s="848">
        <f>'RM_5.2.2.sz.mell'!D59</f>
        <v>0</v>
      </c>
      <c r="E59" s="848">
        <f>'RM_5.2.2.sz.mell'!E59</f>
        <v>0</v>
      </c>
      <c r="F59" s="848">
        <f>'RM_5.2.2.sz.mell'!F59</f>
        <v>0</v>
      </c>
      <c r="G59" s="848">
        <f>'RM_5.2.2.sz.mell'!G59</f>
        <v>0</v>
      </c>
      <c r="H59" s="848">
        <f>'RM_5.2.2.sz.mell'!H59</f>
        <v>0</v>
      </c>
      <c r="I59" s="848">
        <f>'RM_5.2.2.sz.mell'!I59</f>
        <v>0</v>
      </c>
      <c r="J59" s="848">
        <f>'RM_5.2.2.sz.mell'!J59</f>
        <v>0</v>
      </c>
      <c r="K59" s="849">
        <f>'RM_5.2.2.sz.mell'!K59</f>
        <v>0</v>
      </c>
    </row>
    <row r="60" spans="1:11" ht="12.9" customHeight="1" thickBot="1" x14ac:dyDescent="0.3">
      <c r="A60" s="254" t="s">
        <v>519</v>
      </c>
      <c r="B60" s="255"/>
      <c r="C60" s="846">
        <f>'RM_5.2.2.sz.mell'!C60</f>
        <v>0</v>
      </c>
      <c r="D60" s="846">
        <f>'RM_5.2.2.sz.mell'!D60</f>
        <v>0</v>
      </c>
      <c r="E60" s="846">
        <f>'RM_5.2.2.sz.mell'!E60</f>
        <v>0</v>
      </c>
      <c r="F60" s="846">
        <f>'RM_5.2.2.sz.mell'!F60</f>
        <v>0</v>
      </c>
      <c r="G60" s="846">
        <f>'RM_5.2.2.sz.mell'!G60</f>
        <v>0</v>
      </c>
      <c r="H60" s="846">
        <f>'RM_5.2.2.sz.mell'!H60</f>
        <v>0</v>
      </c>
      <c r="I60" s="846">
        <f>'RM_5.2.2.sz.mell'!I60</f>
        <v>0</v>
      </c>
      <c r="J60" s="846">
        <f>'RM_5.2.2.sz.mell'!J60</f>
        <v>0</v>
      </c>
      <c r="K60" s="847">
        <f>'RM_5.2.2.sz.mell'!K60</f>
        <v>0</v>
      </c>
    </row>
    <row r="61" spans="1:11" ht="12.9" customHeight="1" thickBot="1" x14ac:dyDescent="0.3">
      <c r="A61" s="254" t="s">
        <v>206</v>
      </c>
      <c r="B61" s="255"/>
      <c r="C61" s="846">
        <f>'RM_5.2.2.sz.mell'!C61</f>
        <v>0</v>
      </c>
      <c r="D61" s="846">
        <f>'RM_5.2.2.sz.mell'!D61</f>
        <v>0</v>
      </c>
      <c r="E61" s="846">
        <f>'RM_5.2.2.sz.mell'!E61</f>
        <v>0</v>
      </c>
      <c r="F61" s="846">
        <f>'RM_5.2.2.sz.mell'!F61</f>
        <v>0</v>
      </c>
      <c r="G61" s="846">
        <f>'RM_5.2.2.sz.mell'!G61</f>
        <v>0</v>
      </c>
      <c r="H61" s="846">
        <f>'RM_5.2.2.sz.mell'!H61</f>
        <v>0</v>
      </c>
      <c r="I61" s="846">
        <f>'RM_5.2.2.sz.mell'!I61</f>
        <v>0</v>
      </c>
      <c r="J61" s="846">
        <f>'RM_5.2.2.sz.mell'!J61</f>
        <v>0</v>
      </c>
      <c r="K61" s="847">
        <f>'RM_5.2.2.sz.mell'!K61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theme="7"/>
  </sheetPr>
  <dimension ref="A1:K61"/>
  <sheetViews>
    <sheetView topLeftCell="B1" zoomScale="120" zoomScaleNormal="120" workbookViewId="0">
      <selection activeCell="M32" sqref="M32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CONCATENATE("5.2.3. melléklet ",E_ALAPADATOK!A7," ",E_ALAPADATOK!B7," ",E_ALAPADATOK!C7," ",E_ALAPADATOK!D7," ",E_ALAPADATOK!E7," ",E_ALAPADATOK!F7," ",E_ALAPADATOK!G7," ",E_ALAPADATOK!H7)</f>
        <v>5.2.3.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E_ALAPADATOK!A11</f>
        <v>……………………. Polgármesteri /Közös Önkormányzati Hivatal</v>
      </c>
      <c r="C2" s="1762"/>
      <c r="D2" s="1762"/>
      <c r="E2" s="1762"/>
      <c r="F2" s="1762"/>
      <c r="G2" s="1762"/>
      <c r="H2" s="1762"/>
      <c r="I2" s="1762"/>
      <c r="J2" s="1762"/>
      <c r="K2" s="634" t="s">
        <v>59</v>
      </c>
    </row>
    <row r="3" spans="1:11" s="465" customFormat="1" ht="23.1" customHeight="1" thickBot="1" x14ac:dyDescent="0.3">
      <c r="A3" s="635" t="s">
        <v>203</v>
      </c>
      <c r="B3" s="1763" t="str">
        <f>CONCATENATE('E_5.1.3.sz.mell'!B3:J3)</f>
        <v>Államigazgatási feladatok 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431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'RM_5.2.3.sz.mell'!C10</f>
        <v>0</v>
      </c>
      <c r="D10" s="322">
        <f>'RM_5.2.3.sz.mell'!D10</f>
        <v>0</v>
      </c>
      <c r="E10" s="322">
        <f>'RM_5.2.3.sz.mell'!E10</f>
        <v>0</v>
      </c>
      <c r="F10" s="322">
        <f>'RM_5.2.3.sz.mell'!F10</f>
        <v>0</v>
      </c>
      <c r="G10" s="322">
        <f>'RM_5.2.3.sz.mell'!G10</f>
        <v>0</v>
      </c>
      <c r="H10" s="322">
        <f>'RM_5.2.3.sz.mell'!H10</f>
        <v>0</v>
      </c>
      <c r="I10" s="322">
        <f>'RM_5.2.3.sz.mell'!I10</f>
        <v>0</v>
      </c>
      <c r="J10" s="322">
        <f>'RM_5.2.3.sz.mell'!J10</f>
        <v>0</v>
      </c>
      <c r="K10" s="322">
        <f>'RM_5.2.3.sz.mell'!K10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'RM_5.2.3.sz.mell'!C11</f>
        <v>0</v>
      </c>
      <c r="D11" s="715">
        <f>'RM_5.2.3.sz.mell'!D11</f>
        <v>0</v>
      </c>
      <c r="E11" s="715">
        <f>'RM_5.2.3.sz.mell'!E11</f>
        <v>0</v>
      </c>
      <c r="F11" s="715">
        <f>'RM_5.2.3.sz.mell'!F11</f>
        <v>0</v>
      </c>
      <c r="G11" s="715">
        <f>'RM_5.2.3.sz.mell'!G11</f>
        <v>0</v>
      </c>
      <c r="H11" s="715">
        <f>'RM_5.2.3.sz.mell'!H11</f>
        <v>0</v>
      </c>
      <c r="I11" s="715">
        <f>'RM_5.2.3.sz.mell'!I11</f>
        <v>0</v>
      </c>
      <c r="J11" s="813">
        <f>'RM_5.2.3.sz.mell'!J11</f>
        <v>0</v>
      </c>
      <c r="K11" s="814">
        <f>'RM_5.2.3.sz.mell'!K11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'RM_5.2.3.sz.mell'!C12</f>
        <v>0</v>
      </c>
      <c r="D12" s="717">
        <f>'RM_5.2.3.sz.mell'!D12</f>
        <v>0</v>
      </c>
      <c r="E12" s="717">
        <f>'RM_5.2.3.sz.mell'!E12</f>
        <v>0</v>
      </c>
      <c r="F12" s="717">
        <f>'RM_5.2.3.sz.mell'!F12</f>
        <v>0</v>
      </c>
      <c r="G12" s="717">
        <f>'RM_5.2.3.sz.mell'!G12</f>
        <v>0</v>
      </c>
      <c r="H12" s="717">
        <f>'RM_5.2.3.sz.mell'!H12</f>
        <v>0</v>
      </c>
      <c r="I12" s="717">
        <f>'RM_5.2.3.sz.mell'!I12</f>
        <v>0</v>
      </c>
      <c r="J12" s="816">
        <f>'RM_5.2.3.sz.mell'!J12</f>
        <v>0</v>
      </c>
      <c r="K12" s="814">
        <f>'RM_5.2.3.sz.mell'!K12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'RM_5.2.3.sz.mell'!C13</f>
        <v>0</v>
      </c>
      <c r="D13" s="717">
        <f>'RM_5.2.3.sz.mell'!D13</f>
        <v>0</v>
      </c>
      <c r="E13" s="717">
        <f>'RM_5.2.3.sz.mell'!E13</f>
        <v>0</v>
      </c>
      <c r="F13" s="717">
        <f>'RM_5.2.3.sz.mell'!F13</f>
        <v>0</v>
      </c>
      <c r="G13" s="717">
        <f>'RM_5.2.3.sz.mell'!G13</f>
        <v>0</v>
      </c>
      <c r="H13" s="717">
        <f>'RM_5.2.3.sz.mell'!H13</f>
        <v>0</v>
      </c>
      <c r="I13" s="717">
        <f>'RM_5.2.3.sz.mell'!I13</f>
        <v>0</v>
      </c>
      <c r="J13" s="816">
        <f>'RM_5.2.3.sz.mell'!J13</f>
        <v>0</v>
      </c>
      <c r="K13" s="814">
        <f>'RM_5.2.3.sz.mell'!K13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'RM_5.2.3.sz.mell'!C14</f>
        <v>0</v>
      </c>
      <c r="D14" s="717">
        <f>'RM_5.2.3.sz.mell'!D14</f>
        <v>0</v>
      </c>
      <c r="E14" s="717">
        <f>'RM_5.2.3.sz.mell'!E14</f>
        <v>0</v>
      </c>
      <c r="F14" s="717">
        <f>'RM_5.2.3.sz.mell'!F14</f>
        <v>0</v>
      </c>
      <c r="G14" s="717">
        <f>'RM_5.2.3.sz.mell'!G14</f>
        <v>0</v>
      </c>
      <c r="H14" s="717">
        <f>'RM_5.2.3.sz.mell'!H14</f>
        <v>0</v>
      </c>
      <c r="I14" s="717">
        <f>'RM_5.2.3.sz.mell'!I14</f>
        <v>0</v>
      </c>
      <c r="J14" s="816">
        <f>'RM_5.2.3.sz.mell'!J14</f>
        <v>0</v>
      </c>
      <c r="K14" s="814">
        <f>'RM_5.2.3.sz.mell'!K14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'RM_5.2.3.sz.mell'!C15</f>
        <v>0</v>
      </c>
      <c r="D15" s="717">
        <f>'RM_5.2.3.sz.mell'!D15</f>
        <v>0</v>
      </c>
      <c r="E15" s="717">
        <f>'RM_5.2.3.sz.mell'!E15</f>
        <v>0</v>
      </c>
      <c r="F15" s="717">
        <f>'RM_5.2.3.sz.mell'!F15</f>
        <v>0</v>
      </c>
      <c r="G15" s="717">
        <f>'RM_5.2.3.sz.mell'!G15</f>
        <v>0</v>
      </c>
      <c r="H15" s="717">
        <f>'RM_5.2.3.sz.mell'!H15</f>
        <v>0</v>
      </c>
      <c r="I15" s="717">
        <f>'RM_5.2.3.sz.mell'!I15</f>
        <v>0</v>
      </c>
      <c r="J15" s="816">
        <f>'RM_5.2.3.sz.mell'!J15</f>
        <v>0</v>
      </c>
      <c r="K15" s="814">
        <f>'RM_5.2.3.sz.mell'!K15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'RM_5.2.3.sz.mell'!C16</f>
        <v>0</v>
      </c>
      <c r="D16" s="717">
        <f>'RM_5.2.3.sz.mell'!D16</f>
        <v>0</v>
      </c>
      <c r="E16" s="717">
        <f>'RM_5.2.3.sz.mell'!E16</f>
        <v>0</v>
      </c>
      <c r="F16" s="717">
        <f>'RM_5.2.3.sz.mell'!F16</f>
        <v>0</v>
      </c>
      <c r="G16" s="717">
        <f>'RM_5.2.3.sz.mell'!G16</f>
        <v>0</v>
      </c>
      <c r="H16" s="717">
        <f>'RM_5.2.3.sz.mell'!H16</f>
        <v>0</v>
      </c>
      <c r="I16" s="717">
        <f>'RM_5.2.3.sz.mell'!I16</f>
        <v>0</v>
      </c>
      <c r="J16" s="816">
        <f>'RM_5.2.3.sz.mell'!J16</f>
        <v>0</v>
      </c>
      <c r="K16" s="814">
        <f>'RM_5.2.3.sz.mell'!K16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'RM_5.2.3.sz.mell'!C17</f>
        <v>0</v>
      </c>
      <c r="D17" s="717">
        <f>'RM_5.2.3.sz.mell'!D17</f>
        <v>0</v>
      </c>
      <c r="E17" s="717">
        <f>'RM_5.2.3.sz.mell'!E17</f>
        <v>0</v>
      </c>
      <c r="F17" s="717">
        <f>'RM_5.2.3.sz.mell'!F17</f>
        <v>0</v>
      </c>
      <c r="G17" s="717">
        <f>'RM_5.2.3.sz.mell'!G17</f>
        <v>0</v>
      </c>
      <c r="H17" s="717">
        <f>'RM_5.2.3.sz.mell'!H17</f>
        <v>0</v>
      </c>
      <c r="I17" s="717">
        <f>'RM_5.2.3.sz.mell'!I17</f>
        <v>0</v>
      </c>
      <c r="J17" s="816">
        <f>'RM_5.2.3.sz.mell'!J17</f>
        <v>0</v>
      </c>
      <c r="K17" s="814">
        <f>'RM_5.2.3.sz.mell'!K17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'RM_5.2.3.sz.mell'!C18</f>
        <v>0</v>
      </c>
      <c r="D18" s="717">
        <f>'RM_5.2.3.sz.mell'!D18</f>
        <v>0</v>
      </c>
      <c r="E18" s="717">
        <f>'RM_5.2.3.sz.mell'!E18</f>
        <v>0</v>
      </c>
      <c r="F18" s="717">
        <f>'RM_5.2.3.sz.mell'!F18</f>
        <v>0</v>
      </c>
      <c r="G18" s="717">
        <f>'RM_5.2.3.sz.mell'!G18</f>
        <v>0</v>
      </c>
      <c r="H18" s="717">
        <f>'RM_5.2.3.sz.mell'!H18</f>
        <v>0</v>
      </c>
      <c r="I18" s="717">
        <f>'RM_5.2.3.sz.mell'!I18</f>
        <v>0</v>
      </c>
      <c r="J18" s="816">
        <f>'RM_5.2.3.sz.mell'!J18</f>
        <v>0</v>
      </c>
      <c r="K18" s="814">
        <f>'RM_5.2.3.sz.mell'!K18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'RM_5.2.3.sz.mell'!C19</f>
        <v>0</v>
      </c>
      <c r="D19" s="717">
        <f>'RM_5.2.3.sz.mell'!D19</f>
        <v>0</v>
      </c>
      <c r="E19" s="717">
        <f>'RM_5.2.3.sz.mell'!E19</f>
        <v>0</v>
      </c>
      <c r="F19" s="717">
        <f>'RM_5.2.3.sz.mell'!F19</f>
        <v>0</v>
      </c>
      <c r="G19" s="717">
        <f>'RM_5.2.3.sz.mell'!G19</f>
        <v>0</v>
      </c>
      <c r="H19" s="717">
        <f>'RM_5.2.3.sz.mell'!H19</f>
        <v>0</v>
      </c>
      <c r="I19" s="717">
        <f>'RM_5.2.3.sz.mell'!I19</f>
        <v>0</v>
      </c>
      <c r="J19" s="816">
        <f>'RM_5.2.3.sz.mell'!J19</f>
        <v>0</v>
      </c>
      <c r="K19" s="814">
        <f>'RM_5.2.3.sz.mell'!K19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'RM_5.2.3.sz.mell'!C20</f>
        <v>0</v>
      </c>
      <c r="D20" s="717">
        <f>'RM_5.2.3.sz.mell'!D20</f>
        <v>0</v>
      </c>
      <c r="E20" s="717">
        <f>'RM_5.2.3.sz.mell'!E20</f>
        <v>0</v>
      </c>
      <c r="F20" s="717">
        <f>'RM_5.2.3.sz.mell'!F20</f>
        <v>0</v>
      </c>
      <c r="G20" s="717">
        <f>'RM_5.2.3.sz.mell'!G20</f>
        <v>0</v>
      </c>
      <c r="H20" s="717">
        <f>'RM_5.2.3.sz.mell'!H20</f>
        <v>0</v>
      </c>
      <c r="I20" s="717">
        <f>'RM_5.2.3.sz.mell'!I20</f>
        <v>0</v>
      </c>
      <c r="J20" s="816">
        <f>'RM_5.2.3.sz.mell'!J20</f>
        <v>0</v>
      </c>
      <c r="K20" s="814">
        <f>'RM_5.2.3.sz.mell'!K20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'RM_5.2.3.sz.mell'!C21</f>
        <v>0</v>
      </c>
      <c r="D21" s="719">
        <f>'RM_5.2.3.sz.mell'!D21</f>
        <v>0</v>
      </c>
      <c r="E21" s="719">
        <f>'RM_5.2.3.sz.mell'!E21</f>
        <v>0</v>
      </c>
      <c r="F21" s="719">
        <f>'RM_5.2.3.sz.mell'!F21</f>
        <v>0</v>
      </c>
      <c r="G21" s="719">
        <f>'RM_5.2.3.sz.mell'!G21</f>
        <v>0</v>
      </c>
      <c r="H21" s="719">
        <f>'RM_5.2.3.sz.mell'!H21</f>
        <v>0</v>
      </c>
      <c r="I21" s="719">
        <f>'RM_5.2.3.sz.mell'!I21</f>
        <v>0</v>
      </c>
      <c r="J21" s="819">
        <f>'RM_5.2.3.sz.mell'!J21</f>
        <v>0</v>
      </c>
      <c r="K21" s="814">
        <f>'RM_5.2.3.sz.mell'!K21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'RM_5.2.3.sz.mell'!C22</f>
        <v>0</v>
      </c>
      <c r="D22" s="322">
        <f>'RM_5.2.3.sz.mell'!D22</f>
        <v>0</v>
      </c>
      <c r="E22" s="322">
        <f>'RM_5.2.3.sz.mell'!E22</f>
        <v>0</v>
      </c>
      <c r="F22" s="322">
        <f>'RM_5.2.3.sz.mell'!F22</f>
        <v>0</v>
      </c>
      <c r="G22" s="322">
        <f>'RM_5.2.3.sz.mell'!G22</f>
        <v>0</v>
      </c>
      <c r="H22" s="322">
        <f>'RM_5.2.3.sz.mell'!H22</f>
        <v>0</v>
      </c>
      <c r="I22" s="322">
        <f>'RM_5.2.3.sz.mell'!I22</f>
        <v>0</v>
      </c>
      <c r="J22" s="322">
        <f>'RM_5.2.3.sz.mell'!J22</f>
        <v>0</v>
      </c>
      <c r="K22" s="371">
        <f>'RM_5.2.3.sz.mell'!K22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'RM_5.2.3.sz.mell'!C23</f>
        <v>0</v>
      </c>
      <c r="D23" s="699">
        <f>'RM_5.2.3.sz.mell'!D23</f>
        <v>0</v>
      </c>
      <c r="E23" s="699">
        <f>'RM_5.2.3.sz.mell'!E23</f>
        <v>0</v>
      </c>
      <c r="F23" s="699">
        <f>'RM_5.2.3.sz.mell'!F23</f>
        <v>0</v>
      </c>
      <c r="G23" s="699">
        <f>'RM_5.2.3.sz.mell'!G23</f>
        <v>0</v>
      </c>
      <c r="H23" s="699">
        <f>'RM_5.2.3.sz.mell'!H23</f>
        <v>0</v>
      </c>
      <c r="I23" s="699">
        <f>'RM_5.2.3.sz.mell'!I23</f>
        <v>0</v>
      </c>
      <c r="J23" s="821">
        <f>'RM_5.2.3.sz.mell'!J23</f>
        <v>0</v>
      </c>
      <c r="K23" s="814">
        <f>'RM_5.2.3.sz.mell'!K23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'RM_5.2.3.sz.mell'!C24</f>
        <v>0</v>
      </c>
      <c r="D24" s="717">
        <f>'RM_5.2.3.sz.mell'!D24</f>
        <v>0</v>
      </c>
      <c r="E24" s="717">
        <f>'RM_5.2.3.sz.mell'!E24</f>
        <v>0</v>
      </c>
      <c r="F24" s="717">
        <f>'RM_5.2.3.sz.mell'!F24</f>
        <v>0</v>
      </c>
      <c r="G24" s="717">
        <f>'RM_5.2.3.sz.mell'!G24</f>
        <v>0</v>
      </c>
      <c r="H24" s="717">
        <f>'RM_5.2.3.sz.mell'!H24</f>
        <v>0</v>
      </c>
      <c r="I24" s="717">
        <f>'RM_5.2.3.sz.mell'!I24</f>
        <v>0</v>
      </c>
      <c r="J24" s="816">
        <f>'RM_5.2.3.sz.mell'!J24</f>
        <v>0</v>
      </c>
      <c r="K24" s="822">
        <f>'RM_5.2.3.sz.mell'!K24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'RM_5.2.3.sz.mell'!C25</f>
        <v>0</v>
      </c>
      <c r="D25" s="717">
        <f>'RM_5.2.3.sz.mell'!D25</f>
        <v>0</v>
      </c>
      <c r="E25" s="717">
        <f>'RM_5.2.3.sz.mell'!E25</f>
        <v>0</v>
      </c>
      <c r="F25" s="717">
        <f>'RM_5.2.3.sz.mell'!F25</f>
        <v>0</v>
      </c>
      <c r="G25" s="717">
        <f>'RM_5.2.3.sz.mell'!G25</f>
        <v>0</v>
      </c>
      <c r="H25" s="717">
        <f>'RM_5.2.3.sz.mell'!H25</f>
        <v>0</v>
      </c>
      <c r="I25" s="717">
        <f>'RM_5.2.3.sz.mell'!I25</f>
        <v>0</v>
      </c>
      <c r="J25" s="816">
        <f>'RM_5.2.3.sz.mell'!J25</f>
        <v>0</v>
      </c>
      <c r="K25" s="822">
        <f>'RM_5.2.3.sz.mell'!K25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'RM_5.2.3.sz.mell'!C26</f>
        <v>0</v>
      </c>
      <c r="D26" s="719">
        <f>'RM_5.2.3.sz.mell'!D26</f>
        <v>0</v>
      </c>
      <c r="E26" s="719">
        <f>'RM_5.2.3.sz.mell'!E26</f>
        <v>0</v>
      </c>
      <c r="F26" s="719">
        <f>'RM_5.2.3.sz.mell'!F26</f>
        <v>0</v>
      </c>
      <c r="G26" s="719">
        <f>'RM_5.2.3.sz.mell'!G26</f>
        <v>0</v>
      </c>
      <c r="H26" s="719">
        <f>'RM_5.2.3.sz.mell'!H26</f>
        <v>0</v>
      </c>
      <c r="I26" s="719">
        <f>'RM_5.2.3.sz.mell'!I26</f>
        <v>0</v>
      </c>
      <c r="J26" s="823">
        <f>'RM_5.2.3.sz.mell'!J26</f>
        <v>0</v>
      </c>
      <c r="K26" s="824">
        <f>'RM_5.2.3.sz.mell'!K26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'RM_5.2.3.sz.mell'!C27</f>
        <v>0</v>
      </c>
      <c r="D27" s="414">
        <f>'RM_5.2.3.sz.mell'!D27</f>
        <v>0</v>
      </c>
      <c r="E27" s="414">
        <f>'RM_5.2.3.sz.mell'!E27</f>
        <v>0</v>
      </c>
      <c r="F27" s="414">
        <f>'RM_5.2.3.sz.mell'!F27</f>
        <v>0</v>
      </c>
      <c r="G27" s="414">
        <f>'RM_5.2.3.sz.mell'!G27</f>
        <v>0</v>
      </c>
      <c r="H27" s="414">
        <f>'RM_5.2.3.sz.mell'!H27</f>
        <v>0</v>
      </c>
      <c r="I27" s="414">
        <f>'RM_5.2.3.sz.mell'!I27</f>
        <v>0</v>
      </c>
      <c r="J27" s="414">
        <f>'RM_5.2.3.sz.mell'!J27</f>
        <v>0</v>
      </c>
      <c r="K27" s="327">
        <f>'RM_5.2.3.sz.mell'!K27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'RM_5.2.3.sz.mell'!C28</f>
        <v>0</v>
      </c>
      <c r="D28" s="322">
        <f>'RM_5.2.3.sz.mell'!D28</f>
        <v>0</v>
      </c>
      <c r="E28" s="322">
        <f>'RM_5.2.3.sz.mell'!E28</f>
        <v>0</v>
      </c>
      <c r="F28" s="322">
        <f>'RM_5.2.3.sz.mell'!F28</f>
        <v>0</v>
      </c>
      <c r="G28" s="322">
        <f>'RM_5.2.3.sz.mell'!G28</f>
        <v>0</v>
      </c>
      <c r="H28" s="322">
        <f>'RM_5.2.3.sz.mell'!H28</f>
        <v>0</v>
      </c>
      <c r="I28" s="322">
        <f>'RM_5.2.3.sz.mell'!I28</f>
        <v>0</v>
      </c>
      <c r="J28" s="322">
        <f>'RM_5.2.3.sz.mell'!J28</f>
        <v>0</v>
      </c>
      <c r="K28" s="371">
        <f>'RM_5.2.3.sz.mell'!K28</f>
        <v>0</v>
      </c>
    </row>
    <row r="29" spans="1:11" s="468" customFormat="1" ht="12" customHeight="1" x14ac:dyDescent="0.25">
      <c r="A29" s="462" t="s">
        <v>268</v>
      </c>
      <c r="B29" s="463" t="s">
        <v>263</v>
      </c>
      <c r="C29" s="703">
        <f>'RM_5.2.3.sz.mell'!C29</f>
        <v>0</v>
      </c>
      <c r="D29" s="703">
        <f>'RM_5.2.3.sz.mell'!D29</f>
        <v>0</v>
      </c>
      <c r="E29" s="703">
        <f>'RM_5.2.3.sz.mell'!E29</f>
        <v>0</v>
      </c>
      <c r="F29" s="703">
        <f>'RM_5.2.3.sz.mell'!F29</f>
        <v>0</v>
      </c>
      <c r="G29" s="703">
        <f>'RM_5.2.3.sz.mell'!G29</f>
        <v>0</v>
      </c>
      <c r="H29" s="703">
        <f>'RM_5.2.3.sz.mell'!H29</f>
        <v>0</v>
      </c>
      <c r="I29" s="703">
        <f>'RM_5.2.3.sz.mell'!I29</f>
        <v>0</v>
      </c>
      <c r="J29" s="821">
        <f>'RM_5.2.3.sz.mell'!J29</f>
        <v>0</v>
      </c>
      <c r="K29" s="814">
        <f>'RM_5.2.3.sz.mell'!K29</f>
        <v>0</v>
      </c>
    </row>
    <row r="30" spans="1:11" s="468" customFormat="1" ht="12" customHeight="1" x14ac:dyDescent="0.25">
      <c r="A30" s="462" t="s">
        <v>269</v>
      </c>
      <c r="B30" s="463" t="s">
        <v>402</v>
      </c>
      <c r="C30" s="710">
        <f>'RM_5.2.3.sz.mell'!C30</f>
        <v>0</v>
      </c>
      <c r="D30" s="710">
        <f>'RM_5.2.3.sz.mell'!D30</f>
        <v>0</v>
      </c>
      <c r="E30" s="710">
        <f>'RM_5.2.3.sz.mell'!E30</f>
        <v>0</v>
      </c>
      <c r="F30" s="710">
        <f>'RM_5.2.3.sz.mell'!F30</f>
        <v>0</v>
      </c>
      <c r="G30" s="710">
        <f>'RM_5.2.3.sz.mell'!G30</f>
        <v>0</v>
      </c>
      <c r="H30" s="710">
        <f>'RM_5.2.3.sz.mell'!H30</f>
        <v>0</v>
      </c>
      <c r="I30" s="710">
        <f>'RM_5.2.3.sz.mell'!I30</f>
        <v>0</v>
      </c>
      <c r="J30" s="821">
        <f>'RM_5.2.3.sz.mell'!J30</f>
        <v>0</v>
      </c>
      <c r="K30" s="814">
        <f>'RM_5.2.3.sz.mell'!K30</f>
        <v>0</v>
      </c>
    </row>
    <row r="31" spans="1:11" s="468" customFormat="1" ht="12" customHeight="1" x14ac:dyDescent="0.25">
      <c r="A31" s="462" t="s">
        <v>270</v>
      </c>
      <c r="B31" s="464" t="s">
        <v>405</v>
      </c>
      <c r="C31" s="710">
        <f>'RM_5.2.3.sz.mell'!C31</f>
        <v>0</v>
      </c>
      <c r="D31" s="710">
        <f>'RM_5.2.3.sz.mell'!D31</f>
        <v>0</v>
      </c>
      <c r="E31" s="710">
        <f>'RM_5.2.3.sz.mell'!E31</f>
        <v>0</v>
      </c>
      <c r="F31" s="710">
        <f>'RM_5.2.3.sz.mell'!F31</f>
        <v>0</v>
      </c>
      <c r="G31" s="710">
        <f>'RM_5.2.3.sz.mell'!G31</f>
        <v>0</v>
      </c>
      <c r="H31" s="710">
        <f>'RM_5.2.3.sz.mell'!H31</f>
        <v>0</v>
      </c>
      <c r="I31" s="710">
        <f>'RM_5.2.3.sz.mell'!I31</f>
        <v>0</v>
      </c>
      <c r="J31" s="821">
        <f>'RM_5.2.3.sz.mell'!J31</f>
        <v>0</v>
      </c>
      <c r="K31" s="814">
        <f>'RM_5.2.3.sz.mell'!K31</f>
        <v>0</v>
      </c>
    </row>
    <row r="32" spans="1:11" s="468" customFormat="1" ht="12" customHeight="1" thickBot="1" x14ac:dyDescent="0.3">
      <c r="A32" s="461" t="s">
        <v>271</v>
      </c>
      <c r="B32" s="829" t="s">
        <v>523</v>
      </c>
      <c r="C32" s="790">
        <f>'RM_5.2.3.sz.mell'!C32</f>
        <v>0</v>
      </c>
      <c r="D32" s="790">
        <f>'RM_5.2.3.sz.mell'!D32</f>
        <v>0</v>
      </c>
      <c r="E32" s="790">
        <f>'RM_5.2.3.sz.mell'!E32</f>
        <v>0</v>
      </c>
      <c r="F32" s="790">
        <f>'RM_5.2.3.sz.mell'!F32</f>
        <v>0</v>
      </c>
      <c r="G32" s="790">
        <f>'RM_5.2.3.sz.mell'!G32</f>
        <v>0</v>
      </c>
      <c r="H32" s="790">
        <f>'RM_5.2.3.sz.mell'!H32</f>
        <v>0</v>
      </c>
      <c r="I32" s="790">
        <f>'RM_5.2.3.sz.mell'!I32</f>
        <v>0</v>
      </c>
      <c r="J32" s="821">
        <f>'RM_5.2.3.sz.mell'!J32</f>
        <v>0</v>
      </c>
      <c r="K32" s="814">
        <f>'RM_5.2.3.sz.mell'!K32</f>
        <v>0</v>
      </c>
    </row>
    <row r="33" spans="1:11" s="468" customFormat="1" ht="12" customHeight="1" thickBot="1" x14ac:dyDescent="0.3">
      <c r="A33" s="209" t="s">
        <v>22</v>
      </c>
      <c r="B33" s="128" t="s">
        <v>406</v>
      </c>
      <c r="C33" s="826">
        <f>'RM_5.2.3.sz.mell'!C33</f>
        <v>0</v>
      </c>
      <c r="D33" s="322">
        <f>'RM_5.2.3.sz.mell'!D33</f>
        <v>0</v>
      </c>
      <c r="E33" s="322">
        <f>'RM_5.2.3.sz.mell'!E33</f>
        <v>0</v>
      </c>
      <c r="F33" s="322">
        <f>'RM_5.2.3.sz.mell'!F33</f>
        <v>0</v>
      </c>
      <c r="G33" s="322">
        <f>'RM_5.2.3.sz.mell'!G33</f>
        <v>0</v>
      </c>
      <c r="H33" s="322">
        <f>'RM_5.2.3.sz.mell'!H33</f>
        <v>0</v>
      </c>
      <c r="I33" s="322">
        <f>'RM_5.2.3.sz.mell'!I33</f>
        <v>0</v>
      </c>
      <c r="J33" s="322">
        <f>'RM_5.2.3.sz.mell'!J33</f>
        <v>0</v>
      </c>
      <c r="K33" s="371">
        <f>'RM_5.2.3.sz.mell'!K33</f>
        <v>0</v>
      </c>
    </row>
    <row r="34" spans="1:11" s="468" customFormat="1" ht="12" customHeight="1" x14ac:dyDescent="0.25">
      <c r="A34" s="462" t="s">
        <v>91</v>
      </c>
      <c r="B34" s="463" t="s">
        <v>291</v>
      </c>
      <c r="C34" s="703">
        <f>'RM_5.2.3.sz.mell'!C34</f>
        <v>0</v>
      </c>
      <c r="D34" s="703">
        <f>'RM_5.2.3.sz.mell'!D34</f>
        <v>0</v>
      </c>
      <c r="E34" s="703">
        <f>'RM_5.2.3.sz.mell'!E34</f>
        <v>0</v>
      </c>
      <c r="F34" s="703">
        <f>'RM_5.2.3.sz.mell'!F34</f>
        <v>0</v>
      </c>
      <c r="G34" s="703">
        <f>'RM_5.2.3.sz.mell'!G34</f>
        <v>0</v>
      </c>
      <c r="H34" s="703">
        <f>'RM_5.2.3.sz.mell'!H34</f>
        <v>0</v>
      </c>
      <c r="I34" s="703">
        <f>'RM_5.2.3.sz.mell'!I34</f>
        <v>0</v>
      </c>
      <c r="J34" s="821">
        <f>'RM_5.2.3.sz.mell'!J34</f>
        <v>0</v>
      </c>
      <c r="K34" s="814">
        <f>'RM_5.2.3.sz.mell'!K34</f>
        <v>0</v>
      </c>
    </row>
    <row r="35" spans="1:11" s="468" customFormat="1" ht="12" customHeight="1" x14ac:dyDescent="0.25">
      <c r="A35" s="462" t="s">
        <v>92</v>
      </c>
      <c r="B35" s="464" t="s">
        <v>292</v>
      </c>
      <c r="C35" s="710">
        <f>'RM_5.2.3.sz.mell'!C35</f>
        <v>0</v>
      </c>
      <c r="D35" s="710">
        <f>'RM_5.2.3.sz.mell'!D35</f>
        <v>0</v>
      </c>
      <c r="E35" s="710">
        <f>'RM_5.2.3.sz.mell'!E35</f>
        <v>0</v>
      </c>
      <c r="F35" s="710">
        <f>'RM_5.2.3.sz.mell'!F35</f>
        <v>0</v>
      </c>
      <c r="G35" s="710">
        <f>'RM_5.2.3.sz.mell'!G35</f>
        <v>0</v>
      </c>
      <c r="H35" s="710">
        <f>'RM_5.2.3.sz.mell'!H35</f>
        <v>0</v>
      </c>
      <c r="I35" s="710">
        <f>'RM_5.2.3.sz.mell'!I35</f>
        <v>0</v>
      </c>
      <c r="J35" s="821">
        <f>'RM_5.2.3.sz.mell'!J35</f>
        <v>0</v>
      </c>
      <c r="K35" s="814">
        <f>'RM_5.2.3.sz.mell'!K35</f>
        <v>0</v>
      </c>
    </row>
    <row r="36" spans="1:11" s="468" customFormat="1" ht="12" customHeight="1" thickBot="1" x14ac:dyDescent="0.3">
      <c r="A36" s="461" t="s">
        <v>93</v>
      </c>
      <c r="B36" s="829" t="s">
        <v>293</v>
      </c>
      <c r="C36" s="790">
        <f>'RM_5.2.3.sz.mell'!C36</f>
        <v>0</v>
      </c>
      <c r="D36" s="790">
        <f>'RM_5.2.3.sz.mell'!D36</f>
        <v>0</v>
      </c>
      <c r="E36" s="790">
        <f>'RM_5.2.3.sz.mell'!E36</f>
        <v>0</v>
      </c>
      <c r="F36" s="790">
        <f>'RM_5.2.3.sz.mell'!F36</f>
        <v>0</v>
      </c>
      <c r="G36" s="790">
        <f>'RM_5.2.3.sz.mell'!G36</f>
        <v>0</v>
      </c>
      <c r="H36" s="790">
        <f>'RM_5.2.3.sz.mell'!H36</f>
        <v>0</v>
      </c>
      <c r="I36" s="790">
        <f>'RM_5.2.3.sz.mell'!I36</f>
        <v>0</v>
      </c>
      <c r="J36" s="821">
        <f>'RM_5.2.3.sz.mell'!J36</f>
        <v>0</v>
      </c>
      <c r="K36" s="831">
        <f>'RM_5.2.3.sz.mell'!K36</f>
        <v>0</v>
      </c>
    </row>
    <row r="37" spans="1:11" s="378" customFormat="1" ht="12" customHeight="1" thickBot="1" x14ac:dyDescent="0.3">
      <c r="A37" s="209" t="s">
        <v>23</v>
      </c>
      <c r="B37" s="128" t="s">
        <v>376</v>
      </c>
      <c r="C37" s="414">
        <f>'RM_5.2.3.sz.mell'!C37</f>
        <v>0</v>
      </c>
      <c r="D37" s="414">
        <f>'RM_5.2.3.sz.mell'!D37</f>
        <v>0</v>
      </c>
      <c r="E37" s="414">
        <f>'RM_5.2.3.sz.mell'!E37</f>
        <v>0</v>
      </c>
      <c r="F37" s="414">
        <f>'RM_5.2.3.sz.mell'!F37</f>
        <v>0</v>
      </c>
      <c r="G37" s="414">
        <f>'RM_5.2.3.sz.mell'!G37</f>
        <v>0</v>
      </c>
      <c r="H37" s="414">
        <f>'RM_5.2.3.sz.mell'!H37</f>
        <v>0</v>
      </c>
      <c r="I37" s="414">
        <f>'RM_5.2.3.sz.mell'!I37</f>
        <v>0</v>
      </c>
      <c r="J37" s="322">
        <f>'RM_5.2.3.sz.mell'!J37</f>
        <v>0</v>
      </c>
      <c r="K37" s="327">
        <f>'RM_5.2.3.sz.mell'!K37</f>
        <v>0</v>
      </c>
    </row>
    <row r="38" spans="1:11" s="378" customFormat="1" ht="12" customHeight="1" thickBot="1" x14ac:dyDescent="0.3">
      <c r="A38" s="209" t="s">
        <v>24</v>
      </c>
      <c r="B38" s="128" t="s">
        <v>407</v>
      </c>
      <c r="C38" s="414">
        <f>'RM_5.2.3.sz.mell'!C38</f>
        <v>0</v>
      </c>
      <c r="D38" s="414">
        <f>'RM_5.2.3.sz.mell'!D38</f>
        <v>0</v>
      </c>
      <c r="E38" s="414">
        <f>'RM_5.2.3.sz.mell'!E38</f>
        <v>0</v>
      </c>
      <c r="F38" s="414">
        <f>'RM_5.2.3.sz.mell'!F38</f>
        <v>0</v>
      </c>
      <c r="G38" s="414">
        <f>'RM_5.2.3.sz.mell'!G38</f>
        <v>0</v>
      </c>
      <c r="H38" s="414">
        <f>'RM_5.2.3.sz.mell'!H38</f>
        <v>0</v>
      </c>
      <c r="I38" s="414">
        <f>'RM_5.2.3.sz.mell'!I38</f>
        <v>0</v>
      </c>
      <c r="J38" s="832">
        <f>'RM_5.2.3.sz.mell'!J38</f>
        <v>0</v>
      </c>
      <c r="K38" s="814">
        <f>'RM_5.2.3.sz.mell'!K38</f>
        <v>0</v>
      </c>
    </row>
    <row r="39" spans="1:11" s="378" customFormat="1" ht="12" customHeight="1" thickBot="1" x14ac:dyDescent="0.3">
      <c r="A39" s="201" t="s">
        <v>25</v>
      </c>
      <c r="B39" s="128" t="s">
        <v>408</v>
      </c>
      <c r="C39" s="826">
        <f>'RM_5.2.3.sz.mell'!C39</f>
        <v>0</v>
      </c>
      <c r="D39" s="322">
        <f>'RM_5.2.3.sz.mell'!D39</f>
        <v>0</v>
      </c>
      <c r="E39" s="322">
        <f>'RM_5.2.3.sz.mell'!E39</f>
        <v>0</v>
      </c>
      <c r="F39" s="322">
        <f>'RM_5.2.3.sz.mell'!F39</f>
        <v>0</v>
      </c>
      <c r="G39" s="322">
        <f>'RM_5.2.3.sz.mell'!G39</f>
        <v>0</v>
      </c>
      <c r="H39" s="322">
        <f>'RM_5.2.3.sz.mell'!H39</f>
        <v>0</v>
      </c>
      <c r="I39" s="322">
        <f>'RM_5.2.3.sz.mell'!I39</f>
        <v>0</v>
      </c>
      <c r="J39" s="322">
        <f>'RM_5.2.3.sz.mell'!J39</f>
        <v>0</v>
      </c>
      <c r="K39" s="371">
        <f>'RM_5.2.3.sz.mell'!K39</f>
        <v>0</v>
      </c>
    </row>
    <row r="40" spans="1:11" s="378" customFormat="1" ht="12" customHeight="1" thickBot="1" x14ac:dyDescent="0.3">
      <c r="A40" s="243" t="s">
        <v>26</v>
      </c>
      <c r="B40" s="128" t="s">
        <v>409</v>
      </c>
      <c r="C40" s="826">
        <f>'RM_5.2.3.sz.mell'!C40</f>
        <v>0</v>
      </c>
      <c r="D40" s="322">
        <f>'RM_5.2.3.sz.mell'!D40</f>
        <v>0</v>
      </c>
      <c r="E40" s="322">
        <f>'RM_5.2.3.sz.mell'!E40</f>
        <v>0</v>
      </c>
      <c r="F40" s="322">
        <f>'RM_5.2.3.sz.mell'!F40</f>
        <v>0</v>
      </c>
      <c r="G40" s="322">
        <f>'RM_5.2.3.sz.mell'!G40</f>
        <v>0</v>
      </c>
      <c r="H40" s="322">
        <f>'RM_5.2.3.sz.mell'!H40</f>
        <v>0</v>
      </c>
      <c r="I40" s="322">
        <f>'RM_5.2.3.sz.mell'!I40</f>
        <v>0</v>
      </c>
      <c r="J40" s="322">
        <f>'RM_5.2.3.sz.mell'!J40</f>
        <v>0</v>
      </c>
      <c r="K40" s="371">
        <f>'RM_5.2.3.sz.mell'!K40</f>
        <v>0</v>
      </c>
    </row>
    <row r="41" spans="1:11" s="378" customFormat="1" ht="12" customHeight="1" x14ac:dyDescent="0.25">
      <c r="A41" s="462" t="s">
        <v>410</v>
      </c>
      <c r="B41" s="463" t="s">
        <v>236</v>
      </c>
      <c r="C41" s="703">
        <f>'RM_5.2.3.sz.mell'!C41</f>
        <v>0</v>
      </c>
      <c r="D41" s="703">
        <f>'RM_5.2.3.sz.mell'!D41</f>
        <v>0</v>
      </c>
      <c r="E41" s="703">
        <f>'RM_5.2.3.sz.mell'!E41</f>
        <v>0</v>
      </c>
      <c r="F41" s="703">
        <f>'RM_5.2.3.sz.mell'!F41</f>
        <v>0</v>
      </c>
      <c r="G41" s="703">
        <f>'RM_5.2.3.sz.mell'!G41</f>
        <v>0</v>
      </c>
      <c r="H41" s="703">
        <f>'RM_5.2.3.sz.mell'!H41</f>
        <v>0</v>
      </c>
      <c r="I41" s="703">
        <f>'RM_5.2.3.sz.mell'!I41</f>
        <v>0</v>
      </c>
      <c r="J41" s="821">
        <f>'RM_5.2.3.sz.mell'!J41</f>
        <v>0</v>
      </c>
      <c r="K41" s="814">
        <f>'RM_5.2.3.sz.mell'!K41</f>
        <v>0</v>
      </c>
    </row>
    <row r="42" spans="1:11" s="378" customFormat="1" ht="12" customHeight="1" x14ac:dyDescent="0.25">
      <c r="A42" s="462" t="s">
        <v>411</v>
      </c>
      <c r="B42" s="464" t="s">
        <v>2</v>
      </c>
      <c r="C42" s="710">
        <f>'RM_5.2.3.sz.mell'!C42</f>
        <v>0</v>
      </c>
      <c r="D42" s="710">
        <f>'RM_5.2.3.sz.mell'!D42</f>
        <v>0</v>
      </c>
      <c r="E42" s="710">
        <f>'RM_5.2.3.sz.mell'!E42</f>
        <v>0</v>
      </c>
      <c r="F42" s="710">
        <f>'RM_5.2.3.sz.mell'!F42</f>
        <v>0</v>
      </c>
      <c r="G42" s="710">
        <f>'RM_5.2.3.sz.mell'!G42</f>
        <v>0</v>
      </c>
      <c r="H42" s="710">
        <f>'RM_5.2.3.sz.mell'!H42</f>
        <v>0</v>
      </c>
      <c r="I42" s="710">
        <f>'RM_5.2.3.sz.mell'!I42</f>
        <v>0</v>
      </c>
      <c r="J42" s="821">
        <f>'RM_5.2.3.sz.mell'!J42</f>
        <v>0</v>
      </c>
      <c r="K42" s="822">
        <f>'RM_5.2.3.sz.mell'!K42</f>
        <v>0</v>
      </c>
    </row>
    <row r="43" spans="1:11" s="468" customFormat="1" ht="12" customHeight="1" thickBot="1" x14ac:dyDescent="0.3">
      <c r="A43" s="461" t="s">
        <v>412</v>
      </c>
      <c r="B43" s="145" t="s">
        <v>413</v>
      </c>
      <c r="C43" s="707">
        <f>'RM_5.2.3.sz.mell'!C43</f>
        <v>0</v>
      </c>
      <c r="D43" s="707">
        <f>'RM_5.2.3.sz.mell'!D43</f>
        <v>0</v>
      </c>
      <c r="E43" s="707">
        <f>'RM_5.2.3.sz.mell'!E43</f>
        <v>0</v>
      </c>
      <c r="F43" s="707">
        <f>'RM_5.2.3.sz.mell'!F43</f>
        <v>0</v>
      </c>
      <c r="G43" s="707">
        <f>'RM_5.2.3.sz.mell'!G43</f>
        <v>0</v>
      </c>
      <c r="H43" s="707">
        <f>'RM_5.2.3.sz.mell'!H43</f>
        <v>0</v>
      </c>
      <c r="I43" s="707">
        <f>'RM_5.2.3.sz.mell'!I43</f>
        <v>0</v>
      </c>
      <c r="J43" s="821">
        <f>'RM_5.2.3.sz.mell'!J43</f>
        <v>0</v>
      </c>
      <c r="K43" s="824">
        <f>'RM_5.2.3.sz.mell'!K43</f>
        <v>0</v>
      </c>
    </row>
    <row r="44" spans="1:11" s="468" customFormat="1" ht="12.9" customHeight="1" thickBot="1" x14ac:dyDescent="0.25">
      <c r="A44" s="243" t="s">
        <v>27</v>
      </c>
      <c r="B44" s="244" t="s">
        <v>414</v>
      </c>
      <c r="C44" s="826">
        <f>'RM_5.2.3.sz.mell'!C44</f>
        <v>0</v>
      </c>
      <c r="D44" s="322">
        <f>'RM_5.2.3.sz.mell'!D44</f>
        <v>0</v>
      </c>
      <c r="E44" s="322">
        <f>'RM_5.2.3.sz.mell'!E44</f>
        <v>0</v>
      </c>
      <c r="F44" s="322">
        <f>'RM_5.2.3.sz.mell'!F44</f>
        <v>0</v>
      </c>
      <c r="G44" s="322">
        <f>'RM_5.2.3.sz.mell'!G44</f>
        <v>0</v>
      </c>
      <c r="H44" s="322">
        <f>'RM_5.2.3.sz.mell'!H44</f>
        <v>0</v>
      </c>
      <c r="I44" s="322">
        <f>'RM_5.2.3.sz.mell'!I44</f>
        <v>0</v>
      </c>
      <c r="J44" s="322">
        <f>'RM_5.2.3.sz.mell'!J44</f>
        <v>0</v>
      </c>
      <c r="K44" s="371">
        <f>'RM_5.2.3.sz.mell'!K44</f>
        <v>0</v>
      </c>
    </row>
    <row r="45" spans="1:11" s="467" customFormat="1" ht="14.1" customHeight="1" thickBot="1" x14ac:dyDescent="0.3">
      <c r="A45" s="1758" t="s">
        <v>57</v>
      </c>
      <c r="B45" s="1759"/>
      <c r="C45" s="1759"/>
      <c r="D45" s="1759"/>
      <c r="E45" s="1759"/>
      <c r="F45" s="1759"/>
      <c r="G45" s="1759"/>
      <c r="H45" s="1759"/>
      <c r="I45" s="1759"/>
      <c r="J45" s="1759"/>
      <c r="K45" s="1760"/>
    </row>
    <row r="46" spans="1:11" s="469" customFormat="1" ht="12" customHeight="1" thickBot="1" x14ac:dyDescent="0.3">
      <c r="A46" s="209" t="s">
        <v>18</v>
      </c>
      <c r="B46" s="128" t="s">
        <v>415</v>
      </c>
      <c r="C46" s="834">
        <f>'RM_5.2.3.sz.mell'!C46</f>
        <v>0</v>
      </c>
      <c r="D46" s="834">
        <f>'RM_5.2.3.sz.mell'!D46</f>
        <v>0</v>
      </c>
      <c r="E46" s="834">
        <f>'RM_5.2.3.sz.mell'!E46</f>
        <v>0</v>
      </c>
      <c r="F46" s="834">
        <f>'RM_5.2.3.sz.mell'!F46</f>
        <v>0</v>
      </c>
      <c r="G46" s="834">
        <f>'RM_5.2.3.sz.mell'!G46</f>
        <v>0</v>
      </c>
      <c r="H46" s="834">
        <f>'RM_5.2.3.sz.mell'!H46</f>
        <v>0</v>
      </c>
      <c r="I46" s="834">
        <f>'RM_5.2.3.sz.mell'!I46</f>
        <v>0</v>
      </c>
      <c r="J46" s="834">
        <f>'RM_5.2.3.sz.mell'!J46</f>
        <v>0</v>
      </c>
      <c r="K46" s="327">
        <f>'RM_5.2.3.sz.mell'!K46</f>
        <v>0</v>
      </c>
    </row>
    <row r="47" spans="1:11" ht="12" customHeight="1" x14ac:dyDescent="0.25">
      <c r="A47" s="461" t="s">
        <v>98</v>
      </c>
      <c r="B47" s="9" t="s">
        <v>49</v>
      </c>
      <c r="C47" s="836">
        <f>'RM_5.2.3.sz.mell'!C47</f>
        <v>0</v>
      </c>
      <c r="D47" s="836">
        <f>'RM_5.2.3.sz.mell'!D47</f>
        <v>0</v>
      </c>
      <c r="E47" s="836">
        <f>'RM_5.2.3.sz.mell'!E47</f>
        <v>0</v>
      </c>
      <c r="F47" s="836">
        <f>'RM_5.2.3.sz.mell'!F47</f>
        <v>0</v>
      </c>
      <c r="G47" s="836">
        <f>'RM_5.2.3.sz.mell'!G47</f>
        <v>0</v>
      </c>
      <c r="H47" s="836">
        <f>'RM_5.2.3.sz.mell'!H47</f>
        <v>0</v>
      </c>
      <c r="I47" s="836">
        <f>'RM_5.2.3.sz.mell'!I47</f>
        <v>0</v>
      </c>
      <c r="J47" s="836">
        <f>'RM_5.2.3.sz.mell'!J47</f>
        <v>0</v>
      </c>
      <c r="K47" s="837">
        <f>'RM_5.2.3.sz.mell'!K47</f>
        <v>0</v>
      </c>
    </row>
    <row r="48" spans="1:11" ht="12" customHeight="1" x14ac:dyDescent="0.25">
      <c r="A48" s="461" t="s">
        <v>99</v>
      </c>
      <c r="B48" s="8" t="s">
        <v>183</v>
      </c>
      <c r="C48" s="839">
        <f>'RM_5.2.3.sz.mell'!C48</f>
        <v>0</v>
      </c>
      <c r="D48" s="839">
        <f>'RM_5.2.3.sz.mell'!D48</f>
        <v>0</v>
      </c>
      <c r="E48" s="839">
        <f>'RM_5.2.3.sz.mell'!E48</f>
        <v>0</v>
      </c>
      <c r="F48" s="839">
        <f>'RM_5.2.3.sz.mell'!F48</f>
        <v>0</v>
      </c>
      <c r="G48" s="839">
        <f>'RM_5.2.3.sz.mell'!G48</f>
        <v>0</v>
      </c>
      <c r="H48" s="839">
        <f>'RM_5.2.3.sz.mell'!H48</f>
        <v>0</v>
      </c>
      <c r="I48" s="839">
        <f>'RM_5.2.3.sz.mell'!I48</f>
        <v>0</v>
      </c>
      <c r="J48" s="839">
        <f>'RM_5.2.3.sz.mell'!J48</f>
        <v>0</v>
      </c>
      <c r="K48" s="840">
        <f>'RM_5.2.3.sz.mell'!K48</f>
        <v>0</v>
      </c>
    </row>
    <row r="49" spans="1:11" ht="12" customHeight="1" x14ac:dyDescent="0.25">
      <c r="A49" s="461" t="s">
        <v>100</v>
      </c>
      <c r="B49" s="8" t="s">
        <v>140</v>
      </c>
      <c r="C49" s="839">
        <f>'RM_5.2.3.sz.mell'!C49</f>
        <v>0</v>
      </c>
      <c r="D49" s="839">
        <f>'RM_5.2.3.sz.mell'!D49</f>
        <v>0</v>
      </c>
      <c r="E49" s="839">
        <f>'RM_5.2.3.sz.mell'!E49</f>
        <v>0</v>
      </c>
      <c r="F49" s="839">
        <f>'RM_5.2.3.sz.mell'!F49</f>
        <v>0</v>
      </c>
      <c r="G49" s="839">
        <f>'RM_5.2.3.sz.mell'!G49</f>
        <v>0</v>
      </c>
      <c r="H49" s="839">
        <f>'RM_5.2.3.sz.mell'!H49</f>
        <v>0</v>
      </c>
      <c r="I49" s="839">
        <f>'RM_5.2.3.sz.mell'!I49</f>
        <v>0</v>
      </c>
      <c r="J49" s="839">
        <f>'RM_5.2.3.sz.mell'!J49</f>
        <v>0</v>
      </c>
      <c r="K49" s="840">
        <f>'RM_5.2.3.sz.mell'!K49</f>
        <v>0</v>
      </c>
    </row>
    <row r="50" spans="1:11" ht="12" customHeight="1" x14ac:dyDescent="0.25">
      <c r="A50" s="461" t="s">
        <v>101</v>
      </c>
      <c r="B50" s="8" t="s">
        <v>184</v>
      </c>
      <c r="C50" s="839">
        <f>'RM_5.2.3.sz.mell'!C50</f>
        <v>0</v>
      </c>
      <c r="D50" s="839">
        <f>'RM_5.2.3.sz.mell'!D50</f>
        <v>0</v>
      </c>
      <c r="E50" s="839">
        <f>'RM_5.2.3.sz.mell'!E50</f>
        <v>0</v>
      </c>
      <c r="F50" s="839">
        <f>'RM_5.2.3.sz.mell'!F50</f>
        <v>0</v>
      </c>
      <c r="G50" s="839">
        <f>'RM_5.2.3.sz.mell'!G50</f>
        <v>0</v>
      </c>
      <c r="H50" s="839">
        <f>'RM_5.2.3.sz.mell'!H50</f>
        <v>0</v>
      </c>
      <c r="I50" s="839">
        <f>'RM_5.2.3.sz.mell'!I50</f>
        <v>0</v>
      </c>
      <c r="J50" s="839">
        <f>'RM_5.2.3.sz.mell'!J50</f>
        <v>0</v>
      </c>
      <c r="K50" s="840">
        <f>'RM_5.2.3.sz.mell'!K50</f>
        <v>0</v>
      </c>
    </row>
    <row r="51" spans="1:11" ht="12" customHeight="1" thickBot="1" x14ac:dyDescent="0.3">
      <c r="A51" s="461" t="s">
        <v>148</v>
      </c>
      <c r="B51" s="8" t="s">
        <v>185</v>
      </c>
      <c r="C51" s="839">
        <f>'RM_5.2.3.sz.mell'!C51</f>
        <v>0</v>
      </c>
      <c r="D51" s="839">
        <f>'RM_5.2.3.sz.mell'!D51</f>
        <v>0</v>
      </c>
      <c r="E51" s="839">
        <f>'RM_5.2.3.sz.mell'!E51</f>
        <v>0</v>
      </c>
      <c r="F51" s="839">
        <f>'RM_5.2.3.sz.mell'!F51</f>
        <v>0</v>
      </c>
      <c r="G51" s="839">
        <f>'RM_5.2.3.sz.mell'!G51</f>
        <v>0</v>
      </c>
      <c r="H51" s="839">
        <f>'RM_5.2.3.sz.mell'!H51</f>
        <v>0</v>
      </c>
      <c r="I51" s="839">
        <f>'RM_5.2.3.sz.mell'!I51</f>
        <v>0</v>
      </c>
      <c r="J51" s="839">
        <f>'RM_5.2.3.sz.mell'!J51</f>
        <v>0</v>
      </c>
      <c r="K51" s="840">
        <f>'RM_5.2.3.sz.mell'!K51</f>
        <v>0</v>
      </c>
    </row>
    <row r="52" spans="1:11" ht="12" customHeight="1" thickBot="1" x14ac:dyDescent="0.3">
      <c r="A52" s="209" t="s">
        <v>19</v>
      </c>
      <c r="B52" s="128" t="s">
        <v>416</v>
      </c>
      <c r="C52" s="834">
        <f>'RM_5.2.3.sz.mell'!C52</f>
        <v>0</v>
      </c>
      <c r="D52" s="834">
        <f>'RM_5.2.3.sz.mell'!D52</f>
        <v>0</v>
      </c>
      <c r="E52" s="834">
        <f>'RM_5.2.3.sz.mell'!E52</f>
        <v>0</v>
      </c>
      <c r="F52" s="834">
        <f>'RM_5.2.3.sz.mell'!F52</f>
        <v>0</v>
      </c>
      <c r="G52" s="834">
        <f>'RM_5.2.3.sz.mell'!G52</f>
        <v>0</v>
      </c>
      <c r="H52" s="834">
        <f>'RM_5.2.3.sz.mell'!H52</f>
        <v>0</v>
      </c>
      <c r="I52" s="834">
        <f>'RM_5.2.3.sz.mell'!I52</f>
        <v>0</v>
      </c>
      <c r="J52" s="834">
        <f>'RM_5.2.3.sz.mell'!J52</f>
        <v>0</v>
      </c>
      <c r="K52" s="327">
        <f>'RM_5.2.3.sz.mell'!K52</f>
        <v>0</v>
      </c>
    </row>
    <row r="53" spans="1:11" s="469" customFormat="1" ht="12" customHeight="1" x14ac:dyDescent="0.25">
      <c r="A53" s="461" t="s">
        <v>104</v>
      </c>
      <c r="B53" s="9" t="s">
        <v>230</v>
      </c>
      <c r="C53" s="836">
        <f>'RM_5.2.3.sz.mell'!C53</f>
        <v>0</v>
      </c>
      <c r="D53" s="836">
        <f>'RM_5.2.3.sz.mell'!D53</f>
        <v>0</v>
      </c>
      <c r="E53" s="836">
        <f>'RM_5.2.3.sz.mell'!E53</f>
        <v>0</v>
      </c>
      <c r="F53" s="836">
        <f>'RM_5.2.3.sz.mell'!F53</f>
        <v>0</v>
      </c>
      <c r="G53" s="836">
        <f>'RM_5.2.3.sz.mell'!G53</f>
        <v>0</v>
      </c>
      <c r="H53" s="836">
        <f>'RM_5.2.3.sz.mell'!H53</f>
        <v>0</v>
      </c>
      <c r="I53" s="836">
        <f>'RM_5.2.3.sz.mell'!I53</f>
        <v>0</v>
      </c>
      <c r="J53" s="836">
        <f>'RM_5.2.3.sz.mell'!J53</f>
        <v>0</v>
      </c>
      <c r="K53" s="837">
        <f>'RM_5.2.3.sz.mell'!K53</f>
        <v>0</v>
      </c>
    </row>
    <row r="54" spans="1:11" ht="12" customHeight="1" x14ac:dyDescent="0.25">
      <c r="A54" s="461" t="s">
        <v>105</v>
      </c>
      <c r="B54" s="8" t="s">
        <v>187</v>
      </c>
      <c r="C54" s="839">
        <f>'RM_5.2.3.sz.mell'!C54</f>
        <v>0</v>
      </c>
      <c r="D54" s="839">
        <f>'RM_5.2.3.sz.mell'!D54</f>
        <v>0</v>
      </c>
      <c r="E54" s="839">
        <f>'RM_5.2.3.sz.mell'!E54</f>
        <v>0</v>
      </c>
      <c r="F54" s="839">
        <f>'RM_5.2.3.sz.mell'!F54</f>
        <v>0</v>
      </c>
      <c r="G54" s="839">
        <f>'RM_5.2.3.sz.mell'!G54</f>
        <v>0</v>
      </c>
      <c r="H54" s="839">
        <f>'RM_5.2.3.sz.mell'!H54</f>
        <v>0</v>
      </c>
      <c r="I54" s="839">
        <f>'RM_5.2.3.sz.mell'!I54</f>
        <v>0</v>
      </c>
      <c r="J54" s="839">
        <f>'RM_5.2.3.sz.mell'!J54</f>
        <v>0</v>
      </c>
      <c r="K54" s="840">
        <f>'RM_5.2.3.sz.mell'!K54</f>
        <v>0</v>
      </c>
    </row>
    <row r="55" spans="1:11" ht="12" customHeight="1" x14ac:dyDescent="0.25">
      <c r="A55" s="461" t="s">
        <v>106</v>
      </c>
      <c r="B55" s="8" t="s">
        <v>58</v>
      </c>
      <c r="C55" s="839">
        <f>'RM_5.2.3.sz.mell'!C55</f>
        <v>0</v>
      </c>
      <c r="D55" s="839">
        <f>'RM_5.2.3.sz.mell'!D55</f>
        <v>0</v>
      </c>
      <c r="E55" s="839">
        <f>'RM_5.2.3.sz.mell'!E55</f>
        <v>0</v>
      </c>
      <c r="F55" s="839">
        <f>'RM_5.2.3.sz.mell'!F55</f>
        <v>0</v>
      </c>
      <c r="G55" s="839">
        <f>'RM_5.2.3.sz.mell'!G55</f>
        <v>0</v>
      </c>
      <c r="H55" s="839">
        <f>'RM_5.2.3.sz.mell'!H55</f>
        <v>0</v>
      </c>
      <c r="I55" s="839">
        <f>'RM_5.2.3.sz.mell'!I55</f>
        <v>0</v>
      </c>
      <c r="J55" s="839">
        <f>'RM_5.2.3.sz.mell'!J55</f>
        <v>0</v>
      </c>
      <c r="K55" s="840">
        <f>'RM_5.2.3.sz.mell'!K55</f>
        <v>0</v>
      </c>
    </row>
    <row r="56" spans="1:11" ht="12" customHeight="1" thickBot="1" x14ac:dyDescent="0.3">
      <c r="A56" s="461" t="s">
        <v>107</v>
      </c>
      <c r="B56" s="8" t="s">
        <v>524</v>
      </c>
      <c r="C56" s="839">
        <f>'RM_5.2.3.sz.mell'!C56</f>
        <v>0</v>
      </c>
      <c r="D56" s="839">
        <f>'RM_5.2.3.sz.mell'!D56</f>
        <v>0</v>
      </c>
      <c r="E56" s="839">
        <f>'RM_5.2.3.sz.mell'!E56</f>
        <v>0</v>
      </c>
      <c r="F56" s="839">
        <f>'RM_5.2.3.sz.mell'!F56</f>
        <v>0</v>
      </c>
      <c r="G56" s="839">
        <f>'RM_5.2.3.sz.mell'!G56</f>
        <v>0</v>
      </c>
      <c r="H56" s="839">
        <f>'RM_5.2.3.sz.mell'!H56</f>
        <v>0</v>
      </c>
      <c r="I56" s="839">
        <f>'RM_5.2.3.sz.mell'!I56</f>
        <v>0</v>
      </c>
      <c r="J56" s="839">
        <f>'RM_5.2.3.sz.mell'!J56</f>
        <v>0</v>
      </c>
      <c r="K56" s="840">
        <f>'RM_5.2.3.sz.mell'!K56</f>
        <v>0</v>
      </c>
    </row>
    <row r="57" spans="1:11" ht="12" customHeight="1" thickBot="1" x14ac:dyDescent="0.3">
      <c r="A57" s="209" t="s">
        <v>20</v>
      </c>
      <c r="B57" s="128" t="s">
        <v>13</v>
      </c>
      <c r="C57" s="834">
        <f>'RM_5.2.3.sz.mell'!C57</f>
        <v>0</v>
      </c>
      <c r="D57" s="834">
        <f>'RM_5.2.3.sz.mell'!D57</f>
        <v>0</v>
      </c>
      <c r="E57" s="834">
        <f>'RM_5.2.3.sz.mell'!E57</f>
        <v>0</v>
      </c>
      <c r="F57" s="834">
        <f>'RM_5.2.3.sz.mell'!F57</f>
        <v>0</v>
      </c>
      <c r="G57" s="834">
        <f>'RM_5.2.3.sz.mell'!G57</f>
        <v>0</v>
      </c>
      <c r="H57" s="834">
        <f>'RM_5.2.3.sz.mell'!H57</f>
        <v>0</v>
      </c>
      <c r="I57" s="834">
        <f>'RM_5.2.3.sz.mell'!I57</f>
        <v>0</v>
      </c>
      <c r="J57" s="834">
        <f>'RM_5.2.3.sz.mell'!J57</f>
        <v>0</v>
      </c>
      <c r="K57" s="327">
        <f>'RM_5.2.3.sz.mell'!K57</f>
        <v>0</v>
      </c>
    </row>
    <row r="58" spans="1:11" ht="12.9" customHeight="1" thickBot="1" x14ac:dyDescent="0.3">
      <c r="A58" s="209" t="s">
        <v>21</v>
      </c>
      <c r="B58" s="251" t="s">
        <v>529</v>
      </c>
      <c r="C58" s="842">
        <f>'RM_5.2.3.sz.mell'!C58</f>
        <v>0</v>
      </c>
      <c r="D58" s="842">
        <f>'RM_5.2.3.sz.mell'!D58</f>
        <v>0</v>
      </c>
      <c r="E58" s="842">
        <f>'RM_5.2.3.sz.mell'!E58</f>
        <v>0</v>
      </c>
      <c r="F58" s="842">
        <f>'RM_5.2.3.sz.mell'!F58</f>
        <v>0</v>
      </c>
      <c r="G58" s="842">
        <f>'RM_5.2.3.sz.mell'!G58</f>
        <v>0</v>
      </c>
      <c r="H58" s="842">
        <f>'RM_5.2.3.sz.mell'!H58</f>
        <v>0</v>
      </c>
      <c r="I58" s="842">
        <f>'RM_5.2.3.sz.mell'!I58</f>
        <v>0</v>
      </c>
      <c r="J58" s="842">
        <f>'RM_5.2.3.sz.mell'!J58</f>
        <v>0</v>
      </c>
      <c r="K58" s="375">
        <f>'RM_5.2.3.sz.mell'!K58</f>
        <v>0</v>
      </c>
    </row>
    <row r="59" spans="1:11" ht="8.1" customHeight="1" thickBot="1" x14ac:dyDescent="0.3">
      <c r="C59" s="848">
        <f>'RM_5.2.3.sz.mell'!C59</f>
        <v>0</v>
      </c>
      <c r="D59" s="848">
        <f>'RM_5.2.3.sz.mell'!D59</f>
        <v>0</v>
      </c>
      <c r="E59" s="848">
        <f>'RM_5.2.3.sz.mell'!E59</f>
        <v>0</v>
      </c>
      <c r="F59" s="848">
        <f>'RM_5.2.3.sz.mell'!F59</f>
        <v>0</v>
      </c>
      <c r="G59" s="848">
        <f>'RM_5.2.3.sz.mell'!G59</f>
        <v>0</v>
      </c>
      <c r="H59" s="848">
        <f>'RM_5.2.3.sz.mell'!H59</f>
        <v>0</v>
      </c>
      <c r="I59" s="848">
        <f>'RM_5.2.3.sz.mell'!I59</f>
        <v>0</v>
      </c>
      <c r="J59" s="848">
        <f>'RM_5.2.3.sz.mell'!J59</f>
        <v>0</v>
      </c>
      <c r="K59" s="849">
        <f>'RM_5.2.3.sz.mell'!K59</f>
        <v>0</v>
      </c>
    </row>
    <row r="60" spans="1:11" ht="12.9" customHeight="1" thickBot="1" x14ac:dyDescent="0.3">
      <c r="A60" s="254" t="s">
        <v>519</v>
      </c>
      <c r="B60" s="255"/>
      <c r="C60" s="846">
        <f>'RM_5.2.3.sz.mell'!C60</f>
        <v>0</v>
      </c>
      <c r="D60" s="846">
        <f>'RM_5.2.3.sz.mell'!D60</f>
        <v>0</v>
      </c>
      <c r="E60" s="846">
        <f>'RM_5.2.3.sz.mell'!E60</f>
        <v>0</v>
      </c>
      <c r="F60" s="846">
        <f>'RM_5.2.3.sz.mell'!F60</f>
        <v>0</v>
      </c>
      <c r="G60" s="846">
        <f>'RM_5.2.3.sz.mell'!G60</f>
        <v>0</v>
      </c>
      <c r="H60" s="846">
        <f>'RM_5.2.3.sz.mell'!H60</f>
        <v>0</v>
      </c>
      <c r="I60" s="846">
        <f>'RM_5.2.3.sz.mell'!I60</f>
        <v>0</v>
      </c>
      <c r="J60" s="846">
        <f>'RM_5.2.3.sz.mell'!J60</f>
        <v>0</v>
      </c>
      <c r="K60" s="847">
        <f>'RM_5.2.3.sz.mell'!K60</f>
        <v>0</v>
      </c>
    </row>
    <row r="61" spans="1:11" ht="12.9" customHeight="1" thickBot="1" x14ac:dyDescent="0.3">
      <c r="A61" s="254" t="s">
        <v>206</v>
      </c>
      <c r="B61" s="255"/>
      <c r="C61" s="846">
        <f>'RM_5.2.3.sz.mell'!C61</f>
        <v>0</v>
      </c>
      <c r="D61" s="846">
        <f>'RM_5.2.3.sz.mell'!D61</f>
        <v>0</v>
      </c>
      <c r="E61" s="846">
        <f>'RM_5.2.3.sz.mell'!E61</f>
        <v>0</v>
      </c>
      <c r="F61" s="846">
        <f>'RM_5.2.3.sz.mell'!F61</f>
        <v>0</v>
      </c>
      <c r="G61" s="846">
        <f>'RM_5.2.3.sz.mell'!G61</f>
        <v>0</v>
      </c>
      <c r="H61" s="846">
        <f>'RM_5.2.3.sz.mell'!H61</f>
        <v>0</v>
      </c>
      <c r="I61" s="846">
        <f>'RM_5.2.3.sz.mell'!I61</f>
        <v>0</v>
      </c>
      <c r="J61" s="846">
        <f>'RM_5.2.3.sz.mell'!J61</f>
        <v>0</v>
      </c>
      <c r="K61" s="847">
        <f>'RM_5.2.3.sz.mell'!K61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theme="7"/>
  </sheetPr>
  <dimension ref="A1:K60"/>
  <sheetViews>
    <sheetView topLeftCell="B1" zoomScale="120" zoomScaleNormal="120" workbookViewId="0">
      <selection activeCell="L67" sqref="L67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CONCATENATE("5.3. melléklet ",E_ALAPADATOK!A7," ",E_ALAPADATOK!B7," ",E_ALAPADATOK!C7," ",E_ALAPADATOK!D7," ",E_ALAPADATOK!E7," ",E_ALAPADATOK!F7," ",E_ALAPADATOK!G7," ",E_ALAPADATOK!H7)</f>
        <v>5.3.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CONCATENATE(E_ALAPADATOK!B13)</f>
        <v>1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60</v>
      </c>
    </row>
    <row r="3" spans="1:11" s="465" customFormat="1" ht="23.1" customHeight="1" thickBot="1" x14ac:dyDescent="0.3">
      <c r="A3" s="635" t="s">
        <v>203</v>
      </c>
      <c r="B3" s="1763" t="s">
        <v>800</v>
      </c>
      <c r="C3" s="1764"/>
      <c r="D3" s="1764"/>
      <c r="E3" s="1764"/>
      <c r="F3" s="1764"/>
      <c r="G3" s="1764"/>
      <c r="H3" s="1764"/>
      <c r="I3" s="1764"/>
      <c r="J3" s="1764"/>
      <c r="K3" s="805" t="s">
        <v>54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'RM_5.3.sz.mell'!C10</f>
        <v>0</v>
      </c>
      <c r="D10" s="322">
        <f>'RM_5.3.sz.mell'!D10</f>
        <v>0</v>
      </c>
      <c r="E10" s="322">
        <f>'RM_5.3.sz.mell'!E10</f>
        <v>0</v>
      </c>
      <c r="F10" s="322">
        <f>'RM_5.3.sz.mell'!F10</f>
        <v>0</v>
      </c>
      <c r="G10" s="322">
        <f>'RM_5.3.sz.mell'!G10</f>
        <v>0</v>
      </c>
      <c r="H10" s="322">
        <f>'RM_5.3.sz.mell'!H10</f>
        <v>0</v>
      </c>
      <c r="I10" s="322">
        <f>'RM_5.3.sz.mell'!I10</f>
        <v>0</v>
      </c>
      <c r="J10" s="322">
        <f>'RM_5.3.sz.mell'!J10</f>
        <v>0</v>
      </c>
      <c r="K10" s="322">
        <f>'RM_5.3.sz.mell'!K10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'RM_5.3.sz.mell'!C11</f>
        <v>0</v>
      </c>
      <c r="D11" s="715">
        <f>'RM_5.3.sz.mell'!D11</f>
        <v>0</v>
      </c>
      <c r="E11" s="715">
        <f>'RM_5.3.sz.mell'!E11</f>
        <v>0</v>
      </c>
      <c r="F11" s="715">
        <f>'RM_5.3.sz.mell'!F11</f>
        <v>0</v>
      </c>
      <c r="G11" s="715">
        <f>'RM_5.3.sz.mell'!G11</f>
        <v>0</v>
      </c>
      <c r="H11" s="715">
        <f>'RM_5.3.sz.mell'!H11</f>
        <v>0</v>
      </c>
      <c r="I11" s="715">
        <f>'RM_5.3.sz.mell'!I11</f>
        <v>0</v>
      </c>
      <c r="J11" s="813">
        <f>'RM_5.3.sz.mell'!J11</f>
        <v>0</v>
      </c>
      <c r="K11" s="814">
        <f>'RM_5.3.sz.mell'!K11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'RM_5.3.sz.mell'!C12</f>
        <v>0</v>
      </c>
      <c r="D12" s="717">
        <f>'RM_5.3.sz.mell'!D12</f>
        <v>0</v>
      </c>
      <c r="E12" s="717">
        <f>'RM_5.3.sz.mell'!E12</f>
        <v>0</v>
      </c>
      <c r="F12" s="717">
        <f>'RM_5.3.sz.mell'!F12</f>
        <v>0</v>
      </c>
      <c r="G12" s="717">
        <f>'RM_5.3.sz.mell'!G12</f>
        <v>0</v>
      </c>
      <c r="H12" s="717">
        <f>'RM_5.3.sz.mell'!H12</f>
        <v>0</v>
      </c>
      <c r="I12" s="717">
        <f>'RM_5.3.sz.mell'!I12</f>
        <v>0</v>
      </c>
      <c r="J12" s="816">
        <f>'RM_5.3.sz.mell'!J12</f>
        <v>0</v>
      </c>
      <c r="K12" s="814">
        <f>'RM_5.3.sz.mell'!K12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'RM_5.3.sz.mell'!C13</f>
        <v>0</v>
      </c>
      <c r="D13" s="717">
        <f>'RM_5.3.sz.mell'!D13</f>
        <v>0</v>
      </c>
      <c r="E13" s="717">
        <f>'RM_5.3.sz.mell'!E13</f>
        <v>0</v>
      </c>
      <c r="F13" s="717">
        <f>'RM_5.3.sz.mell'!F13</f>
        <v>0</v>
      </c>
      <c r="G13" s="717">
        <f>'RM_5.3.sz.mell'!G13</f>
        <v>0</v>
      </c>
      <c r="H13" s="717">
        <f>'RM_5.3.sz.mell'!H13</f>
        <v>0</v>
      </c>
      <c r="I13" s="717">
        <f>'RM_5.3.sz.mell'!I13</f>
        <v>0</v>
      </c>
      <c r="J13" s="816">
        <f>'RM_5.3.sz.mell'!J13</f>
        <v>0</v>
      </c>
      <c r="K13" s="814">
        <f>'RM_5.3.sz.mell'!K13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'RM_5.3.sz.mell'!C14</f>
        <v>0</v>
      </c>
      <c r="D14" s="717">
        <f>'RM_5.3.sz.mell'!D14</f>
        <v>0</v>
      </c>
      <c r="E14" s="717">
        <f>'RM_5.3.sz.mell'!E14</f>
        <v>0</v>
      </c>
      <c r="F14" s="717">
        <f>'RM_5.3.sz.mell'!F14</f>
        <v>0</v>
      </c>
      <c r="G14" s="717">
        <f>'RM_5.3.sz.mell'!G14</f>
        <v>0</v>
      </c>
      <c r="H14" s="717">
        <f>'RM_5.3.sz.mell'!H14</f>
        <v>0</v>
      </c>
      <c r="I14" s="717">
        <f>'RM_5.3.sz.mell'!I14</f>
        <v>0</v>
      </c>
      <c r="J14" s="816">
        <f>'RM_5.3.sz.mell'!J14</f>
        <v>0</v>
      </c>
      <c r="K14" s="814">
        <f>'RM_5.3.sz.mell'!K14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'RM_5.3.sz.mell'!C15</f>
        <v>0</v>
      </c>
      <c r="D15" s="717">
        <f>'RM_5.3.sz.mell'!D15</f>
        <v>0</v>
      </c>
      <c r="E15" s="717">
        <f>'RM_5.3.sz.mell'!E15</f>
        <v>0</v>
      </c>
      <c r="F15" s="717">
        <f>'RM_5.3.sz.mell'!F15</f>
        <v>0</v>
      </c>
      <c r="G15" s="717">
        <f>'RM_5.3.sz.mell'!G15</f>
        <v>0</v>
      </c>
      <c r="H15" s="717">
        <f>'RM_5.3.sz.mell'!H15</f>
        <v>0</v>
      </c>
      <c r="I15" s="717">
        <f>'RM_5.3.sz.mell'!I15</f>
        <v>0</v>
      </c>
      <c r="J15" s="816">
        <f>'RM_5.3.sz.mell'!J15</f>
        <v>0</v>
      </c>
      <c r="K15" s="814">
        <f>'RM_5.3.sz.mell'!K15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'RM_5.3.sz.mell'!C16</f>
        <v>0</v>
      </c>
      <c r="D16" s="717">
        <f>'RM_5.3.sz.mell'!D16</f>
        <v>0</v>
      </c>
      <c r="E16" s="717">
        <f>'RM_5.3.sz.mell'!E16</f>
        <v>0</v>
      </c>
      <c r="F16" s="717">
        <f>'RM_5.3.sz.mell'!F16</f>
        <v>0</v>
      </c>
      <c r="G16" s="717">
        <f>'RM_5.3.sz.mell'!G16</f>
        <v>0</v>
      </c>
      <c r="H16" s="717">
        <f>'RM_5.3.sz.mell'!H16</f>
        <v>0</v>
      </c>
      <c r="I16" s="717">
        <f>'RM_5.3.sz.mell'!I16</f>
        <v>0</v>
      </c>
      <c r="J16" s="816">
        <f>'RM_5.3.sz.mell'!J16</f>
        <v>0</v>
      </c>
      <c r="K16" s="814">
        <f>'RM_5.3.sz.mell'!K16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'RM_5.3.sz.mell'!C17</f>
        <v>0</v>
      </c>
      <c r="D17" s="717">
        <f>'RM_5.3.sz.mell'!D17</f>
        <v>0</v>
      </c>
      <c r="E17" s="717">
        <f>'RM_5.3.sz.mell'!E17</f>
        <v>0</v>
      </c>
      <c r="F17" s="717">
        <f>'RM_5.3.sz.mell'!F17</f>
        <v>0</v>
      </c>
      <c r="G17" s="717">
        <f>'RM_5.3.sz.mell'!G17</f>
        <v>0</v>
      </c>
      <c r="H17" s="717">
        <f>'RM_5.3.sz.mell'!H17</f>
        <v>0</v>
      </c>
      <c r="I17" s="717">
        <f>'RM_5.3.sz.mell'!I17</f>
        <v>0</v>
      </c>
      <c r="J17" s="816">
        <f>'RM_5.3.sz.mell'!J17</f>
        <v>0</v>
      </c>
      <c r="K17" s="814">
        <f>'RM_5.3.sz.mell'!K17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'RM_5.3.sz.mell'!C18</f>
        <v>0</v>
      </c>
      <c r="D18" s="717">
        <f>'RM_5.3.sz.mell'!D18</f>
        <v>0</v>
      </c>
      <c r="E18" s="717">
        <f>'RM_5.3.sz.mell'!E18</f>
        <v>0</v>
      </c>
      <c r="F18" s="717">
        <f>'RM_5.3.sz.mell'!F18</f>
        <v>0</v>
      </c>
      <c r="G18" s="717">
        <f>'RM_5.3.sz.mell'!G18</f>
        <v>0</v>
      </c>
      <c r="H18" s="717">
        <f>'RM_5.3.sz.mell'!H18</f>
        <v>0</v>
      </c>
      <c r="I18" s="717">
        <f>'RM_5.3.sz.mell'!I18</f>
        <v>0</v>
      </c>
      <c r="J18" s="816">
        <f>'RM_5.3.sz.mell'!J18</f>
        <v>0</v>
      </c>
      <c r="K18" s="814">
        <f>'RM_5.3.sz.mell'!K18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'RM_5.3.sz.mell'!C19</f>
        <v>0</v>
      </c>
      <c r="D19" s="717">
        <f>'RM_5.3.sz.mell'!D19</f>
        <v>0</v>
      </c>
      <c r="E19" s="717">
        <f>'RM_5.3.sz.mell'!E19</f>
        <v>0</v>
      </c>
      <c r="F19" s="717">
        <f>'RM_5.3.sz.mell'!F19</f>
        <v>0</v>
      </c>
      <c r="G19" s="717">
        <f>'RM_5.3.sz.mell'!G19</f>
        <v>0</v>
      </c>
      <c r="H19" s="717">
        <f>'RM_5.3.sz.mell'!H19</f>
        <v>0</v>
      </c>
      <c r="I19" s="717">
        <f>'RM_5.3.sz.mell'!I19</f>
        <v>0</v>
      </c>
      <c r="J19" s="816">
        <f>'RM_5.3.sz.mell'!J19</f>
        <v>0</v>
      </c>
      <c r="K19" s="814">
        <f>'RM_5.3.sz.mell'!K19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'RM_5.3.sz.mell'!C20</f>
        <v>0</v>
      </c>
      <c r="D20" s="717">
        <f>'RM_5.3.sz.mell'!D20</f>
        <v>0</v>
      </c>
      <c r="E20" s="717">
        <f>'RM_5.3.sz.mell'!E20</f>
        <v>0</v>
      </c>
      <c r="F20" s="717">
        <f>'RM_5.3.sz.mell'!F20</f>
        <v>0</v>
      </c>
      <c r="G20" s="717">
        <f>'RM_5.3.sz.mell'!G20</f>
        <v>0</v>
      </c>
      <c r="H20" s="717">
        <f>'RM_5.3.sz.mell'!H20</f>
        <v>0</v>
      </c>
      <c r="I20" s="717">
        <f>'RM_5.3.sz.mell'!I20</f>
        <v>0</v>
      </c>
      <c r="J20" s="816">
        <f>'RM_5.3.sz.mell'!J20</f>
        <v>0</v>
      </c>
      <c r="K20" s="814">
        <f>'RM_5.3.sz.mell'!K20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'RM_5.3.sz.mell'!C21</f>
        <v>0</v>
      </c>
      <c r="D21" s="719">
        <f>'RM_5.3.sz.mell'!D21</f>
        <v>0</v>
      </c>
      <c r="E21" s="719">
        <f>'RM_5.3.sz.mell'!E21</f>
        <v>0</v>
      </c>
      <c r="F21" s="719">
        <f>'RM_5.3.sz.mell'!F21</f>
        <v>0</v>
      </c>
      <c r="G21" s="719">
        <f>'RM_5.3.sz.mell'!G21</f>
        <v>0</v>
      </c>
      <c r="H21" s="719">
        <f>'RM_5.3.sz.mell'!H21</f>
        <v>0</v>
      </c>
      <c r="I21" s="719">
        <f>'RM_5.3.sz.mell'!I21</f>
        <v>0</v>
      </c>
      <c r="J21" s="819">
        <f>'RM_5.3.sz.mell'!J21</f>
        <v>0</v>
      </c>
      <c r="K21" s="814">
        <f>'RM_5.3.sz.mell'!K21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'RM_5.3.sz.mell'!C22</f>
        <v>0</v>
      </c>
      <c r="D22" s="322">
        <f>'RM_5.3.sz.mell'!D22</f>
        <v>0</v>
      </c>
      <c r="E22" s="322">
        <f>'RM_5.3.sz.mell'!E22</f>
        <v>0</v>
      </c>
      <c r="F22" s="322">
        <f>'RM_5.3.sz.mell'!F22</f>
        <v>0</v>
      </c>
      <c r="G22" s="322">
        <f>'RM_5.3.sz.mell'!G22</f>
        <v>0</v>
      </c>
      <c r="H22" s="322">
        <f>'RM_5.3.sz.mell'!H22</f>
        <v>0</v>
      </c>
      <c r="I22" s="322">
        <f>'RM_5.3.sz.mell'!I22</f>
        <v>0</v>
      </c>
      <c r="J22" s="322">
        <f>'RM_5.3.sz.mell'!J22</f>
        <v>0</v>
      </c>
      <c r="K22" s="371">
        <f>'RM_5.3.sz.mell'!K22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'RM_5.3.sz.mell'!C23</f>
        <v>0</v>
      </c>
      <c r="D23" s="699">
        <f>'RM_5.3.sz.mell'!D23</f>
        <v>0</v>
      </c>
      <c r="E23" s="699">
        <f>'RM_5.3.sz.mell'!E23</f>
        <v>0</v>
      </c>
      <c r="F23" s="699">
        <f>'RM_5.3.sz.mell'!F23</f>
        <v>0</v>
      </c>
      <c r="G23" s="699">
        <f>'RM_5.3.sz.mell'!G23</f>
        <v>0</v>
      </c>
      <c r="H23" s="699">
        <f>'RM_5.3.sz.mell'!H23</f>
        <v>0</v>
      </c>
      <c r="I23" s="699">
        <f>'RM_5.3.sz.mell'!I23</f>
        <v>0</v>
      </c>
      <c r="J23" s="821">
        <f>'RM_5.3.sz.mell'!J23</f>
        <v>0</v>
      </c>
      <c r="K23" s="814">
        <f>'RM_5.3.sz.mell'!K23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'RM_5.3.sz.mell'!C24</f>
        <v>0</v>
      </c>
      <c r="D24" s="717">
        <f>'RM_5.3.sz.mell'!D24</f>
        <v>0</v>
      </c>
      <c r="E24" s="717">
        <f>'RM_5.3.sz.mell'!E24</f>
        <v>0</v>
      </c>
      <c r="F24" s="717">
        <f>'RM_5.3.sz.mell'!F24</f>
        <v>0</v>
      </c>
      <c r="G24" s="717">
        <f>'RM_5.3.sz.mell'!G24</f>
        <v>0</v>
      </c>
      <c r="H24" s="717">
        <f>'RM_5.3.sz.mell'!H24</f>
        <v>0</v>
      </c>
      <c r="I24" s="717">
        <f>'RM_5.3.sz.mell'!I24</f>
        <v>0</v>
      </c>
      <c r="J24" s="816">
        <f>'RM_5.3.sz.mell'!J24</f>
        <v>0</v>
      </c>
      <c r="K24" s="822">
        <f>'RM_5.3.sz.mell'!K24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'RM_5.3.sz.mell'!C25</f>
        <v>0</v>
      </c>
      <c r="D25" s="717">
        <f>'RM_5.3.sz.mell'!D25</f>
        <v>0</v>
      </c>
      <c r="E25" s="717">
        <f>'RM_5.3.sz.mell'!E25</f>
        <v>0</v>
      </c>
      <c r="F25" s="717">
        <f>'RM_5.3.sz.mell'!F25</f>
        <v>0</v>
      </c>
      <c r="G25" s="717">
        <f>'RM_5.3.sz.mell'!G25</f>
        <v>0</v>
      </c>
      <c r="H25" s="717">
        <f>'RM_5.3.sz.mell'!H25</f>
        <v>0</v>
      </c>
      <c r="I25" s="717">
        <f>'RM_5.3.sz.mell'!I25</f>
        <v>0</v>
      </c>
      <c r="J25" s="816">
        <f>'RM_5.3.sz.mell'!J25</f>
        <v>0</v>
      </c>
      <c r="K25" s="822">
        <f>'RM_5.3.sz.mell'!K25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'RM_5.3.sz.mell'!C26</f>
        <v>0</v>
      </c>
      <c r="D26" s="719">
        <f>'RM_5.3.sz.mell'!D26</f>
        <v>0</v>
      </c>
      <c r="E26" s="719">
        <f>'RM_5.3.sz.mell'!E26</f>
        <v>0</v>
      </c>
      <c r="F26" s="719">
        <f>'RM_5.3.sz.mell'!F26</f>
        <v>0</v>
      </c>
      <c r="G26" s="719">
        <f>'RM_5.3.sz.mell'!G26</f>
        <v>0</v>
      </c>
      <c r="H26" s="719">
        <f>'RM_5.3.sz.mell'!H26</f>
        <v>0</v>
      </c>
      <c r="I26" s="719">
        <f>'RM_5.3.sz.mell'!I26</f>
        <v>0</v>
      </c>
      <c r="J26" s="823">
        <f>'RM_5.3.sz.mell'!J26</f>
        <v>0</v>
      </c>
      <c r="K26" s="824">
        <f>'RM_5.3.sz.mell'!K26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'RM_5.3.sz.mell'!C27</f>
        <v>0</v>
      </c>
      <c r="D27" s="414">
        <f>'RM_5.3.sz.mell'!D27</f>
        <v>0</v>
      </c>
      <c r="E27" s="414">
        <f>'RM_5.3.sz.mell'!E27</f>
        <v>0</v>
      </c>
      <c r="F27" s="414">
        <f>'RM_5.3.sz.mell'!F27</f>
        <v>0</v>
      </c>
      <c r="G27" s="414">
        <f>'RM_5.3.sz.mell'!G27</f>
        <v>0</v>
      </c>
      <c r="H27" s="414">
        <f>'RM_5.3.sz.mell'!H27</f>
        <v>0</v>
      </c>
      <c r="I27" s="414">
        <f>'RM_5.3.sz.mell'!I27</f>
        <v>0</v>
      </c>
      <c r="J27" s="414">
        <f>'RM_5.3.sz.mell'!J27</f>
        <v>0</v>
      </c>
      <c r="K27" s="327">
        <f>'RM_5.3.sz.mell'!K27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'RM_5.3.sz.mell'!C28</f>
        <v>0</v>
      </c>
      <c r="D28" s="322">
        <f>'RM_5.3.sz.mell'!D28</f>
        <v>0</v>
      </c>
      <c r="E28" s="322">
        <f>'RM_5.3.sz.mell'!E28</f>
        <v>0</v>
      </c>
      <c r="F28" s="322">
        <f>'RM_5.3.sz.mell'!F28</f>
        <v>0</v>
      </c>
      <c r="G28" s="322">
        <f>'RM_5.3.sz.mell'!G28</f>
        <v>0</v>
      </c>
      <c r="H28" s="322">
        <f>'RM_5.3.sz.mell'!H28</f>
        <v>0</v>
      </c>
      <c r="I28" s="322">
        <f>'RM_5.3.sz.mell'!I28</f>
        <v>0</v>
      </c>
      <c r="J28" s="322">
        <f>'RM_5.3.sz.mell'!J28</f>
        <v>0</v>
      </c>
      <c r="K28" s="371">
        <f>'RM_5.3.sz.mell'!K28</f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'RM_5.3.sz.mell'!C29</f>
        <v>0</v>
      </c>
      <c r="D29" s="710">
        <f>'RM_5.3.sz.mell'!D29</f>
        <v>0</v>
      </c>
      <c r="E29" s="710">
        <f>'RM_5.3.sz.mell'!E29</f>
        <v>0</v>
      </c>
      <c r="F29" s="710">
        <f>'RM_5.3.sz.mell'!F29</f>
        <v>0</v>
      </c>
      <c r="G29" s="710">
        <f>'RM_5.3.sz.mell'!G29</f>
        <v>0</v>
      </c>
      <c r="H29" s="710">
        <f>'RM_5.3.sz.mell'!H29</f>
        <v>0</v>
      </c>
      <c r="I29" s="710">
        <f>'RM_5.3.sz.mell'!I29</f>
        <v>0</v>
      </c>
      <c r="J29" s="821">
        <f>'RM_5.3.sz.mell'!J29</f>
        <v>0</v>
      </c>
      <c r="K29" s="814">
        <f>'RM_5.3.sz.mell'!K29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'RM_5.3.sz.mell'!C30</f>
        <v>0</v>
      </c>
      <c r="D30" s="710">
        <f>'RM_5.3.sz.mell'!D30</f>
        <v>0</v>
      </c>
      <c r="E30" s="710">
        <f>'RM_5.3.sz.mell'!E30</f>
        <v>0</v>
      </c>
      <c r="F30" s="710">
        <f>'RM_5.3.sz.mell'!F30</f>
        <v>0</v>
      </c>
      <c r="G30" s="710">
        <f>'RM_5.3.sz.mell'!G30</f>
        <v>0</v>
      </c>
      <c r="H30" s="710">
        <f>'RM_5.3.sz.mell'!H30</f>
        <v>0</v>
      </c>
      <c r="I30" s="710">
        <f>'RM_5.3.sz.mell'!I30</f>
        <v>0</v>
      </c>
      <c r="J30" s="821">
        <f>'RM_5.3.sz.mell'!J30</f>
        <v>0</v>
      </c>
      <c r="K30" s="814">
        <f>'RM_5.3.sz.mell'!K30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'RM_5.3.sz.mell'!C31</f>
        <v>0</v>
      </c>
      <c r="D31" s="790">
        <f>'RM_5.3.sz.mell'!D31</f>
        <v>0</v>
      </c>
      <c r="E31" s="790">
        <f>'RM_5.3.sz.mell'!E31</f>
        <v>0</v>
      </c>
      <c r="F31" s="790">
        <f>'RM_5.3.sz.mell'!F31</f>
        <v>0</v>
      </c>
      <c r="G31" s="790">
        <f>'RM_5.3.sz.mell'!G31</f>
        <v>0</v>
      </c>
      <c r="H31" s="790">
        <f>'RM_5.3.sz.mell'!H31</f>
        <v>0</v>
      </c>
      <c r="I31" s="790">
        <f>'RM_5.3.sz.mell'!I31</f>
        <v>0</v>
      </c>
      <c r="J31" s="821">
        <f>'RM_5.3.sz.mell'!J31</f>
        <v>0</v>
      </c>
      <c r="K31" s="814">
        <f>'RM_5.3.sz.mell'!K31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'RM_5.3.sz.mell'!C32</f>
        <v>0</v>
      </c>
      <c r="D32" s="322">
        <f>'RM_5.3.sz.mell'!D32</f>
        <v>0</v>
      </c>
      <c r="E32" s="322">
        <f>'RM_5.3.sz.mell'!E32</f>
        <v>0</v>
      </c>
      <c r="F32" s="322">
        <f>'RM_5.3.sz.mell'!F32</f>
        <v>0</v>
      </c>
      <c r="G32" s="322">
        <f>'RM_5.3.sz.mell'!G32</f>
        <v>0</v>
      </c>
      <c r="H32" s="322">
        <f>'RM_5.3.sz.mell'!H32</f>
        <v>0</v>
      </c>
      <c r="I32" s="322">
        <f>'RM_5.3.sz.mell'!I32</f>
        <v>0</v>
      </c>
      <c r="J32" s="322">
        <f>'RM_5.3.sz.mell'!J32</f>
        <v>0</v>
      </c>
      <c r="K32" s="371">
        <f>'RM_5.3.sz.mell'!K32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'RM_5.3.sz.mell'!C33</f>
        <v>0</v>
      </c>
      <c r="D33" s="703">
        <f>'RM_5.3.sz.mell'!D33</f>
        <v>0</v>
      </c>
      <c r="E33" s="703">
        <f>'RM_5.3.sz.mell'!E33</f>
        <v>0</v>
      </c>
      <c r="F33" s="703">
        <f>'RM_5.3.sz.mell'!F33</f>
        <v>0</v>
      </c>
      <c r="G33" s="703">
        <f>'RM_5.3.sz.mell'!G33</f>
        <v>0</v>
      </c>
      <c r="H33" s="703">
        <f>'RM_5.3.sz.mell'!H33</f>
        <v>0</v>
      </c>
      <c r="I33" s="703">
        <f>'RM_5.3.sz.mell'!I33</f>
        <v>0</v>
      </c>
      <c r="J33" s="821">
        <f>'RM_5.3.sz.mell'!J33</f>
        <v>0</v>
      </c>
      <c r="K33" s="814">
        <f>'RM_5.3.sz.mell'!K33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'RM_5.3.sz.mell'!C34</f>
        <v>0</v>
      </c>
      <c r="D34" s="710">
        <f>'RM_5.3.sz.mell'!D34</f>
        <v>0</v>
      </c>
      <c r="E34" s="710">
        <f>'RM_5.3.sz.mell'!E34</f>
        <v>0</v>
      </c>
      <c r="F34" s="710">
        <f>'RM_5.3.sz.mell'!F34</f>
        <v>0</v>
      </c>
      <c r="G34" s="710">
        <f>'RM_5.3.sz.mell'!G34</f>
        <v>0</v>
      </c>
      <c r="H34" s="710">
        <f>'RM_5.3.sz.mell'!H34</f>
        <v>0</v>
      </c>
      <c r="I34" s="710">
        <f>'RM_5.3.sz.mell'!I34</f>
        <v>0</v>
      </c>
      <c r="J34" s="821">
        <f>'RM_5.3.sz.mell'!J34</f>
        <v>0</v>
      </c>
      <c r="K34" s="814">
        <f>'RM_5.3.sz.mell'!K34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'RM_5.3.sz.mell'!C35</f>
        <v>0</v>
      </c>
      <c r="D35" s="790">
        <f>'RM_5.3.sz.mell'!D35</f>
        <v>0</v>
      </c>
      <c r="E35" s="790">
        <f>'RM_5.3.sz.mell'!E35</f>
        <v>0</v>
      </c>
      <c r="F35" s="790">
        <f>'RM_5.3.sz.mell'!F35</f>
        <v>0</v>
      </c>
      <c r="G35" s="790">
        <f>'RM_5.3.sz.mell'!G35</f>
        <v>0</v>
      </c>
      <c r="H35" s="790">
        <f>'RM_5.3.sz.mell'!H35</f>
        <v>0</v>
      </c>
      <c r="I35" s="790">
        <f>'RM_5.3.sz.mell'!I35</f>
        <v>0</v>
      </c>
      <c r="J35" s="821">
        <f>'RM_5.3.sz.mell'!J35</f>
        <v>0</v>
      </c>
      <c r="K35" s="831">
        <f>'RM_5.3.sz.mell'!K35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'RM_5.3.sz.mell'!C36</f>
        <v>0</v>
      </c>
      <c r="D36" s="414">
        <f>'RM_5.3.sz.mell'!D36</f>
        <v>0</v>
      </c>
      <c r="E36" s="414">
        <f>'RM_5.3.sz.mell'!E36</f>
        <v>0</v>
      </c>
      <c r="F36" s="414">
        <f>'RM_5.3.sz.mell'!F36</f>
        <v>0</v>
      </c>
      <c r="G36" s="414">
        <f>'RM_5.3.sz.mell'!G36</f>
        <v>0</v>
      </c>
      <c r="H36" s="414">
        <f>'RM_5.3.sz.mell'!H36</f>
        <v>0</v>
      </c>
      <c r="I36" s="414">
        <f>'RM_5.3.sz.mell'!I36</f>
        <v>0</v>
      </c>
      <c r="J36" s="322">
        <f>'RM_5.3.sz.mell'!J36</f>
        <v>0</v>
      </c>
      <c r="K36" s="327">
        <f>'RM_5.3.sz.mell'!K36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'RM_5.3.sz.mell'!C37</f>
        <v>0</v>
      </c>
      <c r="D37" s="414">
        <f>'RM_5.3.sz.mell'!D37</f>
        <v>0</v>
      </c>
      <c r="E37" s="414">
        <f>'RM_5.3.sz.mell'!E37</f>
        <v>0</v>
      </c>
      <c r="F37" s="414">
        <f>'RM_5.3.sz.mell'!F37</f>
        <v>0</v>
      </c>
      <c r="G37" s="414">
        <f>'RM_5.3.sz.mell'!G37</f>
        <v>0</v>
      </c>
      <c r="H37" s="414">
        <f>'RM_5.3.sz.mell'!H37</f>
        <v>0</v>
      </c>
      <c r="I37" s="414">
        <f>'RM_5.3.sz.mell'!I37</f>
        <v>0</v>
      </c>
      <c r="J37" s="832">
        <f>'RM_5.3.sz.mell'!J37</f>
        <v>0</v>
      </c>
      <c r="K37" s="814">
        <f>'RM_5.3.sz.mell'!K37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'RM_5.3.sz.mell'!C38</f>
        <v>0</v>
      </c>
      <c r="D38" s="322">
        <f>'RM_5.3.sz.mell'!D38</f>
        <v>0</v>
      </c>
      <c r="E38" s="322">
        <f>'RM_5.3.sz.mell'!E38</f>
        <v>0</v>
      </c>
      <c r="F38" s="322">
        <f>'RM_5.3.sz.mell'!F38</f>
        <v>0</v>
      </c>
      <c r="G38" s="322">
        <f>'RM_5.3.sz.mell'!G38</f>
        <v>0</v>
      </c>
      <c r="H38" s="322">
        <f>'RM_5.3.sz.mell'!H38</f>
        <v>0</v>
      </c>
      <c r="I38" s="322">
        <f>'RM_5.3.sz.mell'!I38</f>
        <v>0</v>
      </c>
      <c r="J38" s="322">
        <f>'RM_5.3.sz.mell'!J38</f>
        <v>0</v>
      </c>
      <c r="K38" s="371">
        <f>'RM_5.3.sz.mell'!K38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'RM_5.3.sz.mell'!C39</f>
        <v>0</v>
      </c>
      <c r="D39" s="322">
        <f>'RM_5.3.sz.mell'!D39</f>
        <v>0</v>
      </c>
      <c r="E39" s="322">
        <f>'RM_5.3.sz.mell'!E39</f>
        <v>0</v>
      </c>
      <c r="F39" s="322">
        <f>'RM_5.3.sz.mell'!F39</f>
        <v>0</v>
      </c>
      <c r="G39" s="322">
        <f>'RM_5.3.sz.mell'!G39</f>
        <v>0</v>
      </c>
      <c r="H39" s="322">
        <f>'RM_5.3.sz.mell'!H39</f>
        <v>0</v>
      </c>
      <c r="I39" s="322">
        <f>'RM_5.3.sz.mell'!I39</f>
        <v>0</v>
      </c>
      <c r="J39" s="322">
        <f>'RM_5.3.sz.mell'!J39</f>
        <v>0</v>
      </c>
      <c r="K39" s="371">
        <f>'RM_5.3.sz.mell'!K39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'RM_5.3.sz.mell'!C40</f>
        <v>0</v>
      </c>
      <c r="D40" s="703">
        <f>'RM_5.3.sz.mell'!D40</f>
        <v>0</v>
      </c>
      <c r="E40" s="703">
        <f>'RM_5.3.sz.mell'!E40</f>
        <v>0</v>
      </c>
      <c r="F40" s="703">
        <f>'RM_5.3.sz.mell'!F40</f>
        <v>0</v>
      </c>
      <c r="G40" s="703">
        <f>'RM_5.3.sz.mell'!G40</f>
        <v>0</v>
      </c>
      <c r="H40" s="703">
        <f>'RM_5.3.sz.mell'!H40</f>
        <v>0</v>
      </c>
      <c r="I40" s="703">
        <f>'RM_5.3.sz.mell'!I40</f>
        <v>0</v>
      </c>
      <c r="J40" s="821">
        <f>'RM_5.3.sz.mell'!J40</f>
        <v>0</v>
      </c>
      <c r="K40" s="814">
        <f>'RM_5.3.sz.mell'!K40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'RM_5.3.sz.mell'!C41</f>
        <v>0</v>
      </c>
      <c r="D41" s="710">
        <f>'RM_5.3.sz.mell'!D41</f>
        <v>0</v>
      </c>
      <c r="E41" s="710">
        <f>'RM_5.3.sz.mell'!E41</f>
        <v>0</v>
      </c>
      <c r="F41" s="710">
        <f>'RM_5.3.sz.mell'!F41</f>
        <v>0</v>
      </c>
      <c r="G41" s="710">
        <f>'RM_5.3.sz.mell'!G41</f>
        <v>0</v>
      </c>
      <c r="H41" s="710">
        <f>'RM_5.3.sz.mell'!H41</f>
        <v>0</v>
      </c>
      <c r="I41" s="710">
        <f>'RM_5.3.sz.mell'!I41</f>
        <v>0</v>
      </c>
      <c r="J41" s="821">
        <f>'RM_5.3.sz.mell'!J41</f>
        <v>0</v>
      </c>
      <c r="K41" s="822">
        <f>'RM_5.3.sz.mell'!K41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'RM_5.3.sz.mell'!C42</f>
        <v>0</v>
      </c>
      <c r="D42" s="707">
        <f>'RM_5.3.sz.mell'!D42</f>
        <v>0</v>
      </c>
      <c r="E42" s="707">
        <f>'RM_5.3.sz.mell'!E42</f>
        <v>0</v>
      </c>
      <c r="F42" s="707">
        <f>'RM_5.3.sz.mell'!F42</f>
        <v>0</v>
      </c>
      <c r="G42" s="707">
        <f>'RM_5.3.sz.mell'!G42</f>
        <v>0</v>
      </c>
      <c r="H42" s="707">
        <f>'RM_5.3.sz.mell'!H42</f>
        <v>0</v>
      </c>
      <c r="I42" s="707">
        <f>'RM_5.3.sz.mell'!I42</f>
        <v>0</v>
      </c>
      <c r="J42" s="821">
        <f>'RM_5.3.sz.mell'!J42</f>
        <v>0</v>
      </c>
      <c r="K42" s="824">
        <f>'RM_5.3.sz.mell'!K42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'RM_5.3.sz.mell'!C43</f>
        <v>0</v>
      </c>
      <c r="D43" s="322">
        <f>'RM_5.3.sz.mell'!D43</f>
        <v>0</v>
      </c>
      <c r="E43" s="322">
        <f>'RM_5.3.sz.mell'!E43</f>
        <v>0</v>
      </c>
      <c r="F43" s="322">
        <f>'RM_5.3.sz.mell'!F43</f>
        <v>0</v>
      </c>
      <c r="G43" s="322">
        <f>'RM_5.3.sz.mell'!G43</f>
        <v>0</v>
      </c>
      <c r="H43" s="322">
        <f>'RM_5.3.sz.mell'!H43</f>
        <v>0</v>
      </c>
      <c r="I43" s="322">
        <f>'RM_5.3.sz.mell'!I43</f>
        <v>0</v>
      </c>
      <c r="J43" s="322">
        <f>'RM_5.3.sz.mell'!J43</f>
        <v>0</v>
      </c>
      <c r="K43" s="371">
        <f>'RM_5.3.sz.mell'!K43</f>
        <v>0</v>
      </c>
    </row>
    <row r="44" spans="1:11" s="467" customFormat="1" ht="14.1" customHeight="1" thickBot="1" x14ac:dyDescent="0.3">
      <c r="A44" s="1758" t="s">
        <v>57</v>
      </c>
      <c r="B44" s="1759"/>
      <c r="C44" s="1759"/>
      <c r="D44" s="1759"/>
      <c r="E44" s="1759"/>
      <c r="F44" s="1759"/>
      <c r="G44" s="1759"/>
      <c r="H44" s="1759"/>
      <c r="I44" s="1759"/>
      <c r="J44" s="1759"/>
      <c r="K44" s="1760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'RM_5.3.sz.mell'!C45</f>
        <v>0</v>
      </c>
      <c r="D45" s="834">
        <f>'RM_5.3.sz.mell'!D45</f>
        <v>0</v>
      </c>
      <c r="E45" s="834">
        <f>'RM_5.3.sz.mell'!E45</f>
        <v>0</v>
      </c>
      <c r="F45" s="834">
        <f>'RM_5.3.sz.mell'!F45</f>
        <v>0</v>
      </c>
      <c r="G45" s="834">
        <f>'RM_5.3.sz.mell'!G45</f>
        <v>0</v>
      </c>
      <c r="H45" s="834">
        <f>'RM_5.3.sz.mell'!H45</f>
        <v>0</v>
      </c>
      <c r="I45" s="834">
        <f>'RM_5.3.sz.mell'!I45</f>
        <v>0</v>
      </c>
      <c r="J45" s="834">
        <f>'RM_5.3.sz.mell'!J45</f>
        <v>0</v>
      </c>
      <c r="K45" s="327">
        <f>'RM_5.3.sz.mell'!K45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'RM_5.3.sz.mell'!C46</f>
        <v>0</v>
      </c>
      <c r="D46" s="836">
        <f>'RM_5.3.sz.mell'!D46</f>
        <v>0</v>
      </c>
      <c r="E46" s="836">
        <f>'RM_5.3.sz.mell'!E46</f>
        <v>0</v>
      </c>
      <c r="F46" s="836">
        <f>'RM_5.3.sz.mell'!F46</f>
        <v>0</v>
      </c>
      <c r="G46" s="836">
        <f>'RM_5.3.sz.mell'!G46</f>
        <v>0</v>
      </c>
      <c r="H46" s="836">
        <f>'RM_5.3.sz.mell'!H46</f>
        <v>0</v>
      </c>
      <c r="I46" s="836">
        <f>'RM_5.3.sz.mell'!I46</f>
        <v>0</v>
      </c>
      <c r="J46" s="836">
        <f>'RM_5.3.sz.mell'!J46</f>
        <v>0</v>
      </c>
      <c r="K46" s="837">
        <f>'RM_5.3.sz.mell'!K46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'RM_5.3.sz.mell'!C47</f>
        <v>0</v>
      </c>
      <c r="D47" s="839">
        <f>'RM_5.3.sz.mell'!D47</f>
        <v>0</v>
      </c>
      <c r="E47" s="839">
        <f>'RM_5.3.sz.mell'!E47</f>
        <v>0</v>
      </c>
      <c r="F47" s="839">
        <f>'RM_5.3.sz.mell'!F47</f>
        <v>0</v>
      </c>
      <c r="G47" s="839">
        <f>'RM_5.3.sz.mell'!G47</f>
        <v>0</v>
      </c>
      <c r="H47" s="839">
        <f>'RM_5.3.sz.mell'!H47</f>
        <v>0</v>
      </c>
      <c r="I47" s="839">
        <f>'RM_5.3.sz.mell'!I47</f>
        <v>0</v>
      </c>
      <c r="J47" s="839">
        <f>'RM_5.3.sz.mell'!J47</f>
        <v>0</v>
      </c>
      <c r="K47" s="840">
        <f>'RM_5.3.sz.mell'!K47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'RM_5.3.sz.mell'!C48</f>
        <v>0</v>
      </c>
      <c r="D48" s="839">
        <f>'RM_5.3.sz.mell'!D48</f>
        <v>0</v>
      </c>
      <c r="E48" s="839">
        <f>'RM_5.3.sz.mell'!E48</f>
        <v>0</v>
      </c>
      <c r="F48" s="839">
        <f>'RM_5.3.sz.mell'!F48</f>
        <v>0</v>
      </c>
      <c r="G48" s="839">
        <f>'RM_5.3.sz.mell'!G48</f>
        <v>0</v>
      </c>
      <c r="H48" s="839">
        <f>'RM_5.3.sz.mell'!H48</f>
        <v>0</v>
      </c>
      <c r="I48" s="839">
        <f>'RM_5.3.sz.mell'!I48</f>
        <v>0</v>
      </c>
      <c r="J48" s="839">
        <f>'RM_5.3.sz.mell'!J48</f>
        <v>0</v>
      </c>
      <c r="K48" s="840">
        <f>'RM_5.3.sz.mell'!K48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'RM_5.3.sz.mell'!C49</f>
        <v>0</v>
      </c>
      <c r="D49" s="839">
        <f>'RM_5.3.sz.mell'!D49</f>
        <v>0</v>
      </c>
      <c r="E49" s="839">
        <f>'RM_5.3.sz.mell'!E49</f>
        <v>0</v>
      </c>
      <c r="F49" s="839">
        <f>'RM_5.3.sz.mell'!F49</f>
        <v>0</v>
      </c>
      <c r="G49" s="839">
        <f>'RM_5.3.sz.mell'!G49</f>
        <v>0</v>
      </c>
      <c r="H49" s="839">
        <f>'RM_5.3.sz.mell'!H49</f>
        <v>0</v>
      </c>
      <c r="I49" s="839">
        <f>'RM_5.3.sz.mell'!I49</f>
        <v>0</v>
      </c>
      <c r="J49" s="839">
        <f>'RM_5.3.sz.mell'!J49</f>
        <v>0</v>
      </c>
      <c r="K49" s="840">
        <f>'RM_5.3.sz.mell'!K49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'RM_5.3.sz.mell'!C50</f>
        <v>0</v>
      </c>
      <c r="D50" s="839">
        <f>'RM_5.3.sz.mell'!D50</f>
        <v>0</v>
      </c>
      <c r="E50" s="839">
        <f>'RM_5.3.sz.mell'!E50</f>
        <v>0</v>
      </c>
      <c r="F50" s="839">
        <f>'RM_5.3.sz.mell'!F50</f>
        <v>0</v>
      </c>
      <c r="G50" s="839">
        <f>'RM_5.3.sz.mell'!G50</f>
        <v>0</v>
      </c>
      <c r="H50" s="839">
        <f>'RM_5.3.sz.mell'!H50</f>
        <v>0</v>
      </c>
      <c r="I50" s="839">
        <f>'RM_5.3.sz.mell'!I50</f>
        <v>0</v>
      </c>
      <c r="J50" s="839">
        <f>'RM_5.3.sz.mell'!J50</f>
        <v>0</v>
      </c>
      <c r="K50" s="840">
        <f>'RM_5.3.sz.mell'!K50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'RM_5.3.sz.mell'!C51</f>
        <v>0</v>
      </c>
      <c r="D51" s="834">
        <f>'RM_5.3.sz.mell'!D51</f>
        <v>0</v>
      </c>
      <c r="E51" s="834">
        <f>'RM_5.3.sz.mell'!E51</f>
        <v>0</v>
      </c>
      <c r="F51" s="834">
        <f>'RM_5.3.sz.mell'!F51</f>
        <v>0</v>
      </c>
      <c r="G51" s="834">
        <f>'RM_5.3.sz.mell'!G51</f>
        <v>0</v>
      </c>
      <c r="H51" s="834">
        <f>'RM_5.3.sz.mell'!H51</f>
        <v>0</v>
      </c>
      <c r="I51" s="834">
        <f>'RM_5.3.sz.mell'!I51</f>
        <v>0</v>
      </c>
      <c r="J51" s="834">
        <f>'RM_5.3.sz.mell'!J51</f>
        <v>0</v>
      </c>
      <c r="K51" s="327">
        <f>'RM_5.3.sz.mell'!K51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'RM_5.3.sz.mell'!C52</f>
        <v>0</v>
      </c>
      <c r="D52" s="836">
        <f>'RM_5.3.sz.mell'!D52</f>
        <v>0</v>
      </c>
      <c r="E52" s="836">
        <f>'RM_5.3.sz.mell'!E52</f>
        <v>0</v>
      </c>
      <c r="F52" s="836">
        <f>'RM_5.3.sz.mell'!F52</f>
        <v>0</v>
      </c>
      <c r="G52" s="836">
        <f>'RM_5.3.sz.mell'!G52</f>
        <v>0</v>
      </c>
      <c r="H52" s="836">
        <f>'RM_5.3.sz.mell'!H52</f>
        <v>0</v>
      </c>
      <c r="I52" s="836">
        <f>'RM_5.3.sz.mell'!I52</f>
        <v>0</v>
      </c>
      <c r="J52" s="836">
        <f>'RM_5.3.sz.mell'!J52</f>
        <v>0</v>
      </c>
      <c r="K52" s="837">
        <f>'RM_5.3.sz.mell'!K52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'RM_5.3.sz.mell'!C53</f>
        <v>0</v>
      </c>
      <c r="D53" s="839">
        <f>'RM_5.3.sz.mell'!D53</f>
        <v>0</v>
      </c>
      <c r="E53" s="839">
        <f>'RM_5.3.sz.mell'!E53</f>
        <v>0</v>
      </c>
      <c r="F53" s="839">
        <f>'RM_5.3.sz.mell'!F53</f>
        <v>0</v>
      </c>
      <c r="G53" s="839">
        <f>'RM_5.3.sz.mell'!G53</f>
        <v>0</v>
      </c>
      <c r="H53" s="839">
        <f>'RM_5.3.sz.mell'!H53</f>
        <v>0</v>
      </c>
      <c r="I53" s="839">
        <f>'RM_5.3.sz.mell'!I53</f>
        <v>0</v>
      </c>
      <c r="J53" s="839">
        <f>'RM_5.3.sz.mell'!J53</f>
        <v>0</v>
      </c>
      <c r="K53" s="840">
        <f>'RM_5.3.sz.mell'!K53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'RM_5.3.sz.mell'!C54</f>
        <v>0</v>
      </c>
      <c r="D54" s="839">
        <f>'RM_5.3.sz.mell'!D54</f>
        <v>0</v>
      </c>
      <c r="E54" s="839">
        <f>'RM_5.3.sz.mell'!E54</f>
        <v>0</v>
      </c>
      <c r="F54" s="839">
        <f>'RM_5.3.sz.mell'!F54</f>
        <v>0</v>
      </c>
      <c r="G54" s="839">
        <f>'RM_5.3.sz.mell'!G54</f>
        <v>0</v>
      </c>
      <c r="H54" s="839">
        <f>'RM_5.3.sz.mell'!H54</f>
        <v>0</v>
      </c>
      <c r="I54" s="839">
        <f>'RM_5.3.sz.mell'!I54</f>
        <v>0</v>
      </c>
      <c r="J54" s="839">
        <f>'RM_5.3.sz.mell'!J54</f>
        <v>0</v>
      </c>
      <c r="K54" s="840">
        <f>'RM_5.3.sz.mell'!K54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'RM_5.3.sz.mell'!C55</f>
        <v>0</v>
      </c>
      <c r="D55" s="839">
        <f>'RM_5.3.sz.mell'!D55</f>
        <v>0</v>
      </c>
      <c r="E55" s="839">
        <f>'RM_5.3.sz.mell'!E55</f>
        <v>0</v>
      </c>
      <c r="F55" s="839">
        <f>'RM_5.3.sz.mell'!F55</f>
        <v>0</v>
      </c>
      <c r="G55" s="839">
        <f>'RM_5.3.sz.mell'!G55</f>
        <v>0</v>
      </c>
      <c r="H55" s="839">
        <f>'RM_5.3.sz.mell'!H55</f>
        <v>0</v>
      </c>
      <c r="I55" s="839">
        <f>'RM_5.3.sz.mell'!I55</f>
        <v>0</v>
      </c>
      <c r="J55" s="839">
        <f>'RM_5.3.sz.mell'!J55</f>
        <v>0</v>
      </c>
      <c r="K55" s="840">
        <f>'RM_5.3.sz.mell'!K55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'RM_5.3.sz.mell'!C56</f>
        <v>0</v>
      </c>
      <c r="D56" s="834">
        <f>'RM_5.3.sz.mell'!D56</f>
        <v>0</v>
      </c>
      <c r="E56" s="834">
        <f>'RM_5.3.sz.mell'!E56</f>
        <v>0</v>
      </c>
      <c r="F56" s="834">
        <f>'RM_5.3.sz.mell'!F56</f>
        <v>0</v>
      </c>
      <c r="G56" s="834">
        <f>'RM_5.3.sz.mell'!G56</f>
        <v>0</v>
      </c>
      <c r="H56" s="834">
        <f>'RM_5.3.sz.mell'!H56</f>
        <v>0</v>
      </c>
      <c r="I56" s="834">
        <f>'RM_5.3.sz.mell'!I56</f>
        <v>0</v>
      </c>
      <c r="J56" s="834">
        <f>'RM_5.3.sz.mell'!J56</f>
        <v>0</v>
      </c>
      <c r="K56" s="327">
        <f>'RM_5.3.sz.mell'!K56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'RM_5.3.sz.mell'!C57</f>
        <v>0</v>
      </c>
      <c r="D57" s="842">
        <f>'RM_5.3.sz.mell'!D57</f>
        <v>0</v>
      </c>
      <c r="E57" s="842">
        <f>'RM_5.3.sz.mell'!E57</f>
        <v>0</v>
      </c>
      <c r="F57" s="842">
        <f>'RM_5.3.sz.mell'!F57</f>
        <v>0</v>
      </c>
      <c r="G57" s="842">
        <f>'RM_5.3.sz.mell'!G57</f>
        <v>0</v>
      </c>
      <c r="H57" s="842">
        <f>'RM_5.3.sz.mell'!H57</f>
        <v>0</v>
      </c>
      <c r="I57" s="842">
        <f>'RM_5.3.sz.mell'!I57</f>
        <v>0</v>
      </c>
      <c r="J57" s="842">
        <f>'RM_5.3.sz.mell'!J57</f>
        <v>0</v>
      </c>
      <c r="K57" s="375">
        <f>'RM_5.3.sz.mell'!K57</f>
        <v>0</v>
      </c>
    </row>
    <row r="58" spans="1:11" s="1434" customFormat="1" ht="13.8" thickBot="1" x14ac:dyDescent="0.3">
      <c r="A58" s="1433"/>
      <c r="C58" s="1435">
        <f>'RM_5.3.sz.mell'!C58</f>
        <v>0</v>
      </c>
      <c r="D58" s="1435">
        <f>'RM_5.3.sz.mell'!D58</f>
        <v>0</v>
      </c>
      <c r="E58" s="1435">
        <f>'RM_5.3.sz.mell'!E58</f>
        <v>0</v>
      </c>
      <c r="F58" s="1435">
        <f>'RM_5.3.sz.mell'!F58</f>
        <v>0</v>
      </c>
      <c r="G58" s="1435">
        <f>'RM_5.3.sz.mell'!G58</f>
        <v>0</v>
      </c>
      <c r="H58" s="1435">
        <f>'RM_5.3.sz.mell'!H58</f>
        <v>0</v>
      </c>
      <c r="I58" s="1435">
        <f>'RM_5.3.sz.mell'!I58</f>
        <v>0</v>
      </c>
      <c r="J58" s="1435">
        <f>'RM_5.3.sz.mell'!J58</f>
        <v>0</v>
      </c>
      <c r="K58" s="1430">
        <f>'RM_5.3.sz.mell'!K58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'RM_5.3.sz.mell'!C59</f>
        <v>0</v>
      </c>
      <c r="D59" s="846">
        <f>'RM_5.3.sz.mell'!D59</f>
        <v>0</v>
      </c>
      <c r="E59" s="846">
        <f>'RM_5.3.sz.mell'!E59</f>
        <v>0</v>
      </c>
      <c r="F59" s="846">
        <f>'RM_5.3.sz.mell'!F59</f>
        <v>0</v>
      </c>
      <c r="G59" s="846">
        <f>'RM_5.3.sz.mell'!G59</f>
        <v>0</v>
      </c>
      <c r="H59" s="846">
        <f>'RM_5.3.sz.mell'!H59</f>
        <v>0</v>
      </c>
      <c r="I59" s="846">
        <f>'RM_5.3.sz.mell'!I59</f>
        <v>0</v>
      </c>
      <c r="J59" s="846">
        <f>'RM_5.3.sz.mell'!J59</f>
        <v>0</v>
      </c>
      <c r="K59" s="847">
        <f>'RM_5.3.sz.mell'!K59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'RM_5.3.sz.mell'!C60</f>
        <v>0</v>
      </c>
      <c r="D60" s="846">
        <f>'RM_5.3.sz.mell'!D60</f>
        <v>0</v>
      </c>
      <c r="E60" s="846">
        <f>'RM_5.3.sz.mell'!E60</f>
        <v>0</v>
      </c>
      <c r="F60" s="846">
        <f>'RM_5.3.sz.mell'!F60</f>
        <v>0</v>
      </c>
      <c r="G60" s="846">
        <f>'RM_5.3.sz.mell'!G60</f>
        <v>0</v>
      </c>
      <c r="H60" s="846">
        <f>'RM_5.3.sz.mell'!H60</f>
        <v>0</v>
      </c>
      <c r="I60" s="846">
        <f>'RM_5.3.sz.mell'!I60</f>
        <v>0</v>
      </c>
      <c r="J60" s="846">
        <f>'RM_5.3.sz.mell'!J60</f>
        <v>0</v>
      </c>
      <c r="K60" s="847">
        <f>'RM_5.3.sz.mell'!K60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theme="7"/>
  </sheetPr>
  <dimension ref="A1:K60"/>
  <sheetViews>
    <sheetView topLeftCell="B1" zoomScale="120" zoomScaleNormal="120" workbookViewId="0">
      <selection activeCell="M67" sqref="M67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CONCATENATE("5.3.1. melléklet ",E_ALAPADATOK!A7," ",E_ALAPADATOK!B7," ",E_ALAPADATOK!C7," ",E_ALAPADATOK!D7," ",E_ALAPADATOK!E7," ",E_ALAPADATOK!F7," ",E_ALAPADATOK!G7," ",E_ALAPADATOK!H7)</f>
        <v>5.3.1.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CONCATENATE('E_5.3.sz.mell'!B2:J2)</f>
        <v>1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60</v>
      </c>
    </row>
    <row r="3" spans="1:11" s="465" customFormat="1" ht="23.1" customHeight="1" thickBot="1" x14ac:dyDescent="0.3">
      <c r="A3" s="635" t="s">
        <v>203</v>
      </c>
      <c r="B3" s="1763" t="str">
        <f>CONCATENATE('E_5.1.1.sz.mell'!B3:J3)</f>
        <v>Kötelező feladtok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59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'RM_5.3.1.sz.mell'!C10</f>
        <v>0</v>
      </c>
      <c r="D10" s="322">
        <f>'RM_5.3.1.sz.mell'!D10</f>
        <v>0</v>
      </c>
      <c r="E10" s="322">
        <f>'RM_5.3.1.sz.mell'!E10</f>
        <v>0</v>
      </c>
      <c r="F10" s="322">
        <f>'RM_5.3.1.sz.mell'!F10</f>
        <v>0</v>
      </c>
      <c r="G10" s="322">
        <f>'RM_5.3.1.sz.mell'!G10</f>
        <v>0</v>
      </c>
      <c r="H10" s="322">
        <f>'RM_5.3.1.sz.mell'!H10</f>
        <v>0</v>
      </c>
      <c r="I10" s="322">
        <f>'RM_5.3.1.sz.mell'!I10</f>
        <v>0</v>
      </c>
      <c r="J10" s="322">
        <f>'RM_5.3.1.sz.mell'!J10</f>
        <v>0</v>
      </c>
      <c r="K10" s="322">
        <f>'RM_5.3.1.sz.mell'!K10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'RM_5.3.1.sz.mell'!C11</f>
        <v>0</v>
      </c>
      <c r="D11" s="715">
        <f>'RM_5.3.1.sz.mell'!D11</f>
        <v>0</v>
      </c>
      <c r="E11" s="715">
        <f>'RM_5.3.1.sz.mell'!E11</f>
        <v>0</v>
      </c>
      <c r="F11" s="715">
        <f>'RM_5.3.1.sz.mell'!F11</f>
        <v>0</v>
      </c>
      <c r="G11" s="715">
        <f>'RM_5.3.1.sz.mell'!G11</f>
        <v>0</v>
      </c>
      <c r="H11" s="715">
        <f>'RM_5.3.1.sz.mell'!H11</f>
        <v>0</v>
      </c>
      <c r="I11" s="715">
        <f>'RM_5.3.1.sz.mell'!I11</f>
        <v>0</v>
      </c>
      <c r="J11" s="813">
        <f>'RM_5.3.1.sz.mell'!J11</f>
        <v>0</v>
      </c>
      <c r="K11" s="814">
        <f>'RM_5.3.1.sz.mell'!K11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'RM_5.3.1.sz.mell'!C12</f>
        <v>0</v>
      </c>
      <c r="D12" s="717">
        <f>'RM_5.3.1.sz.mell'!D12</f>
        <v>0</v>
      </c>
      <c r="E12" s="717">
        <f>'RM_5.3.1.sz.mell'!E12</f>
        <v>0</v>
      </c>
      <c r="F12" s="717">
        <f>'RM_5.3.1.sz.mell'!F12</f>
        <v>0</v>
      </c>
      <c r="G12" s="717">
        <f>'RM_5.3.1.sz.mell'!G12</f>
        <v>0</v>
      </c>
      <c r="H12" s="717">
        <f>'RM_5.3.1.sz.mell'!H12</f>
        <v>0</v>
      </c>
      <c r="I12" s="717">
        <f>'RM_5.3.1.sz.mell'!I12</f>
        <v>0</v>
      </c>
      <c r="J12" s="816">
        <f>'RM_5.3.1.sz.mell'!J12</f>
        <v>0</v>
      </c>
      <c r="K12" s="814">
        <f>'RM_5.3.1.sz.mell'!K12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'RM_5.3.1.sz.mell'!C13</f>
        <v>0</v>
      </c>
      <c r="D13" s="717">
        <f>'RM_5.3.1.sz.mell'!D13</f>
        <v>0</v>
      </c>
      <c r="E13" s="717">
        <f>'RM_5.3.1.sz.mell'!E13</f>
        <v>0</v>
      </c>
      <c r="F13" s="717">
        <f>'RM_5.3.1.sz.mell'!F13</f>
        <v>0</v>
      </c>
      <c r="G13" s="717">
        <f>'RM_5.3.1.sz.mell'!G13</f>
        <v>0</v>
      </c>
      <c r="H13" s="717">
        <f>'RM_5.3.1.sz.mell'!H13</f>
        <v>0</v>
      </c>
      <c r="I13" s="717">
        <f>'RM_5.3.1.sz.mell'!I13</f>
        <v>0</v>
      </c>
      <c r="J13" s="816">
        <f>'RM_5.3.1.sz.mell'!J13</f>
        <v>0</v>
      </c>
      <c r="K13" s="814">
        <f>'RM_5.3.1.sz.mell'!K13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'RM_5.3.1.sz.mell'!C14</f>
        <v>0</v>
      </c>
      <c r="D14" s="717">
        <f>'RM_5.3.1.sz.mell'!D14</f>
        <v>0</v>
      </c>
      <c r="E14" s="717">
        <f>'RM_5.3.1.sz.mell'!E14</f>
        <v>0</v>
      </c>
      <c r="F14" s="717">
        <f>'RM_5.3.1.sz.mell'!F14</f>
        <v>0</v>
      </c>
      <c r="G14" s="717">
        <f>'RM_5.3.1.sz.mell'!G14</f>
        <v>0</v>
      </c>
      <c r="H14" s="717">
        <f>'RM_5.3.1.sz.mell'!H14</f>
        <v>0</v>
      </c>
      <c r="I14" s="717">
        <f>'RM_5.3.1.sz.mell'!I14</f>
        <v>0</v>
      </c>
      <c r="J14" s="816">
        <f>'RM_5.3.1.sz.mell'!J14</f>
        <v>0</v>
      </c>
      <c r="K14" s="814">
        <f>'RM_5.3.1.sz.mell'!K14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'RM_5.3.1.sz.mell'!C15</f>
        <v>0</v>
      </c>
      <c r="D15" s="717">
        <f>'RM_5.3.1.sz.mell'!D15</f>
        <v>0</v>
      </c>
      <c r="E15" s="717">
        <f>'RM_5.3.1.sz.mell'!E15</f>
        <v>0</v>
      </c>
      <c r="F15" s="717">
        <f>'RM_5.3.1.sz.mell'!F15</f>
        <v>0</v>
      </c>
      <c r="G15" s="717">
        <f>'RM_5.3.1.sz.mell'!G15</f>
        <v>0</v>
      </c>
      <c r="H15" s="717">
        <f>'RM_5.3.1.sz.mell'!H15</f>
        <v>0</v>
      </c>
      <c r="I15" s="717">
        <f>'RM_5.3.1.sz.mell'!I15</f>
        <v>0</v>
      </c>
      <c r="J15" s="816">
        <f>'RM_5.3.1.sz.mell'!J15</f>
        <v>0</v>
      </c>
      <c r="K15" s="814">
        <f>'RM_5.3.1.sz.mell'!K15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'RM_5.3.1.sz.mell'!C16</f>
        <v>0</v>
      </c>
      <c r="D16" s="717">
        <f>'RM_5.3.1.sz.mell'!D16</f>
        <v>0</v>
      </c>
      <c r="E16" s="717">
        <f>'RM_5.3.1.sz.mell'!E16</f>
        <v>0</v>
      </c>
      <c r="F16" s="717">
        <f>'RM_5.3.1.sz.mell'!F16</f>
        <v>0</v>
      </c>
      <c r="G16" s="717">
        <f>'RM_5.3.1.sz.mell'!G16</f>
        <v>0</v>
      </c>
      <c r="H16" s="717">
        <f>'RM_5.3.1.sz.mell'!H16</f>
        <v>0</v>
      </c>
      <c r="I16" s="717">
        <f>'RM_5.3.1.sz.mell'!I16</f>
        <v>0</v>
      </c>
      <c r="J16" s="816">
        <f>'RM_5.3.1.sz.mell'!J16</f>
        <v>0</v>
      </c>
      <c r="K16" s="814">
        <f>'RM_5.3.1.sz.mell'!K16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'RM_5.3.1.sz.mell'!C17</f>
        <v>0</v>
      </c>
      <c r="D17" s="717">
        <f>'RM_5.3.1.sz.mell'!D17</f>
        <v>0</v>
      </c>
      <c r="E17" s="717">
        <f>'RM_5.3.1.sz.mell'!E17</f>
        <v>0</v>
      </c>
      <c r="F17" s="717">
        <f>'RM_5.3.1.sz.mell'!F17</f>
        <v>0</v>
      </c>
      <c r="G17" s="717">
        <f>'RM_5.3.1.sz.mell'!G17</f>
        <v>0</v>
      </c>
      <c r="H17" s="717">
        <f>'RM_5.3.1.sz.mell'!H17</f>
        <v>0</v>
      </c>
      <c r="I17" s="717">
        <f>'RM_5.3.1.sz.mell'!I17</f>
        <v>0</v>
      </c>
      <c r="J17" s="816">
        <f>'RM_5.3.1.sz.mell'!J17</f>
        <v>0</v>
      </c>
      <c r="K17" s="814">
        <f>'RM_5.3.1.sz.mell'!K17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'RM_5.3.1.sz.mell'!C18</f>
        <v>0</v>
      </c>
      <c r="D18" s="717">
        <f>'RM_5.3.1.sz.mell'!D18</f>
        <v>0</v>
      </c>
      <c r="E18" s="717">
        <f>'RM_5.3.1.sz.mell'!E18</f>
        <v>0</v>
      </c>
      <c r="F18" s="717">
        <f>'RM_5.3.1.sz.mell'!F18</f>
        <v>0</v>
      </c>
      <c r="G18" s="717">
        <f>'RM_5.3.1.sz.mell'!G18</f>
        <v>0</v>
      </c>
      <c r="H18" s="717">
        <f>'RM_5.3.1.sz.mell'!H18</f>
        <v>0</v>
      </c>
      <c r="I18" s="717">
        <f>'RM_5.3.1.sz.mell'!I18</f>
        <v>0</v>
      </c>
      <c r="J18" s="816">
        <f>'RM_5.3.1.sz.mell'!J18</f>
        <v>0</v>
      </c>
      <c r="K18" s="814">
        <f>'RM_5.3.1.sz.mell'!K18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'RM_5.3.1.sz.mell'!C19</f>
        <v>0</v>
      </c>
      <c r="D19" s="717">
        <f>'RM_5.3.1.sz.mell'!D19</f>
        <v>0</v>
      </c>
      <c r="E19" s="717">
        <f>'RM_5.3.1.sz.mell'!E19</f>
        <v>0</v>
      </c>
      <c r="F19" s="717">
        <f>'RM_5.3.1.sz.mell'!F19</f>
        <v>0</v>
      </c>
      <c r="G19" s="717">
        <f>'RM_5.3.1.sz.mell'!G19</f>
        <v>0</v>
      </c>
      <c r="H19" s="717">
        <f>'RM_5.3.1.sz.mell'!H19</f>
        <v>0</v>
      </c>
      <c r="I19" s="717">
        <f>'RM_5.3.1.sz.mell'!I19</f>
        <v>0</v>
      </c>
      <c r="J19" s="816">
        <f>'RM_5.3.1.sz.mell'!J19</f>
        <v>0</v>
      </c>
      <c r="K19" s="814">
        <f>'RM_5.3.1.sz.mell'!K19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'RM_5.3.1.sz.mell'!C20</f>
        <v>0</v>
      </c>
      <c r="D20" s="717">
        <f>'RM_5.3.1.sz.mell'!D20</f>
        <v>0</v>
      </c>
      <c r="E20" s="717">
        <f>'RM_5.3.1.sz.mell'!E20</f>
        <v>0</v>
      </c>
      <c r="F20" s="717">
        <f>'RM_5.3.1.sz.mell'!F20</f>
        <v>0</v>
      </c>
      <c r="G20" s="717">
        <f>'RM_5.3.1.sz.mell'!G20</f>
        <v>0</v>
      </c>
      <c r="H20" s="717">
        <f>'RM_5.3.1.sz.mell'!H20</f>
        <v>0</v>
      </c>
      <c r="I20" s="717">
        <f>'RM_5.3.1.sz.mell'!I20</f>
        <v>0</v>
      </c>
      <c r="J20" s="816">
        <f>'RM_5.3.1.sz.mell'!J20</f>
        <v>0</v>
      </c>
      <c r="K20" s="814">
        <f>'RM_5.3.1.sz.mell'!K20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'RM_5.3.1.sz.mell'!C21</f>
        <v>0</v>
      </c>
      <c r="D21" s="719">
        <f>'RM_5.3.1.sz.mell'!D21</f>
        <v>0</v>
      </c>
      <c r="E21" s="719">
        <f>'RM_5.3.1.sz.mell'!E21</f>
        <v>0</v>
      </c>
      <c r="F21" s="719">
        <f>'RM_5.3.1.sz.mell'!F21</f>
        <v>0</v>
      </c>
      <c r="G21" s="719">
        <f>'RM_5.3.1.sz.mell'!G21</f>
        <v>0</v>
      </c>
      <c r="H21" s="719">
        <f>'RM_5.3.1.sz.mell'!H21</f>
        <v>0</v>
      </c>
      <c r="I21" s="719">
        <f>'RM_5.3.1.sz.mell'!I21</f>
        <v>0</v>
      </c>
      <c r="J21" s="819">
        <f>'RM_5.3.1.sz.mell'!J21</f>
        <v>0</v>
      </c>
      <c r="K21" s="814">
        <f>'RM_5.3.1.sz.mell'!K21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'RM_5.3.1.sz.mell'!C22</f>
        <v>0</v>
      </c>
      <c r="D22" s="322">
        <f>'RM_5.3.1.sz.mell'!D22</f>
        <v>0</v>
      </c>
      <c r="E22" s="322">
        <f>'RM_5.3.1.sz.mell'!E22</f>
        <v>0</v>
      </c>
      <c r="F22" s="322">
        <f>'RM_5.3.1.sz.mell'!F22</f>
        <v>0</v>
      </c>
      <c r="G22" s="322">
        <f>'RM_5.3.1.sz.mell'!G22</f>
        <v>0</v>
      </c>
      <c r="H22" s="322">
        <f>'RM_5.3.1.sz.mell'!H22</f>
        <v>0</v>
      </c>
      <c r="I22" s="322">
        <f>'RM_5.3.1.sz.mell'!I22</f>
        <v>0</v>
      </c>
      <c r="J22" s="322">
        <f>'RM_5.3.1.sz.mell'!J22</f>
        <v>0</v>
      </c>
      <c r="K22" s="371">
        <f>'RM_5.3.1.sz.mell'!K22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'RM_5.3.1.sz.mell'!C23</f>
        <v>0</v>
      </c>
      <c r="D23" s="699">
        <f>'RM_5.3.1.sz.mell'!D23</f>
        <v>0</v>
      </c>
      <c r="E23" s="699">
        <f>'RM_5.3.1.sz.mell'!E23</f>
        <v>0</v>
      </c>
      <c r="F23" s="699">
        <f>'RM_5.3.1.sz.mell'!F23</f>
        <v>0</v>
      </c>
      <c r="G23" s="699">
        <f>'RM_5.3.1.sz.mell'!G23</f>
        <v>0</v>
      </c>
      <c r="H23" s="699">
        <f>'RM_5.3.1.sz.mell'!H23</f>
        <v>0</v>
      </c>
      <c r="I23" s="699">
        <f>'RM_5.3.1.sz.mell'!I23</f>
        <v>0</v>
      </c>
      <c r="J23" s="821">
        <f>'RM_5.3.1.sz.mell'!J23</f>
        <v>0</v>
      </c>
      <c r="K23" s="814">
        <f>'RM_5.3.1.sz.mell'!K23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'RM_5.3.1.sz.mell'!C24</f>
        <v>0</v>
      </c>
      <c r="D24" s="717">
        <f>'RM_5.3.1.sz.mell'!D24</f>
        <v>0</v>
      </c>
      <c r="E24" s="717">
        <f>'RM_5.3.1.sz.mell'!E24</f>
        <v>0</v>
      </c>
      <c r="F24" s="717">
        <f>'RM_5.3.1.sz.mell'!F24</f>
        <v>0</v>
      </c>
      <c r="G24" s="717">
        <f>'RM_5.3.1.sz.mell'!G24</f>
        <v>0</v>
      </c>
      <c r="H24" s="717">
        <f>'RM_5.3.1.sz.mell'!H24</f>
        <v>0</v>
      </c>
      <c r="I24" s="717">
        <f>'RM_5.3.1.sz.mell'!I24</f>
        <v>0</v>
      </c>
      <c r="J24" s="816">
        <f>'RM_5.3.1.sz.mell'!J24</f>
        <v>0</v>
      </c>
      <c r="K24" s="822">
        <f>'RM_5.3.1.sz.mell'!K24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'RM_5.3.1.sz.mell'!C25</f>
        <v>0</v>
      </c>
      <c r="D25" s="717">
        <f>'RM_5.3.1.sz.mell'!D25</f>
        <v>0</v>
      </c>
      <c r="E25" s="717">
        <f>'RM_5.3.1.sz.mell'!E25</f>
        <v>0</v>
      </c>
      <c r="F25" s="717">
        <f>'RM_5.3.1.sz.mell'!F25</f>
        <v>0</v>
      </c>
      <c r="G25" s="717">
        <f>'RM_5.3.1.sz.mell'!G25</f>
        <v>0</v>
      </c>
      <c r="H25" s="717">
        <f>'RM_5.3.1.sz.mell'!H25</f>
        <v>0</v>
      </c>
      <c r="I25" s="717">
        <f>'RM_5.3.1.sz.mell'!I25</f>
        <v>0</v>
      </c>
      <c r="J25" s="816">
        <f>'RM_5.3.1.sz.mell'!J25</f>
        <v>0</v>
      </c>
      <c r="K25" s="822">
        <f>'RM_5.3.1.sz.mell'!K25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'RM_5.3.1.sz.mell'!C26</f>
        <v>0</v>
      </c>
      <c r="D26" s="719">
        <f>'RM_5.3.1.sz.mell'!D26</f>
        <v>0</v>
      </c>
      <c r="E26" s="719">
        <f>'RM_5.3.1.sz.mell'!E26</f>
        <v>0</v>
      </c>
      <c r="F26" s="719">
        <f>'RM_5.3.1.sz.mell'!F26</f>
        <v>0</v>
      </c>
      <c r="G26" s="719">
        <f>'RM_5.3.1.sz.mell'!G26</f>
        <v>0</v>
      </c>
      <c r="H26" s="719">
        <f>'RM_5.3.1.sz.mell'!H26</f>
        <v>0</v>
      </c>
      <c r="I26" s="719">
        <f>'RM_5.3.1.sz.mell'!I26</f>
        <v>0</v>
      </c>
      <c r="J26" s="823">
        <f>'RM_5.3.1.sz.mell'!J26</f>
        <v>0</v>
      </c>
      <c r="K26" s="824">
        <f>'RM_5.3.1.sz.mell'!K26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'RM_5.3.1.sz.mell'!C27</f>
        <v>0</v>
      </c>
      <c r="D27" s="414">
        <f>'RM_5.3.1.sz.mell'!D27</f>
        <v>0</v>
      </c>
      <c r="E27" s="414">
        <f>'RM_5.3.1.sz.mell'!E27</f>
        <v>0</v>
      </c>
      <c r="F27" s="414">
        <f>'RM_5.3.1.sz.mell'!F27</f>
        <v>0</v>
      </c>
      <c r="G27" s="414">
        <f>'RM_5.3.1.sz.mell'!G27</f>
        <v>0</v>
      </c>
      <c r="H27" s="414">
        <f>'RM_5.3.1.sz.mell'!H27</f>
        <v>0</v>
      </c>
      <c r="I27" s="414">
        <f>'RM_5.3.1.sz.mell'!I27</f>
        <v>0</v>
      </c>
      <c r="J27" s="414">
        <f>'RM_5.3.1.sz.mell'!J27</f>
        <v>0</v>
      </c>
      <c r="K27" s="327">
        <f>'RM_5.3.1.sz.mell'!K27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'RM_5.3.1.sz.mell'!C28</f>
        <v>0</v>
      </c>
      <c r="D28" s="322">
        <f>'RM_5.3.1.sz.mell'!D28</f>
        <v>0</v>
      </c>
      <c r="E28" s="322">
        <f>'RM_5.3.1.sz.mell'!E28</f>
        <v>0</v>
      </c>
      <c r="F28" s="322">
        <f>'RM_5.3.1.sz.mell'!F28</f>
        <v>0</v>
      </c>
      <c r="G28" s="322">
        <f>'RM_5.3.1.sz.mell'!G28</f>
        <v>0</v>
      </c>
      <c r="H28" s="322">
        <f>'RM_5.3.1.sz.mell'!H28</f>
        <v>0</v>
      </c>
      <c r="I28" s="322">
        <f>'RM_5.3.1.sz.mell'!I28</f>
        <v>0</v>
      </c>
      <c r="J28" s="322">
        <f>'RM_5.3.1.sz.mell'!J28</f>
        <v>0</v>
      </c>
      <c r="K28" s="371">
        <f>'RM_5.3.1.sz.mell'!K28</f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'RM_5.3.1.sz.mell'!C29</f>
        <v>0</v>
      </c>
      <c r="D29" s="710">
        <f>'RM_5.3.1.sz.mell'!D29</f>
        <v>0</v>
      </c>
      <c r="E29" s="710">
        <f>'RM_5.3.1.sz.mell'!E29</f>
        <v>0</v>
      </c>
      <c r="F29" s="710">
        <f>'RM_5.3.1.sz.mell'!F29</f>
        <v>0</v>
      </c>
      <c r="G29" s="710">
        <f>'RM_5.3.1.sz.mell'!G29</f>
        <v>0</v>
      </c>
      <c r="H29" s="710">
        <f>'RM_5.3.1.sz.mell'!H29</f>
        <v>0</v>
      </c>
      <c r="I29" s="710">
        <f>'RM_5.3.1.sz.mell'!I29</f>
        <v>0</v>
      </c>
      <c r="J29" s="821">
        <f>'RM_5.3.1.sz.mell'!J29</f>
        <v>0</v>
      </c>
      <c r="K29" s="814">
        <f>'RM_5.3.1.sz.mell'!K29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'RM_5.3.1.sz.mell'!C30</f>
        <v>0</v>
      </c>
      <c r="D30" s="710">
        <f>'RM_5.3.1.sz.mell'!D30</f>
        <v>0</v>
      </c>
      <c r="E30" s="710">
        <f>'RM_5.3.1.sz.mell'!E30</f>
        <v>0</v>
      </c>
      <c r="F30" s="710">
        <f>'RM_5.3.1.sz.mell'!F30</f>
        <v>0</v>
      </c>
      <c r="G30" s="710">
        <f>'RM_5.3.1.sz.mell'!G30</f>
        <v>0</v>
      </c>
      <c r="H30" s="710">
        <f>'RM_5.3.1.sz.mell'!H30</f>
        <v>0</v>
      </c>
      <c r="I30" s="710">
        <f>'RM_5.3.1.sz.mell'!I30</f>
        <v>0</v>
      </c>
      <c r="J30" s="821">
        <f>'RM_5.3.1.sz.mell'!J30</f>
        <v>0</v>
      </c>
      <c r="K30" s="814">
        <f>'RM_5.3.1.sz.mell'!K30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'RM_5.3.1.sz.mell'!C31</f>
        <v>0</v>
      </c>
      <c r="D31" s="790">
        <f>'RM_5.3.1.sz.mell'!D31</f>
        <v>0</v>
      </c>
      <c r="E31" s="790">
        <f>'RM_5.3.1.sz.mell'!E31</f>
        <v>0</v>
      </c>
      <c r="F31" s="790">
        <f>'RM_5.3.1.sz.mell'!F31</f>
        <v>0</v>
      </c>
      <c r="G31" s="790">
        <f>'RM_5.3.1.sz.mell'!G31</f>
        <v>0</v>
      </c>
      <c r="H31" s="790">
        <f>'RM_5.3.1.sz.mell'!H31</f>
        <v>0</v>
      </c>
      <c r="I31" s="790">
        <f>'RM_5.3.1.sz.mell'!I31</f>
        <v>0</v>
      </c>
      <c r="J31" s="821">
        <f>'RM_5.3.1.sz.mell'!J31</f>
        <v>0</v>
      </c>
      <c r="K31" s="814">
        <f>'RM_5.3.1.sz.mell'!K31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'RM_5.3.1.sz.mell'!C32</f>
        <v>0</v>
      </c>
      <c r="D32" s="322">
        <f>'RM_5.3.1.sz.mell'!D32</f>
        <v>0</v>
      </c>
      <c r="E32" s="322">
        <f>'RM_5.3.1.sz.mell'!E32</f>
        <v>0</v>
      </c>
      <c r="F32" s="322">
        <f>'RM_5.3.1.sz.mell'!F32</f>
        <v>0</v>
      </c>
      <c r="G32" s="322">
        <f>'RM_5.3.1.sz.mell'!G32</f>
        <v>0</v>
      </c>
      <c r="H32" s="322">
        <f>'RM_5.3.1.sz.mell'!H32</f>
        <v>0</v>
      </c>
      <c r="I32" s="322">
        <f>'RM_5.3.1.sz.mell'!I32</f>
        <v>0</v>
      </c>
      <c r="J32" s="322">
        <f>'RM_5.3.1.sz.mell'!J32</f>
        <v>0</v>
      </c>
      <c r="K32" s="371">
        <f>'RM_5.3.1.sz.mell'!K32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'RM_5.3.1.sz.mell'!C33</f>
        <v>0</v>
      </c>
      <c r="D33" s="703">
        <f>'RM_5.3.1.sz.mell'!D33</f>
        <v>0</v>
      </c>
      <c r="E33" s="703">
        <f>'RM_5.3.1.sz.mell'!E33</f>
        <v>0</v>
      </c>
      <c r="F33" s="703">
        <f>'RM_5.3.1.sz.mell'!F33</f>
        <v>0</v>
      </c>
      <c r="G33" s="703">
        <f>'RM_5.3.1.sz.mell'!G33</f>
        <v>0</v>
      </c>
      <c r="H33" s="703">
        <f>'RM_5.3.1.sz.mell'!H33</f>
        <v>0</v>
      </c>
      <c r="I33" s="703">
        <f>'RM_5.3.1.sz.mell'!I33</f>
        <v>0</v>
      </c>
      <c r="J33" s="821">
        <f>'RM_5.3.1.sz.mell'!J33</f>
        <v>0</v>
      </c>
      <c r="K33" s="814">
        <f>'RM_5.3.1.sz.mell'!K33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'RM_5.3.1.sz.mell'!C34</f>
        <v>0</v>
      </c>
      <c r="D34" s="710">
        <f>'RM_5.3.1.sz.mell'!D34</f>
        <v>0</v>
      </c>
      <c r="E34" s="710">
        <f>'RM_5.3.1.sz.mell'!E34</f>
        <v>0</v>
      </c>
      <c r="F34" s="710">
        <f>'RM_5.3.1.sz.mell'!F34</f>
        <v>0</v>
      </c>
      <c r="G34" s="710">
        <f>'RM_5.3.1.sz.mell'!G34</f>
        <v>0</v>
      </c>
      <c r="H34" s="710">
        <f>'RM_5.3.1.sz.mell'!H34</f>
        <v>0</v>
      </c>
      <c r="I34" s="710">
        <f>'RM_5.3.1.sz.mell'!I34</f>
        <v>0</v>
      </c>
      <c r="J34" s="821">
        <f>'RM_5.3.1.sz.mell'!J34</f>
        <v>0</v>
      </c>
      <c r="K34" s="814">
        <f>'RM_5.3.1.sz.mell'!K34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'RM_5.3.1.sz.mell'!C35</f>
        <v>0</v>
      </c>
      <c r="D35" s="790">
        <f>'RM_5.3.1.sz.mell'!D35</f>
        <v>0</v>
      </c>
      <c r="E35" s="790">
        <f>'RM_5.3.1.sz.mell'!E35</f>
        <v>0</v>
      </c>
      <c r="F35" s="790">
        <f>'RM_5.3.1.sz.mell'!F35</f>
        <v>0</v>
      </c>
      <c r="G35" s="790">
        <f>'RM_5.3.1.sz.mell'!G35</f>
        <v>0</v>
      </c>
      <c r="H35" s="790">
        <f>'RM_5.3.1.sz.mell'!H35</f>
        <v>0</v>
      </c>
      <c r="I35" s="790">
        <f>'RM_5.3.1.sz.mell'!I35</f>
        <v>0</v>
      </c>
      <c r="J35" s="821">
        <f>'RM_5.3.1.sz.mell'!J35</f>
        <v>0</v>
      </c>
      <c r="K35" s="831">
        <f>'RM_5.3.1.sz.mell'!K35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'RM_5.3.1.sz.mell'!C36</f>
        <v>0</v>
      </c>
      <c r="D36" s="414">
        <f>'RM_5.3.1.sz.mell'!D36</f>
        <v>0</v>
      </c>
      <c r="E36" s="414">
        <f>'RM_5.3.1.sz.mell'!E36</f>
        <v>0</v>
      </c>
      <c r="F36" s="414">
        <f>'RM_5.3.1.sz.mell'!F36</f>
        <v>0</v>
      </c>
      <c r="G36" s="414">
        <f>'RM_5.3.1.sz.mell'!G36</f>
        <v>0</v>
      </c>
      <c r="H36" s="414">
        <f>'RM_5.3.1.sz.mell'!H36</f>
        <v>0</v>
      </c>
      <c r="I36" s="414">
        <f>'RM_5.3.1.sz.mell'!I36</f>
        <v>0</v>
      </c>
      <c r="J36" s="322">
        <f>'RM_5.3.1.sz.mell'!J36</f>
        <v>0</v>
      </c>
      <c r="K36" s="327">
        <f>'RM_5.3.1.sz.mell'!K36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'RM_5.3.1.sz.mell'!C37</f>
        <v>0</v>
      </c>
      <c r="D37" s="414">
        <f>'RM_5.3.1.sz.mell'!D37</f>
        <v>0</v>
      </c>
      <c r="E37" s="414">
        <f>'RM_5.3.1.sz.mell'!E37</f>
        <v>0</v>
      </c>
      <c r="F37" s="414">
        <f>'RM_5.3.1.sz.mell'!F37</f>
        <v>0</v>
      </c>
      <c r="G37" s="414">
        <f>'RM_5.3.1.sz.mell'!G37</f>
        <v>0</v>
      </c>
      <c r="H37" s="414">
        <f>'RM_5.3.1.sz.mell'!H37</f>
        <v>0</v>
      </c>
      <c r="I37" s="414">
        <f>'RM_5.3.1.sz.mell'!I37</f>
        <v>0</v>
      </c>
      <c r="J37" s="832">
        <f>'RM_5.3.1.sz.mell'!J37</f>
        <v>0</v>
      </c>
      <c r="K37" s="814">
        <f>'RM_5.3.1.sz.mell'!K37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'RM_5.3.1.sz.mell'!C38</f>
        <v>0</v>
      </c>
      <c r="D38" s="322">
        <f>'RM_5.3.1.sz.mell'!D38</f>
        <v>0</v>
      </c>
      <c r="E38" s="322">
        <f>'RM_5.3.1.sz.mell'!E38</f>
        <v>0</v>
      </c>
      <c r="F38" s="322">
        <f>'RM_5.3.1.sz.mell'!F38</f>
        <v>0</v>
      </c>
      <c r="G38" s="322">
        <f>'RM_5.3.1.sz.mell'!G38</f>
        <v>0</v>
      </c>
      <c r="H38" s="322">
        <f>'RM_5.3.1.sz.mell'!H38</f>
        <v>0</v>
      </c>
      <c r="I38" s="322">
        <f>'RM_5.3.1.sz.mell'!I38</f>
        <v>0</v>
      </c>
      <c r="J38" s="322">
        <f>'RM_5.3.1.sz.mell'!J38</f>
        <v>0</v>
      </c>
      <c r="K38" s="371">
        <f>'RM_5.3.1.sz.mell'!K38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'RM_5.3.1.sz.mell'!C39</f>
        <v>0</v>
      </c>
      <c r="D39" s="322">
        <f>'RM_5.3.1.sz.mell'!D39</f>
        <v>0</v>
      </c>
      <c r="E39" s="322">
        <f>'RM_5.3.1.sz.mell'!E39</f>
        <v>0</v>
      </c>
      <c r="F39" s="322">
        <f>'RM_5.3.1.sz.mell'!F39</f>
        <v>0</v>
      </c>
      <c r="G39" s="322">
        <f>'RM_5.3.1.sz.mell'!G39</f>
        <v>0</v>
      </c>
      <c r="H39" s="322">
        <f>'RM_5.3.1.sz.mell'!H39</f>
        <v>0</v>
      </c>
      <c r="I39" s="322">
        <f>'RM_5.3.1.sz.mell'!I39</f>
        <v>0</v>
      </c>
      <c r="J39" s="322">
        <f>'RM_5.3.1.sz.mell'!J39</f>
        <v>0</v>
      </c>
      <c r="K39" s="371">
        <f>'RM_5.3.1.sz.mell'!K39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'RM_5.3.1.sz.mell'!C40</f>
        <v>0</v>
      </c>
      <c r="D40" s="703">
        <f>'RM_5.3.1.sz.mell'!D40</f>
        <v>0</v>
      </c>
      <c r="E40" s="703">
        <f>'RM_5.3.1.sz.mell'!E40</f>
        <v>0</v>
      </c>
      <c r="F40" s="703">
        <f>'RM_5.3.1.sz.mell'!F40</f>
        <v>0</v>
      </c>
      <c r="G40" s="703">
        <f>'RM_5.3.1.sz.mell'!G40</f>
        <v>0</v>
      </c>
      <c r="H40" s="703">
        <f>'RM_5.3.1.sz.mell'!H40</f>
        <v>0</v>
      </c>
      <c r="I40" s="703">
        <f>'RM_5.3.1.sz.mell'!I40</f>
        <v>0</v>
      </c>
      <c r="J40" s="821">
        <f>'RM_5.3.1.sz.mell'!J40</f>
        <v>0</v>
      </c>
      <c r="K40" s="814">
        <f>'RM_5.3.1.sz.mell'!K40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'RM_5.3.1.sz.mell'!C41</f>
        <v>0</v>
      </c>
      <c r="D41" s="710">
        <f>'RM_5.3.1.sz.mell'!D41</f>
        <v>0</v>
      </c>
      <c r="E41" s="710">
        <f>'RM_5.3.1.sz.mell'!E41</f>
        <v>0</v>
      </c>
      <c r="F41" s="710">
        <f>'RM_5.3.1.sz.mell'!F41</f>
        <v>0</v>
      </c>
      <c r="G41" s="710">
        <f>'RM_5.3.1.sz.mell'!G41</f>
        <v>0</v>
      </c>
      <c r="H41" s="710">
        <f>'RM_5.3.1.sz.mell'!H41</f>
        <v>0</v>
      </c>
      <c r="I41" s="710">
        <f>'RM_5.3.1.sz.mell'!I41</f>
        <v>0</v>
      </c>
      <c r="J41" s="821">
        <f>'RM_5.3.1.sz.mell'!J41</f>
        <v>0</v>
      </c>
      <c r="K41" s="822">
        <f>'RM_5.3.1.sz.mell'!K41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'RM_5.3.1.sz.mell'!C42</f>
        <v>0</v>
      </c>
      <c r="D42" s="707">
        <f>'RM_5.3.1.sz.mell'!D42</f>
        <v>0</v>
      </c>
      <c r="E42" s="707">
        <f>'RM_5.3.1.sz.mell'!E42</f>
        <v>0</v>
      </c>
      <c r="F42" s="707">
        <f>'RM_5.3.1.sz.mell'!F42</f>
        <v>0</v>
      </c>
      <c r="G42" s="707">
        <f>'RM_5.3.1.sz.mell'!G42</f>
        <v>0</v>
      </c>
      <c r="H42" s="707">
        <f>'RM_5.3.1.sz.mell'!H42</f>
        <v>0</v>
      </c>
      <c r="I42" s="707">
        <f>'RM_5.3.1.sz.mell'!I42</f>
        <v>0</v>
      </c>
      <c r="J42" s="821">
        <f>'RM_5.3.1.sz.mell'!J42</f>
        <v>0</v>
      </c>
      <c r="K42" s="824">
        <f>'RM_5.3.1.sz.mell'!K42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'RM_5.3.1.sz.mell'!C43</f>
        <v>0</v>
      </c>
      <c r="D43" s="322">
        <f>'RM_5.3.1.sz.mell'!D43</f>
        <v>0</v>
      </c>
      <c r="E43" s="322">
        <f>'RM_5.3.1.sz.mell'!E43</f>
        <v>0</v>
      </c>
      <c r="F43" s="322">
        <f>'RM_5.3.1.sz.mell'!F43</f>
        <v>0</v>
      </c>
      <c r="G43" s="322">
        <f>'RM_5.3.1.sz.mell'!G43</f>
        <v>0</v>
      </c>
      <c r="H43" s="322">
        <f>'RM_5.3.1.sz.mell'!H43</f>
        <v>0</v>
      </c>
      <c r="I43" s="322">
        <f>'RM_5.3.1.sz.mell'!I43</f>
        <v>0</v>
      </c>
      <c r="J43" s="322">
        <f>'RM_5.3.1.sz.mell'!J43</f>
        <v>0</v>
      </c>
      <c r="K43" s="371">
        <f>'RM_5.3.1.sz.mell'!K43</f>
        <v>0</v>
      </c>
    </row>
    <row r="44" spans="1:11" s="467" customFormat="1" ht="14.1" customHeight="1" thickBot="1" x14ac:dyDescent="0.3">
      <c r="A44" s="1758" t="s">
        <v>57</v>
      </c>
      <c r="B44" s="1759"/>
      <c r="C44" s="1759"/>
      <c r="D44" s="1759"/>
      <c r="E44" s="1759"/>
      <c r="F44" s="1759"/>
      <c r="G44" s="1759"/>
      <c r="H44" s="1759"/>
      <c r="I44" s="1759"/>
      <c r="J44" s="1759"/>
      <c r="K44" s="1760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'RM_5.3.1.sz.mell'!C45</f>
        <v>0</v>
      </c>
      <c r="D45" s="834">
        <f>'RM_5.3.1.sz.mell'!D45</f>
        <v>0</v>
      </c>
      <c r="E45" s="834">
        <f>'RM_5.3.1.sz.mell'!E45</f>
        <v>0</v>
      </c>
      <c r="F45" s="834">
        <f>'RM_5.3.1.sz.mell'!F45</f>
        <v>0</v>
      </c>
      <c r="G45" s="834">
        <f>'RM_5.3.1.sz.mell'!G45</f>
        <v>0</v>
      </c>
      <c r="H45" s="834">
        <f>'RM_5.3.1.sz.mell'!H45</f>
        <v>0</v>
      </c>
      <c r="I45" s="834">
        <f>'RM_5.3.1.sz.mell'!I45</f>
        <v>0</v>
      </c>
      <c r="J45" s="834">
        <f>'RM_5.3.1.sz.mell'!J45</f>
        <v>0</v>
      </c>
      <c r="K45" s="327">
        <f>'RM_5.3.1.sz.mell'!K45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'RM_5.3.1.sz.mell'!C46</f>
        <v>0</v>
      </c>
      <c r="D46" s="836">
        <f>'RM_5.3.1.sz.mell'!D46</f>
        <v>0</v>
      </c>
      <c r="E46" s="836">
        <f>'RM_5.3.1.sz.mell'!E46</f>
        <v>0</v>
      </c>
      <c r="F46" s="836">
        <f>'RM_5.3.1.sz.mell'!F46</f>
        <v>0</v>
      </c>
      <c r="G46" s="836">
        <f>'RM_5.3.1.sz.mell'!G46</f>
        <v>0</v>
      </c>
      <c r="H46" s="836">
        <f>'RM_5.3.1.sz.mell'!H46</f>
        <v>0</v>
      </c>
      <c r="I46" s="836">
        <f>'RM_5.3.1.sz.mell'!I46</f>
        <v>0</v>
      </c>
      <c r="J46" s="836">
        <f>'RM_5.3.1.sz.mell'!J46</f>
        <v>0</v>
      </c>
      <c r="K46" s="837">
        <f>'RM_5.3.1.sz.mell'!K46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'RM_5.3.1.sz.mell'!C47</f>
        <v>0</v>
      </c>
      <c r="D47" s="839">
        <f>'RM_5.3.1.sz.mell'!D47</f>
        <v>0</v>
      </c>
      <c r="E47" s="839">
        <f>'RM_5.3.1.sz.mell'!E47</f>
        <v>0</v>
      </c>
      <c r="F47" s="839">
        <f>'RM_5.3.1.sz.mell'!F47</f>
        <v>0</v>
      </c>
      <c r="G47" s="839">
        <f>'RM_5.3.1.sz.mell'!G47</f>
        <v>0</v>
      </c>
      <c r="H47" s="839">
        <f>'RM_5.3.1.sz.mell'!H47</f>
        <v>0</v>
      </c>
      <c r="I47" s="839">
        <f>'RM_5.3.1.sz.mell'!I47</f>
        <v>0</v>
      </c>
      <c r="J47" s="839">
        <f>'RM_5.3.1.sz.mell'!J47</f>
        <v>0</v>
      </c>
      <c r="K47" s="840">
        <f>'RM_5.3.1.sz.mell'!K47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'RM_5.3.1.sz.mell'!C48</f>
        <v>0</v>
      </c>
      <c r="D48" s="839">
        <f>'RM_5.3.1.sz.mell'!D48</f>
        <v>0</v>
      </c>
      <c r="E48" s="839">
        <f>'RM_5.3.1.sz.mell'!E48</f>
        <v>0</v>
      </c>
      <c r="F48" s="839">
        <f>'RM_5.3.1.sz.mell'!F48</f>
        <v>0</v>
      </c>
      <c r="G48" s="839">
        <f>'RM_5.3.1.sz.mell'!G48</f>
        <v>0</v>
      </c>
      <c r="H48" s="839">
        <f>'RM_5.3.1.sz.mell'!H48</f>
        <v>0</v>
      </c>
      <c r="I48" s="839">
        <f>'RM_5.3.1.sz.mell'!I48</f>
        <v>0</v>
      </c>
      <c r="J48" s="839">
        <f>'RM_5.3.1.sz.mell'!J48</f>
        <v>0</v>
      </c>
      <c r="K48" s="840">
        <f>'RM_5.3.1.sz.mell'!K48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'RM_5.3.1.sz.mell'!C49</f>
        <v>0</v>
      </c>
      <c r="D49" s="839">
        <f>'RM_5.3.1.sz.mell'!D49</f>
        <v>0</v>
      </c>
      <c r="E49" s="839">
        <f>'RM_5.3.1.sz.mell'!E49</f>
        <v>0</v>
      </c>
      <c r="F49" s="839">
        <f>'RM_5.3.1.sz.mell'!F49</f>
        <v>0</v>
      </c>
      <c r="G49" s="839">
        <f>'RM_5.3.1.sz.mell'!G49</f>
        <v>0</v>
      </c>
      <c r="H49" s="839">
        <f>'RM_5.3.1.sz.mell'!H49</f>
        <v>0</v>
      </c>
      <c r="I49" s="839">
        <f>'RM_5.3.1.sz.mell'!I49</f>
        <v>0</v>
      </c>
      <c r="J49" s="839">
        <f>'RM_5.3.1.sz.mell'!J49</f>
        <v>0</v>
      </c>
      <c r="K49" s="840">
        <f>'RM_5.3.1.sz.mell'!K49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'RM_5.3.1.sz.mell'!C50</f>
        <v>0</v>
      </c>
      <c r="D50" s="839">
        <f>'RM_5.3.1.sz.mell'!D50</f>
        <v>0</v>
      </c>
      <c r="E50" s="839">
        <f>'RM_5.3.1.sz.mell'!E50</f>
        <v>0</v>
      </c>
      <c r="F50" s="839">
        <f>'RM_5.3.1.sz.mell'!F50</f>
        <v>0</v>
      </c>
      <c r="G50" s="839">
        <f>'RM_5.3.1.sz.mell'!G50</f>
        <v>0</v>
      </c>
      <c r="H50" s="839">
        <f>'RM_5.3.1.sz.mell'!H50</f>
        <v>0</v>
      </c>
      <c r="I50" s="839">
        <f>'RM_5.3.1.sz.mell'!I50</f>
        <v>0</v>
      </c>
      <c r="J50" s="839">
        <f>'RM_5.3.1.sz.mell'!J50</f>
        <v>0</v>
      </c>
      <c r="K50" s="840">
        <f>'RM_5.3.1.sz.mell'!K50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'RM_5.3.1.sz.mell'!C51</f>
        <v>0</v>
      </c>
      <c r="D51" s="834">
        <f>'RM_5.3.1.sz.mell'!D51</f>
        <v>0</v>
      </c>
      <c r="E51" s="834">
        <f>'RM_5.3.1.sz.mell'!E51</f>
        <v>0</v>
      </c>
      <c r="F51" s="834">
        <f>'RM_5.3.1.sz.mell'!F51</f>
        <v>0</v>
      </c>
      <c r="G51" s="834">
        <f>'RM_5.3.1.sz.mell'!G51</f>
        <v>0</v>
      </c>
      <c r="H51" s="834">
        <f>'RM_5.3.1.sz.mell'!H51</f>
        <v>0</v>
      </c>
      <c r="I51" s="834">
        <f>'RM_5.3.1.sz.mell'!I51</f>
        <v>0</v>
      </c>
      <c r="J51" s="834">
        <f>'RM_5.3.1.sz.mell'!J51</f>
        <v>0</v>
      </c>
      <c r="K51" s="327">
        <f>'RM_5.3.1.sz.mell'!K51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'RM_5.3.1.sz.mell'!C52</f>
        <v>0</v>
      </c>
      <c r="D52" s="836">
        <f>'RM_5.3.1.sz.mell'!D52</f>
        <v>0</v>
      </c>
      <c r="E52" s="836">
        <f>'RM_5.3.1.sz.mell'!E52</f>
        <v>0</v>
      </c>
      <c r="F52" s="836">
        <f>'RM_5.3.1.sz.mell'!F52</f>
        <v>0</v>
      </c>
      <c r="G52" s="836">
        <f>'RM_5.3.1.sz.mell'!G52</f>
        <v>0</v>
      </c>
      <c r="H52" s="836">
        <f>'RM_5.3.1.sz.mell'!H52</f>
        <v>0</v>
      </c>
      <c r="I52" s="836">
        <f>'RM_5.3.1.sz.mell'!I52</f>
        <v>0</v>
      </c>
      <c r="J52" s="836">
        <f>'RM_5.3.1.sz.mell'!J52</f>
        <v>0</v>
      </c>
      <c r="K52" s="837">
        <f>'RM_5.3.1.sz.mell'!K52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'RM_5.3.1.sz.mell'!C53</f>
        <v>0</v>
      </c>
      <c r="D53" s="839">
        <f>'RM_5.3.1.sz.mell'!D53</f>
        <v>0</v>
      </c>
      <c r="E53" s="839">
        <f>'RM_5.3.1.sz.mell'!E53</f>
        <v>0</v>
      </c>
      <c r="F53" s="839">
        <f>'RM_5.3.1.sz.mell'!F53</f>
        <v>0</v>
      </c>
      <c r="G53" s="839">
        <f>'RM_5.3.1.sz.mell'!G53</f>
        <v>0</v>
      </c>
      <c r="H53" s="839">
        <f>'RM_5.3.1.sz.mell'!H53</f>
        <v>0</v>
      </c>
      <c r="I53" s="839">
        <f>'RM_5.3.1.sz.mell'!I53</f>
        <v>0</v>
      </c>
      <c r="J53" s="839">
        <f>'RM_5.3.1.sz.mell'!J53</f>
        <v>0</v>
      </c>
      <c r="K53" s="840">
        <f>'RM_5.3.1.sz.mell'!K53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'RM_5.3.1.sz.mell'!C54</f>
        <v>0</v>
      </c>
      <c r="D54" s="839">
        <f>'RM_5.3.1.sz.mell'!D54</f>
        <v>0</v>
      </c>
      <c r="E54" s="839">
        <f>'RM_5.3.1.sz.mell'!E54</f>
        <v>0</v>
      </c>
      <c r="F54" s="839">
        <f>'RM_5.3.1.sz.mell'!F54</f>
        <v>0</v>
      </c>
      <c r="G54" s="839">
        <f>'RM_5.3.1.sz.mell'!G54</f>
        <v>0</v>
      </c>
      <c r="H54" s="839">
        <f>'RM_5.3.1.sz.mell'!H54</f>
        <v>0</v>
      </c>
      <c r="I54" s="839">
        <f>'RM_5.3.1.sz.mell'!I54</f>
        <v>0</v>
      </c>
      <c r="J54" s="839">
        <f>'RM_5.3.1.sz.mell'!J54</f>
        <v>0</v>
      </c>
      <c r="K54" s="840">
        <f>'RM_5.3.1.sz.mell'!K54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'RM_5.3.1.sz.mell'!C55</f>
        <v>0</v>
      </c>
      <c r="D55" s="839">
        <f>'RM_5.3.1.sz.mell'!D55</f>
        <v>0</v>
      </c>
      <c r="E55" s="839">
        <f>'RM_5.3.1.sz.mell'!E55</f>
        <v>0</v>
      </c>
      <c r="F55" s="839">
        <f>'RM_5.3.1.sz.mell'!F55</f>
        <v>0</v>
      </c>
      <c r="G55" s="839">
        <f>'RM_5.3.1.sz.mell'!G55</f>
        <v>0</v>
      </c>
      <c r="H55" s="839">
        <f>'RM_5.3.1.sz.mell'!H55</f>
        <v>0</v>
      </c>
      <c r="I55" s="839">
        <f>'RM_5.3.1.sz.mell'!I55</f>
        <v>0</v>
      </c>
      <c r="J55" s="839">
        <f>'RM_5.3.1.sz.mell'!J55</f>
        <v>0</v>
      </c>
      <c r="K55" s="840">
        <f>'RM_5.3.1.sz.mell'!K55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'RM_5.3.1.sz.mell'!C56</f>
        <v>0</v>
      </c>
      <c r="D56" s="834">
        <f>'RM_5.3.1.sz.mell'!D56</f>
        <v>0</v>
      </c>
      <c r="E56" s="834">
        <f>'RM_5.3.1.sz.mell'!E56</f>
        <v>0</v>
      </c>
      <c r="F56" s="834">
        <f>'RM_5.3.1.sz.mell'!F56</f>
        <v>0</v>
      </c>
      <c r="G56" s="834">
        <f>'RM_5.3.1.sz.mell'!G56</f>
        <v>0</v>
      </c>
      <c r="H56" s="834">
        <f>'RM_5.3.1.sz.mell'!H56</f>
        <v>0</v>
      </c>
      <c r="I56" s="834">
        <f>'RM_5.3.1.sz.mell'!I56</f>
        <v>0</v>
      </c>
      <c r="J56" s="834">
        <f>'RM_5.3.1.sz.mell'!J56</f>
        <v>0</v>
      </c>
      <c r="K56" s="327">
        <f>'RM_5.3.1.sz.mell'!K56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'RM_5.3.1.sz.mell'!C57</f>
        <v>0</v>
      </c>
      <c r="D57" s="842">
        <f>'RM_5.3.1.sz.mell'!D57</f>
        <v>0</v>
      </c>
      <c r="E57" s="842">
        <f>'RM_5.3.1.sz.mell'!E57</f>
        <v>0</v>
      </c>
      <c r="F57" s="842">
        <f>'RM_5.3.1.sz.mell'!F57</f>
        <v>0</v>
      </c>
      <c r="G57" s="842">
        <f>'RM_5.3.1.sz.mell'!G57</f>
        <v>0</v>
      </c>
      <c r="H57" s="842">
        <f>'RM_5.3.1.sz.mell'!H57</f>
        <v>0</v>
      </c>
      <c r="I57" s="842">
        <f>'RM_5.3.1.sz.mell'!I57</f>
        <v>0</v>
      </c>
      <c r="J57" s="842">
        <f>'RM_5.3.1.sz.mell'!J57</f>
        <v>0</v>
      </c>
      <c r="K57" s="375">
        <f>'RM_5.3.1.sz.mell'!K57</f>
        <v>0</v>
      </c>
    </row>
    <row r="58" spans="1:11" ht="8.1" customHeight="1" thickBot="1" x14ac:dyDescent="0.3">
      <c r="C58" s="848">
        <f>'RM_5.3.1.sz.mell'!C58</f>
        <v>0</v>
      </c>
      <c r="D58" s="848">
        <f>'RM_5.3.1.sz.mell'!D58</f>
        <v>0</v>
      </c>
      <c r="E58" s="848">
        <f>'RM_5.3.1.sz.mell'!E58</f>
        <v>0</v>
      </c>
      <c r="F58" s="848">
        <f>'RM_5.3.1.sz.mell'!F58</f>
        <v>0</v>
      </c>
      <c r="G58" s="848">
        <f>'RM_5.3.1.sz.mell'!G58</f>
        <v>0</v>
      </c>
      <c r="H58" s="848">
        <f>'RM_5.3.1.sz.mell'!H58</f>
        <v>0</v>
      </c>
      <c r="I58" s="848">
        <f>'RM_5.3.1.sz.mell'!I58</f>
        <v>0</v>
      </c>
      <c r="J58" s="848">
        <f>'RM_5.3.1.sz.mell'!J58</f>
        <v>0</v>
      </c>
      <c r="K58" s="849">
        <f>'RM_5.3.1.sz.mell'!K58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'RM_5.3.1.sz.mell'!C59</f>
        <v>0</v>
      </c>
      <c r="D59" s="846">
        <f>'RM_5.3.1.sz.mell'!D59</f>
        <v>0</v>
      </c>
      <c r="E59" s="846">
        <f>'RM_5.3.1.sz.mell'!E59</f>
        <v>0</v>
      </c>
      <c r="F59" s="846">
        <f>'RM_5.3.1.sz.mell'!F59</f>
        <v>0</v>
      </c>
      <c r="G59" s="846">
        <f>'RM_5.3.1.sz.mell'!G59</f>
        <v>0</v>
      </c>
      <c r="H59" s="846">
        <f>'RM_5.3.1.sz.mell'!H59</f>
        <v>0</v>
      </c>
      <c r="I59" s="846">
        <f>'RM_5.3.1.sz.mell'!I59</f>
        <v>0</v>
      </c>
      <c r="J59" s="846">
        <f>'RM_5.3.1.sz.mell'!J59</f>
        <v>0</v>
      </c>
      <c r="K59" s="847">
        <f>'RM_5.3.1.sz.mell'!K59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'RM_5.3.1.sz.mell'!C60</f>
        <v>0</v>
      </c>
      <c r="D60" s="846">
        <f>'RM_5.3.1.sz.mell'!D60</f>
        <v>0</v>
      </c>
      <c r="E60" s="846">
        <f>'RM_5.3.1.sz.mell'!E60</f>
        <v>0</v>
      </c>
      <c r="F60" s="846">
        <f>'RM_5.3.1.sz.mell'!F60</f>
        <v>0</v>
      </c>
      <c r="G60" s="846">
        <f>'RM_5.3.1.sz.mell'!G60</f>
        <v>0</v>
      </c>
      <c r="H60" s="846">
        <f>'RM_5.3.1.sz.mell'!H60</f>
        <v>0</v>
      </c>
      <c r="I60" s="846">
        <f>'RM_5.3.1.sz.mell'!I60</f>
        <v>0</v>
      </c>
      <c r="J60" s="846">
        <f>'RM_5.3.1.sz.mell'!J60</f>
        <v>0</v>
      </c>
      <c r="K60" s="847">
        <f>'RM_5.3.1.sz.mell'!K60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theme="7"/>
  </sheetPr>
  <dimension ref="A1:K60"/>
  <sheetViews>
    <sheetView zoomScale="120" zoomScaleNormal="120" workbookViewId="0">
      <selection activeCell="M52" sqref="M52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CONCATENATE("5.3.2. melléklet ",E_ALAPADATOK!A7," ",E_ALAPADATOK!B7," ",E_ALAPADATOK!C7," ",E_ALAPADATOK!D7," ",E_ALAPADATOK!E7," ",E_ALAPADATOK!F7," ",E_ALAPADATOK!G7," ",E_ALAPADATOK!H7)</f>
        <v>5.3.2.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CONCATENATE('E_5.3.1.sz.mell'!B2:J2)</f>
        <v>1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60</v>
      </c>
    </row>
    <row r="3" spans="1:11" s="465" customFormat="1" ht="23.1" customHeight="1" thickBot="1" x14ac:dyDescent="0.3">
      <c r="A3" s="635" t="s">
        <v>203</v>
      </c>
      <c r="B3" s="1763" t="str">
        <f>CONCATENATE('E_5.1.2.sz.mell'!B3:J3)</f>
        <v>Önként vállalt feladatok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60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'RM_5.3.2.sz.mell'!C10</f>
        <v>0</v>
      </c>
      <c r="D10" s="322">
        <f>'RM_5.3.2.sz.mell'!D10</f>
        <v>0</v>
      </c>
      <c r="E10" s="322">
        <f>'RM_5.3.2.sz.mell'!E10</f>
        <v>0</v>
      </c>
      <c r="F10" s="322">
        <f>'RM_5.3.2.sz.mell'!F10</f>
        <v>0</v>
      </c>
      <c r="G10" s="322">
        <f>'RM_5.3.2.sz.mell'!G10</f>
        <v>0</v>
      </c>
      <c r="H10" s="322">
        <f>'RM_5.3.2.sz.mell'!H10</f>
        <v>0</v>
      </c>
      <c r="I10" s="322">
        <f>'RM_5.3.2.sz.mell'!I10</f>
        <v>0</v>
      </c>
      <c r="J10" s="322">
        <f>'RM_5.3.2.sz.mell'!J10</f>
        <v>0</v>
      </c>
      <c r="K10" s="322">
        <f>'RM_5.3.2.sz.mell'!K10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'RM_5.3.2.sz.mell'!C11</f>
        <v>0</v>
      </c>
      <c r="D11" s="715">
        <f>'RM_5.3.2.sz.mell'!D11</f>
        <v>0</v>
      </c>
      <c r="E11" s="715">
        <f>'RM_5.3.2.sz.mell'!E11</f>
        <v>0</v>
      </c>
      <c r="F11" s="715">
        <f>'RM_5.3.2.sz.mell'!F11</f>
        <v>0</v>
      </c>
      <c r="G11" s="715">
        <f>'RM_5.3.2.sz.mell'!G11</f>
        <v>0</v>
      </c>
      <c r="H11" s="715">
        <f>'RM_5.3.2.sz.mell'!H11</f>
        <v>0</v>
      </c>
      <c r="I11" s="715">
        <f>'RM_5.3.2.sz.mell'!I11</f>
        <v>0</v>
      </c>
      <c r="J11" s="813">
        <f>'RM_5.3.2.sz.mell'!J11</f>
        <v>0</v>
      </c>
      <c r="K11" s="814">
        <f>'RM_5.3.2.sz.mell'!K11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'RM_5.3.2.sz.mell'!C12</f>
        <v>0</v>
      </c>
      <c r="D12" s="717">
        <f>'RM_5.3.2.sz.mell'!D12</f>
        <v>0</v>
      </c>
      <c r="E12" s="717">
        <f>'RM_5.3.2.sz.mell'!E12</f>
        <v>0</v>
      </c>
      <c r="F12" s="717">
        <f>'RM_5.3.2.sz.mell'!F12</f>
        <v>0</v>
      </c>
      <c r="G12" s="717">
        <f>'RM_5.3.2.sz.mell'!G12</f>
        <v>0</v>
      </c>
      <c r="H12" s="717">
        <f>'RM_5.3.2.sz.mell'!H12</f>
        <v>0</v>
      </c>
      <c r="I12" s="717">
        <f>'RM_5.3.2.sz.mell'!I12</f>
        <v>0</v>
      </c>
      <c r="J12" s="816">
        <f>'RM_5.3.2.sz.mell'!J12</f>
        <v>0</v>
      </c>
      <c r="K12" s="814">
        <f>'RM_5.3.2.sz.mell'!K12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'RM_5.3.2.sz.mell'!C13</f>
        <v>0</v>
      </c>
      <c r="D13" s="717">
        <f>'RM_5.3.2.sz.mell'!D13</f>
        <v>0</v>
      </c>
      <c r="E13" s="717">
        <f>'RM_5.3.2.sz.mell'!E13</f>
        <v>0</v>
      </c>
      <c r="F13" s="717">
        <f>'RM_5.3.2.sz.mell'!F13</f>
        <v>0</v>
      </c>
      <c r="G13" s="717">
        <f>'RM_5.3.2.sz.mell'!G13</f>
        <v>0</v>
      </c>
      <c r="H13" s="717">
        <f>'RM_5.3.2.sz.mell'!H13</f>
        <v>0</v>
      </c>
      <c r="I13" s="717">
        <f>'RM_5.3.2.sz.mell'!I13</f>
        <v>0</v>
      </c>
      <c r="J13" s="816">
        <f>'RM_5.3.2.sz.mell'!J13</f>
        <v>0</v>
      </c>
      <c r="K13" s="814">
        <f>'RM_5.3.2.sz.mell'!K13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'RM_5.3.2.sz.mell'!C14</f>
        <v>0</v>
      </c>
      <c r="D14" s="717">
        <f>'RM_5.3.2.sz.mell'!D14</f>
        <v>0</v>
      </c>
      <c r="E14" s="717">
        <f>'RM_5.3.2.sz.mell'!E14</f>
        <v>0</v>
      </c>
      <c r="F14" s="717">
        <f>'RM_5.3.2.sz.mell'!F14</f>
        <v>0</v>
      </c>
      <c r="G14" s="717">
        <f>'RM_5.3.2.sz.mell'!G14</f>
        <v>0</v>
      </c>
      <c r="H14" s="717">
        <f>'RM_5.3.2.sz.mell'!H14</f>
        <v>0</v>
      </c>
      <c r="I14" s="717">
        <f>'RM_5.3.2.sz.mell'!I14</f>
        <v>0</v>
      </c>
      <c r="J14" s="816">
        <f>'RM_5.3.2.sz.mell'!J14</f>
        <v>0</v>
      </c>
      <c r="K14" s="814">
        <f>'RM_5.3.2.sz.mell'!K14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'RM_5.3.2.sz.mell'!C15</f>
        <v>0</v>
      </c>
      <c r="D15" s="717">
        <f>'RM_5.3.2.sz.mell'!D15</f>
        <v>0</v>
      </c>
      <c r="E15" s="717">
        <f>'RM_5.3.2.sz.mell'!E15</f>
        <v>0</v>
      </c>
      <c r="F15" s="717">
        <f>'RM_5.3.2.sz.mell'!F15</f>
        <v>0</v>
      </c>
      <c r="G15" s="717">
        <f>'RM_5.3.2.sz.mell'!G15</f>
        <v>0</v>
      </c>
      <c r="H15" s="717">
        <f>'RM_5.3.2.sz.mell'!H15</f>
        <v>0</v>
      </c>
      <c r="I15" s="717">
        <f>'RM_5.3.2.sz.mell'!I15</f>
        <v>0</v>
      </c>
      <c r="J15" s="816">
        <f>'RM_5.3.2.sz.mell'!J15</f>
        <v>0</v>
      </c>
      <c r="K15" s="814">
        <f>'RM_5.3.2.sz.mell'!K15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'RM_5.3.2.sz.mell'!C16</f>
        <v>0</v>
      </c>
      <c r="D16" s="717">
        <f>'RM_5.3.2.sz.mell'!D16</f>
        <v>0</v>
      </c>
      <c r="E16" s="717">
        <f>'RM_5.3.2.sz.mell'!E16</f>
        <v>0</v>
      </c>
      <c r="F16" s="717">
        <f>'RM_5.3.2.sz.mell'!F16</f>
        <v>0</v>
      </c>
      <c r="G16" s="717">
        <f>'RM_5.3.2.sz.mell'!G16</f>
        <v>0</v>
      </c>
      <c r="H16" s="717">
        <f>'RM_5.3.2.sz.mell'!H16</f>
        <v>0</v>
      </c>
      <c r="I16" s="717">
        <f>'RM_5.3.2.sz.mell'!I16</f>
        <v>0</v>
      </c>
      <c r="J16" s="816">
        <f>'RM_5.3.2.sz.mell'!J16</f>
        <v>0</v>
      </c>
      <c r="K16" s="814">
        <f>'RM_5.3.2.sz.mell'!K16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'RM_5.3.2.sz.mell'!C17</f>
        <v>0</v>
      </c>
      <c r="D17" s="717">
        <f>'RM_5.3.2.sz.mell'!D17</f>
        <v>0</v>
      </c>
      <c r="E17" s="717">
        <f>'RM_5.3.2.sz.mell'!E17</f>
        <v>0</v>
      </c>
      <c r="F17" s="717">
        <f>'RM_5.3.2.sz.mell'!F17</f>
        <v>0</v>
      </c>
      <c r="G17" s="717">
        <f>'RM_5.3.2.sz.mell'!G17</f>
        <v>0</v>
      </c>
      <c r="H17" s="717">
        <f>'RM_5.3.2.sz.mell'!H17</f>
        <v>0</v>
      </c>
      <c r="I17" s="717">
        <f>'RM_5.3.2.sz.mell'!I17</f>
        <v>0</v>
      </c>
      <c r="J17" s="816">
        <f>'RM_5.3.2.sz.mell'!J17</f>
        <v>0</v>
      </c>
      <c r="K17" s="814">
        <f>'RM_5.3.2.sz.mell'!K17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'RM_5.3.2.sz.mell'!C18</f>
        <v>0</v>
      </c>
      <c r="D18" s="717">
        <f>'RM_5.3.2.sz.mell'!D18</f>
        <v>0</v>
      </c>
      <c r="E18" s="717">
        <f>'RM_5.3.2.sz.mell'!E18</f>
        <v>0</v>
      </c>
      <c r="F18" s="717">
        <f>'RM_5.3.2.sz.mell'!F18</f>
        <v>0</v>
      </c>
      <c r="G18" s="717">
        <f>'RM_5.3.2.sz.mell'!G18</f>
        <v>0</v>
      </c>
      <c r="H18" s="717">
        <f>'RM_5.3.2.sz.mell'!H18</f>
        <v>0</v>
      </c>
      <c r="I18" s="717">
        <f>'RM_5.3.2.sz.mell'!I18</f>
        <v>0</v>
      </c>
      <c r="J18" s="816">
        <f>'RM_5.3.2.sz.mell'!J18</f>
        <v>0</v>
      </c>
      <c r="K18" s="814">
        <f>'RM_5.3.2.sz.mell'!K18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'RM_5.3.2.sz.mell'!C19</f>
        <v>0</v>
      </c>
      <c r="D19" s="717">
        <f>'RM_5.3.2.sz.mell'!D19</f>
        <v>0</v>
      </c>
      <c r="E19" s="717">
        <f>'RM_5.3.2.sz.mell'!E19</f>
        <v>0</v>
      </c>
      <c r="F19" s="717">
        <f>'RM_5.3.2.sz.mell'!F19</f>
        <v>0</v>
      </c>
      <c r="G19" s="717">
        <f>'RM_5.3.2.sz.mell'!G19</f>
        <v>0</v>
      </c>
      <c r="H19" s="717">
        <f>'RM_5.3.2.sz.mell'!H19</f>
        <v>0</v>
      </c>
      <c r="I19" s="717">
        <f>'RM_5.3.2.sz.mell'!I19</f>
        <v>0</v>
      </c>
      <c r="J19" s="816">
        <f>'RM_5.3.2.sz.mell'!J19</f>
        <v>0</v>
      </c>
      <c r="K19" s="814">
        <f>'RM_5.3.2.sz.mell'!K19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'RM_5.3.2.sz.mell'!C20</f>
        <v>0</v>
      </c>
      <c r="D20" s="717">
        <f>'RM_5.3.2.sz.mell'!D20</f>
        <v>0</v>
      </c>
      <c r="E20" s="717">
        <f>'RM_5.3.2.sz.mell'!E20</f>
        <v>0</v>
      </c>
      <c r="F20" s="717">
        <f>'RM_5.3.2.sz.mell'!F20</f>
        <v>0</v>
      </c>
      <c r="G20" s="717">
        <f>'RM_5.3.2.sz.mell'!G20</f>
        <v>0</v>
      </c>
      <c r="H20" s="717">
        <f>'RM_5.3.2.sz.mell'!H20</f>
        <v>0</v>
      </c>
      <c r="I20" s="717">
        <f>'RM_5.3.2.sz.mell'!I20</f>
        <v>0</v>
      </c>
      <c r="J20" s="816">
        <f>'RM_5.3.2.sz.mell'!J20</f>
        <v>0</v>
      </c>
      <c r="K20" s="814">
        <f>'RM_5.3.2.sz.mell'!K20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'RM_5.3.2.sz.mell'!C21</f>
        <v>0</v>
      </c>
      <c r="D21" s="719">
        <f>'RM_5.3.2.sz.mell'!D21</f>
        <v>0</v>
      </c>
      <c r="E21" s="719">
        <f>'RM_5.3.2.sz.mell'!E21</f>
        <v>0</v>
      </c>
      <c r="F21" s="719">
        <f>'RM_5.3.2.sz.mell'!F21</f>
        <v>0</v>
      </c>
      <c r="G21" s="719">
        <f>'RM_5.3.2.sz.mell'!G21</f>
        <v>0</v>
      </c>
      <c r="H21" s="719">
        <f>'RM_5.3.2.sz.mell'!H21</f>
        <v>0</v>
      </c>
      <c r="I21" s="719">
        <f>'RM_5.3.2.sz.mell'!I21</f>
        <v>0</v>
      </c>
      <c r="J21" s="819">
        <f>'RM_5.3.2.sz.mell'!J21</f>
        <v>0</v>
      </c>
      <c r="K21" s="814">
        <f>'RM_5.3.2.sz.mell'!K21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'RM_5.3.2.sz.mell'!C22</f>
        <v>0</v>
      </c>
      <c r="D22" s="322">
        <f>'RM_5.3.2.sz.mell'!D22</f>
        <v>0</v>
      </c>
      <c r="E22" s="322">
        <f>'RM_5.3.2.sz.mell'!E22</f>
        <v>0</v>
      </c>
      <c r="F22" s="322">
        <f>'RM_5.3.2.sz.mell'!F22</f>
        <v>0</v>
      </c>
      <c r="G22" s="322">
        <f>'RM_5.3.2.sz.mell'!G22</f>
        <v>0</v>
      </c>
      <c r="H22" s="322">
        <f>'RM_5.3.2.sz.mell'!H22</f>
        <v>0</v>
      </c>
      <c r="I22" s="322">
        <f>'RM_5.3.2.sz.mell'!I22</f>
        <v>0</v>
      </c>
      <c r="J22" s="322">
        <f>'RM_5.3.2.sz.mell'!J22</f>
        <v>0</v>
      </c>
      <c r="K22" s="371">
        <f>'RM_5.3.2.sz.mell'!K22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'RM_5.3.2.sz.mell'!C23</f>
        <v>0</v>
      </c>
      <c r="D23" s="699">
        <f>'RM_5.3.2.sz.mell'!D23</f>
        <v>0</v>
      </c>
      <c r="E23" s="699">
        <f>'RM_5.3.2.sz.mell'!E23</f>
        <v>0</v>
      </c>
      <c r="F23" s="699">
        <f>'RM_5.3.2.sz.mell'!F23</f>
        <v>0</v>
      </c>
      <c r="G23" s="699">
        <f>'RM_5.3.2.sz.mell'!G23</f>
        <v>0</v>
      </c>
      <c r="H23" s="699">
        <f>'RM_5.3.2.sz.mell'!H23</f>
        <v>0</v>
      </c>
      <c r="I23" s="699">
        <f>'RM_5.3.2.sz.mell'!I23</f>
        <v>0</v>
      </c>
      <c r="J23" s="821">
        <f>'RM_5.3.2.sz.mell'!J23</f>
        <v>0</v>
      </c>
      <c r="K23" s="814">
        <f>'RM_5.3.2.sz.mell'!K23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'RM_5.3.2.sz.mell'!C24</f>
        <v>0</v>
      </c>
      <c r="D24" s="717">
        <f>'RM_5.3.2.sz.mell'!D24</f>
        <v>0</v>
      </c>
      <c r="E24" s="717">
        <f>'RM_5.3.2.sz.mell'!E24</f>
        <v>0</v>
      </c>
      <c r="F24" s="717">
        <f>'RM_5.3.2.sz.mell'!F24</f>
        <v>0</v>
      </c>
      <c r="G24" s="717">
        <f>'RM_5.3.2.sz.mell'!G24</f>
        <v>0</v>
      </c>
      <c r="H24" s="717">
        <f>'RM_5.3.2.sz.mell'!H24</f>
        <v>0</v>
      </c>
      <c r="I24" s="717">
        <f>'RM_5.3.2.sz.mell'!I24</f>
        <v>0</v>
      </c>
      <c r="J24" s="816">
        <f>'RM_5.3.2.sz.mell'!J24</f>
        <v>0</v>
      </c>
      <c r="K24" s="822">
        <f>'RM_5.3.2.sz.mell'!K24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'RM_5.3.2.sz.mell'!C25</f>
        <v>0</v>
      </c>
      <c r="D25" s="717">
        <f>'RM_5.3.2.sz.mell'!D25</f>
        <v>0</v>
      </c>
      <c r="E25" s="717">
        <f>'RM_5.3.2.sz.mell'!E25</f>
        <v>0</v>
      </c>
      <c r="F25" s="717">
        <f>'RM_5.3.2.sz.mell'!F25</f>
        <v>0</v>
      </c>
      <c r="G25" s="717">
        <f>'RM_5.3.2.sz.mell'!G25</f>
        <v>0</v>
      </c>
      <c r="H25" s="717">
        <f>'RM_5.3.2.sz.mell'!H25</f>
        <v>0</v>
      </c>
      <c r="I25" s="717">
        <f>'RM_5.3.2.sz.mell'!I25</f>
        <v>0</v>
      </c>
      <c r="J25" s="816">
        <f>'RM_5.3.2.sz.mell'!J25</f>
        <v>0</v>
      </c>
      <c r="K25" s="822">
        <f>'RM_5.3.2.sz.mell'!K25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'RM_5.3.2.sz.mell'!C26</f>
        <v>0</v>
      </c>
      <c r="D26" s="719">
        <f>'RM_5.3.2.sz.mell'!D26</f>
        <v>0</v>
      </c>
      <c r="E26" s="719">
        <f>'RM_5.3.2.sz.mell'!E26</f>
        <v>0</v>
      </c>
      <c r="F26" s="719">
        <f>'RM_5.3.2.sz.mell'!F26</f>
        <v>0</v>
      </c>
      <c r="G26" s="719">
        <f>'RM_5.3.2.sz.mell'!G26</f>
        <v>0</v>
      </c>
      <c r="H26" s="719">
        <f>'RM_5.3.2.sz.mell'!H26</f>
        <v>0</v>
      </c>
      <c r="I26" s="719">
        <f>'RM_5.3.2.sz.mell'!I26</f>
        <v>0</v>
      </c>
      <c r="J26" s="823">
        <f>'RM_5.3.2.sz.mell'!J26</f>
        <v>0</v>
      </c>
      <c r="K26" s="824">
        <f>'RM_5.3.2.sz.mell'!K26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'RM_5.3.2.sz.mell'!C27</f>
        <v>0</v>
      </c>
      <c r="D27" s="414">
        <f>'RM_5.3.2.sz.mell'!D27</f>
        <v>0</v>
      </c>
      <c r="E27" s="414">
        <f>'RM_5.3.2.sz.mell'!E27</f>
        <v>0</v>
      </c>
      <c r="F27" s="414">
        <f>'RM_5.3.2.sz.mell'!F27</f>
        <v>0</v>
      </c>
      <c r="G27" s="414">
        <f>'RM_5.3.2.sz.mell'!G27</f>
        <v>0</v>
      </c>
      <c r="H27" s="414">
        <f>'RM_5.3.2.sz.mell'!H27</f>
        <v>0</v>
      </c>
      <c r="I27" s="414">
        <f>'RM_5.3.2.sz.mell'!I27</f>
        <v>0</v>
      </c>
      <c r="J27" s="414">
        <f>'RM_5.3.2.sz.mell'!J27</f>
        <v>0</v>
      </c>
      <c r="K27" s="327">
        <f>'RM_5.3.2.sz.mell'!K27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'RM_5.3.2.sz.mell'!C28</f>
        <v>0</v>
      </c>
      <c r="D28" s="322">
        <f>'RM_5.3.2.sz.mell'!D28</f>
        <v>0</v>
      </c>
      <c r="E28" s="322">
        <f>'RM_5.3.2.sz.mell'!E28</f>
        <v>0</v>
      </c>
      <c r="F28" s="322">
        <f>'RM_5.3.2.sz.mell'!F28</f>
        <v>0</v>
      </c>
      <c r="G28" s="322">
        <f>'RM_5.3.2.sz.mell'!G28</f>
        <v>0</v>
      </c>
      <c r="H28" s="322">
        <f>'RM_5.3.2.sz.mell'!H28</f>
        <v>0</v>
      </c>
      <c r="I28" s="322">
        <f>'RM_5.3.2.sz.mell'!I28</f>
        <v>0</v>
      </c>
      <c r="J28" s="322">
        <f>'RM_5.3.2.sz.mell'!J28</f>
        <v>0</v>
      </c>
      <c r="K28" s="371">
        <f>'RM_5.3.2.sz.mell'!K28</f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'RM_5.3.2.sz.mell'!C29</f>
        <v>0</v>
      </c>
      <c r="D29" s="710">
        <f>'RM_5.3.2.sz.mell'!D29</f>
        <v>0</v>
      </c>
      <c r="E29" s="710">
        <f>'RM_5.3.2.sz.mell'!E29</f>
        <v>0</v>
      </c>
      <c r="F29" s="710">
        <f>'RM_5.3.2.sz.mell'!F29</f>
        <v>0</v>
      </c>
      <c r="G29" s="710">
        <f>'RM_5.3.2.sz.mell'!G29</f>
        <v>0</v>
      </c>
      <c r="H29" s="710">
        <f>'RM_5.3.2.sz.mell'!H29</f>
        <v>0</v>
      </c>
      <c r="I29" s="710">
        <f>'RM_5.3.2.sz.mell'!I29</f>
        <v>0</v>
      </c>
      <c r="J29" s="821">
        <f>'RM_5.3.2.sz.mell'!J29</f>
        <v>0</v>
      </c>
      <c r="K29" s="814">
        <f>'RM_5.3.2.sz.mell'!K29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'RM_5.3.2.sz.mell'!C30</f>
        <v>0</v>
      </c>
      <c r="D30" s="710">
        <f>'RM_5.3.2.sz.mell'!D30</f>
        <v>0</v>
      </c>
      <c r="E30" s="710">
        <f>'RM_5.3.2.sz.mell'!E30</f>
        <v>0</v>
      </c>
      <c r="F30" s="710">
        <f>'RM_5.3.2.sz.mell'!F30</f>
        <v>0</v>
      </c>
      <c r="G30" s="710">
        <f>'RM_5.3.2.sz.mell'!G30</f>
        <v>0</v>
      </c>
      <c r="H30" s="710">
        <f>'RM_5.3.2.sz.mell'!H30</f>
        <v>0</v>
      </c>
      <c r="I30" s="710">
        <f>'RM_5.3.2.sz.mell'!I30</f>
        <v>0</v>
      </c>
      <c r="J30" s="821">
        <f>'RM_5.3.2.sz.mell'!J30</f>
        <v>0</v>
      </c>
      <c r="K30" s="814">
        <f>'RM_5.3.2.sz.mell'!K30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'RM_5.3.2.sz.mell'!C31</f>
        <v>0</v>
      </c>
      <c r="D31" s="790">
        <f>'RM_5.3.2.sz.mell'!D31</f>
        <v>0</v>
      </c>
      <c r="E31" s="790">
        <f>'RM_5.3.2.sz.mell'!E31</f>
        <v>0</v>
      </c>
      <c r="F31" s="790">
        <f>'RM_5.3.2.sz.mell'!F31</f>
        <v>0</v>
      </c>
      <c r="G31" s="790">
        <f>'RM_5.3.2.sz.mell'!G31</f>
        <v>0</v>
      </c>
      <c r="H31" s="790">
        <f>'RM_5.3.2.sz.mell'!H31</f>
        <v>0</v>
      </c>
      <c r="I31" s="790">
        <f>'RM_5.3.2.sz.mell'!I31</f>
        <v>0</v>
      </c>
      <c r="J31" s="821">
        <f>'RM_5.3.2.sz.mell'!J31</f>
        <v>0</v>
      </c>
      <c r="K31" s="814">
        <f>'RM_5.3.2.sz.mell'!K31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'RM_5.3.2.sz.mell'!C32</f>
        <v>0</v>
      </c>
      <c r="D32" s="322">
        <f>'RM_5.3.2.sz.mell'!D32</f>
        <v>0</v>
      </c>
      <c r="E32" s="322">
        <f>'RM_5.3.2.sz.mell'!E32</f>
        <v>0</v>
      </c>
      <c r="F32" s="322">
        <f>'RM_5.3.2.sz.mell'!F32</f>
        <v>0</v>
      </c>
      <c r="G32" s="322">
        <f>'RM_5.3.2.sz.mell'!G32</f>
        <v>0</v>
      </c>
      <c r="H32" s="322">
        <f>'RM_5.3.2.sz.mell'!H32</f>
        <v>0</v>
      </c>
      <c r="I32" s="322">
        <f>'RM_5.3.2.sz.mell'!I32</f>
        <v>0</v>
      </c>
      <c r="J32" s="322">
        <f>'RM_5.3.2.sz.mell'!J32</f>
        <v>0</v>
      </c>
      <c r="K32" s="371">
        <f>'RM_5.3.2.sz.mell'!K32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'RM_5.3.2.sz.mell'!C33</f>
        <v>0</v>
      </c>
      <c r="D33" s="703">
        <f>'RM_5.3.2.sz.mell'!D33</f>
        <v>0</v>
      </c>
      <c r="E33" s="703">
        <f>'RM_5.3.2.sz.mell'!E33</f>
        <v>0</v>
      </c>
      <c r="F33" s="703">
        <f>'RM_5.3.2.sz.mell'!F33</f>
        <v>0</v>
      </c>
      <c r="G33" s="703">
        <f>'RM_5.3.2.sz.mell'!G33</f>
        <v>0</v>
      </c>
      <c r="H33" s="703">
        <f>'RM_5.3.2.sz.mell'!H33</f>
        <v>0</v>
      </c>
      <c r="I33" s="703">
        <f>'RM_5.3.2.sz.mell'!I33</f>
        <v>0</v>
      </c>
      <c r="J33" s="821">
        <f>'RM_5.3.2.sz.mell'!J33</f>
        <v>0</v>
      </c>
      <c r="K33" s="814">
        <f>'RM_5.3.2.sz.mell'!K33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'RM_5.3.2.sz.mell'!C34</f>
        <v>0</v>
      </c>
      <c r="D34" s="710">
        <f>'RM_5.3.2.sz.mell'!D34</f>
        <v>0</v>
      </c>
      <c r="E34" s="710">
        <f>'RM_5.3.2.sz.mell'!E34</f>
        <v>0</v>
      </c>
      <c r="F34" s="710">
        <f>'RM_5.3.2.sz.mell'!F34</f>
        <v>0</v>
      </c>
      <c r="G34" s="710">
        <f>'RM_5.3.2.sz.mell'!G34</f>
        <v>0</v>
      </c>
      <c r="H34" s="710">
        <f>'RM_5.3.2.sz.mell'!H34</f>
        <v>0</v>
      </c>
      <c r="I34" s="710">
        <f>'RM_5.3.2.sz.mell'!I34</f>
        <v>0</v>
      </c>
      <c r="J34" s="821">
        <f>'RM_5.3.2.sz.mell'!J34</f>
        <v>0</v>
      </c>
      <c r="K34" s="814">
        <f>'RM_5.3.2.sz.mell'!K34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'RM_5.3.2.sz.mell'!C35</f>
        <v>0</v>
      </c>
      <c r="D35" s="790">
        <f>'RM_5.3.2.sz.mell'!D35</f>
        <v>0</v>
      </c>
      <c r="E35" s="790">
        <f>'RM_5.3.2.sz.mell'!E35</f>
        <v>0</v>
      </c>
      <c r="F35" s="790">
        <f>'RM_5.3.2.sz.mell'!F35</f>
        <v>0</v>
      </c>
      <c r="G35" s="790">
        <f>'RM_5.3.2.sz.mell'!G35</f>
        <v>0</v>
      </c>
      <c r="H35" s="790">
        <f>'RM_5.3.2.sz.mell'!H35</f>
        <v>0</v>
      </c>
      <c r="I35" s="790">
        <f>'RM_5.3.2.sz.mell'!I35</f>
        <v>0</v>
      </c>
      <c r="J35" s="821">
        <f>'RM_5.3.2.sz.mell'!J35</f>
        <v>0</v>
      </c>
      <c r="K35" s="831">
        <f>'RM_5.3.2.sz.mell'!K35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'RM_5.3.2.sz.mell'!C36</f>
        <v>0</v>
      </c>
      <c r="D36" s="414">
        <f>'RM_5.3.2.sz.mell'!D36</f>
        <v>0</v>
      </c>
      <c r="E36" s="414">
        <f>'RM_5.3.2.sz.mell'!E36</f>
        <v>0</v>
      </c>
      <c r="F36" s="414">
        <f>'RM_5.3.2.sz.mell'!F36</f>
        <v>0</v>
      </c>
      <c r="G36" s="414">
        <f>'RM_5.3.2.sz.mell'!G36</f>
        <v>0</v>
      </c>
      <c r="H36" s="414">
        <f>'RM_5.3.2.sz.mell'!H36</f>
        <v>0</v>
      </c>
      <c r="I36" s="414">
        <f>'RM_5.3.2.sz.mell'!I36</f>
        <v>0</v>
      </c>
      <c r="J36" s="322">
        <f>'RM_5.3.2.sz.mell'!J36</f>
        <v>0</v>
      </c>
      <c r="K36" s="327">
        <f>'RM_5.3.2.sz.mell'!K36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'RM_5.3.2.sz.mell'!C37</f>
        <v>0</v>
      </c>
      <c r="D37" s="414">
        <f>'RM_5.3.2.sz.mell'!D37</f>
        <v>0</v>
      </c>
      <c r="E37" s="414">
        <f>'RM_5.3.2.sz.mell'!E37</f>
        <v>0</v>
      </c>
      <c r="F37" s="414">
        <f>'RM_5.3.2.sz.mell'!F37</f>
        <v>0</v>
      </c>
      <c r="G37" s="414">
        <f>'RM_5.3.2.sz.mell'!G37</f>
        <v>0</v>
      </c>
      <c r="H37" s="414">
        <f>'RM_5.3.2.sz.mell'!H37</f>
        <v>0</v>
      </c>
      <c r="I37" s="414">
        <f>'RM_5.3.2.sz.mell'!I37</f>
        <v>0</v>
      </c>
      <c r="J37" s="832">
        <f>'RM_5.3.2.sz.mell'!J37</f>
        <v>0</v>
      </c>
      <c r="K37" s="814">
        <f>'RM_5.3.2.sz.mell'!K37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'RM_5.3.2.sz.mell'!C38</f>
        <v>0</v>
      </c>
      <c r="D38" s="322">
        <f>'RM_5.3.2.sz.mell'!D38</f>
        <v>0</v>
      </c>
      <c r="E38" s="322">
        <f>'RM_5.3.2.sz.mell'!E38</f>
        <v>0</v>
      </c>
      <c r="F38" s="322">
        <f>'RM_5.3.2.sz.mell'!F38</f>
        <v>0</v>
      </c>
      <c r="G38" s="322">
        <f>'RM_5.3.2.sz.mell'!G38</f>
        <v>0</v>
      </c>
      <c r="H38" s="322">
        <f>'RM_5.3.2.sz.mell'!H38</f>
        <v>0</v>
      </c>
      <c r="I38" s="322">
        <f>'RM_5.3.2.sz.mell'!I38</f>
        <v>0</v>
      </c>
      <c r="J38" s="322">
        <f>'RM_5.3.2.sz.mell'!J38</f>
        <v>0</v>
      </c>
      <c r="K38" s="371">
        <f>'RM_5.3.2.sz.mell'!K38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'RM_5.3.2.sz.mell'!C39</f>
        <v>0</v>
      </c>
      <c r="D39" s="322">
        <f>'RM_5.3.2.sz.mell'!D39</f>
        <v>0</v>
      </c>
      <c r="E39" s="322">
        <f>'RM_5.3.2.sz.mell'!E39</f>
        <v>0</v>
      </c>
      <c r="F39" s="322">
        <f>'RM_5.3.2.sz.mell'!F39</f>
        <v>0</v>
      </c>
      <c r="G39" s="322">
        <f>'RM_5.3.2.sz.mell'!G39</f>
        <v>0</v>
      </c>
      <c r="H39" s="322">
        <f>'RM_5.3.2.sz.mell'!H39</f>
        <v>0</v>
      </c>
      <c r="I39" s="322">
        <f>'RM_5.3.2.sz.mell'!I39</f>
        <v>0</v>
      </c>
      <c r="J39" s="322">
        <f>'RM_5.3.2.sz.mell'!J39</f>
        <v>0</v>
      </c>
      <c r="K39" s="371">
        <f>'RM_5.3.2.sz.mell'!K39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'RM_5.3.2.sz.mell'!C40</f>
        <v>0</v>
      </c>
      <c r="D40" s="703">
        <f>'RM_5.3.2.sz.mell'!D40</f>
        <v>0</v>
      </c>
      <c r="E40" s="703">
        <f>'RM_5.3.2.sz.mell'!E40</f>
        <v>0</v>
      </c>
      <c r="F40" s="703">
        <f>'RM_5.3.2.sz.mell'!F40</f>
        <v>0</v>
      </c>
      <c r="G40" s="703">
        <f>'RM_5.3.2.sz.mell'!G40</f>
        <v>0</v>
      </c>
      <c r="H40" s="703">
        <f>'RM_5.3.2.sz.mell'!H40</f>
        <v>0</v>
      </c>
      <c r="I40" s="703">
        <f>'RM_5.3.2.sz.mell'!I40</f>
        <v>0</v>
      </c>
      <c r="J40" s="821">
        <f>'RM_5.3.2.sz.mell'!J40</f>
        <v>0</v>
      </c>
      <c r="K40" s="814">
        <f>'RM_5.3.2.sz.mell'!K40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'RM_5.3.2.sz.mell'!C41</f>
        <v>0</v>
      </c>
      <c r="D41" s="710">
        <f>'RM_5.3.2.sz.mell'!D41</f>
        <v>0</v>
      </c>
      <c r="E41" s="710">
        <f>'RM_5.3.2.sz.mell'!E41</f>
        <v>0</v>
      </c>
      <c r="F41" s="710">
        <f>'RM_5.3.2.sz.mell'!F41</f>
        <v>0</v>
      </c>
      <c r="G41" s="710">
        <f>'RM_5.3.2.sz.mell'!G41</f>
        <v>0</v>
      </c>
      <c r="H41" s="710">
        <f>'RM_5.3.2.sz.mell'!H41</f>
        <v>0</v>
      </c>
      <c r="I41" s="710">
        <f>'RM_5.3.2.sz.mell'!I41</f>
        <v>0</v>
      </c>
      <c r="J41" s="821">
        <f>'RM_5.3.2.sz.mell'!J41</f>
        <v>0</v>
      </c>
      <c r="K41" s="822">
        <f>'RM_5.3.2.sz.mell'!K41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'RM_5.3.2.sz.mell'!C42</f>
        <v>0</v>
      </c>
      <c r="D42" s="707">
        <f>'RM_5.3.2.sz.mell'!D42</f>
        <v>0</v>
      </c>
      <c r="E42" s="707">
        <f>'RM_5.3.2.sz.mell'!E42</f>
        <v>0</v>
      </c>
      <c r="F42" s="707">
        <f>'RM_5.3.2.sz.mell'!F42</f>
        <v>0</v>
      </c>
      <c r="G42" s="707">
        <f>'RM_5.3.2.sz.mell'!G42</f>
        <v>0</v>
      </c>
      <c r="H42" s="707">
        <f>'RM_5.3.2.sz.mell'!H42</f>
        <v>0</v>
      </c>
      <c r="I42" s="707">
        <f>'RM_5.3.2.sz.mell'!I42</f>
        <v>0</v>
      </c>
      <c r="J42" s="821">
        <f>'RM_5.3.2.sz.mell'!J42</f>
        <v>0</v>
      </c>
      <c r="K42" s="824">
        <f>'RM_5.3.2.sz.mell'!K42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'RM_5.3.2.sz.mell'!C43</f>
        <v>0</v>
      </c>
      <c r="D43" s="322">
        <f>'RM_5.3.2.sz.mell'!D43</f>
        <v>0</v>
      </c>
      <c r="E43" s="322">
        <f>'RM_5.3.2.sz.mell'!E43</f>
        <v>0</v>
      </c>
      <c r="F43" s="322">
        <f>'RM_5.3.2.sz.mell'!F43</f>
        <v>0</v>
      </c>
      <c r="G43" s="322">
        <f>'RM_5.3.2.sz.mell'!G43</f>
        <v>0</v>
      </c>
      <c r="H43" s="322">
        <f>'RM_5.3.2.sz.mell'!H43</f>
        <v>0</v>
      </c>
      <c r="I43" s="322">
        <f>'RM_5.3.2.sz.mell'!I43</f>
        <v>0</v>
      </c>
      <c r="J43" s="322">
        <f>'RM_5.3.2.sz.mell'!J43</f>
        <v>0</v>
      </c>
      <c r="K43" s="371">
        <f>'RM_5.3.2.sz.mell'!K43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'RM_5.3.2.sz.mell'!C45</f>
        <v>0</v>
      </c>
      <c r="D45" s="834">
        <f>'RM_5.3.2.sz.mell'!D45</f>
        <v>0</v>
      </c>
      <c r="E45" s="834">
        <f>'RM_5.3.2.sz.mell'!E45</f>
        <v>0</v>
      </c>
      <c r="F45" s="834">
        <f>'RM_5.3.2.sz.mell'!F45</f>
        <v>0</v>
      </c>
      <c r="G45" s="834">
        <f>'RM_5.3.2.sz.mell'!G45</f>
        <v>0</v>
      </c>
      <c r="H45" s="834">
        <f>'RM_5.3.2.sz.mell'!H45</f>
        <v>0</v>
      </c>
      <c r="I45" s="834">
        <f>'RM_5.3.2.sz.mell'!I45</f>
        <v>0</v>
      </c>
      <c r="J45" s="834">
        <f>'RM_5.3.2.sz.mell'!J45</f>
        <v>0</v>
      </c>
      <c r="K45" s="327">
        <f>'RM_5.3.2.sz.mell'!K45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'RM_5.3.2.sz.mell'!C46</f>
        <v>0</v>
      </c>
      <c r="D46" s="836">
        <f>'RM_5.3.2.sz.mell'!D46</f>
        <v>0</v>
      </c>
      <c r="E46" s="836">
        <f>'RM_5.3.2.sz.mell'!E46</f>
        <v>0</v>
      </c>
      <c r="F46" s="836">
        <f>'RM_5.3.2.sz.mell'!F46</f>
        <v>0</v>
      </c>
      <c r="G46" s="836">
        <f>'RM_5.3.2.sz.mell'!G46</f>
        <v>0</v>
      </c>
      <c r="H46" s="836">
        <f>'RM_5.3.2.sz.mell'!H46</f>
        <v>0</v>
      </c>
      <c r="I46" s="836">
        <f>'RM_5.3.2.sz.mell'!I46</f>
        <v>0</v>
      </c>
      <c r="J46" s="836">
        <f>'RM_5.3.2.sz.mell'!J46</f>
        <v>0</v>
      </c>
      <c r="K46" s="837">
        <f>'RM_5.3.2.sz.mell'!K46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'RM_5.3.2.sz.mell'!C47</f>
        <v>0</v>
      </c>
      <c r="D47" s="839">
        <f>'RM_5.3.2.sz.mell'!D47</f>
        <v>0</v>
      </c>
      <c r="E47" s="839">
        <f>'RM_5.3.2.sz.mell'!E47</f>
        <v>0</v>
      </c>
      <c r="F47" s="839">
        <f>'RM_5.3.2.sz.mell'!F47</f>
        <v>0</v>
      </c>
      <c r="G47" s="839">
        <f>'RM_5.3.2.sz.mell'!G47</f>
        <v>0</v>
      </c>
      <c r="H47" s="839">
        <f>'RM_5.3.2.sz.mell'!H47</f>
        <v>0</v>
      </c>
      <c r="I47" s="839">
        <f>'RM_5.3.2.sz.mell'!I47</f>
        <v>0</v>
      </c>
      <c r="J47" s="839">
        <f>'RM_5.3.2.sz.mell'!J47</f>
        <v>0</v>
      </c>
      <c r="K47" s="840">
        <f>'RM_5.3.2.sz.mell'!K47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'RM_5.3.2.sz.mell'!C48</f>
        <v>0</v>
      </c>
      <c r="D48" s="839">
        <f>'RM_5.3.2.sz.mell'!D48</f>
        <v>0</v>
      </c>
      <c r="E48" s="839">
        <f>'RM_5.3.2.sz.mell'!E48</f>
        <v>0</v>
      </c>
      <c r="F48" s="839">
        <f>'RM_5.3.2.sz.mell'!F48</f>
        <v>0</v>
      </c>
      <c r="G48" s="839">
        <f>'RM_5.3.2.sz.mell'!G48</f>
        <v>0</v>
      </c>
      <c r="H48" s="839">
        <f>'RM_5.3.2.sz.mell'!H48</f>
        <v>0</v>
      </c>
      <c r="I48" s="839">
        <f>'RM_5.3.2.sz.mell'!I48</f>
        <v>0</v>
      </c>
      <c r="J48" s="839">
        <f>'RM_5.3.2.sz.mell'!J48</f>
        <v>0</v>
      </c>
      <c r="K48" s="840">
        <f>'RM_5.3.2.sz.mell'!K48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'RM_5.3.2.sz.mell'!C49</f>
        <v>0</v>
      </c>
      <c r="D49" s="839">
        <f>'RM_5.3.2.sz.mell'!D49</f>
        <v>0</v>
      </c>
      <c r="E49" s="839">
        <f>'RM_5.3.2.sz.mell'!E49</f>
        <v>0</v>
      </c>
      <c r="F49" s="839">
        <f>'RM_5.3.2.sz.mell'!F49</f>
        <v>0</v>
      </c>
      <c r="G49" s="839">
        <f>'RM_5.3.2.sz.mell'!G49</f>
        <v>0</v>
      </c>
      <c r="H49" s="839">
        <f>'RM_5.3.2.sz.mell'!H49</f>
        <v>0</v>
      </c>
      <c r="I49" s="839">
        <f>'RM_5.3.2.sz.mell'!I49</f>
        <v>0</v>
      </c>
      <c r="J49" s="839">
        <f>'RM_5.3.2.sz.mell'!J49</f>
        <v>0</v>
      </c>
      <c r="K49" s="840">
        <f>'RM_5.3.2.sz.mell'!K49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'RM_5.3.2.sz.mell'!C50</f>
        <v>0</v>
      </c>
      <c r="D50" s="839">
        <f>'RM_5.3.2.sz.mell'!D50</f>
        <v>0</v>
      </c>
      <c r="E50" s="839">
        <f>'RM_5.3.2.sz.mell'!E50</f>
        <v>0</v>
      </c>
      <c r="F50" s="839">
        <f>'RM_5.3.2.sz.mell'!F50</f>
        <v>0</v>
      </c>
      <c r="G50" s="839">
        <f>'RM_5.3.2.sz.mell'!G50</f>
        <v>0</v>
      </c>
      <c r="H50" s="839">
        <f>'RM_5.3.2.sz.mell'!H50</f>
        <v>0</v>
      </c>
      <c r="I50" s="839">
        <f>'RM_5.3.2.sz.mell'!I50</f>
        <v>0</v>
      </c>
      <c r="J50" s="839">
        <f>'RM_5.3.2.sz.mell'!J50</f>
        <v>0</v>
      </c>
      <c r="K50" s="840">
        <f>'RM_5.3.2.sz.mell'!K50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'RM_5.3.2.sz.mell'!C51</f>
        <v>0</v>
      </c>
      <c r="D51" s="834">
        <f>'RM_5.3.2.sz.mell'!D51</f>
        <v>0</v>
      </c>
      <c r="E51" s="834">
        <f>'RM_5.3.2.sz.mell'!E51</f>
        <v>0</v>
      </c>
      <c r="F51" s="834">
        <f>'RM_5.3.2.sz.mell'!F51</f>
        <v>0</v>
      </c>
      <c r="G51" s="834">
        <f>'RM_5.3.2.sz.mell'!G51</f>
        <v>0</v>
      </c>
      <c r="H51" s="834">
        <f>'RM_5.3.2.sz.mell'!H51</f>
        <v>0</v>
      </c>
      <c r="I51" s="834">
        <f>'RM_5.3.2.sz.mell'!I51</f>
        <v>0</v>
      </c>
      <c r="J51" s="834">
        <f>'RM_5.3.2.sz.mell'!J51</f>
        <v>0</v>
      </c>
      <c r="K51" s="327">
        <f>'RM_5.3.2.sz.mell'!K51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'RM_5.3.2.sz.mell'!C52</f>
        <v>0</v>
      </c>
      <c r="D52" s="836">
        <f>'RM_5.3.2.sz.mell'!D52</f>
        <v>0</v>
      </c>
      <c r="E52" s="836">
        <f>'RM_5.3.2.sz.mell'!E52</f>
        <v>0</v>
      </c>
      <c r="F52" s="836">
        <f>'RM_5.3.2.sz.mell'!F52</f>
        <v>0</v>
      </c>
      <c r="G52" s="836">
        <f>'RM_5.3.2.sz.mell'!G52</f>
        <v>0</v>
      </c>
      <c r="H52" s="836">
        <f>'RM_5.3.2.sz.mell'!H52</f>
        <v>0</v>
      </c>
      <c r="I52" s="836">
        <f>'RM_5.3.2.sz.mell'!I52</f>
        <v>0</v>
      </c>
      <c r="J52" s="836">
        <f>'RM_5.3.2.sz.mell'!J52</f>
        <v>0</v>
      </c>
      <c r="K52" s="837">
        <f>'RM_5.3.2.sz.mell'!K52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'RM_5.3.2.sz.mell'!C53</f>
        <v>0</v>
      </c>
      <c r="D53" s="839">
        <f>'RM_5.3.2.sz.mell'!D53</f>
        <v>0</v>
      </c>
      <c r="E53" s="839">
        <f>'RM_5.3.2.sz.mell'!E53</f>
        <v>0</v>
      </c>
      <c r="F53" s="839">
        <f>'RM_5.3.2.sz.mell'!F53</f>
        <v>0</v>
      </c>
      <c r="G53" s="839">
        <f>'RM_5.3.2.sz.mell'!G53</f>
        <v>0</v>
      </c>
      <c r="H53" s="839">
        <f>'RM_5.3.2.sz.mell'!H53</f>
        <v>0</v>
      </c>
      <c r="I53" s="839">
        <f>'RM_5.3.2.sz.mell'!I53</f>
        <v>0</v>
      </c>
      <c r="J53" s="839">
        <f>'RM_5.3.2.sz.mell'!J53</f>
        <v>0</v>
      </c>
      <c r="K53" s="840">
        <f>'RM_5.3.2.sz.mell'!K53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'RM_5.3.2.sz.mell'!C54</f>
        <v>0</v>
      </c>
      <c r="D54" s="839">
        <f>'RM_5.3.2.sz.mell'!D54</f>
        <v>0</v>
      </c>
      <c r="E54" s="839">
        <f>'RM_5.3.2.sz.mell'!E54</f>
        <v>0</v>
      </c>
      <c r="F54" s="839">
        <f>'RM_5.3.2.sz.mell'!F54</f>
        <v>0</v>
      </c>
      <c r="G54" s="839">
        <f>'RM_5.3.2.sz.mell'!G54</f>
        <v>0</v>
      </c>
      <c r="H54" s="839">
        <f>'RM_5.3.2.sz.mell'!H54</f>
        <v>0</v>
      </c>
      <c r="I54" s="839">
        <f>'RM_5.3.2.sz.mell'!I54</f>
        <v>0</v>
      </c>
      <c r="J54" s="839">
        <f>'RM_5.3.2.sz.mell'!J54</f>
        <v>0</v>
      </c>
      <c r="K54" s="840">
        <f>'RM_5.3.2.sz.mell'!K54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'RM_5.3.2.sz.mell'!C55</f>
        <v>0</v>
      </c>
      <c r="D55" s="839">
        <f>'RM_5.3.2.sz.mell'!D55</f>
        <v>0</v>
      </c>
      <c r="E55" s="839">
        <f>'RM_5.3.2.sz.mell'!E55</f>
        <v>0</v>
      </c>
      <c r="F55" s="839">
        <f>'RM_5.3.2.sz.mell'!F55</f>
        <v>0</v>
      </c>
      <c r="G55" s="839">
        <f>'RM_5.3.2.sz.mell'!G55</f>
        <v>0</v>
      </c>
      <c r="H55" s="839">
        <f>'RM_5.3.2.sz.mell'!H55</f>
        <v>0</v>
      </c>
      <c r="I55" s="839">
        <f>'RM_5.3.2.sz.mell'!I55</f>
        <v>0</v>
      </c>
      <c r="J55" s="839">
        <f>'RM_5.3.2.sz.mell'!J55</f>
        <v>0</v>
      </c>
      <c r="K55" s="840">
        <f>'RM_5.3.2.sz.mell'!K55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'RM_5.3.2.sz.mell'!C56</f>
        <v>0</v>
      </c>
      <c r="D56" s="834">
        <f>'RM_5.3.2.sz.mell'!D56</f>
        <v>0</v>
      </c>
      <c r="E56" s="834">
        <f>'RM_5.3.2.sz.mell'!E56</f>
        <v>0</v>
      </c>
      <c r="F56" s="834">
        <f>'RM_5.3.2.sz.mell'!F56</f>
        <v>0</v>
      </c>
      <c r="G56" s="834">
        <f>'RM_5.3.2.sz.mell'!G56</f>
        <v>0</v>
      </c>
      <c r="H56" s="834">
        <f>'RM_5.3.2.sz.mell'!H56</f>
        <v>0</v>
      </c>
      <c r="I56" s="834">
        <f>'RM_5.3.2.sz.mell'!I56</f>
        <v>0</v>
      </c>
      <c r="J56" s="834">
        <f>'RM_5.3.2.sz.mell'!J56</f>
        <v>0</v>
      </c>
      <c r="K56" s="327">
        <f>'RM_5.3.2.sz.mell'!K56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'RM_5.3.2.sz.mell'!C57</f>
        <v>0</v>
      </c>
      <c r="D57" s="842">
        <f>'RM_5.3.2.sz.mell'!D57</f>
        <v>0</v>
      </c>
      <c r="E57" s="842">
        <f>'RM_5.3.2.sz.mell'!E57</f>
        <v>0</v>
      </c>
      <c r="F57" s="842">
        <f>'RM_5.3.2.sz.mell'!F57</f>
        <v>0</v>
      </c>
      <c r="G57" s="842">
        <f>'RM_5.3.2.sz.mell'!G57</f>
        <v>0</v>
      </c>
      <c r="H57" s="842">
        <f>'RM_5.3.2.sz.mell'!H57</f>
        <v>0</v>
      </c>
      <c r="I57" s="842">
        <f>'RM_5.3.2.sz.mell'!I57</f>
        <v>0</v>
      </c>
      <c r="J57" s="842">
        <f>'RM_5.3.2.sz.mell'!J57</f>
        <v>0</v>
      </c>
      <c r="K57" s="375">
        <f>'RM_5.3.2.sz.mell'!K57</f>
        <v>0</v>
      </c>
    </row>
    <row r="58" spans="1:11" ht="8.1" customHeight="1" thickBot="1" x14ac:dyDescent="0.3">
      <c r="C58" s="848">
        <f>'RM_5.3.2.sz.mell'!C58</f>
        <v>0</v>
      </c>
      <c r="D58" s="848">
        <f>'RM_5.3.2.sz.mell'!D58</f>
        <v>0</v>
      </c>
      <c r="E58" s="848">
        <f>'RM_5.3.2.sz.mell'!E58</f>
        <v>0</v>
      </c>
      <c r="F58" s="848">
        <f>'RM_5.3.2.sz.mell'!F58</f>
        <v>0</v>
      </c>
      <c r="G58" s="848">
        <f>'RM_5.3.2.sz.mell'!G58</f>
        <v>0</v>
      </c>
      <c r="H58" s="848">
        <f>'RM_5.3.2.sz.mell'!H58</f>
        <v>0</v>
      </c>
      <c r="I58" s="848">
        <f>'RM_5.3.2.sz.mell'!I58</f>
        <v>0</v>
      </c>
      <c r="J58" s="848">
        <f>'RM_5.3.2.sz.mell'!J58</f>
        <v>0</v>
      </c>
      <c r="K58" s="849">
        <f>'RM_5.3.2.sz.mell'!K58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'RM_5.3.2.sz.mell'!C59</f>
        <v>0</v>
      </c>
      <c r="D59" s="846">
        <f>'RM_5.3.2.sz.mell'!D59</f>
        <v>0</v>
      </c>
      <c r="E59" s="846">
        <f>'RM_5.3.2.sz.mell'!E59</f>
        <v>0</v>
      </c>
      <c r="F59" s="846">
        <f>'RM_5.3.2.sz.mell'!F59</f>
        <v>0</v>
      </c>
      <c r="G59" s="846">
        <f>'RM_5.3.2.sz.mell'!G59</f>
        <v>0</v>
      </c>
      <c r="H59" s="846">
        <f>'RM_5.3.2.sz.mell'!H59</f>
        <v>0</v>
      </c>
      <c r="I59" s="846">
        <f>'RM_5.3.2.sz.mell'!I59</f>
        <v>0</v>
      </c>
      <c r="J59" s="846">
        <f>'RM_5.3.2.sz.mell'!J59</f>
        <v>0</v>
      </c>
      <c r="K59" s="847">
        <f>'RM_5.3.2.sz.mell'!K59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'RM_5.3.2.sz.mell'!C60</f>
        <v>0</v>
      </c>
      <c r="D60" s="846">
        <f>'RM_5.3.2.sz.mell'!D60</f>
        <v>0</v>
      </c>
      <c r="E60" s="846">
        <f>'RM_5.3.2.sz.mell'!E60</f>
        <v>0</v>
      </c>
      <c r="F60" s="846">
        <f>'RM_5.3.2.sz.mell'!F60</f>
        <v>0</v>
      </c>
      <c r="G60" s="846">
        <f>'RM_5.3.2.sz.mell'!G60</f>
        <v>0</v>
      </c>
      <c r="H60" s="846">
        <f>'RM_5.3.2.sz.mell'!H60</f>
        <v>0</v>
      </c>
      <c r="I60" s="846">
        <f>'RM_5.3.2.sz.mell'!I60</f>
        <v>0</v>
      </c>
      <c r="J60" s="846">
        <f>'RM_5.3.2.sz.mell'!J60</f>
        <v>0</v>
      </c>
      <c r="K60" s="847">
        <f>'RM_5.3.2.sz.mell'!K60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theme="7"/>
  </sheetPr>
  <dimension ref="A1:K60"/>
  <sheetViews>
    <sheetView topLeftCell="B1" zoomScale="120" zoomScaleNormal="120" workbookViewId="0">
      <selection activeCell="M32" sqref="M32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CONCATENATE("5.3.3. melléklet ",E_ALAPADATOK!A7," ",E_ALAPADATOK!B7," ",E_ALAPADATOK!C7," ",E_ALAPADATOK!D7," ",E_ALAPADATOK!E7," ",E_ALAPADATOK!F7," ",E_ALAPADATOK!G7," ",E_ALAPADATOK!H7)</f>
        <v>5.3.3. melléklet a … / 2019 ( … ) önkormányzati rendelethez</v>
      </c>
    </row>
    <row r="2" spans="1:11" s="465" customFormat="1" ht="34.200000000000003" x14ac:dyDescent="0.25">
      <c r="A2" s="613" t="s">
        <v>204</v>
      </c>
      <c r="B2" s="1761" t="str">
        <f>CONCATENATE('E_5.3.2.sz.mell'!B2:J2)</f>
        <v>1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60</v>
      </c>
    </row>
    <row r="3" spans="1:11" s="465" customFormat="1" ht="23.1" customHeight="1" thickBot="1" x14ac:dyDescent="0.3">
      <c r="A3" s="635" t="s">
        <v>203</v>
      </c>
      <c r="B3" s="1763" t="str">
        <f>CONCATENATE('E_5.1.3.sz.mell'!B3:J3)</f>
        <v>Államigazgatási feladatok 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431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'RM_5.3.3.sz.mell'!C10</f>
        <v>0</v>
      </c>
      <c r="D10" s="322">
        <f>'RM_5.3.3.sz.mell'!D10</f>
        <v>0</v>
      </c>
      <c r="E10" s="322">
        <f>'RM_5.3.3.sz.mell'!E10</f>
        <v>0</v>
      </c>
      <c r="F10" s="322">
        <f>'RM_5.3.3.sz.mell'!F10</f>
        <v>0</v>
      </c>
      <c r="G10" s="322">
        <f>'RM_5.3.3.sz.mell'!G10</f>
        <v>0</v>
      </c>
      <c r="H10" s="322">
        <f>'RM_5.3.3.sz.mell'!H10</f>
        <v>0</v>
      </c>
      <c r="I10" s="322">
        <f>'RM_5.3.3.sz.mell'!I10</f>
        <v>0</v>
      </c>
      <c r="J10" s="322">
        <f>'RM_5.3.3.sz.mell'!J10</f>
        <v>0</v>
      </c>
      <c r="K10" s="322">
        <f>'RM_5.3.3.sz.mell'!K10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'RM_5.3.3.sz.mell'!C11</f>
        <v>0</v>
      </c>
      <c r="D11" s="715">
        <f>'RM_5.3.3.sz.mell'!D11</f>
        <v>0</v>
      </c>
      <c r="E11" s="715">
        <f>'RM_5.3.3.sz.mell'!E11</f>
        <v>0</v>
      </c>
      <c r="F11" s="715">
        <f>'RM_5.3.3.sz.mell'!F11</f>
        <v>0</v>
      </c>
      <c r="G11" s="715">
        <f>'RM_5.3.3.sz.mell'!G11</f>
        <v>0</v>
      </c>
      <c r="H11" s="715">
        <f>'RM_5.3.3.sz.mell'!H11</f>
        <v>0</v>
      </c>
      <c r="I11" s="715">
        <f>'RM_5.3.3.sz.mell'!I11</f>
        <v>0</v>
      </c>
      <c r="J11" s="813">
        <f>'RM_5.3.3.sz.mell'!J11</f>
        <v>0</v>
      </c>
      <c r="K11" s="814">
        <f>'RM_5.3.3.sz.mell'!K11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'RM_5.3.3.sz.mell'!C12</f>
        <v>0</v>
      </c>
      <c r="D12" s="717">
        <f>'RM_5.3.3.sz.mell'!D12</f>
        <v>0</v>
      </c>
      <c r="E12" s="717">
        <f>'RM_5.3.3.sz.mell'!E12</f>
        <v>0</v>
      </c>
      <c r="F12" s="717">
        <f>'RM_5.3.3.sz.mell'!F12</f>
        <v>0</v>
      </c>
      <c r="G12" s="717">
        <f>'RM_5.3.3.sz.mell'!G12</f>
        <v>0</v>
      </c>
      <c r="H12" s="717">
        <f>'RM_5.3.3.sz.mell'!H12</f>
        <v>0</v>
      </c>
      <c r="I12" s="717">
        <f>'RM_5.3.3.sz.mell'!I12</f>
        <v>0</v>
      </c>
      <c r="J12" s="816">
        <f>'RM_5.3.3.sz.mell'!J12</f>
        <v>0</v>
      </c>
      <c r="K12" s="814">
        <f>'RM_5.3.3.sz.mell'!K12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'RM_5.3.3.sz.mell'!C13</f>
        <v>0</v>
      </c>
      <c r="D13" s="717">
        <f>'RM_5.3.3.sz.mell'!D13</f>
        <v>0</v>
      </c>
      <c r="E13" s="717">
        <f>'RM_5.3.3.sz.mell'!E13</f>
        <v>0</v>
      </c>
      <c r="F13" s="717">
        <f>'RM_5.3.3.sz.mell'!F13</f>
        <v>0</v>
      </c>
      <c r="G13" s="717">
        <f>'RM_5.3.3.sz.mell'!G13</f>
        <v>0</v>
      </c>
      <c r="H13" s="717">
        <f>'RM_5.3.3.sz.mell'!H13</f>
        <v>0</v>
      </c>
      <c r="I13" s="717">
        <f>'RM_5.3.3.sz.mell'!I13</f>
        <v>0</v>
      </c>
      <c r="J13" s="816">
        <f>'RM_5.3.3.sz.mell'!J13</f>
        <v>0</v>
      </c>
      <c r="K13" s="814">
        <f>'RM_5.3.3.sz.mell'!K13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'RM_5.3.3.sz.mell'!C14</f>
        <v>0</v>
      </c>
      <c r="D14" s="717">
        <f>'RM_5.3.3.sz.mell'!D14</f>
        <v>0</v>
      </c>
      <c r="E14" s="717">
        <f>'RM_5.3.3.sz.mell'!E14</f>
        <v>0</v>
      </c>
      <c r="F14" s="717">
        <f>'RM_5.3.3.sz.mell'!F14</f>
        <v>0</v>
      </c>
      <c r="G14" s="717">
        <f>'RM_5.3.3.sz.mell'!G14</f>
        <v>0</v>
      </c>
      <c r="H14" s="717">
        <f>'RM_5.3.3.sz.mell'!H14</f>
        <v>0</v>
      </c>
      <c r="I14" s="717">
        <f>'RM_5.3.3.sz.mell'!I14</f>
        <v>0</v>
      </c>
      <c r="J14" s="816">
        <f>'RM_5.3.3.sz.mell'!J14</f>
        <v>0</v>
      </c>
      <c r="K14" s="814">
        <f>'RM_5.3.3.sz.mell'!K14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'RM_5.3.3.sz.mell'!C15</f>
        <v>0</v>
      </c>
      <c r="D15" s="717">
        <f>'RM_5.3.3.sz.mell'!D15</f>
        <v>0</v>
      </c>
      <c r="E15" s="717">
        <f>'RM_5.3.3.sz.mell'!E15</f>
        <v>0</v>
      </c>
      <c r="F15" s="717">
        <f>'RM_5.3.3.sz.mell'!F15</f>
        <v>0</v>
      </c>
      <c r="G15" s="717">
        <f>'RM_5.3.3.sz.mell'!G15</f>
        <v>0</v>
      </c>
      <c r="H15" s="717">
        <f>'RM_5.3.3.sz.mell'!H15</f>
        <v>0</v>
      </c>
      <c r="I15" s="717">
        <f>'RM_5.3.3.sz.mell'!I15</f>
        <v>0</v>
      </c>
      <c r="J15" s="816">
        <f>'RM_5.3.3.sz.mell'!J15</f>
        <v>0</v>
      </c>
      <c r="K15" s="814">
        <f>'RM_5.3.3.sz.mell'!K15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'RM_5.3.3.sz.mell'!C16</f>
        <v>0</v>
      </c>
      <c r="D16" s="717">
        <f>'RM_5.3.3.sz.mell'!D16</f>
        <v>0</v>
      </c>
      <c r="E16" s="717">
        <f>'RM_5.3.3.sz.mell'!E16</f>
        <v>0</v>
      </c>
      <c r="F16" s="717">
        <f>'RM_5.3.3.sz.mell'!F16</f>
        <v>0</v>
      </c>
      <c r="G16" s="717">
        <f>'RM_5.3.3.sz.mell'!G16</f>
        <v>0</v>
      </c>
      <c r="H16" s="717">
        <f>'RM_5.3.3.sz.mell'!H16</f>
        <v>0</v>
      </c>
      <c r="I16" s="717">
        <f>'RM_5.3.3.sz.mell'!I16</f>
        <v>0</v>
      </c>
      <c r="J16" s="816">
        <f>'RM_5.3.3.sz.mell'!J16</f>
        <v>0</v>
      </c>
      <c r="K16" s="814">
        <f>'RM_5.3.3.sz.mell'!K16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'RM_5.3.3.sz.mell'!C17</f>
        <v>0</v>
      </c>
      <c r="D17" s="717">
        <f>'RM_5.3.3.sz.mell'!D17</f>
        <v>0</v>
      </c>
      <c r="E17" s="717">
        <f>'RM_5.3.3.sz.mell'!E17</f>
        <v>0</v>
      </c>
      <c r="F17" s="717">
        <f>'RM_5.3.3.sz.mell'!F17</f>
        <v>0</v>
      </c>
      <c r="G17" s="717">
        <f>'RM_5.3.3.sz.mell'!G17</f>
        <v>0</v>
      </c>
      <c r="H17" s="717">
        <f>'RM_5.3.3.sz.mell'!H17</f>
        <v>0</v>
      </c>
      <c r="I17" s="717">
        <f>'RM_5.3.3.sz.mell'!I17</f>
        <v>0</v>
      </c>
      <c r="J17" s="816">
        <f>'RM_5.3.3.sz.mell'!J17</f>
        <v>0</v>
      </c>
      <c r="K17" s="814">
        <f>'RM_5.3.3.sz.mell'!K17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'RM_5.3.3.sz.mell'!C18</f>
        <v>0</v>
      </c>
      <c r="D18" s="717">
        <f>'RM_5.3.3.sz.mell'!D18</f>
        <v>0</v>
      </c>
      <c r="E18" s="717">
        <f>'RM_5.3.3.sz.mell'!E18</f>
        <v>0</v>
      </c>
      <c r="F18" s="717">
        <f>'RM_5.3.3.sz.mell'!F18</f>
        <v>0</v>
      </c>
      <c r="G18" s="717">
        <f>'RM_5.3.3.sz.mell'!G18</f>
        <v>0</v>
      </c>
      <c r="H18" s="717">
        <f>'RM_5.3.3.sz.mell'!H18</f>
        <v>0</v>
      </c>
      <c r="I18" s="717">
        <f>'RM_5.3.3.sz.mell'!I18</f>
        <v>0</v>
      </c>
      <c r="J18" s="816">
        <f>'RM_5.3.3.sz.mell'!J18</f>
        <v>0</v>
      </c>
      <c r="K18" s="814">
        <f>'RM_5.3.3.sz.mell'!K18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'RM_5.3.3.sz.mell'!C19</f>
        <v>0</v>
      </c>
      <c r="D19" s="717">
        <f>'RM_5.3.3.sz.mell'!D19</f>
        <v>0</v>
      </c>
      <c r="E19" s="717">
        <f>'RM_5.3.3.sz.mell'!E19</f>
        <v>0</v>
      </c>
      <c r="F19" s="717">
        <f>'RM_5.3.3.sz.mell'!F19</f>
        <v>0</v>
      </c>
      <c r="G19" s="717">
        <f>'RM_5.3.3.sz.mell'!G19</f>
        <v>0</v>
      </c>
      <c r="H19" s="717">
        <f>'RM_5.3.3.sz.mell'!H19</f>
        <v>0</v>
      </c>
      <c r="I19" s="717">
        <f>'RM_5.3.3.sz.mell'!I19</f>
        <v>0</v>
      </c>
      <c r="J19" s="816">
        <f>'RM_5.3.3.sz.mell'!J19</f>
        <v>0</v>
      </c>
      <c r="K19" s="814">
        <f>'RM_5.3.3.sz.mell'!K19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'RM_5.3.3.sz.mell'!C20</f>
        <v>0</v>
      </c>
      <c r="D20" s="717">
        <f>'RM_5.3.3.sz.mell'!D20</f>
        <v>0</v>
      </c>
      <c r="E20" s="717">
        <f>'RM_5.3.3.sz.mell'!E20</f>
        <v>0</v>
      </c>
      <c r="F20" s="717">
        <f>'RM_5.3.3.sz.mell'!F20</f>
        <v>0</v>
      </c>
      <c r="G20" s="717">
        <f>'RM_5.3.3.sz.mell'!G20</f>
        <v>0</v>
      </c>
      <c r="H20" s="717">
        <f>'RM_5.3.3.sz.mell'!H20</f>
        <v>0</v>
      </c>
      <c r="I20" s="717">
        <f>'RM_5.3.3.sz.mell'!I20</f>
        <v>0</v>
      </c>
      <c r="J20" s="816">
        <f>'RM_5.3.3.sz.mell'!J20</f>
        <v>0</v>
      </c>
      <c r="K20" s="814">
        <f>'RM_5.3.3.sz.mell'!K20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'RM_5.3.3.sz.mell'!C21</f>
        <v>0</v>
      </c>
      <c r="D21" s="719">
        <f>'RM_5.3.3.sz.mell'!D21</f>
        <v>0</v>
      </c>
      <c r="E21" s="719">
        <f>'RM_5.3.3.sz.mell'!E21</f>
        <v>0</v>
      </c>
      <c r="F21" s="719">
        <f>'RM_5.3.3.sz.mell'!F21</f>
        <v>0</v>
      </c>
      <c r="G21" s="719">
        <f>'RM_5.3.3.sz.mell'!G21</f>
        <v>0</v>
      </c>
      <c r="H21" s="719">
        <f>'RM_5.3.3.sz.mell'!H21</f>
        <v>0</v>
      </c>
      <c r="I21" s="719">
        <f>'RM_5.3.3.sz.mell'!I21</f>
        <v>0</v>
      </c>
      <c r="J21" s="819">
        <f>'RM_5.3.3.sz.mell'!J21</f>
        <v>0</v>
      </c>
      <c r="K21" s="814">
        <f>'RM_5.3.3.sz.mell'!K21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'RM_5.3.3.sz.mell'!C22</f>
        <v>0</v>
      </c>
      <c r="D22" s="322">
        <f>'RM_5.3.3.sz.mell'!D22</f>
        <v>0</v>
      </c>
      <c r="E22" s="322">
        <f>'RM_5.3.3.sz.mell'!E22</f>
        <v>0</v>
      </c>
      <c r="F22" s="322">
        <f>'RM_5.3.3.sz.mell'!F22</f>
        <v>0</v>
      </c>
      <c r="G22" s="322">
        <f>'RM_5.3.3.sz.mell'!G22</f>
        <v>0</v>
      </c>
      <c r="H22" s="322">
        <f>'RM_5.3.3.sz.mell'!H22</f>
        <v>0</v>
      </c>
      <c r="I22" s="322">
        <f>'RM_5.3.3.sz.mell'!I22</f>
        <v>0</v>
      </c>
      <c r="J22" s="322">
        <f>'RM_5.3.3.sz.mell'!J22</f>
        <v>0</v>
      </c>
      <c r="K22" s="371">
        <f>'RM_5.3.3.sz.mell'!K22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'RM_5.3.3.sz.mell'!C23</f>
        <v>0</v>
      </c>
      <c r="D23" s="699">
        <f>'RM_5.3.3.sz.mell'!D23</f>
        <v>0</v>
      </c>
      <c r="E23" s="699">
        <f>'RM_5.3.3.sz.mell'!E23</f>
        <v>0</v>
      </c>
      <c r="F23" s="699">
        <f>'RM_5.3.3.sz.mell'!F23</f>
        <v>0</v>
      </c>
      <c r="G23" s="699">
        <f>'RM_5.3.3.sz.mell'!G23</f>
        <v>0</v>
      </c>
      <c r="H23" s="699">
        <f>'RM_5.3.3.sz.mell'!H23</f>
        <v>0</v>
      </c>
      <c r="I23" s="699">
        <f>'RM_5.3.3.sz.mell'!I23</f>
        <v>0</v>
      </c>
      <c r="J23" s="821">
        <f>'RM_5.3.3.sz.mell'!J23</f>
        <v>0</v>
      </c>
      <c r="K23" s="814">
        <f>'RM_5.3.3.sz.mell'!K23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'RM_5.3.3.sz.mell'!C24</f>
        <v>0</v>
      </c>
      <c r="D24" s="717">
        <f>'RM_5.3.3.sz.mell'!D24</f>
        <v>0</v>
      </c>
      <c r="E24" s="717">
        <f>'RM_5.3.3.sz.mell'!E24</f>
        <v>0</v>
      </c>
      <c r="F24" s="717">
        <f>'RM_5.3.3.sz.mell'!F24</f>
        <v>0</v>
      </c>
      <c r="G24" s="717">
        <f>'RM_5.3.3.sz.mell'!G24</f>
        <v>0</v>
      </c>
      <c r="H24" s="717">
        <f>'RM_5.3.3.sz.mell'!H24</f>
        <v>0</v>
      </c>
      <c r="I24" s="717">
        <f>'RM_5.3.3.sz.mell'!I24</f>
        <v>0</v>
      </c>
      <c r="J24" s="816">
        <f>'RM_5.3.3.sz.mell'!J24</f>
        <v>0</v>
      </c>
      <c r="K24" s="822">
        <f>'RM_5.3.3.sz.mell'!K24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'RM_5.3.3.sz.mell'!C25</f>
        <v>0</v>
      </c>
      <c r="D25" s="717">
        <f>'RM_5.3.3.sz.mell'!D25</f>
        <v>0</v>
      </c>
      <c r="E25" s="717">
        <f>'RM_5.3.3.sz.mell'!E25</f>
        <v>0</v>
      </c>
      <c r="F25" s="717">
        <f>'RM_5.3.3.sz.mell'!F25</f>
        <v>0</v>
      </c>
      <c r="G25" s="717">
        <f>'RM_5.3.3.sz.mell'!G25</f>
        <v>0</v>
      </c>
      <c r="H25" s="717">
        <f>'RM_5.3.3.sz.mell'!H25</f>
        <v>0</v>
      </c>
      <c r="I25" s="717">
        <f>'RM_5.3.3.sz.mell'!I25</f>
        <v>0</v>
      </c>
      <c r="J25" s="816">
        <f>'RM_5.3.3.sz.mell'!J25</f>
        <v>0</v>
      </c>
      <c r="K25" s="822">
        <f>'RM_5.3.3.sz.mell'!K25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'RM_5.3.3.sz.mell'!C26</f>
        <v>0</v>
      </c>
      <c r="D26" s="719">
        <f>'RM_5.3.3.sz.mell'!D26</f>
        <v>0</v>
      </c>
      <c r="E26" s="719">
        <f>'RM_5.3.3.sz.mell'!E26</f>
        <v>0</v>
      </c>
      <c r="F26" s="719">
        <f>'RM_5.3.3.sz.mell'!F26</f>
        <v>0</v>
      </c>
      <c r="G26" s="719">
        <f>'RM_5.3.3.sz.mell'!G26</f>
        <v>0</v>
      </c>
      <c r="H26" s="719">
        <f>'RM_5.3.3.sz.mell'!H26</f>
        <v>0</v>
      </c>
      <c r="I26" s="719">
        <f>'RM_5.3.3.sz.mell'!I26</f>
        <v>0</v>
      </c>
      <c r="J26" s="823">
        <f>'RM_5.3.3.sz.mell'!J26</f>
        <v>0</v>
      </c>
      <c r="K26" s="824">
        <f>'RM_5.3.3.sz.mell'!K26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'RM_5.3.3.sz.mell'!C27</f>
        <v>0</v>
      </c>
      <c r="D27" s="414">
        <f>'RM_5.3.3.sz.mell'!D27</f>
        <v>0</v>
      </c>
      <c r="E27" s="414">
        <f>'RM_5.3.3.sz.mell'!E27</f>
        <v>0</v>
      </c>
      <c r="F27" s="414">
        <f>'RM_5.3.3.sz.mell'!F27</f>
        <v>0</v>
      </c>
      <c r="G27" s="414">
        <f>'RM_5.3.3.sz.mell'!G27</f>
        <v>0</v>
      </c>
      <c r="H27" s="414">
        <f>'RM_5.3.3.sz.mell'!H27</f>
        <v>0</v>
      </c>
      <c r="I27" s="414">
        <f>'RM_5.3.3.sz.mell'!I27</f>
        <v>0</v>
      </c>
      <c r="J27" s="414">
        <f>'RM_5.3.3.sz.mell'!J27</f>
        <v>0</v>
      </c>
      <c r="K27" s="327">
        <f>'RM_5.3.3.sz.mell'!K27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'RM_5.3.3.sz.mell'!C28</f>
        <v>0</v>
      </c>
      <c r="D28" s="322">
        <f>'RM_5.3.3.sz.mell'!D28</f>
        <v>0</v>
      </c>
      <c r="E28" s="322">
        <f>'RM_5.3.3.sz.mell'!E28</f>
        <v>0</v>
      </c>
      <c r="F28" s="322">
        <f>'RM_5.3.3.sz.mell'!F28</f>
        <v>0</v>
      </c>
      <c r="G28" s="322">
        <f>'RM_5.3.3.sz.mell'!G28</f>
        <v>0</v>
      </c>
      <c r="H28" s="322">
        <f>'RM_5.3.3.sz.mell'!H28</f>
        <v>0</v>
      </c>
      <c r="I28" s="322">
        <f>'RM_5.3.3.sz.mell'!I28</f>
        <v>0</v>
      </c>
      <c r="J28" s="322">
        <f>'RM_5.3.3.sz.mell'!J28</f>
        <v>0</v>
      </c>
      <c r="K28" s="371">
        <f>'RM_5.3.3.sz.mell'!K28</f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'RM_5.3.3.sz.mell'!C29</f>
        <v>0</v>
      </c>
      <c r="D29" s="710">
        <f>'RM_5.3.3.sz.mell'!D29</f>
        <v>0</v>
      </c>
      <c r="E29" s="710">
        <f>'RM_5.3.3.sz.mell'!E29</f>
        <v>0</v>
      </c>
      <c r="F29" s="710">
        <f>'RM_5.3.3.sz.mell'!F29</f>
        <v>0</v>
      </c>
      <c r="G29" s="710">
        <f>'RM_5.3.3.sz.mell'!G29</f>
        <v>0</v>
      </c>
      <c r="H29" s="710">
        <f>'RM_5.3.3.sz.mell'!H29</f>
        <v>0</v>
      </c>
      <c r="I29" s="710">
        <f>'RM_5.3.3.sz.mell'!I29</f>
        <v>0</v>
      </c>
      <c r="J29" s="821">
        <f>'RM_5.3.3.sz.mell'!J29</f>
        <v>0</v>
      </c>
      <c r="K29" s="814">
        <f>'RM_5.3.3.sz.mell'!K29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'RM_5.3.3.sz.mell'!C30</f>
        <v>0</v>
      </c>
      <c r="D30" s="710">
        <f>'RM_5.3.3.sz.mell'!D30</f>
        <v>0</v>
      </c>
      <c r="E30" s="710">
        <f>'RM_5.3.3.sz.mell'!E30</f>
        <v>0</v>
      </c>
      <c r="F30" s="710">
        <f>'RM_5.3.3.sz.mell'!F30</f>
        <v>0</v>
      </c>
      <c r="G30" s="710">
        <f>'RM_5.3.3.sz.mell'!G30</f>
        <v>0</v>
      </c>
      <c r="H30" s="710">
        <f>'RM_5.3.3.sz.mell'!H30</f>
        <v>0</v>
      </c>
      <c r="I30" s="710">
        <f>'RM_5.3.3.sz.mell'!I30</f>
        <v>0</v>
      </c>
      <c r="J30" s="821">
        <f>'RM_5.3.3.sz.mell'!J30</f>
        <v>0</v>
      </c>
      <c r="K30" s="814">
        <f>'RM_5.3.3.sz.mell'!K30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'RM_5.3.3.sz.mell'!C31</f>
        <v>0</v>
      </c>
      <c r="D31" s="790">
        <f>'RM_5.3.3.sz.mell'!D31</f>
        <v>0</v>
      </c>
      <c r="E31" s="790">
        <f>'RM_5.3.3.sz.mell'!E31</f>
        <v>0</v>
      </c>
      <c r="F31" s="790">
        <f>'RM_5.3.3.sz.mell'!F31</f>
        <v>0</v>
      </c>
      <c r="G31" s="790">
        <f>'RM_5.3.3.sz.mell'!G31</f>
        <v>0</v>
      </c>
      <c r="H31" s="790">
        <f>'RM_5.3.3.sz.mell'!H31</f>
        <v>0</v>
      </c>
      <c r="I31" s="790">
        <f>'RM_5.3.3.sz.mell'!I31</f>
        <v>0</v>
      </c>
      <c r="J31" s="821">
        <f>'RM_5.3.3.sz.mell'!J31</f>
        <v>0</v>
      </c>
      <c r="K31" s="814">
        <f>'RM_5.3.3.sz.mell'!K31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'RM_5.3.3.sz.mell'!C32</f>
        <v>0</v>
      </c>
      <c r="D32" s="322">
        <f>'RM_5.3.3.sz.mell'!D32</f>
        <v>0</v>
      </c>
      <c r="E32" s="322">
        <f>'RM_5.3.3.sz.mell'!E32</f>
        <v>0</v>
      </c>
      <c r="F32" s="322">
        <f>'RM_5.3.3.sz.mell'!F32</f>
        <v>0</v>
      </c>
      <c r="G32" s="322">
        <f>'RM_5.3.3.sz.mell'!G32</f>
        <v>0</v>
      </c>
      <c r="H32" s="322">
        <f>'RM_5.3.3.sz.mell'!H32</f>
        <v>0</v>
      </c>
      <c r="I32" s="322">
        <f>'RM_5.3.3.sz.mell'!I32</f>
        <v>0</v>
      </c>
      <c r="J32" s="322">
        <f>'RM_5.3.3.sz.mell'!J32</f>
        <v>0</v>
      </c>
      <c r="K32" s="371">
        <f>'RM_5.3.3.sz.mell'!K32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'RM_5.3.3.sz.mell'!C33</f>
        <v>0</v>
      </c>
      <c r="D33" s="703">
        <f>'RM_5.3.3.sz.mell'!D33</f>
        <v>0</v>
      </c>
      <c r="E33" s="703">
        <f>'RM_5.3.3.sz.mell'!E33</f>
        <v>0</v>
      </c>
      <c r="F33" s="703">
        <f>'RM_5.3.3.sz.mell'!F33</f>
        <v>0</v>
      </c>
      <c r="G33" s="703">
        <f>'RM_5.3.3.sz.mell'!G33</f>
        <v>0</v>
      </c>
      <c r="H33" s="703">
        <f>'RM_5.3.3.sz.mell'!H33</f>
        <v>0</v>
      </c>
      <c r="I33" s="703">
        <f>'RM_5.3.3.sz.mell'!I33</f>
        <v>0</v>
      </c>
      <c r="J33" s="821">
        <f>'RM_5.3.3.sz.mell'!J33</f>
        <v>0</v>
      </c>
      <c r="K33" s="814">
        <f>'RM_5.3.3.sz.mell'!K33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'RM_5.3.3.sz.mell'!C34</f>
        <v>0</v>
      </c>
      <c r="D34" s="710">
        <f>'RM_5.3.3.sz.mell'!D34</f>
        <v>0</v>
      </c>
      <c r="E34" s="710">
        <f>'RM_5.3.3.sz.mell'!E34</f>
        <v>0</v>
      </c>
      <c r="F34" s="710">
        <f>'RM_5.3.3.sz.mell'!F34</f>
        <v>0</v>
      </c>
      <c r="G34" s="710">
        <f>'RM_5.3.3.sz.mell'!G34</f>
        <v>0</v>
      </c>
      <c r="H34" s="710">
        <f>'RM_5.3.3.sz.mell'!H34</f>
        <v>0</v>
      </c>
      <c r="I34" s="710">
        <f>'RM_5.3.3.sz.mell'!I34</f>
        <v>0</v>
      </c>
      <c r="J34" s="821">
        <f>'RM_5.3.3.sz.mell'!J34</f>
        <v>0</v>
      </c>
      <c r="K34" s="814">
        <f>'RM_5.3.3.sz.mell'!K34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'RM_5.3.3.sz.mell'!C35</f>
        <v>0</v>
      </c>
      <c r="D35" s="790">
        <f>'RM_5.3.3.sz.mell'!D35</f>
        <v>0</v>
      </c>
      <c r="E35" s="790">
        <f>'RM_5.3.3.sz.mell'!E35</f>
        <v>0</v>
      </c>
      <c r="F35" s="790">
        <f>'RM_5.3.3.sz.mell'!F35</f>
        <v>0</v>
      </c>
      <c r="G35" s="790">
        <f>'RM_5.3.3.sz.mell'!G35</f>
        <v>0</v>
      </c>
      <c r="H35" s="790">
        <f>'RM_5.3.3.sz.mell'!H35</f>
        <v>0</v>
      </c>
      <c r="I35" s="790">
        <f>'RM_5.3.3.sz.mell'!I35</f>
        <v>0</v>
      </c>
      <c r="J35" s="821">
        <f>'RM_5.3.3.sz.mell'!J35</f>
        <v>0</v>
      </c>
      <c r="K35" s="831">
        <f>'RM_5.3.3.sz.mell'!K35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'RM_5.3.3.sz.mell'!C36</f>
        <v>0</v>
      </c>
      <c r="D36" s="414">
        <f>'RM_5.3.3.sz.mell'!D36</f>
        <v>0</v>
      </c>
      <c r="E36" s="414">
        <f>'RM_5.3.3.sz.mell'!E36</f>
        <v>0</v>
      </c>
      <c r="F36" s="414">
        <f>'RM_5.3.3.sz.mell'!F36</f>
        <v>0</v>
      </c>
      <c r="G36" s="414">
        <f>'RM_5.3.3.sz.mell'!G36</f>
        <v>0</v>
      </c>
      <c r="H36" s="414">
        <f>'RM_5.3.3.sz.mell'!H36</f>
        <v>0</v>
      </c>
      <c r="I36" s="414">
        <f>'RM_5.3.3.sz.mell'!I36</f>
        <v>0</v>
      </c>
      <c r="J36" s="322">
        <f>'RM_5.3.3.sz.mell'!J36</f>
        <v>0</v>
      </c>
      <c r="K36" s="327">
        <f>'RM_5.3.3.sz.mell'!K36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'RM_5.3.3.sz.mell'!C37</f>
        <v>0</v>
      </c>
      <c r="D37" s="414">
        <f>'RM_5.3.3.sz.mell'!D37</f>
        <v>0</v>
      </c>
      <c r="E37" s="414">
        <f>'RM_5.3.3.sz.mell'!E37</f>
        <v>0</v>
      </c>
      <c r="F37" s="414">
        <f>'RM_5.3.3.sz.mell'!F37</f>
        <v>0</v>
      </c>
      <c r="G37" s="414">
        <f>'RM_5.3.3.sz.mell'!G37</f>
        <v>0</v>
      </c>
      <c r="H37" s="414">
        <f>'RM_5.3.3.sz.mell'!H37</f>
        <v>0</v>
      </c>
      <c r="I37" s="414">
        <f>'RM_5.3.3.sz.mell'!I37</f>
        <v>0</v>
      </c>
      <c r="J37" s="832">
        <f>'RM_5.3.3.sz.mell'!J37</f>
        <v>0</v>
      </c>
      <c r="K37" s="814">
        <f>'RM_5.3.3.sz.mell'!K37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'RM_5.3.3.sz.mell'!C38</f>
        <v>0</v>
      </c>
      <c r="D38" s="322">
        <f>'RM_5.3.3.sz.mell'!D38</f>
        <v>0</v>
      </c>
      <c r="E38" s="322">
        <f>'RM_5.3.3.sz.mell'!E38</f>
        <v>0</v>
      </c>
      <c r="F38" s="322">
        <f>'RM_5.3.3.sz.mell'!F38</f>
        <v>0</v>
      </c>
      <c r="G38" s="322">
        <f>'RM_5.3.3.sz.mell'!G38</f>
        <v>0</v>
      </c>
      <c r="H38" s="322">
        <f>'RM_5.3.3.sz.mell'!H38</f>
        <v>0</v>
      </c>
      <c r="I38" s="322">
        <f>'RM_5.3.3.sz.mell'!I38</f>
        <v>0</v>
      </c>
      <c r="J38" s="322">
        <f>'RM_5.3.3.sz.mell'!J38</f>
        <v>0</v>
      </c>
      <c r="K38" s="371">
        <f>'RM_5.3.3.sz.mell'!K38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'RM_5.3.3.sz.mell'!C39</f>
        <v>0</v>
      </c>
      <c r="D39" s="322">
        <f>'RM_5.3.3.sz.mell'!D39</f>
        <v>0</v>
      </c>
      <c r="E39" s="322">
        <f>'RM_5.3.3.sz.mell'!E39</f>
        <v>0</v>
      </c>
      <c r="F39" s="322">
        <f>'RM_5.3.3.sz.mell'!F39</f>
        <v>0</v>
      </c>
      <c r="G39" s="322">
        <f>'RM_5.3.3.sz.mell'!G39</f>
        <v>0</v>
      </c>
      <c r="H39" s="322">
        <f>'RM_5.3.3.sz.mell'!H39</f>
        <v>0</v>
      </c>
      <c r="I39" s="322">
        <f>'RM_5.3.3.sz.mell'!I39</f>
        <v>0</v>
      </c>
      <c r="J39" s="322">
        <f>'RM_5.3.3.sz.mell'!J39</f>
        <v>0</v>
      </c>
      <c r="K39" s="371">
        <f>'RM_5.3.3.sz.mell'!K39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'RM_5.3.3.sz.mell'!C40</f>
        <v>0</v>
      </c>
      <c r="D40" s="703">
        <f>'RM_5.3.3.sz.mell'!D40</f>
        <v>0</v>
      </c>
      <c r="E40" s="703">
        <f>'RM_5.3.3.sz.mell'!E40</f>
        <v>0</v>
      </c>
      <c r="F40" s="703">
        <f>'RM_5.3.3.sz.mell'!F40</f>
        <v>0</v>
      </c>
      <c r="G40" s="703">
        <f>'RM_5.3.3.sz.mell'!G40</f>
        <v>0</v>
      </c>
      <c r="H40" s="703">
        <f>'RM_5.3.3.sz.mell'!H40</f>
        <v>0</v>
      </c>
      <c r="I40" s="703">
        <f>'RM_5.3.3.sz.mell'!I40</f>
        <v>0</v>
      </c>
      <c r="J40" s="821">
        <f>'RM_5.3.3.sz.mell'!J40</f>
        <v>0</v>
      </c>
      <c r="K40" s="814">
        <f>'RM_5.3.3.sz.mell'!K40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'RM_5.3.3.sz.mell'!C41</f>
        <v>0</v>
      </c>
      <c r="D41" s="710">
        <f>'RM_5.3.3.sz.mell'!D41</f>
        <v>0</v>
      </c>
      <c r="E41" s="710">
        <f>'RM_5.3.3.sz.mell'!E41</f>
        <v>0</v>
      </c>
      <c r="F41" s="710">
        <f>'RM_5.3.3.sz.mell'!F41</f>
        <v>0</v>
      </c>
      <c r="G41" s="710">
        <f>'RM_5.3.3.sz.mell'!G41</f>
        <v>0</v>
      </c>
      <c r="H41" s="710">
        <f>'RM_5.3.3.sz.mell'!H41</f>
        <v>0</v>
      </c>
      <c r="I41" s="710">
        <f>'RM_5.3.3.sz.mell'!I41</f>
        <v>0</v>
      </c>
      <c r="J41" s="821">
        <f>'RM_5.3.3.sz.mell'!J41</f>
        <v>0</v>
      </c>
      <c r="K41" s="822">
        <f>'RM_5.3.3.sz.mell'!K41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'RM_5.3.3.sz.mell'!C42</f>
        <v>0</v>
      </c>
      <c r="D42" s="707">
        <f>'RM_5.3.3.sz.mell'!D42</f>
        <v>0</v>
      </c>
      <c r="E42" s="707">
        <f>'RM_5.3.3.sz.mell'!E42</f>
        <v>0</v>
      </c>
      <c r="F42" s="707">
        <f>'RM_5.3.3.sz.mell'!F42</f>
        <v>0</v>
      </c>
      <c r="G42" s="707">
        <f>'RM_5.3.3.sz.mell'!G42</f>
        <v>0</v>
      </c>
      <c r="H42" s="707">
        <f>'RM_5.3.3.sz.mell'!H42</f>
        <v>0</v>
      </c>
      <c r="I42" s="707">
        <f>'RM_5.3.3.sz.mell'!I42</f>
        <v>0</v>
      </c>
      <c r="J42" s="821">
        <f>'RM_5.3.3.sz.mell'!J42</f>
        <v>0</v>
      </c>
      <c r="K42" s="824">
        <f>'RM_5.3.3.sz.mell'!K42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'RM_5.3.3.sz.mell'!C43</f>
        <v>0</v>
      </c>
      <c r="D43" s="322">
        <f>'RM_5.3.3.sz.mell'!D43</f>
        <v>0</v>
      </c>
      <c r="E43" s="322">
        <f>'RM_5.3.3.sz.mell'!E43</f>
        <v>0</v>
      </c>
      <c r="F43" s="322">
        <f>'RM_5.3.3.sz.mell'!F43</f>
        <v>0</v>
      </c>
      <c r="G43" s="322">
        <f>'RM_5.3.3.sz.mell'!G43</f>
        <v>0</v>
      </c>
      <c r="H43" s="322">
        <f>'RM_5.3.3.sz.mell'!H43</f>
        <v>0</v>
      </c>
      <c r="I43" s="322">
        <f>'RM_5.3.3.sz.mell'!I43</f>
        <v>0</v>
      </c>
      <c r="J43" s="322">
        <f>'RM_5.3.3.sz.mell'!J43</f>
        <v>0</v>
      </c>
      <c r="K43" s="371">
        <f>'RM_5.3.3.sz.mell'!K43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'RM_5.3.3.sz.mell'!C45</f>
        <v>0</v>
      </c>
      <c r="D45" s="834">
        <f>'RM_5.3.3.sz.mell'!D45</f>
        <v>0</v>
      </c>
      <c r="E45" s="834">
        <f>'RM_5.3.3.sz.mell'!E45</f>
        <v>0</v>
      </c>
      <c r="F45" s="834">
        <f>'RM_5.3.3.sz.mell'!F45</f>
        <v>0</v>
      </c>
      <c r="G45" s="834">
        <f>'RM_5.3.3.sz.mell'!G45</f>
        <v>0</v>
      </c>
      <c r="H45" s="834">
        <f>'RM_5.3.3.sz.mell'!H45</f>
        <v>0</v>
      </c>
      <c r="I45" s="834">
        <f>'RM_5.3.3.sz.mell'!I45</f>
        <v>0</v>
      </c>
      <c r="J45" s="834">
        <f>'RM_5.3.3.sz.mell'!J45</f>
        <v>0</v>
      </c>
      <c r="K45" s="327">
        <f>'RM_5.3.3.sz.mell'!K45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'RM_5.3.3.sz.mell'!C46</f>
        <v>0</v>
      </c>
      <c r="D46" s="836">
        <f>'RM_5.3.3.sz.mell'!D46</f>
        <v>0</v>
      </c>
      <c r="E46" s="836">
        <f>'RM_5.3.3.sz.mell'!E46</f>
        <v>0</v>
      </c>
      <c r="F46" s="836">
        <f>'RM_5.3.3.sz.mell'!F46</f>
        <v>0</v>
      </c>
      <c r="G46" s="836">
        <f>'RM_5.3.3.sz.mell'!G46</f>
        <v>0</v>
      </c>
      <c r="H46" s="836">
        <f>'RM_5.3.3.sz.mell'!H46</f>
        <v>0</v>
      </c>
      <c r="I46" s="836">
        <f>'RM_5.3.3.sz.mell'!I46</f>
        <v>0</v>
      </c>
      <c r="J46" s="836">
        <f>'RM_5.3.3.sz.mell'!J46</f>
        <v>0</v>
      </c>
      <c r="K46" s="837">
        <f>'RM_5.3.3.sz.mell'!K46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'RM_5.3.3.sz.mell'!C47</f>
        <v>0</v>
      </c>
      <c r="D47" s="839">
        <f>'RM_5.3.3.sz.mell'!D47</f>
        <v>0</v>
      </c>
      <c r="E47" s="839">
        <f>'RM_5.3.3.sz.mell'!E47</f>
        <v>0</v>
      </c>
      <c r="F47" s="839">
        <f>'RM_5.3.3.sz.mell'!F47</f>
        <v>0</v>
      </c>
      <c r="G47" s="839">
        <f>'RM_5.3.3.sz.mell'!G47</f>
        <v>0</v>
      </c>
      <c r="H47" s="839">
        <f>'RM_5.3.3.sz.mell'!H47</f>
        <v>0</v>
      </c>
      <c r="I47" s="839">
        <f>'RM_5.3.3.sz.mell'!I47</f>
        <v>0</v>
      </c>
      <c r="J47" s="839">
        <f>'RM_5.3.3.sz.mell'!J47</f>
        <v>0</v>
      </c>
      <c r="K47" s="840">
        <f>'RM_5.3.3.sz.mell'!K47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'RM_5.3.3.sz.mell'!C48</f>
        <v>0</v>
      </c>
      <c r="D48" s="839">
        <f>'RM_5.3.3.sz.mell'!D48</f>
        <v>0</v>
      </c>
      <c r="E48" s="839">
        <f>'RM_5.3.3.sz.mell'!E48</f>
        <v>0</v>
      </c>
      <c r="F48" s="839">
        <f>'RM_5.3.3.sz.mell'!F48</f>
        <v>0</v>
      </c>
      <c r="G48" s="839">
        <f>'RM_5.3.3.sz.mell'!G48</f>
        <v>0</v>
      </c>
      <c r="H48" s="839">
        <f>'RM_5.3.3.sz.mell'!H48</f>
        <v>0</v>
      </c>
      <c r="I48" s="839">
        <f>'RM_5.3.3.sz.mell'!I48</f>
        <v>0</v>
      </c>
      <c r="J48" s="839">
        <f>'RM_5.3.3.sz.mell'!J48</f>
        <v>0</v>
      </c>
      <c r="K48" s="840">
        <f>'RM_5.3.3.sz.mell'!K48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'RM_5.3.3.sz.mell'!C49</f>
        <v>0</v>
      </c>
      <c r="D49" s="839">
        <f>'RM_5.3.3.sz.mell'!D49</f>
        <v>0</v>
      </c>
      <c r="E49" s="839">
        <f>'RM_5.3.3.sz.mell'!E49</f>
        <v>0</v>
      </c>
      <c r="F49" s="839">
        <f>'RM_5.3.3.sz.mell'!F49</f>
        <v>0</v>
      </c>
      <c r="G49" s="839">
        <f>'RM_5.3.3.sz.mell'!G49</f>
        <v>0</v>
      </c>
      <c r="H49" s="839">
        <f>'RM_5.3.3.sz.mell'!H49</f>
        <v>0</v>
      </c>
      <c r="I49" s="839">
        <f>'RM_5.3.3.sz.mell'!I49</f>
        <v>0</v>
      </c>
      <c r="J49" s="839">
        <f>'RM_5.3.3.sz.mell'!J49</f>
        <v>0</v>
      </c>
      <c r="K49" s="840">
        <f>'RM_5.3.3.sz.mell'!K49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'RM_5.3.3.sz.mell'!C50</f>
        <v>0</v>
      </c>
      <c r="D50" s="839">
        <f>'RM_5.3.3.sz.mell'!D50</f>
        <v>0</v>
      </c>
      <c r="E50" s="839">
        <f>'RM_5.3.3.sz.mell'!E50</f>
        <v>0</v>
      </c>
      <c r="F50" s="839">
        <f>'RM_5.3.3.sz.mell'!F50</f>
        <v>0</v>
      </c>
      <c r="G50" s="839">
        <f>'RM_5.3.3.sz.mell'!G50</f>
        <v>0</v>
      </c>
      <c r="H50" s="839">
        <f>'RM_5.3.3.sz.mell'!H50</f>
        <v>0</v>
      </c>
      <c r="I50" s="839">
        <f>'RM_5.3.3.sz.mell'!I50</f>
        <v>0</v>
      </c>
      <c r="J50" s="839">
        <f>'RM_5.3.3.sz.mell'!J50</f>
        <v>0</v>
      </c>
      <c r="K50" s="840">
        <f>'RM_5.3.3.sz.mell'!K50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'RM_5.3.3.sz.mell'!C51</f>
        <v>0</v>
      </c>
      <c r="D51" s="834">
        <f>'RM_5.3.3.sz.mell'!D51</f>
        <v>0</v>
      </c>
      <c r="E51" s="834">
        <f>'RM_5.3.3.sz.mell'!E51</f>
        <v>0</v>
      </c>
      <c r="F51" s="834">
        <f>'RM_5.3.3.sz.mell'!F51</f>
        <v>0</v>
      </c>
      <c r="G51" s="834">
        <f>'RM_5.3.3.sz.mell'!G51</f>
        <v>0</v>
      </c>
      <c r="H51" s="834">
        <f>'RM_5.3.3.sz.mell'!H51</f>
        <v>0</v>
      </c>
      <c r="I51" s="834">
        <f>'RM_5.3.3.sz.mell'!I51</f>
        <v>0</v>
      </c>
      <c r="J51" s="834">
        <f>'RM_5.3.3.sz.mell'!J51</f>
        <v>0</v>
      </c>
      <c r="K51" s="327">
        <f>'RM_5.3.3.sz.mell'!K51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'RM_5.3.3.sz.mell'!C52</f>
        <v>0</v>
      </c>
      <c r="D52" s="836">
        <f>'RM_5.3.3.sz.mell'!D52</f>
        <v>0</v>
      </c>
      <c r="E52" s="836">
        <f>'RM_5.3.3.sz.mell'!E52</f>
        <v>0</v>
      </c>
      <c r="F52" s="836">
        <f>'RM_5.3.3.sz.mell'!F52</f>
        <v>0</v>
      </c>
      <c r="G52" s="836">
        <f>'RM_5.3.3.sz.mell'!G52</f>
        <v>0</v>
      </c>
      <c r="H52" s="836">
        <f>'RM_5.3.3.sz.mell'!H52</f>
        <v>0</v>
      </c>
      <c r="I52" s="836">
        <f>'RM_5.3.3.sz.mell'!I52</f>
        <v>0</v>
      </c>
      <c r="J52" s="836">
        <f>'RM_5.3.3.sz.mell'!J52</f>
        <v>0</v>
      </c>
      <c r="K52" s="837">
        <f>'RM_5.3.3.sz.mell'!K52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'RM_5.3.3.sz.mell'!C53</f>
        <v>0</v>
      </c>
      <c r="D53" s="839">
        <f>'RM_5.3.3.sz.mell'!D53</f>
        <v>0</v>
      </c>
      <c r="E53" s="839">
        <f>'RM_5.3.3.sz.mell'!E53</f>
        <v>0</v>
      </c>
      <c r="F53" s="839">
        <f>'RM_5.3.3.sz.mell'!F53</f>
        <v>0</v>
      </c>
      <c r="G53" s="839">
        <f>'RM_5.3.3.sz.mell'!G53</f>
        <v>0</v>
      </c>
      <c r="H53" s="839">
        <f>'RM_5.3.3.sz.mell'!H53</f>
        <v>0</v>
      </c>
      <c r="I53" s="839">
        <f>'RM_5.3.3.sz.mell'!I53</f>
        <v>0</v>
      </c>
      <c r="J53" s="839">
        <f>'RM_5.3.3.sz.mell'!J53</f>
        <v>0</v>
      </c>
      <c r="K53" s="840">
        <f>'RM_5.3.3.sz.mell'!K53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'RM_5.3.3.sz.mell'!C54</f>
        <v>0</v>
      </c>
      <c r="D54" s="839">
        <f>'RM_5.3.3.sz.mell'!D54</f>
        <v>0</v>
      </c>
      <c r="E54" s="839">
        <f>'RM_5.3.3.sz.mell'!E54</f>
        <v>0</v>
      </c>
      <c r="F54" s="839">
        <f>'RM_5.3.3.sz.mell'!F54</f>
        <v>0</v>
      </c>
      <c r="G54" s="839">
        <f>'RM_5.3.3.sz.mell'!G54</f>
        <v>0</v>
      </c>
      <c r="H54" s="839">
        <f>'RM_5.3.3.sz.mell'!H54</f>
        <v>0</v>
      </c>
      <c r="I54" s="839">
        <f>'RM_5.3.3.sz.mell'!I54</f>
        <v>0</v>
      </c>
      <c r="J54" s="839">
        <f>'RM_5.3.3.sz.mell'!J54</f>
        <v>0</v>
      </c>
      <c r="K54" s="840">
        <f>'RM_5.3.3.sz.mell'!K54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'RM_5.3.3.sz.mell'!C55</f>
        <v>0</v>
      </c>
      <c r="D55" s="839">
        <f>'RM_5.3.3.sz.mell'!D55</f>
        <v>0</v>
      </c>
      <c r="E55" s="839">
        <f>'RM_5.3.3.sz.mell'!E55</f>
        <v>0</v>
      </c>
      <c r="F55" s="839">
        <f>'RM_5.3.3.sz.mell'!F55</f>
        <v>0</v>
      </c>
      <c r="G55" s="839">
        <f>'RM_5.3.3.sz.mell'!G55</f>
        <v>0</v>
      </c>
      <c r="H55" s="839">
        <f>'RM_5.3.3.sz.mell'!H55</f>
        <v>0</v>
      </c>
      <c r="I55" s="839">
        <f>'RM_5.3.3.sz.mell'!I55</f>
        <v>0</v>
      </c>
      <c r="J55" s="839">
        <f>'RM_5.3.3.sz.mell'!J55</f>
        <v>0</v>
      </c>
      <c r="K55" s="840">
        <f>'RM_5.3.3.sz.mell'!K55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'RM_5.3.3.sz.mell'!C56</f>
        <v>0</v>
      </c>
      <c r="D56" s="834">
        <f>'RM_5.3.3.sz.mell'!D56</f>
        <v>0</v>
      </c>
      <c r="E56" s="834">
        <f>'RM_5.3.3.sz.mell'!E56</f>
        <v>0</v>
      </c>
      <c r="F56" s="834">
        <f>'RM_5.3.3.sz.mell'!F56</f>
        <v>0</v>
      </c>
      <c r="G56" s="834">
        <f>'RM_5.3.3.sz.mell'!G56</f>
        <v>0</v>
      </c>
      <c r="H56" s="834">
        <f>'RM_5.3.3.sz.mell'!H56</f>
        <v>0</v>
      </c>
      <c r="I56" s="834">
        <f>'RM_5.3.3.sz.mell'!I56</f>
        <v>0</v>
      </c>
      <c r="J56" s="834">
        <f>'RM_5.3.3.sz.mell'!J56</f>
        <v>0</v>
      </c>
      <c r="K56" s="327">
        <f>'RM_5.3.3.sz.mell'!K56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'RM_5.3.3.sz.mell'!C57</f>
        <v>0</v>
      </c>
      <c r="D57" s="842">
        <f>'RM_5.3.3.sz.mell'!D57</f>
        <v>0</v>
      </c>
      <c r="E57" s="842">
        <f>'RM_5.3.3.sz.mell'!E57</f>
        <v>0</v>
      </c>
      <c r="F57" s="842">
        <f>'RM_5.3.3.sz.mell'!F57</f>
        <v>0</v>
      </c>
      <c r="G57" s="842">
        <f>'RM_5.3.3.sz.mell'!G57</f>
        <v>0</v>
      </c>
      <c r="H57" s="842">
        <f>'RM_5.3.3.sz.mell'!H57</f>
        <v>0</v>
      </c>
      <c r="I57" s="842">
        <f>'RM_5.3.3.sz.mell'!I57</f>
        <v>0</v>
      </c>
      <c r="J57" s="842">
        <f>'RM_5.3.3.sz.mell'!J57</f>
        <v>0</v>
      </c>
      <c r="K57" s="375">
        <f>'RM_5.3.3.sz.mell'!K57</f>
        <v>0</v>
      </c>
    </row>
    <row r="58" spans="1:11" ht="8.1" customHeight="1" thickBot="1" x14ac:dyDescent="0.3">
      <c r="C58" s="848">
        <f>'RM_5.3.3.sz.mell'!C58</f>
        <v>0</v>
      </c>
      <c r="D58" s="848">
        <f>'RM_5.3.3.sz.mell'!D58</f>
        <v>0</v>
      </c>
      <c r="E58" s="848">
        <f>'RM_5.3.3.sz.mell'!E58</f>
        <v>0</v>
      </c>
      <c r="F58" s="848">
        <f>'RM_5.3.3.sz.mell'!F58</f>
        <v>0</v>
      </c>
      <c r="G58" s="848">
        <f>'RM_5.3.3.sz.mell'!G58</f>
        <v>0</v>
      </c>
      <c r="H58" s="848">
        <f>'RM_5.3.3.sz.mell'!H58</f>
        <v>0</v>
      </c>
      <c r="I58" s="848">
        <f>'RM_5.3.3.sz.mell'!I58</f>
        <v>0</v>
      </c>
      <c r="J58" s="848">
        <f>'RM_5.3.3.sz.mell'!J58</f>
        <v>0</v>
      </c>
      <c r="K58" s="849">
        <f>'RM_5.3.3.sz.mell'!K58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'RM_5.3.3.sz.mell'!C59</f>
        <v>0</v>
      </c>
      <c r="D59" s="846">
        <f>'RM_5.3.3.sz.mell'!D59</f>
        <v>0</v>
      </c>
      <c r="E59" s="846">
        <f>'RM_5.3.3.sz.mell'!E59</f>
        <v>0</v>
      </c>
      <c r="F59" s="846">
        <f>'RM_5.3.3.sz.mell'!F59</f>
        <v>0</v>
      </c>
      <c r="G59" s="846">
        <f>'RM_5.3.3.sz.mell'!G59</f>
        <v>0</v>
      </c>
      <c r="H59" s="846">
        <f>'RM_5.3.3.sz.mell'!H59</f>
        <v>0</v>
      </c>
      <c r="I59" s="846">
        <f>'RM_5.3.3.sz.mell'!I59</f>
        <v>0</v>
      </c>
      <c r="J59" s="846">
        <f>'RM_5.3.3.sz.mell'!J59</f>
        <v>0</v>
      </c>
      <c r="K59" s="847">
        <f>'RM_5.3.3.sz.mell'!K59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'RM_5.3.3.sz.mell'!C60</f>
        <v>0</v>
      </c>
      <c r="D60" s="846">
        <f>'RM_5.3.3.sz.mell'!D60</f>
        <v>0</v>
      </c>
      <c r="E60" s="846">
        <f>'RM_5.3.3.sz.mell'!E60</f>
        <v>0</v>
      </c>
      <c r="F60" s="846">
        <f>'RM_5.3.3.sz.mell'!F60</f>
        <v>0</v>
      </c>
      <c r="G60" s="846">
        <f>'RM_5.3.3.sz.mell'!G60</f>
        <v>0</v>
      </c>
      <c r="H60" s="846">
        <f>'RM_5.3.3.sz.mell'!H60</f>
        <v>0</v>
      </c>
      <c r="I60" s="846">
        <f>'RM_5.3.3.sz.mell'!I60</f>
        <v>0</v>
      </c>
      <c r="J60" s="846">
        <f>'RM_5.3.3.sz.mell'!J60</f>
        <v>0</v>
      </c>
      <c r="K60" s="847">
        <f>'RM_5.3.3.sz.mell'!K60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theme="7"/>
  </sheetPr>
  <dimension ref="A1:K60"/>
  <sheetViews>
    <sheetView topLeftCell="B1" zoomScale="120" zoomScaleNormal="120" workbookViewId="0">
      <selection activeCell="O34" sqref="O34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CONCATENATE("5.4. melléklet ",E_ALAPADATOK!A7," ",E_ALAPADATOK!B7," ",E_ALAPADATOK!C7," ",E_ALAPADATOK!D7," ",E_ALAPADATOK!E7," ",E_ALAPADATOK!F7," ",E_ALAPADATOK!G7," ",E_ALAPADATOK!H7)</f>
        <v>5.4.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CONCATENATE(E_ALAPADATOK!B15)</f>
        <v>2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431</v>
      </c>
    </row>
    <row r="3" spans="1:11" s="465" customFormat="1" ht="23.1" customHeight="1" thickBot="1" x14ac:dyDescent="0.3">
      <c r="A3" s="635" t="s">
        <v>203</v>
      </c>
      <c r="B3" s="1763" t="s">
        <v>800</v>
      </c>
      <c r="C3" s="1764"/>
      <c r="D3" s="1764"/>
      <c r="E3" s="1764"/>
      <c r="F3" s="1764"/>
      <c r="G3" s="1764"/>
      <c r="H3" s="1764"/>
      <c r="I3" s="1764"/>
      <c r="J3" s="1764"/>
      <c r="K3" s="805" t="s">
        <v>54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'RM_5.4.sz.mell'!C10</f>
        <v>0</v>
      </c>
      <c r="D10" s="322">
        <f>'RM_5.4.sz.mell'!D10</f>
        <v>0</v>
      </c>
      <c r="E10" s="322">
        <f>'RM_5.4.sz.mell'!E10</f>
        <v>0</v>
      </c>
      <c r="F10" s="322">
        <f>'RM_5.4.sz.mell'!F10</f>
        <v>0</v>
      </c>
      <c r="G10" s="322">
        <f>'RM_5.4.sz.mell'!G10</f>
        <v>0</v>
      </c>
      <c r="H10" s="322">
        <f>'RM_5.4.sz.mell'!H10</f>
        <v>0</v>
      </c>
      <c r="I10" s="322">
        <f>'RM_5.4.sz.mell'!I10</f>
        <v>0</v>
      </c>
      <c r="J10" s="322">
        <f>'RM_5.4.sz.mell'!J10</f>
        <v>0</v>
      </c>
      <c r="K10" s="322">
        <f>'RM_5.4.sz.mell'!K10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'RM_5.4.sz.mell'!C11</f>
        <v>0</v>
      </c>
      <c r="D11" s="715">
        <f>'RM_5.4.sz.mell'!D11</f>
        <v>0</v>
      </c>
      <c r="E11" s="715">
        <f>'RM_5.4.sz.mell'!E11</f>
        <v>0</v>
      </c>
      <c r="F11" s="715">
        <f>'RM_5.4.sz.mell'!F11</f>
        <v>0</v>
      </c>
      <c r="G11" s="715">
        <f>'RM_5.4.sz.mell'!G11</f>
        <v>0</v>
      </c>
      <c r="H11" s="715">
        <f>'RM_5.4.sz.mell'!H11</f>
        <v>0</v>
      </c>
      <c r="I11" s="715">
        <f>'RM_5.4.sz.mell'!I11</f>
        <v>0</v>
      </c>
      <c r="J11" s="813">
        <f>'RM_5.4.sz.mell'!J11</f>
        <v>0</v>
      </c>
      <c r="K11" s="814">
        <f>'RM_5.4.sz.mell'!K11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'RM_5.4.sz.mell'!C12</f>
        <v>0</v>
      </c>
      <c r="D12" s="717">
        <f>'RM_5.4.sz.mell'!D12</f>
        <v>0</v>
      </c>
      <c r="E12" s="717">
        <f>'RM_5.4.sz.mell'!E12</f>
        <v>0</v>
      </c>
      <c r="F12" s="717">
        <f>'RM_5.4.sz.mell'!F12</f>
        <v>0</v>
      </c>
      <c r="G12" s="717">
        <f>'RM_5.4.sz.mell'!G12</f>
        <v>0</v>
      </c>
      <c r="H12" s="717">
        <f>'RM_5.4.sz.mell'!H12</f>
        <v>0</v>
      </c>
      <c r="I12" s="717">
        <f>'RM_5.4.sz.mell'!I12</f>
        <v>0</v>
      </c>
      <c r="J12" s="816">
        <f>'RM_5.4.sz.mell'!J12</f>
        <v>0</v>
      </c>
      <c r="K12" s="814">
        <f>'RM_5.4.sz.mell'!K12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'RM_5.4.sz.mell'!C13</f>
        <v>0</v>
      </c>
      <c r="D13" s="717">
        <f>'RM_5.4.sz.mell'!D13</f>
        <v>0</v>
      </c>
      <c r="E13" s="717">
        <f>'RM_5.4.sz.mell'!E13</f>
        <v>0</v>
      </c>
      <c r="F13" s="717">
        <f>'RM_5.4.sz.mell'!F13</f>
        <v>0</v>
      </c>
      <c r="G13" s="717">
        <f>'RM_5.4.sz.mell'!G13</f>
        <v>0</v>
      </c>
      <c r="H13" s="717">
        <f>'RM_5.4.sz.mell'!H13</f>
        <v>0</v>
      </c>
      <c r="I13" s="717">
        <f>'RM_5.4.sz.mell'!I13</f>
        <v>0</v>
      </c>
      <c r="J13" s="816">
        <f>'RM_5.4.sz.mell'!J13</f>
        <v>0</v>
      </c>
      <c r="K13" s="814">
        <f>'RM_5.4.sz.mell'!K13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'RM_5.4.sz.mell'!C14</f>
        <v>0</v>
      </c>
      <c r="D14" s="717">
        <f>'RM_5.4.sz.mell'!D14</f>
        <v>0</v>
      </c>
      <c r="E14" s="717">
        <f>'RM_5.4.sz.mell'!E14</f>
        <v>0</v>
      </c>
      <c r="F14" s="717">
        <f>'RM_5.4.sz.mell'!F14</f>
        <v>0</v>
      </c>
      <c r="G14" s="717">
        <f>'RM_5.4.sz.mell'!G14</f>
        <v>0</v>
      </c>
      <c r="H14" s="717">
        <f>'RM_5.4.sz.mell'!H14</f>
        <v>0</v>
      </c>
      <c r="I14" s="717">
        <f>'RM_5.4.sz.mell'!I14</f>
        <v>0</v>
      </c>
      <c r="J14" s="816">
        <f>'RM_5.4.sz.mell'!J14</f>
        <v>0</v>
      </c>
      <c r="K14" s="814">
        <f>'RM_5.4.sz.mell'!K14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'RM_5.4.sz.mell'!C15</f>
        <v>0</v>
      </c>
      <c r="D15" s="717">
        <f>'RM_5.4.sz.mell'!D15</f>
        <v>0</v>
      </c>
      <c r="E15" s="717">
        <f>'RM_5.4.sz.mell'!E15</f>
        <v>0</v>
      </c>
      <c r="F15" s="717">
        <f>'RM_5.4.sz.mell'!F15</f>
        <v>0</v>
      </c>
      <c r="G15" s="717">
        <f>'RM_5.4.sz.mell'!G15</f>
        <v>0</v>
      </c>
      <c r="H15" s="717">
        <f>'RM_5.4.sz.mell'!H15</f>
        <v>0</v>
      </c>
      <c r="I15" s="717">
        <f>'RM_5.4.sz.mell'!I15</f>
        <v>0</v>
      </c>
      <c r="J15" s="816">
        <f>'RM_5.4.sz.mell'!J15</f>
        <v>0</v>
      </c>
      <c r="K15" s="814">
        <f>'RM_5.4.sz.mell'!K15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'RM_5.4.sz.mell'!C16</f>
        <v>0</v>
      </c>
      <c r="D16" s="717">
        <f>'RM_5.4.sz.mell'!D16</f>
        <v>0</v>
      </c>
      <c r="E16" s="717">
        <f>'RM_5.4.sz.mell'!E16</f>
        <v>0</v>
      </c>
      <c r="F16" s="717">
        <f>'RM_5.4.sz.mell'!F16</f>
        <v>0</v>
      </c>
      <c r="G16" s="717">
        <f>'RM_5.4.sz.mell'!G16</f>
        <v>0</v>
      </c>
      <c r="H16" s="717">
        <f>'RM_5.4.sz.mell'!H16</f>
        <v>0</v>
      </c>
      <c r="I16" s="717">
        <f>'RM_5.4.sz.mell'!I16</f>
        <v>0</v>
      </c>
      <c r="J16" s="816">
        <f>'RM_5.4.sz.mell'!J16</f>
        <v>0</v>
      </c>
      <c r="K16" s="814">
        <f>'RM_5.4.sz.mell'!K16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'RM_5.4.sz.mell'!C17</f>
        <v>0</v>
      </c>
      <c r="D17" s="717">
        <f>'RM_5.4.sz.mell'!D17</f>
        <v>0</v>
      </c>
      <c r="E17" s="717">
        <f>'RM_5.4.sz.mell'!E17</f>
        <v>0</v>
      </c>
      <c r="F17" s="717">
        <f>'RM_5.4.sz.mell'!F17</f>
        <v>0</v>
      </c>
      <c r="G17" s="717">
        <f>'RM_5.4.sz.mell'!G17</f>
        <v>0</v>
      </c>
      <c r="H17" s="717">
        <f>'RM_5.4.sz.mell'!H17</f>
        <v>0</v>
      </c>
      <c r="I17" s="717">
        <f>'RM_5.4.sz.mell'!I17</f>
        <v>0</v>
      </c>
      <c r="J17" s="816">
        <f>'RM_5.4.sz.mell'!J17</f>
        <v>0</v>
      </c>
      <c r="K17" s="814">
        <f>'RM_5.4.sz.mell'!K17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'RM_5.4.sz.mell'!C18</f>
        <v>0</v>
      </c>
      <c r="D18" s="717">
        <f>'RM_5.4.sz.mell'!D18</f>
        <v>0</v>
      </c>
      <c r="E18" s="717">
        <f>'RM_5.4.sz.mell'!E18</f>
        <v>0</v>
      </c>
      <c r="F18" s="717">
        <f>'RM_5.4.sz.mell'!F18</f>
        <v>0</v>
      </c>
      <c r="G18" s="717">
        <f>'RM_5.4.sz.mell'!G18</f>
        <v>0</v>
      </c>
      <c r="H18" s="717">
        <f>'RM_5.4.sz.mell'!H18</f>
        <v>0</v>
      </c>
      <c r="I18" s="717">
        <f>'RM_5.4.sz.mell'!I18</f>
        <v>0</v>
      </c>
      <c r="J18" s="816">
        <f>'RM_5.4.sz.mell'!J18</f>
        <v>0</v>
      </c>
      <c r="K18" s="814">
        <f>'RM_5.4.sz.mell'!K18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'RM_5.4.sz.mell'!C19</f>
        <v>0</v>
      </c>
      <c r="D19" s="717">
        <f>'RM_5.4.sz.mell'!D19</f>
        <v>0</v>
      </c>
      <c r="E19" s="717">
        <f>'RM_5.4.sz.mell'!E19</f>
        <v>0</v>
      </c>
      <c r="F19" s="717">
        <f>'RM_5.4.sz.mell'!F19</f>
        <v>0</v>
      </c>
      <c r="G19" s="717">
        <f>'RM_5.4.sz.mell'!G19</f>
        <v>0</v>
      </c>
      <c r="H19" s="717">
        <f>'RM_5.4.sz.mell'!H19</f>
        <v>0</v>
      </c>
      <c r="I19" s="717">
        <f>'RM_5.4.sz.mell'!I19</f>
        <v>0</v>
      </c>
      <c r="J19" s="816">
        <f>'RM_5.4.sz.mell'!J19</f>
        <v>0</v>
      </c>
      <c r="K19" s="814">
        <f>'RM_5.4.sz.mell'!K19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'RM_5.4.sz.mell'!C20</f>
        <v>0</v>
      </c>
      <c r="D20" s="717">
        <f>'RM_5.4.sz.mell'!D20</f>
        <v>0</v>
      </c>
      <c r="E20" s="717">
        <f>'RM_5.4.sz.mell'!E20</f>
        <v>0</v>
      </c>
      <c r="F20" s="717">
        <f>'RM_5.4.sz.mell'!F20</f>
        <v>0</v>
      </c>
      <c r="G20" s="717">
        <f>'RM_5.4.sz.mell'!G20</f>
        <v>0</v>
      </c>
      <c r="H20" s="717">
        <f>'RM_5.4.sz.mell'!H20</f>
        <v>0</v>
      </c>
      <c r="I20" s="717">
        <f>'RM_5.4.sz.mell'!I20</f>
        <v>0</v>
      </c>
      <c r="J20" s="816">
        <f>'RM_5.4.sz.mell'!J20</f>
        <v>0</v>
      </c>
      <c r="K20" s="814">
        <f>'RM_5.4.sz.mell'!K20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'RM_5.4.sz.mell'!C21</f>
        <v>0</v>
      </c>
      <c r="D21" s="719">
        <f>'RM_5.4.sz.mell'!D21</f>
        <v>0</v>
      </c>
      <c r="E21" s="719">
        <f>'RM_5.4.sz.mell'!E21</f>
        <v>0</v>
      </c>
      <c r="F21" s="719">
        <f>'RM_5.4.sz.mell'!F21</f>
        <v>0</v>
      </c>
      <c r="G21" s="719">
        <f>'RM_5.4.sz.mell'!G21</f>
        <v>0</v>
      </c>
      <c r="H21" s="719">
        <f>'RM_5.4.sz.mell'!H21</f>
        <v>0</v>
      </c>
      <c r="I21" s="719">
        <f>'RM_5.4.sz.mell'!I21</f>
        <v>0</v>
      </c>
      <c r="J21" s="819">
        <f>'RM_5.4.sz.mell'!J21</f>
        <v>0</v>
      </c>
      <c r="K21" s="814">
        <f>'RM_5.4.sz.mell'!K21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'RM_5.4.sz.mell'!C22</f>
        <v>0</v>
      </c>
      <c r="D22" s="322">
        <f>'RM_5.4.sz.mell'!D22</f>
        <v>0</v>
      </c>
      <c r="E22" s="322">
        <f>'RM_5.4.sz.mell'!E22</f>
        <v>0</v>
      </c>
      <c r="F22" s="322">
        <f>'RM_5.4.sz.mell'!F22</f>
        <v>0</v>
      </c>
      <c r="G22" s="322">
        <f>'RM_5.4.sz.mell'!G22</f>
        <v>0</v>
      </c>
      <c r="H22" s="322">
        <f>'RM_5.4.sz.mell'!H22</f>
        <v>0</v>
      </c>
      <c r="I22" s="322">
        <f>'RM_5.4.sz.mell'!I22</f>
        <v>0</v>
      </c>
      <c r="J22" s="322">
        <f>'RM_5.4.sz.mell'!J22</f>
        <v>0</v>
      </c>
      <c r="K22" s="371">
        <f>'RM_5.4.sz.mell'!K22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'RM_5.4.sz.mell'!C23</f>
        <v>0</v>
      </c>
      <c r="D23" s="699">
        <f>'RM_5.4.sz.mell'!D23</f>
        <v>0</v>
      </c>
      <c r="E23" s="699">
        <f>'RM_5.4.sz.mell'!E23</f>
        <v>0</v>
      </c>
      <c r="F23" s="699">
        <f>'RM_5.4.sz.mell'!F23</f>
        <v>0</v>
      </c>
      <c r="G23" s="699">
        <f>'RM_5.4.sz.mell'!G23</f>
        <v>0</v>
      </c>
      <c r="H23" s="699">
        <f>'RM_5.4.sz.mell'!H23</f>
        <v>0</v>
      </c>
      <c r="I23" s="699">
        <f>'RM_5.4.sz.mell'!I23</f>
        <v>0</v>
      </c>
      <c r="J23" s="821">
        <f>'RM_5.4.sz.mell'!J23</f>
        <v>0</v>
      </c>
      <c r="K23" s="814">
        <f>'RM_5.4.sz.mell'!K23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'RM_5.4.sz.mell'!C24</f>
        <v>0</v>
      </c>
      <c r="D24" s="717">
        <f>'RM_5.4.sz.mell'!D24</f>
        <v>0</v>
      </c>
      <c r="E24" s="717">
        <f>'RM_5.4.sz.mell'!E24</f>
        <v>0</v>
      </c>
      <c r="F24" s="717">
        <f>'RM_5.4.sz.mell'!F24</f>
        <v>0</v>
      </c>
      <c r="G24" s="717">
        <f>'RM_5.4.sz.mell'!G24</f>
        <v>0</v>
      </c>
      <c r="H24" s="717">
        <f>'RM_5.4.sz.mell'!H24</f>
        <v>0</v>
      </c>
      <c r="I24" s="717">
        <f>'RM_5.4.sz.mell'!I24</f>
        <v>0</v>
      </c>
      <c r="J24" s="816">
        <f>'RM_5.4.sz.mell'!J24</f>
        <v>0</v>
      </c>
      <c r="K24" s="822">
        <f>'RM_5.4.sz.mell'!K24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'RM_5.4.sz.mell'!C25</f>
        <v>0</v>
      </c>
      <c r="D25" s="717">
        <f>'RM_5.4.sz.mell'!D25</f>
        <v>0</v>
      </c>
      <c r="E25" s="717">
        <f>'RM_5.4.sz.mell'!E25</f>
        <v>0</v>
      </c>
      <c r="F25" s="717">
        <f>'RM_5.4.sz.mell'!F25</f>
        <v>0</v>
      </c>
      <c r="G25" s="717">
        <f>'RM_5.4.sz.mell'!G25</f>
        <v>0</v>
      </c>
      <c r="H25" s="717">
        <f>'RM_5.4.sz.mell'!H25</f>
        <v>0</v>
      </c>
      <c r="I25" s="717">
        <f>'RM_5.4.sz.mell'!I25</f>
        <v>0</v>
      </c>
      <c r="J25" s="816">
        <f>'RM_5.4.sz.mell'!J25</f>
        <v>0</v>
      </c>
      <c r="K25" s="822">
        <f>'RM_5.4.sz.mell'!K25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'RM_5.4.sz.mell'!C26</f>
        <v>0</v>
      </c>
      <c r="D26" s="719">
        <f>'RM_5.4.sz.mell'!D26</f>
        <v>0</v>
      </c>
      <c r="E26" s="719">
        <f>'RM_5.4.sz.mell'!E26</f>
        <v>0</v>
      </c>
      <c r="F26" s="719">
        <f>'RM_5.4.sz.mell'!F26</f>
        <v>0</v>
      </c>
      <c r="G26" s="719">
        <f>'RM_5.4.sz.mell'!G26</f>
        <v>0</v>
      </c>
      <c r="H26" s="719">
        <f>'RM_5.4.sz.mell'!H26</f>
        <v>0</v>
      </c>
      <c r="I26" s="719">
        <f>'RM_5.4.sz.mell'!I26</f>
        <v>0</v>
      </c>
      <c r="J26" s="823">
        <f>'RM_5.4.sz.mell'!J26</f>
        <v>0</v>
      </c>
      <c r="K26" s="824">
        <f>'RM_5.4.sz.mell'!K26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'RM_5.4.sz.mell'!C27</f>
        <v>0</v>
      </c>
      <c r="D27" s="414">
        <f>'RM_5.4.sz.mell'!D27</f>
        <v>0</v>
      </c>
      <c r="E27" s="414">
        <f>'RM_5.4.sz.mell'!E27</f>
        <v>0</v>
      </c>
      <c r="F27" s="414">
        <f>'RM_5.4.sz.mell'!F27</f>
        <v>0</v>
      </c>
      <c r="G27" s="414">
        <f>'RM_5.4.sz.mell'!G27</f>
        <v>0</v>
      </c>
      <c r="H27" s="414">
        <f>'RM_5.4.sz.mell'!H27</f>
        <v>0</v>
      </c>
      <c r="I27" s="414">
        <f>'RM_5.4.sz.mell'!I27</f>
        <v>0</v>
      </c>
      <c r="J27" s="414">
        <f>'RM_5.4.sz.mell'!J27</f>
        <v>0</v>
      </c>
      <c r="K27" s="327">
        <f>'RM_5.4.sz.mell'!K27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'RM_5.4.sz.mell'!C28</f>
        <v>0</v>
      </c>
      <c r="D28" s="322">
        <f>'RM_5.4.sz.mell'!D28</f>
        <v>0</v>
      </c>
      <c r="E28" s="322">
        <f>'RM_5.4.sz.mell'!E28</f>
        <v>0</v>
      </c>
      <c r="F28" s="322">
        <f>'RM_5.4.sz.mell'!F28</f>
        <v>0</v>
      </c>
      <c r="G28" s="322">
        <f>'RM_5.4.sz.mell'!G28</f>
        <v>0</v>
      </c>
      <c r="H28" s="322">
        <f>'RM_5.4.sz.mell'!H28</f>
        <v>0</v>
      </c>
      <c r="I28" s="322">
        <f>'RM_5.4.sz.mell'!I28</f>
        <v>0</v>
      </c>
      <c r="J28" s="322">
        <f>'RM_5.4.sz.mell'!J28</f>
        <v>0</v>
      </c>
      <c r="K28" s="371">
        <f>'RM_5.4.sz.mell'!K28</f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'RM_5.4.sz.mell'!C29</f>
        <v>0</v>
      </c>
      <c r="D29" s="710">
        <f>'RM_5.4.sz.mell'!D29</f>
        <v>0</v>
      </c>
      <c r="E29" s="710">
        <f>'RM_5.4.sz.mell'!E29</f>
        <v>0</v>
      </c>
      <c r="F29" s="710">
        <f>'RM_5.4.sz.mell'!F29</f>
        <v>0</v>
      </c>
      <c r="G29" s="710">
        <f>'RM_5.4.sz.mell'!G29</f>
        <v>0</v>
      </c>
      <c r="H29" s="710">
        <f>'RM_5.4.sz.mell'!H29</f>
        <v>0</v>
      </c>
      <c r="I29" s="710">
        <f>'RM_5.4.sz.mell'!I29</f>
        <v>0</v>
      </c>
      <c r="J29" s="821">
        <f>'RM_5.4.sz.mell'!J29</f>
        <v>0</v>
      </c>
      <c r="K29" s="814">
        <f>'RM_5.4.sz.mell'!K29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'RM_5.4.sz.mell'!C30</f>
        <v>0</v>
      </c>
      <c r="D30" s="710">
        <f>'RM_5.4.sz.mell'!D30</f>
        <v>0</v>
      </c>
      <c r="E30" s="710">
        <f>'RM_5.4.sz.mell'!E30</f>
        <v>0</v>
      </c>
      <c r="F30" s="710">
        <f>'RM_5.4.sz.mell'!F30</f>
        <v>0</v>
      </c>
      <c r="G30" s="710">
        <f>'RM_5.4.sz.mell'!G30</f>
        <v>0</v>
      </c>
      <c r="H30" s="710">
        <f>'RM_5.4.sz.mell'!H30</f>
        <v>0</v>
      </c>
      <c r="I30" s="710">
        <f>'RM_5.4.sz.mell'!I30</f>
        <v>0</v>
      </c>
      <c r="J30" s="821">
        <f>'RM_5.4.sz.mell'!J30</f>
        <v>0</v>
      </c>
      <c r="K30" s="814">
        <f>'RM_5.4.sz.mell'!K30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'RM_5.4.sz.mell'!C31</f>
        <v>0</v>
      </c>
      <c r="D31" s="790">
        <f>'RM_5.4.sz.mell'!D31</f>
        <v>0</v>
      </c>
      <c r="E31" s="790">
        <f>'RM_5.4.sz.mell'!E31</f>
        <v>0</v>
      </c>
      <c r="F31" s="790">
        <f>'RM_5.4.sz.mell'!F31</f>
        <v>0</v>
      </c>
      <c r="G31" s="790">
        <f>'RM_5.4.sz.mell'!G31</f>
        <v>0</v>
      </c>
      <c r="H31" s="790">
        <f>'RM_5.4.sz.mell'!H31</f>
        <v>0</v>
      </c>
      <c r="I31" s="790">
        <f>'RM_5.4.sz.mell'!I31</f>
        <v>0</v>
      </c>
      <c r="J31" s="821">
        <f>'RM_5.4.sz.mell'!J31</f>
        <v>0</v>
      </c>
      <c r="K31" s="814">
        <f>'RM_5.4.sz.mell'!K31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'RM_5.4.sz.mell'!C32</f>
        <v>0</v>
      </c>
      <c r="D32" s="322">
        <f>'RM_5.4.sz.mell'!D32</f>
        <v>0</v>
      </c>
      <c r="E32" s="322">
        <f>'RM_5.4.sz.mell'!E32</f>
        <v>0</v>
      </c>
      <c r="F32" s="322">
        <f>'RM_5.4.sz.mell'!F32</f>
        <v>0</v>
      </c>
      <c r="G32" s="322">
        <f>'RM_5.4.sz.mell'!G32</f>
        <v>0</v>
      </c>
      <c r="H32" s="322">
        <f>'RM_5.4.sz.mell'!H32</f>
        <v>0</v>
      </c>
      <c r="I32" s="322">
        <f>'RM_5.4.sz.mell'!I32</f>
        <v>0</v>
      </c>
      <c r="J32" s="322">
        <f>'RM_5.4.sz.mell'!J32</f>
        <v>0</v>
      </c>
      <c r="K32" s="371">
        <f>'RM_5.4.sz.mell'!K32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'RM_5.4.sz.mell'!C33</f>
        <v>0</v>
      </c>
      <c r="D33" s="703">
        <f>'RM_5.4.sz.mell'!D33</f>
        <v>0</v>
      </c>
      <c r="E33" s="703">
        <f>'RM_5.4.sz.mell'!E33</f>
        <v>0</v>
      </c>
      <c r="F33" s="703">
        <f>'RM_5.4.sz.mell'!F33</f>
        <v>0</v>
      </c>
      <c r="G33" s="703">
        <f>'RM_5.4.sz.mell'!G33</f>
        <v>0</v>
      </c>
      <c r="H33" s="703">
        <f>'RM_5.4.sz.mell'!H33</f>
        <v>0</v>
      </c>
      <c r="I33" s="703">
        <f>'RM_5.4.sz.mell'!I33</f>
        <v>0</v>
      </c>
      <c r="J33" s="821">
        <f>'RM_5.4.sz.mell'!J33</f>
        <v>0</v>
      </c>
      <c r="K33" s="814">
        <f>'RM_5.4.sz.mell'!K33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'RM_5.4.sz.mell'!C34</f>
        <v>0</v>
      </c>
      <c r="D34" s="710">
        <f>'RM_5.4.sz.mell'!D34</f>
        <v>0</v>
      </c>
      <c r="E34" s="710">
        <f>'RM_5.4.sz.mell'!E34</f>
        <v>0</v>
      </c>
      <c r="F34" s="710">
        <f>'RM_5.4.sz.mell'!F34</f>
        <v>0</v>
      </c>
      <c r="G34" s="710">
        <f>'RM_5.4.sz.mell'!G34</f>
        <v>0</v>
      </c>
      <c r="H34" s="710">
        <f>'RM_5.4.sz.mell'!H34</f>
        <v>0</v>
      </c>
      <c r="I34" s="710">
        <f>'RM_5.4.sz.mell'!I34</f>
        <v>0</v>
      </c>
      <c r="J34" s="821">
        <f>'RM_5.4.sz.mell'!J34</f>
        <v>0</v>
      </c>
      <c r="K34" s="814">
        <f>'RM_5.4.sz.mell'!K34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'RM_5.4.sz.mell'!C35</f>
        <v>0</v>
      </c>
      <c r="D35" s="790">
        <f>'RM_5.4.sz.mell'!D35</f>
        <v>0</v>
      </c>
      <c r="E35" s="790">
        <f>'RM_5.4.sz.mell'!E35</f>
        <v>0</v>
      </c>
      <c r="F35" s="790">
        <f>'RM_5.4.sz.mell'!F35</f>
        <v>0</v>
      </c>
      <c r="G35" s="790">
        <f>'RM_5.4.sz.mell'!G35</f>
        <v>0</v>
      </c>
      <c r="H35" s="790">
        <f>'RM_5.4.sz.mell'!H35</f>
        <v>0</v>
      </c>
      <c r="I35" s="790">
        <f>'RM_5.4.sz.mell'!I35</f>
        <v>0</v>
      </c>
      <c r="J35" s="821">
        <f>'RM_5.4.sz.mell'!J35</f>
        <v>0</v>
      </c>
      <c r="K35" s="831">
        <f>'RM_5.4.sz.mell'!K35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'RM_5.4.sz.mell'!C36</f>
        <v>0</v>
      </c>
      <c r="D36" s="414">
        <f>'RM_5.4.sz.mell'!D36</f>
        <v>0</v>
      </c>
      <c r="E36" s="414">
        <f>'RM_5.4.sz.mell'!E36</f>
        <v>0</v>
      </c>
      <c r="F36" s="414">
        <f>'RM_5.4.sz.mell'!F36</f>
        <v>0</v>
      </c>
      <c r="G36" s="414">
        <f>'RM_5.4.sz.mell'!G36</f>
        <v>0</v>
      </c>
      <c r="H36" s="414">
        <f>'RM_5.4.sz.mell'!H36</f>
        <v>0</v>
      </c>
      <c r="I36" s="414">
        <f>'RM_5.4.sz.mell'!I36</f>
        <v>0</v>
      </c>
      <c r="J36" s="322">
        <f>'RM_5.4.sz.mell'!J36</f>
        <v>0</v>
      </c>
      <c r="K36" s="327">
        <f>'RM_5.4.sz.mell'!K36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'RM_5.4.sz.mell'!C37</f>
        <v>0</v>
      </c>
      <c r="D37" s="414">
        <f>'RM_5.4.sz.mell'!D37</f>
        <v>0</v>
      </c>
      <c r="E37" s="414">
        <f>'RM_5.4.sz.mell'!E37</f>
        <v>0</v>
      </c>
      <c r="F37" s="414">
        <f>'RM_5.4.sz.mell'!F37</f>
        <v>0</v>
      </c>
      <c r="G37" s="414">
        <f>'RM_5.4.sz.mell'!G37</f>
        <v>0</v>
      </c>
      <c r="H37" s="414">
        <f>'RM_5.4.sz.mell'!H37</f>
        <v>0</v>
      </c>
      <c r="I37" s="414">
        <f>'RM_5.4.sz.mell'!I37</f>
        <v>0</v>
      </c>
      <c r="J37" s="832">
        <f>'RM_5.4.sz.mell'!J37</f>
        <v>0</v>
      </c>
      <c r="K37" s="814">
        <f>'RM_5.4.sz.mell'!K37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'RM_5.4.sz.mell'!C38</f>
        <v>0</v>
      </c>
      <c r="D38" s="322">
        <f>'RM_5.4.sz.mell'!D38</f>
        <v>0</v>
      </c>
      <c r="E38" s="322">
        <f>'RM_5.4.sz.mell'!E38</f>
        <v>0</v>
      </c>
      <c r="F38" s="322">
        <f>'RM_5.4.sz.mell'!F38</f>
        <v>0</v>
      </c>
      <c r="G38" s="322">
        <f>'RM_5.4.sz.mell'!G38</f>
        <v>0</v>
      </c>
      <c r="H38" s="322">
        <f>'RM_5.4.sz.mell'!H38</f>
        <v>0</v>
      </c>
      <c r="I38" s="322">
        <f>'RM_5.4.sz.mell'!I38</f>
        <v>0</v>
      </c>
      <c r="J38" s="322">
        <f>'RM_5.4.sz.mell'!J38</f>
        <v>0</v>
      </c>
      <c r="K38" s="371">
        <f>'RM_5.4.sz.mell'!K38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'RM_5.4.sz.mell'!C39</f>
        <v>0</v>
      </c>
      <c r="D39" s="322">
        <f>'RM_5.4.sz.mell'!D39</f>
        <v>0</v>
      </c>
      <c r="E39" s="322">
        <f>'RM_5.4.sz.mell'!E39</f>
        <v>0</v>
      </c>
      <c r="F39" s="322">
        <f>'RM_5.4.sz.mell'!F39</f>
        <v>0</v>
      </c>
      <c r="G39" s="322">
        <f>'RM_5.4.sz.mell'!G39</f>
        <v>0</v>
      </c>
      <c r="H39" s="322">
        <f>'RM_5.4.sz.mell'!H39</f>
        <v>0</v>
      </c>
      <c r="I39" s="322">
        <f>'RM_5.4.sz.mell'!I39</f>
        <v>0</v>
      </c>
      <c r="J39" s="322">
        <f>'RM_5.4.sz.mell'!J39</f>
        <v>0</v>
      </c>
      <c r="K39" s="371">
        <f>'RM_5.4.sz.mell'!K39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'RM_5.4.sz.mell'!C40</f>
        <v>0</v>
      </c>
      <c r="D40" s="703">
        <f>'RM_5.4.sz.mell'!D40</f>
        <v>0</v>
      </c>
      <c r="E40" s="703">
        <f>'RM_5.4.sz.mell'!E40</f>
        <v>0</v>
      </c>
      <c r="F40" s="703">
        <f>'RM_5.4.sz.mell'!F40</f>
        <v>0</v>
      </c>
      <c r="G40" s="703">
        <f>'RM_5.4.sz.mell'!G40</f>
        <v>0</v>
      </c>
      <c r="H40" s="703">
        <f>'RM_5.4.sz.mell'!H40</f>
        <v>0</v>
      </c>
      <c r="I40" s="703">
        <f>'RM_5.4.sz.mell'!I40</f>
        <v>0</v>
      </c>
      <c r="J40" s="821">
        <f>'RM_5.4.sz.mell'!J40</f>
        <v>0</v>
      </c>
      <c r="K40" s="814">
        <f>'RM_5.4.sz.mell'!K40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'RM_5.4.sz.mell'!C41</f>
        <v>0</v>
      </c>
      <c r="D41" s="710">
        <f>'RM_5.4.sz.mell'!D41</f>
        <v>0</v>
      </c>
      <c r="E41" s="710">
        <f>'RM_5.4.sz.mell'!E41</f>
        <v>0</v>
      </c>
      <c r="F41" s="710">
        <f>'RM_5.4.sz.mell'!F41</f>
        <v>0</v>
      </c>
      <c r="G41" s="710">
        <f>'RM_5.4.sz.mell'!G41</f>
        <v>0</v>
      </c>
      <c r="H41" s="710">
        <f>'RM_5.4.sz.mell'!H41</f>
        <v>0</v>
      </c>
      <c r="I41" s="710">
        <f>'RM_5.4.sz.mell'!I41</f>
        <v>0</v>
      </c>
      <c r="J41" s="821">
        <f>'RM_5.4.sz.mell'!J41</f>
        <v>0</v>
      </c>
      <c r="K41" s="822">
        <f>'RM_5.4.sz.mell'!K41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'RM_5.4.sz.mell'!C42</f>
        <v>0</v>
      </c>
      <c r="D42" s="707">
        <f>'RM_5.4.sz.mell'!D42</f>
        <v>0</v>
      </c>
      <c r="E42" s="707">
        <f>'RM_5.4.sz.mell'!E42</f>
        <v>0</v>
      </c>
      <c r="F42" s="707">
        <f>'RM_5.4.sz.mell'!F42</f>
        <v>0</v>
      </c>
      <c r="G42" s="707">
        <f>'RM_5.4.sz.mell'!G42</f>
        <v>0</v>
      </c>
      <c r="H42" s="707">
        <f>'RM_5.4.sz.mell'!H42</f>
        <v>0</v>
      </c>
      <c r="I42" s="707">
        <f>'RM_5.4.sz.mell'!I42</f>
        <v>0</v>
      </c>
      <c r="J42" s="821">
        <f>'RM_5.4.sz.mell'!J42</f>
        <v>0</v>
      </c>
      <c r="K42" s="824">
        <f>'RM_5.4.sz.mell'!K42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'RM_5.4.sz.mell'!C43</f>
        <v>0</v>
      </c>
      <c r="D43" s="322">
        <f>'RM_5.4.sz.mell'!D43</f>
        <v>0</v>
      </c>
      <c r="E43" s="322">
        <f>'RM_5.4.sz.mell'!E43</f>
        <v>0</v>
      </c>
      <c r="F43" s="322">
        <f>'RM_5.4.sz.mell'!F43</f>
        <v>0</v>
      </c>
      <c r="G43" s="322">
        <f>'RM_5.4.sz.mell'!G43</f>
        <v>0</v>
      </c>
      <c r="H43" s="322">
        <f>'RM_5.4.sz.mell'!H43</f>
        <v>0</v>
      </c>
      <c r="I43" s="322">
        <f>'RM_5.4.sz.mell'!I43</f>
        <v>0</v>
      </c>
      <c r="J43" s="322">
        <f>'RM_5.4.sz.mell'!J43</f>
        <v>0</v>
      </c>
      <c r="K43" s="371">
        <f>'RM_5.4.sz.mell'!K43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'RM_5.4.sz.mell'!C45</f>
        <v>0</v>
      </c>
      <c r="D45" s="834">
        <f>'RM_5.4.sz.mell'!D45</f>
        <v>0</v>
      </c>
      <c r="E45" s="834">
        <f>'RM_5.4.sz.mell'!E45</f>
        <v>0</v>
      </c>
      <c r="F45" s="834">
        <f>'RM_5.4.sz.mell'!F45</f>
        <v>0</v>
      </c>
      <c r="G45" s="834">
        <f>'RM_5.4.sz.mell'!G45</f>
        <v>0</v>
      </c>
      <c r="H45" s="834">
        <f>'RM_5.4.sz.mell'!H45</f>
        <v>0</v>
      </c>
      <c r="I45" s="834">
        <f>'RM_5.4.sz.mell'!I45</f>
        <v>0</v>
      </c>
      <c r="J45" s="834">
        <f>'RM_5.4.sz.mell'!J45</f>
        <v>0</v>
      </c>
      <c r="K45" s="327">
        <f>'RM_5.4.sz.mell'!K45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'RM_5.4.sz.mell'!C46</f>
        <v>0</v>
      </c>
      <c r="D46" s="836">
        <f>'RM_5.4.sz.mell'!D46</f>
        <v>0</v>
      </c>
      <c r="E46" s="836">
        <f>'RM_5.4.sz.mell'!E46</f>
        <v>0</v>
      </c>
      <c r="F46" s="836">
        <f>'RM_5.4.sz.mell'!F46</f>
        <v>0</v>
      </c>
      <c r="G46" s="836">
        <f>'RM_5.4.sz.mell'!G46</f>
        <v>0</v>
      </c>
      <c r="H46" s="836">
        <f>'RM_5.4.sz.mell'!H46</f>
        <v>0</v>
      </c>
      <c r="I46" s="836">
        <f>'RM_5.4.sz.mell'!I46</f>
        <v>0</v>
      </c>
      <c r="J46" s="836">
        <f>'RM_5.4.sz.mell'!J46</f>
        <v>0</v>
      </c>
      <c r="K46" s="837">
        <f>'RM_5.4.sz.mell'!K46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'RM_5.4.sz.mell'!C47</f>
        <v>0</v>
      </c>
      <c r="D47" s="839">
        <f>'RM_5.4.sz.mell'!D47</f>
        <v>0</v>
      </c>
      <c r="E47" s="839">
        <f>'RM_5.4.sz.mell'!E47</f>
        <v>0</v>
      </c>
      <c r="F47" s="839">
        <f>'RM_5.4.sz.mell'!F47</f>
        <v>0</v>
      </c>
      <c r="G47" s="839">
        <f>'RM_5.4.sz.mell'!G47</f>
        <v>0</v>
      </c>
      <c r="H47" s="839">
        <f>'RM_5.4.sz.mell'!H47</f>
        <v>0</v>
      </c>
      <c r="I47" s="839">
        <f>'RM_5.4.sz.mell'!I47</f>
        <v>0</v>
      </c>
      <c r="J47" s="839">
        <f>'RM_5.4.sz.mell'!J47</f>
        <v>0</v>
      </c>
      <c r="K47" s="840">
        <f>'RM_5.4.sz.mell'!K47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'RM_5.4.sz.mell'!C48</f>
        <v>0</v>
      </c>
      <c r="D48" s="839">
        <f>'RM_5.4.sz.mell'!D48</f>
        <v>0</v>
      </c>
      <c r="E48" s="839">
        <f>'RM_5.4.sz.mell'!E48</f>
        <v>0</v>
      </c>
      <c r="F48" s="839">
        <f>'RM_5.4.sz.mell'!F48</f>
        <v>0</v>
      </c>
      <c r="G48" s="839">
        <f>'RM_5.4.sz.mell'!G48</f>
        <v>0</v>
      </c>
      <c r="H48" s="839">
        <f>'RM_5.4.sz.mell'!H48</f>
        <v>0</v>
      </c>
      <c r="I48" s="839">
        <f>'RM_5.4.sz.mell'!I48</f>
        <v>0</v>
      </c>
      <c r="J48" s="839">
        <f>'RM_5.4.sz.mell'!J48</f>
        <v>0</v>
      </c>
      <c r="K48" s="840">
        <f>'RM_5.4.sz.mell'!K48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'RM_5.4.sz.mell'!C49</f>
        <v>0</v>
      </c>
      <c r="D49" s="839">
        <f>'RM_5.4.sz.mell'!D49</f>
        <v>0</v>
      </c>
      <c r="E49" s="839">
        <f>'RM_5.4.sz.mell'!E49</f>
        <v>0</v>
      </c>
      <c r="F49" s="839">
        <f>'RM_5.4.sz.mell'!F49</f>
        <v>0</v>
      </c>
      <c r="G49" s="839">
        <f>'RM_5.4.sz.mell'!G49</f>
        <v>0</v>
      </c>
      <c r="H49" s="839">
        <f>'RM_5.4.sz.mell'!H49</f>
        <v>0</v>
      </c>
      <c r="I49" s="839">
        <f>'RM_5.4.sz.mell'!I49</f>
        <v>0</v>
      </c>
      <c r="J49" s="839">
        <f>'RM_5.4.sz.mell'!J49</f>
        <v>0</v>
      </c>
      <c r="K49" s="840">
        <f>'RM_5.4.sz.mell'!K49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'RM_5.4.sz.mell'!C50</f>
        <v>0</v>
      </c>
      <c r="D50" s="839">
        <f>'RM_5.4.sz.mell'!D50</f>
        <v>0</v>
      </c>
      <c r="E50" s="839">
        <f>'RM_5.4.sz.mell'!E50</f>
        <v>0</v>
      </c>
      <c r="F50" s="839">
        <f>'RM_5.4.sz.mell'!F50</f>
        <v>0</v>
      </c>
      <c r="G50" s="839">
        <f>'RM_5.4.sz.mell'!G50</f>
        <v>0</v>
      </c>
      <c r="H50" s="839">
        <f>'RM_5.4.sz.mell'!H50</f>
        <v>0</v>
      </c>
      <c r="I50" s="839">
        <f>'RM_5.4.sz.mell'!I50</f>
        <v>0</v>
      </c>
      <c r="J50" s="839">
        <f>'RM_5.4.sz.mell'!J50</f>
        <v>0</v>
      </c>
      <c r="K50" s="840">
        <f>'RM_5.4.sz.mell'!K50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'RM_5.4.sz.mell'!C51</f>
        <v>0</v>
      </c>
      <c r="D51" s="834">
        <f>'RM_5.4.sz.mell'!D51</f>
        <v>0</v>
      </c>
      <c r="E51" s="834">
        <f>'RM_5.4.sz.mell'!E51</f>
        <v>0</v>
      </c>
      <c r="F51" s="834">
        <f>'RM_5.4.sz.mell'!F51</f>
        <v>0</v>
      </c>
      <c r="G51" s="834">
        <f>'RM_5.4.sz.mell'!G51</f>
        <v>0</v>
      </c>
      <c r="H51" s="834">
        <f>'RM_5.4.sz.mell'!H51</f>
        <v>0</v>
      </c>
      <c r="I51" s="834">
        <f>'RM_5.4.sz.mell'!I51</f>
        <v>0</v>
      </c>
      <c r="J51" s="834">
        <f>'RM_5.4.sz.mell'!J51</f>
        <v>0</v>
      </c>
      <c r="K51" s="327">
        <f>'RM_5.4.sz.mell'!K51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'RM_5.4.sz.mell'!C52</f>
        <v>0</v>
      </c>
      <c r="D52" s="836">
        <f>'RM_5.4.sz.mell'!D52</f>
        <v>0</v>
      </c>
      <c r="E52" s="836">
        <f>'RM_5.4.sz.mell'!E52</f>
        <v>0</v>
      </c>
      <c r="F52" s="836">
        <f>'RM_5.4.sz.mell'!F52</f>
        <v>0</v>
      </c>
      <c r="G52" s="836">
        <f>'RM_5.4.sz.mell'!G52</f>
        <v>0</v>
      </c>
      <c r="H52" s="836">
        <f>'RM_5.4.sz.mell'!H52</f>
        <v>0</v>
      </c>
      <c r="I52" s="836">
        <f>'RM_5.4.sz.mell'!I52</f>
        <v>0</v>
      </c>
      <c r="J52" s="836">
        <f>'RM_5.4.sz.mell'!J52</f>
        <v>0</v>
      </c>
      <c r="K52" s="837">
        <f>'RM_5.4.sz.mell'!K52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'RM_5.4.sz.mell'!C53</f>
        <v>0</v>
      </c>
      <c r="D53" s="839">
        <f>'RM_5.4.sz.mell'!D53</f>
        <v>0</v>
      </c>
      <c r="E53" s="839">
        <f>'RM_5.4.sz.mell'!E53</f>
        <v>0</v>
      </c>
      <c r="F53" s="839">
        <f>'RM_5.4.sz.mell'!F53</f>
        <v>0</v>
      </c>
      <c r="G53" s="839">
        <f>'RM_5.4.sz.mell'!G53</f>
        <v>0</v>
      </c>
      <c r="H53" s="839">
        <f>'RM_5.4.sz.mell'!H53</f>
        <v>0</v>
      </c>
      <c r="I53" s="839">
        <f>'RM_5.4.sz.mell'!I53</f>
        <v>0</v>
      </c>
      <c r="J53" s="839">
        <f>'RM_5.4.sz.mell'!J53</f>
        <v>0</v>
      </c>
      <c r="K53" s="840">
        <f>'RM_5.4.sz.mell'!K53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'RM_5.4.sz.mell'!C54</f>
        <v>0</v>
      </c>
      <c r="D54" s="839">
        <f>'RM_5.4.sz.mell'!D54</f>
        <v>0</v>
      </c>
      <c r="E54" s="839">
        <f>'RM_5.4.sz.mell'!E54</f>
        <v>0</v>
      </c>
      <c r="F54" s="839">
        <f>'RM_5.4.sz.mell'!F54</f>
        <v>0</v>
      </c>
      <c r="G54" s="839">
        <f>'RM_5.4.sz.mell'!G54</f>
        <v>0</v>
      </c>
      <c r="H54" s="839">
        <f>'RM_5.4.sz.mell'!H54</f>
        <v>0</v>
      </c>
      <c r="I54" s="839">
        <f>'RM_5.4.sz.mell'!I54</f>
        <v>0</v>
      </c>
      <c r="J54" s="839">
        <f>'RM_5.4.sz.mell'!J54</f>
        <v>0</v>
      </c>
      <c r="K54" s="840">
        <f>'RM_5.4.sz.mell'!K54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'RM_5.4.sz.mell'!C55</f>
        <v>0</v>
      </c>
      <c r="D55" s="839">
        <f>'RM_5.4.sz.mell'!D55</f>
        <v>0</v>
      </c>
      <c r="E55" s="839">
        <f>'RM_5.4.sz.mell'!E55</f>
        <v>0</v>
      </c>
      <c r="F55" s="839">
        <f>'RM_5.4.sz.mell'!F55</f>
        <v>0</v>
      </c>
      <c r="G55" s="839">
        <f>'RM_5.4.sz.mell'!G55</f>
        <v>0</v>
      </c>
      <c r="H55" s="839">
        <f>'RM_5.4.sz.mell'!H55</f>
        <v>0</v>
      </c>
      <c r="I55" s="839">
        <f>'RM_5.4.sz.mell'!I55</f>
        <v>0</v>
      </c>
      <c r="J55" s="839">
        <f>'RM_5.4.sz.mell'!J55</f>
        <v>0</v>
      </c>
      <c r="K55" s="840">
        <f>'RM_5.4.sz.mell'!K55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'RM_5.4.sz.mell'!C56</f>
        <v>0</v>
      </c>
      <c r="D56" s="834">
        <f>'RM_5.4.sz.mell'!D56</f>
        <v>0</v>
      </c>
      <c r="E56" s="834">
        <f>'RM_5.4.sz.mell'!E56</f>
        <v>0</v>
      </c>
      <c r="F56" s="834">
        <f>'RM_5.4.sz.mell'!F56</f>
        <v>0</v>
      </c>
      <c r="G56" s="834">
        <f>'RM_5.4.sz.mell'!G56</f>
        <v>0</v>
      </c>
      <c r="H56" s="834">
        <f>'RM_5.4.sz.mell'!H56</f>
        <v>0</v>
      </c>
      <c r="I56" s="834">
        <f>'RM_5.4.sz.mell'!I56</f>
        <v>0</v>
      </c>
      <c r="J56" s="834">
        <f>'RM_5.4.sz.mell'!J56</f>
        <v>0</v>
      </c>
      <c r="K56" s="327">
        <f>'RM_5.4.sz.mell'!K56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'RM_5.4.sz.mell'!C57</f>
        <v>0</v>
      </c>
      <c r="D57" s="842">
        <f>'RM_5.4.sz.mell'!D57</f>
        <v>0</v>
      </c>
      <c r="E57" s="842">
        <f>'RM_5.4.sz.mell'!E57</f>
        <v>0</v>
      </c>
      <c r="F57" s="842">
        <f>'RM_5.4.sz.mell'!F57</f>
        <v>0</v>
      </c>
      <c r="G57" s="842">
        <f>'RM_5.4.sz.mell'!G57</f>
        <v>0</v>
      </c>
      <c r="H57" s="842">
        <f>'RM_5.4.sz.mell'!H57</f>
        <v>0</v>
      </c>
      <c r="I57" s="842">
        <f>'RM_5.4.sz.mell'!I57</f>
        <v>0</v>
      </c>
      <c r="J57" s="842">
        <f>'RM_5.4.sz.mell'!J57</f>
        <v>0</v>
      </c>
      <c r="K57" s="375">
        <f>'RM_5.4.sz.mell'!K57</f>
        <v>0</v>
      </c>
    </row>
    <row r="58" spans="1:11" ht="8.1" customHeight="1" thickBot="1" x14ac:dyDescent="0.3">
      <c r="C58" s="848">
        <f>'RM_5.4.sz.mell'!C58</f>
        <v>0</v>
      </c>
      <c r="D58" s="848">
        <f>'RM_5.4.sz.mell'!D58</f>
        <v>0</v>
      </c>
      <c r="E58" s="848">
        <f>'RM_5.4.sz.mell'!E58</f>
        <v>0</v>
      </c>
      <c r="F58" s="848">
        <f>'RM_5.4.sz.mell'!F58</f>
        <v>0</v>
      </c>
      <c r="G58" s="848">
        <f>'RM_5.4.sz.mell'!G58</f>
        <v>0</v>
      </c>
      <c r="H58" s="848">
        <f>'RM_5.4.sz.mell'!H58</f>
        <v>0</v>
      </c>
      <c r="I58" s="848">
        <f>'RM_5.4.sz.mell'!I58</f>
        <v>0</v>
      </c>
      <c r="J58" s="848">
        <f>'RM_5.4.sz.mell'!J58</f>
        <v>0</v>
      </c>
      <c r="K58" s="849">
        <f>'RM_5.4.sz.mell'!K58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'RM_5.4.sz.mell'!C59</f>
        <v>0</v>
      </c>
      <c r="D59" s="846">
        <f>'RM_5.4.sz.mell'!D59</f>
        <v>0</v>
      </c>
      <c r="E59" s="846">
        <f>'RM_5.4.sz.mell'!E59</f>
        <v>0</v>
      </c>
      <c r="F59" s="846">
        <f>'RM_5.4.sz.mell'!F59</f>
        <v>0</v>
      </c>
      <c r="G59" s="846">
        <f>'RM_5.4.sz.mell'!G59</f>
        <v>0</v>
      </c>
      <c r="H59" s="846">
        <f>'RM_5.4.sz.mell'!H59</f>
        <v>0</v>
      </c>
      <c r="I59" s="846">
        <f>'RM_5.4.sz.mell'!I59</f>
        <v>0</v>
      </c>
      <c r="J59" s="846">
        <f>'RM_5.4.sz.mell'!J59</f>
        <v>0</v>
      </c>
      <c r="K59" s="847">
        <f>'RM_5.4.sz.mell'!K59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'RM_5.4.sz.mell'!C60</f>
        <v>0</v>
      </c>
      <c r="D60" s="846">
        <f>'RM_5.4.sz.mell'!D60</f>
        <v>0</v>
      </c>
      <c r="E60" s="846">
        <f>'RM_5.4.sz.mell'!E60</f>
        <v>0</v>
      </c>
      <c r="F60" s="846">
        <f>'RM_5.4.sz.mell'!F60</f>
        <v>0</v>
      </c>
      <c r="G60" s="846">
        <f>'RM_5.4.sz.mell'!G60</f>
        <v>0</v>
      </c>
      <c r="H60" s="846">
        <f>'RM_5.4.sz.mell'!H60</f>
        <v>0</v>
      </c>
      <c r="I60" s="846">
        <f>'RM_5.4.sz.mell'!I60</f>
        <v>0</v>
      </c>
      <c r="J60" s="846">
        <f>'RM_5.4.sz.mell'!J60</f>
        <v>0</v>
      </c>
      <c r="K60" s="847">
        <f>'RM_5.4.sz.mell'!K60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CONCATENATE("5.4.1. melléklet ",E_ALAPADATOK!A7," ",E_ALAPADATOK!B7," ",E_ALAPADATOK!C7," ",E_ALAPADATOK!D7," ",E_ALAPADATOK!E7," ",E_ALAPADATOK!F7," ",E_ALAPADATOK!G7," ",E_ALAPADATOK!H7)</f>
        <v>5.4.1.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CONCATENATE('E_5.4.sz.mell'!B2:J2)</f>
        <v>2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431</v>
      </c>
    </row>
    <row r="3" spans="1:11" s="465" customFormat="1" ht="23.1" customHeight="1" thickBot="1" x14ac:dyDescent="0.3">
      <c r="A3" s="635" t="s">
        <v>203</v>
      </c>
      <c r="B3" s="1763" t="str">
        <f>CONCATENATE('E_5.1.1.sz.mell'!B3:J3)</f>
        <v>Kötelező feladtok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59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'RM_5.4.1.sz.mell'!C10</f>
        <v>0</v>
      </c>
      <c r="D10" s="322">
        <f>'RM_5.4.1.sz.mell'!D10</f>
        <v>0</v>
      </c>
      <c r="E10" s="322">
        <f>'RM_5.4.1.sz.mell'!E10</f>
        <v>0</v>
      </c>
      <c r="F10" s="322">
        <f>'RM_5.4.1.sz.mell'!F10</f>
        <v>0</v>
      </c>
      <c r="G10" s="322">
        <f>'RM_5.4.1.sz.mell'!G10</f>
        <v>0</v>
      </c>
      <c r="H10" s="322">
        <f>'RM_5.4.1.sz.mell'!H10</f>
        <v>0</v>
      </c>
      <c r="I10" s="322">
        <f>'RM_5.4.1.sz.mell'!I10</f>
        <v>0</v>
      </c>
      <c r="J10" s="322">
        <f>'RM_5.4.1.sz.mell'!J10</f>
        <v>0</v>
      </c>
      <c r="K10" s="322">
        <f>'RM_5.4.1.sz.mell'!K10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'RM_5.4.1.sz.mell'!C11</f>
        <v>0</v>
      </c>
      <c r="D11" s="715">
        <f>'RM_5.4.1.sz.mell'!D11</f>
        <v>0</v>
      </c>
      <c r="E11" s="715">
        <f>'RM_5.4.1.sz.mell'!E11</f>
        <v>0</v>
      </c>
      <c r="F11" s="715">
        <f>'RM_5.4.1.sz.mell'!F11</f>
        <v>0</v>
      </c>
      <c r="G11" s="715">
        <f>'RM_5.4.1.sz.mell'!G11</f>
        <v>0</v>
      </c>
      <c r="H11" s="715">
        <f>'RM_5.4.1.sz.mell'!H11</f>
        <v>0</v>
      </c>
      <c r="I11" s="715">
        <f>'RM_5.4.1.sz.mell'!I11</f>
        <v>0</v>
      </c>
      <c r="J11" s="813">
        <f>'RM_5.4.1.sz.mell'!J11</f>
        <v>0</v>
      </c>
      <c r="K11" s="814">
        <f>'RM_5.4.1.sz.mell'!K11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'RM_5.4.1.sz.mell'!C12</f>
        <v>0</v>
      </c>
      <c r="D12" s="717">
        <f>'RM_5.4.1.sz.mell'!D12</f>
        <v>0</v>
      </c>
      <c r="E12" s="717">
        <f>'RM_5.4.1.sz.mell'!E12</f>
        <v>0</v>
      </c>
      <c r="F12" s="717">
        <f>'RM_5.4.1.sz.mell'!F12</f>
        <v>0</v>
      </c>
      <c r="G12" s="717">
        <f>'RM_5.4.1.sz.mell'!G12</f>
        <v>0</v>
      </c>
      <c r="H12" s="717">
        <f>'RM_5.4.1.sz.mell'!H12</f>
        <v>0</v>
      </c>
      <c r="I12" s="717">
        <f>'RM_5.4.1.sz.mell'!I12</f>
        <v>0</v>
      </c>
      <c r="J12" s="816">
        <f>'RM_5.4.1.sz.mell'!J12</f>
        <v>0</v>
      </c>
      <c r="K12" s="814">
        <f>'RM_5.4.1.sz.mell'!K12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'RM_5.4.1.sz.mell'!C13</f>
        <v>0</v>
      </c>
      <c r="D13" s="717">
        <f>'RM_5.4.1.sz.mell'!D13</f>
        <v>0</v>
      </c>
      <c r="E13" s="717">
        <f>'RM_5.4.1.sz.mell'!E13</f>
        <v>0</v>
      </c>
      <c r="F13" s="717">
        <f>'RM_5.4.1.sz.mell'!F13</f>
        <v>0</v>
      </c>
      <c r="G13" s="717">
        <f>'RM_5.4.1.sz.mell'!G13</f>
        <v>0</v>
      </c>
      <c r="H13" s="717">
        <f>'RM_5.4.1.sz.mell'!H13</f>
        <v>0</v>
      </c>
      <c r="I13" s="717">
        <f>'RM_5.4.1.sz.mell'!I13</f>
        <v>0</v>
      </c>
      <c r="J13" s="816">
        <f>'RM_5.4.1.sz.mell'!J13</f>
        <v>0</v>
      </c>
      <c r="K13" s="814">
        <f>'RM_5.4.1.sz.mell'!K13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'RM_5.4.1.sz.mell'!C14</f>
        <v>0</v>
      </c>
      <c r="D14" s="717">
        <f>'RM_5.4.1.sz.mell'!D14</f>
        <v>0</v>
      </c>
      <c r="E14" s="717">
        <f>'RM_5.4.1.sz.mell'!E14</f>
        <v>0</v>
      </c>
      <c r="F14" s="717">
        <f>'RM_5.4.1.sz.mell'!F14</f>
        <v>0</v>
      </c>
      <c r="G14" s="717">
        <f>'RM_5.4.1.sz.mell'!G14</f>
        <v>0</v>
      </c>
      <c r="H14" s="717">
        <f>'RM_5.4.1.sz.mell'!H14</f>
        <v>0</v>
      </c>
      <c r="I14" s="717">
        <f>'RM_5.4.1.sz.mell'!I14</f>
        <v>0</v>
      </c>
      <c r="J14" s="816">
        <f>'RM_5.4.1.sz.mell'!J14</f>
        <v>0</v>
      </c>
      <c r="K14" s="814">
        <f>'RM_5.4.1.sz.mell'!K14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'RM_5.4.1.sz.mell'!C15</f>
        <v>0</v>
      </c>
      <c r="D15" s="717">
        <f>'RM_5.4.1.sz.mell'!D15</f>
        <v>0</v>
      </c>
      <c r="E15" s="717">
        <f>'RM_5.4.1.sz.mell'!E15</f>
        <v>0</v>
      </c>
      <c r="F15" s="717">
        <f>'RM_5.4.1.sz.mell'!F15</f>
        <v>0</v>
      </c>
      <c r="G15" s="717">
        <f>'RM_5.4.1.sz.mell'!G15</f>
        <v>0</v>
      </c>
      <c r="H15" s="717">
        <f>'RM_5.4.1.sz.mell'!H15</f>
        <v>0</v>
      </c>
      <c r="I15" s="717">
        <f>'RM_5.4.1.sz.mell'!I15</f>
        <v>0</v>
      </c>
      <c r="J15" s="816">
        <f>'RM_5.4.1.sz.mell'!J15</f>
        <v>0</v>
      </c>
      <c r="K15" s="814">
        <f>'RM_5.4.1.sz.mell'!K15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'RM_5.4.1.sz.mell'!C16</f>
        <v>0</v>
      </c>
      <c r="D16" s="717">
        <f>'RM_5.4.1.sz.mell'!D16</f>
        <v>0</v>
      </c>
      <c r="E16" s="717">
        <f>'RM_5.4.1.sz.mell'!E16</f>
        <v>0</v>
      </c>
      <c r="F16" s="717">
        <f>'RM_5.4.1.sz.mell'!F16</f>
        <v>0</v>
      </c>
      <c r="G16" s="717">
        <f>'RM_5.4.1.sz.mell'!G16</f>
        <v>0</v>
      </c>
      <c r="H16" s="717">
        <f>'RM_5.4.1.sz.mell'!H16</f>
        <v>0</v>
      </c>
      <c r="I16" s="717">
        <f>'RM_5.4.1.sz.mell'!I16</f>
        <v>0</v>
      </c>
      <c r="J16" s="816">
        <f>'RM_5.4.1.sz.mell'!J16</f>
        <v>0</v>
      </c>
      <c r="K16" s="814">
        <f>'RM_5.4.1.sz.mell'!K16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'RM_5.4.1.sz.mell'!C17</f>
        <v>0</v>
      </c>
      <c r="D17" s="717">
        <f>'RM_5.4.1.sz.mell'!D17</f>
        <v>0</v>
      </c>
      <c r="E17" s="717">
        <f>'RM_5.4.1.sz.mell'!E17</f>
        <v>0</v>
      </c>
      <c r="F17" s="717">
        <f>'RM_5.4.1.sz.mell'!F17</f>
        <v>0</v>
      </c>
      <c r="G17" s="717">
        <f>'RM_5.4.1.sz.mell'!G17</f>
        <v>0</v>
      </c>
      <c r="H17" s="717">
        <f>'RM_5.4.1.sz.mell'!H17</f>
        <v>0</v>
      </c>
      <c r="I17" s="717">
        <f>'RM_5.4.1.sz.mell'!I17</f>
        <v>0</v>
      </c>
      <c r="J17" s="816">
        <f>'RM_5.4.1.sz.mell'!J17</f>
        <v>0</v>
      </c>
      <c r="K17" s="814">
        <f>'RM_5.4.1.sz.mell'!K17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'RM_5.4.1.sz.mell'!C18</f>
        <v>0</v>
      </c>
      <c r="D18" s="717">
        <f>'RM_5.4.1.sz.mell'!D18</f>
        <v>0</v>
      </c>
      <c r="E18" s="717">
        <f>'RM_5.4.1.sz.mell'!E18</f>
        <v>0</v>
      </c>
      <c r="F18" s="717">
        <f>'RM_5.4.1.sz.mell'!F18</f>
        <v>0</v>
      </c>
      <c r="G18" s="717">
        <f>'RM_5.4.1.sz.mell'!G18</f>
        <v>0</v>
      </c>
      <c r="H18" s="717">
        <f>'RM_5.4.1.sz.mell'!H18</f>
        <v>0</v>
      </c>
      <c r="I18" s="717">
        <f>'RM_5.4.1.sz.mell'!I18</f>
        <v>0</v>
      </c>
      <c r="J18" s="816">
        <f>'RM_5.4.1.sz.mell'!J18</f>
        <v>0</v>
      </c>
      <c r="K18" s="814">
        <f>'RM_5.4.1.sz.mell'!K18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'RM_5.4.1.sz.mell'!C19</f>
        <v>0</v>
      </c>
      <c r="D19" s="717">
        <f>'RM_5.4.1.sz.mell'!D19</f>
        <v>0</v>
      </c>
      <c r="E19" s="717">
        <f>'RM_5.4.1.sz.mell'!E19</f>
        <v>0</v>
      </c>
      <c r="F19" s="717">
        <f>'RM_5.4.1.sz.mell'!F19</f>
        <v>0</v>
      </c>
      <c r="G19" s="717">
        <f>'RM_5.4.1.sz.mell'!G19</f>
        <v>0</v>
      </c>
      <c r="H19" s="717">
        <f>'RM_5.4.1.sz.mell'!H19</f>
        <v>0</v>
      </c>
      <c r="I19" s="717">
        <f>'RM_5.4.1.sz.mell'!I19</f>
        <v>0</v>
      </c>
      <c r="J19" s="816">
        <f>'RM_5.4.1.sz.mell'!J19</f>
        <v>0</v>
      </c>
      <c r="K19" s="814">
        <f>'RM_5.4.1.sz.mell'!K19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'RM_5.4.1.sz.mell'!C20</f>
        <v>0</v>
      </c>
      <c r="D20" s="717">
        <f>'RM_5.4.1.sz.mell'!D20</f>
        <v>0</v>
      </c>
      <c r="E20" s="717">
        <f>'RM_5.4.1.sz.mell'!E20</f>
        <v>0</v>
      </c>
      <c r="F20" s="717">
        <f>'RM_5.4.1.sz.mell'!F20</f>
        <v>0</v>
      </c>
      <c r="G20" s="717">
        <f>'RM_5.4.1.sz.mell'!G20</f>
        <v>0</v>
      </c>
      <c r="H20" s="717">
        <f>'RM_5.4.1.sz.mell'!H20</f>
        <v>0</v>
      </c>
      <c r="I20" s="717">
        <f>'RM_5.4.1.sz.mell'!I20</f>
        <v>0</v>
      </c>
      <c r="J20" s="816">
        <f>'RM_5.4.1.sz.mell'!J20</f>
        <v>0</v>
      </c>
      <c r="K20" s="814">
        <f>'RM_5.4.1.sz.mell'!K20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'RM_5.4.1.sz.mell'!C21</f>
        <v>0</v>
      </c>
      <c r="D21" s="719">
        <f>'RM_5.4.1.sz.mell'!D21</f>
        <v>0</v>
      </c>
      <c r="E21" s="719">
        <f>'RM_5.4.1.sz.mell'!E21</f>
        <v>0</v>
      </c>
      <c r="F21" s="719">
        <f>'RM_5.4.1.sz.mell'!F21</f>
        <v>0</v>
      </c>
      <c r="G21" s="719">
        <f>'RM_5.4.1.sz.mell'!G21</f>
        <v>0</v>
      </c>
      <c r="H21" s="719">
        <f>'RM_5.4.1.sz.mell'!H21</f>
        <v>0</v>
      </c>
      <c r="I21" s="719">
        <f>'RM_5.4.1.sz.mell'!I21</f>
        <v>0</v>
      </c>
      <c r="J21" s="819">
        <f>'RM_5.4.1.sz.mell'!J21</f>
        <v>0</v>
      </c>
      <c r="K21" s="814">
        <f>'RM_5.4.1.sz.mell'!K21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'RM_5.4.1.sz.mell'!C22</f>
        <v>0</v>
      </c>
      <c r="D22" s="322">
        <f>'RM_5.4.1.sz.mell'!D22</f>
        <v>0</v>
      </c>
      <c r="E22" s="322">
        <f>'RM_5.4.1.sz.mell'!E22</f>
        <v>0</v>
      </c>
      <c r="F22" s="322">
        <f>'RM_5.4.1.sz.mell'!F22</f>
        <v>0</v>
      </c>
      <c r="G22" s="322">
        <f>'RM_5.4.1.sz.mell'!G22</f>
        <v>0</v>
      </c>
      <c r="H22" s="322">
        <f>'RM_5.4.1.sz.mell'!H22</f>
        <v>0</v>
      </c>
      <c r="I22" s="322">
        <f>'RM_5.4.1.sz.mell'!I22</f>
        <v>0</v>
      </c>
      <c r="J22" s="322">
        <f>'RM_5.4.1.sz.mell'!J22</f>
        <v>0</v>
      </c>
      <c r="K22" s="371">
        <f>'RM_5.4.1.sz.mell'!K22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'RM_5.4.1.sz.mell'!C23</f>
        <v>0</v>
      </c>
      <c r="D23" s="699">
        <f>'RM_5.4.1.sz.mell'!D23</f>
        <v>0</v>
      </c>
      <c r="E23" s="699">
        <f>'RM_5.4.1.sz.mell'!E23</f>
        <v>0</v>
      </c>
      <c r="F23" s="699">
        <f>'RM_5.4.1.sz.mell'!F23</f>
        <v>0</v>
      </c>
      <c r="G23" s="699">
        <f>'RM_5.4.1.sz.mell'!G23</f>
        <v>0</v>
      </c>
      <c r="H23" s="699">
        <f>'RM_5.4.1.sz.mell'!H23</f>
        <v>0</v>
      </c>
      <c r="I23" s="699">
        <f>'RM_5.4.1.sz.mell'!I23</f>
        <v>0</v>
      </c>
      <c r="J23" s="821">
        <f>'RM_5.4.1.sz.mell'!J23</f>
        <v>0</v>
      </c>
      <c r="K23" s="814">
        <f>'RM_5.4.1.sz.mell'!K23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'RM_5.4.1.sz.mell'!C24</f>
        <v>0</v>
      </c>
      <c r="D24" s="717">
        <f>'RM_5.4.1.sz.mell'!D24</f>
        <v>0</v>
      </c>
      <c r="E24" s="717">
        <f>'RM_5.4.1.sz.mell'!E24</f>
        <v>0</v>
      </c>
      <c r="F24" s="717">
        <f>'RM_5.4.1.sz.mell'!F24</f>
        <v>0</v>
      </c>
      <c r="G24" s="717">
        <f>'RM_5.4.1.sz.mell'!G24</f>
        <v>0</v>
      </c>
      <c r="H24" s="717">
        <f>'RM_5.4.1.sz.mell'!H24</f>
        <v>0</v>
      </c>
      <c r="I24" s="717">
        <f>'RM_5.4.1.sz.mell'!I24</f>
        <v>0</v>
      </c>
      <c r="J24" s="816">
        <f>'RM_5.4.1.sz.mell'!J24</f>
        <v>0</v>
      </c>
      <c r="K24" s="822">
        <f>'RM_5.4.1.sz.mell'!K24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'RM_5.4.1.sz.mell'!C25</f>
        <v>0</v>
      </c>
      <c r="D25" s="717">
        <f>'RM_5.4.1.sz.mell'!D25</f>
        <v>0</v>
      </c>
      <c r="E25" s="717">
        <f>'RM_5.4.1.sz.mell'!E25</f>
        <v>0</v>
      </c>
      <c r="F25" s="717">
        <f>'RM_5.4.1.sz.mell'!F25</f>
        <v>0</v>
      </c>
      <c r="G25" s="717">
        <f>'RM_5.4.1.sz.mell'!G25</f>
        <v>0</v>
      </c>
      <c r="H25" s="717">
        <f>'RM_5.4.1.sz.mell'!H25</f>
        <v>0</v>
      </c>
      <c r="I25" s="717">
        <f>'RM_5.4.1.sz.mell'!I25</f>
        <v>0</v>
      </c>
      <c r="J25" s="816">
        <f>'RM_5.4.1.sz.mell'!J25</f>
        <v>0</v>
      </c>
      <c r="K25" s="822">
        <f>'RM_5.4.1.sz.mell'!K25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'RM_5.4.1.sz.mell'!C26</f>
        <v>0</v>
      </c>
      <c r="D26" s="719">
        <f>'RM_5.4.1.sz.mell'!D26</f>
        <v>0</v>
      </c>
      <c r="E26" s="719">
        <f>'RM_5.4.1.sz.mell'!E26</f>
        <v>0</v>
      </c>
      <c r="F26" s="719">
        <f>'RM_5.4.1.sz.mell'!F26</f>
        <v>0</v>
      </c>
      <c r="G26" s="719">
        <f>'RM_5.4.1.sz.mell'!G26</f>
        <v>0</v>
      </c>
      <c r="H26" s="719">
        <f>'RM_5.4.1.sz.mell'!H26</f>
        <v>0</v>
      </c>
      <c r="I26" s="719">
        <f>'RM_5.4.1.sz.mell'!I26</f>
        <v>0</v>
      </c>
      <c r="J26" s="823">
        <f>'RM_5.4.1.sz.mell'!J26</f>
        <v>0</v>
      </c>
      <c r="K26" s="824">
        <f>'RM_5.4.1.sz.mell'!K26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'RM_5.4.1.sz.mell'!C27</f>
        <v>0</v>
      </c>
      <c r="D27" s="414">
        <f>'RM_5.4.1.sz.mell'!D27</f>
        <v>0</v>
      </c>
      <c r="E27" s="414">
        <f>'RM_5.4.1.sz.mell'!E27</f>
        <v>0</v>
      </c>
      <c r="F27" s="414">
        <f>'RM_5.4.1.sz.mell'!F27</f>
        <v>0</v>
      </c>
      <c r="G27" s="414">
        <f>'RM_5.4.1.sz.mell'!G27</f>
        <v>0</v>
      </c>
      <c r="H27" s="414">
        <f>'RM_5.4.1.sz.mell'!H27</f>
        <v>0</v>
      </c>
      <c r="I27" s="414">
        <f>'RM_5.4.1.sz.mell'!I27</f>
        <v>0</v>
      </c>
      <c r="J27" s="414">
        <f>'RM_5.4.1.sz.mell'!J27</f>
        <v>0</v>
      </c>
      <c r="K27" s="327">
        <f>'RM_5.4.1.sz.mell'!K27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'RM_5.4.1.sz.mell'!C28</f>
        <v>0</v>
      </c>
      <c r="D28" s="322">
        <f>'RM_5.4.1.sz.mell'!D28</f>
        <v>0</v>
      </c>
      <c r="E28" s="322">
        <f>'RM_5.4.1.sz.mell'!E28</f>
        <v>0</v>
      </c>
      <c r="F28" s="322">
        <f>'RM_5.4.1.sz.mell'!F28</f>
        <v>0</v>
      </c>
      <c r="G28" s="322">
        <f>'RM_5.4.1.sz.mell'!G28</f>
        <v>0</v>
      </c>
      <c r="H28" s="322">
        <f>'RM_5.4.1.sz.mell'!H28</f>
        <v>0</v>
      </c>
      <c r="I28" s="322">
        <f>'RM_5.4.1.sz.mell'!I28</f>
        <v>0</v>
      </c>
      <c r="J28" s="322">
        <f>'RM_5.4.1.sz.mell'!J28</f>
        <v>0</v>
      </c>
      <c r="K28" s="371">
        <f>'RM_5.4.1.sz.mell'!K28</f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'RM_5.4.1.sz.mell'!C29</f>
        <v>0</v>
      </c>
      <c r="D29" s="710">
        <f>'RM_5.4.1.sz.mell'!D29</f>
        <v>0</v>
      </c>
      <c r="E29" s="710">
        <f>'RM_5.4.1.sz.mell'!E29</f>
        <v>0</v>
      </c>
      <c r="F29" s="710">
        <f>'RM_5.4.1.sz.mell'!F29</f>
        <v>0</v>
      </c>
      <c r="G29" s="710">
        <f>'RM_5.4.1.sz.mell'!G29</f>
        <v>0</v>
      </c>
      <c r="H29" s="710">
        <f>'RM_5.4.1.sz.mell'!H29</f>
        <v>0</v>
      </c>
      <c r="I29" s="710">
        <f>'RM_5.4.1.sz.mell'!I29</f>
        <v>0</v>
      </c>
      <c r="J29" s="821">
        <f>'RM_5.4.1.sz.mell'!J29</f>
        <v>0</v>
      </c>
      <c r="K29" s="814">
        <f>'RM_5.4.1.sz.mell'!K29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'RM_5.4.1.sz.mell'!C30</f>
        <v>0</v>
      </c>
      <c r="D30" s="710">
        <f>'RM_5.4.1.sz.mell'!D30</f>
        <v>0</v>
      </c>
      <c r="E30" s="710">
        <f>'RM_5.4.1.sz.mell'!E30</f>
        <v>0</v>
      </c>
      <c r="F30" s="710">
        <f>'RM_5.4.1.sz.mell'!F30</f>
        <v>0</v>
      </c>
      <c r="G30" s="710">
        <f>'RM_5.4.1.sz.mell'!G30</f>
        <v>0</v>
      </c>
      <c r="H30" s="710">
        <f>'RM_5.4.1.sz.mell'!H30</f>
        <v>0</v>
      </c>
      <c r="I30" s="710">
        <f>'RM_5.4.1.sz.mell'!I30</f>
        <v>0</v>
      </c>
      <c r="J30" s="821">
        <f>'RM_5.4.1.sz.mell'!J30</f>
        <v>0</v>
      </c>
      <c r="K30" s="814">
        <f>'RM_5.4.1.sz.mell'!K30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'RM_5.4.1.sz.mell'!C31</f>
        <v>0</v>
      </c>
      <c r="D31" s="790">
        <f>'RM_5.4.1.sz.mell'!D31</f>
        <v>0</v>
      </c>
      <c r="E31" s="790">
        <f>'RM_5.4.1.sz.mell'!E31</f>
        <v>0</v>
      </c>
      <c r="F31" s="790">
        <f>'RM_5.4.1.sz.mell'!F31</f>
        <v>0</v>
      </c>
      <c r="G31" s="790">
        <f>'RM_5.4.1.sz.mell'!G31</f>
        <v>0</v>
      </c>
      <c r="H31" s="790">
        <f>'RM_5.4.1.sz.mell'!H31</f>
        <v>0</v>
      </c>
      <c r="I31" s="790">
        <f>'RM_5.4.1.sz.mell'!I31</f>
        <v>0</v>
      </c>
      <c r="J31" s="821">
        <f>'RM_5.4.1.sz.mell'!J31</f>
        <v>0</v>
      </c>
      <c r="K31" s="814">
        <f>'RM_5.4.1.sz.mell'!K31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'RM_5.4.1.sz.mell'!C32</f>
        <v>0</v>
      </c>
      <c r="D32" s="322">
        <f>'RM_5.4.1.sz.mell'!D32</f>
        <v>0</v>
      </c>
      <c r="E32" s="322">
        <f>'RM_5.4.1.sz.mell'!E32</f>
        <v>0</v>
      </c>
      <c r="F32" s="322">
        <f>'RM_5.4.1.sz.mell'!F32</f>
        <v>0</v>
      </c>
      <c r="G32" s="322">
        <f>'RM_5.4.1.sz.mell'!G32</f>
        <v>0</v>
      </c>
      <c r="H32" s="322">
        <f>'RM_5.4.1.sz.mell'!H32</f>
        <v>0</v>
      </c>
      <c r="I32" s="322">
        <f>'RM_5.4.1.sz.mell'!I32</f>
        <v>0</v>
      </c>
      <c r="J32" s="322">
        <f>'RM_5.4.1.sz.mell'!J32</f>
        <v>0</v>
      </c>
      <c r="K32" s="371">
        <f>'RM_5.4.1.sz.mell'!K32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'RM_5.4.1.sz.mell'!C33</f>
        <v>0</v>
      </c>
      <c r="D33" s="703">
        <f>'RM_5.4.1.sz.mell'!D33</f>
        <v>0</v>
      </c>
      <c r="E33" s="703">
        <f>'RM_5.4.1.sz.mell'!E33</f>
        <v>0</v>
      </c>
      <c r="F33" s="703">
        <f>'RM_5.4.1.sz.mell'!F33</f>
        <v>0</v>
      </c>
      <c r="G33" s="703">
        <f>'RM_5.4.1.sz.mell'!G33</f>
        <v>0</v>
      </c>
      <c r="H33" s="703">
        <f>'RM_5.4.1.sz.mell'!H33</f>
        <v>0</v>
      </c>
      <c r="I33" s="703">
        <f>'RM_5.4.1.sz.mell'!I33</f>
        <v>0</v>
      </c>
      <c r="J33" s="821">
        <f>'RM_5.4.1.sz.mell'!J33</f>
        <v>0</v>
      </c>
      <c r="K33" s="814">
        <f>'RM_5.4.1.sz.mell'!K33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'RM_5.4.1.sz.mell'!C34</f>
        <v>0</v>
      </c>
      <c r="D34" s="710">
        <f>'RM_5.4.1.sz.mell'!D34</f>
        <v>0</v>
      </c>
      <c r="E34" s="710">
        <f>'RM_5.4.1.sz.mell'!E34</f>
        <v>0</v>
      </c>
      <c r="F34" s="710">
        <f>'RM_5.4.1.sz.mell'!F34</f>
        <v>0</v>
      </c>
      <c r="G34" s="710">
        <f>'RM_5.4.1.sz.mell'!G34</f>
        <v>0</v>
      </c>
      <c r="H34" s="710">
        <f>'RM_5.4.1.sz.mell'!H34</f>
        <v>0</v>
      </c>
      <c r="I34" s="710">
        <f>'RM_5.4.1.sz.mell'!I34</f>
        <v>0</v>
      </c>
      <c r="J34" s="821">
        <f>'RM_5.4.1.sz.mell'!J34</f>
        <v>0</v>
      </c>
      <c r="K34" s="814">
        <f>'RM_5.4.1.sz.mell'!K34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'RM_5.4.1.sz.mell'!C35</f>
        <v>0</v>
      </c>
      <c r="D35" s="790">
        <f>'RM_5.4.1.sz.mell'!D35</f>
        <v>0</v>
      </c>
      <c r="E35" s="790">
        <f>'RM_5.4.1.sz.mell'!E35</f>
        <v>0</v>
      </c>
      <c r="F35" s="790">
        <f>'RM_5.4.1.sz.mell'!F35</f>
        <v>0</v>
      </c>
      <c r="G35" s="790">
        <f>'RM_5.4.1.sz.mell'!G35</f>
        <v>0</v>
      </c>
      <c r="H35" s="790">
        <f>'RM_5.4.1.sz.mell'!H35</f>
        <v>0</v>
      </c>
      <c r="I35" s="790">
        <f>'RM_5.4.1.sz.mell'!I35</f>
        <v>0</v>
      </c>
      <c r="J35" s="821">
        <f>'RM_5.4.1.sz.mell'!J35</f>
        <v>0</v>
      </c>
      <c r="K35" s="831">
        <f>'RM_5.4.1.sz.mell'!K35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'RM_5.4.1.sz.mell'!C36</f>
        <v>0</v>
      </c>
      <c r="D36" s="414">
        <f>'RM_5.4.1.sz.mell'!D36</f>
        <v>0</v>
      </c>
      <c r="E36" s="414">
        <f>'RM_5.4.1.sz.mell'!E36</f>
        <v>0</v>
      </c>
      <c r="F36" s="414">
        <f>'RM_5.4.1.sz.mell'!F36</f>
        <v>0</v>
      </c>
      <c r="G36" s="414">
        <f>'RM_5.4.1.sz.mell'!G36</f>
        <v>0</v>
      </c>
      <c r="H36" s="414">
        <f>'RM_5.4.1.sz.mell'!H36</f>
        <v>0</v>
      </c>
      <c r="I36" s="414">
        <f>'RM_5.4.1.sz.mell'!I36</f>
        <v>0</v>
      </c>
      <c r="J36" s="322">
        <f>'RM_5.4.1.sz.mell'!J36</f>
        <v>0</v>
      </c>
      <c r="K36" s="327">
        <f>'RM_5.4.1.sz.mell'!K36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'RM_5.4.1.sz.mell'!C37</f>
        <v>0</v>
      </c>
      <c r="D37" s="414">
        <f>'RM_5.4.1.sz.mell'!D37</f>
        <v>0</v>
      </c>
      <c r="E37" s="414">
        <f>'RM_5.4.1.sz.mell'!E37</f>
        <v>0</v>
      </c>
      <c r="F37" s="414">
        <f>'RM_5.4.1.sz.mell'!F37</f>
        <v>0</v>
      </c>
      <c r="G37" s="414">
        <f>'RM_5.4.1.sz.mell'!G37</f>
        <v>0</v>
      </c>
      <c r="H37" s="414">
        <f>'RM_5.4.1.sz.mell'!H37</f>
        <v>0</v>
      </c>
      <c r="I37" s="414">
        <f>'RM_5.4.1.sz.mell'!I37</f>
        <v>0</v>
      </c>
      <c r="J37" s="832">
        <f>'RM_5.4.1.sz.mell'!J37</f>
        <v>0</v>
      </c>
      <c r="K37" s="814">
        <f>'RM_5.4.1.sz.mell'!K37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'RM_5.4.1.sz.mell'!C38</f>
        <v>0</v>
      </c>
      <c r="D38" s="322">
        <f>'RM_5.4.1.sz.mell'!D38</f>
        <v>0</v>
      </c>
      <c r="E38" s="322">
        <f>'RM_5.4.1.sz.mell'!E38</f>
        <v>0</v>
      </c>
      <c r="F38" s="322">
        <f>'RM_5.4.1.sz.mell'!F38</f>
        <v>0</v>
      </c>
      <c r="G38" s="322">
        <f>'RM_5.4.1.sz.mell'!G38</f>
        <v>0</v>
      </c>
      <c r="H38" s="322">
        <f>'RM_5.4.1.sz.mell'!H38</f>
        <v>0</v>
      </c>
      <c r="I38" s="322">
        <f>'RM_5.4.1.sz.mell'!I38</f>
        <v>0</v>
      </c>
      <c r="J38" s="322">
        <f>'RM_5.4.1.sz.mell'!J38</f>
        <v>0</v>
      </c>
      <c r="K38" s="371">
        <f>'RM_5.4.1.sz.mell'!K38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'RM_5.4.1.sz.mell'!C39</f>
        <v>0</v>
      </c>
      <c r="D39" s="322">
        <f>'RM_5.4.1.sz.mell'!D39</f>
        <v>0</v>
      </c>
      <c r="E39" s="322">
        <f>'RM_5.4.1.sz.mell'!E39</f>
        <v>0</v>
      </c>
      <c r="F39" s="322">
        <f>'RM_5.4.1.sz.mell'!F39</f>
        <v>0</v>
      </c>
      <c r="G39" s="322">
        <f>'RM_5.4.1.sz.mell'!G39</f>
        <v>0</v>
      </c>
      <c r="H39" s="322">
        <f>'RM_5.4.1.sz.mell'!H39</f>
        <v>0</v>
      </c>
      <c r="I39" s="322">
        <f>'RM_5.4.1.sz.mell'!I39</f>
        <v>0</v>
      </c>
      <c r="J39" s="322">
        <f>'RM_5.4.1.sz.mell'!J39</f>
        <v>0</v>
      </c>
      <c r="K39" s="371">
        <f>'RM_5.4.1.sz.mell'!K39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'RM_5.4.1.sz.mell'!C40</f>
        <v>0</v>
      </c>
      <c r="D40" s="703">
        <f>'RM_5.4.1.sz.mell'!D40</f>
        <v>0</v>
      </c>
      <c r="E40" s="703">
        <f>'RM_5.4.1.sz.mell'!E40</f>
        <v>0</v>
      </c>
      <c r="F40" s="703">
        <f>'RM_5.4.1.sz.mell'!F40</f>
        <v>0</v>
      </c>
      <c r="G40" s="703">
        <f>'RM_5.4.1.sz.mell'!G40</f>
        <v>0</v>
      </c>
      <c r="H40" s="703">
        <f>'RM_5.4.1.sz.mell'!H40</f>
        <v>0</v>
      </c>
      <c r="I40" s="703">
        <f>'RM_5.4.1.sz.mell'!I40</f>
        <v>0</v>
      </c>
      <c r="J40" s="821">
        <f>'RM_5.4.1.sz.mell'!J40</f>
        <v>0</v>
      </c>
      <c r="K40" s="814">
        <f>'RM_5.4.1.sz.mell'!K40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'RM_5.4.1.sz.mell'!C41</f>
        <v>0</v>
      </c>
      <c r="D41" s="710">
        <f>'RM_5.4.1.sz.mell'!D41</f>
        <v>0</v>
      </c>
      <c r="E41" s="710">
        <f>'RM_5.4.1.sz.mell'!E41</f>
        <v>0</v>
      </c>
      <c r="F41" s="710">
        <f>'RM_5.4.1.sz.mell'!F41</f>
        <v>0</v>
      </c>
      <c r="G41" s="710">
        <f>'RM_5.4.1.sz.mell'!G41</f>
        <v>0</v>
      </c>
      <c r="H41" s="710">
        <f>'RM_5.4.1.sz.mell'!H41</f>
        <v>0</v>
      </c>
      <c r="I41" s="710">
        <f>'RM_5.4.1.sz.mell'!I41</f>
        <v>0</v>
      </c>
      <c r="J41" s="821">
        <f>'RM_5.4.1.sz.mell'!J41</f>
        <v>0</v>
      </c>
      <c r="K41" s="822">
        <f>'RM_5.4.1.sz.mell'!K41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'RM_5.4.1.sz.mell'!C42</f>
        <v>0</v>
      </c>
      <c r="D42" s="707">
        <f>'RM_5.4.1.sz.mell'!D42</f>
        <v>0</v>
      </c>
      <c r="E42" s="707">
        <f>'RM_5.4.1.sz.mell'!E42</f>
        <v>0</v>
      </c>
      <c r="F42" s="707">
        <f>'RM_5.4.1.sz.mell'!F42</f>
        <v>0</v>
      </c>
      <c r="G42" s="707">
        <f>'RM_5.4.1.sz.mell'!G42</f>
        <v>0</v>
      </c>
      <c r="H42" s="707">
        <f>'RM_5.4.1.sz.mell'!H42</f>
        <v>0</v>
      </c>
      <c r="I42" s="707">
        <f>'RM_5.4.1.sz.mell'!I42</f>
        <v>0</v>
      </c>
      <c r="J42" s="821">
        <f>'RM_5.4.1.sz.mell'!J42</f>
        <v>0</v>
      </c>
      <c r="K42" s="824">
        <f>'RM_5.4.1.sz.mell'!K42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'RM_5.4.1.sz.mell'!C43</f>
        <v>0</v>
      </c>
      <c r="D43" s="322">
        <f>'RM_5.4.1.sz.mell'!D43</f>
        <v>0</v>
      </c>
      <c r="E43" s="322">
        <f>'RM_5.4.1.sz.mell'!E43</f>
        <v>0</v>
      </c>
      <c r="F43" s="322">
        <f>'RM_5.4.1.sz.mell'!F43</f>
        <v>0</v>
      </c>
      <c r="G43" s="322">
        <f>'RM_5.4.1.sz.mell'!G43</f>
        <v>0</v>
      </c>
      <c r="H43" s="322">
        <f>'RM_5.4.1.sz.mell'!H43</f>
        <v>0</v>
      </c>
      <c r="I43" s="322">
        <f>'RM_5.4.1.sz.mell'!I43</f>
        <v>0</v>
      </c>
      <c r="J43" s="322">
        <f>'RM_5.4.1.sz.mell'!J43</f>
        <v>0</v>
      </c>
      <c r="K43" s="371">
        <f>'RM_5.4.1.sz.mell'!K43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'RM_5.4.1.sz.mell'!C45</f>
        <v>0</v>
      </c>
      <c r="D45" s="834">
        <f>'RM_5.4.1.sz.mell'!D45</f>
        <v>0</v>
      </c>
      <c r="E45" s="834">
        <f>'RM_5.4.1.sz.mell'!E45</f>
        <v>0</v>
      </c>
      <c r="F45" s="834">
        <f>'RM_5.4.1.sz.mell'!F45</f>
        <v>0</v>
      </c>
      <c r="G45" s="834">
        <f>'RM_5.4.1.sz.mell'!G45</f>
        <v>0</v>
      </c>
      <c r="H45" s="834">
        <f>'RM_5.4.1.sz.mell'!H45</f>
        <v>0</v>
      </c>
      <c r="I45" s="834">
        <f>'RM_5.4.1.sz.mell'!I45</f>
        <v>0</v>
      </c>
      <c r="J45" s="834">
        <f>'RM_5.4.1.sz.mell'!J45</f>
        <v>0</v>
      </c>
      <c r="K45" s="327">
        <f>'RM_5.4.1.sz.mell'!K45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'RM_5.4.1.sz.mell'!C46</f>
        <v>0</v>
      </c>
      <c r="D46" s="836">
        <f>'RM_5.4.1.sz.mell'!D46</f>
        <v>0</v>
      </c>
      <c r="E46" s="836">
        <f>'RM_5.4.1.sz.mell'!E46</f>
        <v>0</v>
      </c>
      <c r="F46" s="836">
        <f>'RM_5.4.1.sz.mell'!F46</f>
        <v>0</v>
      </c>
      <c r="G46" s="836">
        <f>'RM_5.4.1.sz.mell'!G46</f>
        <v>0</v>
      </c>
      <c r="H46" s="836">
        <f>'RM_5.4.1.sz.mell'!H46</f>
        <v>0</v>
      </c>
      <c r="I46" s="836">
        <f>'RM_5.4.1.sz.mell'!I46</f>
        <v>0</v>
      </c>
      <c r="J46" s="836">
        <f>'RM_5.4.1.sz.mell'!J46</f>
        <v>0</v>
      </c>
      <c r="K46" s="837">
        <f>'RM_5.4.1.sz.mell'!K46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'RM_5.4.1.sz.mell'!C47</f>
        <v>0</v>
      </c>
      <c r="D47" s="839">
        <f>'RM_5.4.1.sz.mell'!D47</f>
        <v>0</v>
      </c>
      <c r="E47" s="839">
        <f>'RM_5.4.1.sz.mell'!E47</f>
        <v>0</v>
      </c>
      <c r="F47" s="839">
        <f>'RM_5.4.1.sz.mell'!F47</f>
        <v>0</v>
      </c>
      <c r="G47" s="839">
        <f>'RM_5.4.1.sz.mell'!G47</f>
        <v>0</v>
      </c>
      <c r="H47" s="839">
        <f>'RM_5.4.1.sz.mell'!H47</f>
        <v>0</v>
      </c>
      <c r="I47" s="839">
        <f>'RM_5.4.1.sz.mell'!I47</f>
        <v>0</v>
      </c>
      <c r="J47" s="839">
        <f>'RM_5.4.1.sz.mell'!J47</f>
        <v>0</v>
      </c>
      <c r="K47" s="840">
        <f>'RM_5.4.1.sz.mell'!K47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'RM_5.4.1.sz.mell'!C48</f>
        <v>0</v>
      </c>
      <c r="D48" s="839">
        <f>'RM_5.4.1.sz.mell'!D48</f>
        <v>0</v>
      </c>
      <c r="E48" s="839">
        <f>'RM_5.4.1.sz.mell'!E48</f>
        <v>0</v>
      </c>
      <c r="F48" s="839">
        <f>'RM_5.4.1.sz.mell'!F48</f>
        <v>0</v>
      </c>
      <c r="G48" s="839">
        <f>'RM_5.4.1.sz.mell'!G48</f>
        <v>0</v>
      </c>
      <c r="H48" s="839">
        <f>'RM_5.4.1.sz.mell'!H48</f>
        <v>0</v>
      </c>
      <c r="I48" s="839">
        <f>'RM_5.4.1.sz.mell'!I48</f>
        <v>0</v>
      </c>
      <c r="J48" s="839">
        <f>'RM_5.4.1.sz.mell'!J48</f>
        <v>0</v>
      </c>
      <c r="K48" s="840">
        <f>'RM_5.4.1.sz.mell'!K48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'RM_5.4.1.sz.mell'!C49</f>
        <v>0</v>
      </c>
      <c r="D49" s="839">
        <f>'RM_5.4.1.sz.mell'!D49</f>
        <v>0</v>
      </c>
      <c r="E49" s="839">
        <f>'RM_5.4.1.sz.mell'!E49</f>
        <v>0</v>
      </c>
      <c r="F49" s="839">
        <f>'RM_5.4.1.sz.mell'!F49</f>
        <v>0</v>
      </c>
      <c r="G49" s="839">
        <f>'RM_5.4.1.sz.mell'!G49</f>
        <v>0</v>
      </c>
      <c r="H49" s="839">
        <f>'RM_5.4.1.sz.mell'!H49</f>
        <v>0</v>
      </c>
      <c r="I49" s="839">
        <f>'RM_5.4.1.sz.mell'!I49</f>
        <v>0</v>
      </c>
      <c r="J49" s="839">
        <f>'RM_5.4.1.sz.mell'!J49</f>
        <v>0</v>
      </c>
      <c r="K49" s="840">
        <f>'RM_5.4.1.sz.mell'!K49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'RM_5.4.1.sz.mell'!C50</f>
        <v>0</v>
      </c>
      <c r="D50" s="839">
        <f>'RM_5.4.1.sz.mell'!D50</f>
        <v>0</v>
      </c>
      <c r="E50" s="839">
        <f>'RM_5.4.1.sz.mell'!E50</f>
        <v>0</v>
      </c>
      <c r="F50" s="839">
        <f>'RM_5.4.1.sz.mell'!F50</f>
        <v>0</v>
      </c>
      <c r="G50" s="839">
        <f>'RM_5.4.1.sz.mell'!G50</f>
        <v>0</v>
      </c>
      <c r="H50" s="839">
        <f>'RM_5.4.1.sz.mell'!H50</f>
        <v>0</v>
      </c>
      <c r="I50" s="839">
        <f>'RM_5.4.1.sz.mell'!I50</f>
        <v>0</v>
      </c>
      <c r="J50" s="839">
        <f>'RM_5.4.1.sz.mell'!J50</f>
        <v>0</v>
      </c>
      <c r="K50" s="840">
        <f>'RM_5.4.1.sz.mell'!K50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'RM_5.4.1.sz.mell'!C51</f>
        <v>0</v>
      </c>
      <c r="D51" s="834">
        <f>'RM_5.4.1.sz.mell'!D51</f>
        <v>0</v>
      </c>
      <c r="E51" s="834">
        <f>'RM_5.4.1.sz.mell'!E51</f>
        <v>0</v>
      </c>
      <c r="F51" s="834">
        <f>'RM_5.4.1.sz.mell'!F51</f>
        <v>0</v>
      </c>
      <c r="G51" s="834">
        <f>'RM_5.4.1.sz.mell'!G51</f>
        <v>0</v>
      </c>
      <c r="H51" s="834">
        <f>'RM_5.4.1.sz.mell'!H51</f>
        <v>0</v>
      </c>
      <c r="I51" s="834">
        <f>'RM_5.4.1.sz.mell'!I51</f>
        <v>0</v>
      </c>
      <c r="J51" s="834">
        <f>'RM_5.4.1.sz.mell'!J51</f>
        <v>0</v>
      </c>
      <c r="K51" s="327">
        <f>'RM_5.4.1.sz.mell'!K51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'RM_5.4.1.sz.mell'!C52</f>
        <v>0</v>
      </c>
      <c r="D52" s="836">
        <f>'RM_5.4.1.sz.mell'!D52</f>
        <v>0</v>
      </c>
      <c r="E52" s="836">
        <f>'RM_5.4.1.sz.mell'!E52</f>
        <v>0</v>
      </c>
      <c r="F52" s="836">
        <f>'RM_5.4.1.sz.mell'!F52</f>
        <v>0</v>
      </c>
      <c r="G52" s="836">
        <f>'RM_5.4.1.sz.mell'!G52</f>
        <v>0</v>
      </c>
      <c r="H52" s="836">
        <f>'RM_5.4.1.sz.mell'!H52</f>
        <v>0</v>
      </c>
      <c r="I52" s="836">
        <f>'RM_5.4.1.sz.mell'!I52</f>
        <v>0</v>
      </c>
      <c r="J52" s="836">
        <f>'RM_5.4.1.sz.mell'!J52</f>
        <v>0</v>
      </c>
      <c r="K52" s="837">
        <f>'RM_5.4.1.sz.mell'!K52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'RM_5.4.1.sz.mell'!C53</f>
        <v>0</v>
      </c>
      <c r="D53" s="839">
        <f>'RM_5.4.1.sz.mell'!D53</f>
        <v>0</v>
      </c>
      <c r="E53" s="839">
        <f>'RM_5.4.1.sz.mell'!E53</f>
        <v>0</v>
      </c>
      <c r="F53" s="839">
        <f>'RM_5.4.1.sz.mell'!F53</f>
        <v>0</v>
      </c>
      <c r="G53" s="839">
        <f>'RM_5.4.1.sz.mell'!G53</f>
        <v>0</v>
      </c>
      <c r="H53" s="839">
        <f>'RM_5.4.1.sz.mell'!H53</f>
        <v>0</v>
      </c>
      <c r="I53" s="839">
        <f>'RM_5.4.1.sz.mell'!I53</f>
        <v>0</v>
      </c>
      <c r="J53" s="839">
        <f>'RM_5.4.1.sz.mell'!J53</f>
        <v>0</v>
      </c>
      <c r="K53" s="840">
        <f>'RM_5.4.1.sz.mell'!K53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'RM_5.4.1.sz.mell'!C54</f>
        <v>0</v>
      </c>
      <c r="D54" s="839">
        <f>'RM_5.4.1.sz.mell'!D54</f>
        <v>0</v>
      </c>
      <c r="E54" s="839">
        <f>'RM_5.4.1.sz.mell'!E54</f>
        <v>0</v>
      </c>
      <c r="F54" s="839">
        <f>'RM_5.4.1.sz.mell'!F54</f>
        <v>0</v>
      </c>
      <c r="G54" s="839">
        <f>'RM_5.4.1.sz.mell'!G54</f>
        <v>0</v>
      </c>
      <c r="H54" s="839">
        <f>'RM_5.4.1.sz.mell'!H54</f>
        <v>0</v>
      </c>
      <c r="I54" s="839">
        <f>'RM_5.4.1.sz.mell'!I54</f>
        <v>0</v>
      </c>
      <c r="J54" s="839">
        <f>'RM_5.4.1.sz.mell'!J54</f>
        <v>0</v>
      </c>
      <c r="K54" s="840">
        <f>'RM_5.4.1.sz.mell'!K54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'RM_5.4.1.sz.mell'!C55</f>
        <v>0</v>
      </c>
      <c r="D55" s="839">
        <f>'RM_5.4.1.sz.mell'!D55</f>
        <v>0</v>
      </c>
      <c r="E55" s="839">
        <f>'RM_5.4.1.sz.mell'!E55</f>
        <v>0</v>
      </c>
      <c r="F55" s="839">
        <f>'RM_5.4.1.sz.mell'!F55</f>
        <v>0</v>
      </c>
      <c r="G55" s="839">
        <f>'RM_5.4.1.sz.mell'!G55</f>
        <v>0</v>
      </c>
      <c r="H55" s="839">
        <f>'RM_5.4.1.sz.mell'!H55</f>
        <v>0</v>
      </c>
      <c r="I55" s="839">
        <f>'RM_5.4.1.sz.mell'!I55</f>
        <v>0</v>
      </c>
      <c r="J55" s="839">
        <f>'RM_5.4.1.sz.mell'!J55</f>
        <v>0</v>
      </c>
      <c r="K55" s="840">
        <f>'RM_5.4.1.sz.mell'!K55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'RM_5.4.1.sz.mell'!C56</f>
        <v>0</v>
      </c>
      <c r="D56" s="834">
        <f>'RM_5.4.1.sz.mell'!D56</f>
        <v>0</v>
      </c>
      <c r="E56" s="834">
        <f>'RM_5.4.1.sz.mell'!E56</f>
        <v>0</v>
      </c>
      <c r="F56" s="834">
        <f>'RM_5.4.1.sz.mell'!F56</f>
        <v>0</v>
      </c>
      <c r="G56" s="834">
        <f>'RM_5.4.1.sz.mell'!G56</f>
        <v>0</v>
      </c>
      <c r="H56" s="834">
        <f>'RM_5.4.1.sz.mell'!H56</f>
        <v>0</v>
      </c>
      <c r="I56" s="834">
        <f>'RM_5.4.1.sz.mell'!I56</f>
        <v>0</v>
      </c>
      <c r="J56" s="834">
        <f>'RM_5.4.1.sz.mell'!J56</f>
        <v>0</v>
      </c>
      <c r="K56" s="327">
        <f>'RM_5.4.1.sz.mell'!K56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'RM_5.4.1.sz.mell'!C57</f>
        <v>0</v>
      </c>
      <c r="D57" s="842">
        <f>'RM_5.4.1.sz.mell'!D57</f>
        <v>0</v>
      </c>
      <c r="E57" s="842">
        <f>'RM_5.4.1.sz.mell'!E57</f>
        <v>0</v>
      </c>
      <c r="F57" s="842">
        <f>'RM_5.4.1.sz.mell'!F57</f>
        <v>0</v>
      </c>
      <c r="G57" s="842">
        <f>'RM_5.4.1.sz.mell'!G57</f>
        <v>0</v>
      </c>
      <c r="H57" s="842">
        <f>'RM_5.4.1.sz.mell'!H57</f>
        <v>0</v>
      </c>
      <c r="I57" s="842">
        <f>'RM_5.4.1.sz.mell'!I57</f>
        <v>0</v>
      </c>
      <c r="J57" s="842">
        <f>'RM_5.4.1.sz.mell'!J57</f>
        <v>0</v>
      </c>
      <c r="K57" s="375">
        <f>'RM_5.4.1.sz.mell'!K57</f>
        <v>0</v>
      </c>
    </row>
    <row r="58" spans="1:11" ht="8.1" customHeight="1" thickBot="1" x14ac:dyDescent="0.3">
      <c r="C58" s="848">
        <f>'RM_5.4.1.sz.mell'!C58</f>
        <v>0</v>
      </c>
      <c r="D58" s="848">
        <f>'RM_5.4.1.sz.mell'!D58</f>
        <v>0</v>
      </c>
      <c r="E58" s="848">
        <f>'RM_5.4.1.sz.mell'!E58</f>
        <v>0</v>
      </c>
      <c r="F58" s="848">
        <f>'RM_5.4.1.sz.mell'!F58</f>
        <v>0</v>
      </c>
      <c r="G58" s="848">
        <f>'RM_5.4.1.sz.mell'!G58</f>
        <v>0</v>
      </c>
      <c r="H58" s="848">
        <f>'RM_5.4.1.sz.mell'!H58</f>
        <v>0</v>
      </c>
      <c r="I58" s="848">
        <f>'RM_5.4.1.sz.mell'!I58</f>
        <v>0</v>
      </c>
      <c r="J58" s="848">
        <f>'RM_5.4.1.sz.mell'!J58</f>
        <v>0</v>
      </c>
      <c r="K58" s="849">
        <f>'RM_5.4.1.sz.mell'!K58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'RM_5.4.1.sz.mell'!C59</f>
        <v>0</v>
      </c>
      <c r="D59" s="846">
        <f>'RM_5.4.1.sz.mell'!D59</f>
        <v>0</v>
      </c>
      <c r="E59" s="846">
        <f>'RM_5.4.1.sz.mell'!E59</f>
        <v>0</v>
      </c>
      <c r="F59" s="846">
        <f>'RM_5.4.1.sz.mell'!F59</f>
        <v>0</v>
      </c>
      <c r="G59" s="846">
        <f>'RM_5.4.1.sz.mell'!G59</f>
        <v>0</v>
      </c>
      <c r="H59" s="846">
        <f>'RM_5.4.1.sz.mell'!H59</f>
        <v>0</v>
      </c>
      <c r="I59" s="846">
        <f>'RM_5.4.1.sz.mell'!I59</f>
        <v>0</v>
      </c>
      <c r="J59" s="846">
        <f>'RM_5.4.1.sz.mell'!J59</f>
        <v>0</v>
      </c>
      <c r="K59" s="847">
        <f>'RM_5.4.1.sz.mell'!K59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'RM_5.4.1.sz.mell'!C60</f>
        <v>0</v>
      </c>
      <c r="D60" s="846">
        <f>'RM_5.4.1.sz.mell'!D60</f>
        <v>0</v>
      </c>
      <c r="E60" s="846">
        <f>'RM_5.4.1.sz.mell'!E60</f>
        <v>0</v>
      </c>
      <c r="F60" s="846">
        <f>'RM_5.4.1.sz.mell'!F60</f>
        <v>0</v>
      </c>
      <c r="G60" s="846">
        <f>'RM_5.4.1.sz.mell'!G60</f>
        <v>0</v>
      </c>
      <c r="H60" s="846">
        <f>'RM_5.4.1.sz.mell'!H60</f>
        <v>0</v>
      </c>
      <c r="I60" s="846">
        <f>'RM_5.4.1.sz.mell'!I60</f>
        <v>0</v>
      </c>
      <c r="J60" s="846">
        <f>'RM_5.4.1.sz.mell'!J60</f>
        <v>0</v>
      </c>
      <c r="K60" s="847">
        <f>'RM_5.4.1.sz.mell'!K60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H174"/>
  <sheetViews>
    <sheetView zoomScale="120" zoomScaleNormal="120" workbookViewId="0">
      <selection activeCell="I26" sqref="I26"/>
    </sheetView>
  </sheetViews>
  <sheetFormatPr defaultColWidth="9.33203125" defaultRowHeight="13.2" x14ac:dyDescent="0.25"/>
  <cols>
    <col min="1" max="1" width="38.6640625" style="47" customWidth="1"/>
    <col min="2" max="5" width="13.77734375" style="47" customWidth="1"/>
    <col min="6" max="16384" width="9.33203125" style="47"/>
  </cols>
  <sheetData>
    <row r="1" spans="1:5" ht="13.8" x14ac:dyDescent="0.25">
      <c r="A1" s="1622" t="str">
        <f>CONCATENATE("8. melléklet ",ALAPADATOK!A7," ",ALAPADATOK!B7," ",ALAPADATOK!C7," ",ALAPADATOK!D7," ",ALAPADATOK!E7," ",ALAPADATOK!F7," ",ALAPADATOK!G7," ",ALAPADATOK!H7)</f>
        <v>8. melléklet a … / 2019 ( … ) önkormányzati rendelethez</v>
      </c>
      <c r="B1" s="1623"/>
      <c r="C1" s="1623"/>
      <c r="D1" s="1623"/>
      <c r="E1" s="1623"/>
    </row>
    <row r="2" spans="1:5" ht="11.1" customHeight="1" x14ac:dyDescent="0.25">
      <c r="A2" s="672"/>
      <c r="B2" s="673"/>
      <c r="C2" s="673"/>
      <c r="D2" s="673"/>
      <c r="E2" s="673"/>
    </row>
    <row r="3" spans="1:5" ht="15.6" x14ac:dyDescent="0.3">
      <c r="A3" s="1648" t="s">
        <v>693</v>
      </c>
      <c r="B3" s="1649"/>
      <c r="C3" s="1649"/>
      <c r="D3" s="1649"/>
      <c r="E3" s="1649"/>
    </row>
    <row r="4" spans="1:5" ht="15.6" x14ac:dyDescent="0.3">
      <c r="A4" s="1648" t="s">
        <v>694</v>
      </c>
      <c r="B4" s="1648"/>
      <c r="C4" s="1648"/>
      <c r="D4" s="1648"/>
      <c r="E4" s="1648"/>
    </row>
    <row r="5" spans="1:5" ht="15.6" x14ac:dyDescent="0.3">
      <c r="A5" s="576" t="s">
        <v>138</v>
      </c>
      <c r="B5" s="1645"/>
      <c r="C5" s="1645"/>
      <c r="D5" s="1645"/>
      <c r="E5" s="1645"/>
    </row>
    <row r="6" spans="1:5" ht="14.4" thickBot="1" x14ac:dyDescent="0.35">
      <c r="A6" s="166"/>
      <c r="B6" s="166"/>
      <c r="C6" s="166"/>
      <c r="D6" s="1646" t="str">
        <f>'KV_7.sz.mell.'!F5</f>
        <v>Forintban!</v>
      </c>
      <c r="E6" s="1646"/>
    </row>
    <row r="7" spans="1:5" ht="15.15" customHeight="1" thickBot="1" x14ac:dyDescent="0.3">
      <c r="A7" s="661" t="s">
        <v>131</v>
      </c>
      <c r="B7" s="662" t="str">
        <f>CONCATENATE((LEFT(KV_ÖSSZEFÜGGÉSEK!A5,4)),".")</f>
        <v>2019.</v>
      </c>
      <c r="C7" s="662" t="str">
        <f>CONCATENATE((LEFT(KV_ÖSSZEFÜGGÉSEK!A5,4))+1,".")</f>
        <v>2020.</v>
      </c>
      <c r="D7" s="662" t="str">
        <f>CONCATENATE((LEFT(KV_ÖSSZEFÜGGÉSEK!A5,4))+1,". után")</f>
        <v>2020. után</v>
      </c>
      <c r="E7" s="663" t="s">
        <v>51</v>
      </c>
    </row>
    <row r="8" spans="1:5" x14ac:dyDescent="0.25">
      <c r="A8" s="222" t="s">
        <v>132</v>
      </c>
      <c r="B8" s="89"/>
      <c r="C8" s="89"/>
      <c r="D8" s="89"/>
      <c r="E8" s="223">
        <f t="shared" ref="E8:E14" si="0">SUM(B8:D8)</f>
        <v>0</v>
      </c>
    </row>
    <row r="9" spans="1:5" x14ac:dyDescent="0.25">
      <c r="A9" s="224" t="s">
        <v>145</v>
      </c>
      <c r="B9" s="90"/>
      <c r="C9" s="90"/>
      <c r="D9" s="90"/>
      <c r="E9" s="225">
        <f t="shared" si="0"/>
        <v>0</v>
      </c>
    </row>
    <row r="10" spans="1:5" x14ac:dyDescent="0.25">
      <c r="A10" s="226" t="s">
        <v>133</v>
      </c>
      <c r="B10" s="91"/>
      <c r="C10" s="91"/>
      <c r="D10" s="91"/>
      <c r="E10" s="227">
        <f t="shared" si="0"/>
        <v>0</v>
      </c>
    </row>
    <row r="11" spans="1:5" x14ac:dyDescent="0.25">
      <c r="A11" s="226" t="s">
        <v>147</v>
      </c>
      <c r="B11" s="91"/>
      <c r="C11" s="91"/>
      <c r="D11" s="91"/>
      <c r="E11" s="227">
        <f t="shared" si="0"/>
        <v>0</v>
      </c>
    </row>
    <row r="12" spans="1:5" x14ac:dyDescent="0.25">
      <c r="A12" s="226" t="s">
        <v>134</v>
      </c>
      <c r="B12" s="91"/>
      <c r="C12" s="91"/>
      <c r="D12" s="91"/>
      <c r="E12" s="227">
        <f t="shared" si="0"/>
        <v>0</v>
      </c>
    </row>
    <row r="13" spans="1:5" x14ac:dyDescent="0.25">
      <c r="A13" s="226" t="s">
        <v>135</v>
      </c>
      <c r="B13" s="91"/>
      <c r="C13" s="91"/>
      <c r="D13" s="91"/>
      <c r="E13" s="227">
        <f t="shared" si="0"/>
        <v>0</v>
      </c>
    </row>
    <row r="14" spans="1:5" ht="13.8" thickBot="1" x14ac:dyDescent="0.3">
      <c r="A14" s="92"/>
      <c r="B14" s="93"/>
      <c r="C14" s="93"/>
      <c r="D14" s="93"/>
      <c r="E14" s="227">
        <f t="shared" si="0"/>
        <v>0</v>
      </c>
    </row>
    <row r="15" spans="1:5" ht="13.8" thickBot="1" x14ac:dyDescent="0.3">
      <c r="A15" s="228" t="s">
        <v>137</v>
      </c>
      <c r="B15" s="229">
        <f>B8+SUM(B10:B14)</f>
        <v>0</v>
      </c>
      <c r="C15" s="229">
        <f>C8+SUM(C10:C14)</f>
        <v>0</v>
      </c>
      <c r="D15" s="229">
        <f>D8+SUM(D10:D14)</f>
        <v>0</v>
      </c>
      <c r="E15" s="230">
        <f>E8+SUM(E10:E14)</f>
        <v>0</v>
      </c>
    </row>
    <row r="16" spans="1:5" ht="13.8" thickBot="1" x14ac:dyDescent="0.3">
      <c r="A16" s="51"/>
      <c r="B16" s="51"/>
      <c r="C16" s="51"/>
      <c r="D16" s="51"/>
      <c r="E16" s="51"/>
    </row>
    <row r="17" spans="1:5" ht="15.15" customHeight="1" thickBot="1" x14ac:dyDescent="0.3">
      <c r="A17" s="219" t="s">
        <v>136</v>
      </c>
      <c r="B17" s="220" t="str">
        <f>+B7</f>
        <v>2019.</v>
      </c>
      <c r="C17" s="220" t="str">
        <f>+C7</f>
        <v>2020.</v>
      </c>
      <c r="D17" s="220" t="str">
        <f>+D7</f>
        <v>2020. után</v>
      </c>
      <c r="E17" s="221" t="s">
        <v>51</v>
      </c>
    </row>
    <row r="18" spans="1:5" x14ac:dyDescent="0.25">
      <c r="A18" s="222" t="s">
        <v>141</v>
      </c>
      <c r="B18" s="89"/>
      <c r="C18" s="89"/>
      <c r="D18" s="89"/>
      <c r="E18" s="223">
        <f t="shared" ref="E18:E23" si="1">SUM(B18:D18)</f>
        <v>0</v>
      </c>
    </row>
    <row r="19" spans="1:5" x14ac:dyDescent="0.25">
      <c r="A19" s="231" t="s">
        <v>142</v>
      </c>
      <c r="B19" s="91"/>
      <c r="C19" s="91"/>
      <c r="D19" s="91"/>
      <c r="E19" s="227">
        <f t="shared" si="1"/>
        <v>0</v>
      </c>
    </row>
    <row r="20" spans="1:5" x14ac:dyDescent="0.25">
      <c r="A20" s="226" t="s">
        <v>143</v>
      </c>
      <c r="B20" s="91"/>
      <c r="C20" s="91"/>
      <c r="D20" s="91"/>
      <c r="E20" s="227">
        <f t="shared" si="1"/>
        <v>0</v>
      </c>
    </row>
    <row r="21" spans="1:5" x14ac:dyDescent="0.25">
      <c r="A21" s="226" t="s">
        <v>144</v>
      </c>
      <c r="B21" s="91"/>
      <c r="C21" s="91"/>
      <c r="D21" s="91"/>
      <c r="E21" s="227">
        <f t="shared" si="1"/>
        <v>0</v>
      </c>
    </row>
    <row r="22" spans="1:5" x14ac:dyDescent="0.25">
      <c r="A22" s="94"/>
      <c r="B22" s="91"/>
      <c r="C22" s="91"/>
      <c r="D22" s="91"/>
      <c r="E22" s="227">
        <f t="shared" si="1"/>
        <v>0</v>
      </c>
    </row>
    <row r="23" spans="1:5" ht="13.8" thickBot="1" x14ac:dyDescent="0.3">
      <c r="A23" s="92"/>
      <c r="B23" s="93"/>
      <c r="C23" s="93"/>
      <c r="D23" s="93"/>
      <c r="E23" s="227">
        <f t="shared" si="1"/>
        <v>0</v>
      </c>
    </row>
    <row r="24" spans="1:5" ht="13.8" thickBot="1" x14ac:dyDescent="0.3">
      <c r="A24" s="228" t="s">
        <v>53</v>
      </c>
      <c r="B24" s="229">
        <f>SUM(B18:B23)</f>
        <v>0</v>
      </c>
      <c r="C24" s="229">
        <f>SUM(C18:C23)</f>
        <v>0</v>
      </c>
      <c r="D24" s="229">
        <f>SUM(D18:D23)</f>
        <v>0</v>
      </c>
      <c r="E24" s="230">
        <f>SUM(E18:E23)</f>
        <v>0</v>
      </c>
    </row>
    <row r="25" spans="1:5" x14ac:dyDescent="0.25">
      <c r="A25" s="218"/>
      <c r="B25" s="218"/>
      <c r="C25" s="218"/>
      <c r="D25" s="218"/>
      <c r="E25" s="218"/>
    </row>
    <row r="26" spans="1:5" ht="15.6" x14ac:dyDescent="0.3">
      <c r="A26" s="576" t="s">
        <v>138</v>
      </c>
      <c r="B26" s="1645"/>
      <c r="C26" s="1645"/>
      <c r="D26" s="1645"/>
      <c r="E26" s="1645"/>
    </row>
    <row r="27" spans="1:5" ht="14.4" thickBot="1" x14ac:dyDescent="0.35">
      <c r="A27" s="218"/>
      <c r="B27" s="218"/>
      <c r="C27" s="218"/>
      <c r="D27" s="1647" t="str">
        <f>D6</f>
        <v>Forintban!</v>
      </c>
      <c r="E27" s="1647"/>
    </row>
    <row r="28" spans="1:5" ht="13.8" thickBot="1" x14ac:dyDescent="0.3">
      <c r="A28" s="219" t="s">
        <v>131</v>
      </c>
      <c r="B28" s="220" t="str">
        <f>+B17</f>
        <v>2019.</v>
      </c>
      <c r="C28" s="220" t="str">
        <f>+C17</f>
        <v>2020.</v>
      </c>
      <c r="D28" s="220" t="str">
        <f>+D17</f>
        <v>2020. után</v>
      </c>
      <c r="E28" s="221" t="s">
        <v>51</v>
      </c>
    </row>
    <row r="29" spans="1:5" x14ac:dyDescent="0.25">
      <c r="A29" s="222" t="s">
        <v>132</v>
      </c>
      <c r="B29" s="89"/>
      <c r="C29" s="89"/>
      <c r="D29" s="89"/>
      <c r="E29" s="223">
        <f t="shared" ref="E29:E35" si="2">SUM(B29:D29)</f>
        <v>0</v>
      </c>
    </row>
    <row r="30" spans="1:5" x14ac:dyDescent="0.25">
      <c r="A30" s="224" t="s">
        <v>145</v>
      </c>
      <c r="B30" s="90"/>
      <c r="C30" s="90"/>
      <c r="D30" s="90"/>
      <c r="E30" s="225">
        <f t="shared" si="2"/>
        <v>0</v>
      </c>
    </row>
    <row r="31" spans="1:5" x14ac:dyDescent="0.25">
      <c r="A31" s="226" t="s">
        <v>133</v>
      </c>
      <c r="B31" s="91"/>
      <c r="C31" s="91"/>
      <c r="D31" s="91"/>
      <c r="E31" s="227">
        <f t="shared" si="2"/>
        <v>0</v>
      </c>
    </row>
    <row r="32" spans="1:5" x14ac:dyDescent="0.25">
      <c r="A32" s="226" t="s">
        <v>147</v>
      </c>
      <c r="B32" s="91"/>
      <c r="C32" s="91"/>
      <c r="D32" s="91"/>
      <c r="E32" s="227">
        <f t="shared" si="2"/>
        <v>0</v>
      </c>
    </row>
    <row r="33" spans="1:8" x14ac:dyDescent="0.25">
      <c r="A33" s="226" t="s">
        <v>134</v>
      </c>
      <c r="B33" s="91"/>
      <c r="C33" s="91"/>
      <c r="D33" s="91"/>
      <c r="E33" s="227">
        <f t="shared" si="2"/>
        <v>0</v>
      </c>
    </row>
    <row r="34" spans="1:8" x14ac:dyDescent="0.25">
      <c r="A34" s="226" t="s">
        <v>135</v>
      </c>
      <c r="B34" s="91"/>
      <c r="C34" s="91"/>
      <c r="D34" s="91"/>
      <c r="E34" s="227">
        <f t="shared" si="2"/>
        <v>0</v>
      </c>
    </row>
    <row r="35" spans="1:8" ht="13.8" thickBot="1" x14ac:dyDescent="0.3">
      <c r="A35" s="92"/>
      <c r="B35" s="93"/>
      <c r="C35" s="93"/>
      <c r="D35" s="93"/>
      <c r="E35" s="227">
        <f t="shared" si="2"/>
        <v>0</v>
      </c>
    </row>
    <row r="36" spans="1:8" ht="13.8" thickBot="1" x14ac:dyDescent="0.3">
      <c r="A36" s="228" t="s">
        <v>137</v>
      </c>
      <c r="B36" s="229">
        <f>B29+SUM(B31:B35)</f>
        <v>0</v>
      </c>
      <c r="C36" s="229">
        <f>C29+SUM(C31:C35)</f>
        <v>0</v>
      </c>
      <c r="D36" s="229">
        <f>D29+SUM(D31:D35)</f>
        <v>0</v>
      </c>
      <c r="E36" s="230">
        <f>E29+SUM(E31:E35)</f>
        <v>0</v>
      </c>
    </row>
    <row r="37" spans="1:8" ht="13.8" thickBot="1" x14ac:dyDescent="0.3">
      <c r="A37" s="51"/>
      <c r="B37" s="51"/>
      <c r="C37" s="51"/>
      <c r="D37" s="51"/>
      <c r="E37" s="51"/>
    </row>
    <row r="38" spans="1:8" ht="13.8" thickBot="1" x14ac:dyDescent="0.3">
      <c r="A38" s="219" t="s">
        <v>136</v>
      </c>
      <c r="B38" s="220" t="str">
        <f>+B28</f>
        <v>2019.</v>
      </c>
      <c r="C38" s="220" t="str">
        <f>+C28</f>
        <v>2020.</v>
      </c>
      <c r="D38" s="220" t="str">
        <f>+D28</f>
        <v>2020. után</v>
      </c>
      <c r="E38" s="221" t="s">
        <v>51</v>
      </c>
    </row>
    <row r="39" spans="1:8" x14ac:dyDescent="0.25">
      <c r="A39" s="222" t="s">
        <v>141</v>
      </c>
      <c r="B39" s="89"/>
      <c r="C39" s="89"/>
      <c r="D39" s="89"/>
      <c r="E39" s="223">
        <f>SUM(B39:D39)</f>
        <v>0</v>
      </c>
    </row>
    <row r="40" spans="1:8" x14ac:dyDescent="0.25">
      <c r="A40" s="231" t="s">
        <v>142</v>
      </c>
      <c r="B40" s="91"/>
      <c r="C40" s="91"/>
      <c r="D40" s="91"/>
      <c r="E40" s="227">
        <f>SUM(B40:D40)</f>
        <v>0</v>
      </c>
    </row>
    <row r="41" spans="1:8" x14ac:dyDescent="0.25">
      <c r="A41" s="226" t="s">
        <v>143</v>
      </c>
      <c r="B41" s="91"/>
      <c r="C41" s="91"/>
      <c r="D41" s="91"/>
      <c r="E41" s="227">
        <f>SUM(B41:D41)</f>
        <v>0</v>
      </c>
    </row>
    <row r="42" spans="1:8" x14ac:dyDescent="0.25">
      <c r="A42" s="226" t="s">
        <v>144</v>
      </c>
      <c r="B42" s="91"/>
      <c r="C42" s="91"/>
      <c r="D42" s="91"/>
      <c r="E42" s="227">
        <f>SUM(B42:D42)</f>
        <v>0</v>
      </c>
    </row>
    <row r="43" spans="1:8" ht="13.8" thickBot="1" x14ac:dyDescent="0.3">
      <c r="A43" s="92"/>
      <c r="B43" s="93"/>
      <c r="C43" s="93"/>
      <c r="D43" s="93"/>
      <c r="E43" s="227">
        <f>SUM(B43:D43)</f>
        <v>0</v>
      </c>
    </row>
    <row r="44" spans="1:8" ht="13.8" thickBot="1" x14ac:dyDescent="0.3">
      <c r="A44" s="228" t="s">
        <v>53</v>
      </c>
      <c r="B44" s="229">
        <f>SUM(B39:B43)</f>
        <v>0</v>
      </c>
      <c r="C44" s="229">
        <f>SUM(C39:C43)</f>
        <v>0</v>
      </c>
      <c r="D44" s="229">
        <f>SUM(D39:D43)</f>
        <v>0</v>
      </c>
      <c r="E44" s="230">
        <f>SUM(E39:E43)</f>
        <v>0</v>
      </c>
    </row>
    <row r="45" spans="1:8" x14ac:dyDescent="0.25">
      <c r="A45" s="218"/>
      <c r="B45" s="218"/>
      <c r="C45" s="218"/>
      <c r="D45" s="218"/>
      <c r="E45" s="218"/>
    </row>
    <row r="46" spans="1:8" ht="13.8" x14ac:dyDescent="0.25">
      <c r="A46" s="1631" t="str">
        <f>+CONCATENATE("Önkormányzaton kívüli EU-s projektekhez történő hozzájárulás ",LEFT(KV_ÖSSZEFÜGGÉSEK!A5,4),". évi előirányzat")</f>
        <v>Önkormányzaton kívüli EU-s projektekhez történő hozzájárulás 2019. évi előirányzat</v>
      </c>
      <c r="B46" s="1631"/>
      <c r="C46" s="1631"/>
      <c r="D46" s="1631"/>
      <c r="E46" s="1631"/>
    </row>
    <row r="47" spans="1:8" ht="13.8" thickBot="1" x14ac:dyDescent="0.3">
      <c r="A47" s="218"/>
      <c r="B47" s="218"/>
      <c r="C47" s="218"/>
      <c r="D47" s="218"/>
      <c r="E47" s="218"/>
    </row>
    <row r="48" spans="1:8" ht="13.8" thickBot="1" x14ac:dyDescent="0.3">
      <c r="A48" s="1636" t="s">
        <v>139</v>
      </c>
      <c r="B48" s="1637"/>
      <c r="C48" s="1638"/>
      <c r="D48" s="1634" t="s">
        <v>565</v>
      </c>
      <c r="E48" s="1635"/>
      <c r="H48" s="48"/>
    </row>
    <row r="49" spans="1:5" x14ac:dyDescent="0.25">
      <c r="A49" s="1639"/>
      <c r="B49" s="1640"/>
      <c r="C49" s="1641"/>
      <c r="D49" s="1627"/>
      <c r="E49" s="1628"/>
    </row>
    <row r="50" spans="1:5" ht="13.8" thickBot="1" x14ac:dyDescent="0.3">
      <c r="A50" s="1642"/>
      <c r="B50" s="1643"/>
      <c r="C50" s="1644"/>
      <c r="D50" s="1629"/>
      <c r="E50" s="1630"/>
    </row>
    <row r="51" spans="1:5" ht="13.8" thickBot="1" x14ac:dyDescent="0.3">
      <c r="A51" s="1624" t="s">
        <v>53</v>
      </c>
      <c r="B51" s="1625"/>
      <c r="C51" s="1626"/>
      <c r="D51" s="1632">
        <f>SUM(D49:E50)</f>
        <v>0</v>
      </c>
      <c r="E51" s="1633"/>
    </row>
    <row r="52" spans="1:5" x14ac:dyDescent="0.25">
      <c r="A52" s="166"/>
      <c r="B52" s="166"/>
      <c r="C52" s="166"/>
      <c r="D52" s="166"/>
      <c r="E52" s="166"/>
    </row>
    <row r="53" spans="1:5" x14ac:dyDescent="0.25">
      <c r="A53" s="166"/>
      <c r="B53" s="166"/>
      <c r="C53" s="166"/>
      <c r="D53" s="166"/>
      <c r="E53" s="166"/>
    </row>
    <row r="54" spans="1:5" x14ac:dyDescent="0.25">
      <c r="A54" s="166"/>
      <c r="B54" s="166"/>
      <c r="C54" s="166"/>
      <c r="D54" s="166"/>
      <c r="E54" s="166"/>
    </row>
    <row r="55" spans="1:5" x14ac:dyDescent="0.25">
      <c r="A55" s="166"/>
      <c r="B55" s="166"/>
      <c r="C55" s="166"/>
      <c r="D55" s="166"/>
      <c r="E55" s="166"/>
    </row>
    <row r="56" spans="1:5" x14ac:dyDescent="0.25">
      <c r="A56" s="166"/>
      <c r="B56" s="166"/>
      <c r="C56" s="166"/>
      <c r="D56" s="166"/>
      <c r="E56" s="166"/>
    </row>
    <row r="57" spans="1:5" x14ac:dyDescent="0.25">
      <c r="A57" s="166"/>
      <c r="B57" s="166"/>
      <c r="C57" s="166"/>
      <c r="D57" s="166"/>
      <c r="E57" s="166"/>
    </row>
    <row r="58" spans="1:5" x14ac:dyDescent="0.25">
      <c r="A58" s="166"/>
      <c r="B58" s="166"/>
      <c r="C58" s="166"/>
      <c r="D58" s="166"/>
      <c r="E58" s="166"/>
    </row>
    <row r="59" spans="1:5" x14ac:dyDescent="0.25">
      <c r="A59" s="166"/>
      <c r="B59" s="166"/>
      <c r="C59" s="166"/>
      <c r="D59" s="166"/>
      <c r="E59" s="166"/>
    </row>
    <row r="60" spans="1:5" x14ac:dyDescent="0.25">
      <c r="A60" s="166"/>
      <c r="B60" s="166"/>
      <c r="C60" s="166"/>
      <c r="D60" s="166"/>
      <c r="E60" s="166"/>
    </row>
    <row r="61" spans="1:5" x14ac:dyDescent="0.25">
      <c r="A61" s="166"/>
      <c r="B61" s="166"/>
      <c r="C61" s="166"/>
      <c r="D61" s="166"/>
      <c r="E61" s="166"/>
    </row>
    <row r="62" spans="1:5" x14ac:dyDescent="0.25">
      <c r="A62" s="166"/>
      <c r="B62" s="166"/>
      <c r="C62" s="166"/>
      <c r="D62" s="166"/>
      <c r="E62" s="166"/>
    </row>
    <row r="63" spans="1:5" x14ac:dyDescent="0.25">
      <c r="A63" s="166"/>
      <c r="B63" s="166"/>
      <c r="C63" s="166"/>
      <c r="D63" s="166"/>
      <c r="E63" s="166"/>
    </row>
    <row r="64" spans="1:5" x14ac:dyDescent="0.25">
      <c r="A64" s="166"/>
      <c r="B64" s="166"/>
      <c r="C64" s="166"/>
      <c r="D64" s="166"/>
      <c r="E64" s="166"/>
    </row>
    <row r="65" spans="1:5" x14ac:dyDescent="0.25">
      <c r="A65" s="166"/>
      <c r="B65" s="166"/>
      <c r="C65" s="166"/>
      <c r="D65" s="166"/>
      <c r="E65" s="166"/>
    </row>
    <row r="66" spans="1:5" x14ac:dyDescent="0.25">
      <c r="A66" s="166"/>
      <c r="B66" s="166"/>
      <c r="C66" s="166"/>
      <c r="D66" s="166"/>
      <c r="E66" s="166"/>
    </row>
    <row r="67" spans="1:5" x14ac:dyDescent="0.25">
      <c r="A67" s="166"/>
      <c r="B67" s="166"/>
      <c r="C67" s="166"/>
      <c r="D67" s="166"/>
      <c r="E67" s="166"/>
    </row>
    <row r="68" spans="1:5" x14ac:dyDescent="0.25">
      <c r="A68" s="166"/>
      <c r="B68" s="166"/>
      <c r="C68" s="166"/>
      <c r="D68" s="166"/>
      <c r="E68" s="166"/>
    </row>
    <row r="69" spans="1:5" x14ac:dyDescent="0.25">
      <c r="A69" s="166"/>
      <c r="B69" s="166"/>
      <c r="C69" s="166"/>
      <c r="D69" s="166"/>
      <c r="E69" s="166"/>
    </row>
    <row r="70" spans="1:5" x14ac:dyDescent="0.25">
      <c r="A70" s="166"/>
      <c r="B70" s="166"/>
      <c r="C70" s="166"/>
      <c r="D70" s="166"/>
      <c r="E70" s="166"/>
    </row>
    <row r="71" spans="1:5" x14ac:dyDescent="0.25">
      <c r="A71" s="166"/>
      <c r="B71" s="166"/>
      <c r="C71" s="166"/>
      <c r="D71" s="166"/>
      <c r="E71" s="166"/>
    </row>
    <row r="72" spans="1:5" x14ac:dyDescent="0.25">
      <c r="A72" s="166"/>
      <c r="B72" s="166"/>
      <c r="C72" s="166"/>
      <c r="D72" s="166"/>
      <c r="E72" s="166"/>
    </row>
    <row r="73" spans="1:5" x14ac:dyDescent="0.25">
      <c r="A73" s="166"/>
      <c r="B73" s="166"/>
      <c r="C73" s="166"/>
      <c r="D73" s="166"/>
      <c r="E73" s="166"/>
    </row>
    <row r="74" spans="1:5" x14ac:dyDescent="0.25">
      <c r="A74" s="166"/>
      <c r="B74" s="166"/>
      <c r="C74" s="166"/>
      <c r="D74" s="166"/>
      <c r="E74" s="166"/>
    </row>
    <row r="75" spans="1:5" x14ac:dyDescent="0.25">
      <c r="A75" s="166"/>
      <c r="B75" s="166"/>
      <c r="C75" s="166"/>
      <c r="D75" s="166"/>
      <c r="E75" s="166"/>
    </row>
    <row r="76" spans="1:5" x14ac:dyDescent="0.25">
      <c r="A76" s="166"/>
      <c r="B76" s="166"/>
      <c r="C76" s="166"/>
      <c r="D76" s="166"/>
      <c r="E76" s="166"/>
    </row>
    <row r="77" spans="1:5" x14ac:dyDescent="0.25">
      <c r="A77" s="166"/>
      <c r="B77" s="166"/>
      <c r="C77" s="166"/>
      <c r="D77" s="166"/>
      <c r="E77" s="166"/>
    </row>
    <row r="78" spans="1:5" x14ac:dyDescent="0.25">
      <c r="A78" s="166"/>
      <c r="B78" s="166"/>
      <c r="C78" s="166"/>
      <c r="D78" s="166"/>
      <c r="E78" s="166"/>
    </row>
    <row r="79" spans="1:5" x14ac:dyDescent="0.25">
      <c r="A79" s="166"/>
      <c r="B79" s="166"/>
      <c r="C79" s="166"/>
      <c r="D79" s="166"/>
      <c r="E79" s="166"/>
    </row>
    <row r="80" spans="1:5" x14ac:dyDescent="0.25">
      <c r="A80" s="166"/>
      <c r="B80" s="166"/>
      <c r="C80" s="166"/>
      <c r="D80" s="166"/>
      <c r="E80" s="166"/>
    </row>
    <row r="81" spans="1:5" x14ac:dyDescent="0.25">
      <c r="A81" s="166"/>
      <c r="B81" s="166"/>
      <c r="C81" s="166"/>
      <c r="D81" s="166"/>
      <c r="E81" s="166"/>
    </row>
    <row r="82" spans="1:5" x14ac:dyDescent="0.25">
      <c r="A82" s="166"/>
      <c r="B82" s="166"/>
      <c r="C82" s="166"/>
      <c r="D82" s="166"/>
      <c r="E82" s="166"/>
    </row>
    <row r="83" spans="1:5" x14ac:dyDescent="0.25">
      <c r="A83" s="166"/>
      <c r="B83" s="166"/>
      <c r="C83" s="166"/>
      <c r="D83" s="166"/>
      <c r="E83" s="166"/>
    </row>
    <row r="84" spans="1:5" x14ac:dyDescent="0.25">
      <c r="A84" s="166"/>
      <c r="B84" s="166"/>
      <c r="C84" s="166"/>
      <c r="D84" s="166"/>
      <c r="E84" s="166"/>
    </row>
    <row r="85" spans="1:5" x14ac:dyDescent="0.25">
      <c r="A85" s="166"/>
      <c r="B85" s="166"/>
      <c r="C85" s="166"/>
      <c r="D85" s="166"/>
      <c r="E85" s="166"/>
    </row>
    <row r="86" spans="1:5" x14ac:dyDescent="0.25">
      <c r="A86" s="166"/>
      <c r="B86" s="166"/>
      <c r="C86" s="166"/>
      <c r="D86" s="166"/>
      <c r="E86" s="166"/>
    </row>
    <row r="87" spans="1:5" x14ac:dyDescent="0.25">
      <c r="A87" s="166"/>
      <c r="B87" s="166"/>
      <c r="C87" s="166"/>
      <c r="D87" s="166"/>
      <c r="E87" s="166"/>
    </row>
    <row r="88" spans="1:5" x14ac:dyDescent="0.25">
      <c r="A88" s="166"/>
      <c r="B88" s="166"/>
      <c r="C88" s="166"/>
      <c r="D88" s="166"/>
      <c r="E88" s="166"/>
    </row>
    <row r="89" spans="1:5" x14ac:dyDescent="0.25">
      <c r="A89" s="166"/>
      <c r="B89" s="166"/>
      <c r="C89" s="166"/>
      <c r="D89" s="166"/>
      <c r="E89" s="166"/>
    </row>
    <row r="90" spans="1:5" x14ac:dyDescent="0.25">
      <c r="A90" s="166"/>
      <c r="B90" s="166"/>
      <c r="C90" s="166"/>
      <c r="D90" s="166"/>
      <c r="E90" s="166"/>
    </row>
    <row r="91" spans="1:5" x14ac:dyDescent="0.25">
      <c r="A91" s="166"/>
      <c r="B91" s="166"/>
      <c r="C91" s="166"/>
      <c r="D91" s="166"/>
      <c r="E91" s="166"/>
    </row>
    <row r="92" spans="1:5" x14ac:dyDescent="0.25">
      <c r="A92" s="166"/>
      <c r="B92" s="166"/>
      <c r="C92" s="166"/>
      <c r="D92" s="166"/>
      <c r="E92" s="166"/>
    </row>
    <row r="93" spans="1:5" x14ac:dyDescent="0.25">
      <c r="A93" s="166"/>
      <c r="B93" s="166"/>
      <c r="C93" s="166"/>
      <c r="D93" s="166"/>
      <c r="E93" s="166"/>
    </row>
    <row r="94" spans="1:5" x14ac:dyDescent="0.25">
      <c r="A94" s="166"/>
      <c r="B94" s="166"/>
      <c r="C94" s="166"/>
      <c r="D94" s="166"/>
      <c r="E94" s="166"/>
    </row>
    <row r="95" spans="1:5" x14ac:dyDescent="0.25">
      <c r="A95" s="166"/>
      <c r="B95" s="166"/>
      <c r="C95" s="166"/>
      <c r="D95" s="166"/>
      <c r="E95" s="166"/>
    </row>
    <row r="96" spans="1:5" x14ac:dyDescent="0.25">
      <c r="A96" s="166"/>
      <c r="B96" s="166"/>
      <c r="C96" s="166"/>
      <c r="D96" s="166"/>
      <c r="E96" s="166"/>
    </row>
    <row r="97" spans="1:5" x14ac:dyDescent="0.25">
      <c r="A97" s="166"/>
      <c r="B97" s="166"/>
      <c r="C97" s="166"/>
      <c r="D97" s="166"/>
      <c r="E97" s="166"/>
    </row>
    <row r="98" spans="1:5" x14ac:dyDescent="0.25">
      <c r="A98" s="166"/>
      <c r="B98" s="166"/>
      <c r="C98" s="166"/>
      <c r="D98" s="166"/>
      <c r="E98" s="166"/>
    </row>
    <row r="99" spans="1:5" x14ac:dyDescent="0.25">
      <c r="A99" s="166"/>
      <c r="B99" s="166"/>
      <c r="C99" s="166"/>
      <c r="D99" s="166"/>
      <c r="E99" s="166"/>
    </row>
    <row r="100" spans="1:5" x14ac:dyDescent="0.25">
      <c r="A100" s="166"/>
      <c r="B100" s="166"/>
      <c r="C100" s="166"/>
      <c r="D100" s="166"/>
      <c r="E100" s="166"/>
    </row>
    <row r="101" spans="1:5" x14ac:dyDescent="0.25">
      <c r="A101" s="166"/>
      <c r="B101" s="166"/>
      <c r="C101" s="166"/>
      <c r="D101" s="166"/>
      <c r="E101" s="166"/>
    </row>
    <row r="102" spans="1:5" x14ac:dyDescent="0.25">
      <c r="A102" s="166"/>
      <c r="B102" s="166"/>
      <c r="C102" s="166"/>
      <c r="D102" s="166"/>
      <c r="E102" s="166"/>
    </row>
    <row r="103" spans="1:5" x14ac:dyDescent="0.25">
      <c r="A103" s="166"/>
      <c r="B103" s="166"/>
      <c r="C103" s="166"/>
      <c r="D103" s="166"/>
      <c r="E103" s="166"/>
    </row>
    <row r="104" spans="1:5" x14ac:dyDescent="0.25">
      <c r="A104" s="166"/>
      <c r="B104" s="166"/>
      <c r="C104" s="166"/>
      <c r="D104" s="166"/>
      <c r="E104" s="166"/>
    </row>
    <row r="105" spans="1:5" x14ac:dyDescent="0.25">
      <c r="A105" s="166"/>
      <c r="B105" s="166"/>
      <c r="C105" s="166"/>
      <c r="D105" s="166"/>
      <c r="E105" s="166"/>
    </row>
    <row r="106" spans="1:5" x14ac:dyDescent="0.25">
      <c r="A106" s="166"/>
      <c r="B106" s="166"/>
      <c r="C106" s="166"/>
      <c r="D106" s="166"/>
      <c r="E106" s="166"/>
    </row>
    <row r="107" spans="1:5" x14ac:dyDescent="0.25">
      <c r="A107" s="166"/>
      <c r="B107" s="166"/>
      <c r="C107" s="166"/>
      <c r="D107" s="166"/>
      <c r="E107" s="166"/>
    </row>
    <row r="108" spans="1:5" x14ac:dyDescent="0.25">
      <c r="A108" s="166"/>
      <c r="B108" s="166"/>
      <c r="C108" s="166"/>
      <c r="D108" s="166"/>
      <c r="E108" s="166"/>
    </row>
    <row r="109" spans="1:5" x14ac:dyDescent="0.25">
      <c r="A109" s="166"/>
      <c r="B109" s="166"/>
      <c r="C109" s="166"/>
      <c r="D109" s="166"/>
      <c r="E109" s="166"/>
    </row>
    <row r="110" spans="1:5" x14ac:dyDescent="0.25">
      <c r="A110" s="166"/>
      <c r="B110" s="166"/>
      <c r="C110" s="166"/>
      <c r="D110" s="166"/>
      <c r="E110" s="166"/>
    </row>
    <row r="111" spans="1:5" x14ac:dyDescent="0.25">
      <c r="A111" s="166"/>
      <c r="B111" s="166"/>
      <c r="C111" s="166"/>
      <c r="D111" s="166"/>
      <c r="E111" s="166"/>
    </row>
    <row r="112" spans="1:5" x14ac:dyDescent="0.25">
      <c r="A112" s="166"/>
      <c r="B112" s="166"/>
      <c r="C112" s="166"/>
      <c r="D112" s="166"/>
      <c r="E112" s="166"/>
    </row>
    <row r="113" spans="1:5" x14ac:dyDescent="0.25">
      <c r="A113" s="166"/>
      <c r="B113" s="166"/>
      <c r="C113" s="166"/>
      <c r="D113" s="166"/>
      <c r="E113" s="166"/>
    </row>
    <row r="114" spans="1:5" x14ac:dyDescent="0.25">
      <c r="A114" s="166"/>
      <c r="B114" s="166"/>
      <c r="C114" s="166"/>
      <c r="D114" s="166"/>
      <c r="E114" s="166"/>
    </row>
    <row r="115" spans="1:5" x14ac:dyDescent="0.25">
      <c r="A115" s="166"/>
      <c r="B115" s="166"/>
      <c r="C115" s="166"/>
      <c r="D115" s="166"/>
      <c r="E115" s="166"/>
    </row>
    <row r="116" spans="1:5" x14ac:dyDescent="0.25">
      <c r="A116" s="166"/>
      <c r="B116" s="166"/>
      <c r="C116" s="166"/>
      <c r="D116" s="166"/>
      <c r="E116" s="166"/>
    </row>
    <row r="117" spans="1:5" x14ac:dyDescent="0.25">
      <c r="A117" s="166"/>
      <c r="B117" s="166"/>
      <c r="C117" s="166"/>
      <c r="D117" s="166"/>
      <c r="E117" s="166"/>
    </row>
    <row r="118" spans="1:5" x14ac:dyDescent="0.25">
      <c r="A118" s="166"/>
      <c r="B118" s="166"/>
      <c r="C118" s="166"/>
      <c r="D118" s="166"/>
      <c r="E118" s="166"/>
    </row>
    <row r="119" spans="1:5" x14ac:dyDescent="0.25">
      <c r="A119" s="166"/>
      <c r="B119" s="166"/>
      <c r="C119" s="166"/>
      <c r="D119" s="166"/>
      <c r="E119" s="166"/>
    </row>
    <row r="120" spans="1:5" x14ac:dyDescent="0.25">
      <c r="A120" s="166"/>
      <c r="B120" s="166"/>
      <c r="C120" s="166"/>
      <c r="D120" s="166"/>
      <c r="E120" s="166"/>
    </row>
    <row r="121" spans="1:5" x14ac:dyDescent="0.25">
      <c r="A121" s="166"/>
      <c r="B121" s="166"/>
      <c r="C121" s="166"/>
      <c r="D121" s="166"/>
      <c r="E121" s="166"/>
    </row>
    <row r="122" spans="1:5" x14ac:dyDescent="0.25">
      <c r="A122" s="166"/>
      <c r="B122" s="166"/>
      <c r="C122" s="166"/>
      <c r="D122" s="166"/>
      <c r="E122" s="166"/>
    </row>
    <row r="123" spans="1:5" x14ac:dyDescent="0.25">
      <c r="A123" s="166"/>
      <c r="B123" s="166"/>
      <c r="C123" s="166"/>
      <c r="D123" s="166"/>
      <c r="E123" s="166"/>
    </row>
    <row r="124" spans="1:5" x14ac:dyDescent="0.25">
      <c r="A124" s="166"/>
      <c r="B124" s="166"/>
      <c r="C124" s="166"/>
      <c r="D124" s="166"/>
      <c r="E124" s="166"/>
    </row>
    <row r="125" spans="1:5" x14ac:dyDescent="0.25">
      <c r="A125" s="166"/>
      <c r="B125" s="166"/>
      <c r="C125" s="166"/>
      <c r="D125" s="166"/>
      <c r="E125" s="166"/>
    </row>
    <row r="126" spans="1:5" x14ac:dyDescent="0.25">
      <c r="A126" s="166"/>
      <c r="B126" s="166"/>
      <c r="C126" s="166"/>
      <c r="D126" s="166"/>
      <c r="E126" s="166"/>
    </row>
    <row r="127" spans="1:5" x14ac:dyDescent="0.25">
      <c r="A127" s="166"/>
      <c r="B127" s="166"/>
      <c r="C127" s="166"/>
      <c r="D127" s="166"/>
      <c r="E127" s="166"/>
    </row>
    <row r="128" spans="1:5" x14ac:dyDescent="0.25">
      <c r="A128" s="166"/>
      <c r="B128" s="166"/>
      <c r="C128" s="166"/>
      <c r="D128" s="166"/>
      <c r="E128" s="166"/>
    </row>
    <row r="129" spans="1:5" x14ac:dyDescent="0.25">
      <c r="A129" s="166"/>
      <c r="B129" s="166"/>
      <c r="C129" s="166"/>
      <c r="D129" s="166"/>
      <c r="E129" s="166"/>
    </row>
    <row r="130" spans="1:5" x14ac:dyDescent="0.25">
      <c r="A130" s="166"/>
      <c r="B130" s="166"/>
      <c r="C130" s="166"/>
      <c r="D130" s="166"/>
      <c r="E130" s="166"/>
    </row>
    <row r="131" spans="1:5" x14ac:dyDescent="0.25">
      <c r="A131" s="166"/>
      <c r="B131" s="166"/>
      <c r="C131" s="166"/>
      <c r="D131" s="166"/>
      <c r="E131" s="166"/>
    </row>
    <row r="132" spans="1:5" x14ac:dyDescent="0.25">
      <c r="A132" s="166"/>
      <c r="B132" s="166"/>
      <c r="C132" s="166"/>
      <c r="D132" s="166"/>
      <c r="E132" s="166"/>
    </row>
    <row r="133" spans="1:5" x14ac:dyDescent="0.25">
      <c r="A133" s="166"/>
      <c r="B133" s="166"/>
      <c r="C133" s="166"/>
      <c r="D133" s="166"/>
      <c r="E133" s="166"/>
    </row>
    <row r="134" spans="1:5" x14ac:dyDescent="0.25">
      <c r="A134" s="166"/>
      <c r="B134" s="166"/>
      <c r="C134" s="166"/>
      <c r="D134" s="166"/>
      <c r="E134" s="166"/>
    </row>
    <row r="135" spans="1:5" x14ac:dyDescent="0.25">
      <c r="A135" s="166"/>
      <c r="B135" s="166"/>
      <c r="C135" s="166"/>
      <c r="D135" s="166"/>
      <c r="E135" s="166"/>
    </row>
    <row r="136" spans="1:5" x14ac:dyDescent="0.25">
      <c r="A136" s="166"/>
      <c r="B136" s="166"/>
      <c r="C136" s="166"/>
      <c r="D136" s="166"/>
      <c r="E136" s="166"/>
    </row>
    <row r="137" spans="1:5" x14ac:dyDescent="0.25">
      <c r="A137" s="166"/>
      <c r="B137" s="166"/>
      <c r="C137" s="166"/>
      <c r="D137" s="166"/>
      <c r="E137" s="166"/>
    </row>
    <row r="138" spans="1:5" x14ac:dyDescent="0.25">
      <c r="A138" s="166"/>
      <c r="B138" s="166"/>
      <c r="C138" s="166"/>
      <c r="D138" s="166"/>
      <c r="E138" s="166"/>
    </row>
    <row r="139" spans="1:5" x14ac:dyDescent="0.25">
      <c r="A139" s="166"/>
      <c r="B139" s="166"/>
      <c r="C139" s="166"/>
      <c r="D139" s="166"/>
      <c r="E139" s="166"/>
    </row>
    <row r="140" spans="1:5" x14ac:dyDescent="0.25">
      <c r="A140" s="166"/>
      <c r="B140" s="166"/>
      <c r="C140" s="166"/>
      <c r="D140" s="166"/>
      <c r="E140" s="166"/>
    </row>
    <row r="141" spans="1:5" x14ac:dyDescent="0.25">
      <c r="A141" s="166"/>
      <c r="B141" s="166"/>
      <c r="C141" s="166"/>
      <c r="D141" s="166"/>
      <c r="E141" s="166"/>
    </row>
    <row r="142" spans="1:5" x14ac:dyDescent="0.25">
      <c r="A142" s="166"/>
      <c r="B142" s="166"/>
      <c r="C142" s="166"/>
      <c r="D142" s="166"/>
      <c r="E142" s="166"/>
    </row>
    <row r="143" spans="1:5" x14ac:dyDescent="0.25">
      <c r="A143" s="166"/>
      <c r="B143" s="166"/>
      <c r="C143" s="166"/>
      <c r="D143" s="166"/>
      <c r="E143" s="166"/>
    </row>
    <row r="144" spans="1:5" x14ac:dyDescent="0.25">
      <c r="A144" s="166"/>
      <c r="B144" s="166"/>
      <c r="C144" s="166"/>
      <c r="D144" s="166"/>
      <c r="E144" s="166"/>
    </row>
    <row r="145" spans="1:5" x14ac:dyDescent="0.25">
      <c r="A145" s="166"/>
      <c r="B145" s="166"/>
      <c r="C145" s="166"/>
      <c r="D145" s="166"/>
      <c r="E145" s="166"/>
    </row>
    <row r="146" spans="1:5" x14ac:dyDescent="0.25">
      <c r="A146" s="166"/>
      <c r="B146" s="166"/>
      <c r="C146" s="166"/>
      <c r="D146" s="166"/>
      <c r="E146" s="166"/>
    </row>
    <row r="147" spans="1:5" x14ac:dyDescent="0.25">
      <c r="A147" s="166"/>
      <c r="B147" s="166"/>
      <c r="C147" s="166"/>
      <c r="D147" s="166"/>
      <c r="E147" s="166"/>
    </row>
    <row r="148" spans="1:5" x14ac:dyDescent="0.25">
      <c r="A148" s="166"/>
      <c r="B148" s="166"/>
      <c r="C148" s="166"/>
      <c r="D148" s="166"/>
      <c r="E148" s="166"/>
    </row>
    <row r="149" spans="1:5" x14ac:dyDescent="0.25">
      <c r="A149" s="166"/>
      <c r="B149" s="166"/>
      <c r="C149" s="166"/>
      <c r="D149" s="166"/>
      <c r="E149" s="166"/>
    </row>
    <row r="150" spans="1:5" x14ac:dyDescent="0.25">
      <c r="A150" s="166"/>
      <c r="B150" s="166"/>
      <c r="C150" s="166"/>
      <c r="D150" s="166"/>
      <c r="E150" s="166"/>
    </row>
    <row r="151" spans="1:5" x14ac:dyDescent="0.25">
      <c r="A151" s="166"/>
      <c r="B151" s="166"/>
      <c r="C151" s="166"/>
      <c r="D151" s="166"/>
      <c r="E151" s="166"/>
    </row>
    <row r="152" spans="1:5" x14ac:dyDescent="0.25">
      <c r="A152" s="166"/>
      <c r="B152" s="166"/>
      <c r="C152" s="166"/>
      <c r="D152" s="166"/>
      <c r="E152" s="166"/>
    </row>
    <row r="153" spans="1:5" x14ac:dyDescent="0.25">
      <c r="A153" s="166"/>
      <c r="B153" s="166"/>
      <c r="C153" s="166"/>
      <c r="D153" s="166"/>
      <c r="E153" s="166"/>
    </row>
    <row r="154" spans="1:5" x14ac:dyDescent="0.25">
      <c r="A154" s="166"/>
      <c r="B154" s="166"/>
      <c r="C154" s="166"/>
      <c r="D154" s="166"/>
      <c r="E154" s="166"/>
    </row>
    <row r="155" spans="1:5" x14ac:dyDescent="0.25">
      <c r="A155" s="166"/>
      <c r="B155" s="166"/>
      <c r="C155" s="166"/>
      <c r="D155" s="166"/>
      <c r="E155" s="166"/>
    </row>
    <row r="156" spans="1:5" x14ac:dyDescent="0.25">
      <c r="A156" s="166"/>
      <c r="B156" s="166"/>
      <c r="C156" s="166"/>
      <c r="D156" s="166"/>
      <c r="E156" s="166"/>
    </row>
    <row r="157" spans="1:5" x14ac:dyDescent="0.25">
      <c r="A157" s="166"/>
      <c r="B157" s="166"/>
      <c r="C157" s="166"/>
      <c r="D157" s="166"/>
      <c r="E157" s="166"/>
    </row>
    <row r="158" spans="1:5" x14ac:dyDescent="0.25">
      <c r="A158" s="166"/>
      <c r="B158" s="166"/>
      <c r="C158" s="166"/>
      <c r="D158" s="166"/>
      <c r="E158" s="166"/>
    </row>
    <row r="159" spans="1:5" x14ac:dyDescent="0.25">
      <c r="A159" s="166"/>
      <c r="B159" s="166"/>
      <c r="C159" s="166"/>
      <c r="D159" s="166"/>
      <c r="E159" s="166"/>
    </row>
    <row r="160" spans="1:5" x14ac:dyDescent="0.25">
      <c r="A160" s="166"/>
      <c r="B160" s="166"/>
      <c r="C160" s="166"/>
      <c r="D160" s="166"/>
      <c r="E160" s="166"/>
    </row>
    <row r="161" spans="1:5" x14ac:dyDescent="0.25">
      <c r="A161" s="166"/>
      <c r="B161" s="166"/>
      <c r="C161" s="166"/>
      <c r="D161" s="166"/>
      <c r="E161" s="166"/>
    </row>
    <row r="162" spans="1:5" x14ac:dyDescent="0.25">
      <c r="A162" s="166"/>
      <c r="B162" s="166"/>
      <c r="C162" s="166"/>
      <c r="D162" s="166"/>
      <c r="E162" s="166"/>
    </row>
    <row r="163" spans="1:5" x14ac:dyDescent="0.25">
      <c r="A163" s="166"/>
      <c r="B163" s="166"/>
      <c r="C163" s="166"/>
      <c r="D163" s="166"/>
      <c r="E163" s="166"/>
    </row>
    <row r="164" spans="1:5" x14ac:dyDescent="0.25">
      <c r="A164" s="166"/>
      <c r="B164" s="166"/>
      <c r="C164" s="166"/>
      <c r="D164" s="166"/>
      <c r="E164" s="166"/>
    </row>
    <row r="165" spans="1:5" x14ac:dyDescent="0.25">
      <c r="A165" s="166"/>
      <c r="B165" s="166"/>
      <c r="C165" s="166"/>
      <c r="D165" s="166"/>
      <c r="E165" s="166"/>
    </row>
    <row r="166" spans="1:5" x14ac:dyDescent="0.25">
      <c r="A166" s="166"/>
      <c r="B166" s="166"/>
      <c r="C166" s="166"/>
      <c r="D166" s="166"/>
      <c r="E166" s="166"/>
    </row>
    <row r="167" spans="1:5" x14ac:dyDescent="0.25">
      <c r="A167" s="166"/>
      <c r="B167" s="166"/>
      <c r="C167" s="166"/>
      <c r="D167" s="166"/>
      <c r="E167" s="166"/>
    </row>
    <row r="168" spans="1:5" x14ac:dyDescent="0.25">
      <c r="A168" s="166"/>
      <c r="B168" s="166"/>
      <c r="C168" s="166"/>
      <c r="D168" s="166"/>
      <c r="E168" s="166"/>
    </row>
    <row r="169" spans="1:5" x14ac:dyDescent="0.25">
      <c r="A169" s="166"/>
      <c r="B169" s="166"/>
      <c r="C169" s="166"/>
      <c r="D169" s="166"/>
      <c r="E169" s="166"/>
    </row>
    <row r="170" spans="1:5" x14ac:dyDescent="0.25">
      <c r="A170" s="166"/>
      <c r="B170" s="166"/>
      <c r="C170" s="166"/>
      <c r="D170" s="166"/>
      <c r="E170" s="166"/>
    </row>
    <row r="171" spans="1:5" x14ac:dyDescent="0.25">
      <c r="A171" s="166"/>
      <c r="B171" s="166"/>
      <c r="C171" s="166"/>
      <c r="D171" s="166"/>
      <c r="E171" s="166"/>
    </row>
    <row r="172" spans="1:5" x14ac:dyDescent="0.25">
      <c r="A172" s="166"/>
      <c r="B172" s="166"/>
      <c r="C172" s="166"/>
      <c r="D172" s="166"/>
      <c r="E172" s="166"/>
    </row>
    <row r="173" spans="1:5" x14ac:dyDescent="0.25">
      <c r="A173" s="166"/>
      <c r="B173" s="166"/>
      <c r="C173" s="166"/>
      <c r="D173" s="166"/>
      <c r="E173" s="166"/>
    </row>
    <row r="174" spans="1:5" x14ac:dyDescent="0.25">
      <c r="A174" s="166"/>
      <c r="B174" s="166"/>
      <c r="C174" s="166"/>
      <c r="D174" s="166"/>
      <c r="E174" s="166"/>
    </row>
  </sheetData>
  <sheetProtection sheet="1"/>
  <mergeCells count="16">
    <mergeCell ref="A1:E1"/>
    <mergeCell ref="A51:C51"/>
    <mergeCell ref="D49:E49"/>
    <mergeCell ref="D50:E50"/>
    <mergeCell ref="A46:E46"/>
    <mergeCell ref="D51:E51"/>
    <mergeCell ref="D48:E48"/>
    <mergeCell ref="A48:C48"/>
    <mergeCell ref="A49:C49"/>
    <mergeCell ref="A50:C50"/>
    <mergeCell ref="B5:E5"/>
    <mergeCell ref="B26:E26"/>
    <mergeCell ref="D6:E6"/>
    <mergeCell ref="D27:E27"/>
    <mergeCell ref="A3:E3"/>
    <mergeCell ref="A4:E4"/>
  </mergeCells>
  <phoneticPr fontId="29" type="noConversion"/>
  <conditionalFormatting sqref="B44:D44 D51:E51 E29:E36 B36:D36 E39:E44 B24:E24 E8:E15 B15:D15 E18:E23">
    <cfRule type="cellIs" dxfId="9" priority="1" stopIfTrue="1" operator="equal">
      <formula>0</formula>
    </cfRule>
  </conditionalFormatting>
  <printOptions horizontalCentered="1"/>
  <pageMargins left="0.78740157480314965" right="0.78740157480314965" top="1.3779527559055118" bottom="0.98425196850393704" header="0.78740157480314965" footer="0.78740157480314965"/>
  <pageSetup paperSize="9" scale="95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theme="7"/>
  </sheetPr>
  <dimension ref="A1:K60"/>
  <sheetViews>
    <sheetView topLeftCell="B1" zoomScale="120" zoomScaleNormal="120" workbookViewId="0">
      <selection activeCell="N35" sqref="N35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CONCATENATE("5.4.2. melléklet ",E_ALAPADATOK!A7," ",E_ALAPADATOK!B7," ",E_ALAPADATOK!C7," ",E_ALAPADATOK!D7," ",E_ALAPADATOK!E7," ",E_ALAPADATOK!F7," ",E_ALAPADATOK!G7," ",E_ALAPADATOK!H7)</f>
        <v>5.4.2.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CONCATENATE('E_5.4.1.sz.mell'!B2:J2)</f>
        <v>2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431</v>
      </c>
    </row>
    <row r="3" spans="1:11" s="465" customFormat="1" ht="23.1" customHeight="1" thickBot="1" x14ac:dyDescent="0.3">
      <c r="A3" s="635" t="s">
        <v>203</v>
      </c>
      <c r="B3" s="1763" t="str">
        <f>CONCATENATE('E_5.1.2.sz.mell'!B3:J3)</f>
        <v>Önként vállalt feladatok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60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'RM_5.4.2.sz.mell'!C10</f>
        <v>0</v>
      </c>
      <c r="D10" s="322">
        <f>'RM_5.4.2.sz.mell'!D10</f>
        <v>0</v>
      </c>
      <c r="E10" s="322">
        <f>'RM_5.4.2.sz.mell'!E10</f>
        <v>0</v>
      </c>
      <c r="F10" s="322">
        <f>'RM_5.4.2.sz.mell'!F10</f>
        <v>0</v>
      </c>
      <c r="G10" s="322">
        <f>'RM_5.4.2.sz.mell'!G10</f>
        <v>0</v>
      </c>
      <c r="H10" s="322">
        <f>'RM_5.4.2.sz.mell'!H10</f>
        <v>0</v>
      </c>
      <c r="I10" s="322">
        <f>'RM_5.4.2.sz.mell'!I10</f>
        <v>0</v>
      </c>
      <c r="J10" s="322">
        <f>'RM_5.4.2.sz.mell'!J10</f>
        <v>0</v>
      </c>
      <c r="K10" s="322">
        <f>'RM_5.4.2.sz.mell'!K10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'RM_5.4.2.sz.mell'!C11</f>
        <v>0</v>
      </c>
      <c r="D11" s="715">
        <f>'RM_5.4.2.sz.mell'!D11</f>
        <v>0</v>
      </c>
      <c r="E11" s="715">
        <f>'RM_5.4.2.sz.mell'!E11</f>
        <v>0</v>
      </c>
      <c r="F11" s="715">
        <f>'RM_5.4.2.sz.mell'!F11</f>
        <v>0</v>
      </c>
      <c r="G11" s="715">
        <f>'RM_5.4.2.sz.mell'!G11</f>
        <v>0</v>
      </c>
      <c r="H11" s="715">
        <f>'RM_5.4.2.sz.mell'!H11</f>
        <v>0</v>
      </c>
      <c r="I11" s="715">
        <f>'RM_5.4.2.sz.mell'!I11</f>
        <v>0</v>
      </c>
      <c r="J11" s="813">
        <f>'RM_5.4.2.sz.mell'!J11</f>
        <v>0</v>
      </c>
      <c r="K11" s="814">
        <f>'RM_5.4.2.sz.mell'!K11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'RM_5.4.2.sz.mell'!C12</f>
        <v>0</v>
      </c>
      <c r="D12" s="717">
        <f>'RM_5.4.2.sz.mell'!D12</f>
        <v>0</v>
      </c>
      <c r="E12" s="717">
        <f>'RM_5.4.2.sz.mell'!E12</f>
        <v>0</v>
      </c>
      <c r="F12" s="717">
        <f>'RM_5.4.2.sz.mell'!F12</f>
        <v>0</v>
      </c>
      <c r="G12" s="717">
        <f>'RM_5.4.2.sz.mell'!G12</f>
        <v>0</v>
      </c>
      <c r="H12" s="717">
        <f>'RM_5.4.2.sz.mell'!H12</f>
        <v>0</v>
      </c>
      <c r="I12" s="717">
        <f>'RM_5.4.2.sz.mell'!I12</f>
        <v>0</v>
      </c>
      <c r="J12" s="816">
        <f>'RM_5.4.2.sz.mell'!J12</f>
        <v>0</v>
      </c>
      <c r="K12" s="814">
        <f>'RM_5.4.2.sz.mell'!K12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'RM_5.4.2.sz.mell'!C13</f>
        <v>0</v>
      </c>
      <c r="D13" s="717">
        <f>'RM_5.4.2.sz.mell'!D13</f>
        <v>0</v>
      </c>
      <c r="E13" s="717">
        <f>'RM_5.4.2.sz.mell'!E13</f>
        <v>0</v>
      </c>
      <c r="F13" s="717">
        <f>'RM_5.4.2.sz.mell'!F13</f>
        <v>0</v>
      </c>
      <c r="G13" s="717">
        <f>'RM_5.4.2.sz.mell'!G13</f>
        <v>0</v>
      </c>
      <c r="H13" s="717">
        <f>'RM_5.4.2.sz.mell'!H13</f>
        <v>0</v>
      </c>
      <c r="I13" s="717">
        <f>'RM_5.4.2.sz.mell'!I13</f>
        <v>0</v>
      </c>
      <c r="J13" s="816">
        <f>'RM_5.4.2.sz.mell'!J13</f>
        <v>0</v>
      </c>
      <c r="K13" s="814">
        <f>'RM_5.4.2.sz.mell'!K13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'RM_5.4.2.sz.mell'!C14</f>
        <v>0</v>
      </c>
      <c r="D14" s="717">
        <f>'RM_5.4.2.sz.mell'!D14</f>
        <v>0</v>
      </c>
      <c r="E14" s="717">
        <f>'RM_5.4.2.sz.mell'!E14</f>
        <v>0</v>
      </c>
      <c r="F14" s="717">
        <f>'RM_5.4.2.sz.mell'!F14</f>
        <v>0</v>
      </c>
      <c r="G14" s="717">
        <f>'RM_5.4.2.sz.mell'!G14</f>
        <v>0</v>
      </c>
      <c r="H14" s="717">
        <f>'RM_5.4.2.sz.mell'!H14</f>
        <v>0</v>
      </c>
      <c r="I14" s="717">
        <f>'RM_5.4.2.sz.mell'!I14</f>
        <v>0</v>
      </c>
      <c r="J14" s="816">
        <f>'RM_5.4.2.sz.mell'!J14</f>
        <v>0</v>
      </c>
      <c r="K14" s="814">
        <f>'RM_5.4.2.sz.mell'!K14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'RM_5.4.2.sz.mell'!C15</f>
        <v>0</v>
      </c>
      <c r="D15" s="717">
        <f>'RM_5.4.2.sz.mell'!D15</f>
        <v>0</v>
      </c>
      <c r="E15" s="717">
        <f>'RM_5.4.2.sz.mell'!E15</f>
        <v>0</v>
      </c>
      <c r="F15" s="717">
        <f>'RM_5.4.2.sz.mell'!F15</f>
        <v>0</v>
      </c>
      <c r="G15" s="717">
        <f>'RM_5.4.2.sz.mell'!G15</f>
        <v>0</v>
      </c>
      <c r="H15" s="717">
        <f>'RM_5.4.2.sz.mell'!H15</f>
        <v>0</v>
      </c>
      <c r="I15" s="717">
        <f>'RM_5.4.2.sz.mell'!I15</f>
        <v>0</v>
      </c>
      <c r="J15" s="816">
        <f>'RM_5.4.2.sz.mell'!J15</f>
        <v>0</v>
      </c>
      <c r="K15" s="814">
        <f>'RM_5.4.2.sz.mell'!K15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'RM_5.4.2.sz.mell'!C16</f>
        <v>0</v>
      </c>
      <c r="D16" s="717">
        <f>'RM_5.4.2.sz.mell'!D16</f>
        <v>0</v>
      </c>
      <c r="E16" s="717">
        <f>'RM_5.4.2.sz.mell'!E16</f>
        <v>0</v>
      </c>
      <c r="F16" s="717">
        <f>'RM_5.4.2.sz.mell'!F16</f>
        <v>0</v>
      </c>
      <c r="G16" s="717">
        <f>'RM_5.4.2.sz.mell'!G16</f>
        <v>0</v>
      </c>
      <c r="H16" s="717">
        <f>'RM_5.4.2.sz.mell'!H16</f>
        <v>0</v>
      </c>
      <c r="I16" s="717">
        <f>'RM_5.4.2.sz.mell'!I16</f>
        <v>0</v>
      </c>
      <c r="J16" s="816">
        <f>'RM_5.4.2.sz.mell'!J16</f>
        <v>0</v>
      </c>
      <c r="K16" s="814">
        <f>'RM_5.4.2.sz.mell'!K16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'RM_5.4.2.sz.mell'!C17</f>
        <v>0</v>
      </c>
      <c r="D17" s="717">
        <f>'RM_5.4.2.sz.mell'!D17</f>
        <v>0</v>
      </c>
      <c r="E17" s="717">
        <f>'RM_5.4.2.sz.mell'!E17</f>
        <v>0</v>
      </c>
      <c r="F17" s="717">
        <f>'RM_5.4.2.sz.mell'!F17</f>
        <v>0</v>
      </c>
      <c r="G17" s="717">
        <f>'RM_5.4.2.sz.mell'!G17</f>
        <v>0</v>
      </c>
      <c r="H17" s="717">
        <f>'RM_5.4.2.sz.mell'!H17</f>
        <v>0</v>
      </c>
      <c r="I17" s="717">
        <f>'RM_5.4.2.sz.mell'!I17</f>
        <v>0</v>
      </c>
      <c r="J17" s="816">
        <f>'RM_5.4.2.sz.mell'!J17</f>
        <v>0</v>
      </c>
      <c r="K17" s="814">
        <f>'RM_5.4.2.sz.mell'!K17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'RM_5.4.2.sz.mell'!C18</f>
        <v>0</v>
      </c>
      <c r="D18" s="717">
        <f>'RM_5.4.2.sz.mell'!D18</f>
        <v>0</v>
      </c>
      <c r="E18" s="717">
        <f>'RM_5.4.2.sz.mell'!E18</f>
        <v>0</v>
      </c>
      <c r="F18" s="717">
        <f>'RM_5.4.2.sz.mell'!F18</f>
        <v>0</v>
      </c>
      <c r="G18" s="717">
        <f>'RM_5.4.2.sz.mell'!G18</f>
        <v>0</v>
      </c>
      <c r="H18" s="717">
        <f>'RM_5.4.2.sz.mell'!H18</f>
        <v>0</v>
      </c>
      <c r="I18" s="717">
        <f>'RM_5.4.2.sz.mell'!I18</f>
        <v>0</v>
      </c>
      <c r="J18" s="816">
        <f>'RM_5.4.2.sz.mell'!J18</f>
        <v>0</v>
      </c>
      <c r="K18" s="814">
        <f>'RM_5.4.2.sz.mell'!K18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'RM_5.4.2.sz.mell'!C19</f>
        <v>0</v>
      </c>
      <c r="D19" s="717">
        <f>'RM_5.4.2.sz.mell'!D19</f>
        <v>0</v>
      </c>
      <c r="E19" s="717">
        <f>'RM_5.4.2.sz.mell'!E19</f>
        <v>0</v>
      </c>
      <c r="F19" s="717">
        <f>'RM_5.4.2.sz.mell'!F19</f>
        <v>0</v>
      </c>
      <c r="G19" s="717">
        <f>'RM_5.4.2.sz.mell'!G19</f>
        <v>0</v>
      </c>
      <c r="H19" s="717">
        <f>'RM_5.4.2.sz.mell'!H19</f>
        <v>0</v>
      </c>
      <c r="I19" s="717">
        <f>'RM_5.4.2.sz.mell'!I19</f>
        <v>0</v>
      </c>
      <c r="J19" s="816">
        <f>'RM_5.4.2.sz.mell'!J19</f>
        <v>0</v>
      </c>
      <c r="K19" s="814">
        <f>'RM_5.4.2.sz.mell'!K19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'RM_5.4.2.sz.mell'!C20</f>
        <v>0</v>
      </c>
      <c r="D20" s="717">
        <f>'RM_5.4.2.sz.mell'!D20</f>
        <v>0</v>
      </c>
      <c r="E20" s="717">
        <f>'RM_5.4.2.sz.mell'!E20</f>
        <v>0</v>
      </c>
      <c r="F20" s="717">
        <f>'RM_5.4.2.sz.mell'!F20</f>
        <v>0</v>
      </c>
      <c r="G20" s="717">
        <f>'RM_5.4.2.sz.mell'!G20</f>
        <v>0</v>
      </c>
      <c r="H20" s="717">
        <f>'RM_5.4.2.sz.mell'!H20</f>
        <v>0</v>
      </c>
      <c r="I20" s="717">
        <f>'RM_5.4.2.sz.mell'!I20</f>
        <v>0</v>
      </c>
      <c r="J20" s="816">
        <f>'RM_5.4.2.sz.mell'!J20</f>
        <v>0</v>
      </c>
      <c r="K20" s="814">
        <f>'RM_5.4.2.sz.mell'!K20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'RM_5.4.2.sz.mell'!C21</f>
        <v>0</v>
      </c>
      <c r="D21" s="719">
        <f>'RM_5.4.2.sz.mell'!D21</f>
        <v>0</v>
      </c>
      <c r="E21" s="719">
        <f>'RM_5.4.2.sz.mell'!E21</f>
        <v>0</v>
      </c>
      <c r="F21" s="719">
        <f>'RM_5.4.2.sz.mell'!F21</f>
        <v>0</v>
      </c>
      <c r="G21" s="719">
        <f>'RM_5.4.2.sz.mell'!G21</f>
        <v>0</v>
      </c>
      <c r="H21" s="719">
        <f>'RM_5.4.2.sz.mell'!H21</f>
        <v>0</v>
      </c>
      <c r="I21" s="719">
        <f>'RM_5.4.2.sz.mell'!I21</f>
        <v>0</v>
      </c>
      <c r="J21" s="819">
        <f>'RM_5.4.2.sz.mell'!J21</f>
        <v>0</v>
      </c>
      <c r="K21" s="814">
        <f>'RM_5.4.2.sz.mell'!K21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'RM_5.4.2.sz.mell'!C22</f>
        <v>0</v>
      </c>
      <c r="D22" s="322">
        <f>'RM_5.4.2.sz.mell'!D22</f>
        <v>0</v>
      </c>
      <c r="E22" s="322">
        <f>'RM_5.4.2.sz.mell'!E22</f>
        <v>0</v>
      </c>
      <c r="F22" s="322">
        <f>'RM_5.4.2.sz.mell'!F22</f>
        <v>0</v>
      </c>
      <c r="G22" s="322">
        <f>'RM_5.4.2.sz.mell'!G22</f>
        <v>0</v>
      </c>
      <c r="H22" s="322">
        <f>'RM_5.4.2.sz.mell'!H22</f>
        <v>0</v>
      </c>
      <c r="I22" s="322">
        <f>'RM_5.4.2.sz.mell'!I22</f>
        <v>0</v>
      </c>
      <c r="J22" s="322">
        <f>'RM_5.4.2.sz.mell'!J22</f>
        <v>0</v>
      </c>
      <c r="K22" s="371">
        <f>'RM_5.4.2.sz.mell'!K22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'RM_5.4.2.sz.mell'!C23</f>
        <v>0</v>
      </c>
      <c r="D23" s="699">
        <f>'RM_5.4.2.sz.mell'!D23</f>
        <v>0</v>
      </c>
      <c r="E23" s="699">
        <f>'RM_5.4.2.sz.mell'!E23</f>
        <v>0</v>
      </c>
      <c r="F23" s="699">
        <f>'RM_5.4.2.sz.mell'!F23</f>
        <v>0</v>
      </c>
      <c r="G23" s="699">
        <f>'RM_5.4.2.sz.mell'!G23</f>
        <v>0</v>
      </c>
      <c r="H23" s="699">
        <f>'RM_5.4.2.sz.mell'!H23</f>
        <v>0</v>
      </c>
      <c r="I23" s="699">
        <f>'RM_5.4.2.sz.mell'!I23</f>
        <v>0</v>
      </c>
      <c r="J23" s="821">
        <f>'RM_5.4.2.sz.mell'!J23</f>
        <v>0</v>
      </c>
      <c r="K23" s="814">
        <f>'RM_5.4.2.sz.mell'!K23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'RM_5.4.2.sz.mell'!C24</f>
        <v>0</v>
      </c>
      <c r="D24" s="717">
        <f>'RM_5.4.2.sz.mell'!D24</f>
        <v>0</v>
      </c>
      <c r="E24" s="717">
        <f>'RM_5.4.2.sz.mell'!E24</f>
        <v>0</v>
      </c>
      <c r="F24" s="717">
        <f>'RM_5.4.2.sz.mell'!F24</f>
        <v>0</v>
      </c>
      <c r="G24" s="717">
        <f>'RM_5.4.2.sz.mell'!G24</f>
        <v>0</v>
      </c>
      <c r="H24" s="717">
        <f>'RM_5.4.2.sz.mell'!H24</f>
        <v>0</v>
      </c>
      <c r="I24" s="717">
        <f>'RM_5.4.2.sz.mell'!I24</f>
        <v>0</v>
      </c>
      <c r="J24" s="816">
        <f>'RM_5.4.2.sz.mell'!J24</f>
        <v>0</v>
      </c>
      <c r="K24" s="822">
        <f>'RM_5.4.2.sz.mell'!K24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'RM_5.4.2.sz.mell'!C25</f>
        <v>0</v>
      </c>
      <c r="D25" s="717">
        <f>'RM_5.4.2.sz.mell'!D25</f>
        <v>0</v>
      </c>
      <c r="E25" s="717">
        <f>'RM_5.4.2.sz.mell'!E25</f>
        <v>0</v>
      </c>
      <c r="F25" s="717">
        <f>'RM_5.4.2.sz.mell'!F25</f>
        <v>0</v>
      </c>
      <c r="G25" s="717">
        <f>'RM_5.4.2.sz.mell'!G25</f>
        <v>0</v>
      </c>
      <c r="H25" s="717">
        <f>'RM_5.4.2.sz.mell'!H25</f>
        <v>0</v>
      </c>
      <c r="I25" s="717">
        <f>'RM_5.4.2.sz.mell'!I25</f>
        <v>0</v>
      </c>
      <c r="J25" s="816">
        <f>'RM_5.4.2.sz.mell'!J25</f>
        <v>0</v>
      </c>
      <c r="K25" s="822">
        <f>'RM_5.4.2.sz.mell'!K25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'RM_5.4.2.sz.mell'!C26</f>
        <v>0</v>
      </c>
      <c r="D26" s="719">
        <f>'RM_5.4.2.sz.mell'!D26</f>
        <v>0</v>
      </c>
      <c r="E26" s="719">
        <f>'RM_5.4.2.sz.mell'!E26</f>
        <v>0</v>
      </c>
      <c r="F26" s="719">
        <f>'RM_5.4.2.sz.mell'!F26</f>
        <v>0</v>
      </c>
      <c r="G26" s="719">
        <f>'RM_5.4.2.sz.mell'!G26</f>
        <v>0</v>
      </c>
      <c r="H26" s="719">
        <f>'RM_5.4.2.sz.mell'!H26</f>
        <v>0</v>
      </c>
      <c r="I26" s="719">
        <f>'RM_5.4.2.sz.mell'!I26</f>
        <v>0</v>
      </c>
      <c r="J26" s="823">
        <f>'RM_5.4.2.sz.mell'!J26</f>
        <v>0</v>
      </c>
      <c r="K26" s="824">
        <f>'RM_5.4.2.sz.mell'!K26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'RM_5.4.2.sz.mell'!C27</f>
        <v>0</v>
      </c>
      <c r="D27" s="414">
        <f>'RM_5.4.2.sz.mell'!D27</f>
        <v>0</v>
      </c>
      <c r="E27" s="414">
        <f>'RM_5.4.2.sz.mell'!E27</f>
        <v>0</v>
      </c>
      <c r="F27" s="414">
        <f>'RM_5.4.2.sz.mell'!F27</f>
        <v>0</v>
      </c>
      <c r="G27" s="414">
        <f>'RM_5.4.2.sz.mell'!G27</f>
        <v>0</v>
      </c>
      <c r="H27" s="414">
        <f>'RM_5.4.2.sz.mell'!H27</f>
        <v>0</v>
      </c>
      <c r="I27" s="414">
        <f>'RM_5.4.2.sz.mell'!I27</f>
        <v>0</v>
      </c>
      <c r="J27" s="414">
        <f>'RM_5.4.2.sz.mell'!J27</f>
        <v>0</v>
      </c>
      <c r="K27" s="327">
        <f>'RM_5.4.2.sz.mell'!K27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'RM_5.4.2.sz.mell'!C28</f>
        <v>0</v>
      </c>
      <c r="D28" s="322">
        <f>'RM_5.4.2.sz.mell'!D28</f>
        <v>0</v>
      </c>
      <c r="E28" s="322">
        <f>'RM_5.4.2.sz.mell'!E28</f>
        <v>0</v>
      </c>
      <c r="F28" s="322">
        <f>'RM_5.4.2.sz.mell'!F28</f>
        <v>0</v>
      </c>
      <c r="G28" s="322">
        <f>'RM_5.4.2.sz.mell'!G28</f>
        <v>0</v>
      </c>
      <c r="H28" s="322">
        <f>'RM_5.4.2.sz.mell'!H28</f>
        <v>0</v>
      </c>
      <c r="I28" s="322">
        <f>'RM_5.4.2.sz.mell'!I28</f>
        <v>0</v>
      </c>
      <c r="J28" s="322">
        <f>'RM_5.4.2.sz.mell'!J28</f>
        <v>0</v>
      </c>
      <c r="K28" s="371">
        <f>'RM_5.4.2.sz.mell'!K28</f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'RM_5.4.2.sz.mell'!C29</f>
        <v>0</v>
      </c>
      <c r="D29" s="710">
        <f>'RM_5.4.2.sz.mell'!D29</f>
        <v>0</v>
      </c>
      <c r="E29" s="710">
        <f>'RM_5.4.2.sz.mell'!E29</f>
        <v>0</v>
      </c>
      <c r="F29" s="710">
        <f>'RM_5.4.2.sz.mell'!F29</f>
        <v>0</v>
      </c>
      <c r="G29" s="710">
        <f>'RM_5.4.2.sz.mell'!G29</f>
        <v>0</v>
      </c>
      <c r="H29" s="710">
        <f>'RM_5.4.2.sz.mell'!H29</f>
        <v>0</v>
      </c>
      <c r="I29" s="710">
        <f>'RM_5.4.2.sz.mell'!I29</f>
        <v>0</v>
      </c>
      <c r="J29" s="821">
        <f>'RM_5.4.2.sz.mell'!J29</f>
        <v>0</v>
      </c>
      <c r="K29" s="814">
        <f>'RM_5.4.2.sz.mell'!K29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'RM_5.4.2.sz.mell'!C30</f>
        <v>0</v>
      </c>
      <c r="D30" s="710">
        <f>'RM_5.4.2.sz.mell'!D30</f>
        <v>0</v>
      </c>
      <c r="E30" s="710">
        <f>'RM_5.4.2.sz.mell'!E30</f>
        <v>0</v>
      </c>
      <c r="F30" s="710">
        <f>'RM_5.4.2.sz.mell'!F30</f>
        <v>0</v>
      </c>
      <c r="G30" s="710">
        <f>'RM_5.4.2.sz.mell'!G30</f>
        <v>0</v>
      </c>
      <c r="H30" s="710">
        <f>'RM_5.4.2.sz.mell'!H30</f>
        <v>0</v>
      </c>
      <c r="I30" s="710">
        <f>'RM_5.4.2.sz.mell'!I30</f>
        <v>0</v>
      </c>
      <c r="J30" s="821">
        <f>'RM_5.4.2.sz.mell'!J30</f>
        <v>0</v>
      </c>
      <c r="K30" s="814">
        <f>'RM_5.4.2.sz.mell'!K30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'RM_5.4.2.sz.mell'!C31</f>
        <v>0</v>
      </c>
      <c r="D31" s="790">
        <f>'RM_5.4.2.sz.mell'!D31</f>
        <v>0</v>
      </c>
      <c r="E31" s="790">
        <f>'RM_5.4.2.sz.mell'!E31</f>
        <v>0</v>
      </c>
      <c r="F31" s="790">
        <f>'RM_5.4.2.sz.mell'!F31</f>
        <v>0</v>
      </c>
      <c r="G31" s="790">
        <f>'RM_5.4.2.sz.mell'!G31</f>
        <v>0</v>
      </c>
      <c r="H31" s="790">
        <f>'RM_5.4.2.sz.mell'!H31</f>
        <v>0</v>
      </c>
      <c r="I31" s="790">
        <f>'RM_5.4.2.sz.mell'!I31</f>
        <v>0</v>
      </c>
      <c r="J31" s="821">
        <f>'RM_5.4.2.sz.mell'!J31</f>
        <v>0</v>
      </c>
      <c r="K31" s="814">
        <f>'RM_5.4.2.sz.mell'!K31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'RM_5.4.2.sz.mell'!C32</f>
        <v>0</v>
      </c>
      <c r="D32" s="322">
        <f>'RM_5.4.2.sz.mell'!D32</f>
        <v>0</v>
      </c>
      <c r="E32" s="322">
        <f>'RM_5.4.2.sz.mell'!E32</f>
        <v>0</v>
      </c>
      <c r="F32" s="322">
        <f>'RM_5.4.2.sz.mell'!F32</f>
        <v>0</v>
      </c>
      <c r="G32" s="322">
        <f>'RM_5.4.2.sz.mell'!G32</f>
        <v>0</v>
      </c>
      <c r="H32" s="322">
        <f>'RM_5.4.2.sz.mell'!H32</f>
        <v>0</v>
      </c>
      <c r="I32" s="322">
        <f>'RM_5.4.2.sz.mell'!I32</f>
        <v>0</v>
      </c>
      <c r="J32" s="322">
        <f>'RM_5.4.2.sz.mell'!J32</f>
        <v>0</v>
      </c>
      <c r="K32" s="371">
        <f>'RM_5.4.2.sz.mell'!K32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'RM_5.4.2.sz.mell'!C33</f>
        <v>0</v>
      </c>
      <c r="D33" s="703">
        <f>'RM_5.4.2.sz.mell'!D33</f>
        <v>0</v>
      </c>
      <c r="E33" s="703">
        <f>'RM_5.4.2.sz.mell'!E33</f>
        <v>0</v>
      </c>
      <c r="F33" s="703">
        <f>'RM_5.4.2.sz.mell'!F33</f>
        <v>0</v>
      </c>
      <c r="G33" s="703">
        <f>'RM_5.4.2.sz.mell'!G33</f>
        <v>0</v>
      </c>
      <c r="H33" s="703">
        <f>'RM_5.4.2.sz.mell'!H33</f>
        <v>0</v>
      </c>
      <c r="I33" s="703">
        <f>'RM_5.4.2.sz.mell'!I33</f>
        <v>0</v>
      </c>
      <c r="J33" s="821">
        <f>'RM_5.4.2.sz.mell'!J33</f>
        <v>0</v>
      </c>
      <c r="K33" s="814">
        <f>'RM_5.4.2.sz.mell'!K33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'RM_5.4.2.sz.mell'!C34</f>
        <v>0</v>
      </c>
      <c r="D34" s="710">
        <f>'RM_5.4.2.sz.mell'!D34</f>
        <v>0</v>
      </c>
      <c r="E34" s="710">
        <f>'RM_5.4.2.sz.mell'!E34</f>
        <v>0</v>
      </c>
      <c r="F34" s="710">
        <f>'RM_5.4.2.sz.mell'!F34</f>
        <v>0</v>
      </c>
      <c r="G34" s="710">
        <f>'RM_5.4.2.sz.mell'!G34</f>
        <v>0</v>
      </c>
      <c r="H34" s="710">
        <f>'RM_5.4.2.sz.mell'!H34</f>
        <v>0</v>
      </c>
      <c r="I34" s="710">
        <f>'RM_5.4.2.sz.mell'!I34</f>
        <v>0</v>
      </c>
      <c r="J34" s="821">
        <f>'RM_5.4.2.sz.mell'!J34</f>
        <v>0</v>
      </c>
      <c r="K34" s="814">
        <f>'RM_5.4.2.sz.mell'!K34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'RM_5.4.2.sz.mell'!C35</f>
        <v>0</v>
      </c>
      <c r="D35" s="790">
        <f>'RM_5.4.2.sz.mell'!D35</f>
        <v>0</v>
      </c>
      <c r="E35" s="790">
        <f>'RM_5.4.2.sz.mell'!E35</f>
        <v>0</v>
      </c>
      <c r="F35" s="790">
        <f>'RM_5.4.2.sz.mell'!F35</f>
        <v>0</v>
      </c>
      <c r="G35" s="790">
        <f>'RM_5.4.2.sz.mell'!G35</f>
        <v>0</v>
      </c>
      <c r="H35" s="790">
        <f>'RM_5.4.2.sz.mell'!H35</f>
        <v>0</v>
      </c>
      <c r="I35" s="790">
        <f>'RM_5.4.2.sz.mell'!I35</f>
        <v>0</v>
      </c>
      <c r="J35" s="821">
        <f>'RM_5.4.2.sz.mell'!J35</f>
        <v>0</v>
      </c>
      <c r="K35" s="831">
        <f>'RM_5.4.2.sz.mell'!K35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'RM_5.4.2.sz.mell'!C36</f>
        <v>0</v>
      </c>
      <c r="D36" s="414">
        <f>'RM_5.4.2.sz.mell'!D36</f>
        <v>0</v>
      </c>
      <c r="E36" s="414">
        <f>'RM_5.4.2.sz.mell'!E36</f>
        <v>0</v>
      </c>
      <c r="F36" s="414">
        <f>'RM_5.4.2.sz.mell'!F36</f>
        <v>0</v>
      </c>
      <c r="G36" s="414">
        <f>'RM_5.4.2.sz.mell'!G36</f>
        <v>0</v>
      </c>
      <c r="H36" s="414">
        <f>'RM_5.4.2.sz.mell'!H36</f>
        <v>0</v>
      </c>
      <c r="I36" s="414">
        <f>'RM_5.4.2.sz.mell'!I36</f>
        <v>0</v>
      </c>
      <c r="J36" s="322">
        <f>'RM_5.4.2.sz.mell'!J36</f>
        <v>0</v>
      </c>
      <c r="K36" s="327">
        <f>'RM_5.4.2.sz.mell'!K36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'RM_5.4.2.sz.mell'!C37</f>
        <v>0</v>
      </c>
      <c r="D37" s="414">
        <f>'RM_5.4.2.sz.mell'!D37</f>
        <v>0</v>
      </c>
      <c r="E37" s="414">
        <f>'RM_5.4.2.sz.mell'!E37</f>
        <v>0</v>
      </c>
      <c r="F37" s="414">
        <f>'RM_5.4.2.sz.mell'!F37</f>
        <v>0</v>
      </c>
      <c r="G37" s="414">
        <f>'RM_5.4.2.sz.mell'!G37</f>
        <v>0</v>
      </c>
      <c r="H37" s="414">
        <f>'RM_5.4.2.sz.mell'!H37</f>
        <v>0</v>
      </c>
      <c r="I37" s="414">
        <f>'RM_5.4.2.sz.mell'!I37</f>
        <v>0</v>
      </c>
      <c r="J37" s="832">
        <f>'RM_5.4.2.sz.mell'!J37</f>
        <v>0</v>
      </c>
      <c r="K37" s="814">
        <f>'RM_5.4.2.sz.mell'!K37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'RM_5.4.2.sz.mell'!C38</f>
        <v>0</v>
      </c>
      <c r="D38" s="322">
        <f>'RM_5.4.2.sz.mell'!D38</f>
        <v>0</v>
      </c>
      <c r="E38" s="322">
        <f>'RM_5.4.2.sz.mell'!E38</f>
        <v>0</v>
      </c>
      <c r="F38" s="322">
        <f>'RM_5.4.2.sz.mell'!F38</f>
        <v>0</v>
      </c>
      <c r="G38" s="322">
        <f>'RM_5.4.2.sz.mell'!G38</f>
        <v>0</v>
      </c>
      <c r="H38" s="322">
        <f>'RM_5.4.2.sz.mell'!H38</f>
        <v>0</v>
      </c>
      <c r="I38" s="322">
        <f>'RM_5.4.2.sz.mell'!I38</f>
        <v>0</v>
      </c>
      <c r="J38" s="322">
        <f>'RM_5.4.2.sz.mell'!J38</f>
        <v>0</v>
      </c>
      <c r="K38" s="371">
        <f>'RM_5.4.2.sz.mell'!K38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'RM_5.4.2.sz.mell'!C39</f>
        <v>0</v>
      </c>
      <c r="D39" s="322">
        <f>'RM_5.4.2.sz.mell'!D39</f>
        <v>0</v>
      </c>
      <c r="E39" s="322">
        <f>'RM_5.4.2.sz.mell'!E39</f>
        <v>0</v>
      </c>
      <c r="F39" s="322">
        <f>'RM_5.4.2.sz.mell'!F39</f>
        <v>0</v>
      </c>
      <c r="G39" s="322">
        <f>'RM_5.4.2.sz.mell'!G39</f>
        <v>0</v>
      </c>
      <c r="H39" s="322">
        <f>'RM_5.4.2.sz.mell'!H39</f>
        <v>0</v>
      </c>
      <c r="I39" s="322">
        <f>'RM_5.4.2.sz.mell'!I39</f>
        <v>0</v>
      </c>
      <c r="J39" s="322">
        <f>'RM_5.4.2.sz.mell'!J39</f>
        <v>0</v>
      </c>
      <c r="K39" s="371">
        <f>'RM_5.4.2.sz.mell'!K39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'RM_5.4.2.sz.mell'!C40</f>
        <v>0</v>
      </c>
      <c r="D40" s="703">
        <f>'RM_5.4.2.sz.mell'!D40</f>
        <v>0</v>
      </c>
      <c r="E40" s="703">
        <f>'RM_5.4.2.sz.mell'!E40</f>
        <v>0</v>
      </c>
      <c r="F40" s="703">
        <f>'RM_5.4.2.sz.mell'!F40</f>
        <v>0</v>
      </c>
      <c r="G40" s="703">
        <f>'RM_5.4.2.sz.mell'!G40</f>
        <v>0</v>
      </c>
      <c r="H40" s="703">
        <f>'RM_5.4.2.sz.mell'!H40</f>
        <v>0</v>
      </c>
      <c r="I40" s="703">
        <f>'RM_5.4.2.sz.mell'!I40</f>
        <v>0</v>
      </c>
      <c r="J40" s="821">
        <f>'RM_5.4.2.sz.mell'!J40</f>
        <v>0</v>
      </c>
      <c r="K40" s="814">
        <f>'RM_5.4.2.sz.mell'!K40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'RM_5.4.2.sz.mell'!C41</f>
        <v>0</v>
      </c>
      <c r="D41" s="710">
        <f>'RM_5.4.2.sz.mell'!D41</f>
        <v>0</v>
      </c>
      <c r="E41" s="710">
        <f>'RM_5.4.2.sz.mell'!E41</f>
        <v>0</v>
      </c>
      <c r="F41" s="710">
        <f>'RM_5.4.2.sz.mell'!F41</f>
        <v>0</v>
      </c>
      <c r="G41" s="710">
        <f>'RM_5.4.2.sz.mell'!G41</f>
        <v>0</v>
      </c>
      <c r="H41" s="710">
        <f>'RM_5.4.2.sz.mell'!H41</f>
        <v>0</v>
      </c>
      <c r="I41" s="710">
        <f>'RM_5.4.2.sz.mell'!I41</f>
        <v>0</v>
      </c>
      <c r="J41" s="821">
        <f>'RM_5.4.2.sz.mell'!J41</f>
        <v>0</v>
      </c>
      <c r="K41" s="822">
        <f>'RM_5.4.2.sz.mell'!K41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'RM_5.4.2.sz.mell'!C42</f>
        <v>0</v>
      </c>
      <c r="D42" s="707">
        <f>'RM_5.4.2.sz.mell'!D42</f>
        <v>0</v>
      </c>
      <c r="E42" s="707">
        <f>'RM_5.4.2.sz.mell'!E42</f>
        <v>0</v>
      </c>
      <c r="F42" s="707">
        <f>'RM_5.4.2.sz.mell'!F42</f>
        <v>0</v>
      </c>
      <c r="G42" s="707">
        <f>'RM_5.4.2.sz.mell'!G42</f>
        <v>0</v>
      </c>
      <c r="H42" s="707">
        <f>'RM_5.4.2.sz.mell'!H42</f>
        <v>0</v>
      </c>
      <c r="I42" s="707">
        <f>'RM_5.4.2.sz.mell'!I42</f>
        <v>0</v>
      </c>
      <c r="J42" s="821">
        <f>'RM_5.4.2.sz.mell'!J42</f>
        <v>0</v>
      </c>
      <c r="K42" s="824">
        <f>'RM_5.4.2.sz.mell'!K42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'RM_5.4.2.sz.mell'!C43</f>
        <v>0</v>
      </c>
      <c r="D43" s="322">
        <f>'RM_5.4.2.sz.mell'!D43</f>
        <v>0</v>
      </c>
      <c r="E43" s="322">
        <f>'RM_5.4.2.sz.mell'!E43</f>
        <v>0</v>
      </c>
      <c r="F43" s="322">
        <f>'RM_5.4.2.sz.mell'!F43</f>
        <v>0</v>
      </c>
      <c r="G43" s="322">
        <f>'RM_5.4.2.sz.mell'!G43</f>
        <v>0</v>
      </c>
      <c r="H43" s="322">
        <f>'RM_5.4.2.sz.mell'!H43</f>
        <v>0</v>
      </c>
      <c r="I43" s="322">
        <f>'RM_5.4.2.sz.mell'!I43</f>
        <v>0</v>
      </c>
      <c r="J43" s="322">
        <f>'RM_5.4.2.sz.mell'!J43</f>
        <v>0</v>
      </c>
      <c r="K43" s="371">
        <f>'RM_5.4.2.sz.mell'!K43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'RM_5.4.2.sz.mell'!C45</f>
        <v>0</v>
      </c>
      <c r="D45" s="834">
        <f>'RM_5.4.2.sz.mell'!D45</f>
        <v>0</v>
      </c>
      <c r="E45" s="834">
        <f>'RM_5.4.2.sz.mell'!E45</f>
        <v>0</v>
      </c>
      <c r="F45" s="834">
        <f>'RM_5.4.2.sz.mell'!F45</f>
        <v>0</v>
      </c>
      <c r="G45" s="834">
        <f>'RM_5.4.2.sz.mell'!G45</f>
        <v>0</v>
      </c>
      <c r="H45" s="834">
        <f>'RM_5.4.2.sz.mell'!H45</f>
        <v>0</v>
      </c>
      <c r="I45" s="834">
        <f>'RM_5.4.2.sz.mell'!I45</f>
        <v>0</v>
      </c>
      <c r="J45" s="834">
        <f>'RM_5.4.2.sz.mell'!J45</f>
        <v>0</v>
      </c>
      <c r="K45" s="327">
        <f>'RM_5.4.2.sz.mell'!K45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'RM_5.4.2.sz.mell'!C46</f>
        <v>0</v>
      </c>
      <c r="D46" s="836">
        <f>'RM_5.4.2.sz.mell'!D46</f>
        <v>0</v>
      </c>
      <c r="E46" s="836">
        <f>'RM_5.4.2.sz.mell'!E46</f>
        <v>0</v>
      </c>
      <c r="F46" s="836">
        <f>'RM_5.4.2.sz.mell'!F46</f>
        <v>0</v>
      </c>
      <c r="G46" s="836">
        <f>'RM_5.4.2.sz.mell'!G46</f>
        <v>0</v>
      </c>
      <c r="H46" s="836">
        <f>'RM_5.4.2.sz.mell'!H46</f>
        <v>0</v>
      </c>
      <c r="I46" s="836">
        <f>'RM_5.4.2.sz.mell'!I46</f>
        <v>0</v>
      </c>
      <c r="J46" s="836">
        <f>'RM_5.4.2.sz.mell'!J46</f>
        <v>0</v>
      </c>
      <c r="K46" s="837">
        <f>'RM_5.4.2.sz.mell'!K46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'RM_5.4.2.sz.mell'!C47</f>
        <v>0</v>
      </c>
      <c r="D47" s="839">
        <f>'RM_5.4.2.sz.mell'!D47</f>
        <v>0</v>
      </c>
      <c r="E47" s="839">
        <f>'RM_5.4.2.sz.mell'!E47</f>
        <v>0</v>
      </c>
      <c r="F47" s="839">
        <f>'RM_5.4.2.sz.mell'!F47</f>
        <v>0</v>
      </c>
      <c r="G47" s="839">
        <f>'RM_5.4.2.sz.mell'!G47</f>
        <v>0</v>
      </c>
      <c r="H47" s="839">
        <f>'RM_5.4.2.sz.mell'!H47</f>
        <v>0</v>
      </c>
      <c r="I47" s="839">
        <f>'RM_5.4.2.sz.mell'!I47</f>
        <v>0</v>
      </c>
      <c r="J47" s="839">
        <f>'RM_5.4.2.sz.mell'!J47</f>
        <v>0</v>
      </c>
      <c r="K47" s="840">
        <f>'RM_5.4.2.sz.mell'!K47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'RM_5.4.2.sz.mell'!C48</f>
        <v>0</v>
      </c>
      <c r="D48" s="839">
        <f>'RM_5.4.2.sz.mell'!D48</f>
        <v>0</v>
      </c>
      <c r="E48" s="839">
        <f>'RM_5.4.2.sz.mell'!E48</f>
        <v>0</v>
      </c>
      <c r="F48" s="839">
        <f>'RM_5.4.2.sz.mell'!F48</f>
        <v>0</v>
      </c>
      <c r="G48" s="839">
        <f>'RM_5.4.2.sz.mell'!G48</f>
        <v>0</v>
      </c>
      <c r="H48" s="839">
        <f>'RM_5.4.2.sz.mell'!H48</f>
        <v>0</v>
      </c>
      <c r="I48" s="839">
        <f>'RM_5.4.2.sz.mell'!I48</f>
        <v>0</v>
      </c>
      <c r="J48" s="839">
        <f>'RM_5.4.2.sz.mell'!J48</f>
        <v>0</v>
      </c>
      <c r="K48" s="840">
        <f>'RM_5.4.2.sz.mell'!K48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'RM_5.4.2.sz.mell'!C49</f>
        <v>0</v>
      </c>
      <c r="D49" s="839">
        <f>'RM_5.4.2.sz.mell'!D49</f>
        <v>0</v>
      </c>
      <c r="E49" s="839">
        <f>'RM_5.4.2.sz.mell'!E49</f>
        <v>0</v>
      </c>
      <c r="F49" s="839">
        <f>'RM_5.4.2.sz.mell'!F49</f>
        <v>0</v>
      </c>
      <c r="G49" s="839">
        <f>'RM_5.4.2.sz.mell'!G49</f>
        <v>0</v>
      </c>
      <c r="H49" s="839">
        <f>'RM_5.4.2.sz.mell'!H49</f>
        <v>0</v>
      </c>
      <c r="I49" s="839">
        <f>'RM_5.4.2.sz.mell'!I49</f>
        <v>0</v>
      </c>
      <c r="J49" s="839">
        <f>'RM_5.4.2.sz.mell'!J49</f>
        <v>0</v>
      </c>
      <c r="K49" s="840">
        <f>'RM_5.4.2.sz.mell'!K49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'RM_5.4.2.sz.mell'!C50</f>
        <v>0</v>
      </c>
      <c r="D50" s="839">
        <f>'RM_5.4.2.sz.mell'!D50</f>
        <v>0</v>
      </c>
      <c r="E50" s="839">
        <f>'RM_5.4.2.sz.mell'!E50</f>
        <v>0</v>
      </c>
      <c r="F50" s="839">
        <f>'RM_5.4.2.sz.mell'!F50</f>
        <v>0</v>
      </c>
      <c r="G50" s="839">
        <f>'RM_5.4.2.sz.mell'!G50</f>
        <v>0</v>
      </c>
      <c r="H50" s="839">
        <f>'RM_5.4.2.sz.mell'!H50</f>
        <v>0</v>
      </c>
      <c r="I50" s="839">
        <f>'RM_5.4.2.sz.mell'!I50</f>
        <v>0</v>
      </c>
      <c r="J50" s="839">
        <f>'RM_5.4.2.sz.mell'!J50</f>
        <v>0</v>
      </c>
      <c r="K50" s="840">
        <f>'RM_5.4.2.sz.mell'!K50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'RM_5.4.2.sz.mell'!C51</f>
        <v>0</v>
      </c>
      <c r="D51" s="834">
        <f>'RM_5.4.2.sz.mell'!D51</f>
        <v>0</v>
      </c>
      <c r="E51" s="834">
        <f>'RM_5.4.2.sz.mell'!E51</f>
        <v>0</v>
      </c>
      <c r="F51" s="834">
        <f>'RM_5.4.2.sz.mell'!F51</f>
        <v>0</v>
      </c>
      <c r="G51" s="834">
        <f>'RM_5.4.2.sz.mell'!G51</f>
        <v>0</v>
      </c>
      <c r="H51" s="834">
        <f>'RM_5.4.2.sz.mell'!H51</f>
        <v>0</v>
      </c>
      <c r="I51" s="834">
        <f>'RM_5.4.2.sz.mell'!I51</f>
        <v>0</v>
      </c>
      <c r="J51" s="834">
        <f>'RM_5.4.2.sz.mell'!J51</f>
        <v>0</v>
      </c>
      <c r="K51" s="327">
        <f>'RM_5.4.2.sz.mell'!K51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'RM_5.4.2.sz.mell'!C52</f>
        <v>0</v>
      </c>
      <c r="D52" s="836">
        <f>'RM_5.4.2.sz.mell'!D52</f>
        <v>0</v>
      </c>
      <c r="E52" s="836">
        <f>'RM_5.4.2.sz.mell'!E52</f>
        <v>0</v>
      </c>
      <c r="F52" s="836">
        <f>'RM_5.4.2.sz.mell'!F52</f>
        <v>0</v>
      </c>
      <c r="G52" s="836">
        <f>'RM_5.4.2.sz.mell'!G52</f>
        <v>0</v>
      </c>
      <c r="H52" s="836">
        <f>'RM_5.4.2.sz.mell'!H52</f>
        <v>0</v>
      </c>
      <c r="I52" s="836">
        <f>'RM_5.4.2.sz.mell'!I52</f>
        <v>0</v>
      </c>
      <c r="J52" s="836">
        <f>'RM_5.4.2.sz.mell'!J52</f>
        <v>0</v>
      </c>
      <c r="K52" s="837">
        <f>'RM_5.4.2.sz.mell'!K52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'RM_5.4.2.sz.mell'!C53</f>
        <v>0</v>
      </c>
      <c r="D53" s="839">
        <f>'RM_5.4.2.sz.mell'!D53</f>
        <v>0</v>
      </c>
      <c r="E53" s="839">
        <f>'RM_5.4.2.sz.mell'!E53</f>
        <v>0</v>
      </c>
      <c r="F53" s="839">
        <f>'RM_5.4.2.sz.mell'!F53</f>
        <v>0</v>
      </c>
      <c r="G53" s="839">
        <f>'RM_5.4.2.sz.mell'!G53</f>
        <v>0</v>
      </c>
      <c r="H53" s="839">
        <f>'RM_5.4.2.sz.mell'!H53</f>
        <v>0</v>
      </c>
      <c r="I53" s="839">
        <f>'RM_5.4.2.sz.mell'!I53</f>
        <v>0</v>
      </c>
      <c r="J53" s="839">
        <f>'RM_5.4.2.sz.mell'!J53</f>
        <v>0</v>
      </c>
      <c r="K53" s="840">
        <f>'RM_5.4.2.sz.mell'!K53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'RM_5.4.2.sz.mell'!C54</f>
        <v>0</v>
      </c>
      <c r="D54" s="839">
        <f>'RM_5.4.2.sz.mell'!D54</f>
        <v>0</v>
      </c>
      <c r="E54" s="839">
        <f>'RM_5.4.2.sz.mell'!E54</f>
        <v>0</v>
      </c>
      <c r="F54" s="839">
        <f>'RM_5.4.2.sz.mell'!F54</f>
        <v>0</v>
      </c>
      <c r="G54" s="839">
        <f>'RM_5.4.2.sz.mell'!G54</f>
        <v>0</v>
      </c>
      <c r="H54" s="839">
        <f>'RM_5.4.2.sz.mell'!H54</f>
        <v>0</v>
      </c>
      <c r="I54" s="839">
        <f>'RM_5.4.2.sz.mell'!I54</f>
        <v>0</v>
      </c>
      <c r="J54" s="839">
        <f>'RM_5.4.2.sz.mell'!J54</f>
        <v>0</v>
      </c>
      <c r="K54" s="840">
        <f>'RM_5.4.2.sz.mell'!K54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'RM_5.4.2.sz.mell'!C55</f>
        <v>0</v>
      </c>
      <c r="D55" s="839">
        <f>'RM_5.4.2.sz.mell'!D55</f>
        <v>0</v>
      </c>
      <c r="E55" s="839">
        <f>'RM_5.4.2.sz.mell'!E55</f>
        <v>0</v>
      </c>
      <c r="F55" s="839">
        <f>'RM_5.4.2.sz.mell'!F55</f>
        <v>0</v>
      </c>
      <c r="G55" s="839">
        <f>'RM_5.4.2.sz.mell'!G55</f>
        <v>0</v>
      </c>
      <c r="H55" s="839">
        <f>'RM_5.4.2.sz.mell'!H55</f>
        <v>0</v>
      </c>
      <c r="I55" s="839">
        <f>'RM_5.4.2.sz.mell'!I55</f>
        <v>0</v>
      </c>
      <c r="J55" s="839">
        <f>'RM_5.4.2.sz.mell'!J55</f>
        <v>0</v>
      </c>
      <c r="K55" s="840">
        <f>'RM_5.4.2.sz.mell'!K55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'RM_5.4.2.sz.mell'!C56</f>
        <v>0</v>
      </c>
      <c r="D56" s="834">
        <f>'RM_5.4.2.sz.mell'!D56</f>
        <v>0</v>
      </c>
      <c r="E56" s="834">
        <f>'RM_5.4.2.sz.mell'!E56</f>
        <v>0</v>
      </c>
      <c r="F56" s="834">
        <f>'RM_5.4.2.sz.mell'!F56</f>
        <v>0</v>
      </c>
      <c r="G56" s="834">
        <f>'RM_5.4.2.sz.mell'!G56</f>
        <v>0</v>
      </c>
      <c r="H56" s="834">
        <f>'RM_5.4.2.sz.mell'!H56</f>
        <v>0</v>
      </c>
      <c r="I56" s="834">
        <f>'RM_5.4.2.sz.mell'!I56</f>
        <v>0</v>
      </c>
      <c r="J56" s="834">
        <f>'RM_5.4.2.sz.mell'!J56</f>
        <v>0</v>
      </c>
      <c r="K56" s="327">
        <f>'RM_5.4.2.sz.mell'!K56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'RM_5.4.2.sz.mell'!C57</f>
        <v>0</v>
      </c>
      <c r="D57" s="842">
        <f>'RM_5.4.2.sz.mell'!D57</f>
        <v>0</v>
      </c>
      <c r="E57" s="842">
        <f>'RM_5.4.2.sz.mell'!E57</f>
        <v>0</v>
      </c>
      <c r="F57" s="842">
        <f>'RM_5.4.2.sz.mell'!F57</f>
        <v>0</v>
      </c>
      <c r="G57" s="842">
        <f>'RM_5.4.2.sz.mell'!G57</f>
        <v>0</v>
      </c>
      <c r="H57" s="842">
        <f>'RM_5.4.2.sz.mell'!H57</f>
        <v>0</v>
      </c>
      <c r="I57" s="842">
        <f>'RM_5.4.2.sz.mell'!I57</f>
        <v>0</v>
      </c>
      <c r="J57" s="842">
        <f>'RM_5.4.2.sz.mell'!J57</f>
        <v>0</v>
      </c>
      <c r="K57" s="375">
        <f>'RM_5.4.2.sz.mell'!K57</f>
        <v>0</v>
      </c>
    </row>
    <row r="58" spans="1:11" s="1434" customFormat="1" ht="13.8" thickBot="1" x14ac:dyDescent="0.3">
      <c r="A58" s="1433"/>
      <c r="C58" s="1435">
        <f>'RM_5.4.2.sz.mell'!C58</f>
        <v>0</v>
      </c>
      <c r="D58" s="1435">
        <f>'RM_5.4.2.sz.mell'!D58</f>
        <v>0</v>
      </c>
      <c r="E58" s="1435">
        <f>'RM_5.4.2.sz.mell'!E58</f>
        <v>0</v>
      </c>
      <c r="F58" s="1435">
        <f>'RM_5.4.2.sz.mell'!F58</f>
        <v>0</v>
      </c>
      <c r="G58" s="1435">
        <f>'RM_5.4.2.sz.mell'!G58</f>
        <v>0</v>
      </c>
      <c r="H58" s="1435">
        <f>'RM_5.4.2.sz.mell'!H58</f>
        <v>0</v>
      </c>
      <c r="I58" s="1435">
        <f>'RM_5.4.2.sz.mell'!I58</f>
        <v>0</v>
      </c>
      <c r="J58" s="1435">
        <f>'RM_5.4.2.sz.mell'!J58</f>
        <v>0</v>
      </c>
      <c r="K58" s="1430">
        <f>'RM_5.4.2.sz.mell'!K58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'RM_5.4.2.sz.mell'!C59</f>
        <v>0</v>
      </c>
      <c r="D59" s="846">
        <f>'RM_5.4.2.sz.mell'!D59</f>
        <v>0</v>
      </c>
      <c r="E59" s="846">
        <f>'RM_5.4.2.sz.mell'!E59</f>
        <v>0</v>
      </c>
      <c r="F59" s="846">
        <f>'RM_5.4.2.sz.mell'!F59</f>
        <v>0</v>
      </c>
      <c r="G59" s="846">
        <f>'RM_5.4.2.sz.mell'!G59</f>
        <v>0</v>
      </c>
      <c r="H59" s="846">
        <f>'RM_5.4.2.sz.mell'!H59</f>
        <v>0</v>
      </c>
      <c r="I59" s="846">
        <f>'RM_5.4.2.sz.mell'!I59</f>
        <v>0</v>
      </c>
      <c r="J59" s="846">
        <f>'RM_5.4.2.sz.mell'!J59</f>
        <v>0</v>
      </c>
      <c r="K59" s="847">
        <f>'RM_5.4.2.sz.mell'!K59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'RM_5.4.2.sz.mell'!C60</f>
        <v>0</v>
      </c>
      <c r="D60" s="846">
        <f>'RM_5.4.2.sz.mell'!D60</f>
        <v>0</v>
      </c>
      <c r="E60" s="846">
        <f>'RM_5.4.2.sz.mell'!E60</f>
        <v>0</v>
      </c>
      <c r="F60" s="846">
        <f>'RM_5.4.2.sz.mell'!F60</f>
        <v>0</v>
      </c>
      <c r="G60" s="846">
        <f>'RM_5.4.2.sz.mell'!G60</f>
        <v>0</v>
      </c>
      <c r="H60" s="846">
        <f>'RM_5.4.2.sz.mell'!H60</f>
        <v>0</v>
      </c>
      <c r="I60" s="846">
        <f>'RM_5.4.2.sz.mell'!I60</f>
        <v>0</v>
      </c>
      <c r="J60" s="846">
        <f>'RM_5.4.2.sz.mell'!J60</f>
        <v>0</v>
      </c>
      <c r="K60" s="847">
        <f>'RM_5.4.2.sz.mell'!K60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CONCATENATE("5.4.3. melléklet ",E_ALAPADATOK!A7," ",E_ALAPADATOK!B7," ",E_ALAPADATOK!C7," ",E_ALAPADATOK!D7," ",E_ALAPADATOK!E7," ",E_ALAPADATOK!F7," ",E_ALAPADATOK!G7," ",E_ALAPADATOK!H7)</f>
        <v>5.4.3.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CONCATENATE('E_5.4.2.sz.mell'!B2:J2)</f>
        <v>2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431</v>
      </c>
    </row>
    <row r="3" spans="1:11" s="465" customFormat="1" ht="23.1" customHeight="1" thickBot="1" x14ac:dyDescent="0.3">
      <c r="A3" s="635" t="s">
        <v>203</v>
      </c>
      <c r="B3" s="1763" t="str">
        <f>CONCATENATE('E_5.1.3.sz.mell'!B3:J3)</f>
        <v>Államigazgatási feladatok 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431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'RM_5.4.3.sz.mell'!C10</f>
        <v>0</v>
      </c>
      <c r="D10" s="322">
        <f>'RM_5.4.3.sz.mell'!D10</f>
        <v>0</v>
      </c>
      <c r="E10" s="322">
        <f>'RM_5.4.3.sz.mell'!E10</f>
        <v>0</v>
      </c>
      <c r="F10" s="322">
        <f>'RM_5.4.3.sz.mell'!F10</f>
        <v>0</v>
      </c>
      <c r="G10" s="322">
        <f>'RM_5.4.3.sz.mell'!G10</f>
        <v>0</v>
      </c>
      <c r="H10" s="322">
        <f>'RM_5.4.3.sz.mell'!H10</f>
        <v>0</v>
      </c>
      <c r="I10" s="322">
        <f>'RM_5.4.3.sz.mell'!I10</f>
        <v>0</v>
      </c>
      <c r="J10" s="322">
        <f>'RM_5.4.3.sz.mell'!J10</f>
        <v>0</v>
      </c>
      <c r="K10" s="322">
        <f>'RM_5.4.3.sz.mell'!K10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'RM_5.4.3.sz.mell'!C11</f>
        <v>0</v>
      </c>
      <c r="D11" s="715">
        <f>'RM_5.4.3.sz.mell'!D11</f>
        <v>0</v>
      </c>
      <c r="E11" s="715">
        <f>'RM_5.4.3.sz.mell'!E11</f>
        <v>0</v>
      </c>
      <c r="F11" s="715">
        <f>'RM_5.4.3.sz.mell'!F11</f>
        <v>0</v>
      </c>
      <c r="G11" s="715">
        <f>'RM_5.4.3.sz.mell'!G11</f>
        <v>0</v>
      </c>
      <c r="H11" s="715">
        <f>'RM_5.4.3.sz.mell'!H11</f>
        <v>0</v>
      </c>
      <c r="I11" s="715">
        <f>'RM_5.4.3.sz.mell'!I11</f>
        <v>0</v>
      </c>
      <c r="J11" s="813">
        <f>'RM_5.4.3.sz.mell'!J11</f>
        <v>0</v>
      </c>
      <c r="K11" s="814">
        <f>'RM_5.4.3.sz.mell'!K11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'RM_5.4.3.sz.mell'!C12</f>
        <v>0</v>
      </c>
      <c r="D12" s="717">
        <f>'RM_5.4.3.sz.mell'!D12</f>
        <v>0</v>
      </c>
      <c r="E12" s="717">
        <f>'RM_5.4.3.sz.mell'!E12</f>
        <v>0</v>
      </c>
      <c r="F12" s="717">
        <f>'RM_5.4.3.sz.mell'!F12</f>
        <v>0</v>
      </c>
      <c r="G12" s="717">
        <f>'RM_5.4.3.sz.mell'!G12</f>
        <v>0</v>
      </c>
      <c r="H12" s="717">
        <f>'RM_5.4.3.sz.mell'!H12</f>
        <v>0</v>
      </c>
      <c r="I12" s="717">
        <f>'RM_5.4.3.sz.mell'!I12</f>
        <v>0</v>
      </c>
      <c r="J12" s="816">
        <f>'RM_5.4.3.sz.mell'!J12</f>
        <v>0</v>
      </c>
      <c r="K12" s="814">
        <f>'RM_5.4.3.sz.mell'!K12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'RM_5.4.3.sz.mell'!C13</f>
        <v>0</v>
      </c>
      <c r="D13" s="717">
        <f>'RM_5.4.3.sz.mell'!D13</f>
        <v>0</v>
      </c>
      <c r="E13" s="717">
        <f>'RM_5.4.3.sz.mell'!E13</f>
        <v>0</v>
      </c>
      <c r="F13" s="717">
        <f>'RM_5.4.3.sz.mell'!F13</f>
        <v>0</v>
      </c>
      <c r="G13" s="717">
        <f>'RM_5.4.3.sz.mell'!G13</f>
        <v>0</v>
      </c>
      <c r="H13" s="717">
        <f>'RM_5.4.3.sz.mell'!H13</f>
        <v>0</v>
      </c>
      <c r="I13" s="717">
        <f>'RM_5.4.3.sz.mell'!I13</f>
        <v>0</v>
      </c>
      <c r="J13" s="816">
        <f>'RM_5.4.3.sz.mell'!J13</f>
        <v>0</v>
      </c>
      <c r="K13" s="814">
        <f>'RM_5.4.3.sz.mell'!K13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'RM_5.4.3.sz.mell'!C14</f>
        <v>0</v>
      </c>
      <c r="D14" s="717">
        <f>'RM_5.4.3.sz.mell'!D14</f>
        <v>0</v>
      </c>
      <c r="E14" s="717">
        <f>'RM_5.4.3.sz.mell'!E14</f>
        <v>0</v>
      </c>
      <c r="F14" s="717">
        <f>'RM_5.4.3.sz.mell'!F14</f>
        <v>0</v>
      </c>
      <c r="G14" s="717">
        <f>'RM_5.4.3.sz.mell'!G14</f>
        <v>0</v>
      </c>
      <c r="H14" s="717">
        <f>'RM_5.4.3.sz.mell'!H14</f>
        <v>0</v>
      </c>
      <c r="I14" s="717">
        <f>'RM_5.4.3.sz.mell'!I14</f>
        <v>0</v>
      </c>
      <c r="J14" s="816">
        <f>'RM_5.4.3.sz.mell'!J14</f>
        <v>0</v>
      </c>
      <c r="K14" s="814">
        <f>'RM_5.4.3.sz.mell'!K14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'RM_5.4.3.sz.mell'!C15</f>
        <v>0</v>
      </c>
      <c r="D15" s="717">
        <f>'RM_5.4.3.sz.mell'!D15</f>
        <v>0</v>
      </c>
      <c r="E15" s="717">
        <f>'RM_5.4.3.sz.mell'!E15</f>
        <v>0</v>
      </c>
      <c r="F15" s="717">
        <f>'RM_5.4.3.sz.mell'!F15</f>
        <v>0</v>
      </c>
      <c r="G15" s="717">
        <f>'RM_5.4.3.sz.mell'!G15</f>
        <v>0</v>
      </c>
      <c r="H15" s="717">
        <f>'RM_5.4.3.sz.mell'!H15</f>
        <v>0</v>
      </c>
      <c r="I15" s="717">
        <f>'RM_5.4.3.sz.mell'!I15</f>
        <v>0</v>
      </c>
      <c r="J15" s="816">
        <f>'RM_5.4.3.sz.mell'!J15</f>
        <v>0</v>
      </c>
      <c r="K15" s="814">
        <f>'RM_5.4.3.sz.mell'!K15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'RM_5.4.3.sz.mell'!C16</f>
        <v>0</v>
      </c>
      <c r="D16" s="717">
        <f>'RM_5.4.3.sz.mell'!D16</f>
        <v>0</v>
      </c>
      <c r="E16" s="717">
        <f>'RM_5.4.3.sz.mell'!E16</f>
        <v>0</v>
      </c>
      <c r="F16" s="717">
        <f>'RM_5.4.3.sz.mell'!F16</f>
        <v>0</v>
      </c>
      <c r="G16" s="717">
        <f>'RM_5.4.3.sz.mell'!G16</f>
        <v>0</v>
      </c>
      <c r="H16" s="717">
        <f>'RM_5.4.3.sz.mell'!H16</f>
        <v>0</v>
      </c>
      <c r="I16" s="717">
        <f>'RM_5.4.3.sz.mell'!I16</f>
        <v>0</v>
      </c>
      <c r="J16" s="816">
        <f>'RM_5.4.3.sz.mell'!J16</f>
        <v>0</v>
      </c>
      <c r="K16" s="814">
        <f>'RM_5.4.3.sz.mell'!K16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'RM_5.4.3.sz.mell'!C17</f>
        <v>0</v>
      </c>
      <c r="D17" s="717">
        <f>'RM_5.4.3.sz.mell'!D17</f>
        <v>0</v>
      </c>
      <c r="E17" s="717">
        <f>'RM_5.4.3.sz.mell'!E17</f>
        <v>0</v>
      </c>
      <c r="F17" s="717">
        <f>'RM_5.4.3.sz.mell'!F17</f>
        <v>0</v>
      </c>
      <c r="G17" s="717">
        <f>'RM_5.4.3.sz.mell'!G17</f>
        <v>0</v>
      </c>
      <c r="H17" s="717">
        <f>'RM_5.4.3.sz.mell'!H17</f>
        <v>0</v>
      </c>
      <c r="I17" s="717">
        <f>'RM_5.4.3.sz.mell'!I17</f>
        <v>0</v>
      </c>
      <c r="J17" s="816">
        <f>'RM_5.4.3.sz.mell'!J17</f>
        <v>0</v>
      </c>
      <c r="K17" s="814">
        <f>'RM_5.4.3.sz.mell'!K17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'RM_5.4.3.sz.mell'!C18</f>
        <v>0</v>
      </c>
      <c r="D18" s="717">
        <f>'RM_5.4.3.sz.mell'!D18</f>
        <v>0</v>
      </c>
      <c r="E18" s="717">
        <f>'RM_5.4.3.sz.mell'!E18</f>
        <v>0</v>
      </c>
      <c r="F18" s="717">
        <f>'RM_5.4.3.sz.mell'!F18</f>
        <v>0</v>
      </c>
      <c r="G18" s="717">
        <f>'RM_5.4.3.sz.mell'!G18</f>
        <v>0</v>
      </c>
      <c r="H18" s="717">
        <f>'RM_5.4.3.sz.mell'!H18</f>
        <v>0</v>
      </c>
      <c r="I18" s="717">
        <f>'RM_5.4.3.sz.mell'!I18</f>
        <v>0</v>
      </c>
      <c r="J18" s="816">
        <f>'RM_5.4.3.sz.mell'!J18</f>
        <v>0</v>
      </c>
      <c r="K18" s="814">
        <f>'RM_5.4.3.sz.mell'!K18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'RM_5.4.3.sz.mell'!C19</f>
        <v>0</v>
      </c>
      <c r="D19" s="717">
        <f>'RM_5.4.3.sz.mell'!D19</f>
        <v>0</v>
      </c>
      <c r="E19" s="717">
        <f>'RM_5.4.3.sz.mell'!E19</f>
        <v>0</v>
      </c>
      <c r="F19" s="717">
        <f>'RM_5.4.3.sz.mell'!F19</f>
        <v>0</v>
      </c>
      <c r="G19" s="717">
        <f>'RM_5.4.3.sz.mell'!G19</f>
        <v>0</v>
      </c>
      <c r="H19" s="717">
        <f>'RM_5.4.3.sz.mell'!H19</f>
        <v>0</v>
      </c>
      <c r="I19" s="717">
        <f>'RM_5.4.3.sz.mell'!I19</f>
        <v>0</v>
      </c>
      <c r="J19" s="816">
        <f>'RM_5.4.3.sz.mell'!J19</f>
        <v>0</v>
      </c>
      <c r="K19" s="814">
        <f>'RM_5.4.3.sz.mell'!K19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'RM_5.4.3.sz.mell'!C20</f>
        <v>0</v>
      </c>
      <c r="D20" s="717">
        <f>'RM_5.4.3.sz.mell'!D20</f>
        <v>0</v>
      </c>
      <c r="E20" s="717">
        <f>'RM_5.4.3.sz.mell'!E20</f>
        <v>0</v>
      </c>
      <c r="F20" s="717">
        <f>'RM_5.4.3.sz.mell'!F20</f>
        <v>0</v>
      </c>
      <c r="G20" s="717">
        <f>'RM_5.4.3.sz.mell'!G20</f>
        <v>0</v>
      </c>
      <c r="H20" s="717">
        <f>'RM_5.4.3.sz.mell'!H20</f>
        <v>0</v>
      </c>
      <c r="I20" s="717">
        <f>'RM_5.4.3.sz.mell'!I20</f>
        <v>0</v>
      </c>
      <c r="J20" s="816">
        <f>'RM_5.4.3.sz.mell'!J20</f>
        <v>0</v>
      </c>
      <c r="K20" s="814">
        <f>'RM_5.4.3.sz.mell'!K20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'RM_5.4.3.sz.mell'!C21</f>
        <v>0</v>
      </c>
      <c r="D21" s="719">
        <f>'RM_5.4.3.sz.mell'!D21</f>
        <v>0</v>
      </c>
      <c r="E21" s="719">
        <f>'RM_5.4.3.sz.mell'!E21</f>
        <v>0</v>
      </c>
      <c r="F21" s="719">
        <f>'RM_5.4.3.sz.mell'!F21</f>
        <v>0</v>
      </c>
      <c r="G21" s="719">
        <f>'RM_5.4.3.sz.mell'!G21</f>
        <v>0</v>
      </c>
      <c r="H21" s="719">
        <f>'RM_5.4.3.sz.mell'!H21</f>
        <v>0</v>
      </c>
      <c r="I21" s="719">
        <f>'RM_5.4.3.sz.mell'!I21</f>
        <v>0</v>
      </c>
      <c r="J21" s="819">
        <f>'RM_5.4.3.sz.mell'!J21</f>
        <v>0</v>
      </c>
      <c r="K21" s="814">
        <f>'RM_5.4.3.sz.mell'!K21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'RM_5.4.3.sz.mell'!C22</f>
        <v>0</v>
      </c>
      <c r="D22" s="322">
        <f>'RM_5.4.3.sz.mell'!D22</f>
        <v>0</v>
      </c>
      <c r="E22" s="322">
        <f>'RM_5.4.3.sz.mell'!E22</f>
        <v>0</v>
      </c>
      <c r="F22" s="322">
        <f>'RM_5.4.3.sz.mell'!F22</f>
        <v>0</v>
      </c>
      <c r="G22" s="322">
        <f>'RM_5.4.3.sz.mell'!G22</f>
        <v>0</v>
      </c>
      <c r="H22" s="322">
        <f>'RM_5.4.3.sz.mell'!H22</f>
        <v>0</v>
      </c>
      <c r="I22" s="322">
        <f>'RM_5.4.3.sz.mell'!I22</f>
        <v>0</v>
      </c>
      <c r="J22" s="322">
        <f>'RM_5.4.3.sz.mell'!J22</f>
        <v>0</v>
      </c>
      <c r="K22" s="371">
        <f>'RM_5.4.3.sz.mell'!K22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'RM_5.4.3.sz.mell'!C23</f>
        <v>0</v>
      </c>
      <c r="D23" s="699">
        <f>'RM_5.4.3.sz.mell'!D23</f>
        <v>0</v>
      </c>
      <c r="E23" s="699">
        <f>'RM_5.4.3.sz.mell'!E23</f>
        <v>0</v>
      </c>
      <c r="F23" s="699">
        <f>'RM_5.4.3.sz.mell'!F23</f>
        <v>0</v>
      </c>
      <c r="G23" s="699">
        <f>'RM_5.4.3.sz.mell'!G23</f>
        <v>0</v>
      </c>
      <c r="H23" s="699">
        <f>'RM_5.4.3.sz.mell'!H23</f>
        <v>0</v>
      </c>
      <c r="I23" s="699">
        <f>'RM_5.4.3.sz.mell'!I23</f>
        <v>0</v>
      </c>
      <c r="J23" s="821">
        <f>'RM_5.4.3.sz.mell'!J23</f>
        <v>0</v>
      </c>
      <c r="K23" s="814">
        <f>'RM_5.4.3.sz.mell'!K23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'RM_5.4.3.sz.mell'!C24</f>
        <v>0</v>
      </c>
      <c r="D24" s="717">
        <f>'RM_5.4.3.sz.mell'!D24</f>
        <v>0</v>
      </c>
      <c r="E24" s="717">
        <f>'RM_5.4.3.sz.mell'!E24</f>
        <v>0</v>
      </c>
      <c r="F24" s="717">
        <f>'RM_5.4.3.sz.mell'!F24</f>
        <v>0</v>
      </c>
      <c r="G24" s="717">
        <f>'RM_5.4.3.sz.mell'!G24</f>
        <v>0</v>
      </c>
      <c r="H24" s="717">
        <f>'RM_5.4.3.sz.mell'!H24</f>
        <v>0</v>
      </c>
      <c r="I24" s="717">
        <f>'RM_5.4.3.sz.mell'!I24</f>
        <v>0</v>
      </c>
      <c r="J24" s="816">
        <f>'RM_5.4.3.sz.mell'!J24</f>
        <v>0</v>
      </c>
      <c r="K24" s="822">
        <f>'RM_5.4.3.sz.mell'!K24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'RM_5.4.3.sz.mell'!C25</f>
        <v>0</v>
      </c>
      <c r="D25" s="717">
        <f>'RM_5.4.3.sz.mell'!D25</f>
        <v>0</v>
      </c>
      <c r="E25" s="717">
        <f>'RM_5.4.3.sz.mell'!E25</f>
        <v>0</v>
      </c>
      <c r="F25" s="717">
        <f>'RM_5.4.3.sz.mell'!F25</f>
        <v>0</v>
      </c>
      <c r="G25" s="717">
        <f>'RM_5.4.3.sz.mell'!G25</f>
        <v>0</v>
      </c>
      <c r="H25" s="717">
        <f>'RM_5.4.3.sz.mell'!H25</f>
        <v>0</v>
      </c>
      <c r="I25" s="717">
        <f>'RM_5.4.3.sz.mell'!I25</f>
        <v>0</v>
      </c>
      <c r="J25" s="816">
        <f>'RM_5.4.3.sz.mell'!J25</f>
        <v>0</v>
      </c>
      <c r="K25" s="822">
        <f>'RM_5.4.3.sz.mell'!K25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'RM_5.4.3.sz.mell'!C26</f>
        <v>0</v>
      </c>
      <c r="D26" s="719">
        <f>'RM_5.4.3.sz.mell'!D26</f>
        <v>0</v>
      </c>
      <c r="E26" s="719">
        <f>'RM_5.4.3.sz.mell'!E26</f>
        <v>0</v>
      </c>
      <c r="F26" s="719">
        <f>'RM_5.4.3.sz.mell'!F26</f>
        <v>0</v>
      </c>
      <c r="G26" s="719">
        <f>'RM_5.4.3.sz.mell'!G26</f>
        <v>0</v>
      </c>
      <c r="H26" s="719">
        <f>'RM_5.4.3.sz.mell'!H26</f>
        <v>0</v>
      </c>
      <c r="I26" s="719">
        <f>'RM_5.4.3.sz.mell'!I26</f>
        <v>0</v>
      </c>
      <c r="J26" s="823">
        <f>'RM_5.4.3.sz.mell'!J26</f>
        <v>0</v>
      </c>
      <c r="K26" s="824">
        <f>'RM_5.4.3.sz.mell'!K26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'RM_5.4.3.sz.mell'!C27</f>
        <v>0</v>
      </c>
      <c r="D27" s="414">
        <f>'RM_5.4.3.sz.mell'!D27</f>
        <v>0</v>
      </c>
      <c r="E27" s="414">
        <f>'RM_5.4.3.sz.mell'!E27</f>
        <v>0</v>
      </c>
      <c r="F27" s="414">
        <f>'RM_5.4.3.sz.mell'!F27</f>
        <v>0</v>
      </c>
      <c r="G27" s="414">
        <f>'RM_5.4.3.sz.mell'!G27</f>
        <v>0</v>
      </c>
      <c r="H27" s="414">
        <f>'RM_5.4.3.sz.mell'!H27</f>
        <v>0</v>
      </c>
      <c r="I27" s="414">
        <f>'RM_5.4.3.sz.mell'!I27</f>
        <v>0</v>
      </c>
      <c r="J27" s="414">
        <f>'RM_5.4.3.sz.mell'!J27</f>
        <v>0</v>
      </c>
      <c r="K27" s="327">
        <f>'RM_5.4.3.sz.mell'!K27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'RM_5.4.3.sz.mell'!C28</f>
        <v>0</v>
      </c>
      <c r="D28" s="322">
        <f>'RM_5.4.3.sz.mell'!D28</f>
        <v>0</v>
      </c>
      <c r="E28" s="322">
        <f>'RM_5.4.3.sz.mell'!E28</f>
        <v>0</v>
      </c>
      <c r="F28" s="322">
        <f>'RM_5.4.3.sz.mell'!F28</f>
        <v>0</v>
      </c>
      <c r="G28" s="322">
        <f>'RM_5.4.3.sz.mell'!G28</f>
        <v>0</v>
      </c>
      <c r="H28" s="322">
        <f>'RM_5.4.3.sz.mell'!H28</f>
        <v>0</v>
      </c>
      <c r="I28" s="322">
        <f>'RM_5.4.3.sz.mell'!I28</f>
        <v>0</v>
      </c>
      <c r="J28" s="322">
        <f>'RM_5.4.3.sz.mell'!J28</f>
        <v>0</v>
      </c>
      <c r="K28" s="371">
        <f>'RM_5.4.3.sz.mell'!K28</f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'RM_5.4.3.sz.mell'!C29</f>
        <v>0</v>
      </c>
      <c r="D29" s="710">
        <f>'RM_5.4.3.sz.mell'!D29</f>
        <v>0</v>
      </c>
      <c r="E29" s="710">
        <f>'RM_5.4.3.sz.mell'!E29</f>
        <v>0</v>
      </c>
      <c r="F29" s="710">
        <f>'RM_5.4.3.sz.mell'!F29</f>
        <v>0</v>
      </c>
      <c r="G29" s="710">
        <f>'RM_5.4.3.sz.mell'!G29</f>
        <v>0</v>
      </c>
      <c r="H29" s="710">
        <f>'RM_5.4.3.sz.mell'!H29</f>
        <v>0</v>
      </c>
      <c r="I29" s="710">
        <f>'RM_5.4.3.sz.mell'!I29</f>
        <v>0</v>
      </c>
      <c r="J29" s="821">
        <f>'RM_5.4.3.sz.mell'!J29</f>
        <v>0</v>
      </c>
      <c r="K29" s="814">
        <f>'RM_5.4.3.sz.mell'!K29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'RM_5.4.3.sz.mell'!C30</f>
        <v>0</v>
      </c>
      <c r="D30" s="710">
        <f>'RM_5.4.3.sz.mell'!D30</f>
        <v>0</v>
      </c>
      <c r="E30" s="710">
        <f>'RM_5.4.3.sz.mell'!E30</f>
        <v>0</v>
      </c>
      <c r="F30" s="710">
        <f>'RM_5.4.3.sz.mell'!F30</f>
        <v>0</v>
      </c>
      <c r="G30" s="710">
        <f>'RM_5.4.3.sz.mell'!G30</f>
        <v>0</v>
      </c>
      <c r="H30" s="710">
        <f>'RM_5.4.3.sz.mell'!H30</f>
        <v>0</v>
      </c>
      <c r="I30" s="710">
        <f>'RM_5.4.3.sz.mell'!I30</f>
        <v>0</v>
      </c>
      <c r="J30" s="821">
        <f>'RM_5.4.3.sz.mell'!J30</f>
        <v>0</v>
      </c>
      <c r="K30" s="814">
        <f>'RM_5.4.3.sz.mell'!K30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'RM_5.4.3.sz.mell'!C31</f>
        <v>0</v>
      </c>
      <c r="D31" s="790">
        <f>'RM_5.4.3.sz.mell'!D31</f>
        <v>0</v>
      </c>
      <c r="E31" s="790">
        <f>'RM_5.4.3.sz.mell'!E31</f>
        <v>0</v>
      </c>
      <c r="F31" s="790">
        <f>'RM_5.4.3.sz.mell'!F31</f>
        <v>0</v>
      </c>
      <c r="G31" s="790">
        <f>'RM_5.4.3.sz.mell'!G31</f>
        <v>0</v>
      </c>
      <c r="H31" s="790">
        <f>'RM_5.4.3.sz.mell'!H31</f>
        <v>0</v>
      </c>
      <c r="I31" s="790">
        <f>'RM_5.4.3.sz.mell'!I31</f>
        <v>0</v>
      </c>
      <c r="J31" s="821">
        <f>'RM_5.4.3.sz.mell'!J31</f>
        <v>0</v>
      </c>
      <c r="K31" s="814">
        <f>'RM_5.4.3.sz.mell'!K31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'RM_5.4.3.sz.mell'!C32</f>
        <v>0</v>
      </c>
      <c r="D32" s="322">
        <f>'RM_5.4.3.sz.mell'!D32</f>
        <v>0</v>
      </c>
      <c r="E32" s="322">
        <f>'RM_5.4.3.sz.mell'!E32</f>
        <v>0</v>
      </c>
      <c r="F32" s="322">
        <f>'RM_5.4.3.sz.mell'!F32</f>
        <v>0</v>
      </c>
      <c r="G32" s="322">
        <f>'RM_5.4.3.sz.mell'!G32</f>
        <v>0</v>
      </c>
      <c r="H32" s="322">
        <f>'RM_5.4.3.sz.mell'!H32</f>
        <v>0</v>
      </c>
      <c r="I32" s="322">
        <f>'RM_5.4.3.sz.mell'!I32</f>
        <v>0</v>
      </c>
      <c r="J32" s="322">
        <f>'RM_5.4.3.sz.mell'!J32</f>
        <v>0</v>
      </c>
      <c r="K32" s="371">
        <f>'RM_5.4.3.sz.mell'!K32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'RM_5.4.3.sz.mell'!C33</f>
        <v>0</v>
      </c>
      <c r="D33" s="703">
        <f>'RM_5.4.3.sz.mell'!D33</f>
        <v>0</v>
      </c>
      <c r="E33" s="703">
        <f>'RM_5.4.3.sz.mell'!E33</f>
        <v>0</v>
      </c>
      <c r="F33" s="703">
        <f>'RM_5.4.3.sz.mell'!F33</f>
        <v>0</v>
      </c>
      <c r="G33" s="703">
        <f>'RM_5.4.3.sz.mell'!G33</f>
        <v>0</v>
      </c>
      <c r="H33" s="703">
        <f>'RM_5.4.3.sz.mell'!H33</f>
        <v>0</v>
      </c>
      <c r="I33" s="703">
        <f>'RM_5.4.3.sz.mell'!I33</f>
        <v>0</v>
      </c>
      <c r="J33" s="821">
        <f>'RM_5.4.3.sz.mell'!J33</f>
        <v>0</v>
      </c>
      <c r="K33" s="814">
        <f>'RM_5.4.3.sz.mell'!K33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'RM_5.4.3.sz.mell'!C34</f>
        <v>0</v>
      </c>
      <c r="D34" s="710">
        <f>'RM_5.4.3.sz.mell'!D34</f>
        <v>0</v>
      </c>
      <c r="E34" s="710">
        <f>'RM_5.4.3.sz.mell'!E34</f>
        <v>0</v>
      </c>
      <c r="F34" s="710">
        <f>'RM_5.4.3.sz.mell'!F34</f>
        <v>0</v>
      </c>
      <c r="G34" s="710">
        <f>'RM_5.4.3.sz.mell'!G34</f>
        <v>0</v>
      </c>
      <c r="H34" s="710">
        <f>'RM_5.4.3.sz.mell'!H34</f>
        <v>0</v>
      </c>
      <c r="I34" s="710">
        <f>'RM_5.4.3.sz.mell'!I34</f>
        <v>0</v>
      </c>
      <c r="J34" s="821">
        <f>'RM_5.4.3.sz.mell'!J34</f>
        <v>0</v>
      </c>
      <c r="K34" s="814">
        <f>'RM_5.4.3.sz.mell'!K34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'RM_5.4.3.sz.mell'!C35</f>
        <v>0</v>
      </c>
      <c r="D35" s="790">
        <f>'RM_5.4.3.sz.mell'!D35</f>
        <v>0</v>
      </c>
      <c r="E35" s="790">
        <f>'RM_5.4.3.sz.mell'!E35</f>
        <v>0</v>
      </c>
      <c r="F35" s="790">
        <f>'RM_5.4.3.sz.mell'!F35</f>
        <v>0</v>
      </c>
      <c r="G35" s="790">
        <f>'RM_5.4.3.sz.mell'!G35</f>
        <v>0</v>
      </c>
      <c r="H35" s="790">
        <f>'RM_5.4.3.sz.mell'!H35</f>
        <v>0</v>
      </c>
      <c r="I35" s="790">
        <f>'RM_5.4.3.sz.mell'!I35</f>
        <v>0</v>
      </c>
      <c r="J35" s="821">
        <f>'RM_5.4.3.sz.mell'!J35</f>
        <v>0</v>
      </c>
      <c r="K35" s="831">
        <f>'RM_5.4.3.sz.mell'!K35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'RM_5.4.3.sz.mell'!C36</f>
        <v>0</v>
      </c>
      <c r="D36" s="414">
        <f>'RM_5.4.3.sz.mell'!D36</f>
        <v>0</v>
      </c>
      <c r="E36" s="414">
        <f>'RM_5.4.3.sz.mell'!E36</f>
        <v>0</v>
      </c>
      <c r="F36" s="414">
        <f>'RM_5.4.3.sz.mell'!F36</f>
        <v>0</v>
      </c>
      <c r="G36" s="414">
        <f>'RM_5.4.3.sz.mell'!G36</f>
        <v>0</v>
      </c>
      <c r="H36" s="414">
        <f>'RM_5.4.3.sz.mell'!H36</f>
        <v>0</v>
      </c>
      <c r="I36" s="414">
        <f>'RM_5.4.3.sz.mell'!I36</f>
        <v>0</v>
      </c>
      <c r="J36" s="322">
        <f>'RM_5.4.3.sz.mell'!J36</f>
        <v>0</v>
      </c>
      <c r="K36" s="327">
        <f>'RM_5.4.3.sz.mell'!K36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'RM_5.4.3.sz.mell'!C37</f>
        <v>0</v>
      </c>
      <c r="D37" s="414">
        <f>'RM_5.4.3.sz.mell'!D37</f>
        <v>0</v>
      </c>
      <c r="E37" s="414">
        <f>'RM_5.4.3.sz.mell'!E37</f>
        <v>0</v>
      </c>
      <c r="F37" s="414">
        <f>'RM_5.4.3.sz.mell'!F37</f>
        <v>0</v>
      </c>
      <c r="G37" s="414">
        <f>'RM_5.4.3.sz.mell'!G37</f>
        <v>0</v>
      </c>
      <c r="H37" s="414">
        <f>'RM_5.4.3.sz.mell'!H37</f>
        <v>0</v>
      </c>
      <c r="I37" s="414">
        <f>'RM_5.4.3.sz.mell'!I37</f>
        <v>0</v>
      </c>
      <c r="J37" s="832">
        <f>'RM_5.4.3.sz.mell'!J37</f>
        <v>0</v>
      </c>
      <c r="K37" s="814">
        <f>'RM_5.4.3.sz.mell'!K37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'RM_5.4.3.sz.mell'!C38</f>
        <v>0</v>
      </c>
      <c r="D38" s="322">
        <f>'RM_5.4.3.sz.mell'!D38</f>
        <v>0</v>
      </c>
      <c r="E38" s="322">
        <f>'RM_5.4.3.sz.mell'!E38</f>
        <v>0</v>
      </c>
      <c r="F38" s="322">
        <f>'RM_5.4.3.sz.mell'!F38</f>
        <v>0</v>
      </c>
      <c r="G38" s="322">
        <f>'RM_5.4.3.sz.mell'!G38</f>
        <v>0</v>
      </c>
      <c r="H38" s="322">
        <f>'RM_5.4.3.sz.mell'!H38</f>
        <v>0</v>
      </c>
      <c r="I38" s="322">
        <f>'RM_5.4.3.sz.mell'!I38</f>
        <v>0</v>
      </c>
      <c r="J38" s="322">
        <f>'RM_5.4.3.sz.mell'!J38</f>
        <v>0</v>
      </c>
      <c r="K38" s="371">
        <f>'RM_5.4.3.sz.mell'!K38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'RM_5.4.3.sz.mell'!C39</f>
        <v>0</v>
      </c>
      <c r="D39" s="322">
        <f>'RM_5.4.3.sz.mell'!D39</f>
        <v>0</v>
      </c>
      <c r="E39" s="322">
        <f>'RM_5.4.3.sz.mell'!E39</f>
        <v>0</v>
      </c>
      <c r="F39" s="322">
        <f>'RM_5.4.3.sz.mell'!F39</f>
        <v>0</v>
      </c>
      <c r="G39" s="322">
        <f>'RM_5.4.3.sz.mell'!G39</f>
        <v>0</v>
      </c>
      <c r="H39" s="322">
        <f>'RM_5.4.3.sz.mell'!H39</f>
        <v>0</v>
      </c>
      <c r="I39" s="322">
        <f>'RM_5.4.3.sz.mell'!I39</f>
        <v>0</v>
      </c>
      <c r="J39" s="322">
        <f>'RM_5.4.3.sz.mell'!J39</f>
        <v>0</v>
      </c>
      <c r="K39" s="371">
        <f>'RM_5.4.3.sz.mell'!K39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'RM_5.4.3.sz.mell'!C40</f>
        <v>0</v>
      </c>
      <c r="D40" s="703">
        <f>'RM_5.4.3.sz.mell'!D40</f>
        <v>0</v>
      </c>
      <c r="E40" s="703">
        <f>'RM_5.4.3.sz.mell'!E40</f>
        <v>0</v>
      </c>
      <c r="F40" s="703">
        <f>'RM_5.4.3.sz.mell'!F40</f>
        <v>0</v>
      </c>
      <c r="G40" s="703">
        <f>'RM_5.4.3.sz.mell'!G40</f>
        <v>0</v>
      </c>
      <c r="H40" s="703">
        <f>'RM_5.4.3.sz.mell'!H40</f>
        <v>0</v>
      </c>
      <c r="I40" s="703">
        <f>'RM_5.4.3.sz.mell'!I40</f>
        <v>0</v>
      </c>
      <c r="J40" s="821">
        <f>'RM_5.4.3.sz.mell'!J40</f>
        <v>0</v>
      </c>
      <c r="K40" s="814">
        <f>'RM_5.4.3.sz.mell'!K40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'RM_5.4.3.sz.mell'!C41</f>
        <v>0</v>
      </c>
      <c r="D41" s="710">
        <f>'RM_5.4.3.sz.mell'!D41</f>
        <v>0</v>
      </c>
      <c r="E41" s="710">
        <f>'RM_5.4.3.sz.mell'!E41</f>
        <v>0</v>
      </c>
      <c r="F41" s="710">
        <f>'RM_5.4.3.sz.mell'!F41</f>
        <v>0</v>
      </c>
      <c r="G41" s="710">
        <f>'RM_5.4.3.sz.mell'!G41</f>
        <v>0</v>
      </c>
      <c r="H41" s="710">
        <f>'RM_5.4.3.sz.mell'!H41</f>
        <v>0</v>
      </c>
      <c r="I41" s="710">
        <f>'RM_5.4.3.sz.mell'!I41</f>
        <v>0</v>
      </c>
      <c r="J41" s="821">
        <f>'RM_5.4.3.sz.mell'!J41</f>
        <v>0</v>
      </c>
      <c r="K41" s="822">
        <f>'RM_5.4.3.sz.mell'!K41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'RM_5.4.3.sz.mell'!C42</f>
        <v>0</v>
      </c>
      <c r="D42" s="707">
        <f>'RM_5.4.3.sz.mell'!D42</f>
        <v>0</v>
      </c>
      <c r="E42" s="707">
        <f>'RM_5.4.3.sz.mell'!E42</f>
        <v>0</v>
      </c>
      <c r="F42" s="707">
        <f>'RM_5.4.3.sz.mell'!F42</f>
        <v>0</v>
      </c>
      <c r="G42" s="707">
        <f>'RM_5.4.3.sz.mell'!G42</f>
        <v>0</v>
      </c>
      <c r="H42" s="707">
        <f>'RM_5.4.3.sz.mell'!H42</f>
        <v>0</v>
      </c>
      <c r="I42" s="707">
        <f>'RM_5.4.3.sz.mell'!I42</f>
        <v>0</v>
      </c>
      <c r="J42" s="821">
        <f>'RM_5.4.3.sz.mell'!J42</f>
        <v>0</v>
      </c>
      <c r="K42" s="824">
        <f>'RM_5.4.3.sz.mell'!K42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'RM_5.4.3.sz.mell'!C43</f>
        <v>0</v>
      </c>
      <c r="D43" s="322">
        <f>'RM_5.4.3.sz.mell'!D43</f>
        <v>0</v>
      </c>
      <c r="E43" s="322">
        <f>'RM_5.4.3.sz.mell'!E43</f>
        <v>0</v>
      </c>
      <c r="F43" s="322">
        <f>'RM_5.4.3.sz.mell'!F43</f>
        <v>0</v>
      </c>
      <c r="G43" s="322">
        <f>'RM_5.4.3.sz.mell'!G43</f>
        <v>0</v>
      </c>
      <c r="H43" s="322">
        <f>'RM_5.4.3.sz.mell'!H43</f>
        <v>0</v>
      </c>
      <c r="I43" s="322">
        <f>'RM_5.4.3.sz.mell'!I43</f>
        <v>0</v>
      </c>
      <c r="J43" s="322">
        <f>'RM_5.4.3.sz.mell'!J43</f>
        <v>0</v>
      </c>
      <c r="K43" s="371">
        <f>'RM_5.4.3.sz.mell'!K43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'RM_5.4.3.sz.mell'!C45</f>
        <v>0</v>
      </c>
      <c r="D45" s="834">
        <f>'RM_5.4.3.sz.mell'!D45</f>
        <v>0</v>
      </c>
      <c r="E45" s="834">
        <f>'RM_5.4.3.sz.mell'!E45</f>
        <v>0</v>
      </c>
      <c r="F45" s="834">
        <f>'RM_5.4.3.sz.mell'!F45</f>
        <v>0</v>
      </c>
      <c r="G45" s="834">
        <f>'RM_5.4.3.sz.mell'!G45</f>
        <v>0</v>
      </c>
      <c r="H45" s="834">
        <f>'RM_5.4.3.sz.mell'!H45</f>
        <v>0</v>
      </c>
      <c r="I45" s="834">
        <f>'RM_5.4.3.sz.mell'!I45</f>
        <v>0</v>
      </c>
      <c r="J45" s="834">
        <f>'RM_5.4.3.sz.mell'!J45</f>
        <v>0</v>
      </c>
      <c r="K45" s="327">
        <f>'RM_5.4.3.sz.mell'!K45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'RM_5.4.3.sz.mell'!C46</f>
        <v>0</v>
      </c>
      <c r="D46" s="836">
        <f>'RM_5.4.3.sz.mell'!D46</f>
        <v>0</v>
      </c>
      <c r="E46" s="836">
        <f>'RM_5.4.3.sz.mell'!E46</f>
        <v>0</v>
      </c>
      <c r="F46" s="836">
        <f>'RM_5.4.3.sz.mell'!F46</f>
        <v>0</v>
      </c>
      <c r="G46" s="836">
        <f>'RM_5.4.3.sz.mell'!G46</f>
        <v>0</v>
      </c>
      <c r="H46" s="836">
        <f>'RM_5.4.3.sz.mell'!H46</f>
        <v>0</v>
      </c>
      <c r="I46" s="836">
        <f>'RM_5.4.3.sz.mell'!I46</f>
        <v>0</v>
      </c>
      <c r="J46" s="836">
        <f>'RM_5.4.3.sz.mell'!J46</f>
        <v>0</v>
      </c>
      <c r="K46" s="837">
        <f>'RM_5.4.3.sz.mell'!K46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'RM_5.4.3.sz.mell'!C47</f>
        <v>0</v>
      </c>
      <c r="D47" s="839">
        <f>'RM_5.4.3.sz.mell'!D47</f>
        <v>0</v>
      </c>
      <c r="E47" s="839">
        <f>'RM_5.4.3.sz.mell'!E47</f>
        <v>0</v>
      </c>
      <c r="F47" s="839">
        <f>'RM_5.4.3.sz.mell'!F47</f>
        <v>0</v>
      </c>
      <c r="G47" s="839">
        <f>'RM_5.4.3.sz.mell'!G47</f>
        <v>0</v>
      </c>
      <c r="H47" s="839">
        <f>'RM_5.4.3.sz.mell'!H47</f>
        <v>0</v>
      </c>
      <c r="I47" s="839">
        <f>'RM_5.4.3.sz.mell'!I47</f>
        <v>0</v>
      </c>
      <c r="J47" s="839">
        <f>'RM_5.4.3.sz.mell'!J47</f>
        <v>0</v>
      </c>
      <c r="K47" s="840">
        <f>'RM_5.4.3.sz.mell'!K47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'RM_5.4.3.sz.mell'!C48</f>
        <v>0</v>
      </c>
      <c r="D48" s="839">
        <f>'RM_5.4.3.sz.mell'!D48</f>
        <v>0</v>
      </c>
      <c r="E48" s="839">
        <f>'RM_5.4.3.sz.mell'!E48</f>
        <v>0</v>
      </c>
      <c r="F48" s="839">
        <f>'RM_5.4.3.sz.mell'!F48</f>
        <v>0</v>
      </c>
      <c r="G48" s="839">
        <f>'RM_5.4.3.sz.mell'!G48</f>
        <v>0</v>
      </c>
      <c r="H48" s="839">
        <f>'RM_5.4.3.sz.mell'!H48</f>
        <v>0</v>
      </c>
      <c r="I48" s="839">
        <f>'RM_5.4.3.sz.mell'!I48</f>
        <v>0</v>
      </c>
      <c r="J48" s="839">
        <f>'RM_5.4.3.sz.mell'!J48</f>
        <v>0</v>
      </c>
      <c r="K48" s="840">
        <f>'RM_5.4.3.sz.mell'!K48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'RM_5.4.3.sz.mell'!C49</f>
        <v>0</v>
      </c>
      <c r="D49" s="839">
        <f>'RM_5.4.3.sz.mell'!D49</f>
        <v>0</v>
      </c>
      <c r="E49" s="839">
        <f>'RM_5.4.3.sz.mell'!E49</f>
        <v>0</v>
      </c>
      <c r="F49" s="839">
        <f>'RM_5.4.3.sz.mell'!F49</f>
        <v>0</v>
      </c>
      <c r="G49" s="839">
        <f>'RM_5.4.3.sz.mell'!G49</f>
        <v>0</v>
      </c>
      <c r="H49" s="839">
        <f>'RM_5.4.3.sz.mell'!H49</f>
        <v>0</v>
      </c>
      <c r="I49" s="839">
        <f>'RM_5.4.3.sz.mell'!I49</f>
        <v>0</v>
      </c>
      <c r="J49" s="839">
        <f>'RM_5.4.3.sz.mell'!J49</f>
        <v>0</v>
      </c>
      <c r="K49" s="840">
        <f>'RM_5.4.3.sz.mell'!K49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'RM_5.4.3.sz.mell'!C50</f>
        <v>0</v>
      </c>
      <c r="D50" s="839">
        <f>'RM_5.4.3.sz.mell'!D50</f>
        <v>0</v>
      </c>
      <c r="E50" s="839">
        <f>'RM_5.4.3.sz.mell'!E50</f>
        <v>0</v>
      </c>
      <c r="F50" s="839">
        <f>'RM_5.4.3.sz.mell'!F50</f>
        <v>0</v>
      </c>
      <c r="G50" s="839">
        <f>'RM_5.4.3.sz.mell'!G50</f>
        <v>0</v>
      </c>
      <c r="H50" s="839">
        <f>'RM_5.4.3.sz.mell'!H50</f>
        <v>0</v>
      </c>
      <c r="I50" s="839">
        <f>'RM_5.4.3.sz.mell'!I50</f>
        <v>0</v>
      </c>
      <c r="J50" s="839">
        <f>'RM_5.4.3.sz.mell'!J50</f>
        <v>0</v>
      </c>
      <c r="K50" s="840">
        <f>'RM_5.4.3.sz.mell'!K50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'RM_5.4.3.sz.mell'!C51</f>
        <v>0</v>
      </c>
      <c r="D51" s="834">
        <f>'RM_5.4.3.sz.mell'!D51</f>
        <v>0</v>
      </c>
      <c r="E51" s="834">
        <f>'RM_5.4.3.sz.mell'!E51</f>
        <v>0</v>
      </c>
      <c r="F51" s="834">
        <f>'RM_5.4.3.sz.mell'!F51</f>
        <v>0</v>
      </c>
      <c r="G51" s="834">
        <f>'RM_5.4.3.sz.mell'!G51</f>
        <v>0</v>
      </c>
      <c r="H51" s="834">
        <f>'RM_5.4.3.sz.mell'!H51</f>
        <v>0</v>
      </c>
      <c r="I51" s="834">
        <f>'RM_5.4.3.sz.mell'!I51</f>
        <v>0</v>
      </c>
      <c r="J51" s="834">
        <f>'RM_5.4.3.sz.mell'!J51</f>
        <v>0</v>
      </c>
      <c r="K51" s="327">
        <f>'RM_5.4.3.sz.mell'!K51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'RM_5.4.3.sz.mell'!C52</f>
        <v>0</v>
      </c>
      <c r="D52" s="836">
        <f>'RM_5.4.3.sz.mell'!D52</f>
        <v>0</v>
      </c>
      <c r="E52" s="836">
        <f>'RM_5.4.3.sz.mell'!E52</f>
        <v>0</v>
      </c>
      <c r="F52" s="836">
        <f>'RM_5.4.3.sz.mell'!F52</f>
        <v>0</v>
      </c>
      <c r="G52" s="836">
        <f>'RM_5.4.3.sz.mell'!G52</f>
        <v>0</v>
      </c>
      <c r="H52" s="836">
        <f>'RM_5.4.3.sz.mell'!H52</f>
        <v>0</v>
      </c>
      <c r="I52" s="836">
        <f>'RM_5.4.3.sz.mell'!I52</f>
        <v>0</v>
      </c>
      <c r="J52" s="836">
        <f>'RM_5.4.3.sz.mell'!J52</f>
        <v>0</v>
      </c>
      <c r="K52" s="837">
        <f>'RM_5.4.3.sz.mell'!K52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'RM_5.4.3.sz.mell'!C53</f>
        <v>0</v>
      </c>
      <c r="D53" s="839">
        <f>'RM_5.4.3.sz.mell'!D53</f>
        <v>0</v>
      </c>
      <c r="E53" s="839">
        <f>'RM_5.4.3.sz.mell'!E53</f>
        <v>0</v>
      </c>
      <c r="F53" s="839">
        <f>'RM_5.4.3.sz.mell'!F53</f>
        <v>0</v>
      </c>
      <c r="G53" s="839">
        <f>'RM_5.4.3.sz.mell'!G53</f>
        <v>0</v>
      </c>
      <c r="H53" s="839">
        <f>'RM_5.4.3.sz.mell'!H53</f>
        <v>0</v>
      </c>
      <c r="I53" s="839">
        <f>'RM_5.4.3.sz.mell'!I53</f>
        <v>0</v>
      </c>
      <c r="J53" s="839">
        <f>'RM_5.4.3.sz.mell'!J53</f>
        <v>0</v>
      </c>
      <c r="K53" s="840">
        <f>'RM_5.4.3.sz.mell'!K53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'RM_5.4.3.sz.mell'!C54</f>
        <v>0</v>
      </c>
      <c r="D54" s="839">
        <f>'RM_5.4.3.sz.mell'!D54</f>
        <v>0</v>
      </c>
      <c r="E54" s="839">
        <f>'RM_5.4.3.sz.mell'!E54</f>
        <v>0</v>
      </c>
      <c r="F54" s="839">
        <f>'RM_5.4.3.sz.mell'!F54</f>
        <v>0</v>
      </c>
      <c r="G54" s="839">
        <f>'RM_5.4.3.sz.mell'!G54</f>
        <v>0</v>
      </c>
      <c r="H54" s="839">
        <f>'RM_5.4.3.sz.mell'!H54</f>
        <v>0</v>
      </c>
      <c r="I54" s="839">
        <f>'RM_5.4.3.sz.mell'!I54</f>
        <v>0</v>
      </c>
      <c r="J54" s="839">
        <f>'RM_5.4.3.sz.mell'!J54</f>
        <v>0</v>
      </c>
      <c r="K54" s="840">
        <f>'RM_5.4.3.sz.mell'!K54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'RM_5.4.3.sz.mell'!C55</f>
        <v>0</v>
      </c>
      <c r="D55" s="839">
        <f>'RM_5.4.3.sz.mell'!D55</f>
        <v>0</v>
      </c>
      <c r="E55" s="839">
        <f>'RM_5.4.3.sz.mell'!E55</f>
        <v>0</v>
      </c>
      <c r="F55" s="839">
        <f>'RM_5.4.3.sz.mell'!F55</f>
        <v>0</v>
      </c>
      <c r="G55" s="839">
        <f>'RM_5.4.3.sz.mell'!G55</f>
        <v>0</v>
      </c>
      <c r="H55" s="839">
        <f>'RM_5.4.3.sz.mell'!H55</f>
        <v>0</v>
      </c>
      <c r="I55" s="839">
        <f>'RM_5.4.3.sz.mell'!I55</f>
        <v>0</v>
      </c>
      <c r="J55" s="839">
        <f>'RM_5.4.3.sz.mell'!J55</f>
        <v>0</v>
      </c>
      <c r="K55" s="840">
        <f>'RM_5.4.3.sz.mell'!K55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'RM_5.4.3.sz.mell'!C56</f>
        <v>0</v>
      </c>
      <c r="D56" s="834">
        <f>'RM_5.4.3.sz.mell'!D56</f>
        <v>0</v>
      </c>
      <c r="E56" s="834">
        <f>'RM_5.4.3.sz.mell'!E56</f>
        <v>0</v>
      </c>
      <c r="F56" s="834">
        <f>'RM_5.4.3.sz.mell'!F56</f>
        <v>0</v>
      </c>
      <c r="G56" s="834">
        <f>'RM_5.4.3.sz.mell'!G56</f>
        <v>0</v>
      </c>
      <c r="H56" s="834">
        <f>'RM_5.4.3.sz.mell'!H56</f>
        <v>0</v>
      </c>
      <c r="I56" s="834">
        <f>'RM_5.4.3.sz.mell'!I56</f>
        <v>0</v>
      </c>
      <c r="J56" s="834">
        <f>'RM_5.4.3.sz.mell'!J56</f>
        <v>0</v>
      </c>
      <c r="K56" s="327">
        <f>'RM_5.4.3.sz.mell'!K56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'RM_5.4.3.sz.mell'!C57</f>
        <v>0</v>
      </c>
      <c r="D57" s="842">
        <f>'RM_5.4.3.sz.mell'!D57</f>
        <v>0</v>
      </c>
      <c r="E57" s="842">
        <f>'RM_5.4.3.sz.mell'!E57</f>
        <v>0</v>
      </c>
      <c r="F57" s="842">
        <f>'RM_5.4.3.sz.mell'!F57</f>
        <v>0</v>
      </c>
      <c r="G57" s="842">
        <f>'RM_5.4.3.sz.mell'!G57</f>
        <v>0</v>
      </c>
      <c r="H57" s="842">
        <f>'RM_5.4.3.sz.mell'!H57</f>
        <v>0</v>
      </c>
      <c r="I57" s="842">
        <f>'RM_5.4.3.sz.mell'!I57</f>
        <v>0</v>
      </c>
      <c r="J57" s="842">
        <f>'RM_5.4.3.sz.mell'!J57</f>
        <v>0</v>
      </c>
      <c r="K57" s="375">
        <f>'RM_5.4.3.sz.mell'!K57</f>
        <v>0</v>
      </c>
    </row>
    <row r="58" spans="1:11" ht="8.1" customHeight="1" thickBot="1" x14ac:dyDescent="0.3">
      <c r="C58" s="848">
        <f>'RM_5.4.3.sz.mell'!C58</f>
        <v>0</v>
      </c>
      <c r="D58" s="848">
        <f>'RM_5.4.3.sz.mell'!D58</f>
        <v>0</v>
      </c>
      <c r="E58" s="848">
        <f>'RM_5.4.3.sz.mell'!E58</f>
        <v>0</v>
      </c>
      <c r="F58" s="848">
        <f>'RM_5.4.3.sz.mell'!F58</f>
        <v>0</v>
      </c>
      <c r="G58" s="848">
        <f>'RM_5.4.3.sz.mell'!G58</f>
        <v>0</v>
      </c>
      <c r="H58" s="848">
        <f>'RM_5.4.3.sz.mell'!H58</f>
        <v>0</v>
      </c>
      <c r="I58" s="848">
        <f>'RM_5.4.3.sz.mell'!I58</f>
        <v>0</v>
      </c>
      <c r="J58" s="848">
        <f>'RM_5.4.3.sz.mell'!J58</f>
        <v>0</v>
      </c>
      <c r="K58" s="849">
        <f>'RM_5.4.3.sz.mell'!K58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'RM_5.4.3.sz.mell'!C59</f>
        <v>0</v>
      </c>
      <c r="D59" s="846">
        <f>'RM_5.4.3.sz.mell'!D59</f>
        <v>0</v>
      </c>
      <c r="E59" s="846">
        <f>'RM_5.4.3.sz.mell'!E59</f>
        <v>0</v>
      </c>
      <c r="F59" s="846">
        <f>'RM_5.4.3.sz.mell'!F59</f>
        <v>0</v>
      </c>
      <c r="G59" s="846">
        <f>'RM_5.4.3.sz.mell'!G59</f>
        <v>0</v>
      </c>
      <c r="H59" s="846">
        <f>'RM_5.4.3.sz.mell'!H59</f>
        <v>0</v>
      </c>
      <c r="I59" s="846">
        <f>'RM_5.4.3.sz.mell'!I59</f>
        <v>0</v>
      </c>
      <c r="J59" s="846">
        <f>'RM_5.4.3.sz.mell'!J59</f>
        <v>0</v>
      </c>
      <c r="K59" s="847">
        <f>'RM_5.4.3.sz.mell'!K59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'RM_5.4.3.sz.mell'!C60</f>
        <v>0</v>
      </c>
      <c r="D60" s="846">
        <f>'RM_5.4.3.sz.mell'!D60</f>
        <v>0</v>
      </c>
      <c r="E60" s="846">
        <f>'RM_5.4.3.sz.mell'!E60</f>
        <v>0</v>
      </c>
      <c r="F60" s="846">
        <f>'RM_5.4.3.sz.mell'!F60</f>
        <v>0</v>
      </c>
      <c r="G60" s="846">
        <f>'RM_5.4.3.sz.mell'!G60</f>
        <v>0</v>
      </c>
      <c r="H60" s="846">
        <f>'RM_5.4.3.sz.mell'!H60</f>
        <v>0</v>
      </c>
      <c r="I60" s="846">
        <f>'RM_5.4.3.sz.mell'!I60</f>
        <v>0</v>
      </c>
      <c r="J60" s="846">
        <f>'RM_5.4.3.sz.mell'!J60</f>
        <v>0</v>
      </c>
      <c r="K60" s="847">
        <f>'RM_5.4.3.sz.mell'!K60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theme="7"/>
  </sheetPr>
  <dimension ref="A1:K60"/>
  <sheetViews>
    <sheetView topLeftCell="B1" zoomScale="120" zoomScaleNormal="120" workbookViewId="0">
      <selection activeCell="M32" sqref="M32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CONCATENATE("5.5. melléklet ",E_ALAPADATOK!A7," ",E_ALAPADATOK!B7," ",E_ALAPADATOK!C7," ",E_ALAPADATOK!D7," ",E_ALAPADATOK!E7," ",E_ALAPADATOK!F7," ",E_ALAPADATOK!G7," ",E_ALAPADATOK!H7)</f>
        <v>5.5. melléklet a … / 2019 ( … ) önkormányzati rendelethez</v>
      </c>
    </row>
    <row r="2" spans="1:11" s="465" customFormat="1" ht="23.1" customHeight="1" x14ac:dyDescent="0.25">
      <c r="A2" s="417" t="s">
        <v>204</v>
      </c>
      <c r="B2" s="1795" t="str">
        <f>CONCATENATE(E_ALAPADATOK!B17)</f>
        <v>3 kvi név</v>
      </c>
      <c r="C2" s="1796"/>
      <c r="D2" s="1796"/>
      <c r="E2" s="1796"/>
      <c r="F2" s="1796"/>
      <c r="G2" s="1796"/>
      <c r="H2" s="1796"/>
      <c r="I2" s="1796"/>
      <c r="J2" s="1796"/>
      <c r="K2" s="376" t="s">
        <v>612</v>
      </c>
    </row>
    <row r="3" spans="1:11" s="465" customFormat="1" ht="23.1" customHeight="1" thickBot="1" x14ac:dyDescent="0.3">
      <c r="A3" s="459" t="s">
        <v>203</v>
      </c>
      <c r="B3" s="1797" t="s">
        <v>800</v>
      </c>
      <c r="C3" s="1798"/>
      <c r="D3" s="1798"/>
      <c r="E3" s="1798"/>
      <c r="F3" s="1798"/>
      <c r="G3" s="1798"/>
      <c r="H3" s="1798"/>
      <c r="I3" s="1798"/>
      <c r="J3" s="1798"/>
      <c r="K3" s="1514" t="s">
        <v>54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'RM_5.5.sz.mell'!C10</f>
        <v>0</v>
      </c>
      <c r="D10" s="322">
        <f>'RM_5.5.sz.mell'!D10</f>
        <v>0</v>
      </c>
      <c r="E10" s="322">
        <f>'RM_5.5.sz.mell'!E10</f>
        <v>0</v>
      </c>
      <c r="F10" s="322">
        <f>'RM_5.5.sz.mell'!F10</f>
        <v>0</v>
      </c>
      <c r="G10" s="322">
        <f>'RM_5.5.sz.mell'!G10</f>
        <v>0</v>
      </c>
      <c r="H10" s="322">
        <f>'RM_5.5.sz.mell'!H10</f>
        <v>0</v>
      </c>
      <c r="I10" s="322">
        <f>'RM_5.5.sz.mell'!I10</f>
        <v>0</v>
      </c>
      <c r="J10" s="322">
        <f>'RM_5.5.sz.mell'!J10</f>
        <v>0</v>
      </c>
      <c r="K10" s="322">
        <f>'RM_5.5.sz.mell'!K10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'RM_5.5.sz.mell'!C11</f>
        <v>0</v>
      </c>
      <c r="D11" s="715">
        <f>'RM_5.5.sz.mell'!D11</f>
        <v>0</v>
      </c>
      <c r="E11" s="715">
        <f>'RM_5.5.sz.mell'!E11</f>
        <v>0</v>
      </c>
      <c r="F11" s="715">
        <f>'RM_5.5.sz.mell'!F11</f>
        <v>0</v>
      </c>
      <c r="G11" s="715">
        <f>'RM_5.5.sz.mell'!G11</f>
        <v>0</v>
      </c>
      <c r="H11" s="715">
        <f>'RM_5.5.sz.mell'!H11</f>
        <v>0</v>
      </c>
      <c r="I11" s="715">
        <f>'RM_5.5.sz.mell'!I11</f>
        <v>0</v>
      </c>
      <c r="J11" s="813">
        <f>'RM_5.5.sz.mell'!J11</f>
        <v>0</v>
      </c>
      <c r="K11" s="814">
        <f>'RM_5.5.sz.mell'!K11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'RM_5.5.sz.mell'!C12</f>
        <v>0</v>
      </c>
      <c r="D12" s="717">
        <f>'RM_5.5.sz.mell'!D12</f>
        <v>0</v>
      </c>
      <c r="E12" s="717">
        <f>'RM_5.5.sz.mell'!E12</f>
        <v>0</v>
      </c>
      <c r="F12" s="717">
        <f>'RM_5.5.sz.mell'!F12</f>
        <v>0</v>
      </c>
      <c r="G12" s="717">
        <f>'RM_5.5.sz.mell'!G12</f>
        <v>0</v>
      </c>
      <c r="H12" s="717">
        <f>'RM_5.5.sz.mell'!H12</f>
        <v>0</v>
      </c>
      <c r="I12" s="717">
        <f>'RM_5.5.sz.mell'!I12</f>
        <v>0</v>
      </c>
      <c r="J12" s="816">
        <f>'RM_5.5.sz.mell'!J12</f>
        <v>0</v>
      </c>
      <c r="K12" s="814">
        <f>'RM_5.5.sz.mell'!K12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'RM_5.5.sz.mell'!C13</f>
        <v>0</v>
      </c>
      <c r="D13" s="717">
        <f>'RM_5.5.sz.mell'!D13</f>
        <v>0</v>
      </c>
      <c r="E13" s="717">
        <f>'RM_5.5.sz.mell'!E13</f>
        <v>0</v>
      </c>
      <c r="F13" s="717">
        <f>'RM_5.5.sz.mell'!F13</f>
        <v>0</v>
      </c>
      <c r="G13" s="717">
        <f>'RM_5.5.sz.mell'!G13</f>
        <v>0</v>
      </c>
      <c r="H13" s="717">
        <f>'RM_5.5.sz.mell'!H13</f>
        <v>0</v>
      </c>
      <c r="I13" s="717">
        <f>'RM_5.5.sz.mell'!I13</f>
        <v>0</v>
      </c>
      <c r="J13" s="816">
        <f>'RM_5.5.sz.mell'!J13</f>
        <v>0</v>
      </c>
      <c r="K13" s="814">
        <f>'RM_5.5.sz.mell'!K13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'RM_5.5.sz.mell'!C14</f>
        <v>0</v>
      </c>
      <c r="D14" s="717">
        <f>'RM_5.5.sz.mell'!D14</f>
        <v>0</v>
      </c>
      <c r="E14" s="717">
        <f>'RM_5.5.sz.mell'!E14</f>
        <v>0</v>
      </c>
      <c r="F14" s="717">
        <f>'RM_5.5.sz.mell'!F14</f>
        <v>0</v>
      </c>
      <c r="G14" s="717">
        <f>'RM_5.5.sz.mell'!G14</f>
        <v>0</v>
      </c>
      <c r="H14" s="717">
        <f>'RM_5.5.sz.mell'!H14</f>
        <v>0</v>
      </c>
      <c r="I14" s="717">
        <f>'RM_5.5.sz.mell'!I14</f>
        <v>0</v>
      </c>
      <c r="J14" s="816">
        <f>'RM_5.5.sz.mell'!J14</f>
        <v>0</v>
      </c>
      <c r="K14" s="814">
        <f>'RM_5.5.sz.mell'!K14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'RM_5.5.sz.mell'!C15</f>
        <v>0</v>
      </c>
      <c r="D15" s="717">
        <f>'RM_5.5.sz.mell'!D15</f>
        <v>0</v>
      </c>
      <c r="E15" s="717">
        <f>'RM_5.5.sz.mell'!E15</f>
        <v>0</v>
      </c>
      <c r="F15" s="717">
        <f>'RM_5.5.sz.mell'!F15</f>
        <v>0</v>
      </c>
      <c r="G15" s="717">
        <f>'RM_5.5.sz.mell'!G15</f>
        <v>0</v>
      </c>
      <c r="H15" s="717">
        <f>'RM_5.5.sz.mell'!H15</f>
        <v>0</v>
      </c>
      <c r="I15" s="717">
        <f>'RM_5.5.sz.mell'!I15</f>
        <v>0</v>
      </c>
      <c r="J15" s="816">
        <f>'RM_5.5.sz.mell'!J15</f>
        <v>0</v>
      </c>
      <c r="K15" s="814">
        <f>'RM_5.5.sz.mell'!K15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'RM_5.5.sz.mell'!C16</f>
        <v>0</v>
      </c>
      <c r="D16" s="717">
        <f>'RM_5.5.sz.mell'!D16</f>
        <v>0</v>
      </c>
      <c r="E16" s="717">
        <f>'RM_5.5.sz.mell'!E16</f>
        <v>0</v>
      </c>
      <c r="F16" s="717">
        <f>'RM_5.5.sz.mell'!F16</f>
        <v>0</v>
      </c>
      <c r="G16" s="717">
        <f>'RM_5.5.sz.mell'!G16</f>
        <v>0</v>
      </c>
      <c r="H16" s="717">
        <f>'RM_5.5.sz.mell'!H16</f>
        <v>0</v>
      </c>
      <c r="I16" s="717">
        <f>'RM_5.5.sz.mell'!I16</f>
        <v>0</v>
      </c>
      <c r="J16" s="816">
        <f>'RM_5.5.sz.mell'!J16</f>
        <v>0</v>
      </c>
      <c r="K16" s="814">
        <f>'RM_5.5.sz.mell'!K16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'RM_5.5.sz.mell'!C17</f>
        <v>0</v>
      </c>
      <c r="D17" s="717">
        <f>'RM_5.5.sz.mell'!D17</f>
        <v>0</v>
      </c>
      <c r="E17" s="717">
        <f>'RM_5.5.sz.mell'!E17</f>
        <v>0</v>
      </c>
      <c r="F17" s="717">
        <f>'RM_5.5.sz.mell'!F17</f>
        <v>0</v>
      </c>
      <c r="G17" s="717">
        <f>'RM_5.5.sz.mell'!G17</f>
        <v>0</v>
      </c>
      <c r="H17" s="717">
        <f>'RM_5.5.sz.mell'!H17</f>
        <v>0</v>
      </c>
      <c r="I17" s="717">
        <f>'RM_5.5.sz.mell'!I17</f>
        <v>0</v>
      </c>
      <c r="J17" s="816">
        <f>'RM_5.5.sz.mell'!J17</f>
        <v>0</v>
      </c>
      <c r="K17" s="814">
        <f>'RM_5.5.sz.mell'!K17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'RM_5.5.sz.mell'!C18</f>
        <v>0</v>
      </c>
      <c r="D18" s="717">
        <f>'RM_5.5.sz.mell'!D18</f>
        <v>0</v>
      </c>
      <c r="E18" s="717">
        <f>'RM_5.5.sz.mell'!E18</f>
        <v>0</v>
      </c>
      <c r="F18" s="717">
        <f>'RM_5.5.sz.mell'!F18</f>
        <v>0</v>
      </c>
      <c r="G18" s="717">
        <f>'RM_5.5.sz.mell'!G18</f>
        <v>0</v>
      </c>
      <c r="H18" s="717">
        <f>'RM_5.5.sz.mell'!H18</f>
        <v>0</v>
      </c>
      <c r="I18" s="717">
        <f>'RM_5.5.sz.mell'!I18</f>
        <v>0</v>
      </c>
      <c r="J18" s="816">
        <f>'RM_5.5.sz.mell'!J18</f>
        <v>0</v>
      </c>
      <c r="K18" s="814">
        <f>'RM_5.5.sz.mell'!K18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'RM_5.5.sz.mell'!C19</f>
        <v>0</v>
      </c>
      <c r="D19" s="717">
        <f>'RM_5.5.sz.mell'!D19</f>
        <v>0</v>
      </c>
      <c r="E19" s="717">
        <f>'RM_5.5.sz.mell'!E19</f>
        <v>0</v>
      </c>
      <c r="F19" s="717">
        <f>'RM_5.5.sz.mell'!F19</f>
        <v>0</v>
      </c>
      <c r="G19" s="717">
        <f>'RM_5.5.sz.mell'!G19</f>
        <v>0</v>
      </c>
      <c r="H19" s="717">
        <f>'RM_5.5.sz.mell'!H19</f>
        <v>0</v>
      </c>
      <c r="I19" s="717">
        <f>'RM_5.5.sz.mell'!I19</f>
        <v>0</v>
      </c>
      <c r="J19" s="816">
        <f>'RM_5.5.sz.mell'!J19</f>
        <v>0</v>
      </c>
      <c r="K19" s="814">
        <f>'RM_5.5.sz.mell'!K19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'RM_5.5.sz.mell'!C20</f>
        <v>0</v>
      </c>
      <c r="D20" s="717">
        <f>'RM_5.5.sz.mell'!D20</f>
        <v>0</v>
      </c>
      <c r="E20" s="717">
        <f>'RM_5.5.sz.mell'!E20</f>
        <v>0</v>
      </c>
      <c r="F20" s="717">
        <f>'RM_5.5.sz.mell'!F20</f>
        <v>0</v>
      </c>
      <c r="G20" s="717">
        <f>'RM_5.5.sz.mell'!G20</f>
        <v>0</v>
      </c>
      <c r="H20" s="717">
        <f>'RM_5.5.sz.mell'!H20</f>
        <v>0</v>
      </c>
      <c r="I20" s="717">
        <f>'RM_5.5.sz.mell'!I20</f>
        <v>0</v>
      </c>
      <c r="J20" s="816">
        <f>'RM_5.5.sz.mell'!J20</f>
        <v>0</v>
      </c>
      <c r="K20" s="814">
        <f>'RM_5.5.sz.mell'!K20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'RM_5.5.sz.mell'!C21</f>
        <v>0</v>
      </c>
      <c r="D21" s="719">
        <f>'RM_5.5.sz.mell'!D21</f>
        <v>0</v>
      </c>
      <c r="E21" s="719">
        <f>'RM_5.5.sz.mell'!E21</f>
        <v>0</v>
      </c>
      <c r="F21" s="719">
        <f>'RM_5.5.sz.mell'!F21</f>
        <v>0</v>
      </c>
      <c r="G21" s="719">
        <f>'RM_5.5.sz.mell'!G21</f>
        <v>0</v>
      </c>
      <c r="H21" s="719">
        <f>'RM_5.5.sz.mell'!H21</f>
        <v>0</v>
      </c>
      <c r="I21" s="719">
        <f>'RM_5.5.sz.mell'!I21</f>
        <v>0</v>
      </c>
      <c r="J21" s="819">
        <f>'RM_5.5.sz.mell'!J21</f>
        <v>0</v>
      </c>
      <c r="K21" s="814">
        <f>'RM_5.5.sz.mell'!K21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'RM_5.5.sz.mell'!C22</f>
        <v>0</v>
      </c>
      <c r="D22" s="322">
        <f>'RM_5.5.sz.mell'!D22</f>
        <v>0</v>
      </c>
      <c r="E22" s="322">
        <f>'RM_5.5.sz.mell'!E22</f>
        <v>0</v>
      </c>
      <c r="F22" s="322">
        <f>'RM_5.5.sz.mell'!F22</f>
        <v>0</v>
      </c>
      <c r="G22" s="322">
        <f>'RM_5.5.sz.mell'!G22</f>
        <v>0</v>
      </c>
      <c r="H22" s="322">
        <f>'RM_5.5.sz.mell'!H22</f>
        <v>0</v>
      </c>
      <c r="I22" s="322">
        <f>'RM_5.5.sz.mell'!I22</f>
        <v>0</v>
      </c>
      <c r="J22" s="322">
        <f>'RM_5.5.sz.mell'!J22</f>
        <v>0</v>
      </c>
      <c r="K22" s="371">
        <f>'RM_5.5.sz.mell'!K22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'RM_5.5.sz.mell'!C23</f>
        <v>0</v>
      </c>
      <c r="D23" s="699">
        <f>'RM_5.5.sz.mell'!D23</f>
        <v>0</v>
      </c>
      <c r="E23" s="699">
        <f>'RM_5.5.sz.mell'!E23</f>
        <v>0</v>
      </c>
      <c r="F23" s="699">
        <f>'RM_5.5.sz.mell'!F23</f>
        <v>0</v>
      </c>
      <c r="G23" s="699">
        <f>'RM_5.5.sz.mell'!G23</f>
        <v>0</v>
      </c>
      <c r="H23" s="699">
        <f>'RM_5.5.sz.mell'!H23</f>
        <v>0</v>
      </c>
      <c r="I23" s="699">
        <f>'RM_5.5.sz.mell'!I23</f>
        <v>0</v>
      </c>
      <c r="J23" s="821">
        <f>'RM_5.5.sz.mell'!J23</f>
        <v>0</v>
      </c>
      <c r="K23" s="814">
        <f>'RM_5.5.sz.mell'!K23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'RM_5.5.sz.mell'!C24</f>
        <v>0</v>
      </c>
      <c r="D24" s="717">
        <f>'RM_5.5.sz.mell'!D24</f>
        <v>0</v>
      </c>
      <c r="E24" s="717">
        <f>'RM_5.5.sz.mell'!E24</f>
        <v>0</v>
      </c>
      <c r="F24" s="717">
        <f>'RM_5.5.sz.mell'!F24</f>
        <v>0</v>
      </c>
      <c r="G24" s="717">
        <f>'RM_5.5.sz.mell'!G24</f>
        <v>0</v>
      </c>
      <c r="H24" s="717">
        <f>'RM_5.5.sz.mell'!H24</f>
        <v>0</v>
      </c>
      <c r="I24" s="717">
        <f>'RM_5.5.sz.mell'!I24</f>
        <v>0</v>
      </c>
      <c r="J24" s="816">
        <f>'RM_5.5.sz.mell'!J24</f>
        <v>0</v>
      </c>
      <c r="K24" s="822">
        <f>'RM_5.5.sz.mell'!K24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'RM_5.5.sz.mell'!C25</f>
        <v>0</v>
      </c>
      <c r="D25" s="717">
        <f>'RM_5.5.sz.mell'!D25</f>
        <v>0</v>
      </c>
      <c r="E25" s="717">
        <f>'RM_5.5.sz.mell'!E25</f>
        <v>0</v>
      </c>
      <c r="F25" s="717">
        <f>'RM_5.5.sz.mell'!F25</f>
        <v>0</v>
      </c>
      <c r="G25" s="717">
        <f>'RM_5.5.sz.mell'!G25</f>
        <v>0</v>
      </c>
      <c r="H25" s="717">
        <f>'RM_5.5.sz.mell'!H25</f>
        <v>0</v>
      </c>
      <c r="I25" s="717">
        <f>'RM_5.5.sz.mell'!I25</f>
        <v>0</v>
      </c>
      <c r="J25" s="816">
        <f>'RM_5.5.sz.mell'!J25</f>
        <v>0</v>
      </c>
      <c r="K25" s="822">
        <f>'RM_5.5.sz.mell'!K25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'RM_5.5.sz.mell'!C26</f>
        <v>0</v>
      </c>
      <c r="D26" s="719">
        <f>'RM_5.5.sz.mell'!D26</f>
        <v>0</v>
      </c>
      <c r="E26" s="719">
        <f>'RM_5.5.sz.mell'!E26</f>
        <v>0</v>
      </c>
      <c r="F26" s="719">
        <f>'RM_5.5.sz.mell'!F26</f>
        <v>0</v>
      </c>
      <c r="G26" s="719">
        <f>'RM_5.5.sz.mell'!G26</f>
        <v>0</v>
      </c>
      <c r="H26" s="719">
        <f>'RM_5.5.sz.mell'!H26</f>
        <v>0</v>
      </c>
      <c r="I26" s="719">
        <f>'RM_5.5.sz.mell'!I26</f>
        <v>0</v>
      </c>
      <c r="J26" s="823">
        <f>'RM_5.5.sz.mell'!J26</f>
        <v>0</v>
      </c>
      <c r="K26" s="824">
        <f>'RM_5.5.sz.mell'!K26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'RM_5.5.sz.mell'!C27</f>
        <v>0</v>
      </c>
      <c r="D27" s="414">
        <f>'RM_5.5.sz.mell'!D27</f>
        <v>0</v>
      </c>
      <c r="E27" s="414">
        <f>'RM_5.5.sz.mell'!E27</f>
        <v>0</v>
      </c>
      <c r="F27" s="414">
        <f>'RM_5.5.sz.mell'!F27</f>
        <v>0</v>
      </c>
      <c r="G27" s="414">
        <f>'RM_5.5.sz.mell'!G27</f>
        <v>0</v>
      </c>
      <c r="H27" s="414">
        <f>'RM_5.5.sz.mell'!H27</f>
        <v>0</v>
      </c>
      <c r="I27" s="414">
        <f>'RM_5.5.sz.mell'!I27</f>
        <v>0</v>
      </c>
      <c r="J27" s="414">
        <f>'RM_5.5.sz.mell'!J27</f>
        <v>0</v>
      </c>
      <c r="K27" s="327">
        <f>'RM_5.5.sz.mell'!K27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'RM_5.5.sz.mell'!C28</f>
        <v>0</v>
      </c>
      <c r="D28" s="322">
        <f>'RM_5.5.sz.mell'!D28</f>
        <v>0</v>
      </c>
      <c r="E28" s="322">
        <f>'RM_5.5.sz.mell'!E28</f>
        <v>0</v>
      </c>
      <c r="F28" s="322">
        <f>'RM_5.5.sz.mell'!F28</f>
        <v>0</v>
      </c>
      <c r="G28" s="322">
        <f>'RM_5.5.sz.mell'!G28</f>
        <v>0</v>
      </c>
      <c r="H28" s="322">
        <f>'RM_5.5.sz.mell'!H28</f>
        <v>0</v>
      </c>
      <c r="I28" s="322">
        <f>'RM_5.5.sz.mell'!I28</f>
        <v>0</v>
      </c>
      <c r="J28" s="322">
        <f>'RM_5.5.sz.mell'!J28</f>
        <v>0</v>
      </c>
      <c r="K28" s="371">
        <f>'RM_5.5.sz.mell'!K28</f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'RM_5.5.sz.mell'!C29</f>
        <v>0</v>
      </c>
      <c r="D29" s="710">
        <f>'RM_5.5.sz.mell'!D29</f>
        <v>0</v>
      </c>
      <c r="E29" s="710">
        <f>'RM_5.5.sz.mell'!E29</f>
        <v>0</v>
      </c>
      <c r="F29" s="710">
        <f>'RM_5.5.sz.mell'!F29</f>
        <v>0</v>
      </c>
      <c r="G29" s="710">
        <f>'RM_5.5.sz.mell'!G29</f>
        <v>0</v>
      </c>
      <c r="H29" s="710">
        <f>'RM_5.5.sz.mell'!H29</f>
        <v>0</v>
      </c>
      <c r="I29" s="710">
        <f>'RM_5.5.sz.mell'!I29</f>
        <v>0</v>
      </c>
      <c r="J29" s="821">
        <f>'RM_5.5.sz.mell'!J29</f>
        <v>0</v>
      </c>
      <c r="K29" s="814">
        <f>'RM_5.5.sz.mell'!K29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'RM_5.5.sz.mell'!C30</f>
        <v>0</v>
      </c>
      <c r="D30" s="710">
        <f>'RM_5.5.sz.mell'!D30</f>
        <v>0</v>
      </c>
      <c r="E30" s="710">
        <f>'RM_5.5.sz.mell'!E30</f>
        <v>0</v>
      </c>
      <c r="F30" s="710">
        <f>'RM_5.5.sz.mell'!F30</f>
        <v>0</v>
      </c>
      <c r="G30" s="710">
        <f>'RM_5.5.sz.mell'!G30</f>
        <v>0</v>
      </c>
      <c r="H30" s="710">
        <f>'RM_5.5.sz.mell'!H30</f>
        <v>0</v>
      </c>
      <c r="I30" s="710">
        <f>'RM_5.5.sz.mell'!I30</f>
        <v>0</v>
      </c>
      <c r="J30" s="821">
        <f>'RM_5.5.sz.mell'!J30</f>
        <v>0</v>
      </c>
      <c r="K30" s="814">
        <f>'RM_5.5.sz.mell'!K30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'RM_5.5.sz.mell'!C31</f>
        <v>0</v>
      </c>
      <c r="D31" s="790">
        <f>'RM_5.5.sz.mell'!D31</f>
        <v>0</v>
      </c>
      <c r="E31" s="790">
        <f>'RM_5.5.sz.mell'!E31</f>
        <v>0</v>
      </c>
      <c r="F31" s="790">
        <f>'RM_5.5.sz.mell'!F31</f>
        <v>0</v>
      </c>
      <c r="G31" s="790">
        <f>'RM_5.5.sz.mell'!G31</f>
        <v>0</v>
      </c>
      <c r="H31" s="790">
        <f>'RM_5.5.sz.mell'!H31</f>
        <v>0</v>
      </c>
      <c r="I31" s="790">
        <f>'RM_5.5.sz.mell'!I31</f>
        <v>0</v>
      </c>
      <c r="J31" s="821">
        <f>'RM_5.5.sz.mell'!J31</f>
        <v>0</v>
      </c>
      <c r="K31" s="814">
        <f>'RM_5.5.sz.mell'!K31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'RM_5.5.sz.mell'!C32</f>
        <v>0</v>
      </c>
      <c r="D32" s="322">
        <f>'RM_5.5.sz.mell'!D32</f>
        <v>0</v>
      </c>
      <c r="E32" s="322">
        <f>'RM_5.5.sz.mell'!E32</f>
        <v>0</v>
      </c>
      <c r="F32" s="322">
        <f>'RM_5.5.sz.mell'!F32</f>
        <v>0</v>
      </c>
      <c r="G32" s="322">
        <f>'RM_5.5.sz.mell'!G32</f>
        <v>0</v>
      </c>
      <c r="H32" s="322">
        <f>'RM_5.5.sz.mell'!H32</f>
        <v>0</v>
      </c>
      <c r="I32" s="322">
        <f>'RM_5.5.sz.mell'!I32</f>
        <v>0</v>
      </c>
      <c r="J32" s="322">
        <f>'RM_5.5.sz.mell'!J32</f>
        <v>0</v>
      </c>
      <c r="K32" s="371">
        <f>'RM_5.5.sz.mell'!K32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'RM_5.5.sz.mell'!C33</f>
        <v>0</v>
      </c>
      <c r="D33" s="703">
        <f>'RM_5.5.sz.mell'!D33</f>
        <v>0</v>
      </c>
      <c r="E33" s="703">
        <f>'RM_5.5.sz.mell'!E33</f>
        <v>0</v>
      </c>
      <c r="F33" s="703">
        <f>'RM_5.5.sz.mell'!F33</f>
        <v>0</v>
      </c>
      <c r="G33" s="703">
        <f>'RM_5.5.sz.mell'!G33</f>
        <v>0</v>
      </c>
      <c r="H33" s="703">
        <f>'RM_5.5.sz.mell'!H33</f>
        <v>0</v>
      </c>
      <c r="I33" s="703">
        <f>'RM_5.5.sz.mell'!I33</f>
        <v>0</v>
      </c>
      <c r="J33" s="821">
        <f>'RM_5.5.sz.mell'!J33</f>
        <v>0</v>
      </c>
      <c r="K33" s="814">
        <f>'RM_5.5.sz.mell'!K33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'RM_5.5.sz.mell'!C34</f>
        <v>0</v>
      </c>
      <c r="D34" s="710">
        <f>'RM_5.5.sz.mell'!D34</f>
        <v>0</v>
      </c>
      <c r="E34" s="710">
        <f>'RM_5.5.sz.mell'!E34</f>
        <v>0</v>
      </c>
      <c r="F34" s="710">
        <f>'RM_5.5.sz.mell'!F34</f>
        <v>0</v>
      </c>
      <c r="G34" s="710">
        <f>'RM_5.5.sz.mell'!G34</f>
        <v>0</v>
      </c>
      <c r="H34" s="710">
        <f>'RM_5.5.sz.mell'!H34</f>
        <v>0</v>
      </c>
      <c r="I34" s="710">
        <f>'RM_5.5.sz.mell'!I34</f>
        <v>0</v>
      </c>
      <c r="J34" s="821">
        <f>'RM_5.5.sz.mell'!J34</f>
        <v>0</v>
      </c>
      <c r="K34" s="814">
        <f>'RM_5.5.sz.mell'!K34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'RM_5.5.sz.mell'!C35</f>
        <v>0</v>
      </c>
      <c r="D35" s="790">
        <f>'RM_5.5.sz.mell'!D35</f>
        <v>0</v>
      </c>
      <c r="E35" s="790">
        <f>'RM_5.5.sz.mell'!E35</f>
        <v>0</v>
      </c>
      <c r="F35" s="790">
        <f>'RM_5.5.sz.mell'!F35</f>
        <v>0</v>
      </c>
      <c r="G35" s="790">
        <f>'RM_5.5.sz.mell'!G35</f>
        <v>0</v>
      </c>
      <c r="H35" s="790">
        <f>'RM_5.5.sz.mell'!H35</f>
        <v>0</v>
      </c>
      <c r="I35" s="790">
        <f>'RM_5.5.sz.mell'!I35</f>
        <v>0</v>
      </c>
      <c r="J35" s="821">
        <f>'RM_5.5.sz.mell'!J35</f>
        <v>0</v>
      </c>
      <c r="K35" s="831">
        <f>'RM_5.5.sz.mell'!K35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'RM_5.5.sz.mell'!C36</f>
        <v>0</v>
      </c>
      <c r="D36" s="414">
        <f>'RM_5.5.sz.mell'!D36</f>
        <v>0</v>
      </c>
      <c r="E36" s="414">
        <f>'RM_5.5.sz.mell'!E36</f>
        <v>0</v>
      </c>
      <c r="F36" s="414">
        <f>'RM_5.5.sz.mell'!F36</f>
        <v>0</v>
      </c>
      <c r="G36" s="414">
        <f>'RM_5.5.sz.mell'!G36</f>
        <v>0</v>
      </c>
      <c r="H36" s="414">
        <f>'RM_5.5.sz.mell'!H36</f>
        <v>0</v>
      </c>
      <c r="I36" s="414">
        <f>'RM_5.5.sz.mell'!I36</f>
        <v>0</v>
      </c>
      <c r="J36" s="322">
        <f>'RM_5.5.sz.mell'!J36</f>
        <v>0</v>
      </c>
      <c r="K36" s="327">
        <f>'RM_5.5.sz.mell'!K36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'RM_5.5.sz.mell'!C37</f>
        <v>0</v>
      </c>
      <c r="D37" s="414">
        <f>'RM_5.5.sz.mell'!D37</f>
        <v>0</v>
      </c>
      <c r="E37" s="414">
        <f>'RM_5.5.sz.mell'!E37</f>
        <v>0</v>
      </c>
      <c r="F37" s="414">
        <f>'RM_5.5.sz.mell'!F37</f>
        <v>0</v>
      </c>
      <c r="G37" s="414">
        <f>'RM_5.5.sz.mell'!G37</f>
        <v>0</v>
      </c>
      <c r="H37" s="414">
        <f>'RM_5.5.sz.mell'!H37</f>
        <v>0</v>
      </c>
      <c r="I37" s="414">
        <f>'RM_5.5.sz.mell'!I37</f>
        <v>0</v>
      </c>
      <c r="J37" s="832">
        <f>'RM_5.5.sz.mell'!J37</f>
        <v>0</v>
      </c>
      <c r="K37" s="814">
        <f>'RM_5.5.sz.mell'!K37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'RM_5.5.sz.mell'!C38</f>
        <v>0</v>
      </c>
      <c r="D38" s="322">
        <f>'RM_5.5.sz.mell'!D38</f>
        <v>0</v>
      </c>
      <c r="E38" s="322">
        <f>'RM_5.5.sz.mell'!E38</f>
        <v>0</v>
      </c>
      <c r="F38" s="322">
        <f>'RM_5.5.sz.mell'!F38</f>
        <v>0</v>
      </c>
      <c r="G38" s="322">
        <f>'RM_5.5.sz.mell'!G38</f>
        <v>0</v>
      </c>
      <c r="H38" s="322">
        <f>'RM_5.5.sz.mell'!H38</f>
        <v>0</v>
      </c>
      <c r="I38" s="322">
        <f>'RM_5.5.sz.mell'!I38</f>
        <v>0</v>
      </c>
      <c r="J38" s="322">
        <f>'RM_5.5.sz.mell'!J38</f>
        <v>0</v>
      </c>
      <c r="K38" s="371">
        <f>'RM_5.5.sz.mell'!K38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'RM_5.5.sz.mell'!C39</f>
        <v>0</v>
      </c>
      <c r="D39" s="322">
        <f>'RM_5.5.sz.mell'!D39</f>
        <v>0</v>
      </c>
      <c r="E39" s="322">
        <f>'RM_5.5.sz.mell'!E39</f>
        <v>0</v>
      </c>
      <c r="F39" s="322">
        <f>'RM_5.5.sz.mell'!F39</f>
        <v>0</v>
      </c>
      <c r="G39" s="322">
        <f>'RM_5.5.sz.mell'!G39</f>
        <v>0</v>
      </c>
      <c r="H39" s="322">
        <f>'RM_5.5.sz.mell'!H39</f>
        <v>0</v>
      </c>
      <c r="I39" s="322">
        <f>'RM_5.5.sz.mell'!I39</f>
        <v>0</v>
      </c>
      <c r="J39" s="322">
        <f>'RM_5.5.sz.mell'!J39</f>
        <v>0</v>
      </c>
      <c r="K39" s="371">
        <f>'RM_5.5.sz.mell'!K39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'RM_5.5.sz.mell'!C40</f>
        <v>0</v>
      </c>
      <c r="D40" s="703">
        <f>'RM_5.5.sz.mell'!D40</f>
        <v>0</v>
      </c>
      <c r="E40" s="703">
        <f>'RM_5.5.sz.mell'!E40</f>
        <v>0</v>
      </c>
      <c r="F40" s="703">
        <f>'RM_5.5.sz.mell'!F40</f>
        <v>0</v>
      </c>
      <c r="G40" s="703">
        <f>'RM_5.5.sz.mell'!G40</f>
        <v>0</v>
      </c>
      <c r="H40" s="703">
        <f>'RM_5.5.sz.mell'!H40</f>
        <v>0</v>
      </c>
      <c r="I40" s="703">
        <f>'RM_5.5.sz.mell'!I40</f>
        <v>0</v>
      </c>
      <c r="J40" s="821">
        <f>'RM_5.5.sz.mell'!J40</f>
        <v>0</v>
      </c>
      <c r="K40" s="814">
        <f>'RM_5.5.sz.mell'!K40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'RM_5.5.sz.mell'!C41</f>
        <v>0</v>
      </c>
      <c r="D41" s="710">
        <f>'RM_5.5.sz.mell'!D41</f>
        <v>0</v>
      </c>
      <c r="E41" s="710">
        <f>'RM_5.5.sz.mell'!E41</f>
        <v>0</v>
      </c>
      <c r="F41" s="710">
        <f>'RM_5.5.sz.mell'!F41</f>
        <v>0</v>
      </c>
      <c r="G41" s="710">
        <f>'RM_5.5.sz.mell'!G41</f>
        <v>0</v>
      </c>
      <c r="H41" s="710">
        <f>'RM_5.5.sz.mell'!H41</f>
        <v>0</v>
      </c>
      <c r="I41" s="710">
        <f>'RM_5.5.sz.mell'!I41</f>
        <v>0</v>
      </c>
      <c r="J41" s="821">
        <f>'RM_5.5.sz.mell'!J41</f>
        <v>0</v>
      </c>
      <c r="K41" s="822">
        <f>'RM_5.5.sz.mell'!K41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'RM_5.5.sz.mell'!C42</f>
        <v>0</v>
      </c>
      <c r="D42" s="707">
        <f>'RM_5.5.sz.mell'!D42</f>
        <v>0</v>
      </c>
      <c r="E42" s="707">
        <f>'RM_5.5.sz.mell'!E42</f>
        <v>0</v>
      </c>
      <c r="F42" s="707">
        <f>'RM_5.5.sz.mell'!F42</f>
        <v>0</v>
      </c>
      <c r="G42" s="707">
        <f>'RM_5.5.sz.mell'!G42</f>
        <v>0</v>
      </c>
      <c r="H42" s="707">
        <f>'RM_5.5.sz.mell'!H42</f>
        <v>0</v>
      </c>
      <c r="I42" s="707">
        <f>'RM_5.5.sz.mell'!I42</f>
        <v>0</v>
      </c>
      <c r="J42" s="821">
        <f>'RM_5.5.sz.mell'!J42</f>
        <v>0</v>
      </c>
      <c r="K42" s="824">
        <f>'RM_5.5.sz.mell'!K42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'RM_5.5.sz.mell'!C43</f>
        <v>0</v>
      </c>
      <c r="D43" s="322">
        <f>'RM_5.5.sz.mell'!D43</f>
        <v>0</v>
      </c>
      <c r="E43" s="322">
        <f>'RM_5.5.sz.mell'!E43</f>
        <v>0</v>
      </c>
      <c r="F43" s="322">
        <f>'RM_5.5.sz.mell'!F43</f>
        <v>0</v>
      </c>
      <c r="G43" s="322">
        <f>'RM_5.5.sz.mell'!G43</f>
        <v>0</v>
      </c>
      <c r="H43" s="322">
        <f>'RM_5.5.sz.mell'!H43</f>
        <v>0</v>
      </c>
      <c r="I43" s="322">
        <f>'RM_5.5.sz.mell'!I43</f>
        <v>0</v>
      </c>
      <c r="J43" s="322">
        <f>'RM_5.5.sz.mell'!J43</f>
        <v>0</v>
      </c>
      <c r="K43" s="371">
        <f>'RM_5.5.sz.mell'!K43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'RM_5.5.sz.mell'!C45</f>
        <v>0</v>
      </c>
      <c r="D45" s="834">
        <f>'RM_5.5.sz.mell'!D45</f>
        <v>0</v>
      </c>
      <c r="E45" s="834">
        <f>'RM_5.5.sz.mell'!E45</f>
        <v>0</v>
      </c>
      <c r="F45" s="834">
        <f>'RM_5.5.sz.mell'!F45</f>
        <v>0</v>
      </c>
      <c r="G45" s="834">
        <f>'RM_5.5.sz.mell'!G45</f>
        <v>0</v>
      </c>
      <c r="H45" s="834">
        <f>'RM_5.5.sz.mell'!H45</f>
        <v>0</v>
      </c>
      <c r="I45" s="834">
        <f>'RM_5.5.sz.mell'!I45</f>
        <v>0</v>
      </c>
      <c r="J45" s="834">
        <f>'RM_5.5.sz.mell'!J45</f>
        <v>0</v>
      </c>
      <c r="K45" s="327">
        <f>'RM_5.5.sz.mell'!K45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'RM_5.5.sz.mell'!C46</f>
        <v>0</v>
      </c>
      <c r="D46" s="836">
        <f>'RM_5.5.sz.mell'!D46</f>
        <v>0</v>
      </c>
      <c r="E46" s="836">
        <f>'RM_5.5.sz.mell'!E46</f>
        <v>0</v>
      </c>
      <c r="F46" s="836">
        <f>'RM_5.5.sz.mell'!F46</f>
        <v>0</v>
      </c>
      <c r="G46" s="836">
        <f>'RM_5.5.sz.mell'!G46</f>
        <v>0</v>
      </c>
      <c r="H46" s="836">
        <f>'RM_5.5.sz.mell'!H46</f>
        <v>0</v>
      </c>
      <c r="I46" s="836">
        <f>'RM_5.5.sz.mell'!I46</f>
        <v>0</v>
      </c>
      <c r="J46" s="836">
        <f>'RM_5.5.sz.mell'!J46</f>
        <v>0</v>
      </c>
      <c r="K46" s="837">
        <f>'RM_5.5.sz.mell'!K46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'RM_5.5.sz.mell'!C47</f>
        <v>0</v>
      </c>
      <c r="D47" s="839">
        <f>'RM_5.5.sz.mell'!D47</f>
        <v>0</v>
      </c>
      <c r="E47" s="839">
        <f>'RM_5.5.sz.mell'!E47</f>
        <v>0</v>
      </c>
      <c r="F47" s="839">
        <f>'RM_5.5.sz.mell'!F47</f>
        <v>0</v>
      </c>
      <c r="G47" s="839">
        <f>'RM_5.5.sz.mell'!G47</f>
        <v>0</v>
      </c>
      <c r="H47" s="839">
        <f>'RM_5.5.sz.mell'!H47</f>
        <v>0</v>
      </c>
      <c r="I47" s="839">
        <f>'RM_5.5.sz.mell'!I47</f>
        <v>0</v>
      </c>
      <c r="J47" s="839">
        <f>'RM_5.5.sz.mell'!J47</f>
        <v>0</v>
      </c>
      <c r="K47" s="840">
        <f>'RM_5.5.sz.mell'!K47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'RM_5.5.sz.mell'!C48</f>
        <v>0</v>
      </c>
      <c r="D48" s="839">
        <f>'RM_5.5.sz.mell'!D48</f>
        <v>0</v>
      </c>
      <c r="E48" s="839">
        <f>'RM_5.5.sz.mell'!E48</f>
        <v>0</v>
      </c>
      <c r="F48" s="839">
        <f>'RM_5.5.sz.mell'!F48</f>
        <v>0</v>
      </c>
      <c r="G48" s="839">
        <f>'RM_5.5.sz.mell'!G48</f>
        <v>0</v>
      </c>
      <c r="H48" s="839">
        <f>'RM_5.5.sz.mell'!H48</f>
        <v>0</v>
      </c>
      <c r="I48" s="839">
        <f>'RM_5.5.sz.mell'!I48</f>
        <v>0</v>
      </c>
      <c r="J48" s="839">
        <f>'RM_5.5.sz.mell'!J48</f>
        <v>0</v>
      </c>
      <c r="K48" s="840">
        <f>'RM_5.5.sz.mell'!K48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'RM_5.5.sz.mell'!C49</f>
        <v>0</v>
      </c>
      <c r="D49" s="839">
        <f>'RM_5.5.sz.mell'!D49</f>
        <v>0</v>
      </c>
      <c r="E49" s="839">
        <f>'RM_5.5.sz.mell'!E49</f>
        <v>0</v>
      </c>
      <c r="F49" s="839">
        <f>'RM_5.5.sz.mell'!F49</f>
        <v>0</v>
      </c>
      <c r="G49" s="839">
        <f>'RM_5.5.sz.mell'!G49</f>
        <v>0</v>
      </c>
      <c r="H49" s="839">
        <f>'RM_5.5.sz.mell'!H49</f>
        <v>0</v>
      </c>
      <c r="I49" s="839">
        <f>'RM_5.5.sz.mell'!I49</f>
        <v>0</v>
      </c>
      <c r="J49" s="839">
        <f>'RM_5.5.sz.mell'!J49</f>
        <v>0</v>
      </c>
      <c r="K49" s="840">
        <f>'RM_5.5.sz.mell'!K49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'RM_5.5.sz.mell'!C50</f>
        <v>0</v>
      </c>
      <c r="D50" s="839">
        <f>'RM_5.5.sz.mell'!D50</f>
        <v>0</v>
      </c>
      <c r="E50" s="839">
        <f>'RM_5.5.sz.mell'!E50</f>
        <v>0</v>
      </c>
      <c r="F50" s="839">
        <f>'RM_5.5.sz.mell'!F50</f>
        <v>0</v>
      </c>
      <c r="G50" s="839">
        <f>'RM_5.5.sz.mell'!G50</f>
        <v>0</v>
      </c>
      <c r="H50" s="839">
        <f>'RM_5.5.sz.mell'!H50</f>
        <v>0</v>
      </c>
      <c r="I50" s="839">
        <f>'RM_5.5.sz.mell'!I50</f>
        <v>0</v>
      </c>
      <c r="J50" s="839">
        <f>'RM_5.5.sz.mell'!J50</f>
        <v>0</v>
      </c>
      <c r="K50" s="840">
        <f>'RM_5.5.sz.mell'!K50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'RM_5.5.sz.mell'!C51</f>
        <v>0</v>
      </c>
      <c r="D51" s="834">
        <f>'RM_5.5.sz.mell'!D51</f>
        <v>0</v>
      </c>
      <c r="E51" s="834">
        <f>'RM_5.5.sz.mell'!E51</f>
        <v>0</v>
      </c>
      <c r="F51" s="834">
        <f>'RM_5.5.sz.mell'!F51</f>
        <v>0</v>
      </c>
      <c r="G51" s="834">
        <f>'RM_5.5.sz.mell'!G51</f>
        <v>0</v>
      </c>
      <c r="H51" s="834">
        <f>'RM_5.5.sz.mell'!H51</f>
        <v>0</v>
      </c>
      <c r="I51" s="834">
        <f>'RM_5.5.sz.mell'!I51</f>
        <v>0</v>
      </c>
      <c r="J51" s="834">
        <f>'RM_5.5.sz.mell'!J51</f>
        <v>0</v>
      </c>
      <c r="K51" s="327">
        <f>'RM_5.5.sz.mell'!K51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'RM_5.5.sz.mell'!C52</f>
        <v>0</v>
      </c>
      <c r="D52" s="836">
        <f>'RM_5.5.sz.mell'!D52</f>
        <v>0</v>
      </c>
      <c r="E52" s="836">
        <f>'RM_5.5.sz.mell'!E52</f>
        <v>0</v>
      </c>
      <c r="F52" s="836">
        <f>'RM_5.5.sz.mell'!F52</f>
        <v>0</v>
      </c>
      <c r="G52" s="836">
        <f>'RM_5.5.sz.mell'!G52</f>
        <v>0</v>
      </c>
      <c r="H52" s="836">
        <f>'RM_5.5.sz.mell'!H52</f>
        <v>0</v>
      </c>
      <c r="I52" s="836">
        <f>'RM_5.5.sz.mell'!I52</f>
        <v>0</v>
      </c>
      <c r="J52" s="836">
        <f>'RM_5.5.sz.mell'!J52</f>
        <v>0</v>
      </c>
      <c r="K52" s="837">
        <f>'RM_5.5.sz.mell'!K52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'RM_5.5.sz.mell'!C53</f>
        <v>0</v>
      </c>
      <c r="D53" s="839">
        <f>'RM_5.5.sz.mell'!D53</f>
        <v>0</v>
      </c>
      <c r="E53" s="839">
        <f>'RM_5.5.sz.mell'!E53</f>
        <v>0</v>
      </c>
      <c r="F53" s="839">
        <f>'RM_5.5.sz.mell'!F53</f>
        <v>0</v>
      </c>
      <c r="G53" s="839">
        <f>'RM_5.5.sz.mell'!G53</f>
        <v>0</v>
      </c>
      <c r="H53" s="839">
        <f>'RM_5.5.sz.mell'!H53</f>
        <v>0</v>
      </c>
      <c r="I53" s="839">
        <f>'RM_5.5.sz.mell'!I53</f>
        <v>0</v>
      </c>
      <c r="J53" s="839">
        <f>'RM_5.5.sz.mell'!J53</f>
        <v>0</v>
      </c>
      <c r="K53" s="840">
        <f>'RM_5.5.sz.mell'!K53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'RM_5.5.sz.mell'!C54</f>
        <v>0</v>
      </c>
      <c r="D54" s="839">
        <f>'RM_5.5.sz.mell'!D54</f>
        <v>0</v>
      </c>
      <c r="E54" s="839">
        <f>'RM_5.5.sz.mell'!E54</f>
        <v>0</v>
      </c>
      <c r="F54" s="839">
        <f>'RM_5.5.sz.mell'!F54</f>
        <v>0</v>
      </c>
      <c r="G54" s="839">
        <f>'RM_5.5.sz.mell'!G54</f>
        <v>0</v>
      </c>
      <c r="H54" s="839">
        <f>'RM_5.5.sz.mell'!H54</f>
        <v>0</v>
      </c>
      <c r="I54" s="839">
        <f>'RM_5.5.sz.mell'!I54</f>
        <v>0</v>
      </c>
      <c r="J54" s="839">
        <f>'RM_5.5.sz.mell'!J54</f>
        <v>0</v>
      </c>
      <c r="K54" s="840">
        <f>'RM_5.5.sz.mell'!K54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'RM_5.5.sz.mell'!C55</f>
        <v>0</v>
      </c>
      <c r="D55" s="839">
        <f>'RM_5.5.sz.mell'!D55</f>
        <v>0</v>
      </c>
      <c r="E55" s="839">
        <f>'RM_5.5.sz.mell'!E55</f>
        <v>0</v>
      </c>
      <c r="F55" s="839">
        <f>'RM_5.5.sz.mell'!F55</f>
        <v>0</v>
      </c>
      <c r="G55" s="839">
        <f>'RM_5.5.sz.mell'!G55</f>
        <v>0</v>
      </c>
      <c r="H55" s="839">
        <f>'RM_5.5.sz.mell'!H55</f>
        <v>0</v>
      </c>
      <c r="I55" s="839">
        <f>'RM_5.5.sz.mell'!I55</f>
        <v>0</v>
      </c>
      <c r="J55" s="839">
        <f>'RM_5.5.sz.mell'!J55</f>
        <v>0</v>
      </c>
      <c r="K55" s="840">
        <f>'RM_5.5.sz.mell'!K55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'RM_5.5.sz.mell'!C56</f>
        <v>0</v>
      </c>
      <c r="D56" s="834">
        <f>'RM_5.5.sz.mell'!D56</f>
        <v>0</v>
      </c>
      <c r="E56" s="834">
        <f>'RM_5.5.sz.mell'!E56</f>
        <v>0</v>
      </c>
      <c r="F56" s="834">
        <f>'RM_5.5.sz.mell'!F56</f>
        <v>0</v>
      </c>
      <c r="G56" s="834">
        <f>'RM_5.5.sz.mell'!G56</f>
        <v>0</v>
      </c>
      <c r="H56" s="834">
        <f>'RM_5.5.sz.mell'!H56</f>
        <v>0</v>
      </c>
      <c r="I56" s="834">
        <f>'RM_5.5.sz.mell'!I56</f>
        <v>0</v>
      </c>
      <c r="J56" s="834">
        <f>'RM_5.5.sz.mell'!J56</f>
        <v>0</v>
      </c>
      <c r="K56" s="327">
        <f>'RM_5.5.sz.mell'!K56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'RM_5.5.sz.mell'!C57</f>
        <v>0</v>
      </c>
      <c r="D57" s="842">
        <f>'RM_5.5.sz.mell'!D57</f>
        <v>0</v>
      </c>
      <c r="E57" s="842">
        <f>'RM_5.5.sz.mell'!E57</f>
        <v>0</v>
      </c>
      <c r="F57" s="842">
        <f>'RM_5.5.sz.mell'!F57</f>
        <v>0</v>
      </c>
      <c r="G57" s="842">
        <f>'RM_5.5.sz.mell'!G57</f>
        <v>0</v>
      </c>
      <c r="H57" s="842">
        <f>'RM_5.5.sz.mell'!H57</f>
        <v>0</v>
      </c>
      <c r="I57" s="842">
        <f>'RM_5.5.sz.mell'!I57</f>
        <v>0</v>
      </c>
      <c r="J57" s="842">
        <f>'RM_5.5.sz.mell'!J57</f>
        <v>0</v>
      </c>
      <c r="K57" s="375">
        <f>'RM_5.5.sz.mell'!K57</f>
        <v>0</v>
      </c>
    </row>
    <row r="58" spans="1:11" ht="8.1" customHeight="1" thickBot="1" x14ac:dyDescent="0.3">
      <c r="C58" s="848">
        <f>'RM_5.5.sz.mell'!C58</f>
        <v>0</v>
      </c>
      <c r="D58" s="848">
        <f>'RM_5.5.sz.mell'!D58</f>
        <v>0</v>
      </c>
      <c r="E58" s="848">
        <f>'RM_5.5.sz.mell'!E58</f>
        <v>0</v>
      </c>
      <c r="F58" s="848">
        <f>'RM_5.5.sz.mell'!F58</f>
        <v>0</v>
      </c>
      <c r="G58" s="848">
        <f>'RM_5.5.sz.mell'!G58</f>
        <v>0</v>
      </c>
      <c r="H58" s="848">
        <f>'RM_5.5.sz.mell'!H58</f>
        <v>0</v>
      </c>
      <c r="I58" s="848">
        <f>'RM_5.5.sz.mell'!I58</f>
        <v>0</v>
      </c>
      <c r="J58" s="848">
        <f>'RM_5.5.sz.mell'!J58</f>
        <v>0</v>
      </c>
      <c r="K58" s="849">
        <f>'RM_5.5.sz.mell'!K58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'RM_5.5.sz.mell'!C59</f>
        <v>0</v>
      </c>
      <c r="D59" s="846">
        <f>'RM_5.5.sz.mell'!D59</f>
        <v>0</v>
      </c>
      <c r="E59" s="846">
        <f>'RM_5.5.sz.mell'!E59</f>
        <v>0</v>
      </c>
      <c r="F59" s="846">
        <f>'RM_5.5.sz.mell'!F59</f>
        <v>0</v>
      </c>
      <c r="G59" s="846">
        <f>'RM_5.5.sz.mell'!G59</f>
        <v>0</v>
      </c>
      <c r="H59" s="846">
        <f>'RM_5.5.sz.mell'!H59</f>
        <v>0</v>
      </c>
      <c r="I59" s="846">
        <f>'RM_5.5.sz.mell'!I59</f>
        <v>0</v>
      </c>
      <c r="J59" s="846">
        <f>'RM_5.5.sz.mell'!J59</f>
        <v>0</v>
      </c>
      <c r="K59" s="847">
        <f>'RM_5.5.sz.mell'!K59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'RM_5.5.sz.mell'!C60</f>
        <v>0</v>
      </c>
      <c r="D60" s="846">
        <f>'RM_5.5.sz.mell'!D60</f>
        <v>0</v>
      </c>
      <c r="E60" s="846">
        <f>'RM_5.5.sz.mell'!E60</f>
        <v>0</v>
      </c>
      <c r="F60" s="846">
        <f>'RM_5.5.sz.mell'!F60</f>
        <v>0</v>
      </c>
      <c r="G60" s="846">
        <f>'RM_5.5.sz.mell'!G60</f>
        <v>0</v>
      </c>
      <c r="H60" s="846">
        <f>'RM_5.5.sz.mell'!H60</f>
        <v>0</v>
      </c>
      <c r="I60" s="846">
        <f>'RM_5.5.sz.mell'!I60</f>
        <v>0</v>
      </c>
      <c r="J60" s="846">
        <f>'RM_5.5.sz.mell'!J60</f>
        <v>0</v>
      </c>
      <c r="K60" s="847">
        <f>'RM_5.5.sz.mell'!K60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CONCATENATE("5.5.1. melléklet ",E_ALAPADATOK!A7," ",E_ALAPADATOK!B7," ",E_ALAPADATOK!C7," ",E_ALAPADATOK!D7," ",E_ALAPADATOK!E7," ",E_ALAPADATOK!F7," ",E_ALAPADATOK!G7," ",E_ALAPADATOK!H7)</f>
        <v>5.5.1.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CONCATENATE('E_5.5.sz.mell'!B2:J2)</f>
        <v>3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612</v>
      </c>
    </row>
    <row r="3" spans="1:11" s="465" customFormat="1" ht="23.1" customHeight="1" thickBot="1" x14ac:dyDescent="0.3">
      <c r="A3" s="635" t="s">
        <v>203</v>
      </c>
      <c r="B3" s="1763" t="str">
        <f>CONCATENATE('E_5.1.1.sz.mell'!B3:J3)</f>
        <v>Kötelező feladtok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59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'RM_5.5.1.sz.mell'!C10</f>
        <v>0</v>
      </c>
      <c r="D10" s="322">
        <f>'RM_5.5.1.sz.mell'!D10</f>
        <v>0</v>
      </c>
      <c r="E10" s="322">
        <f>'RM_5.5.1.sz.mell'!E10</f>
        <v>0</v>
      </c>
      <c r="F10" s="322">
        <f>'RM_5.5.1.sz.mell'!F10</f>
        <v>0</v>
      </c>
      <c r="G10" s="322">
        <f>'RM_5.5.1.sz.mell'!G10</f>
        <v>0</v>
      </c>
      <c r="H10" s="322">
        <f>'RM_5.5.1.sz.mell'!H10</f>
        <v>0</v>
      </c>
      <c r="I10" s="322">
        <f>'RM_5.5.1.sz.mell'!I10</f>
        <v>0</v>
      </c>
      <c r="J10" s="322">
        <f>'RM_5.5.1.sz.mell'!J10</f>
        <v>0</v>
      </c>
      <c r="K10" s="322">
        <f>'RM_5.5.1.sz.mell'!K10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'RM_5.5.1.sz.mell'!C11</f>
        <v>0</v>
      </c>
      <c r="D11" s="715">
        <f>'RM_5.5.1.sz.mell'!D11</f>
        <v>0</v>
      </c>
      <c r="E11" s="715">
        <f>'RM_5.5.1.sz.mell'!E11</f>
        <v>0</v>
      </c>
      <c r="F11" s="715">
        <f>'RM_5.5.1.sz.mell'!F11</f>
        <v>0</v>
      </c>
      <c r="G11" s="715">
        <f>'RM_5.5.1.sz.mell'!G11</f>
        <v>0</v>
      </c>
      <c r="H11" s="715">
        <f>'RM_5.5.1.sz.mell'!H11</f>
        <v>0</v>
      </c>
      <c r="I11" s="715">
        <f>'RM_5.5.1.sz.mell'!I11</f>
        <v>0</v>
      </c>
      <c r="J11" s="813">
        <f>'RM_5.5.1.sz.mell'!J11</f>
        <v>0</v>
      </c>
      <c r="K11" s="814">
        <f>'RM_5.5.1.sz.mell'!K11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'RM_5.5.1.sz.mell'!C12</f>
        <v>0</v>
      </c>
      <c r="D12" s="717">
        <f>'RM_5.5.1.sz.mell'!D12</f>
        <v>0</v>
      </c>
      <c r="E12" s="717">
        <f>'RM_5.5.1.sz.mell'!E12</f>
        <v>0</v>
      </c>
      <c r="F12" s="717">
        <f>'RM_5.5.1.sz.mell'!F12</f>
        <v>0</v>
      </c>
      <c r="G12" s="717">
        <f>'RM_5.5.1.sz.mell'!G12</f>
        <v>0</v>
      </c>
      <c r="H12" s="717">
        <f>'RM_5.5.1.sz.mell'!H12</f>
        <v>0</v>
      </c>
      <c r="I12" s="717">
        <f>'RM_5.5.1.sz.mell'!I12</f>
        <v>0</v>
      </c>
      <c r="J12" s="816">
        <f>'RM_5.5.1.sz.mell'!J12</f>
        <v>0</v>
      </c>
      <c r="K12" s="814">
        <f>'RM_5.5.1.sz.mell'!K12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'RM_5.5.1.sz.mell'!C13</f>
        <v>0</v>
      </c>
      <c r="D13" s="717">
        <f>'RM_5.5.1.sz.mell'!D13</f>
        <v>0</v>
      </c>
      <c r="E13" s="717">
        <f>'RM_5.5.1.sz.mell'!E13</f>
        <v>0</v>
      </c>
      <c r="F13" s="717">
        <f>'RM_5.5.1.sz.mell'!F13</f>
        <v>0</v>
      </c>
      <c r="G13" s="717">
        <f>'RM_5.5.1.sz.mell'!G13</f>
        <v>0</v>
      </c>
      <c r="H13" s="717">
        <f>'RM_5.5.1.sz.mell'!H13</f>
        <v>0</v>
      </c>
      <c r="I13" s="717">
        <f>'RM_5.5.1.sz.mell'!I13</f>
        <v>0</v>
      </c>
      <c r="J13" s="816">
        <f>'RM_5.5.1.sz.mell'!J13</f>
        <v>0</v>
      </c>
      <c r="K13" s="814">
        <f>'RM_5.5.1.sz.mell'!K13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'RM_5.5.1.sz.mell'!C14</f>
        <v>0</v>
      </c>
      <c r="D14" s="717">
        <f>'RM_5.5.1.sz.mell'!D14</f>
        <v>0</v>
      </c>
      <c r="E14" s="717">
        <f>'RM_5.5.1.sz.mell'!E14</f>
        <v>0</v>
      </c>
      <c r="F14" s="717">
        <f>'RM_5.5.1.sz.mell'!F14</f>
        <v>0</v>
      </c>
      <c r="G14" s="717">
        <f>'RM_5.5.1.sz.mell'!G14</f>
        <v>0</v>
      </c>
      <c r="H14" s="717">
        <f>'RM_5.5.1.sz.mell'!H14</f>
        <v>0</v>
      </c>
      <c r="I14" s="717">
        <f>'RM_5.5.1.sz.mell'!I14</f>
        <v>0</v>
      </c>
      <c r="J14" s="816">
        <f>'RM_5.5.1.sz.mell'!J14</f>
        <v>0</v>
      </c>
      <c r="K14" s="814">
        <f>'RM_5.5.1.sz.mell'!K14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'RM_5.5.1.sz.mell'!C15</f>
        <v>0</v>
      </c>
      <c r="D15" s="717">
        <f>'RM_5.5.1.sz.mell'!D15</f>
        <v>0</v>
      </c>
      <c r="E15" s="717">
        <f>'RM_5.5.1.sz.mell'!E15</f>
        <v>0</v>
      </c>
      <c r="F15" s="717">
        <f>'RM_5.5.1.sz.mell'!F15</f>
        <v>0</v>
      </c>
      <c r="G15" s="717">
        <f>'RM_5.5.1.sz.mell'!G15</f>
        <v>0</v>
      </c>
      <c r="H15" s="717">
        <f>'RM_5.5.1.sz.mell'!H15</f>
        <v>0</v>
      </c>
      <c r="I15" s="717">
        <f>'RM_5.5.1.sz.mell'!I15</f>
        <v>0</v>
      </c>
      <c r="J15" s="816">
        <f>'RM_5.5.1.sz.mell'!J15</f>
        <v>0</v>
      </c>
      <c r="K15" s="814">
        <f>'RM_5.5.1.sz.mell'!K15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'RM_5.5.1.sz.mell'!C16</f>
        <v>0</v>
      </c>
      <c r="D16" s="717">
        <f>'RM_5.5.1.sz.mell'!D16</f>
        <v>0</v>
      </c>
      <c r="E16" s="717">
        <f>'RM_5.5.1.sz.mell'!E16</f>
        <v>0</v>
      </c>
      <c r="F16" s="717">
        <f>'RM_5.5.1.sz.mell'!F16</f>
        <v>0</v>
      </c>
      <c r="G16" s="717">
        <f>'RM_5.5.1.sz.mell'!G16</f>
        <v>0</v>
      </c>
      <c r="H16" s="717">
        <f>'RM_5.5.1.sz.mell'!H16</f>
        <v>0</v>
      </c>
      <c r="I16" s="717">
        <f>'RM_5.5.1.sz.mell'!I16</f>
        <v>0</v>
      </c>
      <c r="J16" s="816">
        <f>'RM_5.5.1.sz.mell'!J16</f>
        <v>0</v>
      </c>
      <c r="K16" s="814">
        <f>'RM_5.5.1.sz.mell'!K16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'RM_5.5.1.sz.mell'!C17</f>
        <v>0</v>
      </c>
      <c r="D17" s="717">
        <f>'RM_5.5.1.sz.mell'!D17</f>
        <v>0</v>
      </c>
      <c r="E17" s="717">
        <f>'RM_5.5.1.sz.mell'!E17</f>
        <v>0</v>
      </c>
      <c r="F17" s="717">
        <f>'RM_5.5.1.sz.mell'!F17</f>
        <v>0</v>
      </c>
      <c r="G17" s="717">
        <f>'RM_5.5.1.sz.mell'!G17</f>
        <v>0</v>
      </c>
      <c r="H17" s="717">
        <f>'RM_5.5.1.sz.mell'!H17</f>
        <v>0</v>
      </c>
      <c r="I17" s="717">
        <f>'RM_5.5.1.sz.mell'!I17</f>
        <v>0</v>
      </c>
      <c r="J17" s="816">
        <f>'RM_5.5.1.sz.mell'!J17</f>
        <v>0</v>
      </c>
      <c r="K17" s="814">
        <f>'RM_5.5.1.sz.mell'!K17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'RM_5.5.1.sz.mell'!C18</f>
        <v>0</v>
      </c>
      <c r="D18" s="717">
        <f>'RM_5.5.1.sz.mell'!D18</f>
        <v>0</v>
      </c>
      <c r="E18" s="717">
        <f>'RM_5.5.1.sz.mell'!E18</f>
        <v>0</v>
      </c>
      <c r="F18" s="717">
        <f>'RM_5.5.1.sz.mell'!F18</f>
        <v>0</v>
      </c>
      <c r="G18" s="717">
        <f>'RM_5.5.1.sz.mell'!G18</f>
        <v>0</v>
      </c>
      <c r="H18" s="717">
        <f>'RM_5.5.1.sz.mell'!H18</f>
        <v>0</v>
      </c>
      <c r="I18" s="717">
        <f>'RM_5.5.1.sz.mell'!I18</f>
        <v>0</v>
      </c>
      <c r="J18" s="816">
        <f>'RM_5.5.1.sz.mell'!J18</f>
        <v>0</v>
      </c>
      <c r="K18" s="814">
        <f>'RM_5.5.1.sz.mell'!K18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'RM_5.5.1.sz.mell'!C19</f>
        <v>0</v>
      </c>
      <c r="D19" s="717">
        <f>'RM_5.5.1.sz.mell'!D19</f>
        <v>0</v>
      </c>
      <c r="E19" s="717">
        <f>'RM_5.5.1.sz.mell'!E19</f>
        <v>0</v>
      </c>
      <c r="F19" s="717">
        <f>'RM_5.5.1.sz.mell'!F19</f>
        <v>0</v>
      </c>
      <c r="G19" s="717">
        <f>'RM_5.5.1.sz.mell'!G19</f>
        <v>0</v>
      </c>
      <c r="H19" s="717">
        <f>'RM_5.5.1.sz.mell'!H19</f>
        <v>0</v>
      </c>
      <c r="I19" s="717">
        <f>'RM_5.5.1.sz.mell'!I19</f>
        <v>0</v>
      </c>
      <c r="J19" s="816">
        <f>'RM_5.5.1.sz.mell'!J19</f>
        <v>0</v>
      </c>
      <c r="K19" s="814">
        <f>'RM_5.5.1.sz.mell'!K19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'RM_5.5.1.sz.mell'!C20</f>
        <v>0</v>
      </c>
      <c r="D20" s="717">
        <f>'RM_5.5.1.sz.mell'!D20</f>
        <v>0</v>
      </c>
      <c r="E20" s="717">
        <f>'RM_5.5.1.sz.mell'!E20</f>
        <v>0</v>
      </c>
      <c r="F20" s="717">
        <f>'RM_5.5.1.sz.mell'!F20</f>
        <v>0</v>
      </c>
      <c r="G20" s="717">
        <f>'RM_5.5.1.sz.mell'!G20</f>
        <v>0</v>
      </c>
      <c r="H20" s="717">
        <f>'RM_5.5.1.sz.mell'!H20</f>
        <v>0</v>
      </c>
      <c r="I20" s="717">
        <f>'RM_5.5.1.sz.mell'!I20</f>
        <v>0</v>
      </c>
      <c r="J20" s="816">
        <f>'RM_5.5.1.sz.mell'!J20</f>
        <v>0</v>
      </c>
      <c r="K20" s="814">
        <f>'RM_5.5.1.sz.mell'!K20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'RM_5.5.1.sz.mell'!C21</f>
        <v>0</v>
      </c>
      <c r="D21" s="719">
        <f>'RM_5.5.1.sz.mell'!D21</f>
        <v>0</v>
      </c>
      <c r="E21" s="719">
        <f>'RM_5.5.1.sz.mell'!E21</f>
        <v>0</v>
      </c>
      <c r="F21" s="719">
        <f>'RM_5.5.1.sz.mell'!F21</f>
        <v>0</v>
      </c>
      <c r="G21" s="719">
        <f>'RM_5.5.1.sz.mell'!G21</f>
        <v>0</v>
      </c>
      <c r="H21" s="719">
        <f>'RM_5.5.1.sz.mell'!H21</f>
        <v>0</v>
      </c>
      <c r="I21" s="719">
        <f>'RM_5.5.1.sz.mell'!I21</f>
        <v>0</v>
      </c>
      <c r="J21" s="819">
        <f>'RM_5.5.1.sz.mell'!J21</f>
        <v>0</v>
      </c>
      <c r="K21" s="814">
        <f>'RM_5.5.1.sz.mell'!K21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'RM_5.5.1.sz.mell'!C22</f>
        <v>0</v>
      </c>
      <c r="D22" s="322">
        <f>'RM_5.5.1.sz.mell'!D22</f>
        <v>0</v>
      </c>
      <c r="E22" s="322">
        <f>'RM_5.5.1.sz.mell'!E22</f>
        <v>0</v>
      </c>
      <c r="F22" s="322">
        <f>'RM_5.5.1.sz.mell'!F22</f>
        <v>0</v>
      </c>
      <c r="G22" s="322">
        <f>'RM_5.5.1.sz.mell'!G22</f>
        <v>0</v>
      </c>
      <c r="H22" s="322">
        <f>'RM_5.5.1.sz.mell'!H22</f>
        <v>0</v>
      </c>
      <c r="I22" s="322">
        <f>'RM_5.5.1.sz.mell'!I22</f>
        <v>0</v>
      </c>
      <c r="J22" s="322">
        <f>'RM_5.5.1.sz.mell'!J22</f>
        <v>0</v>
      </c>
      <c r="K22" s="371">
        <f>'RM_5.5.1.sz.mell'!K22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'RM_5.5.1.sz.mell'!C23</f>
        <v>0</v>
      </c>
      <c r="D23" s="699">
        <f>'RM_5.5.1.sz.mell'!D23</f>
        <v>0</v>
      </c>
      <c r="E23" s="699">
        <f>'RM_5.5.1.sz.mell'!E23</f>
        <v>0</v>
      </c>
      <c r="F23" s="699">
        <f>'RM_5.5.1.sz.mell'!F23</f>
        <v>0</v>
      </c>
      <c r="G23" s="699">
        <f>'RM_5.5.1.sz.mell'!G23</f>
        <v>0</v>
      </c>
      <c r="H23" s="699">
        <f>'RM_5.5.1.sz.mell'!H23</f>
        <v>0</v>
      </c>
      <c r="I23" s="699">
        <f>'RM_5.5.1.sz.mell'!I23</f>
        <v>0</v>
      </c>
      <c r="J23" s="821">
        <f>'RM_5.5.1.sz.mell'!J23</f>
        <v>0</v>
      </c>
      <c r="K23" s="814">
        <f>'RM_5.5.1.sz.mell'!K23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'RM_5.5.1.sz.mell'!C24</f>
        <v>0</v>
      </c>
      <c r="D24" s="717">
        <f>'RM_5.5.1.sz.mell'!D24</f>
        <v>0</v>
      </c>
      <c r="E24" s="717">
        <f>'RM_5.5.1.sz.mell'!E24</f>
        <v>0</v>
      </c>
      <c r="F24" s="717">
        <f>'RM_5.5.1.sz.mell'!F24</f>
        <v>0</v>
      </c>
      <c r="G24" s="717">
        <f>'RM_5.5.1.sz.mell'!G24</f>
        <v>0</v>
      </c>
      <c r="H24" s="717">
        <f>'RM_5.5.1.sz.mell'!H24</f>
        <v>0</v>
      </c>
      <c r="I24" s="717">
        <f>'RM_5.5.1.sz.mell'!I24</f>
        <v>0</v>
      </c>
      <c r="J24" s="816">
        <f>'RM_5.5.1.sz.mell'!J24</f>
        <v>0</v>
      </c>
      <c r="K24" s="822">
        <f>'RM_5.5.1.sz.mell'!K24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'RM_5.5.1.sz.mell'!C25</f>
        <v>0</v>
      </c>
      <c r="D25" s="717">
        <f>'RM_5.5.1.sz.mell'!D25</f>
        <v>0</v>
      </c>
      <c r="E25" s="717">
        <f>'RM_5.5.1.sz.mell'!E25</f>
        <v>0</v>
      </c>
      <c r="F25" s="717">
        <f>'RM_5.5.1.sz.mell'!F25</f>
        <v>0</v>
      </c>
      <c r="G25" s="717">
        <f>'RM_5.5.1.sz.mell'!G25</f>
        <v>0</v>
      </c>
      <c r="H25" s="717">
        <f>'RM_5.5.1.sz.mell'!H25</f>
        <v>0</v>
      </c>
      <c r="I25" s="717">
        <f>'RM_5.5.1.sz.mell'!I25</f>
        <v>0</v>
      </c>
      <c r="J25" s="816">
        <f>'RM_5.5.1.sz.mell'!J25</f>
        <v>0</v>
      </c>
      <c r="K25" s="822">
        <f>'RM_5.5.1.sz.mell'!K25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'RM_5.5.1.sz.mell'!C26</f>
        <v>0</v>
      </c>
      <c r="D26" s="719">
        <f>'RM_5.5.1.sz.mell'!D26</f>
        <v>0</v>
      </c>
      <c r="E26" s="719">
        <f>'RM_5.5.1.sz.mell'!E26</f>
        <v>0</v>
      </c>
      <c r="F26" s="719">
        <f>'RM_5.5.1.sz.mell'!F26</f>
        <v>0</v>
      </c>
      <c r="G26" s="719">
        <f>'RM_5.5.1.sz.mell'!G26</f>
        <v>0</v>
      </c>
      <c r="H26" s="719">
        <f>'RM_5.5.1.sz.mell'!H26</f>
        <v>0</v>
      </c>
      <c r="I26" s="719">
        <f>'RM_5.5.1.sz.mell'!I26</f>
        <v>0</v>
      </c>
      <c r="J26" s="823">
        <f>'RM_5.5.1.sz.mell'!J26</f>
        <v>0</v>
      </c>
      <c r="K26" s="824">
        <f>'RM_5.5.1.sz.mell'!K26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'RM_5.5.1.sz.mell'!C27</f>
        <v>0</v>
      </c>
      <c r="D27" s="414">
        <f>'RM_5.5.1.sz.mell'!D27</f>
        <v>0</v>
      </c>
      <c r="E27" s="414">
        <f>'RM_5.5.1.sz.mell'!E27</f>
        <v>0</v>
      </c>
      <c r="F27" s="414">
        <f>'RM_5.5.1.sz.mell'!F27</f>
        <v>0</v>
      </c>
      <c r="G27" s="414">
        <f>'RM_5.5.1.sz.mell'!G27</f>
        <v>0</v>
      </c>
      <c r="H27" s="414">
        <f>'RM_5.5.1.sz.mell'!H27</f>
        <v>0</v>
      </c>
      <c r="I27" s="414">
        <f>'RM_5.5.1.sz.mell'!I27</f>
        <v>0</v>
      </c>
      <c r="J27" s="414">
        <f>'RM_5.5.1.sz.mell'!J27</f>
        <v>0</v>
      </c>
      <c r="K27" s="327">
        <f>'RM_5.5.1.sz.mell'!K27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'RM_5.5.1.sz.mell'!C28</f>
        <v>0</v>
      </c>
      <c r="D28" s="322">
        <f>'RM_5.5.1.sz.mell'!D28</f>
        <v>0</v>
      </c>
      <c r="E28" s="322">
        <f>'RM_5.5.1.sz.mell'!E28</f>
        <v>0</v>
      </c>
      <c r="F28" s="322">
        <f>'RM_5.5.1.sz.mell'!F28</f>
        <v>0</v>
      </c>
      <c r="G28" s="322">
        <f>'RM_5.5.1.sz.mell'!G28</f>
        <v>0</v>
      </c>
      <c r="H28" s="322">
        <f>'RM_5.5.1.sz.mell'!H28</f>
        <v>0</v>
      </c>
      <c r="I28" s="322">
        <f>'RM_5.5.1.sz.mell'!I28</f>
        <v>0</v>
      </c>
      <c r="J28" s="322">
        <f>'RM_5.5.1.sz.mell'!J28</f>
        <v>0</v>
      </c>
      <c r="K28" s="371">
        <f>'RM_5.5.1.sz.mell'!K28</f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'RM_5.5.1.sz.mell'!C29</f>
        <v>0</v>
      </c>
      <c r="D29" s="710">
        <f>'RM_5.5.1.sz.mell'!D29</f>
        <v>0</v>
      </c>
      <c r="E29" s="710">
        <f>'RM_5.5.1.sz.mell'!E29</f>
        <v>0</v>
      </c>
      <c r="F29" s="710">
        <f>'RM_5.5.1.sz.mell'!F29</f>
        <v>0</v>
      </c>
      <c r="G29" s="710">
        <f>'RM_5.5.1.sz.mell'!G29</f>
        <v>0</v>
      </c>
      <c r="H29" s="710">
        <f>'RM_5.5.1.sz.mell'!H29</f>
        <v>0</v>
      </c>
      <c r="I29" s="710">
        <f>'RM_5.5.1.sz.mell'!I29</f>
        <v>0</v>
      </c>
      <c r="J29" s="821">
        <f>'RM_5.5.1.sz.mell'!J29</f>
        <v>0</v>
      </c>
      <c r="K29" s="814">
        <f>'RM_5.5.1.sz.mell'!K29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'RM_5.5.1.sz.mell'!C30</f>
        <v>0</v>
      </c>
      <c r="D30" s="710">
        <f>'RM_5.5.1.sz.mell'!D30</f>
        <v>0</v>
      </c>
      <c r="E30" s="710">
        <f>'RM_5.5.1.sz.mell'!E30</f>
        <v>0</v>
      </c>
      <c r="F30" s="710">
        <f>'RM_5.5.1.sz.mell'!F30</f>
        <v>0</v>
      </c>
      <c r="G30" s="710">
        <f>'RM_5.5.1.sz.mell'!G30</f>
        <v>0</v>
      </c>
      <c r="H30" s="710">
        <f>'RM_5.5.1.sz.mell'!H30</f>
        <v>0</v>
      </c>
      <c r="I30" s="710">
        <f>'RM_5.5.1.sz.mell'!I30</f>
        <v>0</v>
      </c>
      <c r="J30" s="821">
        <f>'RM_5.5.1.sz.mell'!J30</f>
        <v>0</v>
      </c>
      <c r="K30" s="814">
        <f>'RM_5.5.1.sz.mell'!K30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'RM_5.5.1.sz.mell'!C31</f>
        <v>0</v>
      </c>
      <c r="D31" s="790">
        <f>'RM_5.5.1.sz.mell'!D31</f>
        <v>0</v>
      </c>
      <c r="E31" s="790">
        <f>'RM_5.5.1.sz.mell'!E31</f>
        <v>0</v>
      </c>
      <c r="F31" s="790">
        <f>'RM_5.5.1.sz.mell'!F31</f>
        <v>0</v>
      </c>
      <c r="G31" s="790">
        <f>'RM_5.5.1.sz.mell'!G31</f>
        <v>0</v>
      </c>
      <c r="H31" s="790">
        <f>'RM_5.5.1.sz.mell'!H31</f>
        <v>0</v>
      </c>
      <c r="I31" s="790">
        <f>'RM_5.5.1.sz.mell'!I31</f>
        <v>0</v>
      </c>
      <c r="J31" s="821">
        <f>'RM_5.5.1.sz.mell'!J31</f>
        <v>0</v>
      </c>
      <c r="K31" s="814">
        <f>'RM_5.5.1.sz.mell'!K31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'RM_5.5.1.sz.mell'!C32</f>
        <v>0</v>
      </c>
      <c r="D32" s="322">
        <f>'RM_5.5.1.sz.mell'!D32</f>
        <v>0</v>
      </c>
      <c r="E32" s="322">
        <f>'RM_5.5.1.sz.mell'!E32</f>
        <v>0</v>
      </c>
      <c r="F32" s="322">
        <f>'RM_5.5.1.sz.mell'!F32</f>
        <v>0</v>
      </c>
      <c r="G32" s="322">
        <f>'RM_5.5.1.sz.mell'!G32</f>
        <v>0</v>
      </c>
      <c r="H32" s="322">
        <f>'RM_5.5.1.sz.mell'!H32</f>
        <v>0</v>
      </c>
      <c r="I32" s="322">
        <f>'RM_5.5.1.sz.mell'!I32</f>
        <v>0</v>
      </c>
      <c r="J32" s="322">
        <f>'RM_5.5.1.sz.mell'!J32</f>
        <v>0</v>
      </c>
      <c r="K32" s="371">
        <f>'RM_5.5.1.sz.mell'!K32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'RM_5.5.1.sz.mell'!C33</f>
        <v>0</v>
      </c>
      <c r="D33" s="703">
        <f>'RM_5.5.1.sz.mell'!D33</f>
        <v>0</v>
      </c>
      <c r="E33" s="703">
        <f>'RM_5.5.1.sz.mell'!E33</f>
        <v>0</v>
      </c>
      <c r="F33" s="703">
        <f>'RM_5.5.1.sz.mell'!F33</f>
        <v>0</v>
      </c>
      <c r="G33" s="703">
        <f>'RM_5.5.1.sz.mell'!G33</f>
        <v>0</v>
      </c>
      <c r="H33" s="703">
        <f>'RM_5.5.1.sz.mell'!H33</f>
        <v>0</v>
      </c>
      <c r="I33" s="703">
        <f>'RM_5.5.1.sz.mell'!I33</f>
        <v>0</v>
      </c>
      <c r="J33" s="821">
        <f>'RM_5.5.1.sz.mell'!J33</f>
        <v>0</v>
      </c>
      <c r="K33" s="814">
        <f>'RM_5.5.1.sz.mell'!K33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'RM_5.5.1.sz.mell'!C34</f>
        <v>0</v>
      </c>
      <c r="D34" s="710">
        <f>'RM_5.5.1.sz.mell'!D34</f>
        <v>0</v>
      </c>
      <c r="E34" s="710">
        <f>'RM_5.5.1.sz.mell'!E34</f>
        <v>0</v>
      </c>
      <c r="F34" s="710">
        <f>'RM_5.5.1.sz.mell'!F34</f>
        <v>0</v>
      </c>
      <c r="G34" s="710">
        <f>'RM_5.5.1.sz.mell'!G34</f>
        <v>0</v>
      </c>
      <c r="H34" s="710">
        <f>'RM_5.5.1.sz.mell'!H34</f>
        <v>0</v>
      </c>
      <c r="I34" s="710">
        <f>'RM_5.5.1.sz.mell'!I34</f>
        <v>0</v>
      </c>
      <c r="J34" s="821">
        <f>'RM_5.5.1.sz.mell'!J34</f>
        <v>0</v>
      </c>
      <c r="K34" s="814">
        <f>'RM_5.5.1.sz.mell'!K34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'RM_5.5.1.sz.mell'!C35</f>
        <v>0</v>
      </c>
      <c r="D35" s="790">
        <f>'RM_5.5.1.sz.mell'!D35</f>
        <v>0</v>
      </c>
      <c r="E35" s="790">
        <f>'RM_5.5.1.sz.mell'!E35</f>
        <v>0</v>
      </c>
      <c r="F35" s="790">
        <f>'RM_5.5.1.sz.mell'!F35</f>
        <v>0</v>
      </c>
      <c r="G35" s="790">
        <f>'RM_5.5.1.sz.mell'!G35</f>
        <v>0</v>
      </c>
      <c r="H35" s="790">
        <f>'RM_5.5.1.sz.mell'!H35</f>
        <v>0</v>
      </c>
      <c r="I35" s="790">
        <f>'RM_5.5.1.sz.mell'!I35</f>
        <v>0</v>
      </c>
      <c r="J35" s="821">
        <f>'RM_5.5.1.sz.mell'!J35</f>
        <v>0</v>
      </c>
      <c r="K35" s="831">
        <f>'RM_5.5.1.sz.mell'!K35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'RM_5.5.1.sz.mell'!C36</f>
        <v>0</v>
      </c>
      <c r="D36" s="414">
        <f>'RM_5.5.1.sz.mell'!D36</f>
        <v>0</v>
      </c>
      <c r="E36" s="414">
        <f>'RM_5.5.1.sz.mell'!E36</f>
        <v>0</v>
      </c>
      <c r="F36" s="414">
        <f>'RM_5.5.1.sz.mell'!F36</f>
        <v>0</v>
      </c>
      <c r="G36" s="414">
        <f>'RM_5.5.1.sz.mell'!G36</f>
        <v>0</v>
      </c>
      <c r="H36" s="414">
        <f>'RM_5.5.1.sz.mell'!H36</f>
        <v>0</v>
      </c>
      <c r="I36" s="414">
        <f>'RM_5.5.1.sz.mell'!I36</f>
        <v>0</v>
      </c>
      <c r="J36" s="322">
        <f>'RM_5.5.1.sz.mell'!J36</f>
        <v>0</v>
      </c>
      <c r="K36" s="327">
        <f>'RM_5.5.1.sz.mell'!K36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'RM_5.5.1.sz.mell'!C37</f>
        <v>0</v>
      </c>
      <c r="D37" s="414">
        <f>'RM_5.5.1.sz.mell'!D37</f>
        <v>0</v>
      </c>
      <c r="E37" s="414">
        <f>'RM_5.5.1.sz.mell'!E37</f>
        <v>0</v>
      </c>
      <c r="F37" s="414">
        <f>'RM_5.5.1.sz.mell'!F37</f>
        <v>0</v>
      </c>
      <c r="G37" s="414">
        <f>'RM_5.5.1.sz.mell'!G37</f>
        <v>0</v>
      </c>
      <c r="H37" s="414">
        <f>'RM_5.5.1.sz.mell'!H37</f>
        <v>0</v>
      </c>
      <c r="I37" s="414">
        <f>'RM_5.5.1.sz.mell'!I37</f>
        <v>0</v>
      </c>
      <c r="J37" s="832">
        <f>'RM_5.5.1.sz.mell'!J37</f>
        <v>0</v>
      </c>
      <c r="K37" s="814">
        <f>'RM_5.5.1.sz.mell'!K37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'RM_5.5.1.sz.mell'!C38</f>
        <v>0</v>
      </c>
      <c r="D38" s="322">
        <f>'RM_5.5.1.sz.mell'!D38</f>
        <v>0</v>
      </c>
      <c r="E38" s="322">
        <f>'RM_5.5.1.sz.mell'!E38</f>
        <v>0</v>
      </c>
      <c r="F38" s="322">
        <f>'RM_5.5.1.sz.mell'!F38</f>
        <v>0</v>
      </c>
      <c r="G38" s="322">
        <f>'RM_5.5.1.sz.mell'!G38</f>
        <v>0</v>
      </c>
      <c r="H38" s="322">
        <f>'RM_5.5.1.sz.mell'!H38</f>
        <v>0</v>
      </c>
      <c r="I38" s="322">
        <f>'RM_5.5.1.sz.mell'!I38</f>
        <v>0</v>
      </c>
      <c r="J38" s="322">
        <f>'RM_5.5.1.sz.mell'!J38</f>
        <v>0</v>
      </c>
      <c r="K38" s="371">
        <f>'RM_5.5.1.sz.mell'!K38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'RM_5.5.1.sz.mell'!C39</f>
        <v>0</v>
      </c>
      <c r="D39" s="322">
        <f>'RM_5.5.1.sz.mell'!D39</f>
        <v>0</v>
      </c>
      <c r="E39" s="322">
        <f>'RM_5.5.1.sz.mell'!E39</f>
        <v>0</v>
      </c>
      <c r="F39" s="322">
        <f>'RM_5.5.1.sz.mell'!F39</f>
        <v>0</v>
      </c>
      <c r="G39" s="322">
        <f>'RM_5.5.1.sz.mell'!G39</f>
        <v>0</v>
      </c>
      <c r="H39" s="322">
        <f>'RM_5.5.1.sz.mell'!H39</f>
        <v>0</v>
      </c>
      <c r="I39" s="322">
        <f>'RM_5.5.1.sz.mell'!I39</f>
        <v>0</v>
      </c>
      <c r="J39" s="322">
        <f>'RM_5.5.1.sz.mell'!J39</f>
        <v>0</v>
      </c>
      <c r="K39" s="371">
        <f>'RM_5.5.1.sz.mell'!K39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'RM_5.5.1.sz.mell'!C40</f>
        <v>0</v>
      </c>
      <c r="D40" s="703">
        <f>'RM_5.5.1.sz.mell'!D40</f>
        <v>0</v>
      </c>
      <c r="E40" s="703">
        <f>'RM_5.5.1.sz.mell'!E40</f>
        <v>0</v>
      </c>
      <c r="F40" s="703">
        <f>'RM_5.5.1.sz.mell'!F40</f>
        <v>0</v>
      </c>
      <c r="G40" s="703">
        <f>'RM_5.5.1.sz.mell'!G40</f>
        <v>0</v>
      </c>
      <c r="H40" s="703">
        <f>'RM_5.5.1.sz.mell'!H40</f>
        <v>0</v>
      </c>
      <c r="I40" s="703">
        <f>'RM_5.5.1.sz.mell'!I40</f>
        <v>0</v>
      </c>
      <c r="J40" s="821">
        <f>'RM_5.5.1.sz.mell'!J40</f>
        <v>0</v>
      </c>
      <c r="K40" s="814">
        <f>'RM_5.5.1.sz.mell'!K40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'RM_5.5.1.sz.mell'!C41</f>
        <v>0</v>
      </c>
      <c r="D41" s="710">
        <f>'RM_5.5.1.sz.mell'!D41</f>
        <v>0</v>
      </c>
      <c r="E41" s="710">
        <f>'RM_5.5.1.sz.mell'!E41</f>
        <v>0</v>
      </c>
      <c r="F41" s="710">
        <f>'RM_5.5.1.sz.mell'!F41</f>
        <v>0</v>
      </c>
      <c r="G41" s="710">
        <f>'RM_5.5.1.sz.mell'!G41</f>
        <v>0</v>
      </c>
      <c r="H41" s="710">
        <f>'RM_5.5.1.sz.mell'!H41</f>
        <v>0</v>
      </c>
      <c r="I41" s="710">
        <f>'RM_5.5.1.sz.mell'!I41</f>
        <v>0</v>
      </c>
      <c r="J41" s="821">
        <f>'RM_5.5.1.sz.mell'!J41</f>
        <v>0</v>
      </c>
      <c r="K41" s="822">
        <f>'RM_5.5.1.sz.mell'!K41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'RM_5.5.1.sz.mell'!C42</f>
        <v>0</v>
      </c>
      <c r="D42" s="707">
        <f>'RM_5.5.1.sz.mell'!D42</f>
        <v>0</v>
      </c>
      <c r="E42" s="707">
        <f>'RM_5.5.1.sz.mell'!E42</f>
        <v>0</v>
      </c>
      <c r="F42" s="707">
        <f>'RM_5.5.1.sz.mell'!F42</f>
        <v>0</v>
      </c>
      <c r="G42" s="707">
        <f>'RM_5.5.1.sz.mell'!G42</f>
        <v>0</v>
      </c>
      <c r="H42" s="707">
        <f>'RM_5.5.1.sz.mell'!H42</f>
        <v>0</v>
      </c>
      <c r="I42" s="707">
        <f>'RM_5.5.1.sz.mell'!I42</f>
        <v>0</v>
      </c>
      <c r="J42" s="821">
        <f>'RM_5.5.1.sz.mell'!J42</f>
        <v>0</v>
      </c>
      <c r="K42" s="824">
        <f>'RM_5.5.1.sz.mell'!K42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'RM_5.5.1.sz.mell'!C43</f>
        <v>0</v>
      </c>
      <c r="D43" s="322">
        <f>'RM_5.5.1.sz.mell'!D43</f>
        <v>0</v>
      </c>
      <c r="E43" s="322">
        <f>'RM_5.5.1.sz.mell'!E43</f>
        <v>0</v>
      </c>
      <c r="F43" s="322">
        <f>'RM_5.5.1.sz.mell'!F43</f>
        <v>0</v>
      </c>
      <c r="G43" s="322">
        <f>'RM_5.5.1.sz.mell'!G43</f>
        <v>0</v>
      </c>
      <c r="H43" s="322">
        <f>'RM_5.5.1.sz.mell'!H43</f>
        <v>0</v>
      </c>
      <c r="I43" s="322">
        <f>'RM_5.5.1.sz.mell'!I43</f>
        <v>0</v>
      </c>
      <c r="J43" s="322">
        <f>'RM_5.5.1.sz.mell'!J43</f>
        <v>0</v>
      </c>
      <c r="K43" s="371">
        <f>'RM_5.5.1.sz.mell'!K43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'RM_5.5.1.sz.mell'!C45</f>
        <v>0</v>
      </c>
      <c r="D45" s="834">
        <f>'RM_5.5.1.sz.mell'!D45</f>
        <v>0</v>
      </c>
      <c r="E45" s="834">
        <f>'RM_5.5.1.sz.mell'!E45</f>
        <v>0</v>
      </c>
      <c r="F45" s="834">
        <f>'RM_5.5.1.sz.mell'!F45</f>
        <v>0</v>
      </c>
      <c r="G45" s="834">
        <f>'RM_5.5.1.sz.mell'!G45</f>
        <v>0</v>
      </c>
      <c r="H45" s="834">
        <f>'RM_5.5.1.sz.mell'!H45</f>
        <v>0</v>
      </c>
      <c r="I45" s="834">
        <f>'RM_5.5.1.sz.mell'!I45</f>
        <v>0</v>
      </c>
      <c r="J45" s="834">
        <f>'RM_5.5.1.sz.mell'!J45</f>
        <v>0</v>
      </c>
      <c r="K45" s="327">
        <f>'RM_5.5.1.sz.mell'!K45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'RM_5.5.1.sz.mell'!C46</f>
        <v>0</v>
      </c>
      <c r="D46" s="836">
        <f>'RM_5.5.1.sz.mell'!D46</f>
        <v>0</v>
      </c>
      <c r="E46" s="836">
        <f>'RM_5.5.1.sz.mell'!E46</f>
        <v>0</v>
      </c>
      <c r="F46" s="836">
        <f>'RM_5.5.1.sz.mell'!F46</f>
        <v>0</v>
      </c>
      <c r="G46" s="836">
        <f>'RM_5.5.1.sz.mell'!G46</f>
        <v>0</v>
      </c>
      <c r="H46" s="836">
        <f>'RM_5.5.1.sz.mell'!H46</f>
        <v>0</v>
      </c>
      <c r="I46" s="836">
        <f>'RM_5.5.1.sz.mell'!I46</f>
        <v>0</v>
      </c>
      <c r="J46" s="836">
        <f>'RM_5.5.1.sz.mell'!J46</f>
        <v>0</v>
      </c>
      <c r="K46" s="837">
        <f>'RM_5.5.1.sz.mell'!K46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'RM_5.5.1.sz.mell'!C47</f>
        <v>0</v>
      </c>
      <c r="D47" s="839">
        <f>'RM_5.5.1.sz.mell'!D47</f>
        <v>0</v>
      </c>
      <c r="E47" s="839">
        <f>'RM_5.5.1.sz.mell'!E47</f>
        <v>0</v>
      </c>
      <c r="F47" s="839">
        <f>'RM_5.5.1.sz.mell'!F47</f>
        <v>0</v>
      </c>
      <c r="G47" s="839">
        <f>'RM_5.5.1.sz.mell'!G47</f>
        <v>0</v>
      </c>
      <c r="H47" s="839">
        <f>'RM_5.5.1.sz.mell'!H47</f>
        <v>0</v>
      </c>
      <c r="I47" s="839">
        <f>'RM_5.5.1.sz.mell'!I47</f>
        <v>0</v>
      </c>
      <c r="J47" s="839">
        <f>'RM_5.5.1.sz.mell'!J47</f>
        <v>0</v>
      </c>
      <c r="K47" s="840">
        <f>'RM_5.5.1.sz.mell'!K47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'RM_5.5.1.sz.mell'!C48</f>
        <v>0</v>
      </c>
      <c r="D48" s="839">
        <f>'RM_5.5.1.sz.mell'!D48</f>
        <v>0</v>
      </c>
      <c r="E48" s="839">
        <f>'RM_5.5.1.sz.mell'!E48</f>
        <v>0</v>
      </c>
      <c r="F48" s="839">
        <f>'RM_5.5.1.sz.mell'!F48</f>
        <v>0</v>
      </c>
      <c r="G48" s="839">
        <f>'RM_5.5.1.sz.mell'!G48</f>
        <v>0</v>
      </c>
      <c r="H48" s="839">
        <f>'RM_5.5.1.sz.mell'!H48</f>
        <v>0</v>
      </c>
      <c r="I48" s="839">
        <f>'RM_5.5.1.sz.mell'!I48</f>
        <v>0</v>
      </c>
      <c r="J48" s="839">
        <f>'RM_5.5.1.sz.mell'!J48</f>
        <v>0</v>
      </c>
      <c r="K48" s="840">
        <f>'RM_5.5.1.sz.mell'!K48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'RM_5.5.1.sz.mell'!C49</f>
        <v>0</v>
      </c>
      <c r="D49" s="839">
        <f>'RM_5.5.1.sz.mell'!D49</f>
        <v>0</v>
      </c>
      <c r="E49" s="839">
        <f>'RM_5.5.1.sz.mell'!E49</f>
        <v>0</v>
      </c>
      <c r="F49" s="839">
        <f>'RM_5.5.1.sz.mell'!F49</f>
        <v>0</v>
      </c>
      <c r="G49" s="839">
        <f>'RM_5.5.1.sz.mell'!G49</f>
        <v>0</v>
      </c>
      <c r="H49" s="839">
        <f>'RM_5.5.1.sz.mell'!H49</f>
        <v>0</v>
      </c>
      <c r="I49" s="839">
        <f>'RM_5.5.1.sz.mell'!I49</f>
        <v>0</v>
      </c>
      <c r="J49" s="839">
        <f>'RM_5.5.1.sz.mell'!J49</f>
        <v>0</v>
      </c>
      <c r="K49" s="840">
        <f>'RM_5.5.1.sz.mell'!K49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'RM_5.5.1.sz.mell'!C50</f>
        <v>0</v>
      </c>
      <c r="D50" s="839">
        <f>'RM_5.5.1.sz.mell'!D50</f>
        <v>0</v>
      </c>
      <c r="E50" s="839">
        <f>'RM_5.5.1.sz.mell'!E50</f>
        <v>0</v>
      </c>
      <c r="F50" s="839">
        <f>'RM_5.5.1.sz.mell'!F50</f>
        <v>0</v>
      </c>
      <c r="G50" s="839">
        <f>'RM_5.5.1.sz.mell'!G50</f>
        <v>0</v>
      </c>
      <c r="H50" s="839">
        <f>'RM_5.5.1.sz.mell'!H50</f>
        <v>0</v>
      </c>
      <c r="I50" s="839">
        <f>'RM_5.5.1.sz.mell'!I50</f>
        <v>0</v>
      </c>
      <c r="J50" s="839">
        <f>'RM_5.5.1.sz.mell'!J50</f>
        <v>0</v>
      </c>
      <c r="K50" s="840">
        <f>'RM_5.5.1.sz.mell'!K50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'RM_5.5.1.sz.mell'!C51</f>
        <v>0</v>
      </c>
      <c r="D51" s="834">
        <f>'RM_5.5.1.sz.mell'!D51</f>
        <v>0</v>
      </c>
      <c r="E51" s="834">
        <f>'RM_5.5.1.sz.mell'!E51</f>
        <v>0</v>
      </c>
      <c r="F51" s="834">
        <f>'RM_5.5.1.sz.mell'!F51</f>
        <v>0</v>
      </c>
      <c r="G51" s="834">
        <f>'RM_5.5.1.sz.mell'!G51</f>
        <v>0</v>
      </c>
      <c r="H51" s="834">
        <f>'RM_5.5.1.sz.mell'!H51</f>
        <v>0</v>
      </c>
      <c r="I51" s="834">
        <f>'RM_5.5.1.sz.mell'!I51</f>
        <v>0</v>
      </c>
      <c r="J51" s="834">
        <f>'RM_5.5.1.sz.mell'!J51</f>
        <v>0</v>
      </c>
      <c r="K51" s="327">
        <f>'RM_5.5.1.sz.mell'!K51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'RM_5.5.1.sz.mell'!C52</f>
        <v>0</v>
      </c>
      <c r="D52" s="836">
        <f>'RM_5.5.1.sz.mell'!D52</f>
        <v>0</v>
      </c>
      <c r="E52" s="836">
        <f>'RM_5.5.1.sz.mell'!E52</f>
        <v>0</v>
      </c>
      <c r="F52" s="836">
        <f>'RM_5.5.1.sz.mell'!F52</f>
        <v>0</v>
      </c>
      <c r="G52" s="836">
        <f>'RM_5.5.1.sz.mell'!G52</f>
        <v>0</v>
      </c>
      <c r="H52" s="836">
        <f>'RM_5.5.1.sz.mell'!H52</f>
        <v>0</v>
      </c>
      <c r="I52" s="836">
        <f>'RM_5.5.1.sz.mell'!I52</f>
        <v>0</v>
      </c>
      <c r="J52" s="836">
        <f>'RM_5.5.1.sz.mell'!J52</f>
        <v>0</v>
      </c>
      <c r="K52" s="837">
        <f>'RM_5.5.1.sz.mell'!K52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'RM_5.5.1.sz.mell'!C53</f>
        <v>0</v>
      </c>
      <c r="D53" s="839">
        <f>'RM_5.5.1.sz.mell'!D53</f>
        <v>0</v>
      </c>
      <c r="E53" s="839">
        <f>'RM_5.5.1.sz.mell'!E53</f>
        <v>0</v>
      </c>
      <c r="F53" s="839">
        <f>'RM_5.5.1.sz.mell'!F53</f>
        <v>0</v>
      </c>
      <c r="G53" s="839">
        <f>'RM_5.5.1.sz.mell'!G53</f>
        <v>0</v>
      </c>
      <c r="H53" s="839">
        <f>'RM_5.5.1.sz.mell'!H53</f>
        <v>0</v>
      </c>
      <c r="I53" s="839">
        <f>'RM_5.5.1.sz.mell'!I53</f>
        <v>0</v>
      </c>
      <c r="J53" s="839">
        <f>'RM_5.5.1.sz.mell'!J53</f>
        <v>0</v>
      </c>
      <c r="K53" s="840">
        <f>'RM_5.5.1.sz.mell'!K53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'RM_5.5.1.sz.mell'!C54</f>
        <v>0</v>
      </c>
      <c r="D54" s="839">
        <f>'RM_5.5.1.sz.mell'!D54</f>
        <v>0</v>
      </c>
      <c r="E54" s="839">
        <f>'RM_5.5.1.sz.mell'!E54</f>
        <v>0</v>
      </c>
      <c r="F54" s="839">
        <f>'RM_5.5.1.sz.mell'!F54</f>
        <v>0</v>
      </c>
      <c r="G54" s="839">
        <f>'RM_5.5.1.sz.mell'!G54</f>
        <v>0</v>
      </c>
      <c r="H54" s="839">
        <f>'RM_5.5.1.sz.mell'!H54</f>
        <v>0</v>
      </c>
      <c r="I54" s="839">
        <f>'RM_5.5.1.sz.mell'!I54</f>
        <v>0</v>
      </c>
      <c r="J54" s="839">
        <f>'RM_5.5.1.sz.mell'!J54</f>
        <v>0</v>
      </c>
      <c r="K54" s="840">
        <f>'RM_5.5.1.sz.mell'!K54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'RM_5.5.1.sz.mell'!C55</f>
        <v>0</v>
      </c>
      <c r="D55" s="839">
        <f>'RM_5.5.1.sz.mell'!D55</f>
        <v>0</v>
      </c>
      <c r="E55" s="839">
        <f>'RM_5.5.1.sz.mell'!E55</f>
        <v>0</v>
      </c>
      <c r="F55" s="839">
        <f>'RM_5.5.1.sz.mell'!F55</f>
        <v>0</v>
      </c>
      <c r="G55" s="839">
        <f>'RM_5.5.1.sz.mell'!G55</f>
        <v>0</v>
      </c>
      <c r="H55" s="839">
        <f>'RM_5.5.1.sz.mell'!H55</f>
        <v>0</v>
      </c>
      <c r="I55" s="839">
        <f>'RM_5.5.1.sz.mell'!I55</f>
        <v>0</v>
      </c>
      <c r="J55" s="839">
        <f>'RM_5.5.1.sz.mell'!J55</f>
        <v>0</v>
      </c>
      <c r="K55" s="840">
        <f>'RM_5.5.1.sz.mell'!K55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'RM_5.5.1.sz.mell'!C56</f>
        <v>0</v>
      </c>
      <c r="D56" s="834">
        <f>'RM_5.5.1.sz.mell'!D56</f>
        <v>0</v>
      </c>
      <c r="E56" s="834">
        <f>'RM_5.5.1.sz.mell'!E56</f>
        <v>0</v>
      </c>
      <c r="F56" s="834">
        <f>'RM_5.5.1.sz.mell'!F56</f>
        <v>0</v>
      </c>
      <c r="G56" s="834">
        <f>'RM_5.5.1.sz.mell'!G56</f>
        <v>0</v>
      </c>
      <c r="H56" s="834">
        <f>'RM_5.5.1.sz.mell'!H56</f>
        <v>0</v>
      </c>
      <c r="I56" s="834">
        <f>'RM_5.5.1.sz.mell'!I56</f>
        <v>0</v>
      </c>
      <c r="J56" s="834">
        <f>'RM_5.5.1.sz.mell'!J56</f>
        <v>0</v>
      </c>
      <c r="K56" s="327">
        <f>'RM_5.5.1.sz.mell'!K56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'RM_5.5.1.sz.mell'!C57</f>
        <v>0</v>
      </c>
      <c r="D57" s="842">
        <f>'RM_5.5.1.sz.mell'!D57</f>
        <v>0</v>
      </c>
      <c r="E57" s="842">
        <f>'RM_5.5.1.sz.mell'!E57</f>
        <v>0</v>
      </c>
      <c r="F57" s="842">
        <f>'RM_5.5.1.sz.mell'!F57</f>
        <v>0</v>
      </c>
      <c r="G57" s="842">
        <f>'RM_5.5.1.sz.mell'!G57</f>
        <v>0</v>
      </c>
      <c r="H57" s="842">
        <f>'RM_5.5.1.sz.mell'!H57</f>
        <v>0</v>
      </c>
      <c r="I57" s="842">
        <f>'RM_5.5.1.sz.mell'!I57</f>
        <v>0</v>
      </c>
      <c r="J57" s="842">
        <f>'RM_5.5.1.sz.mell'!J57</f>
        <v>0</v>
      </c>
      <c r="K57" s="375">
        <f>'RM_5.5.1.sz.mell'!K57</f>
        <v>0</v>
      </c>
    </row>
    <row r="58" spans="1:11" ht="8.1" customHeight="1" thickBot="1" x14ac:dyDescent="0.3">
      <c r="C58" s="848">
        <f>'RM_5.5.1.sz.mell'!C58</f>
        <v>0</v>
      </c>
      <c r="D58" s="848">
        <f>'RM_5.5.1.sz.mell'!D58</f>
        <v>0</v>
      </c>
      <c r="E58" s="848">
        <f>'RM_5.5.1.sz.mell'!E58</f>
        <v>0</v>
      </c>
      <c r="F58" s="848">
        <f>'RM_5.5.1.sz.mell'!F58</f>
        <v>0</v>
      </c>
      <c r="G58" s="848">
        <f>'RM_5.5.1.sz.mell'!G58</f>
        <v>0</v>
      </c>
      <c r="H58" s="848">
        <f>'RM_5.5.1.sz.mell'!H58</f>
        <v>0</v>
      </c>
      <c r="I58" s="848">
        <f>'RM_5.5.1.sz.mell'!I58</f>
        <v>0</v>
      </c>
      <c r="J58" s="848">
        <f>'RM_5.5.1.sz.mell'!J58</f>
        <v>0</v>
      </c>
      <c r="K58" s="849">
        <f>'RM_5.5.1.sz.mell'!K58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'RM_5.5.1.sz.mell'!C59</f>
        <v>0</v>
      </c>
      <c r="D59" s="846">
        <f>'RM_5.5.1.sz.mell'!D59</f>
        <v>0</v>
      </c>
      <c r="E59" s="846">
        <f>'RM_5.5.1.sz.mell'!E59</f>
        <v>0</v>
      </c>
      <c r="F59" s="846">
        <f>'RM_5.5.1.sz.mell'!F59</f>
        <v>0</v>
      </c>
      <c r="G59" s="846">
        <f>'RM_5.5.1.sz.mell'!G59</f>
        <v>0</v>
      </c>
      <c r="H59" s="846">
        <f>'RM_5.5.1.sz.mell'!H59</f>
        <v>0</v>
      </c>
      <c r="I59" s="846">
        <f>'RM_5.5.1.sz.mell'!I59</f>
        <v>0</v>
      </c>
      <c r="J59" s="846">
        <f>'RM_5.5.1.sz.mell'!J59</f>
        <v>0</v>
      </c>
      <c r="K59" s="847">
        <f>'RM_5.5.1.sz.mell'!K59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'RM_5.5.1.sz.mell'!C60</f>
        <v>0</v>
      </c>
      <c r="D60" s="846">
        <f>'RM_5.5.1.sz.mell'!D60</f>
        <v>0</v>
      </c>
      <c r="E60" s="846">
        <f>'RM_5.5.1.sz.mell'!E60</f>
        <v>0</v>
      </c>
      <c r="F60" s="846">
        <f>'RM_5.5.1.sz.mell'!F60</f>
        <v>0</v>
      </c>
      <c r="G60" s="846">
        <f>'RM_5.5.1.sz.mell'!G60</f>
        <v>0</v>
      </c>
      <c r="H60" s="846">
        <f>'RM_5.5.1.sz.mell'!H60</f>
        <v>0</v>
      </c>
      <c r="I60" s="846">
        <f>'RM_5.5.1.sz.mell'!I60</f>
        <v>0</v>
      </c>
      <c r="J60" s="846">
        <f>'RM_5.5.1.sz.mell'!J60</f>
        <v>0</v>
      </c>
      <c r="K60" s="847">
        <f>'RM_5.5.1.sz.mell'!K60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theme="7"/>
  </sheetPr>
  <dimension ref="A1:K60"/>
  <sheetViews>
    <sheetView topLeftCell="B1" zoomScale="120" zoomScaleNormal="120" workbookViewId="0">
      <selection activeCell="M30" sqref="M30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CONCATENATE("5.5.2. melléklet ",E_ALAPADATOK!A7," ",E_ALAPADATOK!B7," ",E_ALAPADATOK!C7," ",E_ALAPADATOK!D7," ",E_ALAPADATOK!E7," ",E_ALAPADATOK!F7," ",E_ALAPADATOK!G7," ",E_ALAPADATOK!H7)</f>
        <v>5.5.2.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CONCATENATE('E_5.5.1.sz.mell'!B2:J2)</f>
        <v>3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612</v>
      </c>
    </row>
    <row r="3" spans="1:11" s="465" customFormat="1" ht="23.1" customHeight="1" thickBot="1" x14ac:dyDescent="0.3">
      <c r="A3" s="635" t="s">
        <v>203</v>
      </c>
      <c r="B3" s="1763" t="str">
        <f>CONCATENATE('E_5.1.2.sz.mell'!B3:J3)</f>
        <v>Önként vállalt feladatok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60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'RM_5.5.2.sz.mell'!C10</f>
        <v>0</v>
      </c>
      <c r="D10" s="322">
        <f>'RM_5.5.2.sz.mell'!D10</f>
        <v>0</v>
      </c>
      <c r="E10" s="322">
        <f>'RM_5.5.2.sz.mell'!E10</f>
        <v>0</v>
      </c>
      <c r="F10" s="322">
        <f>'RM_5.5.2.sz.mell'!F10</f>
        <v>0</v>
      </c>
      <c r="G10" s="322">
        <f>'RM_5.5.2.sz.mell'!G10</f>
        <v>0</v>
      </c>
      <c r="H10" s="322">
        <f>'RM_5.5.2.sz.mell'!H10</f>
        <v>0</v>
      </c>
      <c r="I10" s="322">
        <f>'RM_5.5.2.sz.mell'!I10</f>
        <v>0</v>
      </c>
      <c r="J10" s="322">
        <f>'RM_5.5.2.sz.mell'!J10</f>
        <v>0</v>
      </c>
      <c r="K10" s="322">
        <f>'RM_5.5.2.sz.mell'!K10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'RM_5.5.2.sz.mell'!C11</f>
        <v>0</v>
      </c>
      <c r="D11" s="715">
        <f>'RM_5.5.2.sz.mell'!D11</f>
        <v>0</v>
      </c>
      <c r="E11" s="715">
        <f>'RM_5.5.2.sz.mell'!E11</f>
        <v>0</v>
      </c>
      <c r="F11" s="715">
        <f>'RM_5.5.2.sz.mell'!F11</f>
        <v>0</v>
      </c>
      <c r="G11" s="715">
        <f>'RM_5.5.2.sz.mell'!G11</f>
        <v>0</v>
      </c>
      <c r="H11" s="715">
        <f>'RM_5.5.2.sz.mell'!H11</f>
        <v>0</v>
      </c>
      <c r="I11" s="715">
        <f>'RM_5.5.2.sz.mell'!I11</f>
        <v>0</v>
      </c>
      <c r="J11" s="813">
        <f>'RM_5.5.2.sz.mell'!J11</f>
        <v>0</v>
      </c>
      <c r="K11" s="814">
        <f>'RM_5.5.2.sz.mell'!K11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'RM_5.5.2.sz.mell'!C12</f>
        <v>0</v>
      </c>
      <c r="D12" s="717">
        <f>'RM_5.5.2.sz.mell'!D12</f>
        <v>0</v>
      </c>
      <c r="E12" s="717">
        <f>'RM_5.5.2.sz.mell'!E12</f>
        <v>0</v>
      </c>
      <c r="F12" s="717">
        <f>'RM_5.5.2.sz.mell'!F12</f>
        <v>0</v>
      </c>
      <c r="G12" s="717">
        <f>'RM_5.5.2.sz.mell'!G12</f>
        <v>0</v>
      </c>
      <c r="H12" s="717">
        <f>'RM_5.5.2.sz.mell'!H12</f>
        <v>0</v>
      </c>
      <c r="I12" s="717">
        <f>'RM_5.5.2.sz.mell'!I12</f>
        <v>0</v>
      </c>
      <c r="J12" s="816">
        <f>'RM_5.5.2.sz.mell'!J12</f>
        <v>0</v>
      </c>
      <c r="K12" s="814">
        <f>'RM_5.5.2.sz.mell'!K12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'RM_5.5.2.sz.mell'!C13</f>
        <v>0</v>
      </c>
      <c r="D13" s="717">
        <f>'RM_5.5.2.sz.mell'!D13</f>
        <v>0</v>
      </c>
      <c r="E13" s="717">
        <f>'RM_5.5.2.sz.mell'!E13</f>
        <v>0</v>
      </c>
      <c r="F13" s="717">
        <f>'RM_5.5.2.sz.mell'!F13</f>
        <v>0</v>
      </c>
      <c r="G13" s="717">
        <f>'RM_5.5.2.sz.mell'!G13</f>
        <v>0</v>
      </c>
      <c r="H13" s="717">
        <f>'RM_5.5.2.sz.mell'!H13</f>
        <v>0</v>
      </c>
      <c r="I13" s="717">
        <f>'RM_5.5.2.sz.mell'!I13</f>
        <v>0</v>
      </c>
      <c r="J13" s="816">
        <f>'RM_5.5.2.sz.mell'!J13</f>
        <v>0</v>
      </c>
      <c r="K13" s="814">
        <f>'RM_5.5.2.sz.mell'!K13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'RM_5.5.2.sz.mell'!C14</f>
        <v>0</v>
      </c>
      <c r="D14" s="717">
        <f>'RM_5.5.2.sz.mell'!D14</f>
        <v>0</v>
      </c>
      <c r="E14" s="717">
        <f>'RM_5.5.2.sz.mell'!E14</f>
        <v>0</v>
      </c>
      <c r="F14" s="717">
        <f>'RM_5.5.2.sz.mell'!F14</f>
        <v>0</v>
      </c>
      <c r="G14" s="717">
        <f>'RM_5.5.2.sz.mell'!G14</f>
        <v>0</v>
      </c>
      <c r="H14" s="717">
        <f>'RM_5.5.2.sz.mell'!H14</f>
        <v>0</v>
      </c>
      <c r="I14" s="717">
        <f>'RM_5.5.2.sz.mell'!I14</f>
        <v>0</v>
      </c>
      <c r="J14" s="816">
        <f>'RM_5.5.2.sz.mell'!J14</f>
        <v>0</v>
      </c>
      <c r="K14" s="814">
        <f>'RM_5.5.2.sz.mell'!K14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'RM_5.5.2.sz.mell'!C15</f>
        <v>0</v>
      </c>
      <c r="D15" s="717">
        <f>'RM_5.5.2.sz.mell'!D15</f>
        <v>0</v>
      </c>
      <c r="E15" s="717">
        <f>'RM_5.5.2.sz.mell'!E15</f>
        <v>0</v>
      </c>
      <c r="F15" s="717">
        <f>'RM_5.5.2.sz.mell'!F15</f>
        <v>0</v>
      </c>
      <c r="G15" s="717">
        <f>'RM_5.5.2.sz.mell'!G15</f>
        <v>0</v>
      </c>
      <c r="H15" s="717">
        <f>'RM_5.5.2.sz.mell'!H15</f>
        <v>0</v>
      </c>
      <c r="I15" s="717">
        <f>'RM_5.5.2.sz.mell'!I15</f>
        <v>0</v>
      </c>
      <c r="J15" s="816">
        <f>'RM_5.5.2.sz.mell'!J15</f>
        <v>0</v>
      </c>
      <c r="K15" s="814">
        <f>'RM_5.5.2.sz.mell'!K15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'RM_5.5.2.sz.mell'!C16</f>
        <v>0</v>
      </c>
      <c r="D16" s="717">
        <f>'RM_5.5.2.sz.mell'!D16</f>
        <v>0</v>
      </c>
      <c r="E16" s="717">
        <f>'RM_5.5.2.sz.mell'!E16</f>
        <v>0</v>
      </c>
      <c r="F16" s="717">
        <f>'RM_5.5.2.sz.mell'!F16</f>
        <v>0</v>
      </c>
      <c r="G16" s="717">
        <f>'RM_5.5.2.sz.mell'!G16</f>
        <v>0</v>
      </c>
      <c r="H16" s="717">
        <f>'RM_5.5.2.sz.mell'!H16</f>
        <v>0</v>
      </c>
      <c r="I16" s="717">
        <f>'RM_5.5.2.sz.mell'!I16</f>
        <v>0</v>
      </c>
      <c r="J16" s="816">
        <f>'RM_5.5.2.sz.mell'!J16</f>
        <v>0</v>
      </c>
      <c r="K16" s="814">
        <f>'RM_5.5.2.sz.mell'!K16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'RM_5.5.2.sz.mell'!C17</f>
        <v>0</v>
      </c>
      <c r="D17" s="717">
        <f>'RM_5.5.2.sz.mell'!D17</f>
        <v>0</v>
      </c>
      <c r="E17" s="717">
        <f>'RM_5.5.2.sz.mell'!E17</f>
        <v>0</v>
      </c>
      <c r="F17" s="717">
        <f>'RM_5.5.2.sz.mell'!F17</f>
        <v>0</v>
      </c>
      <c r="G17" s="717">
        <f>'RM_5.5.2.sz.mell'!G17</f>
        <v>0</v>
      </c>
      <c r="H17" s="717">
        <f>'RM_5.5.2.sz.mell'!H17</f>
        <v>0</v>
      </c>
      <c r="I17" s="717">
        <f>'RM_5.5.2.sz.mell'!I17</f>
        <v>0</v>
      </c>
      <c r="J17" s="816">
        <f>'RM_5.5.2.sz.mell'!J17</f>
        <v>0</v>
      </c>
      <c r="K17" s="814">
        <f>'RM_5.5.2.sz.mell'!K17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'RM_5.5.2.sz.mell'!C18</f>
        <v>0</v>
      </c>
      <c r="D18" s="717">
        <f>'RM_5.5.2.sz.mell'!D18</f>
        <v>0</v>
      </c>
      <c r="E18" s="717">
        <f>'RM_5.5.2.sz.mell'!E18</f>
        <v>0</v>
      </c>
      <c r="F18" s="717">
        <f>'RM_5.5.2.sz.mell'!F18</f>
        <v>0</v>
      </c>
      <c r="G18" s="717">
        <f>'RM_5.5.2.sz.mell'!G18</f>
        <v>0</v>
      </c>
      <c r="H18" s="717">
        <f>'RM_5.5.2.sz.mell'!H18</f>
        <v>0</v>
      </c>
      <c r="I18" s="717">
        <f>'RM_5.5.2.sz.mell'!I18</f>
        <v>0</v>
      </c>
      <c r="J18" s="816">
        <f>'RM_5.5.2.sz.mell'!J18</f>
        <v>0</v>
      </c>
      <c r="K18" s="814">
        <f>'RM_5.5.2.sz.mell'!K18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'RM_5.5.2.sz.mell'!C19</f>
        <v>0</v>
      </c>
      <c r="D19" s="717">
        <f>'RM_5.5.2.sz.mell'!D19</f>
        <v>0</v>
      </c>
      <c r="E19" s="717">
        <f>'RM_5.5.2.sz.mell'!E19</f>
        <v>0</v>
      </c>
      <c r="F19" s="717">
        <f>'RM_5.5.2.sz.mell'!F19</f>
        <v>0</v>
      </c>
      <c r="G19" s="717">
        <f>'RM_5.5.2.sz.mell'!G19</f>
        <v>0</v>
      </c>
      <c r="H19" s="717">
        <f>'RM_5.5.2.sz.mell'!H19</f>
        <v>0</v>
      </c>
      <c r="I19" s="717">
        <f>'RM_5.5.2.sz.mell'!I19</f>
        <v>0</v>
      </c>
      <c r="J19" s="816">
        <f>'RM_5.5.2.sz.mell'!J19</f>
        <v>0</v>
      </c>
      <c r="K19" s="814">
        <f>'RM_5.5.2.sz.mell'!K19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'RM_5.5.2.sz.mell'!C20</f>
        <v>0</v>
      </c>
      <c r="D20" s="717">
        <f>'RM_5.5.2.sz.mell'!D20</f>
        <v>0</v>
      </c>
      <c r="E20" s="717">
        <f>'RM_5.5.2.sz.mell'!E20</f>
        <v>0</v>
      </c>
      <c r="F20" s="717">
        <f>'RM_5.5.2.sz.mell'!F20</f>
        <v>0</v>
      </c>
      <c r="G20" s="717">
        <f>'RM_5.5.2.sz.mell'!G20</f>
        <v>0</v>
      </c>
      <c r="H20" s="717">
        <f>'RM_5.5.2.sz.mell'!H20</f>
        <v>0</v>
      </c>
      <c r="I20" s="717">
        <f>'RM_5.5.2.sz.mell'!I20</f>
        <v>0</v>
      </c>
      <c r="J20" s="816">
        <f>'RM_5.5.2.sz.mell'!J20</f>
        <v>0</v>
      </c>
      <c r="K20" s="814">
        <f>'RM_5.5.2.sz.mell'!K20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'RM_5.5.2.sz.mell'!C21</f>
        <v>0</v>
      </c>
      <c r="D21" s="719">
        <f>'RM_5.5.2.sz.mell'!D21</f>
        <v>0</v>
      </c>
      <c r="E21" s="719">
        <f>'RM_5.5.2.sz.mell'!E21</f>
        <v>0</v>
      </c>
      <c r="F21" s="719">
        <f>'RM_5.5.2.sz.mell'!F21</f>
        <v>0</v>
      </c>
      <c r="G21" s="719">
        <f>'RM_5.5.2.sz.mell'!G21</f>
        <v>0</v>
      </c>
      <c r="H21" s="719">
        <f>'RM_5.5.2.sz.mell'!H21</f>
        <v>0</v>
      </c>
      <c r="I21" s="719">
        <f>'RM_5.5.2.sz.mell'!I21</f>
        <v>0</v>
      </c>
      <c r="J21" s="819">
        <f>'RM_5.5.2.sz.mell'!J21</f>
        <v>0</v>
      </c>
      <c r="K21" s="814">
        <f>'RM_5.5.2.sz.mell'!K21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'RM_5.5.2.sz.mell'!C22</f>
        <v>0</v>
      </c>
      <c r="D22" s="322">
        <f>'RM_5.5.2.sz.mell'!D22</f>
        <v>0</v>
      </c>
      <c r="E22" s="322">
        <f>'RM_5.5.2.sz.mell'!E22</f>
        <v>0</v>
      </c>
      <c r="F22" s="322">
        <f>'RM_5.5.2.sz.mell'!F22</f>
        <v>0</v>
      </c>
      <c r="G22" s="322">
        <f>'RM_5.5.2.sz.mell'!G22</f>
        <v>0</v>
      </c>
      <c r="H22" s="322">
        <f>'RM_5.5.2.sz.mell'!H22</f>
        <v>0</v>
      </c>
      <c r="I22" s="322">
        <f>'RM_5.5.2.sz.mell'!I22</f>
        <v>0</v>
      </c>
      <c r="J22" s="322">
        <f>'RM_5.5.2.sz.mell'!J22</f>
        <v>0</v>
      </c>
      <c r="K22" s="371">
        <f>'RM_5.5.2.sz.mell'!K22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'RM_5.5.2.sz.mell'!C23</f>
        <v>0</v>
      </c>
      <c r="D23" s="699">
        <f>'RM_5.5.2.sz.mell'!D23</f>
        <v>0</v>
      </c>
      <c r="E23" s="699">
        <f>'RM_5.5.2.sz.mell'!E23</f>
        <v>0</v>
      </c>
      <c r="F23" s="699">
        <f>'RM_5.5.2.sz.mell'!F23</f>
        <v>0</v>
      </c>
      <c r="G23" s="699">
        <f>'RM_5.5.2.sz.mell'!G23</f>
        <v>0</v>
      </c>
      <c r="H23" s="699">
        <f>'RM_5.5.2.sz.mell'!H23</f>
        <v>0</v>
      </c>
      <c r="I23" s="699">
        <f>'RM_5.5.2.sz.mell'!I23</f>
        <v>0</v>
      </c>
      <c r="J23" s="821">
        <f>'RM_5.5.2.sz.mell'!J23</f>
        <v>0</v>
      </c>
      <c r="K23" s="814">
        <f>'RM_5.5.2.sz.mell'!K23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'RM_5.5.2.sz.mell'!C24</f>
        <v>0</v>
      </c>
      <c r="D24" s="717">
        <f>'RM_5.5.2.sz.mell'!D24</f>
        <v>0</v>
      </c>
      <c r="E24" s="717">
        <f>'RM_5.5.2.sz.mell'!E24</f>
        <v>0</v>
      </c>
      <c r="F24" s="717">
        <f>'RM_5.5.2.sz.mell'!F24</f>
        <v>0</v>
      </c>
      <c r="G24" s="717">
        <f>'RM_5.5.2.sz.mell'!G24</f>
        <v>0</v>
      </c>
      <c r="H24" s="717">
        <f>'RM_5.5.2.sz.mell'!H24</f>
        <v>0</v>
      </c>
      <c r="I24" s="717">
        <f>'RM_5.5.2.sz.mell'!I24</f>
        <v>0</v>
      </c>
      <c r="J24" s="816">
        <f>'RM_5.5.2.sz.mell'!J24</f>
        <v>0</v>
      </c>
      <c r="K24" s="822">
        <f>'RM_5.5.2.sz.mell'!K24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'RM_5.5.2.sz.mell'!C25</f>
        <v>0</v>
      </c>
      <c r="D25" s="717">
        <f>'RM_5.5.2.sz.mell'!D25</f>
        <v>0</v>
      </c>
      <c r="E25" s="717">
        <f>'RM_5.5.2.sz.mell'!E25</f>
        <v>0</v>
      </c>
      <c r="F25" s="717">
        <f>'RM_5.5.2.sz.mell'!F25</f>
        <v>0</v>
      </c>
      <c r="G25" s="717">
        <f>'RM_5.5.2.sz.mell'!G25</f>
        <v>0</v>
      </c>
      <c r="H25" s="717">
        <f>'RM_5.5.2.sz.mell'!H25</f>
        <v>0</v>
      </c>
      <c r="I25" s="717">
        <f>'RM_5.5.2.sz.mell'!I25</f>
        <v>0</v>
      </c>
      <c r="J25" s="816">
        <f>'RM_5.5.2.sz.mell'!J25</f>
        <v>0</v>
      </c>
      <c r="K25" s="822">
        <f>'RM_5.5.2.sz.mell'!K25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'RM_5.5.2.sz.mell'!C26</f>
        <v>0</v>
      </c>
      <c r="D26" s="719">
        <f>'RM_5.5.2.sz.mell'!D26</f>
        <v>0</v>
      </c>
      <c r="E26" s="719">
        <f>'RM_5.5.2.sz.mell'!E26</f>
        <v>0</v>
      </c>
      <c r="F26" s="719">
        <f>'RM_5.5.2.sz.mell'!F26</f>
        <v>0</v>
      </c>
      <c r="G26" s="719">
        <f>'RM_5.5.2.sz.mell'!G26</f>
        <v>0</v>
      </c>
      <c r="H26" s="719">
        <f>'RM_5.5.2.sz.mell'!H26</f>
        <v>0</v>
      </c>
      <c r="I26" s="719">
        <f>'RM_5.5.2.sz.mell'!I26</f>
        <v>0</v>
      </c>
      <c r="J26" s="823">
        <f>'RM_5.5.2.sz.mell'!J26</f>
        <v>0</v>
      </c>
      <c r="K26" s="824">
        <f>'RM_5.5.2.sz.mell'!K26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'RM_5.5.2.sz.mell'!C27</f>
        <v>0</v>
      </c>
      <c r="D27" s="414">
        <f>'RM_5.5.2.sz.mell'!D27</f>
        <v>0</v>
      </c>
      <c r="E27" s="414">
        <f>'RM_5.5.2.sz.mell'!E27</f>
        <v>0</v>
      </c>
      <c r="F27" s="414">
        <f>'RM_5.5.2.sz.mell'!F27</f>
        <v>0</v>
      </c>
      <c r="G27" s="414">
        <f>'RM_5.5.2.sz.mell'!G27</f>
        <v>0</v>
      </c>
      <c r="H27" s="414">
        <f>'RM_5.5.2.sz.mell'!H27</f>
        <v>0</v>
      </c>
      <c r="I27" s="414">
        <f>'RM_5.5.2.sz.mell'!I27</f>
        <v>0</v>
      </c>
      <c r="J27" s="414">
        <f>'RM_5.5.2.sz.mell'!J27</f>
        <v>0</v>
      </c>
      <c r="K27" s="327">
        <f>'RM_5.5.2.sz.mell'!K27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'RM_5.5.2.sz.mell'!C28</f>
        <v>0</v>
      </c>
      <c r="D28" s="322">
        <f>'RM_5.5.2.sz.mell'!D28</f>
        <v>0</v>
      </c>
      <c r="E28" s="322">
        <f>'RM_5.5.2.sz.mell'!E28</f>
        <v>0</v>
      </c>
      <c r="F28" s="322">
        <f>'RM_5.5.2.sz.mell'!F28</f>
        <v>0</v>
      </c>
      <c r="G28" s="322">
        <f>'RM_5.5.2.sz.mell'!G28</f>
        <v>0</v>
      </c>
      <c r="H28" s="322">
        <f>'RM_5.5.2.sz.mell'!H28</f>
        <v>0</v>
      </c>
      <c r="I28" s="322">
        <f>'RM_5.5.2.sz.mell'!I28</f>
        <v>0</v>
      </c>
      <c r="J28" s="322">
        <f>'RM_5.5.2.sz.mell'!J28</f>
        <v>0</v>
      </c>
      <c r="K28" s="371">
        <f>'RM_5.5.2.sz.mell'!K28</f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'RM_5.5.2.sz.mell'!C29</f>
        <v>0</v>
      </c>
      <c r="D29" s="710">
        <f>'RM_5.5.2.sz.mell'!D29</f>
        <v>0</v>
      </c>
      <c r="E29" s="710">
        <f>'RM_5.5.2.sz.mell'!E29</f>
        <v>0</v>
      </c>
      <c r="F29" s="710">
        <f>'RM_5.5.2.sz.mell'!F29</f>
        <v>0</v>
      </c>
      <c r="G29" s="710">
        <f>'RM_5.5.2.sz.mell'!G29</f>
        <v>0</v>
      </c>
      <c r="H29" s="710">
        <f>'RM_5.5.2.sz.mell'!H29</f>
        <v>0</v>
      </c>
      <c r="I29" s="710">
        <f>'RM_5.5.2.sz.mell'!I29</f>
        <v>0</v>
      </c>
      <c r="J29" s="821">
        <f>'RM_5.5.2.sz.mell'!J29</f>
        <v>0</v>
      </c>
      <c r="K29" s="814">
        <f>'RM_5.5.2.sz.mell'!K29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'RM_5.5.2.sz.mell'!C30</f>
        <v>0</v>
      </c>
      <c r="D30" s="710">
        <f>'RM_5.5.2.sz.mell'!D30</f>
        <v>0</v>
      </c>
      <c r="E30" s="710">
        <f>'RM_5.5.2.sz.mell'!E30</f>
        <v>0</v>
      </c>
      <c r="F30" s="710">
        <f>'RM_5.5.2.sz.mell'!F30</f>
        <v>0</v>
      </c>
      <c r="G30" s="710">
        <f>'RM_5.5.2.sz.mell'!G30</f>
        <v>0</v>
      </c>
      <c r="H30" s="710">
        <f>'RM_5.5.2.sz.mell'!H30</f>
        <v>0</v>
      </c>
      <c r="I30" s="710">
        <f>'RM_5.5.2.sz.mell'!I30</f>
        <v>0</v>
      </c>
      <c r="J30" s="821">
        <f>'RM_5.5.2.sz.mell'!J30</f>
        <v>0</v>
      </c>
      <c r="K30" s="814">
        <f>'RM_5.5.2.sz.mell'!K30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'RM_5.5.2.sz.mell'!C31</f>
        <v>0</v>
      </c>
      <c r="D31" s="790">
        <f>'RM_5.5.2.sz.mell'!D31</f>
        <v>0</v>
      </c>
      <c r="E31" s="790">
        <f>'RM_5.5.2.sz.mell'!E31</f>
        <v>0</v>
      </c>
      <c r="F31" s="790">
        <f>'RM_5.5.2.sz.mell'!F31</f>
        <v>0</v>
      </c>
      <c r="G31" s="790">
        <f>'RM_5.5.2.sz.mell'!G31</f>
        <v>0</v>
      </c>
      <c r="H31" s="790">
        <f>'RM_5.5.2.sz.mell'!H31</f>
        <v>0</v>
      </c>
      <c r="I31" s="790">
        <f>'RM_5.5.2.sz.mell'!I31</f>
        <v>0</v>
      </c>
      <c r="J31" s="821">
        <f>'RM_5.5.2.sz.mell'!J31</f>
        <v>0</v>
      </c>
      <c r="K31" s="814">
        <f>'RM_5.5.2.sz.mell'!K31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'RM_5.5.2.sz.mell'!C32</f>
        <v>0</v>
      </c>
      <c r="D32" s="322">
        <f>'RM_5.5.2.sz.mell'!D32</f>
        <v>0</v>
      </c>
      <c r="E32" s="322">
        <f>'RM_5.5.2.sz.mell'!E32</f>
        <v>0</v>
      </c>
      <c r="F32" s="322">
        <f>'RM_5.5.2.sz.mell'!F32</f>
        <v>0</v>
      </c>
      <c r="G32" s="322">
        <f>'RM_5.5.2.sz.mell'!G32</f>
        <v>0</v>
      </c>
      <c r="H32" s="322">
        <f>'RM_5.5.2.sz.mell'!H32</f>
        <v>0</v>
      </c>
      <c r="I32" s="322">
        <f>'RM_5.5.2.sz.mell'!I32</f>
        <v>0</v>
      </c>
      <c r="J32" s="322">
        <f>'RM_5.5.2.sz.mell'!J32</f>
        <v>0</v>
      </c>
      <c r="K32" s="371">
        <f>'RM_5.5.2.sz.mell'!K32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'RM_5.5.2.sz.mell'!C33</f>
        <v>0</v>
      </c>
      <c r="D33" s="703">
        <f>'RM_5.5.2.sz.mell'!D33</f>
        <v>0</v>
      </c>
      <c r="E33" s="703">
        <f>'RM_5.5.2.sz.mell'!E33</f>
        <v>0</v>
      </c>
      <c r="F33" s="703">
        <f>'RM_5.5.2.sz.mell'!F33</f>
        <v>0</v>
      </c>
      <c r="G33" s="703">
        <f>'RM_5.5.2.sz.mell'!G33</f>
        <v>0</v>
      </c>
      <c r="H33" s="703">
        <f>'RM_5.5.2.sz.mell'!H33</f>
        <v>0</v>
      </c>
      <c r="I33" s="703">
        <f>'RM_5.5.2.sz.mell'!I33</f>
        <v>0</v>
      </c>
      <c r="J33" s="821">
        <f>'RM_5.5.2.sz.mell'!J33</f>
        <v>0</v>
      </c>
      <c r="K33" s="814">
        <f>'RM_5.5.2.sz.mell'!K33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'RM_5.5.2.sz.mell'!C34</f>
        <v>0</v>
      </c>
      <c r="D34" s="710">
        <f>'RM_5.5.2.sz.mell'!D34</f>
        <v>0</v>
      </c>
      <c r="E34" s="710">
        <f>'RM_5.5.2.sz.mell'!E34</f>
        <v>0</v>
      </c>
      <c r="F34" s="710">
        <f>'RM_5.5.2.sz.mell'!F34</f>
        <v>0</v>
      </c>
      <c r="G34" s="710">
        <f>'RM_5.5.2.sz.mell'!G34</f>
        <v>0</v>
      </c>
      <c r="H34" s="710">
        <f>'RM_5.5.2.sz.mell'!H34</f>
        <v>0</v>
      </c>
      <c r="I34" s="710">
        <f>'RM_5.5.2.sz.mell'!I34</f>
        <v>0</v>
      </c>
      <c r="J34" s="821">
        <f>'RM_5.5.2.sz.mell'!J34</f>
        <v>0</v>
      </c>
      <c r="K34" s="814">
        <f>'RM_5.5.2.sz.mell'!K34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'RM_5.5.2.sz.mell'!C35</f>
        <v>0</v>
      </c>
      <c r="D35" s="790">
        <f>'RM_5.5.2.sz.mell'!D35</f>
        <v>0</v>
      </c>
      <c r="E35" s="790">
        <f>'RM_5.5.2.sz.mell'!E35</f>
        <v>0</v>
      </c>
      <c r="F35" s="790">
        <f>'RM_5.5.2.sz.mell'!F35</f>
        <v>0</v>
      </c>
      <c r="G35" s="790">
        <f>'RM_5.5.2.sz.mell'!G35</f>
        <v>0</v>
      </c>
      <c r="H35" s="790">
        <f>'RM_5.5.2.sz.mell'!H35</f>
        <v>0</v>
      </c>
      <c r="I35" s="790">
        <f>'RM_5.5.2.sz.mell'!I35</f>
        <v>0</v>
      </c>
      <c r="J35" s="821">
        <f>'RM_5.5.2.sz.mell'!J35</f>
        <v>0</v>
      </c>
      <c r="K35" s="831">
        <f>'RM_5.5.2.sz.mell'!K35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'RM_5.5.2.sz.mell'!C36</f>
        <v>0</v>
      </c>
      <c r="D36" s="414">
        <f>'RM_5.5.2.sz.mell'!D36</f>
        <v>0</v>
      </c>
      <c r="E36" s="414">
        <f>'RM_5.5.2.sz.mell'!E36</f>
        <v>0</v>
      </c>
      <c r="F36" s="414">
        <f>'RM_5.5.2.sz.mell'!F36</f>
        <v>0</v>
      </c>
      <c r="G36" s="414">
        <f>'RM_5.5.2.sz.mell'!G36</f>
        <v>0</v>
      </c>
      <c r="H36" s="414">
        <f>'RM_5.5.2.sz.mell'!H36</f>
        <v>0</v>
      </c>
      <c r="I36" s="414">
        <f>'RM_5.5.2.sz.mell'!I36</f>
        <v>0</v>
      </c>
      <c r="J36" s="322">
        <f>'RM_5.5.2.sz.mell'!J36</f>
        <v>0</v>
      </c>
      <c r="K36" s="327">
        <f>'RM_5.5.2.sz.mell'!K36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'RM_5.5.2.sz.mell'!C37</f>
        <v>0</v>
      </c>
      <c r="D37" s="414">
        <f>'RM_5.5.2.sz.mell'!D37</f>
        <v>0</v>
      </c>
      <c r="E37" s="414">
        <f>'RM_5.5.2.sz.mell'!E37</f>
        <v>0</v>
      </c>
      <c r="F37" s="414">
        <f>'RM_5.5.2.sz.mell'!F37</f>
        <v>0</v>
      </c>
      <c r="G37" s="414">
        <f>'RM_5.5.2.sz.mell'!G37</f>
        <v>0</v>
      </c>
      <c r="H37" s="414">
        <f>'RM_5.5.2.sz.mell'!H37</f>
        <v>0</v>
      </c>
      <c r="I37" s="414">
        <f>'RM_5.5.2.sz.mell'!I37</f>
        <v>0</v>
      </c>
      <c r="J37" s="832">
        <f>'RM_5.5.2.sz.mell'!J37</f>
        <v>0</v>
      </c>
      <c r="K37" s="814">
        <f>'RM_5.5.2.sz.mell'!K37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'RM_5.5.2.sz.mell'!C38</f>
        <v>0</v>
      </c>
      <c r="D38" s="322">
        <f>'RM_5.5.2.sz.mell'!D38</f>
        <v>0</v>
      </c>
      <c r="E38" s="322">
        <f>'RM_5.5.2.sz.mell'!E38</f>
        <v>0</v>
      </c>
      <c r="F38" s="322">
        <f>'RM_5.5.2.sz.mell'!F38</f>
        <v>0</v>
      </c>
      <c r="G38" s="322">
        <f>'RM_5.5.2.sz.mell'!G38</f>
        <v>0</v>
      </c>
      <c r="H38" s="322">
        <f>'RM_5.5.2.sz.mell'!H38</f>
        <v>0</v>
      </c>
      <c r="I38" s="322">
        <f>'RM_5.5.2.sz.mell'!I38</f>
        <v>0</v>
      </c>
      <c r="J38" s="322">
        <f>'RM_5.5.2.sz.mell'!J38</f>
        <v>0</v>
      </c>
      <c r="K38" s="371">
        <f>'RM_5.5.2.sz.mell'!K38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'RM_5.5.2.sz.mell'!C39</f>
        <v>0</v>
      </c>
      <c r="D39" s="322">
        <f>'RM_5.5.2.sz.mell'!D39</f>
        <v>0</v>
      </c>
      <c r="E39" s="322">
        <f>'RM_5.5.2.sz.mell'!E39</f>
        <v>0</v>
      </c>
      <c r="F39" s="322">
        <f>'RM_5.5.2.sz.mell'!F39</f>
        <v>0</v>
      </c>
      <c r="G39" s="322">
        <f>'RM_5.5.2.sz.mell'!G39</f>
        <v>0</v>
      </c>
      <c r="H39" s="322">
        <f>'RM_5.5.2.sz.mell'!H39</f>
        <v>0</v>
      </c>
      <c r="I39" s="322">
        <f>'RM_5.5.2.sz.mell'!I39</f>
        <v>0</v>
      </c>
      <c r="J39" s="322">
        <f>'RM_5.5.2.sz.mell'!J39</f>
        <v>0</v>
      </c>
      <c r="K39" s="371">
        <f>'RM_5.5.2.sz.mell'!K39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'RM_5.5.2.sz.mell'!C40</f>
        <v>0</v>
      </c>
      <c r="D40" s="703">
        <f>'RM_5.5.2.sz.mell'!D40</f>
        <v>0</v>
      </c>
      <c r="E40" s="703">
        <f>'RM_5.5.2.sz.mell'!E40</f>
        <v>0</v>
      </c>
      <c r="F40" s="703">
        <f>'RM_5.5.2.sz.mell'!F40</f>
        <v>0</v>
      </c>
      <c r="G40" s="703">
        <f>'RM_5.5.2.sz.mell'!G40</f>
        <v>0</v>
      </c>
      <c r="H40" s="703">
        <f>'RM_5.5.2.sz.mell'!H40</f>
        <v>0</v>
      </c>
      <c r="I40" s="703">
        <f>'RM_5.5.2.sz.mell'!I40</f>
        <v>0</v>
      </c>
      <c r="J40" s="821">
        <f>'RM_5.5.2.sz.mell'!J40</f>
        <v>0</v>
      </c>
      <c r="K40" s="814">
        <f>'RM_5.5.2.sz.mell'!K40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'RM_5.5.2.sz.mell'!C41</f>
        <v>0</v>
      </c>
      <c r="D41" s="710">
        <f>'RM_5.5.2.sz.mell'!D41</f>
        <v>0</v>
      </c>
      <c r="E41" s="710">
        <f>'RM_5.5.2.sz.mell'!E41</f>
        <v>0</v>
      </c>
      <c r="F41" s="710">
        <f>'RM_5.5.2.sz.mell'!F41</f>
        <v>0</v>
      </c>
      <c r="G41" s="710">
        <f>'RM_5.5.2.sz.mell'!G41</f>
        <v>0</v>
      </c>
      <c r="H41" s="710">
        <f>'RM_5.5.2.sz.mell'!H41</f>
        <v>0</v>
      </c>
      <c r="I41" s="710">
        <f>'RM_5.5.2.sz.mell'!I41</f>
        <v>0</v>
      </c>
      <c r="J41" s="821">
        <f>'RM_5.5.2.sz.mell'!J41</f>
        <v>0</v>
      </c>
      <c r="K41" s="822">
        <f>'RM_5.5.2.sz.mell'!K41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'RM_5.5.2.sz.mell'!C42</f>
        <v>0</v>
      </c>
      <c r="D42" s="707">
        <f>'RM_5.5.2.sz.mell'!D42</f>
        <v>0</v>
      </c>
      <c r="E42" s="707">
        <f>'RM_5.5.2.sz.mell'!E42</f>
        <v>0</v>
      </c>
      <c r="F42" s="707">
        <f>'RM_5.5.2.sz.mell'!F42</f>
        <v>0</v>
      </c>
      <c r="G42" s="707">
        <f>'RM_5.5.2.sz.mell'!G42</f>
        <v>0</v>
      </c>
      <c r="H42" s="707">
        <f>'RM_5.5.2.sz.mell'!H42</f>
        <v>0</v>
      </c>
      <c r="I42" s="707">
        <f>'RM_5.5.2.sz.mell'!I42</f>
        <v>0</v>
      </c>
      <c r="J42" s="821">
        <f>'RM_5.5.2.sz.mell'!J42</f>
        <v>0</v>
      </c>
      <c r="K42" s="824">
        <f>'RM_5.5.2.sz.mell'!K42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'RM_5.5.2.sz.mell'!C43</f>
        <v>0</v>
      </c>
      <c r="D43" s="322">
        <f>'RM_5.5.2.sz.mell'!D43</f>
        <v>0</v>
      </c>
      <c r="E43" s="322">
        <f>'RM_5.5.2.sz.mell'!E43</f>
        <v>0</v>
      </c>
      <c r="F43" s="322">
        <f>'RM_5.5.2.sz.mell'!F43</f>
        <v>0</v>
      </c>
      <c r="G43" s="322">
        <f>'RM_5.5.2.sz.mell'!G43</f>
        <v>0</v>
      </c>
      <c r="H43" s="322">
        <f>'RM_5.5.2.sz.mell'!H43</f>
        <v>0</v>
      </c>
      <c r="I43" s="322">
        <f>'RM_5.5.2.sz.mell'!I43</f>
        <v>0</v>
      </c>
      <c r="J43" s="322">
        <f>'RM_5.5.2.sz.mell'!J43</f>
        <v>0</v>
      </c>
      <c r="K43" s="371">
        <f>'RM_5.5.2.sz.mell'!K43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'RM_5.5.2.sz.mell'!C45</f>
        <v>0</v>
      </c>
      <c r="D45" s="834">
        <f>'RM_5.5.2.sz.mell'!D45</f>
        <v>0</v>
      </c>
      <c r="E45" s="834">
        <f>'RM_5.5.2.sz.mell'!E45</f>
        <v>0</v>
      </c>
      <c r="F45" s="834">
        <f>'RM_5.5.2.sz.mell'!F45</f>
        <v>0</v>
      </c>
      <c r="G45" s="834">
        <f>'RM_5.5.2.sz.mell'!G45</f>
        <v>0</v>
      </c>
      <c r="H45" s="834">
        <f>'RM_5.5.2.sz.mell'!H45</f>
        <v>0</v>
      </c>
      <c r="I45" s="834">
        <f>'RM_5.5.2.sz.mell'!I45</f>
        <v>0</v>
      </c>
      <c r="J45" s="834">
        <f>'RM_5.5.2.sz.mell'!J45</f>
        <v>0</v>
      </c>
      <c r="K45" s="327">
        <f>'RM_5.5.2.sz.mell'!K45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'RM_5.5.2.sz.mell'!C46</f>
        <v>0</v>
      </c>
      <c r="D46" s="836">
        <f>'RM_5.5.2.sz.mell'!D46</f>
        <v>0</v>
      </c>
      <c r="E46" s="836">
        <f>'RM_5.5.2.sz.mell'!E46</f>
        <v>0</v>
      </c>
      <c r="F46" s="836">
        <f>'RM_5.5.2.sz.mell'!F46</f>
        <v>0</v>
      </c>
      <c r="G46" s="836">
        <f>'RM_5.5.2.sz.mell'!G46</f>
        <v>0</v>
      </c>
      <c r="H46" s="836">
        <f>'RM_5.5.2.sz.mell'!H46</f>
        <v>0</v>
      </c>
      <c r="I46" s="836">
        <f>'RM_5.5.2.sz.mell'!I46</f>
        <v>0</v>
      </c>
      <c r="J46" s="836">
        <f>'RM_5.5.2.sz.mell'!J46</f>
        <v>0</v>
      </c>
      <c r="K46" s="837">
        <f>'RM_5.5.2.sz.mell'!K46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'RM_5.5.2.sz.mell'!C47</f>
        <v>0</v>
      </c>
      <c r="D47" s="839">
        <f>'RM_5.5.2.sz.mell'!D47</f>
        <v>0</v>
      </c>
      <c r="E47" s="839">
        <f>'RM_5.5.2.sz.mell'!E47</f>
        <v>0</v>
      </c>
      <c r="F47" s="839">
        <f>'RM_5.5.2.sz.mell'!F47</f>
        <v>0</v>
      </c>
      <c r="G47" s="839">
        <f>'RM_5.5.2.sz.mell'!G47</f>
        <v>0</v>
      </c>
      <c r="H47" s="839">
        <f>'RM_5.5.2.sz.mell'!H47</f>
        <v>0</v>
      </c>
      <c r="I47" s="839">
        <f>'RM_5.5.2.sz.mell'!I47</f>
        <v>0</v>
      </c>
      <c r="J47" s="839">
        <f>'RM_5.5.2.sz.mell'!J47</f>
        <v>0</v>
      </c>
      <c r="K47" s="840">
        <f>'RM_5.5.2.sz.mell'!K47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'RM_5.5.2.sz.mell'!C48</f>
        <v>0</v>
      </c>
      <c r="D48" s="839">
        <f>'RM_5.5.2.sz.mell'!D48</f>
        <v>0</v>
      </c>
      <c r="E48" s="839">
        <f>'RM_5.5.2.sz.mell'!E48</f>
        <v>0</v>
      </c>
      <c r="F48" s="839">
        <f>'RM_5.5.2.sz.mell'!F48</f>
        <v>0</v>
      </c>
      <c r="G48" s="839">
        <f>'RM_5.5.2.sz.mell'!G48</f>
        <v>0</v>
      </c>
      <c r="H48" s="839">
        <f>'RM_5.5.2.sz.mell'!H48</f>
        <v>0</v>
      </c>
      <c r="I48" s="839">
        <f>'RM_5.5.2.sz.mell'!I48</f>
        <v>0</v>
      </c>
      <c r="J48" s="839">
        <f>'RM_5.5.2.sz.mell'!J48</f>
        <v>0</v>
      </c>
      <c r="K48" s="840">
        <f>'RM_5.5.2.sz.mell'!K48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'RM_5.5.2.sz.mell'!C49</f>
        <v>0</v>
      </c>
      <c r="D49" s="839">
        <f>'RM_5.5.2.sz.mell'!D49</f>
        <v>0</v>
      </c>
      <c r="E49" s="839">
        <f>'RM_5.5.2.sz.mell'!E49</f>
        <v>0</v>
      </c>
      <c r="F49" s="839">
        <f>'RM_5.5.2.sz.mell'!F49</f>
        <v>0</v>
      </c>
      <c r="G49" s="839">
        <f>'RM_5.5.2.sz.mell'!G49</f>
        <v>0</v>
      </c>
      <c r="H49" s="839">
        <f>'RM_5.5.2.sz.mell'!H49</f>
        <v>0</v>
      </c>
      <c r="I49" s="839">
        <f>'RM_5.5.2.sz.mell'!I49</f>
        <v>0</v>
      </c>
      <c r="J49" s="839">
        <f>'RM_5.5.2.sz.mell'!J49</f>
        <v>0</v>
      </c>
      <c r="K49" s="840">
        <f>'RM_5.5.2.sz.mell'!K49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'RM_5.5.2.sz.mell'!C50</f>
        <v>0</v>
      </c>
      <c r="D50" s="839">
        <f>'RM_5.5.2.sz.mell'!D50</f>
        <v>0</v>
      </c>
      <c r="E50" s="839">
        <f>'RM_5.5.2.sz.mell'!E50</f>
        <v>0</v>
      </c>
      <c r="F50" s="839">
        <f>'RM_5.5.2.sz.mell'!F50</f>
        <v>0</v>
      </c>
      <c r="G50" s="839">
        <f>'RM_5.5.2.sz.mell'!G50</f>
        <v>0</v>
      </c>
      <c r="H50" s="839">
        <f>'RM_5.5.2.sz.mell'!H50</f>
        <v>0</v>
      </c>
      <c r="I50" s="839">
        <f>'RM_5.5.2.sz.mell'!I50</f>
        <v>0</v>
      </c>
      <c r="J50" s="839">
        <f>'RM_5.5.2.sz.mell'!J50</f>
        <v>0</v>
      </c>
      <c r="K50" s="840">
        <f>'RM_5.5.2.sz.mell'!K50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'RM_5.5.2.sz.mell'!C51</f>
        <v>0</v>
      </c>
      <c r="D51" s="834">
        <f>'RM_5.5.2.sz.mell'!D51</f>
        <v>0</v>
      </c>
      <c r="E51" s="834">
        <f>'RM_5.5.2.sz.mell'!E51</f>
        <v>0</v>
      </c>
      <c r="F51" s="834">
        <f>'RM_5.5.2.sz.mell'!F51</f>
        <v>0</v>
      </c>
      <c r="G51" s="834">
        <f>'RM_5.5.2.sz.mell'!G51</f>
        <v>0</v>
      </c>
      <c r="H51" s="834">
        <f>'RM_5.5.2.sz.mell'!H51</f>
        <v>0</v>
      </c>
      <c r="I51" s="834">
        <f>'RM_5.5.2.sz.mell'!I51</f>
        <v>0</v>
      </c>
      <c r="J51" s="834">
        <f>'RM_5.5.2.sz.mell'!J51</f>
        <v>0</v>
      </c>
      <c r="K51" s="327">
        <f>'RM_5.5.2.sz.mell'!K51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'RM_5.5.2.sz.mell'!C52</f>
        <v>0</v>
      </c>
      <c r="D52" s="836">
        <f>'RM_5.5.2.sz.mell'!D52</f>
        <v>0</v>
      </c>
      <c r="E52" s="836">
        <f>'RM_5.5.2.sz.mell'!E52</f>
        <v>0</v>
      </c>
      <c r="F52" s="836">
        <f>'RM_5.5.2.sz.mell'!F52</f>
        <v>0</v>
      </c>
      <c r="G52" s="836">
        <f>'RM_5.5.2.sz.mell'!G52</f>
        <v>0</v>
      </c>
      <c r="H52" s="836">
        <f>'RM_5.5.2.sz.mell'!H52</f>
        <v>0</v>
      </c>
      <c r="I52" s="836">
        <f>'RM_5.5.2.sz.mell'!I52</f>
        <v>0</v>
      </c>
      <c r="J52" s="836">
        <f>'RM_5.5.2.sz.mell'!J52</f>
        <v>0</v>
      </c>
      <c r="K52" s="837">
        <f>'RM_5.5.2.sz.mell'!K52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'RM_5.5.2.sz.mell'!C53</f>
        <v>0</v>
      </c>
      <c r="D53" s="839">
        <f>'RM_5.5.2.sz.mell'!D53</f>
        <v>0</v>
      </c>
      <c r="E53" s="839">
        <f>'RM_5.5.2.sz.mell'!E53</f>
        <v>0</v>
      </c>
      <c r="F53" s="839">
        <f>'RM_5.5.2.sz.mell'!F53</f>
        <v>0</v>
      </c>
      <c r="G53" s="839">
        <f>'RM_5.5.2.sz.mell'!G53</f>
        <v>0</v>
      </c>
      <c r="H53" s="839">
        <f>'RM_5.5.2.sz.mell'!H53</f>
        <v>0</v>
      </c>
      <c r="I53" s="839">
        <f>'RM_5.5.2.sz.mell'!I53</f>
        <v>0</v>
      </c>
      <c r="J53" s="839">
        <f>'RM_5.5.2.sz.mell'!J53</f>
        <v>0</v>
      </c>
      <c r="K53" s="840">
        <f>'RM_5.5.2.sz.mell'!K53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'RM_5.5.2.sz.mell'!C54</f>
        <v>0</v>
      </c>
      <c r="D54" s="839">
        <f>'RM_5.5.2.sz.mell'!D54</f>
        <v>0</v>
      </c>
      <c r="E54" s="839">
        <f>'RM_5.5.2.sz.mell'!E54</f>
        <v>0</v>
      </c>
      <c r="F54" s="839">
        <f>'RM_5.5.2.sz.mell'!F54</f>
        <v>0</v>
      </c>
      <c r="G54" s="839">
        <f>'RM_5.5.2.sz.mell'!G54</f>
        <v>0</v>
      </c>
      <c r="H54" s="839">
        <f>'RM_5.5.2.sz.mell'!H54</f>
        <v>0</v>
      </c>
      <c r="I54" s="839">
        <f>'RM_5.5.2.sz.mell'!I54</f>
        <v>0</v>
      </c>
      <c r="J54" s="839">
        <f>'RM_5.5.2.sz.mell'!J54</f>
        <v>0</v>
      </c>
      <c r="K54" s="840">
        <f>'RM_5.5.2.sz.mell'!K54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'RM_5.5.2.sz.mell'!C55</f>
        <v>0</v>
      </c>
      <c r="D55" s="839">
        <f>'RM_5.5.2.sz.mell'!D55</f>
        <v>0</v>
      </c>
      <c r="E55" s="839">
        <f>'RM_5.5.2.sz.mell'!E55</f>
        <v>0</v>
      </c>
      <c r="F55" s="839">
        <f>'RM_5.5.2.sz.mell'!F55</f>
        <v>0</v>
      </c>
      <c r="G55" s="839">
        <f>'RM_5.5.2.sz.mell'!G55</f>
        <v>0</v>
      </c>
      <c r="H55" s="839">
        <f>'RM_5.5.2.sz.mell'!H55</f>
        <v>0</v>
      </c>
      <c r="I55" s="839">
        <f>'RM_5.5.2.sz.mell'!I55</f>
        <v>0</v>
      </c>
      <c r="J55" s="839">
        <f>'RM_5.5.2.sz.mell'!J55</f>
        <v>0</v>
      </c>
      <c r="K55" s="840">
        <f>'RM_5.5.2.sz.mell'!K55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'RM_5.5.2.sz.mell'!C56</f>
        <v>0</v>
      </c>
      <c r="D56" s="834">
        <f>'RM_5.5.2.sz.mell'!D56</f>
        <v>0</v>
      </c>
      <c r="E56" s="834">
        <f>'RM_5.5.2.sz.mell'!E56</f>
        <v>0</v>
      </c>
      <c r="F56" s="834">
        <f>'RM_5.5.2.sz.mell'!F56</f>
        <v>0</v>
      </c>
      <c r="G56" s="834">
        <f>'RM_5.5.2.sz.mell'!G56</f>
        <v>0</v>
      </c>
      <c r="H56" s="834">
        <f>'RM_5.5.2.sz.mell'!H56</f>
        <v>0</v>
      </c>
      <c r="I56" s="834">
        <f>'RM_5.5.2.sz.mell'!I56</f>
        <v>0</v>
      </c>
      <c r="J56" s="834">
        <f>'RM_5.5.2.sz.mell'!J56</f>
        <v>0</v>
      </c>
      <c r="K56" s="327">
        <f>'RM_5.5.2.sz.mell'!K56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'RM_5.5.2.sz.mell'!C57</f>
        <v>0</v>
      </c>
      <c r="D57" s="842">
        <f>'RM_5.5.2.sz.mell'!D57</f>
        <v>0</v>
      </c>
      <c r="E57" s="842">
        <f>'RM_5.5.2.sz.mell'!E57</f>
        <v>0</v>
      </c>
      <c r="F57" s="842">
        <f>'RM_5.5.2.sz.mell'!F57</f>
        <v>0</v>
      </c>
      <c r="G57" s="842">
        <f>'RM_5.5.2.sz.mell'!G57</f>
        <v>0</v>
      </c>
      <c r="H57" s="842">
        <f>'RM_5.5.2.sz.mell'!H57</f>
        <v>0</v>
      </c>
      <c r="I57" s="842">
        <f>'RM_5.5.2.sz.mell'!I57</f>
        <v>0</v>
      </c>
      <c r="J57" s="842">
        <f>'RM_5.5.2.sz.mell'!J57</f>
        <v>0</v>
      </c>
      <c r="K57" s="375">
        <f>'RM_5.5.2.sz.mell'!K57</f>
        <v>0</v>
      </c>
    </row>
    <row r="58" spans="1:11" ht="8.1" customHeight="1" thickBot="1" x14ac:dyDescent="0.3">
      <c r="C58" s="848">
        <f>'RM_5.5.2.sz.mell'!C58</f>
        <v>0</v>
      </c>
      <c r="D58" s="848">
        <f>'RM_5.5.2.sz.mell'!D58</f>
        <v>0</v>
      </c>
      <c r="E58" s="848">
        <f>'RM_5.5.2.sz.mell'!E58</f>
        <v>0</v>
      </c>
      <c r="F58" s="848">
        <f>'RM_5.5.2.sz.mell'!F58</f>
        <v>0</v>
      </c>
      <c r="G58" s="848">
        <f>'RM_5.5.2.sz.mell'!G58</f>
        <v>0</v>
      </c>
      <c r="H58" s="848">
        <f>'RM_5.5.2.sz.mell'!H58</f>
        <v>0</v>
      </c>
      <c r="I58" s="848">
        <f>'RM_5.5.2.sz.mell'!I58</f>
        <v>0</v>
      </c>
      <c r="J58" s="848">
        <f>'RM_5.5.2.sz.mell'!J58</f>
        <v>0</v>
      </c>
      <c r="K58" s="849">
        <f>'RM_5.5.2.sz.mell'!K58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'RM_5.5.2.sz.mell'!C59</f>
        <v>0</v>
      </c>
      <c r="D59" s="846">
        <f>'RM_5.5.2.sz.mell'!D59</f>
        <v>0</v>
      </c>
      <c r="E59" s="846">
        <f>'RM_5.5.2.sz.mell'!E59</f>
        <v>0</v>
      </c>
      <c r="F59" s="846">
        <f>'RM_5.5.2.sz.mell'!F59</f>
        <v>0</v>
      </c>
      <c r="G59" s="846">
        <f>'RM_5.5.2.sz.mell'!G59</f>
        <v>0</v>
      </c>
      <c r="H59" s="846">
        <f>'RM_5.5.2.sz.mell'!H59</f>
        <v>0</v>
      </c>
      <c r="I59" s="846">
        <f>'RM_5.5.2.sz.mell'!I59</f>
        <v>0</v>
      </c>
      <c r="J59" s="846">
        <f>'RM_5.5.2.sz.mell'!J59</f>
        <v>0</v>
      </c>
      <c r="K59" s="847">
        <f>'RM_5.5.2.sz.mell'!K59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'RM_5.5.2.sz.mell'!C60</f>
        <v>0</v>
      </c>
      <c r="D60" s="846">
        <f>'RM_5.5.2.sz.mell'!D60</f>
        <v>0</v>
      </c>
      <c r="E60" s="846">
        <f>'RM_5.5.2.sz.mell'!E60</f>
        <v>0</v>
      </c>
      <c r="F60" s="846">
        <f>'RM_5.5.2.sz.mell'!F60</f>
        <v>0</v>
      </c>
      <c r="G60" s="846">
        <f>'RM_5.5.2.sz.mell'!G60</f>
        <v>0</v>
      </c>
      <c r="H60" s="846">
        <f>'RM_5.5.2.sz.mell'!H60</f>
        <v>0</v>
      </c>
      <c r="I60" s="846">
        <f>'RM_5.5.2.sz.mell'!I60</f>
        <v>0</v>
      </c>
      <c r="J60" s="846">
        <f>'RM_5.5.2.sz.mell'!J60</f>
        <v>0</v>
      </c>
      <c r="K60" s="847">
        <f>'RM_5.5.2.sz.mell'!K60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theme="7"/>
  </sheetPr>
  <dimension ref="A1:K60"/>
  <sheetViews>
    <sheetView topLeftCell="B1" zoomScale="120" zoomScaleNormal="120" workbookViewId="0">
      <selection activeCell="M30" sqref="M30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CONCATENATE("5.5.3. melléklet ",E_ALAPADATOK!A7," ",E_ALAPADATOK!B7," ",E_ALAPADATOK!C7," ",E_ALAPADATOK!D7," ",E_ALAPADATOK!E7," ",E_ALAPADATOK!F7," ",E_ALAPADATOK!G7," ",E_ALAPADATOK!H7)</f>
        <v>5.5.3.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CONCATENATE('E_5.5.2.sz.mell'!B2:J2)</f>
        <v>3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612</v>
      </c>
    </row>
    <row r="3" spans="1:11" s="465" customFormat="1" ht="23.1" customHeight="1" thickBot="1" x14ac:dyDescent="0.3">
      <c r="A3" s="635" t="s">
        <v>203</v>
      </c>
      <c r="B3" s="1763" t="str">
        <f>CONCATENATE('E_5.1.3.sz.mell'!B3:J3)</f>
        <v>Államigazgatási feladatok 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431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'RM_5.5.3.sz.mell'!C10</f>
        <v>0</v>
      </c>
      <c r="D10" s="322">
        <f>'RM_5.5.3.sz.mell'!D10</f>
        <v>0</v>
      </c>
      <c r="E10" s="322">
        <f>'RM_5.5.3.sz.mell'!E10</f>
        <v>0</v>
      </c>
      <c r="F10" s="322">
        <f>'RM_5.5.3.sz.mell'!F10</f>
        <v>0</v>
      </c>
      <c r="G10" s="322">
        <f>'RM_5.5.3.sz.mell'!G10</f>
        <v>0</v>
      </c>
      <c r="H10" s="322">
        <f>'RM_5.5.3.sz.mell'!H10</f>
        <v>0</v>
      </c>
      <c r="I10" s="322">
        <f>'RM_5.5.3.sz.mell'!I10</f>
        <v>0</v>
      </c>
      <c r="J10" s="322">
        <f>'RM_5.5.3.sz.mell'!J10</f>
        <v>0</v>
      </c>
      <c r="K10" s="322">
        <f>'RM_5.5.3.sz.mell'!K10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'RM_5.5.3.sz.mell'!C11</f>
        <v>0</v>
      </c>
      <c r="D11" s="715">
        <f>'RM_5.5.3.sz.mell'!D11</f>
        <v>0</v>
      </c>
      <c r="E11" s="715">
        <f>'RM_5.5.3.sz.mell'!E11</f>
        <v>0</v>
      </c>
      <c r="F11" s="715">
        <f>'RM_5.5.3.sz.mell'!F11</f>
        <v>0</v>
      </c>
      <c r="G11" s="715">
        <f>'RM_5.5.3.sz.mell'!G11</f>
        <v>0</v>
      </c>
      <c r="H11" s="715">
        <f>'RM_5.5.3.sz.mell'!H11</f>
        <v>0</v>
      </c>
      <c r="I11" s="715">
        <f>'RM_5.5.3.sz.mell'!I11</f>
        <v>0</v>
      </c>
      <c r="J11" s="813">
        <f>'RM_5.5.3.sz.mell'!J11</f>
        <v>0</v>
      </c>
      <c r="K11" s="814">
        <f>'RM_5.5.3.sz.mell'!K11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'RM_5.5.3.sz.mell'!C12</f>
        <v>0</v>
      </c>
      <c r="D12" s="717">
        <f>'RM_5.5.3.sz.mell'!D12</f>
        <v>0</v>
      </c>
      <c r="E12" s="717">
        <f>'RM_5.5.3.sz.mell'!E12</f>
        <v>0</v>
      </c>
      <c r="F12" s="717">
        <f>'RM_5.5.3.sz.mell'!F12</f>
        <v>0</v>
      </c>
      <c r="G12" s="717">
        <f>'RM_5.5.3.sz.mell'!G12</f>
        <v>0</v>
      </c>
      <c r="H12" s="717">
        <f>'RM_5.5.3.sz.mell'!H12</f>
        <v>0</v>
      </c>
      <c r="I12" s="717">
        <f>'RM_5.5.3.sz.mell'!I12</f>
        <v>0</v>
      </c>
      <c r="J12" s="816">
        <f>'RM_5.5.3.sz.mell'!J12</f>
        <v>0</v>
      </c>
      <c r="K12" s="814">
        <f>'RM_5.5.3.sz.mell'!K12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'RM_5.5.3.sz.mell'!C13</f>
        <v>0</v>
      </c>
      <c r="D13" s="717">
        <f>'RM_5.5.3.sz.mell'!D13</f>
        <v>0</v>
      </c>
      <c r="E13" s="717">
        <f>'RM_5.5.3.sz.mell'!E13</f>
        <v>0</v>
      </c>
      <c r="F13" s="717">
        <f>'RM_5.5.3.sz.mell'!F13</f>
        <v>0</v>
      </c>
      <c r="G13" s="717">
        <f>'RM_5.5.3.sz.mell'!G13</f>
        <v>0</v>
      </c>
      <c r="H13" s="717">
        <f>'RM_5.5.3.sz.mell'!H13</f>
        <v>0</v>
      </c>
      <c r="I13" s="717">
        <f>'RM_5.5.3.sz.mell'!I13</f>
        <v>0</v>
      </c>
      <c r="J13" s="816">
        <f>'RM_5.5.3.sz.mell'!J13</f>
        <v>0</v>
      </c>
      <c r="K13" s="814">
        <f>'RM_5.5.3.sz.mell'!K13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'RM_5.5.3.sz.mell'!C14</f>
        <v>0</v>
      </c>
      <c r="D14" s="717">
        <f>'RM_5.5.3.sz.mell'!D14</f>
        <v>0</v>
      </c>
      <c r="E14" s="717">
        <f>'RM_5.5.3.sz.mell'!E14</f>
        <v>0</v>
      </c>
      <c r="F14" s="717">
        <f>'RM_5.5.3.sz.mell'!F14</f>
        <v>0</v>
      </c>
      <c r="G14" s="717">
        <f>'RM_5.5.3.sz.mell'!G14</f>
        <v>0</v>
      </c>
      <c r="H14" s="717">
        <f>'RM_5.5.3.sz.mell'!H14</f>
        <v>0</v>
      </c>
      <c r="I14" s="717">
        <f>'RM_5.5.3.sz.mell'!I14</f>
        <v>0</v>
      </c>
      <c r="J14" s="816">
        <f>'RM_5.5.3.sz.mell'!J14</f>
        <v>0</v>
      </c>
      <c r="K14" s="814">
        <f>'RM_5.5.3.sz.mell'!K14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'RM_5.5.3.sz.mell'!C15</f>
        <v>0</v>
      </c>
      <c r="D15" s="717">
        <f>'RM_5.5.3.sz.mell'!D15</f>
        <v>0</v>
      </c>
      <c r="E15" s="717">
        <f>'RM_5.5.3.sz.mell'!E15</f>
        <v>0</v>
      </c>
      <c r="F15" s="717">
        <f>'RM_5.5.3.sz.mell'!F15</f>
        <v>0</v>
      </c>
      <c r="G15" s="717">
        <f>'RM_5.5.3.sz.mell'!G15</f>
        <v>0</v>
      </c>
      <c r="H15" s="717">
        <f>'RM_5.5.3.sz.mell'!H15</f>
        <v>0</v>
      </c>
      <c r="I15" s="717">
        <f>'RM_5.5.3.sz.mell'!I15</f>
        <v>0</v>
      </c>
      <c r="J15" s="816">
        <f>'RM_5.5.3.sz.mell'!J15</f>
        <v>0</v>
      </c>
      <c r="K15" s="814">
        <f>'RM_5.5.3.sz.mell'!K15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'RM_5.5.3.sz.mell'!C16</f>
        <v>0</v>
      </c>
      <c r="D16" s="717">
        <f>'RM_5.5.3.sz.mell'!D16</f>
        <v>0</v>
      </c>
      <c r="E16" s="717">
        <f>'RM_5.5.3.sz.mell'!E16</f>
        <v>0</v>
      </c>
      <c r="F16" s="717">
        <f>'RM_5.5.3.sz.mell'!F16</f>
        <v>0</v>
      </c>
      <c r="G16" s="717">
        <f>'RM_5.5.3.sz.mell'!G16</f>
        <v>0</v>
      </c>
      <c r="H16" s="717">
        <f>'RM_5.5.3.sz.mell'!H16</f>
        <v>0</v>
      </c>
      <c r="I16" s="717">
        <f>'RM_5.5.3.sz.mell'!I16</f>
        <v>0</v>
      </c>
      <c r="J16" s="816">
        <f>'RM_5.5.3.sz.mell'!J16</f>
        <v>0</v>
      </c>
      <c r="K16" s="814">
        <f>'RM_5.5.3.sz.mell'!K16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'RM_5.5.3.sz.mell'!C17</f>
        <v>0</v>
      </c>
      <c r="D17" s="717">
        <f>'RM_5.5.3.sz.mell'!D17</f>
        <v>0</v>
      </c>
      <c r="E17" s="717">
        <f>'RM_5.5.3.sz.mell'!E17</f>
        <v>0</v>
      </c>
      <c r="F17" s="717">
        <f>'RM_5.5.3.sz.mell'!F17</f>
        <v>0</v>
      </c>
      <c r="G17" s="717">
        <f>'RM_5.5.3.sz.mell'!G17</f>
        <v>0</v>
      </c>
      <c r="H17" s="717">
        <f>'RM_5.5.3.sz.mell'!H17</f>
        <v>0</v>
      </c>
      <c r="I17" s="717">
        <f>'RM_5.5.3.sz.mell'!I17</f>
        <v>0</v>
      </c>
      <c r="J17" s="816">
        <f>'RM_5.5.3.sz.mell'!J17</f>
        <v>0</v>
      </c>
      <c r="K17" s="814">
        <f>'RM_5.5.3.sz.mell'!K17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'RM_5.5.3.sz.mell'!C18</f>
        <v>0</v>
      </c>
      <c r="D18" s="717">
        <f>'RM_5.5.3.sz.mell'!D18</f>
        <v>0</v>
      </c>
      <c r="E18" s="717">
        <f>'RM_5.5.3.sz.mell'!E18</f>
        <v>0</v>
      </c>
      <c r="F18" s="717">
        <f>'RM_5.5.3.sz.mell'!F18</f>
        <v>0</v>
      </c>
      <c r="G18" s="717">
        <f>'RM_5.5.3.sz.mell'!G18</f>
        <v>0</v>
      </c>
      <c r="H18" s="717">
        <f>'RM_5.5.3.sz.mell'!H18</f>
        <v>0</v>
      </c>
      <c r="I18" s="717">
        <f>'RM_5.5.3.sz.mell'!I18</f>
        <v>0</v>
      </c>
      <c r="J18" s="816">
        <f>'RM_5.5.3.sz.mell'!J18</f>
        <v>0</v>
      </c>
      <c r="K18" s="814">
        <f>'RM_5.5.3.sz.mell'!K18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'RM_5.5.3.sz.mell'!C19</f>
        <v>0</v>
      </c>
      <c r="D19" s="717">
        <f>'RM_5.5.3.sz.mell'!D19</f>
        <v>0</v>
      </c>
      <c r="E19" s="717">
        <f>'RM_5.5.3.sz.mell'!E19</f>
        <v>0</v>
      </c>
      <c r="F19" s="717">
        <f>'RM_5.5.3.sz.mell'!F19</f>
        <v>0</v>
      </c>
      <c r="G19" s="717">
        <f>'RM_5.5.3.sz.mell'!G19</f>
        <v>0</v>
      </c>
      <c r="H19" s="717">
        <f>'RM_5.5.3.sz.mell'!H19</f>
        <v>0</v>
      </c>
      <c r="I19" s="717">
        <f>'RM_5.5.3.sz.mell'!I19</f>
        <v>0</v>
      </c>
      <c r="J19" s="816">
        <f>'RM_5.5.3.sz.mell'!J19</f>
        <v>0</v>
      </c>
      <c r="K19" s="814">
        <f>'RM_5.5.3.sz.mell'!K19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'RM_5.5.3.sz.mell'!C20</f>
        <v>0</v>
      </c>
      <c r="D20" s="717">
        <f>'RM_5.5.3.sz.mell'!D20</f>
        <v>0</v>
      </c>
      <c r="E20" s="717">
        <f>'RM_5.5.3.sz.mell'!E20</f>
        <v>0</v>
      </c>
      <c r="F20" s="717">
        <f>'RM_5.5.3.sz.mell'!F20</f>
        <v>0</v>
      </c>
      <c r="G20" s="717">
        <f>'RM_5.5.3.sz.mell'!G20</f>
        <v>0</v>
      </c>
      <c r="H20" s="717">
        <f>'RM_5.5.3.sz.mell'!H20</f>
        <v>0</v>
      </c>
      <c r="I20" s="717">
        <f>'RM_5.5.3.sz.mell'!I20</f>
        <v>0</v>
      </c>
      <c r="J20" s="816">
        <f>'RM_5.5.3.sz.mell'!J20</f>
        <v>0</v>
      </c>
      <c r="K20" s="814">
        <f>'RM_5.5.3.sz.mell'!K20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'RM_5.5.3.sz.mell'!C21</f>
        <v>0</v>
      </c>
      <c r="D21" s="719">
        <f>'RM_5.5.3.sz.mell'!D21</f>
        <v>0</v>
      </c>
      <c r="E21" s="719">
        <f>'RM_5.5.3.sz.mell'!E21</f>
        <v>0</v>
      </c>
      <c r="F21" s="719">
        <f>'RM_5.5.3.sz.mell'!F21</f>
        <v>0</v>
      </c>
      <c r="G21" s="719">
        <f>'RM_5.5.3.sz.mell'!G21</f>
        <v>0</v>
      </c>
      <c r="H21" s="719">
        <f>'RM_5.5.3.sz.mell'!H21</f>
        <v>0</v>
      </c>
      <c r="I21" s="719">
        <f>'RM_5.5.3.sz.mell'!I21</f>
        <v>0</v>
      </c>
      <c r="J21" s="819">
        <f>'RM_5.5.3.sz.mell'!J21</f>
        <v>0</v>
      </c>
      <c r="K21" s="814">
        <f>'RM_5.5.3.sz.mell'!K21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'RM_5.5.3.sz.mell'!C22</f>
        <v>0</v>
      </c>
      <c r="D22" s="322">
        <f>'RM_5.5.3.sz.mell'!D22</f>
        <v>0</v>
      </c>
      <c r="E22" s="322">
        <f>'RM_5.5.3.sz.mell'!E22</f>
        <v>0</v>
      </c>
      <c r="F22" s="322">
        <f>'RM_5.5.3.sz.mell'!F22</f>
        <v>0</v>
      </c>
      <c r="G22" s="322">
        <f>'RM_5.5.3.sz.mell'!G22</f>
        <v>0</v>
      </c>
      <c r="H22" s="322">
        <f>'RM_5.5.3.sz.mell'!H22</f>
        <v>0</v>
      </c>
      <c r="I22" s="322">
        <f>'RM_5.5.3.sz.mell'!I22</f>
        <v>0</v>
      </c>
      <c r="J22" s="322">
        <f>'RM_5.5.3.sz.mell'!J22</f>
        <v>0</v>
      </c>
      <c r="K22" s="371">
        <f>'RM_5.5.3.sz.mell'!K22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'RM_5.5.3.sz.mell'!C23</f>
        <v>0</v>
      </c>
      <c r="D23" s="699">
        <f>'RM_5.5.3.sz.mell'!D23</f>
        <v>0</v>
      </c>
      <c r="E23" s="699">
        <f>'RM_5.5.3.sz.mell'!E23</f>
        <v>0</v>
      </c>
      <c r="F23" s="699">
        <f>'RM_5.5.3.sz.mell'!F23</f>
        <v>0</v>
      </c>
      <c r="G23" s="699">
        <f>'RM_5.5.3.sz.mell'!G23</f>
        <v>0</v>
      </c>
      <c r="H23" s="699">
        <f>'RM_5.5.3.sz.mell'!H23</f>
        <v>0</v>
      </c>
      <c r="I23" s="699">
        <f>'RM_5.5.3.sz.mell'!I23</f>
        <v>0</v>
      </c>
      <c r="J23" s="821">
        <f>'RM_5.5.3.sz.mell'!J23</f>
        <v>0</v>
      </c>
      <c r="K23" s="814">
        <f>'RM_5.5.3.sz.mell'!K23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'RM_5.5.3.sz.mell'!C24</f>
        <v>0</v>
      </c>
      <c r="D24" s="717">
        <f>'RM_5.5.3.sz.mell'!D24</f>
        <v>0</v>
      </c>
      <c r="E24" s="717">
        <f>'RM_5.5.3.sz.mell'!E24</f>
        <v>0</v>
      </c>
      <c r="F24" s="717">
        <f>'RM_5.5.3.sz.mell'!F24</f>
        <v>0</v>
      </c>
      <c r="G24" s="717">
        <f>'RM_5.5.3.sz.mell'!G24</f>
        <v>0</v>
      </c>
      <c r="H24" s="717">
        <f>'RM_5.5.3.sz.mell'!H24</f>
        <v>0</v>
      </c>
      <c r="I24" s="717">
        <f>'RM_5.5.3.sz.mell'!I24</f>
        <v>0</v>
      </c>
      <c r="J24" s="816">
        <f>'RM_5.5.3.sz.mell'!J24</f>
        <v>0</v>
      </c>
      <c r="K24" s="822">
        <f>'RM_5.5.3.sz.mell'!K24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'RM_5.5.3.sz.mell'!C25</f>
        <v>0</v>
      </c>
      <c r="D25" s="717">
        <f>'RM_5.5.3.sz.mell'!D25</f>
        <v>0</v>
      </c>
      <c r="E25" s="717">
        <f>'RM_5.5.3.sz.mell'!E25</f>
        <v>0</v>
      </c>
      <c r="F25" s="717">
        <f>'RM_5.5.3.sz.mell'!F25</f>
        <v>0</v>
      </c>
      <c r="G25" s="717">
        <f>'RM_5.5.3.sz.mell'!G25</f>
        <v>0</v>
      </c>
      <c r="H25" s="717">
        <f>'RM_5.5.3.sz.mell'!H25</f>
        <v>0</v>
      </c>
      <c r="I25" s="717">
        <f>'RM_5.5.3.sz.mell'!I25</f>
        <v>0</v>
      </c>
      <c r="J25" s="816">
        <f>'RM_5.5.3.sz.mell'!J25</f>
        <v>0</v>
      </c>
      <c r="K25" s="822">
        <f>'RM_5.5.3.sz.mell'!K25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'RM_5.5.3.sz.mell'!C26</f>
        <v>0</v>
      </c>
      <c r="D26" s="719">
        <f>'RM_5.5.3.sz.mell'!D26</f>
        <v>0</v>
      </c>
      <c r="E26" s="719">
        <f>'RM_5.5.3.sz.mell'!E26</f>
        <v>0</v>
      </c>
      <c r="F26" s="719">
        <f>'RM_5.5.3.sz.mell'!F26</f>
        <v>0</v>
      </c>
      <c r="G26" s="719">
        <f>'RM_5.5.3.sz.mell'!G26</f>
        <v>0</v>
      </c>
      <c r="H26" s="719">
        <f>'RM_5.5.3.sz.mell'!H26</f>
        <v>0</v>
      </c>
      <c r="I26" s="719">
        <f>'RM_5.5.3.sz.mell'!I26</f>
        <v>0</v>
      </c>
      <c r="J26" s="823">
        <f>'RM_5.5.3.sz.mell'!J26</f>
        <v>0</v>
      </c>
      <c r="K26" s="824">
        <f>'RM_5.5.3.sz.mell'!K26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'RM_5.5.3.sz.mell'!C27</f>
        <v>0</v>
      </c>
      <c r="D27" s="414">
        <f>'RM_5.5.3.sz.mell'!D27</f>
        <v>0</v>
      </c>
      <c r="E27" s="414">
        <f>'RM_5.5.3.sz.mell'!E27</f>
        <v>0</v>
      </c>
      <c r="F27" s="414">
        <f>'RM_5.5.3.sz.mell'!F27</f>
        <v>0</v>
      </c>
      <c r="G27" s="414">
        <f>'RM_5.5.3.sz.mell'!G27</f>
        <v>0</v>
      </c>
      <c r="H27" s="414">
        <f>'RM_5.5.3.sz.mell'!H27</f>
        <v>0</v>
      </c>
      <c r="I27" s="414">
        <f>'RM_5.5.3.sz.mell'!I27</f>
        <v>0</v>
      </c>
      <c r="J27" s="414">
        <f>'RM_5.5.3.sz.mell'!J27</f>
        <v>0</v>
      </c>
      <c r="K27" s="327">
        <f>'RM_5.5.3.sz.mell'!K27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'RM_5.5.3.sz.mell'!C28</f>
        <v>0</v>
      </c>
      <c r="D28" s="322">
        <f>'RM_5.5.3.sz.mell'!D28</f>
        <v>0</v>
      </c>
      <c r="E28" s="322">
        <f>'RM_5.5.3.sz.mell'!E28</f>
        <v>0</v>
      </c>
      <c r="F28" s="322">
        <f>'RM_5.5.3.sz.mell'!F28</f>
        <v>0</v>
      </c>
      <c r="G28" s="322">
        <f>'RM_5.5.3.sz.mell'!G28</f>
        <v>0</v>
      </c>
      <c r="H28" s="322">
        <f>'RM_5.5.3.sz.mell'!H28</f>
        <v>0</v>
      </c>
      <c r="I28" s="322">
        <f>'RM_5.5.3.sz.mell'!I28</f>
        <v>0</v>
      </c>
      <c r="J28" s="322">
        <f>'RM_5.5.3.sz.mell'!J28</f>
        <v>0</v>
      </c>
      <c r="K28" s="371">
        <f>'RM_5.5.3.sz.mell'!K28</f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'RM_5.5.3.sz.mell'!C29</f>
        <v>0</v>
      </c>
      <c r="D29" s="710">
        <f>'RM_5.5.3.sz.mell'!D29</f>
        <v>0</v>
      </c>
      <c r="E29" s="710">
        <f>'RM_5.5.3.sz.mell'!E29</f>
        <v>0</v>
      </c>
      <c r="F29" s="710">
        <f>'RM_5.5.3.sz.mell'!F29</f>
        <v>0</v>
      </c>
      <c r="G29" s="710">
        <f>'RM_5.5.3.sz.mell'!G29</f>
        <v>0</v>
      </c>
      <c r="H29" s="710">
        <f>'RM_5.5.3.sz.mell'!H29</f>
        <v>0</v>
      </c>
      <c r="I29" s="710">
        <f>'RM_5.5.3.sz.mell'!I29</f>
        <v>0</v>
      </c>
      <c r="J29" s="821">
        <f>'RM_5.5.3.sz.mell'!J29</f>
        <v>0</v>
      </c>
      <c r="K29" s="814">
        <f>'RM_5.5.3.sz.mell'!K29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'RM_5.5.3.sz.mell'!C30</f>
        <v>0</v>
      </c>
      <c r="D30" s="710">
        <f>'RM_5.5.3.sz.mell'!D30</f>
        <v>0</v>
      </c>
      <c r="E30" s="710">
        <f>'RM_5.5.3.sz.mell'!E30</f>
        <v>0</v>
      </c>
      <c r="F30" s="710">
        <f>'RM_5.5.3.sz.mell'!F30</f>
        <v>0</v>
      </c>
      <c r="G30" s="710">
        <f>'RM_5.5.3.sz.mell'!G30</f>
        <v>0</v>
      </c>
      <c r="H30" s="710">
        <f>'RM_5.5.3.sz.mell'!H30</f>
        <v>0</v>
      </c>
      <c r="I30" s="710">
        <f>'RM_5.5.3.sz.mell'!I30</f>
        <v>0</v>
      </c>
      <c r="J30" s="821">
        <f>'RM_5.5.3.sz.mell'!J30</f>
        <v>0</v>
      </c>
      <c r="K30" s="814">
        <f>'RM_5.5.3.sz.mell'!K30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'RM_5.5.3.sz.mell'!C31</f>
        <v>0</v>
      </c>
      <c r="D31" s="790">
        <f>'RM_5.5.3.sz.mell'!D31</f>
        <v>0</v>
      </c>
      <c r="E31" s="790">
        <f>'RM_5.5.3.sz.mell'!E31</f>
        <v>0</v>
      </c>
      <c r="F31" s="790">
        <f>'RM_5.5.3.sz.mell'!F31</f>
        <v>0</v>
      </c>
      <c r="G31" s="790">
        <f>'RM_5.5.3.sz.mell'!G31</f>
        <v>0</v>
      </c>
      <c r="H31" s="790">
        <f>'RM_5.5.3.sz.mell'!H31</f>
        <v>0</v>
      </c>
      <c r="I31" s="790">
        <f>'RM_5.5.3.sz.mell'!I31</f>
        <v>0</v>
      </c>
      <c r="J31" s="821">
        <f>'RM_5.5.3.sz.mell'!J31</f>
        <v>0</v>
      </c>
      <c r="K31" s="814">
        <f>'RM_5.5.3.sz.mell'!K31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'RM_5.5.3.sz.mell'!C32</f>
        <v>0</v>
      </c>
      <c r="D32" s="322">
        <f>'RM_5.5.3.sz.mell'!D32</f>
        <v>0</v>
      </c>
      <c r="E32" s="322">
        <f>'RM_5.5.3.sz.mell'!E32</f>
        <v>0</v>
      </c>
      <c r="F32" s="322">
        <f>'RM_5.5.3.sz.mell'!F32</f>
        <v>0</v>
      </c>
      <c r="G32" s="322">
        <f>'RM_5.5.3.sz.mell'!G32</f>
        <v>0</v>
      </c>
      <c r="H32" s="322">
        <f>'RM_5.5.3.sz.mell'!H32</f>
        <v>0</v>
      </c>
      <c r="I32" s="322">
        <f>'RM_5.5.3.sz.mell'!I32</f>
        <v>0</v>
      </c>
      <c r="J32" s="322">
        <f>'RM_5.5.3.sz.mell'!J32</f>
        <v>0</v>
      </c>
      <c r="K32" s="371">
        <f>'RM_5.5.3.sz.mell'!K32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'RM_5.5.3.sz.mell'!C33</f>
        <v>0</v>
      </c>
      <c r="D33" s="703">
        <f>'RM_5.5.3.sz.mell'!D33</f>
        <v>0</v>
      </c>
      <c r="E33" s="703">
        <f>'RM_5.5.3.sz.mell'!E33</f>
        <v>0</v>
      </c>
      <c r="F33" s="703">
        <f>'RM_5.5.3.sz.mell'!F33</f>
        <v>0</v>
      </c>
      <c r="G33" s="703">
        <f>'RM_5.5.3.sz.mell'!G33</f>
        <v>0</v>
      </c>
      <c r="H33" s="703">
        <f>'RM_5.5.3.sz.mell'!H33</f>
        <v>0</v>
      </c>
      <c r="I33" s="703">
        <f>'RM_5.5.3.sz.mell'!I33</f>
        <v>0</v>
      </c>
      <c r="J33" s="821">
        <f>'RM_5.5.3.sz.mell'!J33</f>
        <v>0</v>
      </c>
      <c r="K33" s="814">
        <f>'RM_5.5.3.sz.mell'!K33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'RM_5.5.3.sz.mell'!C34</f>
        <v>0</v>
      </c>
      <c r="D34" s="710">
        <f>'RM_5.5.3.sz.mell'!D34</f>
        <v>0</v>
      </c>
      <c r="E34" s="710">
        <f>'RM_5.5.3.sz.mell'!E34</f>
        <v>0</v>
      </c>
      <c r="F34" s="710">
        <f>'RM_5.5.3.sz.mell'!F34</f>
        <v>0</v>
      </c>
      <c r="G34" s="710">
        <f>'RM_5.5.3.sz.mell'!G34</f>
        <v>0</v>
      </c>
      <c r="H34" s="710">
        <f>'RM_5.5.3.sz.mell'!H34</f>
        <v>0</v>
      </c>
      <c r="I34" s="710">
        <f>'RM_5.5.3.sz.mell'!I34</f>
        <v>0</v>
      </c>
      <c r="J34" s="821">
        <f>'RM_5.5.3.sz.mell'!J34</f>
        <v>0</v>
      </c>
      <c r="K34" s="814">
        <f>'RM_5.5.3.sz.mell'!K34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'RM_5.5.3.sz.mell'!C35</f>
        <v>0</v>
      </c>
      <c r="D35" s="790">
        <f>'RM_5.5.3.sz.mell'!D35</f>
        <v>0</v>
      </c>
      <c r="E35" s="790">
        <f>'RM_5.5.3.sz.mell'!E35</f>
        <v>0</v>
      </c>
      <c r="F35" s="790">
        <f>'RM_5.5.3.sz.mell'!F35</f>
        <v>0</v>
      </c>
      <c r="G35" s="790">
        <f>'RM_5.5.3.sz.mell'!G35</f>
        <v>0</v>
      </c>
      <c r="H35" s="790">
        <f>'RM_5.5.3.sz.mell'!H35</f>
        <v>0</v>
      </c>
      <c r="I35" s="790">
        <f>'RM_5.5.3.sz.mell'!I35</f>
        <v>0</v>
      </c>
      <c r="J35" s="821">
        <f>'RM_5.5.3.sz.mell'!J35</f>
        <v>0</v>
      </c>
      <c r="K35" s="831">
        <f>'RM_5.5.3.sz.mell'!K35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'RM_5.5.3.sz.mell'!C36</f>
        <v>0</v>
      </c>
      <c r="D36" s="414">
        <f>'RM_5.5.3.sz.mell'!D36</f>
        <v>0</v>
      </c>
      <c r="E36" s="414">
        <f>'RM_5.5.3.sz.mell'!E36</f>
        <v>0</v>
      </c>
      <c r="F36" s="414">
        <f>'RM_5.5.3.sz.mell'!F36</f>
        <v>0</v>
      </c>
      <c r="G36" s="414">
        <f>'RM_5.5.3.sz.mell'!G36</f>
        <v>0</v>
      </c>
      <c r="H36" s="414">
        <f>'RM_5.5.3.sz.mell'!H36</f>
        <v>0</v>
      </c>
      <c r="I36" s="414">
        <f>'RM_5.5.3.sz.mell'!I36</f>
        <v>0</v>
      </c>
      <c r="J36" s="322">
        <f>'RM_5.5.3.sz.mell'!J36</f>
        <v>0</v>
      </c>
      <c r="K36" s="327">
        <f>'RM_5.5.3.sz.mell'!K36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'RM_5.5.3.sz.mell'!C37</f>
        <v>0</v>
      </c>
      <c r="D37" s="414">
        <f>'RM_5.5.3.sz.mell'!D37</f>
        <v>0</v>
      </c>
      <c r="E37" s="414">
        <f>'RM_5.5.3.sz.mell'!E37</f>
        <v>0</v>
      </c>
      <c r="F37" s="414">
        <f>'RM_5.5.3.sz.mell'!F37</f>
        <v>0</v>
      </c>
      <c r="G37" s="414">
        <f>'RM_5.5.3.sz.mell'!G37</f>
        <v>0</v>
      </c>
      <c r="H37" s="414">
        <f>'RM_5.5.3.sz.mell'!H37</f>
        <v>0</v>
      </c>
      <c r="I37" s="414">
        <f>'RM_5.5.3.sz.mell'!I37</f>
        <v>0</v>
      </c>
      <c r="J37" s="832">
        <f>'RM_5.5.3.sz.mell'!J37</f>
        <v>0</v>
      </c>
      <c r="K37" s="814">
        <f>'RM_5.5.3.sz.mell'!K37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'RM_5.5.3.sz.mell'!C38</f>
        <v>0</v>
      </c>
      <c r="D38" s="322">
        <f>'RM_5.5.3.sz.mell'!D38</f>
        <v>0</v>
      </c>
      <c r="E38" s="322">
        <f>'RM_5.5.3.sz.mell'!E38</f>
        <v>0</v>
      </c>
      <c r="F38" s="322">
        <f>'RM_5.5.3.sz.mell'!F38</f>
        <v>0</v>
      </c>
      <c r="G38" s="322">
        <f>'RM_5.5.3.sz.mell'!G38</f>
        <v>0</v>
      </c>
      <c r="H38" s="322">
        <f>'RM_5.5.3.sz.mell'!H38</f>
        <v>0</v>
      </c>
      <c r="I38" s="322">
        <f>'RM_5.5.3.sz.mell'!I38</f>
        <v>0</v>
      </c>
      <c r="J38" s="322">
        <f>'RM_5.5.3.sz.mell'!J38</f>
        <v>0</v>
      </c>
      <c r="K38" s="371">
        <f>'RM_5.5.3.sz.mell'!K38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'RM_5.5.3.sz.mell'!C39</f>
        <v>0</v>
      </c>
      <c r="D39" s="322">
        <f>'RM_5.5.3.sz.mell'!D39</f>
        <v>0</v>
      </c>
      <c r="E39" s="322">
        <f>'RM_5.5.3.sz.mell'!E39</f>
        <v>0</v>
      </c>
      <c r="F39" s="322">
        <f>'RM_5.5.3.sz.mell'!F39</f>
        <v>0</v>
      </c>
      <c r="G39" s="322">
        <f>'RM_5.5.3.sz.mell'!G39</f>
        <v>0</v>
      </c>
      <c r="H39" s="322">
        <f>'RM_5.5.3.sz.mell'!H39</f>
        <v>0</v>
      </c>
      <c r="I39" s="322">
        <f>'RM_5.5.3.sz.mell'!I39</f>
        <v>0</v>
      </c>
      <c r="J39" s="322">
        <f>'RM_5.5.3.sz.mell'!J39</f>
        <v>0</v>
      </c>
      <c r="K39" s="371">
        <f>'RM_5.5.3.sz.mell'!K39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'RM_5.5.3.sz.mell'!C40</f>
        <v>0</v>
      </c>
      <c r="D40" s="703">
        <f>'RM_5.5.3.sz.mell'!D40</f>
        <v>0</v>
      </c>
      <c r="E40" s="703">
        <f>'RM_5.5.3.sz.mell'!E40</f>
        <v>0</v>
      </c>
      <c r="F40" s="703">
        <f>'RM_5.5.3.sz.mell'!F40</f>
        <v>0</v>
      </c>
      <c r="G40" s="703">
        <f>'RM_5.5.3.sz.mell'!G40</f>
        <v>0</v>
      </c>
      <c r="H40" s="703">
        <f>'RM_5.5.3.sz.mell'!H40</f>
        <v>0</v>
      </c>
      <c r="I40" s="703">
        <f>'RM_5.5.3.sz.mell'!I40</f>
        <v>0</v>
      </c>
      <c r="J40" s="821">
        <f>'RM_5.5.3.sz.mell'!J40</f>
        <v>0</v>
      </c>
      <c r="K40" s="814">
        <f>'RM_5.5.3.sz.mell'!K40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'RM_5.5.3.sz.mell'!C41</f>
        <v>0</v>
      </c>
      <c r="D41" s="710">
        <f>'RM_5.5.3.sz.mell'!D41</f>
        <v>0</v>
      </c>
      <c r="E41" s="710">
        <f>'RM_5.5.3.sz.mell'!E41</f>
        <v>0</v>
      </c>
      <c r="F41" s="710">
        <f>'RM_5.5.3.sz.mell'!F41</f>
        <v>0</v>
      </c>
      <c r="G41" s="710">
        <f>'RM_5.5.3.sz.mell'!G41</f>
        <v>0</v>
      </c>
      <c r="H41" s="710">
        <f>'RM_5.5.3.sz.mell'!H41</f>
        <v>0</v>
      </c>
      <c r="I41" s="710">
        <f>'RM_5.5.3.sz.mell'!I41</f>
        <v>0</v>
      </c>
      <c r="J41" s="821">
        <f>'RM_5.5.3.sz.mell'!J41</f>
        <v>0</v>
      </c>
      <c r="K41" s="822">
        <f>'RM_5.5.3.sz.mell'!K41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'RM_5.5.3.sz.mell'!C42</f>
        <v>0</v>
      </c>
      <c r="D42" s="707">
        <f>'RM_5.5.3.sz.mell'!D42</f>
        <v>0</v>
      </c>
      <c r="E42" s="707">
        <f>'RM_5.5.3.sz.mell'!E42</f>
        <v>0</v>
      </c>
      <c r="F42" s="707">
        <f>'RM_5.5.3.sz.mell'!F42</f>
        <v>0</v>
      </c>
      <c r="G42" s="707">
        <f>'RM_5.5.3.sz.mell'!G42</f>
        <v>0</v>
      </c>
      <c r="H42" s="707">
        <f>'RM_5.5.3.sz.mell'!H42</f>
        <v>0</v>
      </c>
      <c r="I42" s="707">
        <f>'RM_5.5.3.sz.mell'!I42</f>
        <v>0</v>
      </c>
      <c r="J42" s="821">
        <f>'RM_5.5.3.sz.mell'!J42</f>
        <v>0</v>
      </c>
      <c r="K42" s="824">
        <f>'RM_5.5.3.sz.mell'!K42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'RM_5.5.3.sz.mell'!C43</f>
        <v>0</v>
      </c>
      <c r="D43" s="322">
        <f>'RM_5.5.3.sz.mell'!D43</f>
        <v>0</v>
      </c>
      <c r="E43" s="322">
        <f>'RM_5.5.3.sz.mell'!E43</f>
        <v>0</v>
      </c>
      <c r="F43" s="322">
        <f>'RM_5.5.3.sz.mell'!F43</f>
        <v>0</v>
      </c>
      <c r="G43" s="322">
        <f>'RM_5.5.3.sz.mell'!G43</f>
        <v>0</v>
      </c>
      <c r="H43" s="322">
        <f>'RM_5.5.3.sz.mell'!H43</f>
        <v>0</v>
      </c>
      <c r="I43" s="322">
        <f>'RM_5.5.3.sz.mell'!I43</f>
        <v>0</v>
      </c>
      <c r="J43" s="322">
        <f>'RM_5.5.3.sz.mell'!J43</f>
        <v>0</v>
      </c>
      <c r="K43" s="371">
        <f>'RM_5.5.3.sz.mell'!K43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'RM_5.5.3.sz.mell'!C45</f>
        <v>0</v>
      </c>
      <c r="D45" s="834">
        <f>'RM_5.5.3.sz.mell'!D45</f>
        <v>0</v>
      </c>
      <c r="E45" s="834">
        <f>'RM_5.5.3.sz.mell'!E45</f>
        <v>0</v>
      </c>
      <c r="F45" s="834">
        <f>'RM_5.5.3.sz.mell'!F45</f>
        <v>0</v>
      </c>
      <c r="G45" s="834">
        <f>'RM_5.5.3.sz.mell'!G45</f>
        <v>0</v>
      </c>
      <c r="H45" s="834">
        <f>'RM_5.5.3.sz.mell'!H45</f>
        <v>0</v>
      </c>
      <c r="I45" s="834">
        <f>'RM_5.5.3.sz.mell'!I45</f>
        <v>0</v>
      </c>
      <c r="J45" s="834">
        <f>'RM_5.5.3.sz.mell'!J45</f>
        <v>0</v>
      </c>
      <c r="K45" s="327">
        <f>'RM_5.5.3.sz.mell'!K45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'RM_5.5.3.sz.mell'!C46</f>
        <v>0</v>
      </c>
      <c r="D46" s="836">
        <f>'RM_5.5.3.sz.mell'!D46</f>
        <v>0</v>
      </c>
      <c r="E46" s="836">
        <f>'RM_5.5.3.sz.mell'!E46</f>
        <v>0</v>
      </c>
      <c r="F46" s="836">
        <f>'RM_5.5.3.sz.mell'!F46</f>
        <v>0</v>
      </c>
      <c r="G46" s="836">
        <f>'RM_5.5.3.sz.mell'!G46</f>
        <v>0</v>
      </c>
      <c r="H46" s="836">
        <f>'RM_5.5.3.sz.mell'!H46</f>
        <v>0</v>
      </c>
      <c r="I46" s="836">
        <f>'RM_5.5.3.sz.mell'!I46</f>
        <v>0</v>
      </c>
      <c r="J46" s="836">
        <f>'RM_5.5.3.sz.mell'!J46</f>
        <v>0</v>
      </c>
      <c r="K46" s="837">
        <f>'RM_5.5.3.sz.mell'!K46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'RM_5.5.3.sz.mell'!C47</f>
        <v>0</v>
      </c>
      <c r="D47" s="839">
        <f>'RM_5.5.3.sz.mell'!D47</f>
        <v>0</v>
      </c>
      <c r="E47" s="839">
        <f>'RM_5.5.3.sz.mell'!E47</f>
        <v>0</v>
      </c>
      <c r="F47" s="839">
        <f>'RM_5.5.3.sz.mell'!F47</f>
        <v>0</v>
      </c>
      <c r="G47" s="839">
        <f>'RM_5.5.3.sz.mell'!G47</f>
        <v>0</v>
      </c>
      <c r="H47" s="839">
        <f>'RM_5.5.3.sz.mell'!H47</f>
        <v>0</v>
      </c>
      <c r="I47" s="839">
        <f>'RM_5.5.3.sz.mell'!I47</f>
        <v>0</v>
      </c>
      <c r="J47" s="839">
        <f>'RM_5.5.3.sz.mell'!J47</f>
        <v>0</v>
      </c>
      <c r="K47" s="840">
        <f>'RM_5.5.3.sz.mell'!K47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'RM_5.5.3.sz.mell'!C48</f>
        <v>0</v>
      </c>
      <c r="D48" s="839">
        <f>'RM_5.5.3.sz.mell'!D48</f>
        <v>0</v>
      </c>
      <c r="E48" s="839">
        <f>'RM_5.5.3.sz.mell'!E48</f>
        <v>0</v>
      </c>
      <c r="F48" s="839">
        <f>'RM_5.5.3.sz.mell'!F48</f>
        <v>0</v>
      </c>
      <c r="G48" s="839">
        <f>'RM_5.5.3.sz.mell'!G48</f>
        <v>0</v>
      </c>
      <c r="H48" s="839">
        <f>'RM_5.5.3.sz.mell'!H48</f>
        <v>0</v>
      </c>
      <c r="I48" s="839">
        <f>'RM_5.5.3.sz.mell'!I48</f>
        <v>0</v>
      </c>
      <c r="J48" s="839">
        <f>'RM_5.5.3.sz.mell'!J48</f>
        <v>0</v>
      </c>
      <c r="K48" s="840">
        <f>'RM_5.5.3.sz.mell'!K48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'RM_5.5.3.sz.mell'!C49</f>
        <v>0</v>
      </c>
      <c r="D49" s="839">
        <f>'RM_5.5.3.sz.mell'!D49</f>
        <v>0</v>
      </c>
      <c r="E49" s="839">
        <f>'RM_5.5.3.sz.mell'!E49</f>
        <v>0</v>
      </c>
      <c r="F49" s="839">
        <f>'RM_5.5.3.sz.mell'!F49</f>
        <v>0</v>
      </c>
      <c r="G49" s="839">
        <f>'RM_5.5.3.sz.mell'!G49</f>
        <v>0</v>
      </c>
      <c r="H49" s="839">
        <f>'RM_5.5.3.sz.mell'!H49</f>
        <v>0</v>
      </c>
      <c r="I49" s="839">
        <f>'RM_5.5.3.sz.mell'!I49</f>
        <v>0</v>
      </c>
      <c r="J49" s="839">
        <f>'RM_5.5.3.sz.mell'!J49</f>
        <v>0</v>
      </c>
      <c r="K49" s="840">
        <f>'RM_5.5.3.sz.mell'!K49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'RM_5.5.3.sz.mell'!C50</f>
        <v>0</v>
      </c>
      <c r="D50" s="839">
        <f>'RM_5.5.3.sz.mell'!D50</f>
        <v>0</v>
      </c>
      <c r="E50" s="839">
        <f>'RM_5.5.3.sz.mell'!E50</f>
        <v>0</v>
      </c>
      <c r="F50" s="839">
        <f>'RM_5.5.3.sz.mell'!F50</f>
        <v>0</v>
      </c>
      <c r="G50" s="839">
        <f>'RM_5.5.3.sz.mell'!G50</f>
        <v>0</v>
      </c>
      <c r="H50" s="839">
        <f>'RM_5.5.3.sz.mell'!H50</f>
        <v>0</v>
      </c>
      <c r="I50" s="839">
        <f>'RM_5.5.3.sz.mell'!I50</f>
        <v>0</v>
      </c>
      <c r="J50" s="839">
        <f>'RM_5.5.3.sz.mell'!J50</f>
        <v>0</v>
      </c>
      <c r="K50" s="840">
        <f>'RM_5.5.3.sz.mell'!K50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'RM_5.5.3.sz.mell'!C51</f>
        <v>0</v>
      </c>
      <c r="D51" s="834">
        <f>'RM_5.5.3.sz.mell'!D51</f>
        <v>0</v>
      </c>
      <c r="E51" s="834">
        <f>'RM_5.5.3.sz.mell'!E51</f>
        <v>0</v>
      </c>
      <c r="F51" s="834">
        <f>'RM_5.5.3.sz.mell'!F51</f>
        <v>0</v>
      </c>
      <c r="G51" s="834">
        <f>'RM_5.5.3.sz.mell'!G51</f>
        <v>0</v>
      </c>
      <c r="H51" s="834">
        <f>'RM_5.5.3.sz.mell'!H51</f>
        <v>0</v>
      </c>
      <c r="I51" s="834">
        <f>'RM_5.5.3.sz.mell'!I51</f>
        <v>0</v>
      </c>
      <c r="J51" s="834">
        <f>'RM_5.5.3.sz.mell'!J51</f>
        <v>0</v>
      </c>
      <c r="K51" s="327">
        <f>'RM_5.5.3.sz.mell'!K51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'RM_5.5.3.sz.mell'!C52</f>
        <v>0</v>
      </c>
      <c r="D52" s="836">
        <f>'RM_5.5.3.sz.mell'!D52</f>
        <v>0</v>
      </c>
      <c r="E52" s="836">
        <f>'RM_5.5.3.sz.mell'!E52</f>
        <v>0</v>
      </c>
      <c r="F52" s="836">
        <f>'RM_5.5.3.sz.mell'!F52</f>
        <v>0</v>
      </c>
      <c r="G52" s="836">
        <f>'RM_5.5.3.sz.mell'!G52</f>
        <v>0</v>
      </c>
      <c r="H52" s="836">
        <f>'RM_5.5.3.sz.mell'!H52</f>
        <v>0</v>
      </c>
      <c r="I52" s="836">
        <f>'RM_5.5.3.sz.mell'!I52</f>
        <v>0</v>
      </c>
      <c r="J52" s="836">
        <f>'RM_5.5.3.sz.mell'!J52</f>
        <v>0</v>
      </c>
      <c r="K52" s="837">
        <f>'RM_5.5.3.sz.mell'!K52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'RM_5.5.3.sz.mell'!C53</f>
        <v>0</v>
      </c>
      <c r="D53" s="839">
        <f>'RM_5.5.3.sz.mell'!D53</f>
        <v>0</v>
      </c>
      <c r="E53" s="839">
        <f>'RM_5.5.3.sz.mell'!E53</f>
        <v>0</v>
      </c>
      <c r="F53" s="839">
        <f>'RM_5.5.3.sz.mell'!F53</f>
        <v>0</v>
      </c>
      <c r="G53" s="839">
        <f>'RM_5.5.3.sz.mell'!G53</f>
        <v>0</v>
      </c>
      <c r="H53" s="839">
        <f>'RM_5.5.3.sz.mell'!H53</f>
        <v>0</v>
      </c>
      <c r="I53" s="839">
        <f>'RM_5.5.3.sz.mell'!I53</f>
        <v>0</v>
      </c>
      <c r="J53" s="839">
        <f>'RM_5.5.3.sz.mell'!J53</f>
        <v>0</v>
      </c>
      <c r="K53" s="840">
        <f>'RM_5.5.3.sz.mell'!K53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'RM_5.5.3.sz.mell'!C54</f>
        <v>0</v>
      </c>
      <c r="D54" s="839">
        <f>'RM_5.5.3.sz.mell'!D54</f>
        <v>0</v>
      </c>
      <c r="E54" s="839">
        <f>'RM_5.5.3.sz.mell'!E54</f>
        <v>0</v>
      </c>
      <c r="F54" s="839">
        <f>'RM_5.5.3.sz.mell'!F54</f>
        <v>0</v>
      </c>
      <c r="G54" s="839">
        <f>'RM_5.5.3.sz.mell'!G54</f>
        <v>0</v>
      </c>
      <c r="H54" s="839">
        <f>'RM_5.5.3.sz.mell'!H54</f>
        <v>0</v>
      </c>
      <c r="I54" s="839">
        <f>'RM_5.5.3.sz.mell'!I54</f>
        <v>0</v>
      </c>
      <c r="J54" s="839">
        <f>'RM_5.5.3.sz.mell'!J54</f>
        <v>0</v>
      </c>
      <c r="K54" s="840">
        <f>'RM_5.5.3.sz.mell'!K54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'RM_5.5.3.sz.mell'!C55</f>
        <v>0</v>
      </c>
      <c r="D55" s="839">
        <f>'RM_5.5.3.sz.mell'!D55</f>
        <v>0</v>
      </c>
      <c r="E55" s="839">
        <f>'RM_5.5.3.sz.mell'!E55</f>
        <v>0</v>
      </c>
      <c r="F55" s="839">
        <f>'RM_5.5.3.sz.mell'!F55</f>
        <v>0</v>
      </c>
      <c r="G55" s="839">
        <f>'RM_5.5.3.sz.mell'!G55</f>
        <v>0</v>
      </c>
      <c r="H55" s="839">
        <f>'RM_5.5.3.sz.mell'!H55</f>
        <v>0</v>
      </c>
      <c r="I55" s="839">
        <f>'RM_5.5.3.sz.mell'!I55</f>
        <v>0</v>
      </c>
      <c r="J55" s="839">
        <f>'RM_5.5.3.sz.mell'!J55</f>
        <v>0</v>
      </c>
      <c r="K55" s="840">
        <f>'RM_5.5.3.sz.mell'!K55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'RM_5.5.3.sz.mell'!C56</f>
        <v>0</v>
      </c>
      <c r="D56" s="834">
        <f>'RM_5.5.3.sz.mell'!D56</f>
        <v>0</v>
      </c>
      <c r="E56" s="834">
        <f>'RM_5.5.3.sz.mell'!E56</f>
        <v>0</v>
      </c>
      <c r="F56" s="834">
        <f>'RM_5.5.3.sz.mell'!F56</f>
        <v>0</v>
      </c>
      <c r="G56" s="834">
        <f>'RM_5.5.3.sz.mell'!G56</f>
        <v>0</v>
      </c>
      <c r="H56" s="834">
        <f>'RM_5.5.3.sz.mell'!H56</f>
        <v>0</v>
      </c>
      <c r="I56" s="834">
        <f>'RM_5.5.3.sz.mell'!I56</f>
        <v>0</v>
      </c>
      <c r="J56" s="834">
        <f>'RM_5.5.3.sz.mell'!J56</f>
        <v>0</v>
      </c>
      <c r="K56" s="327">
        <f>'RM_5.5.3.sz.mell'!K56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'RM_5.5.3.sz.mell'!C57</f>
        <v>0</v>
      </c>
      <c r="D57" s="842">
        <f>'RM_5.5.3.sz.mell'!D57</f>
        <v>0</v>
      </c>
      <c r="E57" s="842">
        <f>'RM_5.5.3.sz.mell'!E57</f>
        <v>0</v>
      </c>
      <c r="F57" s="842">
        <f>'RM_5.5.3.sz.mell'!F57</f>
        <v>0</v>
      </c>
      <c r="G57" s="842">
        <f>'RM_5.5.3.sz.mell'!G57</f>
        <v>0</v>
      </c>
      <c r="H57" s="842">
        <f>'RM_5.5.3.sz.mell'!H57</f>
        <v>0</v>
      </c>
      <c r="I57" s="842">
        <f>'RM_5.5.3.sz.mell'!I57</f>
        <v>0</v>
      </c>
      <c r="J57" s="842">
        <f>'RM_5.5.3.sz.mell'!J57</f>
        <v>0</v>
      </c>
      <c r="K57" s="375">
        <f>'RM_5.5.3.sz.mell'!K57</f>
        <v>0</v>
      </c>
    </row>
    <row r="58" spans="1:11" ht="8.1" customHeight="1" thickBot="1" x14ac:dyDescent="0.3">
      <c r="C58" s="848">
        <f>'RM_5.5.3.sz.mell'!C58</f>
        <v>0</v>
      </c>
      <c r="D58" s="848">
        <f>'RM_5.5.3.sz.mell'!D58</f>
        <v>0</v>
      </c>
      <c r="E58" s="848">
        <f>'RM_5.5.3.sz.mell'!E58</f>
        <v>0</v>
      </c>
      <c r="F58" s="848">
        <f>'RM_5.5.3.sz.mell'!F58</f>
        <v>0</v>
      </c>
      <c r="G58" s="848">
        <f>'RM_5.5.3.sz.mell'!G58</f>
        <v>0</v>
      </c>
      <c r="H58" s="848">
        <f>'RM_5.5.3.sz.mell'!H58</f>
        <v>0</v>
      </c>
      <c r="I58" s="848">
        <f>'RM_5.5.3.sz.mell'!I58</f>
        <v>0</v>
      </c>
      <c r="J58" s="848">
        <f>'RM_5.5.3.sz.mell'!J58</f>
        <v>0</v>
      </c>
      <c r="K58" s="849">
        <f>'RM_5.5.3.sz.mell'!K58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'RM_5.5.3.sz.mell'!C59</f>
        <v>0</v>
      </c>
      <c r="D59" s="846">
        <f>'RM_5.5.3.sz.mell'!D59</f>
        <v>0</v>
      </c>
      <c r="E59" s="846">
        <f>'RM_5.5.3.sz.mell'!E59</f>
        <v>0</v>
      </c>
      <c r="F59" s="846">
        <f>'RM_5.5.3.sz.mell'!F59</f>
        <v>0</v>
      </c>
      <c r="G59" s="846">
        <f>'RM_5.5.3.sz.mell'!G59</f>
        <v>0</v>
      </c>
      <c r="H59" s="846">
        <f>'RM_5.5.3.sz.mell'!H59</f>
        <v>0</v>
      </c>
      <c r="I59" s="846">
        <f>'RM_5.5.3.sz.mell'!I59</f>
        <v>0</v>
      </c>
      <c r="J59" s="846">
        <f>'RM_5.5.3.sz.mell'!J59</f>
        <v>0</v>
      </c>
      <c r="K59" s="847">
        <f>'RM_5.5.3.sz.mell'!K59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'RM_5.5.3.sz.mell'!C60</f>
        <v>0</v>
      </c>
      <c r="D60" s="846">
        <f>'RM_5.5.3.sz.mell'!D60</f>
        <v>0</v>
      </c>
      <c r="E60" s="846">
        <f>'RM_5.5.3.sz.mell'!E60</f>
        <v>0</v>
      </c>
      <c r="F60" s="846">
        <f>'RM_5.5.3.sz.mell'!F60</f>
        <v>0</v>
      </c>
      <c r="G60" s="846">
        <f>'RM_5.5.3.sz.mell'!G60</f>
        <v>0</v>
      </c>
      <c r="H60" s="846">
        <f>'RM_5.5.3.sz.mell'!H60</f>
        <v>0</v>
      </c>
      <c r="I60" s="846">
        <f>'RM_5.5.3.sz.mell'!I60</f>
        <v>0</v>
      </c>
      <c r="J60" s="846">
        <f>'RM_5.5.3.sz.mell'!J60</f>
        <v>0</v>
      </c>
      <c r="K60" s="847">
        <f>'RM_5.5.3.sz.mell'!K60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theme="7"/>
  </sheetPr>
  <dimension ref="A1:K60"/>
  <sheetViews>
    <sheetView topLeftCell="B1" zoomScale="120" zoomScaleNormal="120" workbookViewId="0">
      <selection activeCell="M25" sqref="M25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CONCATENATE("5.6. melléklet ",E_ALAPADATOK!A7," ",E_ALAPADATOK!B7," ",E_ALAPADATOK!C7," ",E_ALAPADATOK!D7," ",E_ALAPADATOK!E7," ",E_ALAPADATOK!F7," ",E_ALAPADATOK!G7," ",E_ALAPADATOK!H7)</f>
        <v>5.6.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CONCATENATE(E_ALAPADATOK!B19)</f>
        <v>4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613</v>
      </c>
    </row>
    <row r="3" spans="1:11" s="465" customFormat="1" ht="23.1" customHeight="1" thickBot="1" x14ac:dyDescent="0.3">
      <c r="A3" s="635" t="s">
        <v>203</v>
      </c>
      <c r="B3" s="1763" t="s">
        <v>800</v>
      </c>
      <c r="C3" s="1764"/>
      <c r="D3" s="1764"/>
      <c r="E3" s="1764"/>
      <c r="F3" s="1764"/>
      <c r="G3" s="1764"/>
      <c r="H3" s="1764"/>
      <c r="I3" s="1764"/>
      <c r="J3" s="1764"/>
      <c r="K3" s="805" t="s">
        <v>54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'RM_5.6.sz.mell'!C10</f>
        <v>0</v>
      </c>
      <c r="D10" s="322">
        <f>'RM_5.6.sz.mell'!D10</f>
        <v>0</v>
      </c>
      <c r="E10" s="322">
        <f>'RM_5.6.sz.mell'!E10</f>
        <v>0</v>
      </c>
      <c r="F10" s="322">
        <f>'RM_5.6.sz.mell'!F10</f>
        <v>0</v>
      </c>
      <c r="G10" s="322">
        <f>'RM_5.6.sz.mell'!G10</f>
        <v>0</v>
      </c>
      <c r="H10" s="322">
        <f>'RM_5.6.sz.mell'!H10</f>
        <v>0</v>
      </c>
      <c r="I10" s="322">
        <f>'RM_5.6.sz.mell'!I10</f>
        <v>0</v>
      </c>
      <c r="J10" s="322">
        <f>'RM_5.6.sz.mell'!J10</f>
        <v>0</v>
      </c>
      <c r="K10" s="322">
        <f>'RM_5.6.sz.mell'!K10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'RM_5.6.sz.mell'!C11</f>
        <v>0</v>
      </c>
      <c r="D11" s="715">
        <f>'RM_5.6.sz.mell'!D11</f>
        <v>0</v>
      </c>
      <c r="E11" s="715">
        <f>'RM_5.6.sz.mell'!E11</f>
        <v>0</v>
      </c>
      <c r="F11" s="715">
        <f>'RM_5.6.sz.mell'!F11</f>
        <v>0</v>
      </c>
      <c r="G11" s="715">
        <f>'RM_5.6.sz.mell'!G11</f>
        <v>0</v>
      </c>
      <c r="H11" s="715">
        <f>'RM_5.6.sz.mell'!H11</f>
        <v>0</v>
      </c>
      <c r="I11" s="715">
        <f>'RM_5.6.sz.mell'!I11</f>
        <v>0</v>
      </c>
      <c r="J11" s="813">
        <f>'RM_5.6.sz.mell'!J11</f>
        <v>0</v>
      </c>
      <c r="K11" s="814">
        <f>'RM_5.6.sz.mell'!K11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'RM_5.6.sz.mell'!C12</f>
        <v>0</v>
      </c>
      <c r="D12" s="717">
        <f>'RM_5.6.sz.mell'!D12</f>
        <v>0</v>
      </c>
      <c r="E12" s="717">
        <f>'RM_5.6.sz.mell'!E12</f>
        <v>0</v>
      </c>
      <c r="F12" s="717">
        <f>'RM_5.6.sz.mell'!F12</f>
        <v>0</v>
      </c>
      <c r="G12" s="717">
        <f>'RM_5.6.sz.mell'!G12</f>
        <v>0</v>
      </c>
      <c r="H12" s="717">
        <f>'RM_5.6.sz.mell'!H12</f>
        <v>0</v>
      </c>
      <c r="I12" s="717">
        <f>'RM_5.6.sz.mell'!I12</f>
        <v>0</v>
      </c>
      <c r="J12" s="816">
        <f>'RM_5.6.sz.mell'!J12</f>
        <v>0</v>
      </c>
      <c r="K12" s="814">
        <f>'RM_5.6.sz.mell'!K12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'RM_5.6.sz.mell'!C13</f>
        <v>0</v>
      </c>
      <c r="D13" s="717">
        <f>'RM_5.6.sz.mell'!D13</f>
        <v>0</v>
      </c>
      <c r="E13" s="717">
        <f>'RM_5.6.sz.mell'!E13</f>
        <v>0</v>
      </c>
      <c r="F13" s="717">
        <f>'RM_5.6.sz.mell'!F13</f>
        <v>0</v>
      </c>
      <c r="G13" s="717">
        <f>'RM_5.6.sz.mell'!G13</f>
        <v>0</v>
      </c>
      <c r="H13" s="717">
        <f>'RM_5.6.sz.mell'!H13</f>
        <v>0</v>
      </c>
      <c r="I13" s="717">
        <f>'RM_5.6.sz.mell'!I13</f>
        <v>0</v>
      </c>
      <c r="J13" s="816">
        <f>'RM_5.6.sz.mell'!J13</f>
        <v>0</v>
      </c>
      <c r="K13" s="814">
        <f>'RM_5.6.sz.mell'!K13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'RM_5.6.sz.mell'!C14</f>
        <v>0</v>
      </c>
      <c r="D14" s="717">
        <f>'RM_5.6.sz.mell'!D14</f>
        <v>0</v>
      </c>
      <c r="E14" s="717">
        <f>'RM_5.6.sz.mell'!E14</f>
        <v>0</v>
      </c>
      <c r="F14" s="717">
        <f>'RM_5.6.sz.mell'!F14</f>
        <v>0</v>
      </c>
      <c r="G14" s="717">
        <f>'RM_5.6.sz.mell'!G14</f>
        <v>0</v>
      </c>
      <c r="H14" s="717">
        <f>'RM_5.6.sz.mell'!H14</f>
        <v>0</v>
      </c>
      <c r="I14" s="717">
        <f>'RM_5.6.sz.mell'!I14</f>
        <v>0</v>
      </c>
      <c r="J14" s="816">
        <f>'RM_5.6.sz.mell'!J14</f>
        <v>0</v>
      </c>
      <c r="K14" s="814">
        <f>'RM_5.6.sz.mell'!K14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'RM_5.6.sz.mell'!C15</f>
        <v>0</v>
      </c>
      <c r="D15" s="717">
        <f>'RM_5.6.sz.mell'!D15</f>
        <v>0</v>
      </c>
      <c r="E15" s="717">
        <f>'RM_5.6.sz.mell'!E15</f>
        <v>0</v>
      </c>
      <c r="F15" s="717">
        <f>'RM_5.6.sz.mell'!F15</f>
        <v>0</v>
      </c>
      <c r="G15" s="717">
        <f>'RM_5.6.sz.mell'!G15</f>
        <v>0</v>
      </c>
      <c r="H15" s="717">
        <f>'RM_5.6.sz.mell'!H15</f>
        <v>0</v>
      </c>
      <c r="I15" s="717">
        <f>'RM_5.6.sz.mell'!I15</f>
        <v>0</v>
      </c>
      <c r="J15" s="816">
        <f>'RM_5.6.sz.mell'!J15</f>
        <v>0</v>
      </c>
      <c r="K15" s="814">
        <f>'RM_5.6.sz.mell'!K15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'RM_5.6.sz.mell'!C16</f>
        <v>0</v>
      </c>
      <c r="D16" s="717">
        <f>'RM_5.6.sz.mell'!D16</f>
        <v>0</v>
      </c>
      <c r="E16" s="717">
        <f>'RM_5.6.sz.mell'!E16</f>
        <v>0</v>
      </c>
      <c r="F16" s="717">
        <f>'RM_5.6.sz.mell'!F16</f>
        <v>0</v>
      </c>
      <c r="G16" s="717">
        <f>'RM_5.6.sz.mell'!G16</f>
        <v>0</v>
      </c>
      <c r="H16" s="717">
        <f>'RM_5.6.sz.mell'!H16</f>
        <v>0</v>
      </c>
      <c r="I16" s="717">
        <f>'RM_5.6.sz.mell'!I16</f>
        <v>0</v>
      </c>
      <c r="J16" s="816">
        <f>'RM_5.6.sz.mell'!J16</f>
        <v>0</v>
      </c>
      <c r="K16" s="814">
        <f>'RM_5.6.sz.mell'!K16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'RM_5.6.sz.mell'!C17</f>
        <v>0</v>
      </c>
      <c r="D17" s="717">
        <f>'RM_5.6.sz.mell'!D17</f>
        <v>0</v>
      </c>
      <c r="E17" s="717">
        <f>'RM_5.6.sz.mell'!E17</f>
        <v>0</v>
      </c>
      <c r="F17" s="717">
        <f>'RM_5.6.sz.mell'!F17</f>
        <v>0</v>
      </c>
      <c r="G17" s="717">
        <f>'RM_5.6.sz.mell'!G17</f>
        <v>0</v>
      </c>
      <c r="H17" s="717">
        <f>'RM_5.6.sz.mell'!H17</f>
        <v>0</v>
      </c>
      <c r="I17" s="717">
        <f>'RM_5.6.sz.mell'!I17</f>
        <v>0</v>
      </c>
      <c r="J17" s="816">
        <f>'RM_5.6.sz.mell'!J17</f>
        <v>0</v>
      </c>
      <c r="K17" s="814">
        <f>'RM_5.6.sz.mell'!K17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'RM_5.6.sz.mell'!C18</f>
        <v>0</v>
      </c>
      <c r="D18" s="717">
        <f>'RM_5.6.sz.mell'!D18</f>
        <v>0</v>
      </c>
      <c r="E18" s="717">
        <f>'RM_5.6.sz.mell'!E18</f>
        <v>0</v>
      </c>
      <c r="F18" s="717">
        <f>'RM_5.6.sz.mell'!F18</f>
        <v>0</v>
      </c>
      <c r="G18" s="717">
        <f>'RM_5.6.sz.mell'!G18</f>
        <v>0</v>
      </c>
      <c r="H18" s="717">
        <f>'RM_5.6.sz.mell'!H18</f>
        <v>0</v>
      </c>
      <c r="I18" s="717">
        <f>'RM_5.6.sz.mell'!I18</f>
        <v>0</v>
      </c>
      <c r="J18" s="816">
        <f>'RM_5.6.sz.mell'!J18</f>
        <v>0</v>
      </c>
      <c r="K18" s="814">
        <f>'RM_5.6.sz.mell'!K18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'RM_5.6.sz.mell'!C19</f>
        <v>0</v>
      </c>
      <c r="D19" s="717">
        <f>'RM_5.6.sz.mell'!D19</f>
        <v>0</v>
      </c>
      <c r="E19" s="717">
        <f>'RM_5.6.sz.mell'!E19</f>
        <v>0</v>
      </c>
      <c r="F19" s="717">
        <f>'RM_5.6.sz.mell'!F19</f>
        <v>0</v>
      </c>
      <c r="G19" s="717">
        <f>'RM_5.6.sz.mell'!G19</f>
        <v>0</v>
      </c>
      <c r="H19" s="717">
        <f>'RM_5.6.sz.mell'!H19</f>
        <v>0</v>
      </c>
      <c r="I19" s="717">
        <f>'RM_5.6.sz.mell'!I19</f>
        <v>0</v>
      </c>
      <c r="J19" s="816">
        <f>'RM_5.6.sz.mell'!J19</f>
        <v>0</v>
      </c>
      <c r="K19" s="814">
        <f>'RM_5.6.sz.mell'!K19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'RM_5.6.sz.mell'!C20</f>
        <v>0</v>
      </c>
      <c r="D20" s="717">
        <f>'RM_5.6.sz.mell'!D20</f>
        <v>0</v>
      </c>
      <c r="E20" s="717">
        <f>'RM_5.6.sz.mell'!E20</f>
        <v>0</v>
      </c>
      <c r="F20" s="717">
        <f>'RM_5.6.sz.mell'!F20</f>
        <v>0</v>
      </c>
      <c r="G20" s="717">
        <f>'RM_5.6.sz.mell'!G20</f>
        <v>0</v>
      </c>
      <c r="H20" s="717">
        <f>'RM_5.6.sz.mell'!H20</f>
        <v>0</v>
      </c>
      <c r="I20" s="717">
        <f>'RM_5.6.sz.mell'!I20</f>
        <v>0</v>
      </c>
      <c r="J20" s="816">
        <f>'RM_5.6.sz.mell'!J20</f>
        <v>0</v>
      </c>
      <c r="K20" s="814">
        <f>'RM_5.6.sz.mell'!K20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'RM_5.6.sz.mell'!C21</f>
        <v>0</v>
      </c>
      <c r="D21" s="719">
        <f>'RM_5.6.sz.mell'!D21</f>
        <v>0</v>
      </c>
      <c r="E21" s="719">
        <f>'RM_5.6.sz.mell'!E21</f>
        <v>0</v>
      </c>
      <c r="F21" s="719">
        <f>'RM_5.6.sz.mell'!F21</f>
        <v>0</v>
      </c>
      <c r="G21" s="719">
        <f>'RM_5.6.sz.mell'!G21</f>
        <v>0</v>
      </c>
      <c r="H21" s="719">
        <f>'RM_5.6.sz.mell'!H21</f>
        <v>0</v>
      </c>
      <c r="I21" s="719">
        <f>'RM_5.6.sz.mell'!I21</f>
        <v>0</v>
      </c>
      <c r="J21" s="819">
        <f>'RM_5.6.sz.mell'!J21</f>
        <v>0</v>
      </c>
      <c r="K21" s="814">
        <f>'RM_5.6.sz.mell'!K21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'RM_5.6.sz.mell'!C22</f>
        <v>0</v>
      </c>
      <c r="D22" s="322">
        <f>'RM_5.6.sz.mell'!D22</f>
        <v>0</v>
      </c>
      <c r="E22" s="322">
        <f>'RM_5.6.sz.mell'!E22</f>
        <v>0</v>
      </c>
      <c r="F22" s="322">
        <f>'RM_5.6.sz.mell'!F22</f>
        <v>0</v>
      </c>
      <c r="G22" s="322">
        <f>'RM_5.6.sz.mell'!G22</f>
        <v>0</v>
      </c>
      <c r="H22" s="322">
        <f>'RM_5.6.sz.mell'!H22</f>
        <v>0</v>
      </c>
      <c r="I22" s="322">
        <f>'RM_5.6.sz.mell'!I22</f>
        <v>0</v>
      </c>
      <c r="J22" s="322">
        <f>'RM_5.6.sz.mell'!J22</f>
        <v>0</v>
      </c>
      <c r="K22" s="371">
        <f>'RM_5.6.sz.mell'!K22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'RM_5.6.sz.mell'!C23</f>
        <v>0</v>
      </c>
      <c r="D23" s="699">
        <f>'RM_5.6.sz.mell'!D23</f>
        <v>0</v>
      </c>
      <c r="E23" s="699">
        <f>'RM_5.6.sz.mell'!E23</f>
        <v>0</v>
      </c>
      <c r="F23" s="699">
        <f>'RM_5.6.sz.mell'!F23</f>
        <v>0</v>
      </c>
      <c r="G23" s="699">
        <f>'RM_5.6.sz.mell'!G23</f>
        <v>0</v>
      </c>
      <c r="H23" s="699">
        <f>'RM_5.6.sz.mell'!H23</f>
        <v>0</v>
      </c>
      <c r="I23" s="699">
        <f>'RM_5.6.sz.mell'!I23</f>
        <v>0</v>
      </c>
      <c r="J23" s="821">
        <f>'RM_5.6.sz.mell'!J23</f>
        <v>0</v>
      </c>
      <c r="K23" s="814">
        <f>'RM_5.6.sz.mell'!K23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'RM_5.6.sz.mell'!C24</f>
        <v>0</v>
      </c>
      <c r="D24" s="717">
        <f>'RM_5.6.sz.mell'!D24</f>
        <v>0</v>
      </c>
      <c r="E24" s="717">
        <f>'RM_5.6.sz.mell'!E24</f>
        <v>0</v>
      </c>
      <c r="F24" s="717">
        <f>'RM_5.6.sz.mell'!F24</f>
        <v>0</v>
      </c>
      <c r="G24" s="717">
        <f>'RM_5.6.sz.mell'!G24</f>
        <v>0</v>
      </c>
      <c r="H24" s="717">
        <f>'RM_5.6.sz.mell'!H24</f>
        <v>0</v>
      </c>
      <c r="I24" s="717">
        <f>'RM_5.6.sz.mell'!I24</f>
        <v>0</v>
      </c>
      <c r="J24" s="816">
        <f>'RM_5.6.sz.mell'!J24</f>
        <v>0</v>
      </c>
      <c r="K24" s="822">
        <f>'RM_5.6.sz.mell'!K24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'RM_5.6.sz.mell'!C25</f>
        <v>0</v>
      </c>
      <c r="D25" s="717">
        <f>'RM_5.6.sz.mell'!D25</f>
        <v>0</v>
      </c>
      <c r="E25" s="717">
        <f>'RM_5.6.sz.mell'!E25</f>
        <v>0</v>
      </c>
      <c r="F25" s="717">
        <f>'RM_5.6.sz.mell'!F25</f>
        <v>0</v>
      </c>
      <c r="G25" s="717">
        <f>'RM_5.6.sz.mell'!G25</f>
        <v>0</v>
      </c>
      <c r="H25" s="717">
        <f>'RM_5.6.sz.mell'!H25</f>
        <v>0</v>
      </c>
      <c r="I25" s="717">
        <f>'RM_5.6.sz.mell'!I25</f>
        <v>0</v>
      </c>
      <c r="J25" s="816">
        <f>'RM_5.6.sz.mell'!J25</f>
        <v>0</v>
      </c>
      <c r="K25" s="822">
        <f>'RM_5.6.sz.mell'!K25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'RM_5.6.sz.mell'!C26</f>
        <v>0</v>
      </c>
      <c r="D26" s="719">
        <f>'RM_5.6.sz.mell'!D26</f>
        <v>0</v>
      </c>
      <c r="E26" s="719">
        <f>'RM_5.6.sz.mell'!E26</f>
        <v>0</v>
      </c>
      <c r="F26" s="719">
        <f>'RM_5.6.sz.mell'!F26</f>
        <v>0</v>
      </c>
      <c r="G26" s="719">
        <f>'RM_5.6.sz.mell'!G26</f>
        <v>0</v>
      </c>
      <c r="H26" s="719">
        <f>'RM_5.6.sz.mell'!H26</f>
        <v>0</v>
      </c>
      <c r="I26" s="719">
        <f>'RM_5.6.sz.mell'!I26</f>
        <v>0</v>
      </c>
      <c r="J26" s="823">
        <f>'RM_5.6.sz.mell'!J26</f>
        <v>0</v>
      </c>
      <c r="K26" s="824">
        <f>'RM_5.6.sz.mell'!K26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'RM_5.6.sz.mell'!C27</f>
        <v>0</v>
      </c>
      <c r="D27" s="414">
        <f>'RM_5.6.sz.mell'!D27</f>
        <v>0</v>
      </c>
      <c r="E27" s="414">
        <f>'RM_5.6.sz.mell'!E27</f>
        <v>0</v>
      </c>
      <c r="F27" s="414">
        <f>'RM_5.6.sz.mell'!F27</f>
        <v>0</v>
      </c>
      <c r="G27" s="414">
        <f>'RM_5.6.sz.mell'!G27</f>
        <v>0</v>
      </c>
      <c r="H27" s="414">
        <f>'RM_5.6.sz.mell'!H27</f>
        <v>0</v>
      </c>
      <c r="I27" s="414">
        <f>'RM_5.6.sz.mell'!I27</f>
        <v>0</v>
      </c>
      <c r="J27" s="414">
        <f>'RM_5.6.sz.mell'!J27</f>
        <v>0</v>
      </c>
      <c r="K27" s="327">
        <f>'RM_5.6.sz.mell'!K27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'RM_5.6.sz.mell'!C28</f>
        <v>0</v>
      </c>
      <c r="D28" s="322">
        <f>'RM_5.6.sz.mell'!D28</f>
        <v>0</v>
      </c>
      <c r="E28" s="322">
        <f>'RM_5.6.sz.mell'!E28</f>
        <v>0</v>
      </c>
      <c r="F28" s="322">
        <f>'RM_5.6.sz.mell'!F28</f>
        <v>0</v>
      </c>
      <c r="G28" s="322">
        <f>'RM_5.6.sz.mell'!G28</f>
        <v>0</v>
      </c>
      <c r="H28" s="322">
        <f>'RM_5.6.sz.mell'!H28</f>
        <v>0</v>
      </c>
      <c r="I28" s="322">
        <f>'RM_5.6.sz.mell'!I28</f>
        <v>0</v>
      </c>
      <c r="J28" s="322">
        <f>'RM_5.6.sz.mell'!J28</f>
        <v>0</v>
      </c>
      <c r="K28" s="371">
        <f>'RM_5.6.sz.mell'!K28</f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'RM_5.6.sz.mell'!C29</f>
        <v>0</v>
      </c>
      <c r="D29" s="710">
        <f>'RM_5.6.sz.mell'!D29</f>
        <v>0</v>
      </c>
      <c r="E29" s="710">
        <f>'RM_5.6.sz.mell'!E29</f>
        <v>0</v>
      </c>
      <c r="F29" s="710">
        <f>'RM_5.6.sz.mell'!F29</f>
        <v>0</v>
      </c>
      <c r="G29" s="710">
        <f>'RM_5.6.sz.mell'!G29</f>
        <v>0</v>
      </c>
      <c r="H29" s="710">
        <f>'RM_5.6.sz.mell'!H29</f>
        <v>0</v>
      </c>
      <c r="I29" s="710">
        <f>'RM_5.6.sz.mell'!I29</f>
        <v>0</v>
      </c>
      <c r="J29" s="821">
        <f>'RM_5.6.sz.mell'!J29</f>
        <v>0</v>
      </c>
      <c r="K29" s="814">
        <f>'RM_5.6.sz.mell'!K29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'RM_5.6.sz.mell'!C30</f>
        <v>0</v>
      </c>
      <c r="D30" s="710">
        <f>'RM_5.6.sz.mell'!D30</f>
        <v>0</v>
      </c>
      <c r="E30" s="710">
        <f>'RM_5.6.sz.mell'!E30</f>
        <v>0</v>
      </c>
      <c r="F30" s="710">
        <f>'RM_5.6.sz.mell'!F30</f>
        <v>0</v>
      </c>
      <c r="G30" s="710">
        <f>'RM_5.6.sz.mell'!G30</f>
        <v>0</v>
      </c>
      <c r="H30" s="710">
        <f>'RM_5.6.sz.mell'!H30</f>
        <v>0</v>
      </c>
      <c r="I30" s="710">
        <f>'RM_5.6.sz.mell'!I30</f>
        <v>0</v>
      </c>
      <c r="J30" s="821">
        <f>'RM_5.6.sz.mell'!J30</f>
        <v>0</v>
      </c>
      <c r="K30" s="814">
        <f>'RM_5.6.sz.mell'!K30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'RM_5.6.sz.mell'!C31</f>
        <v>0</v>
      </c>
      <c r="D31" s="790">
        <f>'RM_5.6.sz.mell'!D31</f>
        <v>0</v>
      </c>
      <c r="E31" s="790">
        <f>'RM_5.6.sz.mell'!E31</f>
        <v>0</v>
      </c>
      <c r="F31" s="790">
        <f>'RM_5.6.sz.mell'!F31</f>
        <v>0</v>
      </c>
      <c r="G31" s="790">
        <f>'RM_5.6.sz.mell'!G31</f>
        <v>0</v>
      </c>
      <c r="H31" s="790">
        <f>'RM_5.6.sz.mell'!H31</f>
        <v>0</v>
      </c>
      <c r="I31" s="790">
        <f>'RM_5.6.sz.mell'!I31</f>
        <v>0</v>
      </c>
      <c r="J31" s="821">
        <f>'RM_5.6.sz.mell'!J31</f>
        <v>0</v>
      </c>
      <c r="K31" s="814">
        <f>'RM_5.6.sz.mell'!K31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'RM_5.6.sz.mell'!C32</f>
        <v>0</v>
      </c>
      <c r="D32" s="322">
        <f>'RM_5.6.sz.mell'!D32</f>
        <v>0</v>
      </c>
      <c r="E32" s="322">
        <f>'RM_5.6.sz.mell'!E32</f>
        <v>0</v>
      </c>
      <c r="F32" s="322">
        <f>'RM_5.6.sz.mell'!F32</f>
        <v>0</v>
      </c>
      <c r="G32" s="322">
        <f>'RM_5.6.sz.mell'!G32</f>
        <v>0</v>
      </c>
      <c r="H32" s="322">
        <f>'RM_5.6.sz.mell'!H32</f>
        <v>0</v>
      </c>
      <c r="I32" s="322">
        <f>'RM_5.6.sz.mell'!I32</f>
        <v>0</v>
      </c>
      <c r="J32" s="322">
        <f>'RM_5.6.sz.mell'!J32</f>
        <v>0</v>
      </c>
      <c r="K32" s="371">
        <f>'RM_5.6.sz.mell'!K32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'RM_5.6.sz.mell'!C33</f>
        <v>0</v>
      </c>
      <c r="D33" s="703">
        <f>'RM_5.6.sz.mell'!D33</f>
        <v>0</v>
      </c>
      <c r="E33" s="703">
        <f>'RM_5.6.sz.mell'!E33</f>
        <v>0</v>
      </c>
      <c r="F33" s="703">
        <f>'RM_5.6.sz.mell'!F33</f>
        <v>0</v>
      </c>
      <c r="G33" s="703">
        <f>'RM_5.6.sz.mell'!G33</f>
        <v>0</v>
      </c>
      <c r="H33" s="703">
        <f>'RM_5.6.sz.mell'!H33</f>
        <v>0</v>
      </c>
      <c r="I33" s="703">
        <f>'RM_5.6.sz.mell'!I33</f>
        <v>0</v>
      </c>
      <c r="J33" s="821">
        <f>'RM_5.6.sz.mell'!J33</f>
        <v>0</v>
      </c>
      <c r="K33" s="814">
        <f>'RM_5.6.sz.mell'!K33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'RM_5.6.sz.mell'!C34</f>
        <v>0</v>
      </c>
      <c r="D34" s="710">
        <f>'RM_5.6.sz.mell'!D34</f>
        <v>0</v>
      </c>
      <c r="E34" s="710">
        <f>'RM_5.6.sz.mell'!E34</f>
        <v>0</v>
      </c>
      <c r="F34" s="710">
        <f>'RM_5.6.sz.mell'!F34</f>
        <v>0</v>
      </c>
      <c r="G34" s="710">
        <f>'RM_5.6.sz.mell'!G34</f>
        <v>0</v>
      </c>
      <c r="H34" s="710">
        <f>'RM_5.6.sz.mell'!H34</f>
        <v>0</v>
      </c>
      <c r="I34" s="710">
        <f>'RM_5.6.sz.mell'!I34</f>
        <v>0</v>
      </c>
      <c r="J34" s="821">
        <f>'RM_5.6.sz.mell'!J34</f>
        <v>0</v>
      </c>
      <c r="K34" s="814">
        <f>'RM_5.6.sz.mell'!K34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'RM_5.6.sz.mell'!C35</f>
        <v>0</v>
      </c>
      <c r="D35" s="790">
        <f>'RM_5.6.sz.mell'!D35</f>
        <v>0</v>
      </c>
      <c r="E35" s="790">
        <f>'RM_5.6.sz.mell'!E35</f>
        <v>0</v>
      </c>
      <c r="F35" s="790">
        <f>'RM_5.6.sz.mell'!F35</f>
        <v>0</v>
      </c>
      <c r="G35" s="790">
        <f>'RM_5.6.sz.mell'!G35</f>
        <v>0</v>
      </c>
      <c r="H35" s="790">
        <f>'RM_5.6.sz.mell'!H35</f>
        <v>0</v>
      </c>
      <c r="I35" s="790">
        <f>'RM_5.6.sz.mell'!I35</f>
        <v>0</v>
      </c>
      <c r="J35" s="821">
        <f>'RM_5.6.sz.mell'!J35</f>
        <v>0</v>
      </c>
      <c r="K35" s="831">
        <f>'RM_5.6.sz.mell'!K35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'RM_5.6.sz.mell'!C36</f>
        <v>0</v>
      </c>
      <c r="D36" s="414">
        <f>'RM_5.6.sz.mell'!D36</f>
        <v>0</v>
      </c>
      <c r="E36" s="414">
        <f>'RM_5.6.sz.mell'!E36</f>
        <v>0</v>
      </c>
      <c r="F36" s="414">
        <f>'RM_5.6.sz.mell'!F36</f>
        <v>0</v>
      </c>
      <c r="G36" s="414">
        <f>'RM_5.6.sz.mell'!G36</f>
        <v>0</v>
      </c>
      <c r="H36" s="414">
        <f>'RM_5.6.sz.mell'!H36</f>
        <v>0</v>
      </c>
      <c r="I36" s="414">
        <f>'RM_5.6.sz.mell'!I36</f>
        <v>0</v>
      </c>
      <c r="J36" s="322">
        <f>'RM_5.6.sz.mell'!J36</f>
        <v>0</v>
      </c>
      <c r="K36" s="327">
        <f>'RM_5.6.sz.mell'!K36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'RM_5.6.sz.mell'!C37</f>
        <v>0</v>
      </c>
      <c r="D37" s="414">
        <f>'RM_5.6.sz.mell'!D37</f>
        <v>0</v>
      </c>
      <c r="E37" s="414">
        <f>'RM_5.6.sz.mell'!E37</f>
        <v>0</v>
      </c>
      <c r="F37" s="414">
        <f>'RM_5.6.sz.mell'!F37</f>
        <v>0</v>
      </c>
      <c r="G37" s="414">
        <f>'RM_5.6.sz.mell'!G37</f>
        <v>0</v>
      </c>
      <c r="H37" s="414">
        <f>'RM_5.6.sz.mell'!H37</f>
        <v>0</v>
      </c>
      <c r="I37" s="414">
        <f>'RM_5.6.sz.mell'!I37</f>
        <v>0</v>
      </c>
      <c r="J37" s="832">
        <f>'RM_5.6.sz.mell'!J37</f>
        <v>0</v>
      </c>
      <c r="K37" s="814">
        <f>'RM_5.6.sz.mell'!K37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'RM_5.6.sz.mell'!C38</f>
        <v>0</v>
      </c>
      <c r="D38" s="322">
        <f>'RM_5.6.sz.mell'!D38</f>
        <v>0</v>
      </c>
      <c r="E38" s="322">
        <f>'RM_5.6.sz.mell'!E38</f>
        <v>0</v>
      </c>
      <c r="F38" s="322">
        <f>'RM_5.6.sz.mell'!F38</f>
        <v>0</v>
      </c>
      <c r="G38" s="322">
        <f>'RM_5.6.sz.mell'!G38</f>
        <v>0</v>
      </c>
      <c r="H38" s="322">
        <f>'RM_5.6.sz.mell'!H38</f>
        <v>0</v>
      </c>
      <c r="I38" s="322">
        <f>'RM_5.6.sz.mell'!I38</f>
        <v>0</v>
      </c>
      <c r="J38" s="322">
        <f>'RM_5.6.sz.mell'!J38</f>
        <v>0</v>
      </c>
      <c r="K38" s="371">
        <f>'RM_5.6.sz.mell'!K38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'RM_5.6.sz.mell'!C39</f>
        <v>0</v>
      </c>
      <c r="D39" s="322">
        <f>'RM_5.6.sz.mell'!D39</f>
        <v>0</v>
      </c>
      <c r="E39" s="322">
        <f>'RM_5.6.sz.mell'!E39</f>
        <v>0</v>
      </c>
      <c r="F39" s="322">
        <f>'RM_5.6.sz.mell'!F39</f>
        <v>0</v>
      </c>
      <c r="G39" s="322">
        <f>'RM_5.6.sz.mell'!G39</f>
        <v>0</v>
      </c>
      <c r="H39" s="322">
        <f>'RM_5.6.sz.mell'!H39</f>
        <v>0</v>
      </c>
      <c r="I39" s="322">
        <f>'RM_5.6.sz.mell'!I39</f>
        <v>0</v>
      </c>
      <c r="J39" s="322">
        <f>'RM_5.6.sz.mell'!J39</f>
        <v>0</v>
      </c>
      <c r="K39" s="371">
        <f>'RM_5.6.sz.mell'!K39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'RM_5.6.sz.mell'!C40</f>
        <v>0</v>
      </c>
      <c r="D40" s="703">
        <f>'RM_5.6.sz.mell'!D40</f>
        <v>0</v>
      </c>
      <c r="E40" s="703">
        <f>'RM_5.6.sz.mell'!E40</f>
        <v>0</v>
      </c>
      <c r="F40" s="703">
        <f>'RM_5.6.sz.mell'!F40</f>
        <v>0</v>
      </c>
      <c r="G40" s="703">
        <f>'RM_5.6.sz.mell'!G40</f>
        <v>0</v>
      </c>
      <c r="H40" s="703">
        <f>'RM_5.6.sz.mell'!H40</f>
        <v>0</v>
      </c>
      <c r="I40" s="703">
        <f>'RM_5.6.sz.mell'!I40</f>
        <v>0</v>
      </c>
      <c r="J40" s="821">
        <f>'RM_5.6.sz.mell'!J40</f>
        <v>0</v>
      </c>
      <c r="K40" s="814">
        <f>'RM_5.6.sz.mell'!K40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'RM_5.6.sz.mell'!C41</f>
        <v>0</v>
      </c>
      <c r="D41" s="710">
        <f>'RM_5.6.sz.mell'!D41</f>
        <v>0</v>
      </c>
      <c r="E41" s="710">
        <f>'RM_5.6.sz.mell'!E41</f>
        <v>0</v>
      </c>
      <c r="F41" s="710">
        <f>'RM_5.6.sz.mell'!F41</f>
        <v>0</v>
      </c>
      <c r="G41" s="710">
        <f>'RM_5.6.sz.mell'!G41</f>
        <v>0</v>
      </c>
      <c r="H41" s="710">
        <f>'RM_5.6.sz.mell'!H41</f>
        <v>0</v>
      </c>
      <c r="I41" s="710">
        <f>'RM_5.6.sz.mell'!I41</f>
        <v>0</v>
      </c>
      <c r="J41" s="821">
        <f>'RM_5.6.sz.mell'!J41</f>
        <v>0</v>
      </c>
      <c r="K41" s="822">
        <f>'RM_5.6.sz.mell'!K41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'RM_5.6.sz.mell'!C42</f>
        <v>0</v>
      </c>
      <c r="D42" s="707">
        <f>'RM_5.6.sz.mell'!D42</f>
        <v>0</v>
      </c>
      <c r="E42" s="707">
        <f>'RM_5.6.sz.mell'!E42</f>
        <v>0</v>
      </c>
      <c r="F42" s="707">
        <f>'RM_5.6.sz.mell'!F42</f>
        <v>0</v>
      </c>
      <c r="G42" s="707">
        <f>'RM_5.6.sz.mell'!G42</f>
        <v>0</v>
      </c>
      <c r="H42" s="707">
        <f>'RM_5.6.sz.mell'!H42</f>
        <v>0</v>
      </c>
      <c r="I42" s="707">
        <f>'RM_5.6.sz.mell'!I42</f>
        <v>0</v>
      </c>
      <c r="J42" s="821">
        <f>'RM_5.6.sz.mell'!J42</f>
        <v>0</v>
      </c>
      <c r="K42" s="824">
        <f>'RM_5.6.sz.mell'!K42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'RM_5.6.sz.mell'!C43</f>
        <v>0</v>
      </c>
      <c r="D43" s="322">
        <f>'RM_5.6.sz.mell'!D43</f>
        <v>0</v>
      </c>
      <c r="E43" s="322">
        <f>'RM_5.6.sz.mell'!E43</f>
        <v>0</v>
      </c>
      <c r="F43" s="322">
        <f>'RM_5.6.sz.mell'!F43</f>
        <v>0</v>
      </c>
      <c r="G43" s="322">
        <f>'RM_5.6.sz.mell'!G43</f>
        <v>0</v>
      </c>
      <c r="H43" s="322">
        <f>'RM_5.6.sz.mell'!H43</f>
        <v>0</v>
      </c>
      <c r="I43" s="322">
        <f>'RM_5.6.sz.mell'!I43</f>
        <v>0</v>
      </c>
      <c r="J43" s="322">
        <f>'RM_5.6.sz.mell'!J43</f>
        <v>0</v>
      </c>
      <c r="K43" s="371">
        <f>'RM_5.6.sz.mell'!K43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'RM_5.6.sz.mell'!C45</f>
        <v>0</v>
      </c>
      <c r="D45" s="834">
        <f>'RM_5.6.sz.mell'!D45</f>
        <v>0</v>
      </c>
      <c r="E45" s="834">
        <f>'RM_5.6.sz.mell'!E45</f>
        <v>0</v>
      </c>
      <c r="F45" s="834">
        <f>'RM_5.6.sz.mell'!F45</f>
        <v>0</v>
      </c>
      <c r="G45" s="834">
        <f>'RM_5.6.sz.mell'!G45</f>
        <v>0</v>
      </c>
      <c r="H45" s="834">
        <f>'RM_5.6.sz.mell'!H45</f>
        <v>0</v>
      </c>
      <c r="I45" s="834">
        <f>'RM_5.6.sz.mell'!I45</f>
        <v>0</v>
      </c>
      <c r="J45" s="834">
        <f>'RM_5.6.sz.mell'!J45</f>
        <v>0</v>
      </c>
      <c r="K45" s="327">
        <f>'RM_5.6.sz.mell'!K45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'RM_5.6.sz.mell'!C46</f>
        <v>0</v>
      </c>
      <c r="D46" s="836">
        <f>'RM_5.6.sz.mell'!D46</f>
        <v>0</v>
      </c>
      <c r="E46" s="836">
        <f>'RM_5.6.sz.mell'!E46</f>
        <v>0</v>
      </c>
      <c r="F46" s="836">
        <f>'RM_5.6.sz.mell'!F46</f>
        <v>0</v>
      </c>
      <c r="G46" s="836">
        <f>'RM_5.6.sz.mell'!G46</f>
        <v>0</v>
      </c>
      <c r="H46" s="836">
        <f>'RM_5.6.sz.mell'!H46</f>
        <v>0</v>
      </c>
      <c r="I46" s="836">
        <f>'RM_5.6.sz.mell'!I46</f>
        <v>0</v>
      </c>
      <c r="J46" s="836">
        <f>'RM_5.6.sz.mell'!J46</f>
        <v>0</v>
      </c>
      <c r="K46" s="837">
        <f>'RM_5.6.sz.mell'!K46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'RM_5.6.sz.mell'!C47</f>
        <v>0</v>
      </c>
      <c r="D47" s="839">
        <f>'RM_5.6.sz.mell'!D47</f>
        <v>0</v>
      </c>
      <c r="E47" s="839">
        <f>'RM_5.6.sz.mell'!E47</f>
        <v>0</v>
      </c>
      <c r="F47" s="839">
        <f>'RM_5.6.sz.mell'!F47</f>
        <v>0</v>
      </c>
      <c r="G47" s="839">
        <f>'RM_5.6.sz.mell'!G47</f>
        <v>0</v>
      </c>
      <c r="H47" s="839">
        <f>'RM_5.6.sz.mell'!H47</f>
        <v>0</v>
      </c>
      <c r="I47" s="839">
        <f>'RM_5.6.sz.mell'!I47</f>
        <v>0</v>
      </c>
      <c r="J47" s="839">
        <f>'RM_5.6.sz.mell'!J47</f>
        <v>0</v>
      </c>
      <c r="K47" s="840">
        <f>'RM_5.6.sz.mell'!K47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'RM_5.6.sz.mell'!C48</f>
        <v>0</v>
      </c>
      <c r="D48" s="839">
        <f>'RM_5.6.sz.mell'!D48</f>
        <v>0</v>
      </c>
      <c r="E48" s="839">
        <f>'RM_5.6.sz.mell'!E48</f>
        <v>0</v>
      </c>
      <c r="F48" s="839">
        <f>'RM_5.6.sz.mell'!F48</f>
        <v>0</v>
      </c>
      <c r="G48" s="839">
        <f>'RM_5.6.sz.mell'!G48</f>
        <v>0</v>
      </c>
      <c r="H48" s="839">
        <f>'RM_5.6.sz.mell'!H48</f>
        <v>0</v>
      </c>
      <c r="I48" s="839">
        <f>'RM_5.6.sz.mell'!I48</f>
        <v>0</v>
      </c>
      <c r="J48" s="839">
        <f>'RM_5.6.sz.mell'!J48</f>
        <v>0</v>
      </c>
      <c r="K48" s="840">
        <f>'RM_5.6.sz.mell'!K48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'RM_5.6.sz.mell'!C49</f>
        <v>0</v>
      </c>
      <c r="D49" s="839">
        <f>'RM_5.6.sz.mell'!D49</f>
        <v>0</v>
      </c>
      <c r="E49" s="839">
        <f>'RM_5.6.sz.mell'!E49</f>
        <v>0</v>
      </c>
      <c r="F49" s="839">
        <f>'RM_5.6.sz.mell'!F49</f>
        <v>0</v>
      </c>
      <c r="G49" s="839">
        <f>'RM_5.6.sz.mell'!G49</f>
        <v>0</v>
      </c>
      <c r="H49" s="839">
        <f>'RM_5.6.sz.mell'!H49</f>
        <v>0</v>
      </c>
      <c r="I49" s="839">
        <f>'RM_5.6.sz.mell'!I49</f>
        <v>0</v>
      </c>
      <c r="J49" s="839">
        <f>'RM_5.6.sz.mell'!J49</f>
        <v>0</v>
      </c>
      <c r="K49" s="840">
        <f>'RM_5.6.sz.mell'!K49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'RM_5.6.sz.mell'!C50</f>
        <v>0</v>
      </c>
      <c r="D50" s="839">
        <f>'RM_5.6.sz.mell'!D50</f>
        <v>0</v>
      </c>
      <c r="E50" s="839">
        <f>'RM_5.6.sz.mell'!E50</f>
        <v>0</v>
      </c>
      <c r="F50" s="839">
        <f>'RM_5.6.sz.mell'!F50</f>
        <v>0</v>
      </c>
      <c r="G50" s="839">
        <f>'RM_5.6.sz.mell'!G50</f>
        <v>0</v>
      </c>
      <c r="H50" s="839">
        <f>'RM_5.6.sz.mell'!H50</f>
        <v>0</v>
      </c>
      <c r="I50" s="839">
        <f>'RM_5.6.sz.mell'!I50</f>
        <v>0</v>
      </c>
      <c r="J50" s="839">
        <f>'RM_5.6.sz.mell'!J50</f>
        <v>0</v>
      </c>
      <c r="K50" s="840">
        <f>'RM_5.6.sz.mell'!K50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'RM_5.6.sz.mell'!C51</f>
        <v>0</v>
      </c>
      <c r="D51" s="834">
        <f>'RM_5.6.sz.mell'!D51</f>
        <v>0</v>
      </c>
      <c r="E51" s="834">
        <f>'RM_5.6.sz.mell'!E51</f>
        <v>0</v>
      </c>
      <c r="F51" s="834">
        <f>'RM_5.6.sz.mell'!F51</f>
        <v>0</v>
      </c>
      <c r="G51" s="834">
        <f>'RM_5.6.sz.mell'!G51</f>
        <v>0</v>
      </c>
      <c r="H51" s="834">
        <f>'RM_5.6.sz.mell'!H51</f>
        <v>0</v>
      </c>
      <c r="I51" s="834">
        <f>'RM_5.6.sz.mell'!I51</f>
        <v>0</v>
      </c>
      <c r="J51" s="834">
        <f>'RM_5.6.sz.mell'!J51</f>
        <v>0</v>
      </c>
      <c r="K51" s="327">
        <f>'RM_5.6.sz.mell'!K51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'RM_5.6.sz.mell'!C52</f>
        <v>0</v>
      </c>
      <c r="D52" s="836">
        <f>'RM_5.6.sz.mell'!D52</f>
        <v>0</v>
      </c>
      <c r="E52" s="836">
        <f>'RM_5.6.sz.mell'!E52</f>
        <v>0</v>
      </c>
      <c r="F52" s="836">
        <f>'RM_5.6.sz.mell'!F52</f>
        <v>0</v>
      </c>
      <c r="G52" s="836">
        <f>'RM_5.6.sz.mell'!G52</f>
        <v>0</v>
      </c>
      <c r="H52" s="836">
        <f>'RM_5.6.sz.mell'!H52</f>
        <v>0</v>
      </c>
      <c r="I52" s="836">
        <f>'RM_5.6.sz.mell'!I52</f>
        <v>0</v>
      </c>
      <c r="J52" s="836">
        <f>'RM_5.6.sz.mell'!J52</f>
        <v>0</v>
      </c>
      <c r="K52" s="837">
        <f>'RM_5.6.sz.mell'!K52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'RM_5.6.sz.mell'!C53</f>
        <v>0</v>
      </c>
      <c r="D53" s="839">
        <f>'RM_5.6.sz.mell'!D53</f>
        <v>0</v>
      </c>
      <c r="E53" s="839">
        <f>'RM_5.6.sz.mell'!E53</f>
        <v>0</v>
      </c>
      <c r="F53" s="839">
        <f>'RM_5.6.sz.mell'!F53</f>
        <v>0</v>
      </c>
      <c r="G53" s="839">
        <f>'RM_5.6.sz.mell'!G53</f>
        <v>0</v>
      </c>
      <c r="H53" s="839">
        <f>'RM_5.6.sz.mell'!H53</f>
        <v>0</v>
      </c>
      <c r="I53" s="839">
        <f>'RM_5.6.sz.mell'!I53</f>
        <v>0</v>
      </c>
      <c r="J53" s="839">
        <f>'RM_5.6.sz.mell'!J53</f>
        <v>0</v>
      </c>
      <c r="K53" s="840">
        <f>'RM_5.6.sz.mell'!K53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'RM_5.6.sz.mell'!C54</f>
        <v>0</v>
      </c>
      <c r="D54" s="839">
        <f>'RM_5.6.sz.mell'!D54</f>
        <v>0</v>
      </c>
      <c r="E54" s="839">
        <f>'RM_5.6.sz.mell'!E54</f>
        <v>0</v>
      </c>
      <c r="F54" s="839">
        <f>'RM_5.6.sz.mell'!F54</f>
        <v>0</v>
      </c>
      <c r="G54" s="839">
        <f>'RM_5.6.sz.mell'!G54</f>
        <v>0</v>
      </c>
      <c r="H54" s="839">
        <f>'RM_5.6.sz.mell'!H54</f>
        <v>0</v>
      </c>
      <c r="I54" s="839">
        <f>'RM_5.6.sz.mell'!I54</f>
        <v>0</v>
      </c>
      <c r="J54" s="839">
        <f>'RM_5.6.sz.mell'!J54</f>
        <v>0</v>
      </c>
      <c r="K54" s="840">
        <f>'RM_5.6.sz.mell'!K54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'RM_5.6.sz.mell'!C55</f>
        <v>0</v>
      </c>
      <c r="D55" s="839">
        <f>'RM_5.6.sz.mell'!D55</f>
        <v>0</v>
      </c>
      <c r="E55" s="839">
        <f>'RM_5.6.sz.mell'!E55</f>
        <v>0</v>
      </c>
      <c r="F55" s="839">
        <f>'RM_5.6.sz.mell'!F55</f>
        <v>0</v>
      </c>
      <c r="G55" s="839">
        <f>'RM_5.6.sz.mell'!G55</f>
        <v>0</v>
      </c>
      <c r="H55" s="839">
        <f>'RM_5.6.sz.mell'!H55</f>
        <v>0</v>
      </c>
      <c r="I55" s="839">
        <f>'RM_5.6.sz.mell'!I55</f>
        <v>0</v>
      </c>
      <c r="J55" s="839">
        <f>'RM_5.6.sz.mell'!J55</f>
        <v>0</v>
      </c>
      <c r="K55" s="840">
        <f>'RM_5.6.sz.mell'!K55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'RM_5.6.sz.mell'!C56</f>
        <v>0</v>
      </c>
      <c r="D56" s="834">
        <f>'RM_5.6.sz.mell'!D56</f>
        <v>0</v>
      </c>
      <c r="E56" s="834">
        <f>'RM_5.6.sz.mell'!E56</f>
        <v>0</v>
      </c>
      <c r="F56" s="834">
        <f>'RM_5.6.sz.mell'!F56</f>
        <v>0</v>
      </c>
      <c r="G56" s="834">
        <f>'RM_5.6.sz.mell'!G56</f>
        <v>0</v>
      </c>
      <c r="H56" s="834">
        <f>'RM_5.6.sz.mell'!H56</f>
        <v>0</v>
      </c>
      <c r="I56" s="834">
        <f>'RM_5.6.sz.mell'!I56</f>
        <v>0</v>
      </c>
      <c r="J56" s="834">
        <f>'RM_5.6.sz.mell'!J56</f>
        <v>0</v>
      </c>
      <c r="K56" s="327">
        <f>'RM_5.6.sz.mell'!K56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'RM_5.6.sz.mell'!C57</f>
        <v>0</v>
      </c>
      <c r="D57" s="842">
        <f>'RM_5.6.sz.mell'!D57</f>
        <v>0</v>
      </c>
      <c r="E57" s="842">
        <f>'RM_5.6.sz.mell'!E57</f>
        <v>0</v>
      </c>
      <c r="F57" s="842">
        <f>'RM_5.6.sz.mell'!F57</f>
        <v>0</v>
      </c>
      <c r="G57" s="842">
        <f>'RM_5.6.sz.mell'!G57</f>
        <v>0</v>
      </c>
      <c r="H57" s="842">
        <f>'RM_5.6.sz.mell'!H57</f>
        <v>0</v>
      </c>
      <c r="I57" s="842">
        <f>'RM_5.6.sz.mell'!I57</f>
        <v>0</v>
      </c>
      <c r="J57" s="842">
        <f>'RM_5.6.sz.mell'!J57</f>
        <v>0</v>
      </c>
      <c r="K57" s="375">
        <f>'RM_5.6.sz.mell'!K57</f>
        <v>0</v>
      </c>
    </row>
    <row r="58" spans="1:11" ht="8.1" customHeight="1" thickBot="1" x14ac:dyDescent="0.3">
      <c r="C58" s="848">
        <f>'RM_5.6.sz.mell'!C58</f>
        <v>0</v>
      </c>
      <c r="D58" s="848">
        <f>'RM_5.6.sz.mell'!D58</f>
        <v>0</v>
      </c>
      <c r="E58" s="848">
        <f>'RM_5.6.sz.mell'!E58</f>
        <v>0</v>
      </c>
      <c r="F58" s="848">
        <f>'RM_5.6.sz.mell'!F58</f>
        <v>0</v>
      </c>
      <c r="G58" s="848">
        <f>'RM_5.6.sz.mell'!G58</f>
        <v>0</v>
      </c>
      <c r="H58" s="848">
        <f>'RM_5.6.sz.mell'!H58</f>
        <v>0</v>
      </c>
      <c r="I58" s="848">
        <f>'RM_5.6.sz.mell'!I58</f>
        <v>0</v>
      </c>
      <c r="J58" s="848">
        <f>'RM_5.6.sz.mell'!J58</f>
        <v>0</v>
      </c>
      <c r="K58" s="849">
        <f>'RM_5.6.sz.mell'!K58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'RM_5.6.sz.mell'!C59</f>
        <v>0</v>
      </c>
      <c r="D59" s="846">
        <f>'RM_5.6.sz.mell'!D59</f>
        <v>0</v>
      </c>
      <c r="E59" s="846">
        <f>'RM_5.6.sz.mell'!E59</f>
        <v>0</v>
      </c>
      <c r="F59" s="846">
        <f>'RM_5.6.sz.mell'!F59</f>
        <v>0</v>
      </c>
      <c r="G59" s="846">
        <f>'RM_5.6.sz.mell'!G59</f>
        <v>0</v>
      </c>
      <c r="H59" s="846">
        <f>'RM_5.6.sz.mell'!H59</f>
        <v>0</v>
      </c>
      <c r="I59" s="846">
        <f>'RM_5.6.sz.mell'!I59</f>
        <v>0</v>
      </c>
      <c r="J59" s="846">
        <f>'RM_5.6.sz.mell'!J59</f>
        <v>0</v>
      </c>
      <c r="K59" s="847">
        <f>'RM_5.6.sz.mell'!K59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'RM_5.6.sz.mell'!C60</f>
        <v>0</v>
      </c>
      <c r="D60" s="846">
        <f>'RM_5.6.sz.mell'!D60</f>
        <v>0</v>
      </c>
      <c r="E60" s="846">
        <f>'RM_5.6.sz.mell'!E60</f>
        <v>0</v>
      </c>
      <c r="F60" s="846">
        <f>'RM_5.6.sz.mell'!F60</f>
        <v>0</v>
      </c>
      <c r="G60" s="846">
        <f>'RM_5.6.sz.mell'!G60</f>
        <v>0</v>
      </c>
      <c r="H60" s="846">
        <f>'RM_5.6.sz.mell'!H60</f>
        <v>0</v>
      </c>
      <c r="I60" s="846">
        <f>'RM_5.6.sz.mell'!I60</f>
        <v>0</v>
      </c>
      <c r="J60" s="846">
        <f>'RM_5.6.sz.mell'!J60</f>
        <v>0</v>
      </c>
      <c r="K60" s="847">
        <f>'RM_5.6.sz.mell'!K60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theme="7"/>
  </sheetPr>
  <dimension ref="A1:K60"/>
  <sheetViews>
    <sheetView topLeftCell="B1" zoomScale="120" zoomScaleNormal="120" workbookViewId="0">
      <selection activeCell="O36" sqref="O36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CONCATENATE("5.6.1. melléklet ",E_ALAPADATOK!A7," ",E_ALAPADATOK!B7," ",E_ALAPADATOK!C7," ",E_ALAPADATOK!D7," ",E_ALAPADATOK!E7," ",E_ALAPADATOK!F7," ",E_ALAPADATOK!G7," ",E_ALAPADATOK!H7)</f>
        <v>5.6.1.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CONCATENATE('E_5.6.sz.mell'!B2:J2)</f>
        <v>4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613</v>
      </c>
    </row>
    <row r="3" spans="1:11" s="465" customFormat="1" ht="23.1" customHeight="1" thickBot="1" x14ac:dyDescent="0.3">
      <c r="A3" s="635" t="s">
        <v>203</v>
      </c>
      <c r="B3" s="1763" t="str">
        <f>CONCATENATE('E_5.1.1.sz.mell'!B3:J3)</f>
        <v>Kötelező feladtok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59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'RM_5.6.1.sz.mell'!C10</f>
        <v>0</v>
      </c>
      <c r="D10" s="322">
        <f>'RM_5.6.1.sz.mell'!D10</f>
        <v>0</v>
      </c>
      <c r="E10" s="322">
        <f>'RM_5.6.1.sz.mell'!E10</f>
        <v>0</v>
      </c>
      <c r="F10" s="322">
        <f>'RM_5.6.1.sz.mell'!F10</f>
        <v>0</v>
      </c>
      <c r="G10" s="322">
        <f>'RM_5.6.1.sz.mell'!G10</f>
        <v>0</v>
      </c>
      <c r="H10" s="322">
        <f>'RM_5.6.1.sz.mell'!H10</f>
        <v>0</v>
      </c>
      <c r="I10" s="322">
        <f>'RM_5.6.1.sz.mell'!I10</f>
        <v>0</v>
      </c>
      <c r="J10" s="322">
        <f>'RM_5.6.1.sz.mell'!J10</f>
        <v>0</v>
      </c>
      <c r="K10" s="322">
        <f>'RM_5.6.1.sz.mell'!K10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'RM_5.6.1.sz.mell'!C11</f>
        <v>0</v>
      </c>
      <c r="D11" s="715">
        <f>'RM_5.6.1.sz.mell'!D11</f>
        <v>0</v>
      </c>
      <c r="E11" s="715">
        <f>'RM_5.6.1.sz.mell'!E11</f>
        <v>0</v>
      </c>
      <c r="F11" s="715">
        <f>'RM_5.6.1.sz.mell'!F11</f>
        <v>0</v>
      </c>
      <c r="G11" s="715">
        <f>'RM_5.6.1.sz.mell'!G11</f>
        <v>0</v>
      </c>
      <c r="H11" s="715">
        <f>'RM_5.6.1.sz.mell'!H11</f>
        <v>0</v>
      </c>
      <c r="I11" s="715">
        <f>'RM_5.6.1.sz.mell'!I11</f>
        <v>0</v>
      </c>
      <c r="J11" s="813">
        <f>'RM_5.6.1.sz.mell'!J11</f>
        <v>0</v>
      </c>
      <c r="K11" s="814">
        <f>'RM_5.6.1.sz.mell'!K11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'RM_5.6.1.sz.mell'!C12</f>
        <v>0</v>
      </c>
      <c r="D12" s="717">
        <f>'RM_5.6.1.sz.mell'!D12</f>
        <v>0</v>
      </c>
      <c r="E12" s="717">
        <f>'RM_5.6.1.sz.mell'!E12</f>
        <v>0</v>
      </c>
      <c r="F12" s="717">
        <f>'RM_5.6.1.sz.mell'!F12</f>
        <v>0</v>
      </c>
      <c r="G12" s="717">
        <f>'RM_5.6.1.sz.mell'!G12</f>
        <v>0</v>
      </c>
      <c r="H12" s="717">
        <f>'RM_5.6.1.sz.mell'!H12</f>
        <v>0</v>
      </c>
      <c r="I12" s="717">
        <f>'RM_5.6.1.sz.mell'!I12</f>
        <v>0</v>
      </c>
      <c r="J12" s="816">
        <f>'RM_5.6.1.sz.mell'!J12</f>
        <v>0</v>
      </c>
      <c r="K12" s="814">
        <f>'RM_5.6.1.sz.mell'!K12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'RM_5.6.1.sz.mell'!C13</f>
        <v>0</v>
      </c>
      <c r="D13" s="717">
        <f>'RM_5.6.1.sz.mell'!D13</f>
        <v>0</v>
      </c>
      <c r="E13" s="717">
        <f>'RM_5.6.1.sz.mell'!E13</f>
        <v>0</v>
      </c>
      <c r="F13" s="717">
        <f>'RM_5.6.1.sz.mell'!F13</f>
        <v>0</v>
      </c>
      <c r="G13" s="717">
        <f>'RM_5.6.1.sz.mell'!G13</f>
        <v>0</v>
      </c>
      <c r="H13" s="717">
        <f>'RM_5.6.1.sz.mell'!H13</f>
        <v>0</v>
      </c>
      <c r="I13" s="717">
        <f>'RM_5.6.1.sz.mell'!I13</f>
        <v>0</v>
      </c>
      <c r="J13" s="816">
        <f>'RM_5.6.1.sz.mell'!J13</f>
        <v>0</v>
      </c>
      <c r="K13" s="814">
        <f>'RM_5.6.1.sz.mell'!K13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'RM_5.6.1.sz.mell'!C14</f>
        <v>0</v>
      </c>
      <c r="D14" s="717">
        <f>'RM_5.6.1.sz.mell'!D14</f>
        <v>0</v>
      </c>
      <c r="E14" s="717">
        <f>'RM_5.6.1.sz.mell'!E14</f>
        <v>0</v>
      </c>
      <c r="F14" s="717">
        <f>'RM_5.6.1.sz.mell'!F14</f>
        <v>0</v>
      </c>
      <c r="G14" s="717">
        <f>'RM_5.6.1.sz.mell'!G14</f>
        <v>0</v>
      </c>
      <c r="H14" s="717">
        <f>'RM_5.6.1.sz.mell'!H14</f>
        <v>0</v>
      </c>
      <c r="I14" s="717">
        <f>'RM_5.6.1.sz.mell'!I14</f>
        <v>0</v>
      </c>
      <c r="J14" s="816">
        <f>'RM_5.6.1.sz.mell'!J14</f>
        <v>0</v>
      </c>
      <c r="K14" s="814">
        <f>'RM_5.6.1.sz.mell'!K14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'RM_5.6.1.sz.mell'!C15</f>
        <v>0</v>
      </c>
      <c r="D15" s="717">
        <f>'RM_5.6.1.sz.mell'!D15</f>
        <v>0</v>
      </c>
      <c r="E15" s="717">
        <f>'RM_5.6.1.sz.mell'!E15</f>
        <v>0</v>
      </c>
      <c r="F15" s="717">
        <f>'RM_5.6.1.sz.mell'!F15</f>
        <v>0</v>
      </c>
      <c r="G15" s="717">
        <f>'RM_5.6.1.sz.mell'!G15</f>
        <v>0</v>
      </c>
      <c r="H15" s="717">
        <f>'RM_5.6.1.sz.mell'!H15</f>
        <v>0</v>
      </c>
      <c r="I15" s="717">
        <f>'RM_5.6.1.sz.mell'!I15</f>
        <v>0</v>
      </c>
      <c r="J15" s="816">
        <f>'RM_5.6.1.sz.mell'!J15</f>
        <v>0</v>
      </c>
      <c r="K15" s="814">
        <f>'RM_5.6.1.sz.mell'!K15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'RM_5.6.1.sz.mell'!C16</f>
        <v>0</v>
      </c>
      <c r="D16" s="717">
        <f>'RM_5.6.1.sz.mell'!D16</f>
        <v>0</v>
      </c>
      <c r="E16" s="717">
        <f>'RM_5.6.1.sz.mell'!E16</f>
        <v>0</v>
      </c>
      <c r="F16" s="717">
        <f>'RM_5.6.1.sz.mell'!F16</f>
        <v>0</v>
      </c>
      <c r="G16" s="717">
        <f>'RM_5.6.1.sz.mell'!G16</f>
        <v>0</v>
      </c>
      <c r="H16" s="717">
        <f>'RM_5.6.1.sz.mell'!H16</f>
        <v>0</v>
      </c>
      <c r="I16" s="717">
        <f>'RM_5.6.1.sz.mell'!I16</f>
        <v>0</v>
      </c>
      <c r="J16" s="816">
        <f>'RM_5.6.1.sz.mell'!J16</f>
        <v>0</v>
      </c>
      <c r="K16" s="814">
        <f>'RM_5.6.1.sz.mell'!K16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'RM_5.6.1.sz.mell'!C17</f>
        <v>0</v>
      </c>
      <c r="D17" s="717">
        <f>'RM_5.6.1.sz.mell'!D17</f>
        <v>0</v>
      </c>
      <c r="E17" s="717">
        <f>'RM_5.6.1.sz.mell'!E17</f>
        <v>0</v>
      </c>
      <c r="F17" s="717">
        <f>'RM_5.6.1.sz.mell'!F17</f>
        <v>0</v>
      </c>
      <c r="G17" s="717">
        <f>'RM_5.6.1.sz.mell'!G17</f>
        <v>0</v>
      </c>
      <c r="H17" s="717">
        <f>'RM_5.6.1.sz.mell'!H17</f>
        <v>0</v>
      </c>
      <c r="I17" s="717">
        <f>'RM_5.6.1.sz.mell'!I17</f>
        <v>0</v>
      </c>
      <c r="J17" s="816">
        <f>'RM_5.6.1.sz.mell'!J17</f>
        <v>0</v>
      </c>
      <c r="K17" s="814">
        <f>'RM_5.6.1.sz.mell'!K17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'RM_5.6.1.sz.mell'!C18</f>
        <v>0</v>
      </c>
      <c r="D18" s="717">
        <f>'RM_5.6.1.sz.mell'!D18</f>
        <v>0</v>
      </c>
      <c r="E18" s="717">
        <f>'RM_5.6.1.sz.mell'!E18</f>
        <v>0</v>
      </c>
      <c r="F18" s="717">
        <f>'RM_5.6.1.sz.mell'!F18</f>
        <v>0</v>
      </c>
      <c r="G18" s="717">
        <f>'RM_5.6.1.sz.mell'!G18</f>
        <v>0</v>
      </c>
      <c r="H18" s="717">
        <f>'RM_5.6.1.sz.mell'!H18</f>
        <v>0</v>
      </c>
      <c r="I18" s="717">
        <f>'RM_5.6.1.sz.mell'!I18</f>
        <v>0</v>
      </c>
      <c r="J18" s="816">
        <f>'RM_5.6.1.sz.mell'!J18</f>
        <v>0</v>
      </c>
      <c r="K18" s="814">
        <f>'RM_5.6.1.sz.mell'!K18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'RM_5.6.1.sz.mell'!C19</f>
        <v>0</v>
      </c>
      <c r="D19" s="717">
        <f>'RM_5.6.1.sz.mell'!D19</f>
        <v>0</v>
      </c>
      <c r="E19" s="717">
        <f>'RM_5.6.1.sz.mell'!E19</f>
        <v>0</v>
      </c>
      <c r="F19" s="717">
        <f>'RM_5.6.1.sz.mell'!F19</f>
        <v>0</v>
      </c>
      <c r="G19" s="717">
        <f>'RM_5.6.1.sz.mell'!G19</f>
        <v>0</v>
      </c>
      <c r="H19" s="717">
        <f>'RM_5.6.1.sz.mell'!H19</f>
        <v>0</v>
      </c>
      <c r="I19" s="717">
        <f>'RM_5.6.1.sz.mell'!I19</f>
        <v>0</v>
      </c>
      <c r="J19" s="816">
        <f>'RM_5.6.1.sz.mell'!J19</f>
        <v>0</v>
      </c>
      <c r="K19" s="814">
        <f>'RM_5.6.1.sz.mell'!K19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'RM_5.6.1.sz.mell'!C20</f>
        <v>0</v>
      </c>
      <c r="D20" s="717">
        <f>'RM_5.6.1.sz.mell'!D20</f>
        <v>0</v>
      </c>
      <c r="E20" s="717">
        <f>'RM_5.6.1.sz.mell'!E20</f>
        <v>0</v>
      </c>
      <c r="F20" s="717">
        <f>'RM_5.6.1.sz.mell'!F20</f>
        <v>0</v>
      </c>
      <c r="G20" s="717">
        <f>'RM_5.6.1.sz.mell'!G20</f>
        <v>0</v>
      </c>
      <c r="H20" s="717">
        <f>'RM_5.6.1.sz.mell'!H20</f>
        <v>0</v>
      </c>
      <c r="I20" s="717">
        <f>'RM_5.6.1.sz.mell'!I20</f>
        <v>0</v>
      </c>
      <c r="J20" s="816">
        <f>'RM_5.6.1.sz.mell'!J20</f>
        <v>0</v>
      </c>
      <c r="K20" s="814">
        <f>'RM_5.6.1.sz.mell'!K20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'RM_5.6.1.sz.mell'!C21</f>
        <v>0</v>
      </c>
      <c r="D21" s="719">
        <f>'RM_5.6.1.sz.mell'!D21</f>
        <v>0</v>
      </c>
      <c r="E21" s="719">
        <f>'RM_5.6.1.sz.mell'!E21</f>
        <v>0</v>
      </c>
      <c r="F21" s="719">
        <f>'RM_5.6.1.sz.mell'!F21</f>
        <v>0</v>
      </c>
      <c r="G21" s="719">
        <f>'RM_5.6.1.sz.mell'!G21</f>
        <v>0</v>
      </c>
      <c r="H21" s="719">
        <f>'RM_5.6.1.sz.mell'!H21</f>
        <v>0</v>
      </c>
      <c r="I21" s="719">
        <f>'RM_5.6.1.sz.mell'!I21</f>
        <v>0</v>
      </c>
      <c r="J21" s="819">
        <f>'RM_5.6.1.sz.mell'!J21</f>
        <v>0</v>
      </c>
      <c r="K21" s="814">
        <f>'RM_5.6.1.sz.mell'!K21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'RM_5.6.1.sz.mell'!C22</f>
        <v>0</v>
      </c>
      <c r="D22" s="322">
        <f>'RM_5.6.1.sz.mell'!D22</f>
        <v>0</v>
      </c>
      <c r="E22" s="322">
        <f>'RM_5.6.1.sz.mell'!E22</f>
        <v>0</v>
      </c>
      <c r="F22" s="322">
        <f>'RM_5.6.1.sz.mell'!F22</f>
        <v>0</v>
      </c>
      <c r="G22" s="322">
        <f>'RM_5.6.1.sz.mell'!G22</f>
        <v>0</v>
      </c>
      <c r="H22" s="322">
        <f>'RM_5.6.1.sz.mell'!H22</f>
        <v>0</v>
      </c>
      <c r="I22" s="322">
        <f>'RM_5.6.1.sz.mell'!I22</f>
        <v>0</v>
      </c>
      <c r="J22" s="322">
        <f>'RM_5.6.1.sz.mell'!J22</f>
        <v>0</v>
      </c>
      <c r="K22" s="371">
        <f>'RM_5.6.1.sz.mell'!K22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'RM_5.6.1.sz.mell'!C23</f>
        <v>0</v>
      </c>
      <c r="D23" s="699">
        <f>'RM_5.6.1.sz.mell'!D23</f>
        <v>0</v>
      </c>
      <c r="E23" s="699">
        <f>'RM_5.6.1.sz.mell'!E23</f>
        <v>0</v>
      </c>
      <c r="F23" s="699">
        <f>'RM_5.6.1.sz.mell'!F23</f>
        <v>0</v>
      </c>
      <c r="G23" s="699">
        <f>'RM_5.6.1.sz.mell'!G23</f>
        <v>0</v>
      </c>
      <c r="H23" s="699">
        <f>'RM_5.6.1.sz.mell'!H23</f>
        <v>0</v>
      </c>
      <c r="I23" s="699">
        <f>'RM_5.6.1.sz.mell'!I23</f>
        <v>0</v>
      </c>
      <c r="J23" s="821">
        <f>'RM_5.6.1.sz.mell'!J23</f>
        <v>0</v>
      </c>
      <c r="K23" s="814">
        <f>'RM_5.6.1.sz.mell'!K23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'RM_5.6.1.sz.mell'!C24</f>
        <v>0</v>
      </c>
      <c r="D24" s="717">
        <f>'RM_5.6.1.sz.mell'!D24</f>
        <v>0</v>
      </c>
      <c r="E24" s="717">
        <f>'RM_5.6.1.sz.mell'!E24</f>
        <v>0</v>
      </c>
      <c r="F24" s="717">
        <f>'RM_5.6.1.sz.mell'!F24</f>
        <v>0</v>
      </c>
      <c r="G24" s="717">
        <f>'RM_5.6.1.sz.mell'!G24</f>
        <v>0</v>
      </c>
      <c r="H24" s="717">
        <f>'RM_5.6.1.sz.mell'!H24</f>
        <v>0</v>
      </c>
      <c r="I24" s="717">
        <f>'RM_5.6.1.sz.mell'!I24</f>
        <v>0</v>
      </c>
      <c r="J24" s="816">
        <f>'RM_5.6.1.sz.mell'!J24</f>
        <v>0</v>
      </c>
      <c r="K24" s="822">
        <f>'RM_5.6.1.sz.mell'!K24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'RM_5.6.1.sz.mell'!C25</f>
        <v>0</v>
      </c>
      <c r="D25" s="717">
        <f>'RM_5.6.1.sz.mell'!D25</f>
        <v>0</v>
      </c>
      <c r="E25" s="717">
        <f>'RM_5.6.1.sz.mell'!E25</f>
        <v>0</v>
      </c>
      <c r="F25" s="717">
        <f>'RM_5.6.1.sz.mell'!F25</f>
        <v>0</v>
      </c>
      <c r="G25" s="717">
        <f>'RM_5.6.1.sz.mell'!G25</f>
        <v>0</v>
      </c>
      <c r="H25" s="717">
        <f>'RM_5.6.1.sz.mell'!H25</f>
        <v>0</v>
      </c>
      <c r="I25" s="717">
        <f>'RM_5.6.1.sz.mell'!I25</f>
        <v>0</v>
      </c>
      <c r="J25" s="816">
        <f>'RM_5.6.1.sz.mell'!J25</f>
        <v>0</v>
      </c>
      <c r="K25" s="822">
        <f>'RM_5.6.1.sz.mell'!K25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'RM_5.6.1.sz.mell'!C26</f>
        <v>0</v>
      </c>
      <c r="D26" s="719">
        <f>'RM_5.6.1.sz.mell'!D26</f>
        <v>0</v>
      </c>
      <c r="E26" s="719">
        <f>'RM_5.6.1.sz.mell'!E26</f>
        <v>0</v>
      </c>
      <c r="F26" s="719">
        <f>'RM_5.6.1.sz.mell'!F26</f>
        <v>0</v>
      </c>
      <c r="G26" s="719">
        <f>'RM_5.6.1.sz.mell'!G26</f>
        <v>0</v>
      </c>
      <c r="H26" s="719">
        <f>'RM_5.6.1.sz.mell'!H26</f>
        <v>0</v>
      </c>
      <c r="I26" s="719">
        <f>'RM_5.6.1.sz.mell'!I26</f>
        <v>0</v>
      </c>
      <c r="J26" s="823">
        <f>'RM_5.6.1.sz.mell'!J26</f>
        <v>0</v>
      </c>
      <c r="K26" s="824">
        <f>'RM_5.6.1.sz.mell'!K26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'RM_5.6.1.sz.mell'!C27</f>
        <v>0</v>
      </c>
      <c r="D27" s="414">
        <f>'RM_5.6.1.sz.mell'!D27</f>
        <v>0</v>
      </c>
      <c r="E27" s="414">
        <f>'RM_5.6.1.sz.mell'!E27</f>
        <v>0</v>
      </c>
      <c r="F27" s="414">
        <f>'RM_5.6.1.sz.mell'!F27</f>
        <v>0</v>
      </c>
      <c r="G27" s="414">
        <f>'RM_5.6.1.sz.mell'!G27</f>
        <v>0</v>
      </c>
      <c r="H27" s="414">
        <f>'RM_5.6.1.sz.mell'!H27</f>
        <v>0</v>
      </c>
      <c r="I27" s="414">
        <f>'RM_5.6.1.sz.mell'!I27</f>
        <v>0</v>
      </c>
      <c r="J27" s="414">
        <f>'RM_5.6.1.sz.mell'!J27</f>
        <v>0</v>
      </c>
      <c r="K27" s="327">
        <f>'RM_5.6.1.sz.mell'!K27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'RM_5.6.1.sz.mell'!C28</f>
        <v>0</v>
      </c>
      <c r="D28" s="322">
        <f>'RM_5.6.1.sz.mell'!D28</f>
        <v>0</v>
      </c>
      <c r="E28" s="322">
        <f>'RM_5.6.1.sz.mell'!E28</f>
        <v>0</v>
      </c>
      <c r="F28" s="322">
        <f>'RM_5.6.1.sz.mell'!F28</f>
        <v>0</v>
      </c>
      <c r="G28" s="322">
        <f>'RM_5.6.1.sz.mell'!G28</f>
        <v>0</v>
      </c>
      <c r="H28" s="322">
        <f>'RM_5.6.1.sz.mell'!H28</f>
        <v>0</v>
      </c>
      <c r="I28" s="322">
        <f>'RM_5.6.1.sz.mell'!I28</f>
        <v>0</v>
      </c>
      <c r="J28" s="322">
        <f>'RM_5.6.1.sz.mell'!J28</f>
        <v>0</v>
      </c>
      <c r="K28" s="371">
        <f>'RM_5.6.1.sz.mell'!K28</f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'RM_5.6.1.sz.mell'!C29</f>
        <v>0</v>
      </c>
      <c r="D29" s="710">
        <f>'RM_5.6.1.sz.mell'!D29</f>
        <v>0</v>
      </c>
      <c r="E29" s="710">
        <f>'RM_5.6.1.sz.mell'!E29</f>
        <v>0</v>
      </c>
      <c r="F29" s="710">
        <f>'RM_5.6.1.sz.mell'!F29</f>
        <v>0</v>
      </c>
      <c r="G29" s="710">
        <f>'RM_5.6.1.sz.mell'!G29</f>
        <v>0</v>
      </c>
      <c r="H29" s="710">
        <f>'RM_5.6.1.sz.mell'!H29</f>
        <v>0</v>
      </c>
      <c r="I29" s="710">
        <f>'RM_5.6.1.sz.mell'!I29</f>
        <v>0</v>
      </c>
      <c r="J29" s="821">
        <f>'RM_5.6.1.sz.mell'!J29</f>
        <v>0</v>
      </c>
      <c r="K29" s="814">
        <f>'RM_5.6.1.sz.mell'!K29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'RM_5.6.1.sz.mell'!C30</f>
        <v>0</v>
      </c>
      <c r="D30" s="710">
        <f>'RM_5.6.1.sz.mell'!D30</f>
        <v>0</v>
      </c>
      <c r="E30" s="710">
        <f>'RM_5.6.1.sz.mell'!E30</f>
        <v>0</v>
      </c>
      <c r="F30" s="710">
        <f>'RM_5.6.1.sz.mell'!F30</f>
        <v>0</v>
      </c>
      <c r="G30" s="710">
        <f>'RM_5.6.1.sz.mell'!G30</f>
        <v>0</v>
      </c>
      <c r="H30" s="710">
        <f>'RM_5.6.1.sz.mell'!H30</f>
        <v>0</v>
      </c>
      <c r="I30" s="710">
        <f>'RM_5.6.1.sz.mell'!I30</f>
        <v>0</v>
      </c>
      <c r="J30" s="821">
        <f>'RM_5.6.1.sz.mell'!J30</f>
        <v>0</v>
      </c>
      <c r="K30" s="814">
        <f>'RM_5.6.1.sz.mell'!K30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'RM_5.6.1.sz.mell'!C31</f>
        <v>0</v>
      </c>
      <c r="D31" s="790">
        <f>'RM_5.6.1.sz.mell'!D31</f>
        <v>0</v>
      </c>
      <c r="E31" s="790">
        <f>'RM_5.6.1.sz.mell'!E31</f>
        <v>0</v>
      </c>
      <c r="F31" s="790">
        <f>'RM_5.6.1.sz.mell'!F31</f>
        <v>0</v>
      </c>
      <c r="G31" s="790">
        <f>'RM_5.6.1.sz.mell'!G31</f>
        <v>0</v>
      </c>
      <c r="H31" s="790">
        <f>'RM_5.6.1.sz.mell'!H31</f>
        <v>0</v>
      </c>
      <c r="I31" s="790">
        <f>'RM_5.6.1.sz.mell'!I31</f>
        <v>0</v>
      </c>
      <c r="J31" s="821">
        <f>'RM_5.6.1.sz.mell'!J31</f>
        <v>0</v>
      </c>
      <c r="K31" s="814">
        <f>'RM_5.6.1.sz.mell'!K31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'RM_5.6.1.sz.mell'!C32</f>
        <v>0</v>
      </c>
      <c r="D32" s="322">
        <f>'RM_5.6.1.sz.mell'!D32</f>
        <v>0</v>
      </c>
      <c r="E32" s="322">
        <f>'RM_5.6.1.sz.mell'!E32</f>
        <v>0</v>
      </c>
      <c r="F32" s="322">
        <f>'RM_5.6.1.sz.mell'!F32</f>
        <v>0</v>
      </c>
      <c r="G32" s="322">
        <f>'RM_5.6.1.sz.mell'!G32</f>
        <v>0</v>
      </c>
      <c r="H32" s="322">
        <f>'RM_5.6.1.sz.mell'!H32</f>
        <v>0</v>
      </c>
      <c r="I32" s="322">
        <f>'RM_5.6.1.sz.mell'!I32</f>
        <v>0</v>
      </c>
      <c r="J32" s="322">
        <f>'RM_5.6.1.sz.mell'!J32</f>
        <v>0</v>
      </c>
      <c r="K32" s="371">
        <f>'RM_5.6.1.sz.mell'!K32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'RM_5.6.1.sz.mell'!C33</f>
        <v>0</v>
      </c>
      <c r="D33" s="703">
        <f>'RM_5.6.1.sz.mell'!D33</f>
        <v>0</v>
      </c>
      <c r="E33" s="703">
        <f>'RM_5.6.1.sz.mell'!E33</f>
        <v>0</v>
      </c>
      <c r="F33" s="703">
        <f>'RM_5.6.1.sz.mell'!F33</f>
        <v>0</v>
      </c>
      <c r="G33" s="703">
        <f>'RM_5.6.1.sz.mell'!G33</f>
        <v>0</v>
      </c>
      <c r="H33" s="703">
        <f>'RM_5.6.1.sz.mell'!H33</f>
        <v>0</v>
      </c>
      <c r="I33" s="703">
        <f>'RM_5.6.1.sz.mell'!I33</f>
        <v>0</v>
      </c>
      <c r="J33" s="821">
        <f>'RM_5.6.1.sz.mell'!J33</f>
        <v>0</v>
      </c>
      <c r="K33" s="814">
        <f>'RM_5.6.1.sz.mell'!K33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'RM_5.6.1.sz.mell'!C34</f>
        <v>0</v>
      </c>
      <c r="D34" s="710">
        <f>'RM_5.6.1.sz.mell'!D34</f>
        <v>0</v>
      </c>
      <c r="E34" s="710">
        <f>'RM_5.6.1.sz.mell'!E34</f>
        <v>0</v>
      </c>
      <c r="F34" s="710">
        <f>'RM_5.6.1.sz.mell'!F34</f>
        <v>0</v>
      </c>
      <c r="G34" s="710">
        <f>'RM_5.6.1.sz.mell'!G34</f>
        <v>0</v>
      </c>
      <c r="H34" s="710">
        <f>'RM_5.6.1.sz.mell'!H34</f>
        <v>0</v>
      </c>
      <c r="I34" s="710">
        <f>'RM_5.6.1.sz.mell'!I34</f>
        <v>0</v>
      </c>
      <c r="J34" s="821">
        <f>'RM_5.6.1.sz.mell'!J34</f>
        <v>0</v>
      </c>
      <c r="K34" s="814">
        <f>'RM_5.6.1.sz.mell'!K34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'RM_5.6.1.sz.mell'!C35</f>
        <v>0</v>
      </c>
      <c r="D35" s="790">
        <f>'RM_5.6.1.sz.mell'!D35</f>
        <v>0</v>
      </c>
      <c r="E35" s="790">
        <f>'RM_5.6.1.sz.mell'!E35</f>
        <v>0</v>
      </c>
      <c r="F35" s="790">
        <f>'RM_5.6.1.sz.mell'!F35</f>
        <v>0</v>
      </c>
      <c r="G35" s="790">
        <f>'RM_5.6.1.sz.mell'!G35</f>
        <v>0</v>
      </c>
      <c r="H35" s="790">
        <f>'RM_5.6.1.sz.mell'!H35</f>
        <v>0</v>
      </c>
      <c r="I35" s="790">
        <f>'RM_5.6.1.sz.mell'!I35</f>
        <v>0</v>
      </c>
      <c r="J35" s="821">
        <f>'RM_5.6.1.sz.mell'!J35</f>
        <v>0</v>
      </c>
      <c r="K35" s="831">
        <f>'RM_5.6.1.sz.mell'!K35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'RM_5.6.1.sz.mell'!C36</f>
        <v>0</v>
      </c>
      <c r="D36" s="414">
        <f>'RM_5.6.1.sz.mell'!D36</f>
        <v>0</v>
      </c>
      <c r="E36" s="414">
        <f>'RM_5.6.1.sz.mell'!E36</f>
        <v>0</v>
      </c>
      <c r="F36" s="414">
        <f>'RM_5.6.1.sz.mell'!F36</f>
        <v>0</v>
      </c>
      <c r="G36" s="414">
        <f>'RM_5.6.1.sz.mell'!G36</f>
        <v>0</v>
      </c>
      <c r="H36" s="414">
        <f>'RM_5.6.1.sz.mell'!H36</f>
        <v>0</v>
      </c>
      <c r="I36" s="414">
        <f>'RM_5.6.1.sz.mell'!I36</f>
        <v>0</v>
      </c>
      <c r="J36" s="322">
        <f>'RM_5.6.1.sz.mell'!J36</f>
        <v>0</v>
      </c>
      <c r="K36" s="327">
        <f>'RM_5.6.1.sz.mell'!K36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'RM_5.6.1.sz.mell'!C37</f>
        <v>0</v>
      </c>
      <c r="D37" s="414">
        <f>'RM_5.6.1.sz.mell'!D37</f>
        <v>0</v>
      </c>
      <c r="E37" s="414">
        <f>'RM_5.6.1.sz.mell'!E37</f>
        <v>0</v>
      </c>
      <c r="F37" s="414">
        <f>'RM_5.6.1.sz.mell'!F37</f>
        <v>0</v>
      </c>
      <c r="G37" s="414">
        <f>'RM_5.6.1.sz.mell'!G37</f>
        <v>0</v>
      </c>
      <c r="H37" s="414">
        <f>'RM_5.6.1.sz.mell'!H37</f>
        <v>0</v>
      </c>
      <c r="I37" s="414">
        <f>'RM_5.6.1.sz.mell'!I37</f>
        <v>0</v>
      </c>
      <c r="J37" s="832">
        <f>'RM_5.6.1.sz.mell'!J37</f>
        <v>0</v>
      </c>
      <c r="K37" s="814">
        <f>'RM_5.6.1.sz.mell'!K37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'RM_5.6.1.sz.mell'!C38</f>
        <v>0</v>
      </c>
      <c r="D38" s="322">
        <f>'RM_5.6.1.sz.mell'!D38</f>
        <v>0</v>
      </c>
      <c r="E38" s="322">
        <f>'RM_5.6.1.sz.mell'!E38</f>
        <v>0</v>
      </c>
      <c r="F38" s="322">
        <f>'RM_5.6.1.sz.mell'!F38</f>
        <v>0</v>
      </c>
      <c r="G38" s="322">
        <f>'RM_5.6.1.sz.mell'!G38</f>
        <v>0</v>
      </c>
      <c r="H38" s="322">
        <f>'RM_5.6.1.sz.mell'!H38</f>
        <v>0</v>
      </c>
      <c r="I38" s="322">
        <f>'RM_5.6.1.sz.mell'!I38</f>
        <v>0</v>
      </c>
      <c r="J38" s="322">
        <f>'RM_5.6.1.sz.mell'!J38</f>
        <v>0</v>
      </c>
      <c r="K38" s="371">
        <f>'RM_5.6.1.sz.mell'!K38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'RM_5.6.1.sz.mell'!C39</f>
        <v>0</v>
      </c>
      <c r="D39" s="322">
        <f>'RM_5.6.1.sz.mell'!D39</f>
        <v>0</v>
      </c>
      <c r="E39" s="322">
        <f>'RM_5.6.1.sz.mell'!E39</f>
        <v>0</v>
      </c>
      <c r="F39" s="322">
        <f>'RM_5.6.1.sz.mell'!F39</f>
        <v>0</v>
      </c>
      <c r="G39" s="322">
        <f>'RM_5.6.1.sz.mell'!G39</f>
        <v>0</v>
      </c>
      <c r="H39" s="322">
        <f>'RM_5.6.1.sz.mell'!H39</f>
        <v>0</v>
      </c>
      <c r="I39" s="322">
        <f>'RM_5.6.1.sz.mell'!I39</f>
        <v>0</v>
      </c>
      <c r="J39" s="322">
        <f>'RM_5.6.1.sz.mell'!J39</f>
        <v>0</v>
      </c>
      <c r="K39" s="371">
        <f>'RM_5.6.1.sz.mell'!K39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'RM_5.6.1.sz.mell'!C40</f>
        <v>0</v>
      </c>
      <c r="D40" s="703">
        <f>'RM_5.6.1.sz.mell'!D40</f>
        <v>0</v>
      </c>
      <c r="E40" s="703">
        <f>'RM_5.6.1.sz.mell'!E40</f>
        <v>0</v>
      </c>
      <c r="F40" s="703">
        <f>'RM_5.6.1.sz.mell'!F40</f>
        <v>0</v>
      </c>
      <c r="G40" s="703">
        <f>'RM_5.6.1.sz.mell'!G40</f>
        <v>0</v>
      </c>
      <c r="H40" s="703">
        <f>'RM_5.6.1.sz.mell'!H40</f>
        <v>0</v>
      </c>
      <c r="I40" s="703">
        <f>'RM_5.6.1.sz.mell'!I40</f>
        <v>0</v>
      </c>
      <c r="J40" s="821">
        <f>'RM_5.6.1.sz.mell'!J40</f>
        <v>0</v>
      </c>
      <c r="K40" s="814">
        <f>'RM_5.6.1.sz.mell'!K40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'RM_5.6.1.sz.mell'!C41</f>
        <v>0</v>
      </c>
      <c r="D41" s="710">
        <f>'RM_5.6.1.sz.mell'!D41</f>
        <v>0</v>
      </c>
      <c r="E41" s="710">
        <f>'RM_5.6.1.sz.mell'!E41</f>
        <v>0</v>
      </c>
      <c r="F41" s="710">
        <f>'RM_5.6.1.sz.mell'!F41</f>
        <v>0</v>
      </c>
      <c r="G41" s="710">
        <f>'RM_5.6.1.sz.mell'!G41</f>
        <v>0</v>
      </c>
      <c r="H41" s="710">
        <f>'RM_5.6.1.sz.mell'!H41</f>
        <v>0</v>
      </c>
      <c r="I41" s="710">
        <f>'RM_5.6.1.sz.mell'!I41</f>
        <v>0</v>
      </c>
      <c r="J41" s="821">
        <f>'RM_5.6.1.sz.mell'!J41</f>
        <v>0</v>
      </c>
      <c r="K41" s="822">
        <f>'RM_5.6.1.sz.mell'!K41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'RM_5.6.1.sz.mell'!C42</f>
        <v>0</v>
      </c>
      <c r="D42" s="707">
        <f>'RM_5.6.1.sz.mell'!D42</f>
        <v>0</v>
      </c>
      <c r="E42" s="707">
        <f>'RM_5.6.1.sz.mell'!E42</f>
        <v>0</v>
      </c>
      <c r="F42" s="707">
        <f>'RM_5.6.1.sz.mell'!F42</f>
        <v>0</v>
      </c>
      <c r="G42" s="707">
        <f>'RM_5.6.1.sz.mell'!G42</f>
        <v>0</v>
      </c>
      <c r="H42" s="707">
        <f>'RM_5.6.1.sz.mell'!H42</f>
        <v>0</v>
      </c>
      <c r="I42" s="707">
        <f>'RM_5.6.1.sz.mell'!I42</f>
        <v>0</v>
      </c>
      <c r="J42" s="821">
        <f>'RM_5.6.1.sz.mell'!J42</f>
        <v>0</v>
      </c>
      <c r="K42" s="824">
        <f>'RM_5.6.1.sz.mell'!K42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'RM_5.6.1.sz.mell'!C43</f>
        <v>0</v>
      </c>
      <c r="D43" s="322">
        <f>'RM_5.6.1.sz.mell'!D43</f>
        <v>0</v>
      </c>
      <c r="E43" s="322">
        <f>'RM_5.6.1.sz.mell'!E43</f>
        <v>0</v>
      </c>
      <c r="F43" s="322">
        <f>'RM_5.6.1.sz.mell'!F43</f>
        <v>0</v>
      </c>
      <c r="G43" s="322">
        <f>'RM_5.6.1.sz.mell'!G43</f>
        <v>0</v>
      </c>
      <c r="H43" s="322">
        <f>'RM_5.6.1.sz.mell'!H43</f>
        <v>0</v>
      </c>
      <c r="I43" s="322">
        <f>'RM_5.6.1.sz.mell'!I43</f>
        <v>0</v>
      </c>
      <c r="J43" s="322">
        <f>'RM_5.6.1.sz.mell'!J43</f>
        <v>0</v>
      </c>
      <c r="K43" s="371">
        <f>'RM_5.6.1.sz.mell'!K43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'RM_5.6.1.sz.mell'!C45</f>
        <v>0</v>
      </c>
      <c r="D45" s="834">
        <f>'RM_5.6.1.sz.mell'!D45</f>
        <v>0</v>
      </c>
      <c r="E45" s="834">
        <f>'RM_5.6.1.sz.mell'!E45</f>
        <v>0</v>
      </c>
      <c r="F45" s="834">
        <f>'RM_5.6.1.sz.mell'!F45</f>
        <v>0</v>
      </c>
      <c r="G45" s="834">
        <f>'RM_5.6.1.sz.mell'!G45</f>
        <v>0</v>
      </c>
      <c r="H45" s="834">
        <f>'RM_5.6.1.sz.mell'!H45</f>
        <v>0</v>
      </c>
      <c r="I45" s="834">
        <f>'RM_5.6.1.sz.mell'!I45</f>
        <v>0</v>
      </c>
      <c r="J45" s="834">
        <f>'RM_5.6.1.sz.mell'!J45</f>
        <v>0</v>
      </c>
      <c r="K45" s="327">
        <f>'RM_5.6.1.sz.mell'!K45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'RM_5.6.1.sz.mell'!C46</f>
        <v>0</v>
      </c>
      <c r="D46" s="836">
        <f>'RM_5.6.1.sz.mell'!D46</f>
        <v>0</v>
      </c>
      <c r="E46" s="836">
        <f>'RM_5.6.1.sz.mell'!E46</f>
        <v>0</v>
      </c>
      <c r="F46" s="836">
        <f>'RM_5.6.1.sz.mell'!F46</f>
        <v>0</v>
      </c>
      <c r="G46" s="836">
        <f>'RM_5.6.1.sz.mell'!G46</f>
        <v>0</v>
      </c>
      <c r="H46" s="836">
        <f>'RM_5.6.1.sz.mell'!H46</f>
        <v>0</v>
      </c>
      <c r="I46" s="836">
        <f>'RM_5.6.1.sz.mell'!I46</f>
        <v>0</v>
      </c>
      <c r="J46" s="836">
        <f>'RM_5.6.1.sz.mell'!J46</f>
        <v>0</v>
      </c>
      <c r="K46" s="837">
        <f>'RM_5.6.1.sz.mell'!K46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'RM_5.6.1.sz.mell'!C47</f>
        <v>0</v>
      </c>
      <c r="D47" s="839">
        <f>'RM_5.6.1.sz.mell'!D47</f>
        <v>0</v>
      </c>
      <c r="E47" s="839">
        <f>'RM_5.6.1.sz.mell'!E47</f>
        <v>0</v>
      </c>
      <c r="F47" s="839">
        <f>'RM_5.6.1.sz.mell'!F47</f>
        <v>0</v>
      </c>
      <c r="G47" s="839">
        <f>'RM_5.6.1.sz.mell'!G47</f>
        <v>0</v>
      </c>
      <c r="H47" s="839">
        <f>'RM_5.6.1.sz.mell'!H47</f>
        <v>0</v>
      </c>
      <c r="I47" s="839">
        <f>'RM_5.6.1.sz.mell'!I47</f>
        <v>0</v>
      </c>
      <c r="J47" s="839">
        <f>'RM_5.6.1.sz.mell'!J47</f>
        <v>0</v>
      </c>
      <c r="K47" s="840">
        <f>'RM_5.6.1.sz.mell'!K47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'RM_5.6.1.sz.mell'!C48</f>
        <v>0</v>
      </c>
      <c r="D48" s="839">
        <f>'RM_5.6.1.sz.mell'!D48</f>
        <v>0</v>
      </c>
      <c r="E48" s="839">
        <f>'RM_5.6.1.sz.mell'!E48</f>
        <v>0</v>
      </c>
      <c r="F48" s="839">
        <f>'RM_5.6.1.sz.mell'!F48</f>
        <v>0</v>
      </c>
      <c r="G48" s="839">
        <f>'RM_5.6.1.sz.mell'!G48</f>
        <v>0</v>
      </c>
      <c r="H48" s="839">
        <f>'RM_5.6.1.sz.mell'!H48</f>
        <v>0</v>
      </c>
      <c r="I48" s="839">
        <f>'RM_5.6.1.sz.mell'!I48</f>
        <v>0</v>
      </c>
      <c r="J48" s="839">
        <f>'RM_5.6.1.sz.mell'!J48</f>
        <v>0</v>
      </c>
      <c r="K48" s="840">
        <f>'RM_5.6.1.sz.mell'!K48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'RM_5.6.1.sz.mell'!C49</f>
        <v>0</v>
      </c>
      <c r="D49" s="839">
        <f>'RM_5.6.1.sz.mell'!D49</f>
        <v>0</v>
      </c>
      <c r="E49" s="839">
        <f>'RM_5.6.1.sz.mell'!E49</f>
        <v>0</v>
      </c>
      <c r="F49" s="839">
        <f>'RM_5.6.1.sz.mell'!F49</f>
        <v>0</v>
      </c>
      <c r="G49" s="839">
        <f>'RM_5.6.1.sz.mell'!G49</f>
        <v>0</v>
      </c>
      <c r="H49" s="839">
        <f>'RM_5.6.1.sz.mell'!H49</f>
        <v>0</v>
      </c>
      <c r="I49" s="839">
        <f>'RM_5.6.1.sz.mell'!I49</f>
        <v>0</v>
      </c>
      <c r="J49" s="839">
        <f>'RM_5.6.1.sz.mell'!J49</f>
        <v>0</v>
      </c>
      <c r="K49" s="840">
        <f>'RM_5.6.1.sz.mell'!K49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'RM_5.6.1.sz.mell'!C50</f>
        <v>0</v>
      </c>
      <c r="D50" s="839">
        <f>'RM_5.6.1.sz.mell'!D50</f>
        <v>0</v>
      </c>
      <c r="E50" s="839">
        <f>'RM_5.6.1.sz.mell'!E50</f>
        <v>0</v>
      </c>
      <c r="F50" s="839">
        <f>'RM_5.6.1.sz.mell'!F50</f>
        <v>0</v>
      </c>
      <c r="G50" s="839">
        <f>'RM_5.6.1.sz.mell'!G50</f>
        <v>0</v>
      </c>
      <c r="H50" s="839">
        <f>'RM_5.6.1.sz.mell'!H50</f>
        <v>0</v>
      </c>
      <c r="I50" s="839">
        <f>'RM_5.6.1.sz.mell'!I50</f>
        <v>0</v>
      </c>
      <c r="J50" s="839">
        <f>'RM_5.6.1.sz.mell'!J50</f>
        <v>0</v>
      </c>
      <c r="K50" s="840">
        <f>'RM_5.6.1.sz.mell'!K50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'RM_5.6.1.sz.mell'!C51</f>
        <v>0</v>
      </c>
      <c r="D51" s="834">
        <f>'RM_5.6.1.sz.mell'!D51</f>
        <v>0</v>
      </c>
      <c r="E51" s="834">
        <f>'RM_5.6.1.sz.mell'!E51</f>
        <v>0</v>
      </c>
      <c r="F51" s="834">
        <f>'RM_5.6.1.sz.mell'!F51</f>
        <v>0</v>
      </c>
      <c r="G51" s="834">
        <f>'RM_5.6.1.sz.mell'!G51</f>
        <v>0</v>
      </c>
      <c r="H51" s="834">
        <f>'RM_5.6.1.sz.mell'!H51</f>
        <v>0</v>
      </c>
      <c r="I51" s="834">
        <f>'RM_5.6.1.sz.mell'!I51</f>
        <v>0</v>
      </c>
      <c r="J51" s="834">
        <f>'RM_5.6.1.sz.mell'!J51</f>
        <v>0</v>
      </c>
      <c r="K51" s="327">
        <f>'RM_5.6.1.sz.mell'!K51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'RM_5.6.1.sz.mell'!C52</f>
        <v>0</v>
      </c>
      <c r="D52" s="836">
        <f>'RM_5.6.1.sz.mell'!D52</f>
        <v>0</v>
      </c>
      <c r="E52" s="836">
        <f>'RM_5.6.1.sz.mell'!E52</f>
        <v>0</v>
      </c>
      <c r="F52" s="836">
        <f>'RM_5.6.1.sz.mell'!F52</f>
        <v>0</v>
      </c>
      <c r="G52" s="836">
        <f>'RM_5.6.1.sz.mell'!G52</f>
        <v>0</v>
      </c>
      <c r="H52" s="836">
        <f>'RM_5.6.1.sz.mell'!H52</f>
        <v>0</v>
      </c>
      <c r="I52" s="836">
        <f>'RM_5.6.1.sz.mell'!I52</f>
        <v>0</v>
      </c>
      <c r="J52" s="836">
        <f>'RM_5.6.1.sz.mell'!J52</f>
        <v>0</v>
      </c>
      <c r="K52" s="837">
        <f>'RM_5.6.1.sz.mell'!K52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'RM_5.6.1.sz.mell'!C53</f>
        <v>0</v>
      </c>
      <c r="D53" s="839">
        <f>'RM_5.6.1.sz.mell'!D53</f>
        <v>0</v>
      </c>
      <c r="E53" s="839">
        <f>'RM_5.6.1.sz.mell'!E53</f>
        <v>0</v>
      </c>
      <c r="F53" s="839">
        <f>'RM_5.6.1.sz.mell'!F53</f>
        <v>0</v>
      </c>
      <c r="G53" s="839">
        <f>'RM_5.6.1.sz.mell'!G53</f>
        <v>0</v>
      </c>
      <c r="H53" s="839">
        <f>'RM_5.6.1.sz.mell'!H53</f>
        <v>0</v>
      </c>
      <c r="I53" s="839">
        <f>'RM_5.6.1.sz.mell'!I53</f>
        <v>0</v>
      </c>
      <c r="J53" s="839">
        <f>'RM_5.6.1.sz.mell'!J53</f>
        <v>0</v>
      </c>
      <c r="K53" s="840">
        <f>'RM_5.6.1.sz.mell'!K53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'RM_5.6.1.sz.mell'!C54</f>
        <v>0</v>
      </c>
      <c r="D54" s="839">
        <f>'RM_5.6.1.sz.mell'!D54</f>
        <v>0</v>
      </c>
      <c r="E54" s="839">
        <f>'RM_5.6.1.sz.mell'!E54</f>
        <v>0</v>
      </c>
      <c r="F54" s="839">
        <f>'RM_5.6.1.sz.mell'!F54</f>
        <v>0</v>
      </c>
      <c r="G54" s="839">
        <f>'RM_5.6.1.sz.mell'!G54</f>
        <v>0</v>
      </c>
      <c r="H54" s="839">
        <f>'RM_5.6.1.sz.mell'!H54</f>
        <v>0</v>
      </c>
      <c r="I54" s="839">
        <f>'RM_5.6.1.sz.mell'!I54</f>
        <v>0</v>
      </c>
      <c r="J54" s="839">
        <f>'RM_5.6.1.sz.mell'!J54</f>
        <v>0</v>
      </c>
      <c r="K54" s="840">
        <f>'RM_5.6.1.sz.mell'!K54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'RM_5.6.1.sz.mell'!C55</f>
        <v>0</v>
      </c>
      <c r="D55" s="839">
        <f>'RM_5.6.1.sz.mell'!D55</f>
        <v>0</v>
      </c>
      <c r="E55" s="839">
        <f>'RM_5.6.1.sz.mell'!E55</f>
        <v>0</v>
      </c>
      <c r="F55" s="839">
        <f>'RM_5.6.1.sz.mell'!F55</f>
        <v>0</v>
      </c>
      <c r="G55" s="839">
        <f>'RM_5.6.1.sz.mell'!G55</f>
        <v>0</v>
      </c>
      <c r="H55" s="839">
        <f>'RM_5.6.1.sz.mell'!H55</f>
        <v>0</v>
      </c>
      <c r="I55" s="839">
        <f>'RM_5.6.1.sz.mell'!I55</f>
        <v>0</v>
      </c>
      <c r="J55" s="839">
        <f>'RM_5.6.1.sz.mell'!J55</f>
        <v>0</v>
      </c>
      <c r="K55" s="840">
        <f>'RM_5.6.1.sz.mell'!K55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'RM_5.6.1.sz.mell'!C56</f>
        <v>0</v>
      </c>
      <c r="D56" s="834">
        <f>'RM_5.6.1.sz.mell'!D56</f>
        <v>0</v>
      </c>
      <c r="E56" s="834">
        <f>'RM_5.6.1.sz.mell'!E56</f>
        <v>0</v>
      </c>
      <c r="F56" s="834">
        <f>'RM_5.6.1.sz.mell'!F56</f>
        <v>0</v>
      </c>
      <c r="G56" s="834">
        <f>'RM_5.6.1.sz.mell'!G56</f>
        <v>0</v>
      </c>
      <c r="H56" s="834">
        <f>'RM_5.6.1.sz.mell'!H56</f>
        <v>0</v>
      </c>
      <c r="I56" s="834">
        <f>'RM_5.6.1.sz.mell'!I56</f>
        <v>0</v>
      </c>
      <c r="J56" s="834">
        <f>'RM_5.6.1.sz.mell'!J56</f>
        <v>0</v>
      </c>
      <c r="K56" s="327">
        <f>'RM_5.6.1.sz.mell'!K56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'RM_5.6.1.sz.mell'!C57</f>
        <v>0</v>
      </c>
      <c r="D57" s="842">
        <f>'RM_5.6.1.sz.mell'!D57</f>
        <v>0</v>
      </c>
      <c r="E57" s="842">
        <f>'RM_5.6.1.sz.mell'!E57</f>
        <v>0</v>
      </c>
      <c r="F57" s="842">
        <f>'RM_5.6.1.sz.mell'!F57</f>
        <v>0</v>
      </c>
      <c r="G57" s="842">
        <f>'RM_5.6.1.sz.mell'!G57</f>
        <v>0</v>
      </c>
      <c r="H57" s="842">
        <f>'RM_5.6.1.sz.mell'!H57</f>
        <v>0</v>
      </c>
      <c r="I57" s="842">
        <f>'RM_5.6.1.sz.mell'!I57</f>
        <v>0</v>
      </c>
      <c r="J57" s="842">
        <f>'RM_5.6.1.sz.mell'!J57</f>
        <v>0</v>
      </c>
      <c r="K57" s="375">
        <f>'RM_5.6.1.sz.mell'!K57</f>
        <v>0</v>
      </c>
    </row>
    <row r="58" spans="1:11" ht="8.1" customHeight="1" thickBot="1" x14ac:dyDescent="0.3">
      <c r="C58" s="848">
        <f>'RM_5.6.1.sz.mell'!C58</f>
        <v>0</v>
      </c>
      <c r="D58" s="848">
        <f>'RM_5.6.1.sz.mell'!D58</f>
        <v>0</v>
      </c>
      <c r="E58" s="848">
        <f>'RM_5.6.1.sz.mell'!E58</f>
        <v>0</v>
      </c>
      <c r="F58" s="848">
        <f>'RM_5.6.1.sz.mell'!F58</f>
        <v>0</v>
      </c>
      <c r="G58" s="848">
        <f>'RM_5.6.1.sz.mell'!G58</f>
        <v>0</v>
      </c>
      <c r="H58" s="848">
        <f>'RM_5.6.1.sz.mell'!H58</f>
        <v>0</v>
      </c>
      <c r="I58" s="848">
        <f>'RM_5.6.1.sz.mell'!I58</f>
        <v>0</v>
      </c>
      <c r="J58" s="848">
        <f>'RM_5.6.1.sz.mell'!J58</f>
        <v>0</v>
      </c>
      <c r="K58" s="849">
        <f>'RM_5.6.1.sz.mell'!K58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'RM_5.6.1.sz.mell'!C59</f>
        <v>0</v>
      </c>
      <c r="D59" s="846">
        <f>'RM_5.6.1.sz.mell'!D59</f>
        <v>0</v>
      </c>
      <c r="E59" s="846">
        <f>'RM_5.6.1.sz.mell'!E59</f>
        <v>0</v>
      </c>
      <c r="F59" s="846">
        <f>'RM_5.6.1.sz.mell'!F59</f>
        <v>0</v>
      </c>
      <c r="G59" s="846">
        <f>'RM_5.6.1.sz.mell'!G59</f>
        <v>0</v>
      </c>
      <c r="H59" s="846">
        <f>'RM_5.6.1.sz.mell'!H59</f>
        <v>0</v>
      </c>
      <c r="I59" s="846">
        <f>'RM_5.6.1.sz.mell'!I59</f>
        <v>0</v>
      </c>
      <c r="J59" s="846">
        <f>'RM_5.6.1.sz.mell'!J59</f>
        <v>0</v>
      </c>
      <c r="K59" s="847">
        <f>'RM_5.6.1.sz.mell'!K59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'RM_5.6.1.sz.mell'!C60</f>
        <v>0</v>
      </c>
      <c r="D60" s="846">
        <f>'RM_5.6.1.sz.mell'!D60</f>
        <v>0</v>
      </c>
      <c r="E60" s="846">
        <f>'RM_5.6.1.sz.mell'!E60</f>
        <v>0</v>
      </c>
      <c r="F60" s="846">
        <f>'RM_5.6.1.sz.mell'!F60</f>
        <v>0</v>
      </c>
      <c r="G60" s="846">
        <f>'RM_5.6.1.sz.mell'!G60</f>
        <v>0</v>
      </c>
      <c r="H60" s="846">
        <f>'RM_5.6.1.sz.mell'!H60</f>
        <v>0</v>
      </c>
      <c r="I60" s="846">
        <f>'RM_5.6.1.sz.mell'!I60</f>
        <v>0</v>
      </c>
      <c r="J60" s="846">
        <f>'RM_5.6.1.sz.mell'!J60</f>
        <v>0</v>
      </c>
      <c r="K60" s="847">
        <f>'RM_5.6.1.sz.mell'!K60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CONCATENATE("5.6.2. melléklet ",E_ALAPADATOK!A7," ",E_ALAPADATOK!B7," ",E_ALAPADATOK!C7," ",E_ALAPADATOK!D7," ",E_ALAPADATOK!E7," ",E_ALAPADATOK!F7," ",E_ALAPADATOK!G7," ",E_ALAPADATOK!H7)</f>
        <v>5.6.2.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CONCATENATE('E_5.6.1.sz.mell'!B2:J2)</f>
        <v>4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613</v>
      </c>
    </row>
    <row r="3" spans="1:11" s="465" customFormat="1" ht="23.1" customHeight="1" thickBot="1" x14ac:dyDescent="0.3">
      <c r="A3" s="635" t="s">
        <v>203</v>
      </c>
      <c r="B3" s="1763" t="str">
        <f>CONCATENATE('E_5.1.2.sz.mell'!B3:J3)</f>
        <v>Önként vállalt feladatok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60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'RM_5.6.2.sz.mell'!C10</f>
        <v>0</v>
      </c>
      <c r="D10" s="322">
        <f>'RM_5.6.2.sz.mell'!D10</f>
        <v>0</v>
      </c>
      <c r="E10" s="322">
        <f>'RM_5.6.2.sz.mell'!E10</f>
        <v>0</v>
      </c>
      <c r="F10" s="322">
        <f>'RM_5.6.2.sz.mell'!F10</f>
        <v>0</v>
      </c>
      <c r="G10" s="322">
        <f>'RM_5.6.2.sz.mell'!G10</f>
        <v>0</v>
      </c>
      <c r="H10" s="322">
        <f>'RM_5.6.2.sz.mell'!H10</f>
        <v>0</v>
      </c>
      <c r="I10" s="322">
        <f>'RM_5.6.2.sz.mell'!I10</f>
        <v>0</v>
      </c>
      <c r="J10" s="322">
        <f>'RM_5.6.2.sz.mell'!J10</f>
        <v>0</v>
      </c>
      <c r="K10" s="322">
        <f>'RM_5.6.2.sz.mell'!K10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'RM_5.6.2.sz.mell'!C11</f>
        <v>0</v>
      </c>
      <c r="D11" s="715">
        <f>'RM_5.6.2.sz.mell'!D11</f>
        <v>0</v>
      </c>
      <c r="E11" s="715">
        <f>'RM_5.6.2.sz.mell'!E11</f>
        <v>0</v>
      </c>
      <c r="F11" s="715">
        <f>'RM_5.6.2.sz.mell'!F11</f>
        <v>0</v>
      </c>
      <c r="G11" s="715">
        <f>'RM_5.6.2.sz.mell'!G11</f>
        <v>0</v>
      </c>
      <c r="H11" s="715">
        <f>'RM_5.6.2.sz.mell'!H11</f>
        <v>0</v>
      </c>
      <c r="I11" s="715">
        <f>'RM_5.6.2.sz.mell'!I11</f>
        <v>0</v>
      </c>
      <c r="J11" s="813">
        <f>'RM_5.6.2.sz.mell'!J11</f>
        <v>0</v>
      </c>
      <c r="K11" s="814">
        <f>'RM_5.6.2.sz.mell'!K11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'RM_5.6.2.sz.mell'!C12</f>
        <v>0</v>
      </c>
      <c r="D12" s="717">
        <f>'RM_5.6.2.sz.mell'!D12</f>
        <v>0</v>
      </c>
      <c r="E12" s="717">
        <f>'RM_5.6.2.sz.mell'!E12</f>
        <v>0</v>
      </c>
      <c r="F12" s="717">
        <f>'RM_5.6.2.sz.mell'!F12</f>
        <v>0</v>
      </c>
      <c r="G12" s="717">
        <f>'RM_5.6.2.sz.mell'!G12</f>
        <v>0</v>
      </c>
      <c r="H12" s="717">
        <f>'RM_5.6.2.sz.mell'!H12</f>
        <v>0</v>
      </c>
      <c r="I12" s="717">
        <f>'RM_5.6.2.sz.mell'!I12</f>
        <v>0</v>
      </c>
      <c r="J12" s="816">
        <f>'RM_5.6.2.sz.mell'!J12</f>
        <v>0</v>
      </c>
      <c r="K12" s="814">
        <f>'RM_5.6.2.sz.mell'!K12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'RM_5.6.2.sz.mell'!C13</f>
        <v>0</v>
      </c>
      <c r="D13" s="717">
        <f>'RM_5.6.2.sz.mell'!D13</f>
        <v>0</v>
      </c>
      <c r="E13" s="717">
        <f>'RM_5.6.2.sz.mell'!E13</f>
        <v>0</v>
      </c>
      <c r="F13" s="717">
        <f>'RM_5.6.2.sz.mell'!F13</f>
        <v>0</v>
      </c>
      <c r="G13" s="717">
        <f>'RM_5.6.2.sz.mell'!G13</f>
        <v>0</v>
      </c>
      <c r="H13" s="717">
        <f>'RM_5.6.2.sz.mell'!H13</f>
        <v>0</v>
      </c>
      <c r="I13" s="717">
        <f>'RM_5.6.2.sz.mell'!I13</f>
        <v>0</v>
      </c>
      <c r="J13" s="816">
        <f>'RM_5.6.2.sz.mell'!J13</f>
        <v>0</v>
      </c>
      <c r="K13" s="814">
        <f>'RM_5.6.2.sz.mell'!K13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'RM_5.6.2.sz.mell'!C14</f>
        <v>0</v>
      </c>
      <c r="D14" s="717">
        <f>'RM_5.6.2.sz.mell'!D14</f>
        <v>0</v>
      </c>
      <c r="E14" s="717">
        <f>'RM_5.6.2.sz.mell'!E14</f>
        <v>0</v>
      </c>
      <c r="F14" s="717">
        <f>'RM_5.6.2.sz.mell'!F14</f>
        <v>0</v>
      </c>
      <c r="G14" s="717">
        <f>'RM_5.6.2.sz.mell'!G14</f>
        <v>0</v>
      </c>
      <c r="H14" s="717">
        <f>'RM_5.6.2.sz.mell'!H14</f>
        <v>0</v>
      </c>
      <c r="I14" s="717">
        <f>'RM_5.6.2.sz.mell'!I14</f>
        <v>0</v>
      </c>
      <c r="J14" s="816">
        <f>'RM_5.6.2.sz.mell'!J14</f>
        <v>0</v>
      </c>
      <c r="K14" s="814">
        <f>'RM_5.6.2.sz.mell'!K14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'RM_5.6.2.sz.mell'!C15</f>
        <v>0</v>
      </c>
      <c r="D15" s="717">
        <f>'RM_5.6.2.sz.mell'!D15</f>
        <v>0</v>
      </c>
      <c r="E15" s="717">
        <f>'RM_5.6.2.sz.mell'!E15</f>
        <v>0</v>
      </c>
      <c r="F15" s="717">
        <f>'RM_5.6.2.sz.mell'!F15</f>
        <v>0</v>
      </c>
      <c r="G15" s="717">
        <f>'RM_5.6.2.sz.mell'!G15</f>
        <v>0</v>
      </c>
      <c r="H15" s="717">
        <f>'RM_5.6.2.sz.mell'!H15</f>
        <v>0</v>
      </c>
      <c r="I15" s="717">
        <f>'RM_5.6.2.sz.mell'!I15</f>
        <v>0</v>
      </c>
      <c r="J15" s="816">
        <f>'RM_5.6.2.sz.mell'!J15</f>
        <v>0</v>
      </c>
      <c r="K15" s="814">
        <f>'RM_5.6.2.sz.mell'!K15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'RM_5.6.2.sz.mell'!C16</f>
        <v>0</v>
      </c>
      <c r="D16" s="717">
        <f>'RM_5.6.2.sz.mell'!D16</f>
        <v>0</v>
      </c>
      <c r="E16" s="717">
        <f>'RM_5.6.2.sz.mell'!E16</f>
        <v>0</v>
      </c>
      <c r="F16" s="717">
        <f>'RM_5.6.2.sz.mell'!F16</f>
        <v>0</v>
      </c>
      <c r="G16" s="717">
        <f>'RM_5.6.2.sz.mell'!G16</f>
        <v>0</v>
      </c>
      <c r="H16" s="717">
        <f>'RM_5.6.2.sz.mell'!H16</f>
        <v>0</v>
      </c>
      <c r="I16" s="717">
        <f>'RM_5.6.2.sz.mell'!I16</f>
        <v>0</v>
      </c>
      <c r="J16" s="816">
        <f>'RM_5.6.2.sz.mell'!J16</f>
        <v>0</v>
      </c>
      <c r="K16" s="814">
        <f>'RM_5.6.2.sz.mell'!K16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'RM_5.6.2.sz.mell'!C17</f>
        <v>0</v>
      </c>
      <c r="D17" s="717">
        <f>'RM_5.6.2.sz.mell'!D17</f>
        <v>0</v>
      </c>
      <c r="E17" s="717">
        <f>'RM_5.6.2.sz.mell'!E17</f>
        <v>0</v>
      </c>
      <c r="F17" s="717">
        <f>'RM_5.6.2.sz.mell'!F17</f>
        <v>0</v>
      </c>
      <c r="G17" s="717">
        <f>'RM_5.6.2.sz.mell'!G17</f>
        <v>0</v>
      </c>
      <c r="H17" s="717">
        <f>'RM_5.6.2.sz.mell'!H17</f>
        <v>0</v>
      </c>
      <c r="I17" s="717">
        <f>'RM_5.6.2.sz.mell'!I17</f>
        <v>0</v>
      </c>
      <c r="J17" s="816">
        <f>'RM_5.6.2.sz.mell'!J17</f>
        <v>0</v>
      </c>
      <c r="K17" s="814">
        <f>'RM_5.6.2.sz.mell'!K17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'RM_5.6.2.sz.mell'!C18</f>
        <v>0</v>
      </c>
      <c r="D18" s="717">
        <f>'RM_5.6.2.sz.mell'!D18</f>
        <v>0</v>
      </c>
      <c r="E18" s="717">
        <f>'RM_5.6.2.sz.mell'!E18</f>
        <v>0</v>
      </c>
      <c r="F18" s="717">
        <f>'RM_5.6.2.sz.mell'!F18</f>
        <v>0</v>
      </c>
      <c r="G18" s="717">
        <f>'RM_5.6.2.sz.mell'!G18</f>
        <v>0</v>
      </c>
      <c r="H18" s="717">
        <f>'RM_5.6.2.sz.mell'!H18</f>
        <v>0</v>
      </c>
      <c r="I18" s="717">
        <f>'RM_5.6.2.sz.mell'!I18</f>
        <v>0</v>
      </c>
      <c r="J18" s="816">
        <f>'RM_5.6.2.sz.mell'!J18</f>
        <v>0</v>
      </c>
      <c r="K18" s="814">
        <f>'RM_5.6.2.sz.mell'!K18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'RM_5.6.2.sz.mell'!C19</f>
        <v>0</v>
      </c>
      <c r="D19" s="717">
        <f>'RM_5.6.2.sz.mell'!D19</f>
        <v>0</v>
      </c>
      <c r="E19" s="717">
        <f>'RM_5.6.2.sz.mell'!E19</f>
        <v>0</v>
      </c>
      <c r="F19" s="717">
        <f>'RM_5.6.2.sz.mell'!F19</f>
        <v>0</v>
      </c>
      <c r="G19" s="717">
        <f>'RM_5.6.2.sz.mell'!G19</f>
        <v>0</v>
      </c>
      <c r="H19" s="717">
        <f>'RM_5.6.2.sz.mell'!H19</f>
        <v>0</v>
      </c>
      <c r="I19" s="717">
        <f>'RM_5.6.2.sz.mell'!I19</f>
        <v>0</v>
      </c>
      <c r="J19" s="816">
        <f>'RM_5.6.2.sz.mell'!J19</f>
        <v>0</v>
      </c>
      <c r="K19" s="814">
        <f>'RM_5.6.2.sz.mell'!K19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'RM_5.6.2.sz.mell'!C20</f>
        <v>0</v>
      </c>
      <c r="D20" s="717">
        <f>'RM_5.6.2.sz.mell'!D20</f>
        <v>0</v>
      </c>
      <c r="E20" s="717">
        <f>'RM_5.6.2.sz.mell'!E20</f>
        <v>0</v>
      </c>
      <c r="F20" s="717">
        <f>'RM_5.6.2.sz.mell'!F20</f>
        <v>0</v>
      </c>
      <c r="G20" s="717">
        <f>'RM_5.6.2.sz.mell'!G20</f>
        <v>0</v>
      </c>
      <c r="H20" s="717">
        <f>'RM_5.6.2.sz.mell'!H20</f>
        <v>0</v>
      </c>
      <c r="I20" s="717">
        <f>'RM_5.6.2.sz.mell'!I20</f>
        <v>0</v>
      </c>
      <c r="J20" s="816">
        <f>'RM_5.6.2.sz.mell'!J20</f>
        <v>0</v>
      </c>
      <c r="K20" s="814">
        <f>'RM_5.6.2.sz.mell'!K20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'RM_5.6.2.sz.mell'!C21</f>
        <v>0</v>
      </c>
      <c r="D21" s="719">
        <f>'RM_5.6.2.sz.mell'!D21</f>
        <v>0</v>
      </c>
      <c r="E21" s="719">
        <f>'RM_5.6.2.sz.mell'!E21</f>
        <v>0</v>
      </c>
      <c r="F21" s="719">
        <f>'RM_5.6.2.sz.mell'!F21</f>
        <v>0</v>
      </c>
      <c r="G21" s="719">
        <f>'RM_5.6.2.sz.mell'!G21</f>
        <v>0</v>
      </c>
      <c r="H21" s="719">
        <f>'RM_5.6.2.sz.mell'!H21</f>
        <v>0</v>
      </c>
      <c r="I21" s="719">
        <f>'RM_5.6.2.sz.mell'!I21</f>
        <v>0</v>
      </c>
      <c r="J21" s="819">
        <f>'RM_5.6.2.sz.mell'!J21</f>
        <v>0</v>
      </c>
      <c r="K21" s="814">
        <f>'RM_5.6.2.sz.mell'!K21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'RM_5.6.2.sz.mell'!C22</f>
        <v>0</v>
      </c>
      <c r="D22" s="322">
        <f>'RM_5.6.2.sz.mell'!D22</f>
        <v>0</v>
      </c>
      <c r="E22" s="322">
        <f>'RM_5.6.2.sz.mell'!E22</f>
        <v>0</v>
      </c>
      <c r="F22" s="322">
        <f>'RM_5.6.2.sz.mell'!F22</f>
        <v>0</v>
      </c>
      <c r="G22" s="322">
        <f>'RM_5.6.2.sz.mell'!G22</f>
        <v>0</v>
      </c>
      <c r="H22" s="322">
        <f>'RM_5.6.2.sz.mell'!H22</f>
        <v>0</v>
      </c>
      <c r="I22" s="322">
        <f>'RM_5.6.2.sz.mell'!I22</f>
        <v>0</v>
      </c>
      <c r="J22" s="322">
        <f>'RM_5.6.2.sz.mell'!J22</f>
        <v>0</v>
      </c>
      <c r="K22" s="371">
        <f>'RM_5.6.2.sz.mell'!K22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'RM_5.6.2.sz.mell'!C23</f>
        <v>0</v>
      </c>
      <c r="D23" s="699">
        <f>'RM_5.6.2.sz.mell'!D23</f>
        <v>0</v>
      </c>
      <c r="E23" s="699">
        <f>'RM_5.6.2.sz.mell'!E23</f>
        <v>0</v>
      </c>
      <c r="F23" s="699">
        <f>'RM_5.6.2.sz.mell'!F23</f>
        <v>0</v>
      </c>
      <c r="G23" s="699">
        <f>'RM_5.6.2.sz.mell'!G23</f>
        <v>0</v>
      </c>
      <c r="H23" s="699">
        <f>'RM_5.6.2.sz.mell'!H23</f>
        <v>0</v>
      </c>
      <c r="I23" s="699">
        <f>'RM_5.6.2.sz.mell'!I23</f>
        <v>0</v>
      </c>
      <c r="J23" s="821">
        <f>'RM_5.6.2.sz.mell'!J23</f>
        <v>0</v>
      </c>
      <c r="K23" s="814">
        <f>'RM_5.6.2.sz.mell'!K23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'RM_5.6.2.sz.mell'!C24</f>
        <v>0</v>
      </c>
      <c r="D24" s="717">
        <f>'RM_5.6.2.sz.mell'!D24</f>
        <v>0</v>
      </c>
      <c r="E24" s="717">
        <f>'RM_5.6.2.sz.mell'!E24</f>
        <v>0</v>
      </c>
      <c r="F24" s="717">
        <f>'RM_5.6.2.sz.mell'!F24</f>
        <v>0</v>
      </c>
      <c r="G24" s="717">
        <f>'RM_5.6.2.sz.mell'!G24</f>
        <v>0</v>
      </c>
      <c r="H24" s="717">
        <f>'RM_5.6.2.sz.mell'!H24</f>
        <v>0</v>
      </c>
      <c r="I24" s="717">
        <f>'RM_5.6.2.sz.mell'!I24</f>
        <v>0</v>
      </c>
      <c r="J24" s="816">
        <f>'RM_5.6.2.sz.mell'!J24</f>
        <v>0</v>
      </c>
      <c r="K24" s="822">
        <f>'RM_5.6.2.sz.mell'!K24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'RM_5.6.2.sz.mell'!C25</f>
        <v>0</v>
      </c>
      <c r="D25" s="717">
        <f>'RM_5.6.2.sz.mell'!D25</f>
        <v>0</v>
      </c>
      <c r="E25" s="717">
        <f>'RM_5.6.2.sz.mell'!E25</f>
        <v>0</v>
      </c>
      <c r="F25" s="717">
        <f>'RM_5.6.2.sz.mell'!F25</f>
        <v>0</v>
      </c>
      <c r="G25" s="717">
        <f>'RM_5.6.2.sz.mell'!G25</f>
        <v>0</v>
      </c>
      <c r="H25" s="717">
        <f>'RM_5.6.2.sz.mell'!H25</f>
        <v>0</v>
      </c>
      <c r="I25" s="717">
        <f>'RM_5.6.2.sz.mell'!I25</f>
        <v>0</v>
      </c>
      <c r="J25" s="816">
        <f>'RM_5.6.2.sz.mell'!J25</f>
        <v>0</v>
      </c>
      <c r="K25" s="822">
        <f>'RM_5.6.2.sz.mell'!K25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'RM_5.6.2.sz.mell'!C26</f>
        <v>0</v>
      </c>
      <c r="D26" s="719">
        <f>'RM_5.6.2.sz.mell'!D26</f>
        <v>0</v>
      </c>
      <c r="E26" s="719">
        <f>'RM_5.6.2.sz.mell'!E26</f>
        <v>0</v>
      </c>
      <c r="F26" s="719">
        <f>'RM_5.6.2.sz.mell'!F26</f>
        <v>0</v>
      </c>
      <c r="G26" s="719">
        <f>'RM_5.6.2.sz.mell'!G26</f>
        <v>0</v>
      </c>
      <c r="H26" s="719">
        <f>'RM_5.6.2.sz.mell'!H26</f>
        <v>0</v>
      </c>
      <c r="I26" s="719">
        <f>'RM_5.6.2.sz.mell'!I26</f>
        <v>0</v>
      </c>
      <c r="J26" s="823">
        <f>'RM_5.6.2.sz.mell'!J26</f>
        <v>0</v>
      </c>
      <c r="K26" s="824">
        <f>'RM_5.6.2.sz.mell'!K26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'RM_5.6.2.sz.mell'!C27</f>
        <v>0</v>
      </c>
      <c r="D27" s="414">
        <f>'RM_5.6.2.sz.mell'!D27</f>
        <v>0</v>
      </c>
      <c r="E27" s="414">
        <f>'RM_5.6.2.sz.mell'!E27</f>
        <v>0</v>
      </c>
      <c r="F27" s="414">
        <f>'RM_5.6.2.sz.mell'!F27</f>
        <v>0</v>
      </c>
      <c r="G27" s="414">
        <f>'RM_5.6.2.sz.mell'!G27</f>
        <v>0</v>
      </c>
      <c r="H27" s="414">
        <f>'RM_5.6.2.sz.mell'!H27</f>
        <v>0</v>
      </c>
      <c r="I27" s="414">
        <f>'RM_5.6.2.sz.mell'!I27</f>
        <v>0</v>
      </c>
      <c r="J27" s="414">
        <f>'RM_5.6.2.sz.mell'!J27</f>
        <v>0</v>
      </c>
      <c r="K27" s="327">
        <f>'RM_5.6.2.sz.mell'!K27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'RM_5.6.2.sz.mell'!C28</f>
        <v>0</v>
      </c>
      <c r="D28" s="322">
        <f>'RM_5.6.2.sz.mell'!D28</f>
        <v>0</v>
      </c>
      <c r="E28" s="322">
        <f>'RM_5.6.2.sz.mell'!E28</f>
        <v>0</v>
      </c>
      <c r="F28" s="322">
        <f>'RM_5.6.2.sz.mell'!F28</f>
        <v>0</v>
      </c>
      <c r="G28" s="322">
        <f>'RM_5.6.2.sz.mell'!G28</f>
        <v>0</v>
      </c>
      <c r="H28" s="322">
        <f>'RM_5.6.2.sz.mell'!H28</f>
        <v>0</v>
      </c>
      <c r="I28" s="322">
        <f>'RM_5.6.2.sz.mell'!I28</f>
        <v>0</v>
      </c>
      <c r="J28" s="322">
        <f>'RM_5.6.2.sz.mell'!J28</f>
        <v>0</v>
      </c>
      <c r="K28" s="371">
        <f>'RM_5.6.2.sz.mell'!K28</f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'RM_5.6.2.sz.mell'!C29</f>
        <v>0</v>
      </c>
      <c r="D29" s="710">
        <f>'RM_5.6.2.sz.mell'!D29</f>
        <v>0</v>
      </c>
      <c r="E29" s="710">
        <f>'RM_5.6.2.sz.mell'!E29</f>
        <v>0</v>
      </c>
      <c r="F29" s="710">
        <f>'RM_5.6.2.sz.mell'!F29</f>
        <v>0</v>
      </c>
      <c r="G29" s="710">
        <f>'RM_5.6.2.sz.mell'!G29</f>
        <v>0</v>
      </c>
      <c r="H29" s="710">
        <f>'RM_5.6.2.sz.mell'!H29</f>
        <v>0</v>
      </c>
      <c r="I29" s="710">
        <f>'RM_5.6.2.sz.mell'!I29</f>
        <v>0</v>
      </c>
      <c r="J29" s="821">
        <f>'RM_5.6.2.sz.mell'!J29</f>
        <v>0</v>
      </c>
      <c r="K29" s="814">
        <f>'RM_5.6.2.sz.mell'!K29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'RM_5.6.2.sz.mell'!C30</f>
        <v>0</v>
      </c>
      <c r="D30" s="710">
        <f>'RM_5.6.2.sz.mell'!D30</f>
        <v>0</v>
      </c>
      <c r="E30" s="710">
        <f>'RM_5.6.2.sz.mell'!E30</f>
        <v>0</v>
      </c>
      <c r="F30" s="710">
        <f>'RM_5.6.2.sz.mell'!F30</f>
        <v>0</v>
      </c>
      <c r="G30" s="710">
        <f>'RM_5.6.2.sz.mell'!G30</f>
        <v>0</v>
      </c>
      <c r="H30" s="710">
        <f>'RM_5.6.2.sz.mell'!H30</f>
        <v>0</v>
      </c>
      <c r="I30" s="710">
        <f>'RM_5.6.2.sz.mell'!I30</f>
        <v>0</v>
      </c>
      <c r="J30" s="821">
        <f>'RM_5.6.2.sz.mell'!J30</f>
        <v>0</v>
      </c>
      <c r="K30" s="814">
        <f>'RM_5.6.2.sz.mell'!K30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'RM_5.6.2.sz.mell'!C31</f>
        <v>0</v>
      </c>
      <c r="D31" s="790">
        <f>'RM_5.6.2.sz.mell'!D31</f>
        <v>0</v>
      </c>
      <c r="E31" s="790">
        <f>'RM_5.6.2.sz.mell'!E31</f>
        <v>0</v>
      </c>
      <c r="F31" s="790">
        <f>'RM_5.6.2.sz.mell'!F31</f>
        <v>0</v>
      </c>
      <c r="G31" s="790">
        <f>'RM_5.6.2.sz.mell'!G31</f>
        <v>0</v>
      </c>
      <c r="H31" s="790">
        <f>'RM_5.6.2.sz.mell'!H31</f>
        <v>0</v>
      </c>
      <c r="I31" s="790">
        <f>'RM_5.6.2.sz.mell'!I31</f>
        <v>0</v>
      </c>
      <c r="J31" s="821">
        <f>'RM_5.6.2.sz.mell'!J31</f>
        <v>0</v>
      </c>
      <c r="K31" s="814">
        <f>'RM_5.6.2.sz.mell'!K31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'RM_5.6.2.sz.mell'!C32</f>
        <v>0</v>
      </c>
      <c r="D32" s="322">
        <f>'RM_5.6.2.sz.mell'!D32</f>
        <v>0</v>
      </c>
      <c r="E32" s="322">
        <f>'RM_5.6.2.sz.mell'!E32</f>
        <v>0</v>
      </c>
      <c r="F32" s="322">
        <f>'RM_5.6.2.sz.mell'!F32</f>
        <v>0</v>
      </c>
      <c r="G32" s="322">
        <f>'RM_5.6.2.sz.mell'!G32</f>
        <v>0</v>
      </c>
      <c r="H32" s="322">
        <f>'RM_5.6.2.sz.mell'!H32</f>
        <v>0</v>
      </c>
      <c r="I32" s="322">
        <f>'RM_5.6.2.sz.mell'!I32</f>
        <v>0</v>
      </c>
      <c r="J32" s="322">
        <f>'RM_5.6.2.sz.mell'!J32</f>
        <v>0</v>
      </c>
      <c r="K32" s="371">
        <f>'RM_5.6.2.sz.mell'!K32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'RM_5.6.2.sz.mell'!C33</f>
        <v>0</v>
      </c>
      <c r="D33" s="703">
        <f>'RM_5.6.2.sz.mell'!D33</f>
        <v>0</v>
      </c>
      <c r="E33" s="703">
        <f>'RM_5.6.2.sz.mell'!E33</f>
        <v>0</v>
      </c>
      <c r="F33" s="703">
        <f>'RM_5.6.2.sz.mell'!F33</f>
        <v>0</v>
      </c>
      <c r="G33" s="703">
        <f>'RM_5.6.2.sz.mell'!G33</f>
        <v>0</v>
      </c>
      <c r="H33" s="703">
        <f>'RM_5.6.2.sz.mell'!H33</f>
        <v>0</v>
      </c>
      <c r="I33" s="703">
        <f>'RM_5.6.2.sz.mell'!I33</f>
        <v>0</v>
      </c>
      <c r="J33" s="821">
        <f>'RM_5.6.2.sz.mell'!J33</f>
        <v>0</v>
      </c>
      <c r="K33" s="814">
        <f>'RM_5.6.2.sz.mell'!K33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'RM_5.6.2.sz.mell'!C34</f>
        <v>0</v>
      </c>
      <c r="D34" s="710">
        <f>'RM_5.6.2.sz.mell'!D34</f>
        <v>0</v>
      </c>
      <c r="E34" s="710">
        <f>'RM_5.6.2.sz.mell'!E34</f>
        <v>0</v>
      </c>
      <c r="F34" s="710">
        <f>'RM_5.6.2.sz.mell'!F34</f>
        <v>0</v>
      </c>
      <c r="G34" s="710">
        <f>'RM_5.6.2.sz.mell'!G34</f>
        <v>0</v>
      </c>
      <c r="H34" s="710">
        <f>'RM_5.6.2.sz.mell'!H34</f>
        <v>0</v>
      </c>
      <c r="I34" s="710">
        <f>'RM_5.6.2.sz.mell'!I34</f>
        <v>0</v>
      </c>
      <c r="J34" s="821">
        <f>'RM_5.6.2.sz.mell'!J34</f>
        <v>0</v>
      </c>
      <c r="K34" s="814">
        <f>'RM_5.6.2.sz.mell'!K34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'RM_5.6.2.sz.mell'!C35</f>
        <v>0</v>
      </c>
      <c r="D35" s="790">
        <f>'RM_5.6.2.sz.mell'!D35</f>
        <v>0</v>
      </c>
      <c r="E35" s="790">
        <f>'RM_5.6.2.sz.mell'!E35</f>
        <v>0</v>
      </c>
      <c r="F35" s="790">
        <f>'RM_5.6.2.sz.mell'!F35</f>
        <v>0</v>
      </c>
      <c r="G35" s="790">
        <f>'RM_5.6.2.sz.mell'!G35</f>
        <v>0</v>
      </c>
      <c r="H35" s="790">
        <f>'RM_5.6.2.sz.mell'!H35</f>
        <v>0</v>
      </c>
      <c r="I35" s="790">
        <f>'RM_5.6.2.sz.mell'!I35</f>
        <v>0</v>
      </c>
      <c r="J35" s="821">
        <f>'RM_5.6.2.sz.mell'!J35</f>
        <v>0</v>
      </c>
      <c r="K35" s="831">
        <f>'RM_5.6.2.sz.mell'!K35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'RM_5.6.2.sz.mell'!C36</f>
        <v>0</v>
      </c>
      <c r="D36" s="414">
        <f>'RM_5.6.2.sz.mell'!D36</f>
        <v>0</v>
      </c>
      <c r="E36" s="414">
        <f>'RM_5.6.2.sz.mell'!E36</f>
        <v>0</v>
      </c>
      <c r="F36" s="414">
        <f>'RM_5.6.2.sz.mell'!F36</f>
        <v>0</v>
      </c>
      <c r="G36" s="414">
        <f>'RM_5.6.2.sz.mell'!G36</f>
        <v>0</v>
      </c>
      <c r="H36" s="414">
        <f>'RM_5.6.2.sz.mell'!H36</f>
        <v>0</v>
      </c>
      <c r="I36" s="414">
        <f>'RM_5.6.2.sz.mell'!I36</f>
        <v>0</v>
      </c>
      <c r="J36" s="322">
        <f>'RM_5.6.2.sz.mell'!J36</f>
        <v>0</v>
      </c>
      <c r="K36" s="327">
        <f>'RM_5.6.2.sz.mell'!K36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'RM_5.6.2.sz.mell'!C37</f>
        <v>0</v>
      </c>
      <c r="D37" s="414">
        <f>'RM_5.6.2.sz.mell'!D37</f>
        <v>0</v>
      </c>
      <c r="E37" s="414">
        <f>'RM_5.6.2.sz.mell'!E37</f>
        <v>0</v>
      </c>
      <c r="F37" s="414">
        <f>'RM_5.6.2.sz.mell'!F37</f>
        <v>0</v>
      </c>
      <c r="G37" s="414">
        <f>'RM_5.6.2.sz.mell'!G37</f>
        <v>0</v>
      </c>
      <c r="H37" s="414">
        <f>'RM_5.6.2.sz.mell'!H37</f>
        <v>0</v>
      </c>
      <c r="I37" s="414">
        <f>'RM_5.6.2.sz.mell'!I37</f>
        <v>0</v>
      </c>
      <c r="J37" s="832">
        <f>'RM_5.6.2.sz.mell'!J37</f>
        <v>0</v>
      </c>
      <c r="K37" s="814">
        <f>'RM_5.6.2.sz.mell'!K37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'RM_5.6.2.sz.mell'!C38</f>
        <v>0</v>
      </c>
      <c r="D38" s="322">
        <f>'RM_5.6.2.sz.mell'!D38</f>
        <v>0</v>
      </c>
      <c r="E38" s="322">
        <f>'RM_5.6.2.sz.mell'!E38</f>
        <v>0</v>
      </c>
      <c r="F38" s="322">
        <f>'RM_5.6.2.sz.mell'!F38</f>
        <v>0</v>
      </c>
      <c r="G38" s="322">
        <f>'RM_5.6.2.sz.mell'!G38</f>
        <v>0</v>
      </c>
      <c r="H38" s="322">
        <f>'RM_5.6.2.sz.mell'!H38</f>
        <v>0</v>
      </c>
      <c r="I38" s="322">
        <f>'RM_5.6.2.sz.mell'!I38</f>
        <v>0</v>
      </c>
      <c r="J38" s="322">
        <f>'RM_5.6.2.sz.mell'!J38</f>
        <v>0</v>
      </c>
      <c r="K38" s="371">
        <f>'RM_5.6.2.sz.mell'!K38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'RM_5.6.2.sz.mell'!C39</f>
        <v>0</v>
      </c>
      <c r="D39" s="322">
        <f>'RM_5.6.2.sz.mell'!D39</f>
        <v>0</v>
      </c>
      <c r="E39" s="322">
        <f>'RM_5.6.2.sz.mell'!E39</f>
        <v>0</v>
      </c>
      <c r="F39" s="322">
        <f>'RM_5.6.2.sz.mell'!F39</f>
        <v>0</v>
      </c>
      <c r="G39" s="322">
        <f>'RM_5.6.2.sz.mell'!G39</f>
        <v>0</v>
      </c>
      <c r="H39" s="322">
        <f>'RM_5.6.2.sz.mell'!H39</f>
        <v>0</v>
      </c>
      <c r="I39" s="322">
        <f>'RM_5.6.2.sz.mell'!I39</f>
        <v>0</v>
      </c>
      <c r="J39" s="322">
        <f>'RM_5.6.2.sz.mell'!J39</f>
        <v>0</v>
      </c>
      <c r="K39" s="371">
        <f>'RM_5.6.2.sz.mell'!K39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'RM_5.6.2.sz.mell'!C40</f>
        <v>0</v>
      </c>
      <c r="D40" s="703">
        <f>'RM_5.6.2.sz.mell'!D40</f>
        <v>0</v>
      </c>
      <c r="E40" s="703">
        <f>'RM_5.6.2.sz.mell'!E40</f>
        <v>0</v>
      </c>
      <c r="F40" s="703">
        <f>'RM_5.6.2.sz.mell'!F40</f>
        <v>0</v>
      </c>
      <c r="G40" s="703">
        <f>'RM_5.6.2.sz.mell'!G40</f>
        <v>0</v>
      </c>
      <c r="H40" s="703">
        <f>'RM_5.6.2.sz.mell'!H40</f>
        <v>0</v>
      </c>
      <c r="I40" s="703">
        <f>'RM_5.6.2.sz.mell'!I40</f>
        <v>0</v>
      </c>
      <c r="J40" s="821">
        <f>'RM_5.6.2.sz.mell'!J40</f>
        <v>0</v>
      </c>
      <c r="K40" s="814">
        <f>'RM_5.6.2.sz.mell'!K40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'RM_5.6.2.sz.mell'!C41</f>
        <v>0</v>
      </c>
      <c r="D41" s="710">
        <f>'RM_5.6.2.sz.mell'!D41</f>
        <v>0</v>
      </c>
      <c r="E41" s="710">
        <f>'RM_5.6.2.sz.mell'!E41</f>
        <v>0</v>
      </c>
      <c r="F41" s="710">
        <f>'RM_5.6.2.sz.mell'!F41</f>
        <v>0</v>
      </c>
      <c r="G41" s="710">
        <f>'RM_5.6.2.sz.mell'!G41</f>
        <v>0</v>
      </c>
      <c r="H41" s="710">
        <f>'RM_5.6.2.sz.mell'!H41</f>
        <v>0</v>
      </c>
      <c r="I41" s="710">
        <f>'RM_5.6.2.sz.mell'!I41</f>
        <v>0</v>
      </c>
      <c r="J41" s="821">
        <f>'RM_5.6.2.sz.mell'!J41</f>
        <v>0</v>
      </c>
      <c r="K41" s="822">
        <f>'RM_5.6.2.sz.mell'!K41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'RM_5.6.2.sz.mell'!C42</f>
        <v>0</v>
      </c>
      <c r="D42" s="707">
        <f>'RM_5.6.2.sz.mell'!D42</f>
        <v>0</v>
      </c>
      <c r="E42" s="707">
        <f>'RM_5.6.2.sz.mell'!E42</f>
        <v>0</v>
      </c>
      <c r="F42" s="707">
        <f>'RM_5.6.2.sz.mell'!F42</f>
        <v>0</v>
      </c>
      <c r="G42" s="707">
        <f>'RM_5.6.2.sz.mell'!G42</f>
        <v>0</v>
      </c>
      <c r="H42" s="707">
        <f>'RM_5.6.2.sz.mell'!H42</f>
        <v>0</v>
      </c>
      <c r="I42" s="707">
        <f>'RM_5.6.2.sz.mell'!I42</f>
        <v>0</v>
      </c>
      <c r="J42" s="821">
        <f>'RM_5.6.2.sz.mell'!J42</f>
        <v>0</v>
      </c>
      <c r="K42" s="824">
        <f>'RM_5.6.2.sz.mell'!K42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'RM_5.6.2.sz.mell'!C43</f>
        <v>0</v>
      </c>
      <c r="D43" s="322">
        <f>'RM_5.6.2.sz.mell'!D43</f>
        <v>0</v>
      </c>
      <c r="E43" s="322">
        <f>'RM_5.6.2.sz.mell'!E43</f>
        <v>0</v>
      </c>
      <c r="F43" s="322">
        <f>'RM_5.6.2.sz.mell'!F43</f>
        <v>0</v>
      </c>
      <c r="G43" s="322">
        <f>'RM_5.6.2.sz.mell'!G43</f>
        <v>0</v>
      </c>
      <c r="H43" s="322">
        <f>'RM_5.6.2.sz.mell'!H43</f>
        <v>0</v>
      </c>
      <c r="I43" s="322">
        <f>'RM_5.6.2.sz.mell'!I43</f>
        <v>0</v>
      </c>
      <c r="J43" s="322">
        <f>'RM_5.6.2.sz.mell'!J43</f>
        <v>0</v>
      </c>
      <c r="K43" s="371">
        <f>'RM_5.6.2.sz.mell'!K43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'RM_5.6.2.sz.mell'!C45</f>
        <v>0</v>
      </c>
      <c r="D45" s="834">
        <f>'RM_5.6.2.sz.mell'!D45</f>
        <v>0</v>
      </c>
      <c r="E45" s="834">
        <f>'RM_5.6.2.sz.mell'!E45</f>
        <v>0</v>
      </c>
      <c r="F45" s="834">
        <f>'RM_5.6.2.sz.mell'!F45</f>
        <v>0</v>
      </c>
      <c r="G45" s="834">
        <f>'RM_5.6.2.sz.mell'!G45</f>
        <v>0</v>
      </c>
      <c r="H45" s="834">
        <f>'RM_5.6.2.sz.mell'!H45</f>
        <v>0</v>
      </c>
      <c r="I45" s="834">
        <f>'RM_5.6.2.sz.mell'!I45</f>
        <v>0</v>
      </c>
      <c r="J45" s="834">
        <f>'RM_5.6.2.sz.mell'!J45</f>
        <v>0</v>
      </c>
      <c r="K45" s="327">
        <f>'RM_5.6.2.sz.mell'!K45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'RM_5.6.2.sz.mell'!C46</f>
        <v>0</v>
      </c>
      <c r="D46" s="836">
        <f>'RM_5.6.2.sz.mell'!D46</f>
        <v>0</v>
      </c>
      <c r="E46" s="836">
        <f>'RM_5.6.2.sz.mell'!E46</f>
        <v>0</v>
      </c>
      <c r="F46" s="836">
        <f>'RM_5.6.2.sz.mell'!F46</f>
        <v>0</v>
      </c>
      <c r="G46" s="836">
        <f>'RM_5.6.2.sz.mell'!G46</f>
        <v>0</v>
      </c>
      <c r="H46" s="836">
        <f>'RM_5.6.2.sz.mell'!H46</f>
        <v>0</v>
      </c>
      <c r="I46" s="836">
        <f>'RM_5.6.2.sz.mell'!I46</f>
        <v>0</v>
      </c>
      <c r="J46" s="836">
        <f>'RM_5.6.2.sz.mell'!J46</f>
        <v>0</v>
      </c>
      <c r="K46" s="837">
        <f>'RM_5.6.2.sz.mell'!K46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'RM_5.6.2.sz.mell'!C47</f>
        <v>0</v>
      </c>
      <c r="D47" s="839">
        <f>'RM_5.6.2.sz.mell'!D47</f>
        <v>0</v>
      </c>
      <c r="E47" s="839">
        <f>'RM_5.6.2.sz.mell'!E47</f>
        <v>0</v>
      </c>
      <c r="F47" s="839">
        <f>'RM_5.6.2.sz.mell'!F47</f>
        <v>0</v>
      </c>
      <c r="G47" s="839">
        <f>'RM_5.6.2.sz.mell'!G47</f>
        <v>0</v>
      </c>
      <c r="H47" s="839">
        <f>'RM_5.6.2.sz.mell'!H47</f>
        <v>0</v>
      </c>
      <c r="I47" s="839">
        <f>'RM_5.6.2.sz.mell'!I47</f>
        <v>0</v>
      </c>
      <c r="J47" s="839">
        <f>'RM_5.6.2.sz.mell'!J47</f>
        <v>0</v>
      </c>
      <c r="K47" s="840">
        <f>'RM_5.6.2.sz.mell'!K47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'RM_5.6.2.sz.mell'!C48</f>
        <v>0</v>
      </c>
      <c r="D48" s="839">
        <f>'RM_5.6.2.sz.mell'!D48</f>
        <v>0</v>
      </c>
      <c r="E48" s="839">
        <f>'RM_5.6.2.sz.mell'!E48</f>
        <v>0</v>
      </c>
      <c r="F48" s="839">
        <f>'RM_5.6.2.sz.mell'!F48</f>
        <v>0</v>
      </c>
      <c r="G48" s="839">
        <f>'RM_5.6.2.sz.mell'!G48</f>
        <v>0</v>
      </c>
      <c r="H48" s="839">
        <f>'RM_5.6.2.sz.mell'!H48</f>
        <v>0</v>
      </c>
      <c r="I48" s="839">
        <f>'RM_5.6.2.sz.mell'!I48</f>
        <v>0</v>
      </c>
      <c r="J48" s="839">
        <f>'RM_5.6.2.sz.mell'!J48</f>
        <v>0</v>
      </c>
      <c r="K48" s="840">
        <f>'RM_5.6.2.sz.mell'!K48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'RM_5.6.2.sz.mell'!C49</f>
        <v>0</v>
      </c>
      <c r="D49" s="839">
        <f>'RM_5.6.2.sz.mell'!D49</f>
        <v>0</v>
      </c>
      <c r="E49" s="839">
        <f>'RM_5.6.2.sz.mell'!E49</f>
        <v>0</v>
      </c>
      <c r="F49" s="839">
        <f>'RM_5.6.2.sz.mell'!F49</f>
        <v>0</v>
      </c>
      <c r="G49" s="839">
        <f>'RM_5.6.2.sz.mell'!G49</f>
        <v>0</v>
      </c>
      <c r="H49" s="839">
        <f>'RM_5.6.2.sz.mell'!H49</f>
        <v>0</v>
      </c>
      <c r="I49" s="839">
        <f>'RM_5.6.2.sz.mell'!I49</f>
        <v>0</v>
      </c>
      <c r="J49" s="839">
        <f>'RM_5.6.2.sz.mell'!J49</f>
        <v>0</v>
      </c>
      <c r="K49" s="840">
        <f>'RM_5.6.2.sz.mell'!K49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'RM_5.6.2.sz.mell'!C50</f>
        <v>0</v>
      </c>
      <c r="D50" s="839">
        <f>'RM_5.6.2.sz.mell'!D50</f>
        <v>0</v>
      </c>
      <c r="E50" s="839">
        <f>'RM_5.6.2.sz.mell'!E50</f>
        <v>0</v>
      </c>
      <c r="F50" s="839">
        <f>'RM_5.6.2.sz.mell'!F50</f>
        <v>0</v>
      </c>
      <c r="G50" s="839">
        <f>'RM_5.6.2.sz.mell'!G50</f>
        <v>0</v>
      </c>
      <c r="H50" s="839">
        <f>'RM_5.6.2.sz.mell'!H50</f>
        <v>0</v>
      </c>
      <c r="I50" s="839">
        <f>'RM_5.6.2.sz.mell'!I50</f>
        <v>0</v>
      </c>
      <c r="J50" s="839">
        <f>'RM_5.6.2.sz.mell'!J50</f>
        <v>0</v>
      </c>
      <c r="K50" s="840">
        <f>'RM_5.6.2.sz.mell'!K50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'RM_5.6.2.sz.mell'!C51</f>
        <v>0</v>
      </c>
      <c r="D51" s="834">
        <f>'RM_5.6.2.sz.mell'!D51</f>
        <v>0</v>
      </c>
      <c r="E51" s="834">
        <f>'RM_5.6.2.sz.mell'!E51</f>
        <v>0</v>
      </c>
      <c r="F51" s="834">
        <f>'RM_5.6.2.sz.mell'!F51</f>
        <v>0</v>
      </c>
      <c r="G51" s="834">
        <f>'RM_5.6.2.sz.mell'!G51</f>
        <v>0</v>
      </c>
      <c r="H51" s="834">
        <f>'RM_5.6.2.sz.mell'!H51</f>
        <v>0</v>
      </c>
      <c r="I51" s="834">
        <f>'RM_5.6.2.sz.mell'!I51</f>
        <v>0</v>
      </c>
      <c r="J51" s="834">
        <f>'RM_5.6.2.sz.mell'!J51</f>
        <v>0</v>
      </c>
      <c r="K51" s="327">
        <f>'RM_5.6.2.sz.mell'!K51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'RM_5.6.2.sz.mell'!C52</f>
        <v>0</v>
      </c>
      <c r="D52" s="836">
        <f>'RM_5.6.2.sz.mell'!D52</f>
        <v>0</v>
      </c>
      <c r="E52" s="836">
        <f>'RM_5.6.2.sz.mell'!E52</f>
        <v>0</v>
      </c>
      <c r="F52" s="836">
        <f>'RM_5.6.2.sz.mell'!F52</f>
        <v>0</v>
      </c>
      <c r="G52" s="836">
        <f>'RM_5.6.2.sz.mell'!G52</f>
        <v>0</v>
      </c>
      <c r="H52" s="836">
        <f>'RM_5.6.2.sz.mell'!H52</f>
        <v>0</v>
      </c>
      <c r="I52" s="836">
        <f>'RM_5.6.2.sz.mell'!I52</f>
        <v>0</v>
      </c>
      <c r="J52" s="836">
        <f>'RM_5.6.2.sz.mell'!J52</f>
        <v>0</v>
      </c>
      <c r="K52" s="837">
        <f>'RM_5.6.2.sz.mell'!K52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'RM_5.6.2.sz.mell'!C53</f>
        <v>0</v>
      </c>
      <c r="D53" s="839">
        <f>'RM_5.6.2.sz.mell'!D53</f>
        <v>0</v>
      </c>
      <c r="E53" s="839">
        <f>'RM_5.6.2.sz.mell'!E53</f>
        <v>0</v>
      </c>
      <c r="F53" s="839">
        <f>'RM_5.6.2.sz.mell'!F53</f>
        <v>0</v>
      </c>
      <c r="G53" s="839">
        <f>'RM_5.6.2.sz.mell'!G53</f>
        <v>0</v>
      </c>
      <c r="H53" s="839">
        <f>'RM_5.6.2.sz.mell'!H53</f>
        <v>0</v>
      </c>
      <c r="I53" s="839">
        <f>'RM_5.6.2.sz.mell'!I53</f>
        <v>0</v>
      </c>
      <c r="J53" s="839">
        <f>'RM_5.6.2.sz.mell'!J53</f>
        <v>0</v>
      </c>
      <c r="K53" s="840">
        <f>'RM_5.6.2.sz.mell'!K53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'RM_5.6.2.sz.mell'!C54</f>
        <v>0</v>
      </c>
      <c r="D54" s="839">
        <f>'RM_5.6.2.sz.mell'!D54</f>
        <v>0</v>
      </c>
      <c r="E54" s="839">
        <f>'RM_5.6.2.sz.mell'!E54</f>
        <v>0</v>
      </c>
      <c r="F54" s="839">
        <f>'RM_5.6.2.sz.mell'!F54</f>
        <v>0</v>
      </c>
      <c r="G54" s="839">
        <f>'RM_5.6.2.sz.mell'!G54</f>
        <v>0</v>
      </c>
      <c r="H54" s="839">
        <f>'RM_5.6.2.sz.mell'!H54</f>
        <v>0</v>
      </c>
      <c r="I54" s="839">
        <f>'RM_5.6.2.sz.mell'!I54</f>
        <v>0</v>
      </c>
      <c r="J54" s="839">
        <f>'RM_5.6.2.sz.mell'!J54</f>
        <v>0</v>
      </c>
      <c r="K54" s="840">
        <f>'RM_5.6.2.sz.mell'!K54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'RM_5.6.2.sz.mell'!C55</f>
        <v>0</v>
      </c>
      <c r="D55" s="839">
        <f>'RM_5.6.2.sz.mell'!D55</f>
        <v>0</v>
      </c>
      <c r="E55" s="839">
        <f>'RM_5.6.2.sz.mell'!E55</f>
        <v>0</v>
      </c>
      <c r="F55" s="839">
        <f>'RM_5.6.2.sz.mell'!F55</f>
        <v>0</v>
      </c>
      <c r="G55" s="839">
        <f>'RM_5.6.2.sz.mell'!G55</f>
        <v>0</v>
      </c>
      <c r="H55" s="839">
        <f>'RM_5.6.2.sz.mell'!H55</f>
        <v>0</v>
      </c>
      <c r="I55" s="839">
        <f>'RM_5.6.2.sz.mell'!I55</f>
        <v>0</v>
      </c>
      <c r="J55" s="839">
        <f>'RM_5.6.2.sz.mell'!J55</f>
        <v>0</v>
      </c>
      <c r="K55" s="840">
        <f>'RM_5.6.2.sz.mell'!K55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'RM_5.6.2.sz.mell'!C56</f>
        <v>0</v>
      </c>
      <c r="D56" s="834">
        <f>'RM_5.6.2.sz.mell'!D56</f>
        <v>0</v>
      </c>
      <c r="E56" s="834">
        <f>'RM_5.6.2.sz.mell'!E56</f>
        <v>0</v>
      </c>
      <c r="F56" s="834">
        <f>'RM_5.6.2.sz.mell'!F56</f>
        <v>0</v>
      </c>
      <c r="G56" s="834">
        <f>'RM_5.6.2.sz.mell'!G56</f>
        <v>0</v>
      </c>
      <c r="H56" s="834">
        <f>'RM_5.6.2.sz.mell'!H56</f>
        <v>0</v>
      </c>
      <c r="I56" s="834">
        <f>'RM_5.6.2.sz.mell'!I56</f>
        <v>0</v>
      </c>
      <c r="J56" s="834">
        <f>'RM_5.6.2.sz.mell'!J56</f>
        <v>0</v>
      </c>
      <c r="K56" s="327">
        <f>'RM_5.6.2.sz.mell'!K56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'RM_5.6.2.sz.mell'!C57</f>
        <v>0</v>
      </c>
      <c r="D57" s="842">
        <f>'RM_5.6.2.sz.mell'!D57</f>
        <v>0</v>
      </c>
      <c r="E57" s="842">
        <f>'RM_5.6.2.sz.mell'!E57</f>
        <v>0</v>
      </c>
      <c r="F57" s="842">
        <f>'RM_5.6.2.sz.mell'!F57</f>
        <v>0</v>
      </c>
      <c r="G57" s="842">
        <f>'RM_5.6.2.sz.mell'!G57</f>
        <v>0</v>
      </c>
      <c r="H57" s="842">
        <f>'RM_5.6.2.sz.mell'!H57</f>
        <v>0</v>
      </c>
      <c r="I57" s="842">
        <f>'RM_5.6.2.sz.mell'!I57</f>
        <v>0</v>
      </c>
      <c r="J57" s="842">
        <f>'RM_5.6.2.sz.mell'!J57</f>
        <v>0</v>
      </c>
      <c r="K57" s="375">
        <f>'RM_5.6.2.sz.mell'!K57</f>
        <v>0</v>
      </c>
    </row>
    <row r="58" spans="1:11" ht="8.1" customHeight="1" thickBot="1" x14ac:dyDescent="0.3">
      <c r="C58" s="848">
        <f>'RM_5.6.2.sz.mell'!C58</f>
        <v>0</v>
      </c>
      <c r="D58" s="848">
        <f>'RM_5.6.2.sz.mell'!D58</f>
        <v>0</v>
      </c>
      <c r="E58" s="848">
        <f>'RM_5.6.2.sz.mell'!E58</f>
        <v>0</v>
      </c>
      <c r="F58" s="848">
        <f>'RM_5.6.2.sz.mell'!F58</f>
        <v>0</v>
      </c>
      <c r="G58" s="848">
        <f>'RM_5.6.2.sz.mell'!G58</f>
        <v>0</v>
      </c>
      <c r="H58" s="848">
        <f>'RM_5.6.2.sz.mell'!H58</f>
        <v>0</v>
      </c>
      <c r="I58" s="848">
        <f>'RM_5.6.2.sz.mell'!I58</f>
        <v>0</v>
      </c>
      <c r="J58" s="848">
        <f>'RM_5.6.2.sz.mell'!J58</f>
        <v>0</v>
      </c>
      <c r="K58" s="849">
        <f>'RM_5.6.2.sz.mell'!K58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'RM_5.6.2.sz.mell'!C59</f>
        <v>0</v>
      </c>
      <c r="D59" s="846">
        <f>'RM_5.6.2.sz.mell'!D59</f>
        <v>0</v>
      </c>
      <c r="E59" s="846">
        <f>'RM_5.6.2.sz.mell'!E59</f>
        <v>0</v>
      </c>
      <c r="F59" s="846">
        <f>'RM_5.6.2.sz.mell'!F59</f>
        <v>0</v>
      </c>
      <c r="G59" s="846">
        <f>'RM_5.6.2.sz.mell'!G59</f>
        <v>0</v>
      </c>
      <c r="H59" s="846">
        <f>'RM_5.6.2.sz.mell'!H59</f>
        <v>0</v>
      </c>
      <c r="I59" s="846">
        <f>'RM_5.6.2.sz.mell'!I59</f>
        <v>0</v>
      </c>
      <c r="J59" s="846">
        <f>'RM_5.6.2.sz.mell'!J59</f>
        <v>0</v>
      </c>
      <c r="K59" s="847">
        <f>'RM_5.6.2.sz.mell'!K59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'RM_5.6.2.sz.mell'!C60</f>
        <v>0</v>
      </c>
      <c r="D60" s="846">
        <f>'RM_5.6.2.sz.mell'!D60</f>
        <v>0</v>
      </c>
      <c r="E60" s="846">
        <f>'RM_5.6.2.sz.mell'!E60</f>
        <v>0</v>
      </c>
      <c r="F60" s="846">
        <f>'RM_5.6.2.sz.mell'!F60</f>
        <v>0</v>
      </c>
      <c r="G60" s="846">
        <f>'RM_5.6.2.sz.mell'!G60</f>
        <v>0</v>
      </c>
      <c r="H60" s="846">
        <f>'RM_5.6.2.sz.mell'!H60</f>
        <v>0</v>
      </c>
      <c r="I60" s="846">
        <f>'RM_5.6.2.sz.mell'!I60</f>
        <v>0</v>
      </c>
      <c r="J60" s="846">
        <f>'RM_5.6.2.sz.mell'!J60</f>
        <v>0</v>
      </c>
      <c r="K60" s="847">
        <f>'RM_5.6.2.sz.mell'!K60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theme="7"/>
  </sheetPr>
  <dimension ref="A1:K60"/>
  <sheetViews>
    <sheetView topLeftCell="B1" zoomScale="120" zoomScaleNormal="120" workbookViewId="0">
      <selection activeCell="N39" sqref="N39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CONCATENATE("5.6.3. melléklet ",E_ALAPADATOK!A7," ",E_ALAPADATOK!B7," ",E_ALAPADATOK!C7," ",E_ALAPADATOK!D7," ",E_ALAPADATOK!E7," ",E_ALAPADATOK!F7," ",E_ALAPADATOK!G7," ",E_ALAPADATOK!H7)</f>
        <v>5.6.3.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CONCATENATE('E_5.6.2.sz.mell'!B2:J2)</f>
        <v>4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613</v>
      </c>
    </row>
    <row r="3" spans="1:11" s="465" customFormat="1" ht="23.1" customHeight="1" thickBot="1" x14ac:dyDescent="0.3">
      <c r="A3" s="635" t="s">
        <v>203</v>
      </c>
      <c r="B3" s="1763" t="str">
        <f>CONCATENATE('E_5.1.3.sz.mell'!B3:J3)</f>
        <v>Államigazgatási feladatok 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431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'RM_5.6.3.sz.mell'!C10</f>
        <v>0</v>
      </c>
      <c r="D10" s="322">
        <f>'RM_5.6.3.sz.mell'!D10</f>
        <v>0</v>
      </c>
      <c r="E10" s="322">
        <f>'RM_5.6.3.sz.mell'!E10</f>
        <v>0</v>
      </c>
      <c r="F10" s="322">
        <f>'RM_5.6.3.sz.mell'!F10</f>
        <v>0</v>
      </c>
      <c r="G10" s="322">
        <f>'RM_5.6.3.sz.mell'!G10</f>
        <v>0</v>
      </c>
      <c r="H10" s="322">
        <f>'RM_5.6.3.sz.mell'!H10</f>
        <v>0</v>
      </c>
      <c r="I10" s="322">
        <f>'RM_5.6.3.sz.mell'!I10</f>
        <v>0</v>
      </c>
      <c r="J10" s="322">
        <f>'RM_5.6.3.sz.mell'!J10</f>
        <v>0</v>
      </c>
      <c r="K10" s="322">
        <f>'RM_5.6.3.sz.mell'!K10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'RM_5.6.3.sz.mell'!C11</f>
        <v>0</v>
      </c>
      <c r="D11" s="715">
        <f>'RM_5.6.3.sz.mell'!D11</f>
        <v>0</v>
      </c>
      <c r="E11" s="715">
        <f>'RM_5.6.3.sz.mell'!E11</f>
        <v>0</v>
      </c>
      <c r="F11" s="715">
        <f>'RM_5.6.3.sz.mell'!F11</f>
        <v>0</v>
      </c>
      <c r="G11" s="715">
        <f>'RM_5.6.3.sz.mell'!G11</f>
        <v>0</v>
      </c>
      <c r="H11" s="715">
        <f>'RM_5.6.3.sz.mell'!H11</f>
        <v>0</v>
      </c>
      <c r="I11" s="715">
        <f>'RM_5.6.3.sz.mell'!I11</f>
        <v>0</v>
      </c>
      <c r="J11" s="813">
        <f>'RM_5.6.3.sz.mell'!J11</f>
        <v>0</v>
      </c>
      <c r="K11" s="814">
        <f>'RM_5.6.3.sz.mell'!K11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'RM_5.6.3.sz.mell'!C12</f>
        <v>0</v>
      </c>
      <c r="D12" s="717">
        <f>'RM_5.6.3.sz.mell'!D12</f>
        <v>0</v>
      </c>
      <c r="E12" s="717">
        <f>'RM_5.6.3.sz.mell'!E12</f>
        <v>0</v>
      </c>
      <c r="F12" s="717">
        <f>'RM_5.6.3.sz.mell'!F12</f>
        <v>0</v>
      </c>
      <c r="G12" s="717">
        <f>'RM_5.6.3.sz.mell'!G12</f>
        <v>0</v>
      </c>
      <c r="H12" s="717">
        <f>'RM_5.6.3.sz.mell'!H12</f>
        <v>0</v>
      </c>
      <c r="I12" s="717">
        <f>'RM_5.6.3.sz.mell'!I12</f>
        <v>0</v>
      </c>
      <c r="J12" s="816">
        <f>'RM_5.6.3.sz.mell'!J12</f>
        <v>0</v>
      </c>
      <c r="K12" s="814">
        <f>'RM_5.6.3.sz.mell'!K12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'RM_5.6.3.sz.mell'!C13</f>
        <v>0</v>
      </c>
      <c r="D13" s="717">
        <f>'RM_5.6.3.sz.mell'!D13</f>
        <v>0</v>
      </c>
      <c r="E13" s="717">
        <f>'RM_5.6.3.sz.mell'!E13</f>
        <v>0</v>
      </c>
      <c r="F13" s="717">
        <f>'RM_5.6.3.sz.mell'!F13</f>
        <v>0</v>
      </c>
      <c r="G13" s="717">
        <f>'RM_5.6.3.sz.mell'!G13</f>
        <v>0</v>
      </c>
      <c r="H13" s="717">
        <f>'RM_5.6.3.sz.mell'!H13</f>
        <v>0</v>
      </c>
      <c r="I13" s="717">
        <f>'RM_5.6.3.sz.mell'!I13</f>
        <v>0</v>
      </c>
      <c r="J13" s="816">
        <f>'RM_5.6.3.sz.mell'!J13</f>
        <v>0</v>
      </c>
      <c r="K13" s="814">
        <f>'RM_5.6.3.sz.mell'!K13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'RM_5.6.3.sz.mell'!C14</f>
        <v>0</v>
      </c>
      <c r="D14" s="717">
        <f>'RM_5.6.3.sz.mell'!D14</f>
        <v>0</v>
      </c>
      <c r="E14" s="717">
        <f>'RM_5.6.3.sz.mell'!E14</f>
        <v>0</v>
      </c>
      <c r="F14" s="717">
        <f>'RM_5.6.3.sz.mell'!F14</f>
        <v>0</v>
      </c>
      <c r="G14" s="717">
        <f>'RM_5.6.3.sz.mell'!G14</f>
        <v>0</v>
      </c>
      <c r="H14" s="717">
        <f>'RM_5.6.3.sz.mell'!H14</f>
        <v>0</v>
      </c>
      <c r="I14" s="717">
        <f>'RM_5.6.3.sz.mell'!I14</f>
        <v>0</v>
      </c>
      <c r="J14" s="816">
        <f>'RM_5.6.3.sz.mell'!J14</f>
        <v>0</v>
      </c>
      <c r="K14" s="814">
        <f>'RM_5.6.3.sz.mell'!K14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'RM_5.6.3.sz.mell'!C15</f>
        <v>0</v>
      </c>
      <c r="D15" s="717">
        <f>'RM_5.6.3.sz.mell'!D15</f>
        <v>0</v>
      </c>
      <c r="E15" s="717">
        <f>'RM_5.6.3.sz.mell'!E15</f>
        <v>0</v>
      </c>
      <c r="F15" s="717">
        <f>'RM_5.6.3.sz.mell'!F15</f>
        <v>0</v>
      </c>
      <c r="G15" s="717">
        <f>'RM_5.6.3.sz.mell'!G15</f>
        <v>0</v>
      </c>
      <c r="H15" s="717">
        <f>'RM_5.6.3.sz.mell'!H15</f>
        <v>0</v>
      </c>
      <c r="I15" s="717">
        <f>'RM_5.6.3.sz.mell'!I15</f>
        <v>0</v>
      </c>
      <c r="J15" s="816">
        <f>'RM_5.6.3.sz.mell'!J15</f>
        <v>0</v>
      </c>
      <c r="K15" s="814">
        <f>'RM_5.6.3.sz.mell'!K15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'RM_5.6.3.sz.mell'!C16</f>
        <v>0</v>
      </c>
      <c r="D16" s="717">
        <f>'RM_5.6.3.sz.mell'!D16</f>
        <v>0</v>
      </c>
      <c r="E16" s="717">
        <f>'RM_5.6.3.sz.mell'!E16</f>
        <v>0</v>
      </c>
      <c r="F16" s="717">
        <f>'RM_5.6.3.sz.mell'!F16</f>
        <v>0</v>
      </c>
      <c r="G16" s="717">
        <f>'RM_5.6.3.sz.mell'!G16</f>
        <v>0</v>
      </c>
      <c r="H16" s="717">
        <f>'RM_5.6.3.sz.mell'!H16</f>
        <v>0</v>
      </c>
      <c r="I16" s="717">
        <f>'RM_5.6.3.sz.mell'!I16</f>
        <v>0</v>
      </c>
      <c r="J16" s="816">
        <f>'RM_5.6.3.sz.mell'!J16</f>
        <v>0</v>
      </c>
      <c r="K16" s="814">
        <f>'RM_5.6.3.sz.mell'!K16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'RM_5.6.3.sz.mell'!C17</f>
        <v>0</v>
      </c>
      <c r="D17" s="717">
        <f>'RM_5.6.3.sz.mell'!D17</f>
        <v>0</v>
      </c>
      <c r="E17" s="717">
        <f>'RM_5.6.3.sz.mell'!E17</f>
        <v>0</v>
      </c>
      <c r="F17" s="717">
        <f>'RM_5.6.3.sz.mell'!F17</f>
        <v>0</v>
      </c>
      <c r="G17" s="717">
        <f>'RM_5.6.3.sz.mell'!G17</f>
        <v>0</v>
      </c>
      <c r="H17" s="717">
        <f>'RM_5.6.3.sz.mell'!H17</f>
        <v>0</v>
      </c>
      <c r="I17" s="717">
        <f>'RM_5.6.3.sz.mell'!I17</f>
        <v>0</v>
      </c>
      <c r="J17" s="816">
        <f>'RM_5.6.3.sz.mell'!J17</f>
        <v>0</v>
      </c>
      <c r="K17" s="814">
        <f>'RM_5.6.3.sz.mell'!K17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'RM_5.6.3.sz.mell'!C18</f>
        <v>0</v>
      </c>
      <c r="D18" s="717">
        <f>'RM_5.6.3.sz.mell'!D18</f>
        <v>0</v>
      </c>
      <c r="E18" s="717">
        <f>'RM_5.6.3.sz.mell'!E18</f>
        <v>0</v>
      </c>
      <c r="F18" s="717">
        <f>'RM_5.6.3.sz.mell'!F18</f>
        <v>0</v>
      </c>
      <c r="G18" s="717">
        <f>'RM_5.6.3.sz.mell'!G18</f>
        <v>0</v>
      </c>
      <c r="H18" s="717">
        <f>'RM_5.6.3.sz.mell'!H18</f>
        <v>0</v>
      </c>
      <c r="I18" s="717">
        <f>'RM_5.6.3.sz.mell'!I18</f>
        <v>0</v>
      </c>
      <c r="J18" s="816">
        <f>'RM_5.6.3.sz.mell'!J18</f>
        <v>0</v>
      </c>
      <c r="K18" s="814">
        <f>'RM_5.6.3.sz.mell'!K18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'RM_5.6.3.sz.mell'!C19</f>
        <v>0</v>
      </c>
      <c r="D19" s="717">
        <f>'RM_5.6.3.sz.mell'!D19</f>
        <v>0</v>
      </c>
      <c r="E19" s="717">
        <f>'RM_5.6.3.sz.mell'!E19</f>
        <v>0</v>
      </c>
      <c r="F19" s="717">
        <f>'RM_5.6.3.sz.mell'!F19</f>
        <v>0</v>
      </c>
      <c r="G19" s="717">
        <f>'RM_5.6.3.sz.mell'!G19</f>
        <v>0</v>
      </c>
      <c r="H19" s="717">
        <f>'RM_5.6.3.sz.mell'!H19</f>
        <v>0</v>
      </c>
      <c r="I19" s="717">
        <f>'RM_5.6.3.sz.mell'!I19</f>
        <v>0</v>
      </c>
      <c r="J19" s="816">
        <f>'RM_5.6.3.sz.mell'!J19</f>
        <v>0</v>
      </c>
      <c r="K19" s="814">
        <f>'RM_5.6.3.sz.mell'!K19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'RM_5.6.3.sz.mell'!C20</f>
        <v>0</v>
      </c>
      <c r="D20" s="717">
        <f>'RM_5.6.3.sz.mell'!D20</f>
        <v>0</v>
      </c>
      <c r="E20" s="717">
        <f>'RM_5.6.3.sz.mell'!E20</f>
        <v>0</v>
      </c>
      <c r="F20" s="717">
        <f>'RM_5.6.3.sz.mell'!F20</f>
        <v>0</v>
      </c>
      <c r="G20" s="717">
        <f>'RM_5.6.3.sz.mell'!G20</f>
        <v>0</v>
      </c>
      <c r="H20" s="717">
        <f>'RM_5.6.3.sz.mell'!H20</f>
        <v>0</v>
      </c>
      <c r="I20" s="717">
        <f>'RM_5.6.3.sz.mell'!I20</f>
        <v>0</v>
      </c>
      <c r="J20" s="816">
        <f>'RM_5.6.3.sz.mell'!J20</f>
        <v>0</v>
      </c>
      <c r="K20" s="814">
        <f>'RM_5.6.3.sz.mell'!K20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'RM_5.6.3.sz.mell'!C21</f>
        <v>0</v>
      </c>
      <c r="D21" s="719">
        <f>'RM_5.6.3.sz.mell'!D21</f>
        <v>0</v>
      </c>
      <c r="E21" s="719">
        <f>'RM_5.6.3.sz.mell'!E21</f>
        <v>0</v>
      </c>
      <c r="F21" s="719">
        <f>'RM_5.6.3.sz.mell'!F21</f>
        <v>0</v>
      </c>
      <c r="G21" s="719">
        <f>'RM_5.6.3.sz.mell'!G21</f>
        <v>0</v>
      </c>
      <c r="H21" s="719">
        <f>'RM_5.6.3.sz.mell'!H21</f>
        <v>0</v>
      </c>
      <c r="I21" s="719">
        <f>'RM_5.6.3.sz.mell'!I21</f>
        <v>0</v>
      </c>
      <c r="J21" s="819">
        <f>'RM_5.6.3.sz.mell'!J21</f>
        <v>0</v>
      </c>
      <c r="K21" s="814">
        <f>'RM_5.6.3.sz.mell'!K21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'RM_5.6.3.sz.mell'!C22</f>
        <v>0</v>
      </c>
      <c r="D22" s="322">
        <f>'RM_5.6.3.sz.mell'!D22</f>
        <v>0</v>
      </c>
      <c r="E22" s="322">
        <f>'RM_5.6.3.sz.mell'!E22</f>
        <v>0</v>
      </c>
      <c r="F22" s="322">
        <f>'RM_5.6.3.sz.mell'!F22</f>
        <v>0</v>
      </c>
      <c r="G22" s="322">
        <f>'RM_5.6.3.sz.mell'!G22</f>
        <v>0</v>
      </c>
      <c r="H22" s="322">
        <f>'RM_5.6.3.sz.mell'!H22</f>
        <v>0</v>
      </c>
      <c r="I22" s="322">
        <f>'RM_5.6.3.sz.mell'!I22</f>
        <v>0</v>
      </c>
      <c r="J22" s="322">
        <f>'RM_5.6.3.sz.mell'!J22</f>
        <v>0</v>
      </c>
      <c r="K22" s="371">
        <f>'RM_5.6.3.sz.mell'!K22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'RM_5.6.3.sz.mell'!C23</f>
        <v>0</v>
      </c>
      <c r="D23" s="699">
        <f>'RM_5.6.3.sz.mell'!D23</f>
        <v>0</v>
      </c>
      <c r="E23" s="699">
        <f>'RM_5.6.3.sz.mell'!E23</f>
        <v>0</v>
      </c>
      <c r="F23" s="699">
        <f>'RM_5.6.3.sz.mell'!F23</f>
        <v>0</v>
      </c>
      <c r="G23" s="699">
        <f>'RM_5.6.3.sz.mell'!G23</f>
        <v>0</v>
      </c>
      <c r="H23" s="699">
        <f>'RM_5.6.3.sz.mell'!H23</f>
        <v>0</v>
      </c>
      <c r="I23" s="699">
        <f>'RM_5.6.3.sz.mell'!I23</f>
        <v>0</v>
      </c>
      <c r="J23" s="821">
        <f>'RM_5.6.3.sz.mell'!J23</f>
        <v>0</v>
      </c>
      <c r="K23" s="814">
        <f>'RM_5.6.3.sz.mell'!K23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'RM_5.6.3.sz.mell'!C24</f>
        <v>0</v>
      </c>
      <c r="D24" s="717">
        <f>'RM_5.6.3.sz.mell'!D24</f>
        <v>0</v>
      </c>
      <c r="E24" s="717">
        <f>'RM_5.6.3.sz.mell'!E24</f>
        <v>0</v>
      </c>
      <c r="F24" s="717">
        <f>'RM_5.6.3.sz.mell'!F24</f>
        <v>0</v>
      </c>
      <c r="G24" s="717">
        <f>'RM_5.6.3.sz.mell'!G24</f>
        <v>0</v>
      </c>
      <c r="H24" s="717">
        <f>'RM_5.6.3.sz.mell'!H24</f>
        <v>0</v>
      </c>
      <c r="I24" s="717">
        <f>'RM_5.6.3.sz.mell'!I24</f>
        <v>0</v>
      </c>
      <c r="J24" s="816">
        <f>'RM_5.6.3.sz.mell'!J24</f>
        <v>0</v>
      </c>
      <c r="K24" s="822">
        <f>'RM_5.6.3.sz.mell'!K24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'RM_5.6.3.sz.mell'!C25</f>
        <v>0</v>
      </c>
      <c r="D25" s="717">
        <f>'RM_5.6.3.sz.mell'!D25</f>
        <v>0</v>
      </c>
      <c r="E25" s="717">
        <f>'RM_5.6.3.sz.mell'!E25</f>
        <v>0</v>
      </c>
      <c r="F25" s="717">
        <f>'RM_5.6.3.sz.mell'!F25</f>
        <v>0</v>
      </c>
      <c r="G25" s="717">
        <f>'RM_5.6.3.sz.mell'!G25</f>
        <v>0</v>
      </c>
      <c r="H25" s="717">
        <f>'RM_5.6.3.sz.mell'!H25</f>
        <v>0</v>
      </c>
      <c r="I25" s="717">
        <f>'RM_5.6.3.sz.mell'!I25</f>
        <v>0</v>
      </c>
      <c r="J25" s="816">
        <f>'RM_5.6.3.sz.mell'!J25</f>
        <v>0</v>
      </c>
      <c r="K25" s="822">
        <f>'RM_5.6.3.sz.mell'!K25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'RM_5.6.3.sz.mell'!C26</f>
        <v>0</v>
      </c>
      <c r="D26" s="719">
        <f>'RM_5.6.3.sz.mell'!D26</f>
        <v>0</v>
      </c>
      <c r="E26" s="719">
        <f>'RM_5.6.3.sz.mell'!E26</f>
        <v>0</v>
      </c>
      <c r="F26" s="719">
        <f>'RM_5.6.3.sz.mell'!F26</f>
        <v>0</v>
      </c>
      <c r="G26" s="719">
        <f>'RM_5.6.3.sz.mell'!G26</f>
        <v>0</v>
      </c>
      <c r="H26" s="719">
        <f>'RM_5.6.3.sz.mell'!H26</f>
        <v>0</v>
      </c>
      <c r="I26" s="719">
        <f>'RM_5.6.3.sz.mell'!I26</f>
        <v>0</v>
      </c>
      <c r="J26" s="823">
        <f>'RM_5.6.3.sz.mell'!J26</f>
        <v>0</v>
      </c>
      <c r="K26" s="824">
        <f>'RM_5.6.3.sz.mell'!K26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'RM_5.6.3.sz.mell'!C27</f>
        <v>0</v>
      </c>
      <c r="D27" s="414">
        <f>'RM_5.6.3.sz.mell'!D27</f>
        <v>0</v>
      </c>
      <c r="E27" s="414">
        <f>'RM_5.6.3.sz.mell'!E27</f>
        <v>0</v>
      </c>
      <c r="F27" s="414">
        <f>'RM_5.6.3.sz.mell'!F27</f>
        <v>0</v>
      </c>
      <c r="G27" s="414">
        <f>'RM_5.6.3.sz.mell'!G27</f>
        <v>0</v>
      </c>
      <c r="H27" s="414">
        <f>'RM_5.6.3.sz.mell'!H27</f>
        <v>0</v>
      </c>
      <c r="I27" s="414">
        <f>'RM_5.6.3.sz.mell'!I27</f>
        <v>0</v>
      </c>
      <c r="J27" s="414">
        <f>'RM_5.6.3.sz.mell'!J27</f>
        <v>0</v>
      </c>
      <c r="K27" s="327">
        <f>'RM_5.6.3.sz.mell'!K27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'RM_5.6.3.sz.mell'!C28</f>
        <v>0</v>
      </c>
      <c r="D28" s="322">
        <f>'RM_5.6.3.sz.mell'!D28</f>
        <v>0</v>
      </c>
      <c r="E28" s="322">
        <f>'RM_5.6.3.sz.mell'!E28</f>
        <v>0</v>
      </c>
      <c r="F28" s="322">
        <f>'RM_5.6.3.sz.mell'!F28</f>
        <v>0</v>
      </c>
      <c r="G28" s="322">
        <f>'RM_5.6.3.sz.mell'!G28</f>
        <v>0</v>
      </c>
      <c r="H28" s="322">
        <f>'RM_5.6.3.sz.mell'!H28</f>
        <v>0</v>
      </c>
      <c r="I28" s="322">
        <f>'RM_5.6.3.sz.mell'!I28</f>
        <v>0</v>
      </c>
      <c r="J28" s="322">
        <f>'RM_5.6.3.sz.mell'!J28</f>
        <v>0</v>
      </c>
      <c r="K28" s="371">
        <f>'RM_5.6.3.sz.mell'!K28</f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'RM_5.6.3.sz.mell'!C29</f>
        <v>0</v>
      </c>
      <c r="D29" s="710">
        <f>'RM_5.6.3.sz.mell'!D29</f>
        <v>0</v>
      </c>
      <c r="E29" s="710">
        <f>'RM_5.6.3.sz.mell'!E29</f>
        <v>0</v>
      </c>
      <c r="F29" s="710">
        <f>'RM_5.6.3.sz.mell'!F29</f>
        <v>0</v>
      </c>
      <c r="G29" s="710">
        <f>'RM_5.6.3.sz.mell'!G29</f>
        <v>0</v>
      </c>
      <c r="H29" s="710">
        <f>'RM_5.6.3.sz.mell'!H29</f>
        <v>0</v>
      </c>
      <c r="I29" s="710">
        <f>'RM_5.6.3.sz.mell'!I29</f>
        <v>0</v>
      </c>
      <c r="J29" s="821">
        <f>'RM_5.6.3.sz.mell'!J29</f>
        <v>0</v>
      </c>
      <c r="K29" s="814">
        <f>'RM_5.6.3.sz.mell'!K29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'RM_5.6.3.sz.mell'!C30</f>
        <v>0</v>
      </c>
      <c r="D30" s="710">
        <f>'RM_5.6.3.sz.mell'!D30</f>
        <v>0</v>
      </c>
      <c r="E30" s="710">
        <f>'RM_5.6.3.sz.mell'!E30</f>
        <v>0</v>
      </c>
      <c r="F30" s="710">
        <f>'RM_5.6.3.sz.mell'!F30</f>
        <v>0</v>
      </c>
      <c r="G30" s="710">
        <f>'RM_5.6.3.sz.mell'!G30</f>
        <v>0</v>
      </c>
      <c r="H30" s="710">
        <f>'RM_5.6.3.sz.mell'!H30</f>
        <v>0</v>
      </c>
      <c r="I30" s="710">
        <f>'RM_5.6.3.sz.mell'!I30</f>
        <v>0</v>
      </c>
      <c r="J30" s="821">
        <f>'RM_5.6.3.sz.mell'!J30</f>
        <v>0</v>
      </c>
      <c r="K30" s="814">
        <f>'RM_5.6.3.sz.mell'!K30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'RM_5.6.3.sz.mell'!C31</f>
        <v>0</v>
      </c>
      <c r="D31" s="790">
        <f>'RM_5.6.3.sz.mell'!D31</f>
        <v>0</v>
      </c>
      <c r="E31" s="790">
        <f>'RM_5.6.3.sz.mell'!E31</f>
        <v>0</v>
      </c>
      <c r="F31" s="790">
        <f>'RM_5.6.3.sz.mell'!F31</f>
        <v>0</v>
      </c>
      <c r="G31" s="790">
        <f>'RM_5.6.3.sz.mell'!G31</f>
        <v>0</v>
      </c>
      <c r="H31" s="790">
        <f>'RM_5.6.3.sz.mell'!H31</f>
        <v>0</v>
      </c>
      <c r="I31" s="790">
        <f>'RM_5.6.3.sz.mell'!I31</f>
        <v>0</v>
      </c>
      <c r="J31" s="821">
        <f>'RM_5.6.3.sz.mell'!J31</f>
        <v>0</v>
      </c>
      <c r="K31" s="814">
        <f>'RM_5.6.3.sz.mell'!K31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'RM_5.6.3.sz.mell'!C32</f>
        <v>0</v>
      </c>
      <c r="D32" s="322">
        <f>'RM_5.6.3.sz.mell'!D32</f>
        <v>0</v>
      </c>
      <c r="E32" s="322">
        <f>'RM_5.6.3.sz.mell'!E32</f>
        <v>0</v>
      </c>
      <c r="F32" s="322">
        <f>'RM_5.6.3.sz.mell'!F32</f>
        <v>0</v>
      </c>
      <c r="G32" s="322">
        <f>'RM_5.6.3.sz.mell'!G32</f>
        <v>0</v>
      </c>
      <c r="H32" s="322">
        <f>'RM_5.6.3.sz.mell'!H32</f>
        <v>0</v>
      </c>
      <c r="I32" s="322">
        <f>'RM_5.6.3.sz.mell'!I32</f>
        <v>0</v>
      </c>
      <c r="J32" s="322">
        <f>'RM_5.6.3.sz.mell'!J32</f>
        <v>0</v>
      </c>
      <c r="K32" s="371">
        <f>'RM_5.6.3.sz.mell'!K32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'RM_5.6.3.sz.mell'!C33</f>
        <v>0</v>
      </c>
      <c r="D33" s="703">
        <f>'RM_5.6.3.sz.mell'!D33</f>
        <v>0</v>
      </c>
      <c r="E33" s="703">
        <f>'RM_5.6.3.sz.mell'!E33</f>
        <v>0</v>
      </c>
      <c r="F33" s="703">
        <f>'RM_5.6.3.sz.mell'!F33</f>
        <v>0</v>
      </c>
      <c r="G33" s="703">
        <f>'RM_5.6.3.sz.mell'!G33</f>
        <v>0</v>
      </c>
      <c r="H33" s="703">
        <f>'RM_5.6.3.sz.mell'!H33</f>
        <v>0</v>
      </c>
      <c r="I33" s="703">
        <f>'RM_5.6.3.sz.mell'!I33</f>
        <v>0</v>
      </c>
      <c r="J33" s="821">
        <f>'RM_5.6.3.sz.mell'!J33</f>
        <v>0</v>
      </c>
      <c r="K33" s="814">
        <f>'RM_5.6.3.sz.mell'!K33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'RM_5.6.3.sz.mell'!C34</f>
        <v>0</v>
      </c>
      <c r="D34" s="710">
        <f>'RM_5.6.3.sz.mell'!D34</f>
        <v>0</v>
      </c>
      <c r="E34" s="710">
        <f>'RM_5.6.3.sz.mell'!E34</f>
        <v>0</v>
      </c>
      <c r="F34" s="710">
        <f>'RM_5.6.3.sz.mell'!F34</f>
        <v>0</v>
      </c>
      <c r="G34" s="710">
        <f>'RM_5.6.3.sz.mell'!G34</f>
        <v>0</v>
      </c>
      <c r="H34" s="710">
        <f>'RM_5.6.3.sz.mell'!H34</f>
        <v>0</v>
      </c>
      <c r="I34" s="710">
        <f>'RM_5.6.3.sz.mell'!I34</f>
        <v>0</v>
      </c>
      <c r="J34" s="821">
        <f>'RM_5.6.3.sz.mell'!J34</f>
        <v>0</v>
      </c>
      <c r="K34" s="814">
        <f>'RM_5.6.3.sz.mell'!K34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'RM_5.6.3.sz.mell'!C35</f>
        <v>0</v>
      </c>
      <c r="D35" s="790">
        <f>'RM_5.6.3.sz.mell'!D35</f>
        <v>0</v>
      </c>
      <c r="E35" s="790">
        <f>'RM_5.6.3.sz.mell'!E35</f>
        <v>0</v>
      </c>
      <c r="F35" s="790">
        <f>'RM_5.6.3.sz.mell'!F35</f>
        <v>0</v>
      </c>
      <c r="G35" s="790">
        <f>'RM_5.6.3.sz.mell'!G35</f>
        <v>0</v>
      </c>
      <c r="H35" s="790">
        <f>'RM_5.6.3.sz.mell'!H35</f>
        <v>0</v>
      </c>
      <c r="I35" s="790">
        <f>'RM_5.6.3.sz.mell'!I35</f>
        <v>0</v>
      </c>
      <c r="J35" s="821">
        <f>'RM_5.6.3.sz.mell'!J35</f>
        <v>0</v>
      </c>
      <c r="K35" s="831">
        <f>'RM_5.6.3.sz.mell'!K35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'RM_5.6.3.sz.mell'!C36</f>
        <v>0</v>
      </c>
      <c r="D36" s="414">
        <f>'RM_5.6.3.sz.mell'!D36</f>
        <v>0</v>
      </c>
      <c r="E36" s="414">
        <f>'RM_5.6.3.sz.mell'!E36</f>
        <v>0</v>
      </c>
      <c r="F36" s="414">
        <f>'RM_5.6.3.sz.mell'!F36</f>
        <v>0</v>
      </c>
      <c r="G36" s="414">
        <f>'RM_5.6.3.sz.mell'!G36</f>
        <v>0</v>
      </c>
      <c r="H36" s="414">
        <f>'RM_5.6.3.sz.mell'!H36</f>
        <v>0</v>
      </c>
      <c r="I36" s="414">
        <f>'RM_5.6.3.sz.mell'!I36</f>
        <v>0</v>
      </c>
      <c r="J36" s="322">
        <f>'RM_5.6.3.sz.mell'!J36</f>
        <v>0</v>
      </c>
      <c r="K36" s="327">
        <f>'RM_5.6.3.sz.mell'!K36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'RM_5.6.3.sz.mell'!C37</f>
        <v>0</v>
      </c>
      <c r="D37" s="414">
        <f>'RM_5.6.3.sz.mell'!D37</f>
        <v>0</v>
      </c>
      <c r="E37" s="414">
        <f>'RM_5.6.3.sz.mell'!E37</f>
        <v>0</v>
      </c>
      <c r="F37" s="414">
        <f>'RM_5.6.3.sz.mell'!F37</f>
        <v>0</v>
      </c>
      <c r="G37" s="414">
        <f>'RM_5.6.3.sz.mell'!G37</f>
        <v>0</v>
      </c>
      <c r="H37" s="414">
        <f>'RM_5.6.3.sz.mell'!H37</f>
        <v>0</v>
      </c>
      <c r="I37" s="414">
        <f>'RM_5.6.3.sz.mell'!I37</f>
        <v>0</v>
      </c>
      <c r="J37" s="832">
        <f>'RM_5.6.3.sz.mell'!J37</f>
        <v>0</v>
      </c>
      <c r="K37" s="814">
        <f>'RM_5.6.3.sz.mell'!K37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'RM_5.6.3.sz.mell'!C38</f>
        <v>0</v>
      </c>
      <c r="D38" s="322">
        <f>'RM_5.6.3.sz.mell'!D38</f>
        <v>0</v>
      </c>
      <c r="E38" s="322">
        <f>'RM_5.6.3.sz.mell'!E38</f>
        <v>0</v>
      </c>
      <c r="F38" s="322">
        <f>'RM_5.6.3.sz.mell'!F38</f>
        <v>0</v>
      </c>
      <c r="G38" s="322">
        <f>'RM_5.6.3.sz.mell'!G38</f>
        <v>0</v>
      </c>
      <c r="H38" s="322">
        <f>'RM_5.6.3.sz.mell'!H38</f>
        <v>0</v>
      </c>
      <c r="I38" s="322">
        <f>'RM_5.6.3.sz.mell'!I38</f>
        <v>0</v>
      </c>
      <c r="J38" s="322">
        <f>'RM_5.6.3.sz.mell'!J38</f>
        <v>0</v>
      </c>
      <c r="K38" s="371">
        <f>'RM_5.6.3.sz.mell'!K38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'RM_5.6.3.sz.mell'!C39</f>
        <v>0</v>
      </c>
      <c r="D39" s="322">
        <f>'RM_5.6.3.sz.mell'!D39</f>
        <v>0</v>
      </c>
      <c r="E39" s="322">
        <f>'RM_5.6.3.sz.mell'!E39</f>
        <v>0</v>
      </c>
      <c r="F39" s="322">
        <f>'RM_5.6.3.sz.mell'!F39</f>
        <v>0</v>
      </c>
      <c r="G39" s="322">
        <f>'RM_5.6.3.sz.mell'!G39</f>
        <v>0</v>
      </c>
      <c r="H39" s="322">
        <f>'RM_5.6.3.sz.mell'!H39</f>
        <v>0</v>
      </c>
      <c r="I39" s="322">
        <f>'RM_5.6.3.sz.mell'!I39</f>
        <v>0</v>
      </c>
      <c r="J39" s="322">
        <f>'RM_5.6.3.sz.mell'!J39</f>
        <v>0</v>
      </c>
      <c r="K39" s="371">
        <f>'RM_5.6.3.sz.mell'!K39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'RM_5.6.3.sz.mell'!C40</f>
        <v>0</v>
      </c>
      <c r="D40" s="703">
        <f>'RM_5.6.3.sz.mell'!D40</f>
        <v>0</v>
      </c>
      <c r="E40" s="703">
        <f>'RM_5.6.3.sz.mell'!E40</f>
        <v>0</v>
      </c>
      <c r="F40" s="703">
        <f>'RM_5.6.3.sz.mell'!F40</f>
        <v>0</v>
      </c>
      <c r="G40" s="703">
        <f>'RM_5.6.3.sz.mell'!G40</f>
        <v>0</v>
      </c>
      <c r="H40" s="703">
        <f>'RM_5.6.3.sz.mell'!H40</f>
        <v>0</v>
      </c>
      <c r="I40" s="703">
        <f>'RM_5.6.3.sz.mell'!I40</f>
        <v>0</v>
      </c>
      <c r="J40" s="821">
        <f>'RM_5.6.3.sz.mell'!J40</f>
        <v>0</v>
      </c>
      <c r="K40" s="814">
        <f>'RM_5.6.3.sz.mell'!K40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'RM_5.6.3.sz.mell'!C41</f>
        <v>0</v>
      </c>
      <c r="D41" s="710">
        <f>'RM_5.6.3.sz.mell'!D41</f>
        <v>0</v>
      </c>
      <c r="E41" s="710">
        <f>'RM_5.6.3.sz.mell'!E41</f>
        <v>0</v>
      </c>
      <c r="F41" s="710">
        <f>'RM_5.6.3.sz.mell'!F41</f>
        <v>0</v>
      </c>
      <c r="G41" s="710">
        <f>'RM_5.6.3.sz.mell'!G41</f>
        <v>0</v>
      </c>
      <c r="H41" s="710">
        <f>'RM_5.6.3.sz.mell'!H41</f>
        <v>0</v>
      </c>
      <c r="I41" s="710">
        <f>'RM_5.6.3.sz.mell'!I41</f>
        <v>0</v>
      </c>
      <c r="J41" s="821">
        <f>'RM_5.6.3.sz.mell'!J41</f>
        <v>0</v>
      </c>
      <c r="K41" s="822">
        <f>'RM_5.6.3.sz.mell'!K41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'RM_5.6.3.sz.mell'!C42</f>
        <v>0</v>
      </c>
      <c r="D42" s="707">
        <f>'RM_5.6.3.sz.mell'!D42</f>
        <v>0</v>
      </c>
      <c r="E42" s="707">
        <f>'RM_5.6.3.sz.mell'!E42</f>
        <v>0</v>
      </c>
      <c r="F42" s="707">
        <f>'RM_5.6.3.sz.mell'!F42</f>
        <v>0</v>
      </c>
      <c r="G42" s="707">
        <f>'RM_5.6.3.sz.mell'!G42</f>
        <v>0</v>
      </c>
      <c r="H42" s="707">
        <f>'RM_5.6.3.sz.mell'!H42</f>
        <v>0</v>
      </c>
      <c r="I42" s="707">
        <f>'RM_5.6.3.sz.mell'!I42</f>
        <v>0</v>
      </c>
      <c r="J42" s="821">
        <f>'RM_5.6.3.sz.mell'!J42</f>
        <v>0</v>
      </c>
      <c r="K42" s="824">
        <f>'RM_5.6.3.sz.mell'!K42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'RM_5.6.3.sz.mell'!C43</f>
        <v>0</v>
      </c>
      <c r="D43" s="322">
        <f>'RM_5.6.3.sz.mell'!D43</f>
        <v>0</v>
      </c>
      <c r="E43" s="322">
        <f>'RM_5.6.3.sz.mell'!E43</f>
        <v>0</v>
      </c>
      <c r="F43" s="322">
        <f>'RM_5.6.3.sz.mell'!F43</f>
        <v>0</v>
      </c>
      <c r="G43" s="322">
        <f>'RM_5.6.3.sz.mell'!G43</f>
        <v>0</v>
      </c>
      <c r="H43" s="322">
        <f>'RM_5.6.3.sz.mell'!H43</f>
        <v>0</v>
      </c>
      <c r="I43" s="322">
        <f>'RM_5.6.3.sz.mell'!I43</f>
        <v>0</v>
      </c>
      <c r="J43" s="322">
        <f>'RM_5.6.3.sz.mell'!J43</f>
        <v>0</v>
      </c>
      <c r="K43" s="371">
        <f>'RM_5.6.3.sz.mell'!K43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'RM_5.6.3.sz.mell'!C45</f>
        <v>0</v>
      </c>
      <c r="D45" s="834">
        <f>'RM_5.6.3.sz.mell'!D45</f>
        <v>0</v>
      </c>
      <c r="E45" s="834">
        <f>'RM_5.6.3.sz.mell'!E45</f>
        <v>0</v>
      </c>
      <c r="F45" s="834">
        <f>'RM_5.6.3.sz.mell'!F45</f>
        <v>0</v>
      </c>
      <c r="G45" s="834">
        <f>'RM_5.6.3.sz.mell'!G45</f>
        <v>0</v>
      </c>
      <c r="H45" s="834">
        <f>'RM_5.6.3.sz.mell'!H45</f>
        <v>0</v>
      </c>
      <c r="I45" s="834">
        <f>'RM_5.6.3.sz.mell'!I45</f>
        <v>0</v>
      </c>
      <c r="J45" s="834">
        <f>'RM_5.6.3.sz.mell'!J45</f>
        <v>0</v>
      </c>
      <c r="K45" s="327">
        <f>'RM_5.6.3.sz.mell'!K45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'RM_5.6.3.sz.mell'!C46</f>
        <v>0</v>
      </c>
      <c r="D46" s="836">
        <f>'RM_5.6.3.sz.mell'!D46</f>
        <v>0</v>
      </c>
      <c r="E46" s="836">
        <f>'RM_5.6.3.sz.mell'!E46</f>
        <v>0</v>
      </c>
      <c r="F46" s="836">
        <f>'RM_5.6.3.sz.mell'!F46</f>
        <v>0</v>
      </c>
      <c r="G46" s="836">
        <f>'RM_5.6.3.sz.mell'!G46</f>
        <v>0</v>
      </c>
      <c r="H46" s="836">
        <f>'RM_5.6.3.sz.mell'!H46</f>
        <v>0</v>
      </c>
      <c r="I46" s="836">
        <f>'RM_5.6.3.sz.mell'!I46</f>
        <v>0</v>
      </c>
      <c r="J46" s="836">
        <f>'RM_5.6.3.sz.mell'!J46</f>
        <v>0</v>
      </c>
      <c r="K46" s="837">
        <f>'RM_5.6.3.sz.mell'!K46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'RM_5.6.3.sz.mell'!C47</f>
        <v>0</v>
      </c>
      <c r="D47" s="839">
        <f>'RM_5.6.3.sz.mell'!D47</f>
        <v>0</v>
      </c>
      <c r="E47" s="839">
        <f>'RM_5.6.3.sz.mell'!E47</f>
        <v>0</v>
      </c>
      <c r="F47" s="839">
        <f>'RM_5.6.3.sz.mell'!F47</f>
        <v>0</v>
      </c>
      <c r="G47" s="839">
        <f>'RM_5.6.3.sz.mell'!G47</f>
        <v>0</v>
      </c>
      <c r="H47" s="839">
        <f>'RM_5.6.3.sz.mell'!H47</f>
        <v>0</v>
      </c>
      <c r="I47" s="839">
        <f>'RM_5.6.3.sz.mell'!I47</f>
        <v>0</v>
      </c>
      <c r="J47" s="839">
        <f>'RM_5.6.3.sz.mell'!J47</f>
        <v>0</v>
      </c>
      <c r="K47" s="840">
        <f>'RM_5.6.3.sz.mell'!K47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'RM_5.6.3.sz.mell'!C48</f>
        <v>0</v>
      </c>
      <c r="D48" s="839">
        <f>'RM_5.6.3.sz.mell'!D48</f>
        <v>0</v>
      </c>
      <c r="E48" s="839">
        <f>'RM_5.6.3.sz.mell'!E48</f>
        <v>0</v>
      </c>
      <c r="F48" s="839">
        <f>'RM_5.6.3.sz.mell'!F48</f>
        <v>0</v>
      </c>
      <c r="G48" s="839">
        <f>'RM_5.6.3.sz.mell'!G48</f>
        <v>0</v>
      </c>
      <c r="H48" s="839">
        <f>'RM_5.6.3.sz.mell'!H48</f>
        <v>0</v>
      </c>
      <c r="I48" s="839">
        <f>'RM_5.6.3.sz.mell'!I48</f>
        <v>0</v>
      </c>
      <c r="J48" s="839">
        <f>'RM_5.6.3.sz.mell'!J48</f>
        <v>0</v>
      </c>
      <c r="K48" s="840">
        <f>'RM_5.6.3.sz.mell'!K48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'RM_5.6.3.sz.mell'!C49</f>
        <v>0</v>
      </c>
      <c r="D49" s="839">
        <f>'RM_5.6.3.sz.mell'!D49</f>
        <v>0</v>
      </c>
      <c r="E49" s="839">
        <f>'RM_5.6.3.sz.mell'!E49</f>
        <v>0</v>
      </c>
      <c r="F49" s="839">
        <f>'RM_5.6.3.sz.mell'!F49</f>
        <v>0</v>
      </c>
      <c r="G49" s="839">
        <f>'RM_5.6.3.sz.mell'!G49</f>
        <v>0</v>
      </c>
      <c r="H49" s="839">
        <f>'RM_5.6.3.sz.mell'!H49</f>
        <v>0</v>
      </c>
      <c r="I49" s="839">
        <f>'RM_5.6.3.sz.mell'!I49</f>
        <v>0</v>
      </c>
      <c r="J49" s="839">
        <f>'RM_5.6.3.sz.mell'!J49</f>
        <v>0</v>
      </c>
      <c r="K49" s="840">
        <f>'RM_5.6.3.sz.mell'!K49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'RM_5.6.3.sz.mell'!C50</f>
        <v>0</v>
      </c>
      <c r="D50" s="839">
        <f>'RM_5.6.3.sz.mell'!D50</f>
        <v>0</v>
      </c>
      <c r="E50" s="839">
        <f>'RM_5.6.3.sz.mell'!E50</f>
        <v>0</v>
      </c>
      <c r="F50" s="839">
        <f>'RM_5.6.3.sz.mell'!F50</f>
        <v>0</v>
      </c>
      <c r="G50" s="839">
        <f>'RM_5.6.3.sz.mell'!G50</f>
        <v>0</v>
      </c>
      <c r="H50" s="839">
        <f>'RM_5.6.3.sz.mell'!H50</f>
        <v>0</v>
      </c>
      <c r="I50" s="839">
        <f>'RM_5.6.3.sz.mell'!I50</f>
        <v>0</v>
      </c>
      <c r="J50" s="839">
        <f>'RM_5.6.3.sz.mell'!J50</f>
        <v>0</v>
      </c>
      <c r="K50" s="840">
        <f>'RM_5.6.3.sz.mell'!K50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'RM_5.6.3.sz.mell'!C51</f>
        <v>0</v>
      </c>
      <c r="D51" s="834">
        <f>'RM_5.6.3.sz.mell'!D51</f>
        <v>0</v>
      </c>
      <c r="E51" s="834">
        <f>'RM_5.6.3.sz.mell'!E51</f>
        <v>0</v>
      </c>
      <c r="F51" s="834">
        <f>'RM_5.6.3.sz.mell'!F51</f>
        <v>0</v>
      </c>
      <c r="G51" s="834">
        <f>'RM_5.6.3.sz.mell'!G51</f>
        <v>0</v>
      </c>
      <c r="H51" s="834">
        <f>'RM_5.6.3.sz.mell'!H51</f>
        <v>0</v>
      </c>
      <c r="I51" s="834">
        <f>'RM_5.6.3.sz.mell'!I51</f>
        <v>0</v>
      </c>
      <c r="J51" s="834">
        <f>'RM_5.6.3.sz.mell'!J51</f>
        <v>0</v>
      </c>
      <c r="K51" s="327">
        <f>'RM_5.6.3.sz.mell'!K51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'RM_5.6.3.sz.mell'!C52</f>
        <v>0</v>
      </c>
      <c r="D52" s="836">
        <f>'RM_5.6.3.sz.mell'!D52</f>
        <v>0</v>
      </c>
      <c r="E52" s="836">
        <f>'RM_5.6.3.sz.mell'!E52</f>
        <v>0</v>
      </c>
      <c r="F52" s="836">
        <f>'RM_5.6.3.sz.mell'!F52</f>
        <v>0</v>
      </c>
      <c r="G52" s="836">
        <f>'RM_5.6.3.sz.mell'!G52</f>
        <v>0</v>
      </c>
      <c r="H52" s="836">
        <f>'RM_5.6.3.sz.mell'!H52</f>
        <v>0</v>
      </c>
      <c r="I52" s="836">
        <f>'RM_5.6.3.sz.mell'!I52</f>
        <v>0</v>
      </c>
      <c r="J52" s="836">
        <f>'RM_5.6.3.sz.mell'!J52</f>
        <v>0</v>
      </c>
      <c r="K52" s="837">
        <f>'RM_5.6.3.sz.mell'!K52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'RM_5.6.3.sz.mell'!C53</f>
        <v>0</v>
      </c>
      <c r="D53" s="839">
        <f>'RM_5.6.3.sz.mell'!D53</f>
        <v>0</v>
      </c>
      <c r="E53" s="839">
        <f>'RM_5.6.3.sz.mell'!E53</f>
        <v>0</v>
      </c>
      <c r="F53" s="839">
        <f>'RM_5.6.3.sz.mell'!F53</f>
        <v>0</v>
      </c>
      <c r="G53" s="839">
        <f>'RM_5.6.3.sz.mell'!G53</f>
        <v>0</v>
      </c>
      <c r="H53" s="839">
        <f>'RM_5.6.3.sz.mell'!H53</f>
        <v>0</v>
      </c>
      <c r="I53" s="839">
        <f>'RM_5.6.3.sz.mell'!I53</f>
        <v>0</v>
      </c>
      <c r="J53" s="839">
        <f>'RM_5.6.3.sz.mell'!J53</f>
        <v>0</v>
      </c>
      <c r="K53" s="840">
        <f>'RM_5.6.3.sz.mell'!K53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'RM_5.6.3.sz.mell'!C54</f>
        <v>0</v>
      </c>
      <c r="D54" s="839">
        <f>'RM_5.6.3.sz.mell'!D54</f>
        <v>0</v>
      </c>
      <c r="E54" s="839">
        <f>'RM_5.6.3.sz.mell'!E54</f>
        <v>0</v>
      </c>
      <c r="F54" s="839">
        <f>'RM_5.6.3.sz.mell'!F54</f>
        <v>0</v>
      </c>
      <c r="G54" s="839">
        <f>'RM_5.6.3.sz.mell'!G54</f>
        <v>0</v>
      </c>
      <c r="H54" s="839">
        <f>'RM_5.6.3.sz.mell'!H54</f>
        <v>0</v>
      </c>
      <c r="I54" s="839">
        <f>'RM_5.6.3.sz.mell'!I54</f>
        <v>0</v>
      </c>
      <c r="J54" s="839">
        <f>'RM_5.6.3.sz.mell'!J54</f>
        <v>0</v>
      </c>
      <c r="K54" s="840">
        <f>'RM_5.6.3.sz.mell'!K54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'RM_5.6.3.sz.mell'!C55</f>
        <v>0</v>
      </c>
      <c r="D55" s="839">
        <f>'RM_5.6.3.sz.mell'!D55</f>
        <v>0</v>
      </c>
      <c r="E55" s="839">
        <f>'RM_5.6.3.sz.mell'!E55</f>
        <v>0</v>
      </c>
      <c r="F55" s="839">
        <f>'RM_5.6.3.sz.mell'!F55</f>
        <v>0</v>
      </c>
      <c r="G55" s="839">
        <f>'RM_5.6.3.sz.mell'!G55</f>
        <v>0</v>
      </c>
      <c r="H55" s="839">
        <f>'RM_5.6.3.sz.mell'!H55</f>
        <v>0</v>
      </c>
      <c r="I55" s="839">
        <f>'RM_5.6.3.sz.mell'!I55</f>
        <v>0</v>
      </c>
      <c r="J55" s="839">
        <f>'RM_5.6.3.sz.mell'!J55</f>
        <v>0</v>
      </c>
      <c r="K55" s="840">
        <f>'RM_5.6.3.sz.mell'!K55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'RM_5.6.3.sz.mell'!C56</f>
        <v>0</v>
      </c>
      <c r="D56" s="834">
        <f>'RM_5.6.3.sz.mell'!D56</f>
        <v>0</v>
      </c>
      <c r="E56" s="834">
        <f>'RM_5.6.3.sz.mell'!E56</f>
        <v>0</v>
      </c>
      <c r="F56" s="834">
        <f>'RM_5.6.3.sz.mell'!F56</f>
        <v>0</v>
      </c>
      <c r="G56" s="834">
        <f>'RM_5.6.3.sz.mell'!G56</f>
        <v>0</v>
      </c>
      <c r="H56" s="834">
        <f>'RM_5.6.3.sz.mell'!H56</f>
        <v>0</v>
      </c>
      <c r="I56" s="834">
        <f>'RM_5.6.3.sz.mell'!I56</f>
        <v>0</v>
      </c>
      <c r="J56" s="834">
        <f>'RM_5.6.3.sz.mell'!J56</f>
        <v>0</v>
      </c>
      <c r="K56" s="327">
        <f>'RM_5.6.3.sz.mell'!K56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'RM_5.6.3.sz.mell'!C57</f>
        <v>0</v>
      </c>
      <c r="D57" s="842">
        <f>'RM_5.6.3.sz.mell'!D57</f>
        <v>0</v>
      </c>
      <c r="E57" s="842">
        <f>'RM_5.6.3.sz.mell'!E57</f>
        <v>0</v>
      </c>
      <c r="F57" s="842">
        <f>'RM_5.6.3.sz.mell'!F57</f>
        <v>0</v>
      </c>
      <c r="G57" s="842">
        <f>'RM_5.6.3.sz.mell'!G57</f>
        <v>0</v>
      </c>
      <c r="H57" s="842">
        <f>'RM_5.6.3.sz.mell'!H57</f>
        <v>0</v>
      </c>
      <c r="I57" s="842">
        <f>'RM_5.6.3.sz.mell'!I57</f>
        <v>0</v>
      </c>
      <c r="J57" s="842">
        <f>'RM_5.6.3.sz.mell'!J57</f>
        <v>0</v>
      </c>
      <c r="K57" s="375">
        <f>'RM_5.6.3.sz.mell'!K57</f>
        <v>0</v>
      </c>
    </row>
    <row r="58" spans="1:11" ht="8.1" customHeight="1" thickBot="1" x14ac:dyDescent="0.3">
      <c r="C58" s="848">
        <f>'RM_5.6.3.sz.mell'!C58</f>
        <v>0</v>
      </c>
      <c r="D58" s="848">
        <f>'RM_5.6.3.sz.mell'!D58</f>
        <v>0</v>
      </c>
      <c r="E58" s="848">
        <f>'RM_5.6.3.sz.mell'!E58</f>
        <v>0</v>
      </c>
      <c r="F58" s="848">
        <f>'RM_5.6.3.sz.mell'!F58</f>
        <v>0</v>
      </c>
      <c r="G58" s="848">
        <f>'RM_5.6.3.sz.mell'!G58</f>
        <v>0</v>
      </c>
      <c r="H58" s="848">
        <f>'RM_5.6.3.sz.mell'!H58</f>
        <v>0</v>
      </c>
      <c r="I58" s="848">
        <f>'RM_5.6.3.sz.mell'!I58</f>
        <v>0</v>
      </c>
      <c r="J58" s="848">
        <f>'RM_5.6.3.sz.mell'!J58</f>
        <v>0</v>
      </c>
      <c r="K58" s="849">
        <f>'RM_5.6.3.sz.mell'!K58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'RM_5.6.3.sz.mell'!C59</f>
        <v>0</v>
      </c>
      <c r="D59" s="846">
        <f>'RM_5.6.3.sz.mell'!D59</f>
        <v>0</v>
      </c>
      <c r="E59" s="846">
        <f>'RM_5.6.3.sz.mell'!E59</f>
        <v>0</v>
      </c>
      <c r="F59" s="846">
        <f>'RM_5.6.3.sz.mell'!F59</f>
        <v>0</v>
      </c>
      <c r="G59" s="846">
        <f>'RM_5.6.3.sz.mell'!G59</f>
        <v>0</v>
      </c>
      <c r="H59" s="846">
        <f>'RM_5.6.3.sz.mell'!H59</f>
        <v>0</v>
      </c>
      <c r="I59" s="846">
        <f>'RM_5.6.3.sz.mell'!I59</f>
        <v>0</v>
      </c>
      <c r="J59" s="846">
        <f>'RM_5.6.3.sz.mell'!J59</f>
        <v>0</v>
      </c>
      <c r="K59" s="847">
        <f>'RM_5.6.3.sz.mell'!K59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'RM_5.6.3.sz.mell'!C60</f>
        <v>0</v>
      </c>
      <c r="D60" s="846">
        <f>'RM_5.6.3.sz.mell'!D60</f>
        <v>0</v>
      </c>
      <c r="E60" s="846">
        <f>'RM_5.6.3.sz.mell'!E60</f>
        <v>0</v>
      </c>
      <c r="F60" s="846">
        <f>'RM_5.6.3.sz.mell'!F60</f>
        <v>0</v>
      </c>
      <c r="G60" s="846">
        <f>'RM_5.6.3.sz.mell'!G60</f>
        <v>0</v>
      </c>
      <c r="H60" s="846">
        <f>'RM_5.6.3.sz.mell'!H60</f>
        <v>0</v>
      </c>
      <c r="I60" s="846">
        <f>'RM_5.6.3.sz.mell'!I60</f>
        <v>0</v>
      </c>
      <c r="J60" s="846">
        <f>'RM_5.6.3.sz.mell'!J60</f>
        <v>0</v>
      </c>
      <c r="K60" s="847">
        <f>'RM_5.6.3.sz.mell'!K60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Munka4">
    <tabColor rgb="FF92D050"/>
  </sheetPr>
  <dimension ref="A1:K179"/>
  <sheetViews>
    <sheetView zoomScale="120" zoomScaleNormal="120" zoomScaleSheetLayoutView="85" workbookViewId="0">
      <selection activeCell="C150" sqref="C150"/>
    </sheetView>
  </sheetViews>
  <sheetFormatPr defaultColWidth="9.33203125" defaultRowHeight="13.2" x14ac:dyDescent="0.25"/>
  <cols>
    <col min="1" max="1" width="19.44140625" style="400" customWidth="1"/>
    <col min="2" max="2" width="72" style="401" customWidth="1"/>
    <col min="3" max="3" width="25" style="402" customWidth="1"/>
    <col min="4" max="16384" width="9.33203125" style="3"/>
  </cols>
  <sheetData>
    <row r="1" spans="1:3" s="2" customFormat="1" ht="16.5" customHeight="1" thickBot="1" x14ac:dyDescent="0.3">
      <c r="A1" s="611"/>
      <c r="B1" s="612"/>
      <c r="C1" s="606" t="str">
        <f>CONCATENATE("9.1. melléklet ",ALAPADATOK!A7," ",ALAPADATOK!B7," ",ALAPADATOK!C7," ",ALAPADATOK!D7," ",ALAPADATOK!E7," ",ALAPADATOK!F7," ",ALAPADATOK!G7," ",ALAPADATOK!H7)</f>
        <v>9.1. melléklet a … / 2019 ( … ) önkormányzati rendelethez</v>
      </c>
    </row>
    <row r="2" spans="1:3" s="95" customFormat="1" ht="21.15" customHeight="1" x14ac:dyDescent="0.25">
      <c r="A2" s="613" t="s">
        <v>61</v>
      </c>
      <c r="B2" s="614" t="str">
        <f>CONCATENATE(ALAPADATOK!A3)</f>
        <v>Hidegkút Község Önkormányzata</v>
      </c>
      <c r="C2" s="615" t="s">
        <v>54</v>
      </c>
    </row>
    <row r="3" spans="1:3" s="95" customFormat="1" ht="16.2" thickBot="1" x14ac:dyDescent="0.3">
      <c r="A3" s="616" t="s">
        <v>203</v>
      </c>
      <c r="B3" s="617" t="s">
        <v>398</v>
      </c>
      <c r="C3" s="618" t="s">
        <v>54</v>
      </c>
    </row>
    <row r="4" spans="1:3" s="96" customFormat="1" ht="15.9" customHeight="1" thickBot="1" x14ac:dyDescent="0.35">
      <c r="A4" s="619"/>
      <c r="B4" s="619"/>
      <c r="C4" s="620" t="str">
        <f>'KV_7.sz.mell.'!F5</f>
        <v>Forintban!</v>
      </c>
    </row>
    <row r="5" spans="1:3" ht="13.8" thickBot="1" x14ac:dyDescent="0.3">
      <c r="A5" s="621" t="s">
        <v>205</v>
      </c>
      <c r="B5" s="622" t="s">
        <v>563</v>
      </c>
      <c r="C5" s="623" t="s">
        <v>55</v>
      </c>
    </row>
    <row r="6" spans="1:3" s="69" customFormat="1" ht="12.9" customHeight="1" thickBot="1" x14ac:dyDescent="0.3">
      <c r="A6" s="624"/>
      <c r="B6" s="625" t="s">
        <v>493</v>
      </c>
      <c r="C6" s="626" t="s">
        <v>494</v>
      </c>
    </row>
    <row r="7" spans="1:3" s="69" customFormat="1" ht="15.9" customHeight="1" thickBot="1" x14ac:dyDescent="0.3">
      <c r="A7" s="627"/>
      <c r="B7" s="628" t="s">
        <v>56</v>
      </c>
      <c r="C7" s="629"/>
    </row>
    <row r="8" spans="1:3" s="69" customFormat="1" ht="12" customHeight="1" thickBot="1" x14ac:dyDescent="0.3">
      <c r="A8" s="32" t="s">
        <v>18</v>
      </c>
      <c r="B8" s="21" t="s">
        <v>252</v>
      </c>
      <c r="C8" s="307">
        <f>+C9+C10+C11+C12+C13+C14</f>
        <v>0</v>
      </c>
    </row>
    <row r="9" spans="1:3" s="97" customFormat="1" ht="12" customHeight="1" x14ac:dyDescent="0.2">
      <c r="A9" s="445" t="s">
        <v>98</v>
      </c>
      <c r="B9" s="426" t="s">
        <v>253</v>
      </c>
      <c r="C9" s="310"/>
    </row>
    <row r="10" spans="1:3" s="98" customFormat="1" ht="12" customHeight="1" x14ac:dyDescent="0.2">
      <c r="A10" s="446" t="s">
        <v>99</v>
      </c>
      <c r="B10" s="427" t="s">
        <v>254</v>
      </c>
      <c r="C10" s="309"/>
    </row>
    <row r="11" spans="1:3" s="98" customFormat="1" ht="12" customHeight="1" x14ac:dyDescent="0.2">
      <c r="A11" s="446" t="s">
        <v>100</v>
      </c>
      <c r="B11" s="427" t="s">
        <v>550</v>
      </c>
      <c r="C11" s="309"/>
    </row>
    <row r="12" spans="1:3" s="98" customFormat="1" ht="12" customHeight="1" x14ac:dyDescent="0.2">
      <c r="A12" s="446" t="s">
        <v>101</v>
      </c>
      <c r="B12" s="427" t="s">
        <v>256</v>
      </c>
      <c r="C12" s="309"/>
    </row>
    <row r="13" spans="1:3" s="98" customFormat="1" ht="12" customHeight="1" x14ac:dyDescent="0.2">
      <c r="A13" s="446" t="s">
        <v>148</v>
      </c>
      <c r="B13" s="427" t="s">
        <v>506</v>
      </c>
      <c r="C13" s="309"/>
    </row>
    <row r="14" spans="1:3" s="97" customFormat="1" ht="12" customHeight="1" thickBot="1" x14ac:dyDescent="0.3">
      <c r="A14" s="447" t="s">
        <v>102</v>
      </c>
      <c r="B14" s="570" t="s">
        <v>576</v>
      </c>
      <c r="C14" s="309"/>
    </row>
    <row r="15" spans="1:3" s="97" customFormat="1" ht="12" customHeight="1" thickBot="1" x14ac:dyDescent="0.3">
      <c r="A15" s="32" t="s">
        <v>19</v>
      </c>
      <c r="B15" s="302" t="s">
        <v>257</v>
      </c>
      <c r="C15" s="307">
        <f>+C16+C17+C18+C19+C20</f>
        <v>0</v>
      </c>
    </row>
    <row r="16" spans="1:3" s="97" customFormat="1" ht="12" customHeight="1" x14ac:dyDescent="0.2">
      <c r="A16" s="445" t="s">
        <v>104</v>
      </c>
      <c r="B16" s="426" t="s">
        <v>258</v>
      </c>
      <c r="C16" s="310"/>
    </row>
    <row r="17" spans="1:3" s="97" customFormat="1" ht="12" customHeight="1" x14ac:dyDescent="0.2">
      <c r="A17" s="446" t="s">
        <v>105</v>
      </c>
      <c r="B17" s="427" t="s">
        <v>259</v>
      </c>
      <c r="C17" s="309"/>
    </row>
    <row r="18" spans="1:3" s="97" customFormat="1" ht="12" customHeight="1" x14ac:dyDescent="0.2">
      <c r="A18" s="446" t="s">
        <v>106</v>
      </c>
      <c r="B18" s="427" t="s">
        <v>422</v>
      </c>
      <c r="C18" s="309"/>
    </row>
    <row r="19" spans="1:3" s="97" customFormat="1" ht="12" customHeight="1" x14ac:dyDescent="0.2">
      <c r="A19" s="446" t="s">
        <v>107</v>
      </c>
      <c r="B19" s="427" t="s">
        <v>423</v>
      </c>
      <c r="C19" s="309"/>
    </row>
    <row r="20" spans="1:3" s="97" customFormat="1" ht="12" customHeight="1" x14ac:dyDescent="0.2">
      <c r="A20" s="446" t="s">
        <v>108</v>
      </c>
      <c r="B20" s="427" t="s">
        <v>260</v>
      </c>
      <c r="C20" s="309"/>
    </row>
    <row r="21" spans="1:3" s="98" customFormat="1" ht="12" customHeight="1" thickBot="1" x14ac:dyDescent="0.3">
      <c r="A21" s="447" t="s">
        <v>117</v>
      </c>
      <c r="B21" s="570" t="s">
        <v>577</v>
      </c>
      <c r="C21" s="311"/>
    </row>
    <row r="22" spans="1:3" s="98" customFormat="1" ht="12" customHeight="1" thickBot="1" x14ac:dyDescent="0.3">
      <c r="A22" s="32" t="s">
        <v>20</v>
      </c>
      <c r="B22" s="21" t="s">
        <v>262</v>
      </c>
      <c r="C22" s="307">
        <f>+C23+C24+C25+C26+C27</f>
        <v>0</v>
      </c>
    </row>
    <row r="23" spans="1:3" s="98" customFormat="1" ht="12" customHeight="1" x14ac:dyDescent="0.2">
      <c r="A23" s="445" t="s">
        <v>87</v>
      </c>
      <c r="B23" s="426" t="s">
        <v>263</v>
      </c>
      <c r="C23" s="310"/>
    </row>
    <row r="24" spans="1:3" s="97" customFormat="1" ht="12" customHeight="1" x14ac:dyDescent="0.2">
      <c r="A24" s="446" t="s">
        <v>88</v>
      </c>
      <c r="B24" s="427" t="s">
        <v>264</v>
      </c>
      <c r="C24" s="309"/>
    </row>
    <row r="25" spans="1:3" s="98" customFormat="1" ht="12" customHeight="1" x14ac:dyDescent="0.2">
      <c r="A25" s="446" t="s">
        <v>89</v>
      </c>
      <c r="B25" s="427" t="s">
        <v>424</v>
      </c>
      <c r="C25" s="309"/>
    </row>
    <row r="26" spans="1:3" s="98" customFormat="1" ht="12" customHeight="1" x14ac:dyDescent="0.2">
      <c r="A26" s="446" t="s">
        <v>90</v>
      </c>
      <c r="B26" s="427" t="s">
        <v>425</v>
      </c>
      <c r="C26" s="309"/>
    </row>
    <row r="27" spans="1:3" s="98" customFormat="1" ht="12" customHeight="1" x14ac:dyDescent="0.2">
      <c r="A27" s="446" t="s">
        <v>171</v>
      </c>
      <c r="B27" s="427" t="s">
        <v>265</v>
      </c>
      <c r="C27" s="309"/>
    </row>
    <row r="28" spans="1:3" s="98" customFormat="1" ht="12" customHeight="1" thickBot="1" x14ac:dyDescent="0.3">
      <c r="A28" s="447" t="s">
        <v>172</v>
      </c>
      <c r="B28" s="570" t="s">
        <v>569</v>
      </c>
      <c r="C28" s="571"/>
    </row>
    <row r="29" spans="1:3" s="98" customFormat="1" ht="12" customHeight="1" thickBot="1" x14ac:dyDescent="0.3">
      <c r="A29" s="32" t="s">
        <v>173</v>
      </c>
      <c r="B29" s="21" t="s">
        <v>560</v>
      </c>
      <c r="C29" s="313">
        <f>SUM(C30:C36)</f>
        <v>0</v>
      </c>
    </row>
    <row r="30" spans="1:3" s="98" customFormat="1" ht="12" customHeight="1" x14ac:dyDescent="0.2">
      <c r="A30" s="445" t="s">
        <v>268</v>
      </c>
      <c r="B30" s="426" t="s">
        <v>555</v>
      </c>
      <c r="C30" s="421"/>
    </row>
    <row r="31" spans="1:3" s="98" customFormat="1" ht="12" customHeight="1" x14ac:dyDescent="0.2">
      <c r="A31" s="446" t="s">
        <v>269</v>
      </c>
      <c r="B31" s="427" t="s">
        <v>556</v>
      </c>
      <c r="C31" s="309"/>
    </row>
    <row r="32" spans="1:3" s="98" customFormat="1" ht="12" customHeight="1" x14ac:dyDescent="0.2">
      <c r="A32" s="446" t="s">
        <v>270</v>
      </c>
      <c r="B32" s="427" t="s">
        <v>557</v>
      </c>
      <c r="C32" s="309"/>
    </row>
    <row r="33" spans="1:3" s="98" customFormat="1" ht="12" customHeight="1" x14ac:dyDescent="0.2">
      <c r="A33" s="446" t="s">
        <v>271</v>
      </c>
      <c r="B33" s="427" t="s">
        <v>558</v>
      </c>
      <c r="C33" s="309"/>
    </row>
    <row r="34" spans="1:3" s="98" customFormat="1" ht="12" customHeight="1" x14ac:dyDescent="0.2">
      <c r="A34" s="446" t="s">
        <v>552</v>
      </c>
      <c r="B34" s="427" t="s">
        <v>272</v>
      </c>
      <c r="C34" s="309"/>
    </row>
    <row r="35" spans="1:3" s="98" customFormat="1" ht="12" customHeight="1" x14ac:dyDescent="0.2">
      <c r="A35" s="446" t="s">
        <v>553</v>
      </c>
      <c r="B35" s="427" t="s">
        <v>273</v>
      </c>
      <c r="C35" s="309"/>
    </row>
    <row r="36" spans="1:3" s="98" customFormat="1" ht="12" customHeight="1" thickBot="1" x14ac:dyDescent="0.25">
      <c r="A36" s="447" t="s">
        <v>554</v>
      </c>
      <c r="B36" s="525" t="s">
        <v>274</v>
      </c>
      <c r="C36" s="311"/>
    </row>
    <row r="37" spans="1:3" s="98" customFormat="1" ht="12" customHeight="1" thickBot="1" x14ac:dyDescent="0.3">
      <c r="A37" s="32" t="s">
        <v>22</v>
      </c>
      <c r="B37" s="21" t="s">
        <v>434</v>
      </c>
      <c r="C37" s="307">
        <f>SUM(C38:C48)</f>
        <v>0</v>
      </c>
    </row>
    <row r="38" spans="1:3" s="98" customFormat="1" ht="12" customHeight="1" x14ac:dyDescent="0.2">
      <c r="A38" s="445" t="s">
        <v>91</v>
      </c>
      <c r="B38" s="426" t="s">
        <v>277</v>
      </c>
      <c r="C38" s="310"/>
    </row>
    <row r="39" spans="1:3" s="98" customFormat="1" ht="12" customHeight="1" x14ac:dyDescent="0.2">
      <c r="A39" s="446" t="s">
        <v>92</v>
      </c>
      <c r="B39" s="427" t="s">
        <v>278</v>
      </c>
      <c r="C39" s="309"/>
    </row>
    <row r="40" spans="1:3" s="98" customFormat="1" ht="12" customHeight="1" x14ac:dyDescent="0.2">
      <c r="A40" s="446" t="s">
        <v>93</v>
      </c>
      <c r="B40" s="427" t="s">
        <v>279</v>
      </c>
      <c r="C40" s="309"/>
    </row>
    <row r="41" spans="1:3" s="98" customFormat="1" ht="12" customHeight="1" x14ac:dyDescent="0.2">
      <c r="A41" s="446" t="s">
        <v>175</v>
      </c>
      <c r="B41" s="427" t="s">
        <v>280</v>
      </c>
      <c r="C41" s="309"/>
    </row>
    <row r="42" spans="1:3" s="98" customFormat="1" ht="12" customHeight="1" x14ac:dyDescent="0.2">
      <c r="A42" s="446" t="s">
        <v>176</v>
      </c>
      <c r="B42" s="427" t="s">
        <v>281</v>
      </c>
      <c r="C42" s="309"/>
    </row>
    <row r="43" spans="1:3" s="98" customFormat="1" ht="12" customHeight="1" x14ac:dyDescent="0.2">
      <c r="A43" s="446" t="s">
        <v>177</v>
      </c>
      <c r="B43" s="427" t="s">
        <v>282</v>
      </c>
      <c r="C43" s="309"/>
    </row>
    <row r="44" spans="1:3" s="98" customFormat="1" ht="12" customHeight="1" x14ac:dyDescent="0.2">
      <c r="A44" s="446" t="s">
        <v>178</v>
      </c>
      <c r="B44" s="427" t="s">
        <v>283</v>
      </c>
      <c r="C44" s="309"/>
    </row>
    <row r="45" spans="1:3" s="98" customFormat="1" ht="12" customHeight="1" x14ac:dyDescent="0.2">
      <c r="A45" s="446" t="s">
        <v>179</v>
      </c>
      <c r="B45" s="427" t="s">
        <v>559</v>
      </c>
      <c r="C45" s="309"/>
    </row>
    <row r="46" spans="1:3" s="98" customFormat="1" ht="12" customHeight="1" x14ac:dyDescent="0.2">
      <c r="A46" s="446" t="s">
        <v>275</v>
      </c>
      <c r="B46" s="427" t="s">
        <v>285</v>
      </c>
      <c r="C46" s="312"/>
    </row>
    <row r="47" spans="1:3" s="98" customFormat="1" ht="12" customHeight="1" x14ac:dyDescent="0.2">
      <c r="A47" s="447" t="s">
        <v>276</v>
      </c>
      <c r="B47" s="428" t="s">
        <v>436</v>
      </c>
      <c r="C47" s="413"/>
    </row>
    <row r="48" spans="1:3" s="98" customFormat="1" ht="12" customHeight="1" thickBot="1" x14ac:dyDescent="0.3">
      <c r="A48" s="447" t="s">
        <v>435</v>
      </c>
      <c r="B48" s="570" t="s">
        <v>578</v>
      </c>
      <c r="C48" s="573"/>
    </row>
    <row r="49" spans="1:3" s="98" customFormat="1" ht="12" customHeight="1" thickBot="1" x14ac:dyDescent="0.3">
      <c r="A49" s="32" t="s">
        <v>23</v>
      </c>
      <c r="B49" s="21" t="s">
        <v>287</v>
      </c>
      <c r="C49" s="307">
        <f>SUM(C50:C54)</f>
        <v>0</v>
      </c>
    </row>
    <row r="50" spans="1:3" s="98" customFormat="1" ht="12" customHeight="1" x14ac:dyDescent="0.2">
      <c r="A50" s="445" t="s">
        <v>94</v>
      </c>
      <c r="B50" s="426" t="s">
        <v>291</v>
      </c>
      <c r="C50" s="470"/>
    </row>
    <row r="51" spans="1:3" s="98" customFormat="1" ht="12" customHeight="1" x14ac:dyDescent="0.2">
      <c r="A51" s="446" t="s">
        <v>95</v>
      </c>
      <c r="B51" s="427" t="s">
        <v>292</v>
      </c>
      <c r="C51" s="312"/>
    </row>
    <row r="52" spans="1:3" s="98" customFormat="1" ht="12" customHeight="1" x14ac:dyDescent="0.2">
      <c r="A52" s="446" t="s">
        <v>288</v>
      </c>
      <c r="B52" s="427" t="s">
        <v>293</v>
      </c>
      <c r="C52" s="312"/>
    </row>
    <row r="53" spans="1:3" s="98" customFormat="1" ht="12" customHeight="1" x14ac:dyDescent="0.2">
      <c r="A53" s="446" t="s">
        <v>289</v>
      </c>
      <c r="B53" s="427" t="s">
        <v>294</v>
      </c>
      <c r="C53" s="312"/>
    </row>
    <row r="54" spans="1:3" s="98" customFormat="1" ht="12" customHeight="1" thickBot="1" x14ac:dyDescent="0.25">
      <c r="A54" s="447" t="s">
        <v>290</v>
      </c>
      <c r="B54" s="428" t="s">
        <v>295</v>
      </c>
      <c r="C54" s="413"/>
    </row>
    <row r="55" spans="1:3" s="98" customFormat="1" ht="12" customHeight="1" thickBot="1" x14ac:dyDescent="0.3">
      <c r="A55" s="32" t="s">
        <v>180</v>
      </c>
      <c r="B55" s="21" t="s">
        <v>296</v>
      </c>
      <c r="C55" s="307">
        <f>SUM(C56:C58)</f>
        <v>0</v>
      </c>
    </row>
    <row r="56" spans="1:3" s="98" customFormat="1" ht="12" customHeight="1" x14ac:dyDescent="0.2">
      <c r="A56" s="445" t="s">
        <v>96</v>
      </c>
      <c r="B56" s="426" t="s">
        <v>297</v>
      </c>
      <c r="C56" s="310"/>
    </row>
    <row r="57" spans="1:3" s="98" customFormat="1" ht="12" customHeight="1" x14ac:dyDescent="0.2">
      <c r="A57" s="446" t="s">
        <v>97</v>
      </c>
      <c r="B57" s="427" t="s">
        <v>426</v>
      </c>
      <c r="C57" s="309"/>
    </row>
    <row r="58" spans="1:3" s="98" customFormat="1" ht="12" customHeight="1" x14ac:dyDescent="0.2">
      <c r="A58" s="446" t="s">
        <v>300</v>
      </c>
      <c r="B58" s="427" t="s">
        <v>298</v>
      </c>
      <c r="C58" s="309"/>
    </row>
    <row r="59" spans="1:3" s="98" customFormat="1" ht="12" customHeight="1" thickBot="1" x14ac:dyDescent="0.25">
      <c r="A59" s="447" t="s">
        <v>301</v>
      </c>
      <c r="B59" s="428" t="s">
        <v>299</v>
      </c>
      <c r="C59" s="311"/>
    </row>
    <row r="60" spans="1:3" s="98" customFormat="1" ht="12" customHeight="1" thickBot="1" x14ac:dyDescent="0.3">
      <c r="A60" s="32" t="s">
        <v>25</v>
      </c>
      <c r="B60" s="302" t="s">
        <v>302</v>
      </c>
      <c r="C60" s="307">
        <f>SUM(C61:C63)</f>
        <v>0</v>
      </c>
    </row>
    <row r="61" spans="1:3" s="98" customFormat="1" ht="12" customHeight="1" x14ac:dyDescent="0.2">
      <c r="A61" s="445" t="s">
        <v>181</v>
      </c>
      <c r="B61" s="426" t="s">
        <v>304</v>
      </c>
      <c r="C61" s="312"/>
    </row>
    <row r="62" spans="1:3" s="98" customFormat="1" ht="12" customHeight="1" x14ac:dyDescent="0.2">
      <c r="A62" s="446" t="s">
        <v>182</v>
      </c>
      <c r="B62" s="427" t="s">
        <v>427</v>
      </c>
      <c r="C62" s="312"/>
    </row>
    <row r="63" spans="1:3" s="98" customFormat="1" ht="12" customHeight="1" x14ac:dyDescent="0.2">
      <c r="A63" s="446" t="s">
        <v>231</v>
      </c>
      <c r="B63" s="427" t="s">
        <v>305</v>
      </c>
      <c r="C63" s="312"/>
    </row>
    <row r="64" spans="1:3" s="98" customFormat="1" ht="12" customHeight="1" thickBot="1" x14ac:dyDescent="0.25">
      <c r="A64" s="447" t="s">
        <v>303</v>
      </c>
      <c r="B64" s="428" t="s">
        <v>306</v>
      </c>
      <c r="C64" s="312"/>
    </row>
    <row r="65" spans="1:3" s="98" customFormat="1" ht="12" customHeight="1" thickBot="1" x14ac:dyDescent="0.3">
      <c r="A65" s="32" t="s">
        <v>26</v>
      </c>
      <c r="B65" s="21" t="s">
        <v>307</v>
      </c>
      <c r="C65" s="313">
        <f>+C8+C15+C22+C29+C37+C49+C55+C60</f>
        <v>0</v>
      </c>
    </row>
    <row r="66" spans="1:3" s="98" customFormat="1" ht="12" customHeight="1" thickBot="1" x14ac:dyDescent="0.25">
      <c r="A66" s="448" t="s">
        <v>394</v>
      </c>
      <c r="B66" s="302" t="s">
        <v>309</v>
      </c>
      <c r="C66" s="307">
        <f>SUM(C67:C69)</f>
        <v>0</v>
      </c>
    </row>
    <row r="67" spans="1:3" s="98" customFormat="1" ht="12" customHeight="1" x14ac:dyDescent="0.2">
      <c r="A67" s="445" t="s">
        <v>337</v>
      </c>
      <c r="B67" s="426" t="s">
        <v>310</v>
      </c>
      <c r="C67" s="312"/>
    </row>
    <row r="68" spans="1:3" s="98" customFormat="1" ht="12" customHeight="1" x14ac:dyDescent="0.2">
      <c r="A68" s="446" t="s">
        <v>346</v>
      </c>
      <c r="B68" s="427" t="s">
        <v>311</v>
      </c>
      <c r="C68" s="312"/>
    </row>
    <row r="69" spans="1:3" s="98" customFormat="1" ht="12" customHeight="1" thickBot="1" x14ac:dyDescent="0.25">
      <c r="A69" s="447" t="s">
        <v>347</v>
      </c>
      <c r="B69" s="429" t="s">
        <v>461</v>
      </c>
      <c r="C69" s="312"/>
    </row>
    <row r="70" spans="1:3" s="98" customFormat="1" ht="12" customHeight="1" thickBot="1" x14ac:dyDescent="0.25">
      <c r="A70" s="448" t="s">
        <v>313</v>
      </c>
      <c r="B70" s="302" t="s">
        <v>314</v>
      </c>
      <c r="C70" s="307">
        <f>SUM(C71:C74)</f>
        <v>0</v>
      </c>
    </row>
    <row r="71" spans="1:3" s="98" customFormat="1" ht="12" customHeight="1" x14ac:dyDescent="0.2">
      <c r="A71" s="445" t="s">
        <v>149</v>
      </c>
      <c r="B71" s="426" t="s">
        <v>315</v>
      </c>
      <c r="C71" s="312"/>
    </row>
    <row r="72" spans="1:3" s="98" customFormat="1" ht="12" customHeight="1" x14ac:dyDescent="0.2">
      <c r="A72" s="446" t="s">
        <v>150</v>
      </c>
      <c r="B72" s="427" t="s">
        <v>571</v>
      </c>
      <c r="C72" s="312"/>
    </row>
    <row r="73" spans="1:3" s="98" customFormat="1" ht="12" customHeight="1" x14ac:dyDescent="0.2">
      <c r="A73" s="446" t="s">
        <v>338</v>
      </c>
      <c r="B73" s="427" t="s">
        <v>316</v>
      </c>
      <c r="C73" s="312"/>
    </row>
    <row r="74" spans="1:3" s="98" customFormat="1" ht="12" customHeight="1" thickBot="1" x14ac:dyDescent="0.3">
      <c r="A74" s="447" t="s">
        <v>339</v>
      </c>
      <c r="B74" s="304" t="s">
        <v>572</v>
      </c>
      <c r="C74" s="312"/>
    </row>
    <row r="75" spans="1:3" s="98" customFormat="1" ht="12" customHeight="1" thickBot="1" x14ac:dyDescent="0.25">
      <c r="A75" s="448" t="s">
        <v>317</v>
      </c>
      <c r="B75" s="302" t="s">
        <v>318</v>
      </c>
      <c r="C75" s="307">
        <f>SUM(C76:C77)</f>
        <v>0</v>
      </c>
    </row>
    <row r="76" spans="1:3" s="98" customFormat="1" ht="12" customHeight="1" x14ac:dyDescent="0.2">
      <c r="A76" s="445" t="s">
        <v>340</v>
      </c>
      <c r="B76" s="426" t="s">
        <v>319</v>
      </c>
      <c r="C76" s="312"/>
    </row>
    <row r="77" spans="1:3" s="98" customFormat="1" ht="12" customHeight="1" thickBot="1" x14ac:dyDescent="0.25">
      <c r="A77" s="447" t="s">
        <v>341</v>
      </c>
      <c r="B77" s="428" t="s">
        <v>320</v>
      </c>
      <c r="C77" s="312"/>
    </row>
    <row r="78" spans="1:3" s="97" customFormat="1" ht="12" customHeight="1" thickBot="1" x14ac:dyDescent="0.25">
      <c r="A78" s="448" t="s">
        <v>321</v>
      </c>
      <c r="B78" s="302" t="s">
        <v>322</v>
      </c>
      <c r="C78" s="307">
        <f>SUM(C79:C81)</f>
        <v>0</v>
      </c>
    </row>
    <row r="79" spans="1:3" s="98" customFormat="1" ht="12" customHeight="1" x14ac:dyDescent="0.2">
      <c r="A79" s="445" t="s">
        <v>342</v>
      </c>
      <c r="B79" s="426" t="s">
        <v>323</v>
      </c>
      <c r="C79" s="312"/>
    </row>
    <row r="80" spans="1:3" s="98" customFormat="1" ht="12" customHeight="1" x14ac:dyDescent="0.2">
      <c r="A80" s="446" t="s">
        <v>343</v>
      </c>
      <c r="B80" s="427" t="s">
        <v>324</v>
      </c>
      <c r="C80" s="312"/>
    </row>
    <row r="81" spans="1:3" s="98" customFormat="1" ht="12" customHeight="1" thickBot="1" x14ac:dyDescent="0.25">
      <c r="A81" s="447" t="s">
        <v>344</v>
      </c>
      <c r="B81" s="428" t="s">
        <v>573</v>
      </c>
      <c r="C81" s="312"/>
    </row>
    <row r="82" spans="1:3" s="98" customFormat="1" ht="12" customHeight="1" thickBot="1" x14ac:dyDescent="0.25">
      <c r="A82" s="448" t="s">
        <v>325</v>
      </c>
      <c r="B82" s="302" t="s">
        <v>345</v>
      </c>
      <c r="C82" s="307">
        <f>SUM(C83:C86)</f>
        <v>0</v>
      </c>
    </row>
    <row r="83" spans="1:3" s="98" customFormat="1" ht="12" customHeight="1" x14ac:dyDescent="0.2">
      <c r="A83" s="449" t="s">
        <v>326</v>
      </c>
      <c r="B83" s="426" t="s">
        <v>327</v>
      </c>
      <c r="C83" s="312"/>
    </row>
    <row r="84" spans="1:3" s="98" customFormat="1" ht="12" customHeight="1" x14ac:dyDescent="0.2">
      <c r="A84" s="450" t="s">
        <v>328</v>
      </c>
      <c r="B84" s="427" t="s">
        <v>329</v>
      </c>
      <c r="C84" s="312"/>
    </row>
    <row r="85" spans="1:3" s="98" customFormat="1" ht="12" customHeight="1" x14ac:dyDescent="0.2">
      <c r="A85" s="450" t="s">
        <v>330</v>
      </c>
      <c r="B85" s="427" t="s">
        <v>331</v>
      </c>
      <c r="C85" s="312"/>
    </row>
    <row r="86" spans="1:3" s="97" customFormat="1" ht="12" customHeight="1" thickBot="1" x14ac:dyDescent="0.25">
      <c r="A86" s="451" t="s">
        <v>332</v>
      </c>
      <c r="B86" s="428" t="s">
        <v>333</v>
      </c>
      <c r="C86" s="312"/>
    </row>
    <row r="87" spans="1:3" s="97" customFormat="1" ht="12" customHeight="1" thickBot="1" x14ac:dyDescent="0.25">
      <c r="A87" s="448" t="s">
        <v>334</v>
      </c>
      <c r="B87" s="302" t="s">
        <v>475</v>
      </c>
      <c r="C87" s="471"/>
    </row>
    <row r="88" spans="1:3" s="97" customFormat="1" ht="12" customHeight="1" thickBot="1" x14ac:dyDescent="0.25">
      <c r="A88" s="448" t="s">
        <v>507</v>
      </c>
      <c r="B88" s="302" t="s">
        <v>335</v>
      </c>
      <c r="C88" s="471"/>
    </row>
    <row r="89" spans="1:3" s="97" customFormat="1" ht="12" customHeight="1" thickBot="1" x14ac:dyDescent="0.25">
      <c r="A89" s="448" t="s">
        <v>508</v>
      </c>
      <c r="B89" s="433" t="s">
        <v>478</v>
      </c>
      <c r="C89" s="313">
        <f>+C66+C70+C75+C78+C82+C88+C87</f>
        <v>0</v>
      </c>
    </row>
    <row r="90" spans="1:3" s="97" customFormat="1" ht="12" customHeight="1" thickBot="1" x14ac:dyDescent="0.25">
      <c r="A90" s="452" t="s">
        <v>509</v>
      </c>
      <c r="B90" s="434" t="s">
        <v>510</v>
      </c>
      <c r="C90" s="313">
        <f>+C65+C89</f>
        <v>0</v>
      </c>
    </row>
    <row r="91" spans="1:3" s="98" customFormat="1" ht="15.15" customHeight="1" thickBot="1" x14ac:dyDescent="0.3">
      <c r="A91" s="245"/>
      <c r="B91" s="246"/>
      <c r="C91" s="372"/>
    </row>
    <row r="92" spans="1:3" s="69" customFormat="1" ht="16.5" customHeight="1" thickBot="1" x14ac:dyDescent="0.3">
      <c r="A92" s="249"/>
      <c r="B92" s="250" t="s">
        <v>57</v>
      </c>
      <c r="C92" s="374"/>
    </row>
    <row r="93" spans="1:3" s="99" customFormat="1" ht="12" customHeight="1" thickBot="1" x14ac:dyDescent="0.3">
      <c r="A93" s="419" t="s">
        <v>18</v>
      </c>
      <c r="B93" s="28" t="s">
        <v>514</v>
      </c>
      <c r="C93" s="306">
        <f>+C94+C95+C96+C97+C98+C111</f>
        <v>0</v>
      </c>
    </row>
    <row r="94" spans="1:3" ht="12" customHeight="1" x14ac:dyDescent="0.25">
      <c r="A94" s="453" t="s">
        <v>98</v>
      </c>
      <c r="B94" s="10" t="s">
        <v>49</v>
      </c>
      <c r="C94" s="308"/>
    </row>
    <row r="95" spans="1:3" ht="12" customHeight="1" x14ac:dyDescent="0.25">
      <c r="A95" s="446" t="s">
        <v>99</v>
      </c>
      <c r="B95" s="8" t="s">
        <v>183</v>
      </c>
      <c r="C95" s="309"/>
    </row>
    <row r="96" spans="1:3" ht="12" customHeight="1" x14ac:dyDescent="0.25">
      <c r="A96" s="446" t="s">
        <v>100</v>
      </c>
      <c r="B96" s="8" t="s">
        <v>140</v>
      </c>
      <c r="C96" s="311"/>
    </row>
    <row r="97" spans="1:3" ht="12" customHeight="1" x14ac:dyDescent="0.25">
      <c r="A97" s="446" t="s">
        <v>101</v>
      </c>
      <c r="B97" s="11" t="s">
        <v>184</v>
      </c>
      <c r="C97" s="311"/>
    </row>
    <row r="98" spans="1:3" ht="12" customHeight="1" x14ac:dyDescent="0.25">
      <c r="A98" s="446" t="s">
        <v>112</v>
      </c>
      <c r="B98" s="19" t="s">
        <v>185</v>
      </c>
      <c r="C98" s="311"/>
    </row>
    <row r="99" spans="1:3" ht="12" customHeight="1" x14ac:dyDescent="0.25">
      <c r="A99" s="446" t="s">
        <v>102</v>
      </c>
      <c r="B99" s="8" t="s">
        <v>511</v>
      </c>
      <c r="C99" s="311"/>
    </row>
    <row r="100" spans="1:3" ht="12" customHeight="1" x14ac:dyDescent="0.2">
      <c r="A100" s="446" t="s">
        <v>103</v>
      </c>
      <c r="B100" s="146" t="s">
        <v>441</v>
      </c>
      <c r="C100" s="311"/>
    </row>
    <row r="101" spans="1:3" ht="12" customHeight="1" x14ac:dyDescent="0.2">
      <c r="A101" s="446" t="s">
        <v>113</v>
      </c>
      <c r="B101" s="146" t="s">
        <v>440</v>
      </c>
      <c r="C101" s="311"/>
    </row>
    <row r="102" spans="1:3" ht="12" customHeight="1" x14ac:dyDescent="0.2">
      <c r="A102" s="446" t="s">
        <v>114</v>
      </c>
      <c r="B102" s="146" t="s">
        <v>351</v>
      </c>
      <c r="C102" s="311"/>
    </row>
    <row r="103" spans="1:3" ht="12" customHeight="1" x14ac:dyDescent="0.25">
      <c r="A103" s="446" t="s">
        <v>115</v>
      </c>
      <c r="B103" s="147" t="s">
        <v>352</v>
      </c>
      <c r="C103" s="311"/>
    </row>
    <row r="104" spans="1:3" ht="12" customHeight="1" x14ac:dyDescent="0.25">
      <c r="A104" s="446" t="s">
        <v>116</v>
      </c>
      <c r="B104" s="147" t="s">
        <v>353</v>
      </c>
      <c r="C104" s="311"/>
    </row>
    <row r="105" spans="1:3" ht="12" customHeight="1" x14ac:dyDescent="0.2">
      <c r="A105" s="446" t="s">
        <v>118</v>
      </c>
      <c r="B105" s="146" t="s">
        <v>354</v>
      </c>
      <c r="C105" s="311"/>
    </row>
    <row r="106" spans="1:3" ht="12" customHeight="1" x14ac:dyDescent="0.2">
      <c r="A106" s="446" t="s">
        <v>186</v>
      </c>
      <c r="B106" s="146" t="s">
        <v>355</v>
      </c>
      <c r="C106" s="311"/>
    </row>
    <row r="107" spans="1:3" ht="12" customHeight="1" x14ac:dyDescent="0.25">
      <c r="A107" s="446" t="s">
        <v>349</v>
      </c>
      <c r="B107" s="147" t="s">
        <v>356</v>
      </c>
      <c r="C107" s="311"/>
    </row>
    <row r="108" spans="1:3" ht="12" customHeight="1" x14ac:dyDescent="0.25">
      <c r="A108" s="454" t="s">
        <v>350</v>
      </c>
      <c r="B108" s="148" t="s">
        <v>357</v>
      </c>
      <c r="C108" s="311"/>
    </row>
    <row r="109" spans="1:3" ht="12" customHeight="1" x14ac:dyDescent="0.25">
      <c r="A109" s="446" t="s">
        <v>438</v>
      </c>
      <c r="B109" s="148" t="s">
        <v>358</v>
      </c>
      <c r="C109" s="311"/>
    </row>
    <row r="110" spans="1:3" ht="12" customHeight="1" x14ac:dyDescent="0.25">
      <c r="A110" s="446" t="s">
        <v>439</v>
      </c>
      <c r="B110" s="147" t="s">
        <v>359</v>
      </c>
      <c r="C110" s="309"/>
    </row>
    <row r="111" spans="1:3" ht="12" customHeight="1" x14ac:dyDescent="0.25">
      <c r="A111" s="446" t="s">
        <v>443</v>
      </c>
      <c r="B111" s="11" t="s">
        <v>50</v>
      </c>
      <c r="C111" s="309"/>
    </row>
    <row r="112" spans="1:3" ht="12" customHeight="1" x14ac:dyDescent="0.25">
      <c r="A112" s="447" t="s">
        <v>444</v>
      </c>
      <c r="B112" s="8" t="s">
        <v>512</v>
      </c>
      <c r="C112" s="311"/>
    </row>
    <row r="113" spans="1:3" ht="12" customHeight="1" thickBot="1" x14ac:dyDescent="0.3">
      <c r="A113" s="455" t="s">
        <v>445</v>
      </c>
      <c r="B113" s="149" t="s">
        <v>513</v>
      </c>
      <c r="C113" s="315"/>
    </row>
    <row r="114" spans="1:3" ht="12" customHeight="1" thickBot="1" x14ac:dyDescent="0.3">
      <c r="A114" s="32" t="s">
        <v>19</v>
      </c>
      <c r="B114" s="27" t="s">
        <v>360</v>
      </c>
      <c r="C114" s="307">
        <f>+C115+C117+C119</f>
        <v>0</v>
      </c>
    </row>
    <row r="115" spans="1:3" ht="12" customHeight="1" x14ac:dyDescent="0.25">
      <c r="A115" s="445" t="s">
        <v>104</v>
      </c>
      <c r="B115" s="8" t="s">
        <v>230</v>
      </c>
      <c r="C115" s="310"/>
    </row>
    <row r="116" spans="1:3" ht="12" customHeight="1" x14ac:dyDescent="0.25">
      <c r="A116" s="445" t="s">
        <v>105</v>
      </c>
      <c r="B116" s="12" t="s">
        <v>364</v>
      </c>
      <c r="C116" s="310"/>
    </row>
    <row r="117" spans="1:3" ht="12" customHeight="1" x14ac:dyDescent="0.25">
      <c r="A117" s="445" t="s">
        <v>106</v>
      </c>
      <c r="B117" s="12" t="s">
        <v>187</v>
      </c>
      <c r="C117" s="309"/>
    </row>
    <row r="118" spans="1:3" ht="12" customHeight="1" x14ac:dyDescent="0.25">
      <c r="A118" s="445" t="s">
        <v>107</v>
      </c>
      <c r="B118" s="12" t="s">
        <v>365</v>
      </c>
      <c r="C118" s="274"/>
    </row>
    <row r="119" spans="1:3" ht="12" customHeight="1" x14ac:dyDescent="0.25">
      <c r="A119" s="445" t="s">
        <v>108</v>
      </c>
      <c r="B119" s="304" t="s">
        <v>232</v>
      </c>
      <c r="C119" s="274"/>
    </row>
    <row r="120" spans="1:3" ht="12" customHeight="1" x14ac:dyDescent="0.25">
      <c r="A120" s="445" t="s">
        <v>117</v>
      </c>
      <c r="B120" s="303" t="s">
        <v>428</v>
      </c>
      <c r="C120" s="274"/>
    </row>
    <row r="121" spans="1:3" ht="12" customHeight="1" x14ac:dyDescent="0.25">
      <c r="A121" s="445" t="s">
        <v>119</v>
      </c>
      <c r="B121" s="422" t="s">
        <v>370</v>
      </c>
      <c r="C121" s="274"/>
    </row>
    <row r="122" spans="1:3" ht="12" customHeight="1" x14ac:dyDescent="0.25">
      <c r="A122" s="445" t="s">
        <v>188</v>
      </c>
      <c r="B122" s="147" t="s">
        <v>353</v>
      </c>
      <c r="C122" s="274"/>
    </row>
    <row r="123" spans="1:3" ht="12" customHeight="1" x14ac:dyDescent="0.25">
      <c r="A123" s="445" t="s">
        <v>189</v>
      </c>
      <c r="B123" s="147" t="s">
        <v>369</v>
      </c>
      <c r="C123" s="274"/>
    </row>
    <row r="124" spans="1:3" ht="12" customHeight="1" x14ac:dyDescent="0.25">
      <c r="A124" s="445" t="s">
        <v>190</v>
      </c>
      <c r="B124" s="147" t="s">
        <v>368</v>
      </c>
      <c r="C124" s="274"/>
    </row>
    <row r="125" spans="1:3" ht="12" customHeight="1" x14ac:dyDescent="0.25">
      <c r="A125" s="445" t="s">
        <v>361</v>
      </c>
      <c r="B125" s="147" t="s">
        <v>356</v>
      </c>
      <c r="C125" s="274"/>
    </row>
    <row r="126" spans="1:3" ht="12" customHeight="1" x14ac:dyDescent="0.25">
      <c r="A126" s="445" t="s">
        <v>362</v>
      </c>
      <c r="B126" s="147" t="s">
        <v>367</v>
      </c>
      <c r="C126" s="274"/>
    </row>
    <row r="127" spans="1:3" ht="12" customHeight="1" thickBot="1" x14ac:dyDescent="0.3">
      <c r="A127" s="454" t="s">
        <v>363</v>
      </c>
      <c r="B127" s="147" t="s">
        <v>366</v>
      </c>
      <c r="C127" s="276"/>
    </row>
    <row r="128" spans="1:3" ht="12" customHeight="1" thickBot="1" x14ac:dyDescent="0.3">
      <c r="A128" s="32" t="s">
        <v>20</v>
      </c>
      <c r="B128" s="128" t="s">
        <v>448</v>
      </c>
      <c r="C128" s="307">
        <f>+C93+C114</f>
        <v>0</v>
      </c>
    </row>
    <row r="129" spans="1:11" ht="12" customHeight="1" thickBot="1" x14ac:dyDescent="0.3">
      <c r="A129" s="32" t="s">
        <v>21</v>
      </c>
      <c r="B129" s="128" t="s">
        <v>449</v>
      </c>
      <c r="C129" s="307">
        <f>+C130+C131+C132</f>
        <v>0</v>
      </c>
    </row>
    <row r="130" spans="1:11" s="99" customFormat="1" ht="12" customHeight="1" x14ac:dyDescent="0.25">
      <c r="A130" s="445" t="s">
        <v>268</v>
      </c>
      <c r="B130" s="9" t="s">
        <v>517</v>
      </c>
      <c r="C130" s="274"/>
    </row>
    <row r="131" spans="1:11" ht="12" customHeight="1" x14ac:dyDescent="0.25">
      <c r="A131" s="445" t="s">
        <v>269</v>
      </c>
      <c r="B131" s="9" t="s">
        <v>457</v>
      </c>
      <c r="C131" s="274"/>
    </row>
    <row r="132" spans="1:11" ht="12" customHeight="1" thickBot="1" x14ac:dyDescent="0.3">
      <c r="A132" s="454" t="s">
        <v>270</v>
      </c>
      <c r="B132" s="7" t="s">
        <v>516</v>
      </c>
      <c r="C132" s="274"/>
    </row>
    <row r="133" spans="1:11" ht="12" customHeight="1" thickBot="1" x14ac:dyDescent="0.3">
      <c r="A133" s="32" t="s">
        <v>22</v>
      </c>
      <c r="B133" s="128" t="s">
        <v>450</v>
      </c>
      <c r="C133" s="307">
        <f>+C134+C135+C136+C137+C138+C139</f>
        <v>0</v>
      </c>
    </row>
    <row r="134" spans="1:11" ht="12" customHeight="1" x14ac:dyDescent="0.25">
      <c r="A134" s="445" t="s">
        <v>91</v>
      </c>
      <c r="B134" s="9" t="s">
        <v>459</v>
      </c>
      <c r="C134" s="274"/>
    </row>
    <row r="135" spans="1:11" ht="12" customHeight="1" x14ac:dyDescent="0.25">
      <c r="A135" s="445" t="s">
        <v>92</v>
      </c>
      <c r="B135" s="9" t="s">
        <v>451</v>
      </c>
      <c r="C135" s="274"/>
    </row>
    <row r="136" spans="1:11" ht="12" customHeight="1" x14ac:dyDescent="0.25">
      <c r="A136" s="445" t="s">
        <v>93</v>
      </c>
      <c r="B136" s="9" t="s">
        <v>452</v>
      </c>
      <c r="C136" s="274"/>
    </row>
    <row r="137" spans="1:11" ht="12" customHeight="1" x14ac:dyDescent="0.25">
      <c r="A137" s="445" t="s">
        <v>175</v>
      </c>
      <c r="B137" s="9" t="s">
        <v>515</v>
      </c>
      <c r="C137" s="274"/>
    </row>
    <row r="138" spans="1:11" ht="12" customHeight="1" x14ac:dyDescent="0.25">
      <c r="A138" s="445" t="s">
        <v>176</v>
      </c>
      <c r="B138" s="9" t="s">
        <v>454</v>
      </c>
      <c r="C138" s="274"/>
    </row>
    <row r="139" spans="1:11" s="99" customFormat="1" ht="12" customHeight="1" thickBot="1" x14ac:dyDescent="0.3">
      <c r="A139" s="454" t="s">
        <v>177</v>
      </c>
      <c r="B139" s="7" t="s">
        <v>455</v>
      </c>
      <c r="C139" s="274"/>
    </row>
    <row r="140" spans="1:11" ht="12" customHeight="1" thickBot="1" x14ac:dyDescent="0.3">
      <c r="A140" s="32" t="s">
        <v>23</v>
      </c>
      <c r="B140" s="128" t="s">
        <v>541</v>
      </c>
      <c r="C140" s="313">
        <f>+C141+C142+C144+C145+C143</f>
        <v>0</v>
      </c>
      <c r="K140" s="256"/>
    </row>
    <row r="141" spans="1:11" x14ac:dyDescent="0.25">
      <c r="A141" s="445" t="s">
        <v>94</v>
      </c>
      <c r="B141" s="9" t="s">
        <v>371</v>
      </c>
      <c r="C141" s="274"/>
    </row>
    <row r="142" spans="1:11" ht="12" customHeight="1" x14ac:dyDescent="0.25">
      <c r="A142" s="445" t="s">
        <v>95</v>
      </c>
      <c r="B142" s="9" t="s">
        <v>372</v>
      </c>
      <c r="C142" s="274"/>
    </row>
    <row r="143" spans="1:11" ht="12" customHeight="1" x14ac:dyDescent="0.25">
      <c r="A143" s="445" t="s">
        <v>288</v>
      </c>
      <c r="B143" s="9" t="s">
        <v>540</v>
      </c>
      <c r="C143" s="274"/>
    </row>
    <row r="144" spans="1:11" s="99" customFormat="1" ht="12" customHeight="1" x14ac:dyDescent="0.25">
      <c r="A144" s="445" t="s">
        <v>289</v>
      </c>
      <c r="B144" s="9" t="s">
        <v>464</v>
      </c>
      <c r="C144" s="274"/>
    </row>
    <row r="145" spans="1:3" s="99" customFormat="1" ht="12" customHeight="1" thickBot="1" x14ac:dyDescent="0.3">
      <c r="A145" s="454" t="s">
        <v>290</v>
      </c>
      <c r="B145" s="7" t="s">
        <v>390</v>
      </c>
      <c r="C145" s="274"/>
    </row>
    <row r="146" spans="1:3" s="99" customFormat="1" ht="12" customHeight="1" thickBot="1" x14ac:dyDescent="0.3">
      <c r="A146" s="32" t="s">
        <v>24</v>
      </c>
      <c r="B146" s="128" t="s">
        <v>465</v>
      </c>
      <c r="C146" s="316">
        <f>+C147+C148+C149+C150+C151</f>
        <v>0</v>
      </c>
    </row>
    <row r="147" spans="1:3" s="99" customFormat="1" ht="12" customHeight="1" x14ac:dyDescent="0.25">
      <c r="A147" s="445" t="s">
        <v>96</v>
      </c>
      <c r="B147" s="9" t="s">
        <v>460</v>
      </c>
      <c r="C147" s="274"/>
    </row>
    <row r="148" spans="1:3" s="99" customFormat="1" ht="12" customHeight="1" x14ac:dyDescent="0.25">
      <c r="A148" s="445" t="s">
        <v>97</v>
      </c>
      <c r="B148" s="9" t="s">
        <v>467</v>
      </c>
      <c r="C148" s="274"/>
    </row>
    <row r="149" spans="1:3" s="99" customFormat="1" ht="12" customHeight="1" x14ac:dyDescent="0.25">
      <c r="A149" s="445" t="s">
        <v>300</v>
      </c>
      <c r="B149" s="9" t="s">
        <v>462</v>
      </c>
      <c r="C149" s="274"/>
    </row>
    <row r="150" spans="1:3" s="99" customFormat="1" ht="12" customHeight="1" x14ac:dyDescent="0.25">
      <c r="A150" s="445" t="s">
        <v>301</v>
      </c>
      <c r="B150" s="9" t="s">
        <v>518</v>
      </c>
      <c r="C150" s="274"/>
    </row>
    <row r="151" spans="1:3" ht="12.75" customHeight="1" thickBot="1" x14ac:dyDescent="0.3">
      <c r="A151" s="454" t="s">
        <v>466</v>
      </c>
      <c r="B151" s="7" t="s">
        <v>469</v>
      </c>
      <c r="C151" s="276"/>
    </row>
    <row r="152" spans="1:3" ht="12.75" customHeight="1" thickBot="1" x14ac:dyDescent="0.3">
      <c r="A152" s="500" t="s">
        <v>25</v>
      </c>
      <c r="B152" s="128" t="s">
        <v>470</v>
      </c>
      <c r="C152" s="316"/>
    </row>
    <row r="153" spans="1:3" ht="12.75" customHeight="1" thickBot="1" x14ac:dyDescent="0.3">
      <c r="A153" s="500" t="s">
        <v>26</v>
      </c>
      <c r="B153" s="128" t="s">
        <v>471</v>
      </c>
      <c r="C153" s="316"/>
    </row>
    <row r="154" spans="1:3" ht="12" customHeight="1" thickBot="1" x14ac:dyDescent="0.3">
      <c r="A154" s="32" t="s">
        <v>27</v>
      </c>
      <c r="B154" s="128" t="s">
        <v>473</v>
      </c>
      <c r="C154" s="436">
        <f>+C129+C133+C140+C146+C152+C153</f>
        <v>0</v>
      </c>
    </row>
    <row r="155" spans="1:3" ht="15.15" customHeight="1" thickBot="1" x14ac:dyDescent="0.3">
      <c r="A155" s="456" t="s">
        <v>28</v>
      </c>
      <c r="B155" s="390" t="s">
        <v>472</v>
      </c>
      <c r="C155" s="436">
        <f>+C128+C154</f>
        <v>0</v>
      </c>
    </row>
    <row r="156" spans="1:3" ht="13.8" thickBot="1" x14ac:dyDescent="0.3">
      <c r="A156" s="398"/>
      <c r="B156" s="399"/>
      <c r="C156" s="633">
        <f>C90-C155</f>
        <v>0</v>
      </c>
    </row>
    <row r="157" spans="1:3" ht="15.15" customHeight="1" thickBot="1" x14ac:dyDescent="0.3">
      <c r="A157" s="254" t="s">
        <v>519</v>
      </c>
      <c r="B157" s="255"/>
      <c r="C157" s="125"/>
    </row>
    <row r="158" spans="1:3" ht="14.4" customHeight="1" thickBot="1" x14ac:dyDescent="0.3">
      <c r="A158" s="254" t="s">
        <v>206</v>
      </c>
      <c r="B158" s="255"/>
      <c r="C158" s="125"/>
    </row>
    <row r="159" spans="1:3" x14ac:dyDescent="0.25">
      <c r="A159" s="630"/>
      <c r="B159" s="631"/>
      <c r="C159" s="632"/>
    </row>
    <row r="160" spans="1:3" x14ac:dyDescent="0.25">
      <c r="A160" s="630"/>
      <c r="B160" s="631"/>
    </row>
    <row r="161" spans="1:3" x14ac:dyDescent="0.25">
      <c r="A161" s="630"/>
      <c r="B161" s="631"/>
      <c r="C161" s="632"/>
    </row>
    <row r="162" spans="1:3" x14ac:dyDescent="0.25">
      <c r="A162" s="630"/>
      <c r="B162" s="631"/>
      <c r="C162" s="632"/>
    </row>
    <row r="163" spans="1:3" x14ac:dyDescent="0.25">
      <c r="A163" s="630"/>
      <c r="B163" s="631"/>
      <c r="C163" s="632"/>
    </row>
    <row r="164" spans="1:3" x14ac:dyDescent="0.25">
      <c r="A164" s="630"/>
      <c r="B164" s="631"/>
      <c r="C164" s="632"/>
    </row>
    <row r="165" spans="1:3" x14ac:dyDescent="0.25">
      <c r="A165" s="630"/>
      <c r="B165" s="631"/>
      <c r="C165" s="632"/>
    </row>
    <row r="166" spans="1:3" x14ac:dyDescent="0.25">
      <c r="A166" s="630"/>
      <c r="B166" s="631"/>
      <c r="C166" s="632"/>
    </row>
    <row r="167" spans="1:3" x14ac:dyDescent="0.25">
      <c r="A167" s="630"/>
      <c r="B167" s="631"/>
      <c r="C167" s="632"/>
    </row>
    <row r="168" spans="1:3" x14ac:dyDescent="0.25">
      <c r="A168" s="630"/>
      <c r="B168" s="631"/>
      <c r="C168" s="632"/>
    </row>
    <row r="169" spans="1:3" x14ac:dyDescent="0.25">
      <c r="A169" s="630"/>
      <c r="B169" s="631"/>
      <c r="C169" s="632"/>
    </row>
    <row r="170" spans="1:3" x14ac:dyDescent="0.25">
      <c r="A170" s="630"/>
      <c r="B170" s="631"/>
      <c r="C170" s="632"/>
    </row>
    <row r="171" spans="1:3" x14ac:dyDescent="0.25">
      <c r="A171" s="630"/>
      <c r="B171" s="631"/>
      <c r="C171" s="632"/>
    </row>
    <row r="172" spans="1:3" x14ac:dyDescent="0.25">
      <c r="A172" s="630"/>
      <c r="B172" s="631"/>
      <c r="C172" s="632"/>
    </row>
    <row r="173" spans="1:3" x14ac:dyDescent="0.25">
      <c r="A173" s="630"/>
      <c r="B173" s="631"/>
      <c r="C173" s="632"/>
    </row>
    <row r="174" spans="1:3" x14ac:dyDescent="0.25">
      <c r="A174" s="630"/>
      <c r="B174" s="631"/>
      <c r="C174" s="632"/>
    </row>
    <row r="175" spans="1:3" x14ac:dyDescent="0.25">
      <c r="A175" s="630"/>
      <c r="B175" s="631"/>
      <c r="C175" s="632"/>
    </row>
    <row r="176" spans="1:3" x14ac:dyDescent="0.25">
      <c r="A176" s="630"/>
      <c r="B176" s="631"/>
      <c r="C176" s="632"/>
    </row>
    <row r="177" spans="1:3" x14ac:dyDescent="0.25">
      <c r="A177" s="630"/>
      <c r="B177" s="631"/>
      <c r="C177" s="632"/>
    </row>
    <row r="178" spans="1:3" x14ac:dyDescent="0.25">
      <c r="A178" s="630"/>
      <c r="B178" s="631"/>
      <c r="C178" s="632"/>
    </row>
    <row r="179" spans="1:3" x14ac:dyDescent="0.25">
      <c r="A179" s="630"/>
      <c r="B179" s="631"/>
      <c r="C179" s="632"/>
    </row>
  </sheetData>
  <sheetProtection sheet="1" formatCells="0"/>
  <phoneticPr fontId="0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  <rowBreaks count="1" manualBreakCount="1">
    <brk id="90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CONCATENATE("5.7. melléklet ",E_ALAPADATOK!A7," ",E_ALAPADATOK!B7," ",E_ALAPADATOK!C7," ",E_ALAPADATOK!D7," ",E_ALAPADATOK!E7," ",E_ALAPADATOK!F7," ",E_ALAPADATOK!G7," ",E_ALAPADATOK!H7)</f>
        <v>5.7.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CONCATENATE(E_ALAPADATOK!B21)</f>
        <v>5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614</v>
      </c>
    </row>
    <row r="3" spans="1:11" s="465" customFormat="1" ht="23.1" customHeight="1" thickBot="1" x14ac:dyDescent="0.3">
      <c r="A3" s="635" t="s">
        <v>203</v>
      </c>
      <c r="B3" s="1763" t="s">
        <v>800</v>
      </c>
      <c r="C3" s="1764"/>
      <c r="D3" s="1764"/>
      <c r="E3" s="1764"/>
      <c r="F3" s="1764"/>
      <c r="G3" s="1764"/>
      <c r="H3" s="1764"/>
      <c r="I3" s="1764"/>
      <c r="J3" s="1764"/>
      <c r="K3" s="805" t="s">
        <v>54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'RM_5.7.sz.mell'!C10</f>
        <v>0</v>
      </c>
      <c r="D10" s="322">
        <f>'RM_5.7.sz.mell'!D10</f>
        <v>0</v>
      </c>
      <c r="E10" s="322">
        <f>'RM_5.7.sz.mell'!E10</f>
        <v>0</v>
      </c>
      <c r="F10" s="322">
        <f>'RM_5.7.sz.mell'!F10</f>
        <v>0</v>
      </c>
      <c r="G10" s="322">
        <f>'RM_5.7.sz.mell'!G10</f>
        <v>0</v>
      </c>
      <c r="H10" s="322">
        <f>'RM_5.7.sz.mell'!H10</f>
        <v>0</v>
      </c>
      <c r="I10" s="322">
        <f>'RM_5.7.sz.mell'!I10</f>
        <v>0</v>
      </c>
      <c r="J10" s="322">
        <f>'RM_5.7.sz.mell'!J10</f>
        <v>0</v>
      </c>
      <c r="K10" s="322">
        <f>'RM_5.7.sz.mell'!K10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'RM_5.7.sz.mell'!C11</f>
        <v>0</v>
      </c>
      <c r="D11" s="715">
        <f>'RM_5.7.sz.mell'!D11</f>
        <v>0</v>
      </c>
      <c r="E11" s="715">
        <f>'RM_5.7.sz.mell'!E11</f>
        <v>0</v>
      </c>
      <c r="F11" s="715">
        <f>'RM_5.7.sz.mell'!F11</f>
        <v>0</v>
      </c>
      <c r="G11" s="715">
        <f>'RM_5.7.sz.mell'!G11</f>
        <v>0</v>
      </c>
      <c r="H11" s="715">
        <f>'RM_5.7.sz.mell'!H11</f>
        <v>0</v>
      </c>
      <c r="I11" s="715">
        <f>'RM_5.7.sz.mell'!I11</f>
        <v>0</v>
      </c>
      <c r="J11" s="813">
        <f>'RM_5.7.sz.mell'!J11</f>
        <v>0</v>
      </c>
      <c r="K11" s="814">
        <f>'RM_5.7.sz.mell'!K11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'RM_5.7.sz.mell'!C12</f>
        <v>0</v>
      </c>
      <c r="D12" s="717">
        <f>'RM_5.7.sz.mell'!D12</f>
        <v>0</v>
      </c>
      <c r="E12" s="717">
        <f>'RM_5.7.sz.mell'!E12</f>
        <v>0</v>
      </c>
      <c r="F12" s="717">
        <f>'RM_5.7.sz.mell'!F12</f>
        <v>0</v>
      </c>
      <c r="G12" s="717">
        <f>'RM_5.7.sz.mell'!G12</f>
        <v>0</v>
      </c>
      <c r="H12" s="717">
        <f>'RM_5.7.sz.mell'!H12</f>
        <v>0</v>
      </c>
      <c r="I12" s="717">
        <f>'RM_5.7.sz.mell'!I12</f>
        <v>0</v>
      </c>
      <c r="J12" s="816">
        <f>'RM_5.7.sz.mell'!J12</f>
        <v>0</v>
      </c>
      <c r="K12" s="814">
        <f>'RM_5.7.sz.mell'!K12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'RM_5.7.sz.mell'!C13</f>
        <v>0</v>
      </c>
      <c r="D13" s="717">
        <f>'RM_5.7.sz.mell'!D13</f>
        <v>0</v>
      </c>
      <c r="E13" s="717">
        <f>'RM_5.7.sz.mell'!E13</f>
        <v>0</v>
      </c>
      <c r="F13" s="717">
        <f>'RM_5.7.sz.mell'!F13</f>
        <v>0</v>
      </c>
      <c r="G13" s="717">
        <f>'RM_5.7.sz.mell'!G13</f>
        <v>0</v>
      </c>
      <c r="H13" s="717">
        <f>'RM_5.7.sz.mell'!H13</f>
        <v>0</v>
      </c>
      <c r="I13" s="717">
        <f>'RM_5.7.sz.mell'!I13</f>
        <v>0</v>
      </c>
      <c r="J13" s="816">
        <f>'RM_5.7.sz.mell'!J13</f>
        <v>0</v>
      </c>
      <c r="K13" s="814">
        <f>'RM_5.7.sz.mell'!K13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'RM_5.7.sz.mell'!C14</f>
        <v>0</v>
      </c>
      <c r="D14" s="717">
        <f>'RM_5.7.sz.mell'!D14</f>
        <v>0</v>
      </c>
      <c r="E14" s="717">
        <f>'RM_5.7.sz.mell'!E14</f>
        <v>0</v>
      </c>
      <c r="F14" s="717">
        <f>'RM_5.7.sz.mell'!F14</f>
        <v>0</v>
      </c>
      <c r="G14" s="717">
        <f>'RM_5.7.sz.mell'!G14</f>
        <v>0</v>
      </c>
      <c r="H14" s="717">
        <f>'RM_5.7.sz.mell'!H14</f>
        <v>0</v>
      </c>
      <c r="I14" s="717">
        <f>'RM_5.7.sz.mell'!I14</f>
        <v>0</v>
      </c>
      <c r="J14" s="816">
        <f>'RM_5.7.sz.mell'!J14</f>
        <v>0</v>
      </c>
      <c r="K14" s="814">
        <f>'RM_5.7.sz.mell'!K14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'RM_5.7.sz.mell'!C15</f>
        <v>0</v>
      </c>
      <c r="D15" s="717">
        <f>'RM_5.7.sz.mell'!D15</f>
        <v>0</v>
      </c>
      <c r="E15" s="717">
        <f>'RM_5.7.sz.mell'!E15</f>
        <v>0</v>
      </c>
      <c r="F15" s="717">
        <f>'RM_5.7.sz.mell'!F15</f>
        <v>0</v>
      </c>
      <c r="G15" s="717">
        <f>'RM_5.7.sz.mell'!G15</f>
        <v>0</v>
      </c>
      <c r="H15" s="717">
        <f>'RM_5.7.sz.mell'!H15</f>
        <v>0</v>
      </c>
      <c r="I15" s="717">
        <f>'RM_5.7.sz.mell'!I15</f>
        <v>0</v>
      </c>
      <c r="J15" s="816">
        <f>'RM_5.7.sz.mell'!J15</f>
        <v>0</v>
      </c>
      <c r="K15" s="814">
        <f>'RM_5.7.sz.mell'!K15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'RM_5.7.sz.mell'!C16</f>
        <v>0</v>
      </c>
      <c r="D16" s="717">
        <f>'RM_5.7.sz.mell'!D16</f>
        <v>0</v>
      </c>
      <c r="E16" s="717">
        <f>'RM_5.7.sz.mell'!E16</f>
        <v>0</v>
      </c>
      <c r="F16" s="717">
        <f>'RM_5.7.sz.mell'!F16</f>
        <v>0</v>
      </c>
      <c r="G16" s="717">
        <f>'RM_5.7.sz.mell'!G16</f>
        <v>0</v>
      </c>
      <c r="H16" s="717">
        <f>'RM_5.7.sz.mell'!H16</f>
        <v>0</v>
      </c>
      <c r="I16" s="717">
        <f>'RM_5.7.sz.mell'!I16</f>
        <v>0</v>
      </c>
      <c r="J16" s="816">
        <f>'RM_5.7.sz.mell'!J16</f>
        <v>0</v>
      </c>
      <c r="K16" s="814">
        <f>'RM_5.7.sz.mell'!K16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'RM_5.7.sz.mell'!C17</f>
        <v>0</v>
      </c>
      <c r="D17" s="717">
        <f>'RM_5.7.sz.mell'!D17</f>
        <v>0</v>
      </c>
      <c r="E17" s="717">
        <f>'RM_5.7.sz.mell'!E17</f>
        <v>0</v>
      </c>
      <c r="F17" s="717">
        <f>'RM_5.7.sz.mell'!F17</f>
        <v>0</v>
      </c>
      <c r="G17" s="717">
        <f>'RM_5.7.sz.mell'!G17</f>
        <v>0</v>
      </c>
      <c r="H17" s="717">
        <f>'RM_5.7.sz.mell'!H17</f>
        <v>0</v>
      </c>
      <c r="I17" s="717">
        <f>'RM_5.7.sz.mell'!I17</f>
        <v>0</v>
      </c>
      <c r="J17" s="816">
        <f>'RM_5.7.sz.mell'!J17</f>
        <v>0</v>
      </c>
      <c r="K17" s="814">
        <f>'RM_5.7.sz.mell'!K17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'RM_5.7.sz.mell'!C18</f>
        <v>0</v>
      </c>
      <c r="D18" s="717">
        <f>'RM_5.7.sz.mell'!D18</f>
        <v>0</v>
      </c>
      <c r="E18" s="717">
        <f>'RM_5.7.sz.mell'!E18</f>
        <v>0</v>
      </c>
      <c r="F18" s="717">
        <f>'RM_5.7.sz.mell'!F18</f>
        <v>0</v>
      </c>
      <c r="G18" s="717">
        <f>'RM_5.7.sz.mell'!G18</f>
        <v>0</v>
      </c>
      <c r="H18" s="717">
        <f>'RM_5.7.sz.mell'!H18</f>
        <v>0</v>
      </c>
      <c r="I18" s="717">
        <f>'RM_5.7.sz.mell'!I18</f>
        <v>0</v>
      </c>
      <c r="J18" s="816">
        <f>'RM_5.7.sz.mell'!J18</f>
        <v>0</v>
      </c>
      <c r="K18" s="814">
        <f>'RM_5.7.sz.mell'!K18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'RM_5.7.sz.mell'!C19</f>
        <v>0</v>
      </c>
      <c r="D19" s="717">
        <f>'RM_5.7.sz.mell'!D19</f>
        <v>0</v>
      </c>
      <c r="E19" s="717">
        <f>'RM_5.7.sz.mell'!E19</f>
        <v>0</v>
      </c>
      <c r="F19" s="717">
        <f>'RM_5.7.sz.mell'!F19</f>
        <v>0</v>
      </c>
      <c r="G19" s="717">
        <f>'RM_5.7.sz.mell'!G19</f>
        <v>0</v>
      </c>
      <c r="H19" s="717">
        <f>'RM_5.7.sz.mell'!H19</f>
        <v>0</v>
      </c>
      <c r="I19" s="717">
        <f>'RM_5.7.sz.mell'!I19</f>
        <v>0</v>
      </c>
      <c r="J19" s="816">
        <f>'RM_5.7.sz.mell'!J19</f>
        <v>0</v>
      </c>
      <c r="K19" s="814">
        <f>'RM_5.7.sz.mell'!K19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'RM_5.7.sz.mell'!C20</f>
        <v>0</v>
      </c>
      <c r="D20" s="717">
        <f>'RM_5.7.sz.mell'!D20</f>
        <v>0</v>
      </c>
      <c r="E20" s="717">
        <f>'RM_5.7.sz.mell'!E20</f>
        <v>0</v>
      </c>
      <c r="F20" s="717">
        <f>'RM_5.7.sz.mell'!F20</f>
        <v>0</v>
      </c>
      <c r="G20" s="717">
        <f>'RM_5.7.sz.mell'!G20</f>
        <v>0</v>
      </c>
      <c r="H20" s="717">
        <f>'RM_5.7.sz.mell'!H20</f>
        <v>0</v>
      </c>
      <c r="I20" s="717">
        <f>'RM_5.7.sz.mell'!I20</f>
        <v>0</v>
      </c>
      <c r="J20" s="816">
        <f>'RM_5.7.sz.mell'!J20</f>
        <v>0</v>
      </c>
      <c r="K20" s="814">
        <f>'RM_5.7.sz.mell'!K20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'RM_5.7.sz.mell'!C21</f>
        <v>0</v>
      </c>
      <c r="D21" s="719">
        <f>'RM_5.7.sz.mell'!D21</f>
        <v>0</v>
      </c>
      <c r="E21" s="719">
        <f>'RM_5.7.sz.mell'!E21</f>
        <v>0</v>
      </c>
      <c r="F21" s="719">
        <f>'RM_5.7.sz.mell'!F21</f>
        <v>0</v>
      </c>
      <c r="G21" s="719">
        <f>'RM_5.7.sz.mell'!G21</f>
        <v>0</v>
      </c>
      <c r="H21" s="719">
        <f>'RM_5.7.sz.mell'!H21</f>
        <v>0</v>
      </c>
      <c r="I21" s="719">
        <f>'RM_5.7.sz.mell'!I21</f>
        <v>0</v>
      </c>
      <c r="J21" s="819">
        <f>'RM_5.7.sz.mell'!J21</f>
        <v>0</v>
      </c>
      <c r="K21" s="814">
        <f>'RM_5.7.sz.mell'!K21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'RM_5.7.sz.mell'!C22</f>
        <v>0</v>
      </c>
      <c r="D22" s="322">
        <f>'RM_5.7.sz.mell'!D22</f>
        <v>0</v>
      </c>
      <c r="E22" s="322">
        <f>'RM_5.7.sz.mell'!E22</f>
        <v>0</v>
      </c>
      <c r="F22" s="322">
        <f>'RM_5.7.sz.mell'!F22</f>
        <v>0</v>
      </c>
      <c r="G22" s="322">
        <f>'RM_5.7.sz.mell'!G22</f>
        <v>0</v>
      </c>
      <c r="H22" s="322">
        <f>'RM_5.7.sz.mell'!H22</f>
        <v>0</v>
      </c>
      <c r="I22" s="322">
        <f>'RM_5.7.sz.mell'!I22</f>
        <v>0</v>
      </c>
      <c r="J22" s="322">
        <f>'RM_5.7.sz.mell'!J22</f>
        <v>0</v>
      </c>
      <c r="K22" s="371">
        <f>'RM_5.7.sz.mell'!K22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'RM_5.7.sz.mell'!C23</f>
        <v>0</v>
      </c>
      <c r="D23" s="699">
        <f>'RM_5.7.sz.mell'!D23</f>
        <v>0</v>
      </c>
      <c r="E23" s="699">
        <f>'RM_5.7.sz.mell'!E23</f>
        <v>0</v>
      </c>
      <c r="F23" s="699">
        <f>'RM_5.7.sz.mell'!F23</f>
        <v>0</v>
      </c>
      <c r="G23" s="699">
        <f>'RM_5.7.sz.mell'!G23</f>
        <v>0</v>
      </c>
      <c r="H23" s="699">
        <f>'RM_5.7.sz.mell'!H23</f>
        <v>0</v>
      </c>
      <c r="I23" s="699">
        <f>'RM_5.7.sz.mell'!I23</f>
        <v>0</v>
      </c>
      <c r="J23" s="821">
        <f>'RM_5.7.sz.mell'!J23</f>
        <v>0</v>
      </c>
      <c r="K23" s="814">
        <f>'RM_5.7.sz.mell'!K23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'RM_5.7.sz.mell'!C24</f>
        <v>0</v>
      </c>
      <c r="D24" s="717">
        <f>'RM_5.7.sz.mell'!D24</f>
        <v>0</v>
      </c>
      <c r="E24" s="717">
        <f>'RM_5.7.sz.mell'!E24</f>
        <v>0</v>
      </c>
      <c r="F24" s="717">
        <f>'RM_5.7.sz.mell'!F24</f>
        <v>0</v>
      </c>
      <c r="G24" s="717">
        <f>'RM_5.7.sz.mell'!G24</f>
        <v>0</v>
      </c>
      <c r="H24" s="717">
        <f>'RM_5.7.sz.mell'!H24</f>
        <v>0</v>
      </c>
      <c r="I24" s="717">
        <f>'RM_5.7.sz.mell'!I24</f>
        <v>0</v>
      </c>
      <c r="J24" s="816">
        <f>'RM_5.7.sz.mell'!J24</f>
        <v>0</v>
      </c>
      <c r="K24" s="822">
        <f>'RM_5.7.sz.mell'!K24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'RM_5.7.sz.mell'!C25</f>
        <v>0</v>
      </c>
      <c r="D25" s="717">
        <f>'RM_5.7.sz.mell'!D25</f>
        <v>0</v>
      </c>
      <c r="E25" s="717">
        <f>'RM_5.7.sz.mell'!E25</f>
        <v>0</v>
      </c>
      <c r="F25" s="717">
        <f>'RM_5.7.sz.mell'!F25</f>
        <v>0</v>
      </c>
      <c r="G25" s="717">
        <f>'RM_5.7.sz.mell'!G25</f>
        <v>0</v>
      </c>
      <c r="H25" s="717">
        <f>'RM_5.7.sz.mell'!H25</f>
        <v>0</v>
      </c>
      <c r="I25" s="717">
        <f>'RM_5.7.sz.mell'!I25</f>
        <v>0</v>
      </c>
      <c r="J25" s="816">
        <f>'RM_5.7.sz.mell'!J25</f>
        <v>0</v>
      </c>
      <c r="K25" s="822">
        <f>'RM_5.7.sz.mell'!K25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'RM_5.7.sz.mell'!C26</f>
        <v>0</v>
      </c>
      <c r="D26" s="719">
        <f>'RM_5.7.sz.mell'!D26</f>
        <v>0</v>
      </c>
      <c r="E26" s="719">
        <f>'RM_5.7.sz.mell'!E26</f>
        <v>0</v>
      </c>
      <c r="F26" s="719">
        <f>'RM_5.7.sz.mell'!F26</f>
        <v>0</v>
      </c>
      <c r="G26" s="719">
        <f>'RM_5.7.sz.mell'!G26</f>
        <v>0</v>
      </c>
      <c r="H26" s="719">
        <f>'RM_5.7.sz.mell'!H26</f>
        <v>0</v>
      </c>
      <c r="I26" s="719">
        <f>'RM_5.7.sz.mell'!I26</f>
        <v>0</v>
      </c>
      <c r="J26" s="823">
        <f>'RM_5.7.sz.mell'!J26</f>
        <v>0</v>
      </c>
      <c r="K26" s="824">
        <f>'RM_5.7.sz.mell'!K26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'RM_5.7.sz.mell'!C27</f>
        <v>0</v>
      </c>
      <c r="D27" s="414">
        <f>'RM_5.7.sz.mell'!D27</f>
        <v>0</v>
      </c>
      <c r="E27" s="414">
        <f>'RM_5.7.sz.mell'!E27</f>
        <v>0</v>
      </c>
      <c r="F27" s="414">
        <f>'RM_5.7.sz.mell'!F27</f>
        <v>0</v>
      </c>
      <c r="G27" s="414">
        <f>'RM_5.7.sz.mell'!G27</f>
        <v>0</v>
      </c>
      <c r="H27" s="414">
        <f>'RM_5.7.sz.mell'!H27</f>
        <v>0</v>
      </c>
      <c r="I27" s="414">
        <f>'RM_5.7.sz.mell'!I27</f>
        <v>0</v>
      </c>
      <c r="J27" s="414">
        <f>'RM_5.7.sz.mell'!J27</f>
        <v>0</v>
      </c>
      <c r="K27" s="327">
        <f>'RM_5.7.sz.mell'!K27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'RM_5.7.sz.mell'!C28</f>
        <v>0</v>
      </c>
      <c r="D28" s="322">
        <f>'RM_5.7.sz.mell'!D28</f>
        <v>0</v>
      </c>
      <c r="E28" s="322">
        <f>'RM_5.7.sz.mell'!E28</f>
        <v>0</v>
      </c>
      <c r="F28" s="322">
        <f>'RM_5.7.sz.mell'!F28</f>
        <v>0</v>
      </c>
      <c r="G28" s="322">
        <f>'RM_5.7.sz.mell'!G28</f>
        <v>0</v>
      </c>
      <c r="H28" s="322">
        <f>'RM_5.7.sz.mell'!H28</f>
        <v>0</v>
      </c>
      <c r="I28" s="322">
        <f>'RM_5.7.sz.mell'!I28</f>
        <v>0</v>
      </c>
      <c r="J28" s="322">
        <f>'RM_5.7.sz.mell'!J28</f>
        <v>0</v>
      </c>
      <c r="K28" s="371">
        <f>'RM_5.7.sz.mell'!K28</f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'RM_5.7.sz.mell'!C29</f>
        <v>0</v>
      </c>
      <c r="D29" s="710">
        <f>'RM_5.7.sz.mell'!D29</f>
        <v>0</v>
      </c>
      <c r="E29" s="710">
        <f>'RM_5.7.sz.mell'!E29</f>
        <v>0</v>
      </c>
      <c r="F29" s="710">
        <f>'RM_5.7.sz.mell'!F29</f>
        <v>0</v>
      </c>
      <c r="G29" s="710">
        <f>'RM_5.7.sz.mell'!G29</f>
        <v>0</v>
      </c>
      <c r="H29" s="710">
        <f>'RM_5.7.sz.mell'!H29</f>
        <v>0</v>
      </c>
      <c r="I29" s="710">
        <f>'RM_5.7.sz.mell'!I29</f>
        <v>0</v>
      </c>
      <c r="J29" s="821">
        <f>'RM_5.7.sz.mell'!J29</f>
        <v>0</v>
      </c>
      <c r="K29" s="814">
        <f>'RM_5.7.sz.mell'!K29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'RM_5.7.sz.mell'!C30</f>
        <v>0</v>
      </c>
      <c r="D30" s="710">
        <f>'RM_5.7.sz.mell'!D30</f>
        <v>0</v>
      </c>
      <c r="E30" s="710">
        <f>'RM_5.7.sz.mell'!E30</f>
        <v>0</v>
      </c>
      <c r="F30" s="710">
        <f>'RM_5.7.sz.mell'!F30</f>
        <v>0</v>
      </c>
      <c r="G30" s="710">
        <f>'RM_5.7.sz.mell'!G30</f>
        <v>0</v>
      </c>
      <c r="H30" s="710">
        <f>'RM_5.7.sz.mell'!H30</f>
        <v>0</v>
      </c>
      <c r="I30" s="710">
        <f>'RM_5.7.sz.mell'!I30</f>
        <v>0</v>
      </c>
      <c r="J30" s="821">
        <f>'RM_5.7.sz.mell'!J30</f>
        <v>0</v>
      </c>
      <c r="K30" s="814">
        <f>'RM_5.7.sz.mell'!K30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'RM_5.7.sz.mell'!C31</f>
        <v>0</v>
      </c>
      <c r="D31" s="790">
        <f>'RM_5.7.sz.mell'!D31</f>
        <v>0</v>
      </c>
      <c r="E31" s="790">
        <f>'RM_5.7.sz.mell'!E31</f>
        <v>0</v>
      </c>
      <c r="F31" s="790">
        <f>'RM_5.7.sz.mell'!F31</f>
        <v>0</v>
      </c>
      <c r="G31" s="790">
        <f>'RM_5.7.sz.mell'!G31</f>
        <v>0</v>
      </c>
      <c r="H31" s="790">
        <f>'RM_5.7.sz.mell'!H31</f>
        <v>0</v>
      </c>
      <c r="I31" s="790">
        <f>'RM_5.7.sz.mell'!I31</f>
        <v>0</v>
      </c>
      <c r="J31" s="821">
        <f>'RM_5.7.sz.mell'!J31</f>
        <v>0</v>
      </c>
      <c r="K31" s="814">
        <f>'RM_5.7.sz.mell'!K31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'RM_5.7.sz.mell'!C32</f>
        <v>0</v>
      </c>
      <c r="D32" s="322">
        <f>'RM_5.7.sz.mell'!D32</f>
        <v>0</v>
      </c>
      <c r="E32" s="322">
        <f>'RM_5.7.sz.mell'!E32</f>
        <v>0</v>
      </c>
      <c r="F32" s="322">
        <f>'RM_5.7.sz.mell'!F32</f>
        <v>0</v>
      </c>
      <c r="G32" s="322">
        <f>'RM_5.7.sz.mell'!G32</f>
        <v>0</v>
      </c>
      <c r="H32" s="322">
        <f>'RM_5.7.sz.mell'!H32</f>
        <v>0</v>
      </c>
      <c r="I32" s="322">
        <f>'RM_5.7.sz.mell'!I32</f>
        <v>0</v>
      </c>
      <c r="J32" s="322">
        <f>'RM_5.7.sz.mell'!J32</f>
        <v>0</v>
      </c>
      <c r="K32" s="371">
        <f>'RM_5.7.sz.mell'!K32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'RM_5.7.sz.mell'!C33</f>
        <v>0</v>
      </c>
      <c r="D33" s="703">
        <f>'RM_5.7.sz.mell'!D33</f>
        <v>0</v>
      </c>
      <c r="E33" s="703">
        <f>'RM_5.7.sz.mell'!E33</f>
        <v>0</v>
      </c>
      <c r="F33" s="703">
        <f>'RM_5.7.sz.mell'!F33</f>
        <v>0</v>
      </c>
      <c r="G33" s="703">
        <f>'RM_5.7.sz.mell'!G33</f>
        <v>0</v>
      </c>
      <c r="H33" s="703">
        <f>'RM_5.7.sz.mell'!H33</f>
        <v>0</v>
      </c>
      <c r="I33" s="703">
        <f>'RM_5.7.sz.mell'!I33</f>
        <v>0</v>
      </c>
      <c r="J33" s="821">
        <f>'RM_5.7.sz.mell'!J33</f>
        <v>0</v>
      </c>
      <c r="K33" s="814">
        <f>'RM_5.7.sz.mell'!K33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'RM_5.7.sz.mell'!C34</f>
        <v>0</v>
      </c>
      <c r="D34" s="710">
        <f>'RM_5.7.sz.mell'!D34</f>
        <v>0</v>
      </c>
      <c r="E34" s="710">
        <f>'RM_5.7.sz.mell'!E34</f>
        <v>0</v>
      </c>
      <c r="F34" s="710">
        <f>'RM_5.7.sz.mell'!F34</f>
        <v>0</v>
      </c>
      <c r="G34" s="710">
        <f>'RM_5.7.sz.mell'!G34</f>
        <v>0</v>
      </c>
      <c r="H34" s="710">
        <f>'RM_5.7.sz.mell'!H34</f>
        <v>0</v>
      </c>
      <c r="I34" s="710">
        <f>'RM_5.7.sz.mell'!I34</f>
        <v>0</v>
      </c>
      <c r="J34" s="821">
        <f>'RM_5.7.sz.mell'!J34</f>
        <v>0</v>
      </c>
      <c r="K34" s="814">
        <f>'RM_5.7.sz.mell'!K34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'RM_5.7.sz.mell'!C35</f>
        <v>0</v>
      </c>
      <c r="D35" s="790">
        <f>'RM_5.7.sz.mell'!D35</f>
        <v>0</v>
      </c>
      <c r="E35" s="790">
        <f>'RM_5.7.sz.mell'!E35</f>
        <v>0</v>
      </c>
      <c r="F35" s="790">
        <f>'RM_5.7.sz.mell'!F35</f>
        <v>0</v>
      </c>
      <c r="G35" s="790">
        <f>'RM_5.7.sz.mell'!G35</f>
        <v>0</v>
      </c>
      <c r="H35" s="790">
        <f>'RM_5.7.sz.mell'!H35</f>
        <v>0</v>
      </c>
      <c r="I35" s="790">
        <f>'RM_5.7.sz.mell'!I35</f>
        <v>0</v>
      </c>
      <c r="J35" s="821">
        <f>'RM_5.7.sz.mell'!J35</f>
        <v>0</v>
      </c>
      <c r="K35" s="831">
        <f>'RM_5.7.sz.mell'!K35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'RM_5.7.sz.mell'!C36</f>
        <v>0</v>
      </c>
      <c r="D36" s="414">
        <f>'RM_5.7.sz.mell'!D36</f>
        <v>0</v>
      </c>
      <c r="E36" s="414">
        <f>'RM_5.7.sz.mell'!E36</f>
        <v>0</v>
      </c>
      <c r="F36" s="414">
        <f>'RM_5.7.sz.mell'!F36</f>
        <v>0</v>
      </c>
      <c r="G36" s="414">
        <f>'RM_5.7.sz.mell'!G36</f>
        <v>0</v>
      </c>
      <c r="H36" s="414">
        <f>'RM_5.7.sz.mell'!H36</f>
        <v>0</v>
      </c>
      <c r="I36" s="414">
        <f>'RM_5.7.sz.mell'!I36</f>
        <v>0</v>
      </c>
      <c r="J36" s="322">
        <f>'RM_5.7.sz.mell'!J36</f>
        <v>0</v>
      </c>
      <c r="K36" s="327">
        <f>'RM_5.7.sz.mell'!K36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'RM_5.7.sz.mell'!C37</f>
        <v>0</v>
      </c>
      <c r="D37" s="414">
        <f>'RM_5.7.sz.mell'!D37</f>
        <v>0</v>
      </c>
      <c r="E37" s="414">
        <f>'RM_5.7.sz.mell'!E37</f>
        <v>0</v>
      </c>
      <c r="F37" s="414">
        <f>'RM_5.7.sz.mell'!F37</f>
        <v>0</v>
      </c>
      <c r="G37" s="414">
        <f>'RM_5.7.sz.mell'!G37</f>
        <v>0</v>
      </c>
      <c r="H37" s="414">
        <f>'RM_5.7.sz.mell'!H37</f>
        <v>0</v>
      </c>
      <c r="I37" s="414">
        <f>'RM_5.7.sz.mell'!I37</f>
        <v>0</v>
      </c>
      <c r="J37" s="832">
        <f>'RM_5.7.sz.mell'!J37</f>
        <v>0</v>
      </c>
      <c r="K37" s="814">
        <f>'RM_5.7.sz.mell'!K37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'RM_5.7.sz.mell'!C38</f>
        <v>0</v>
      </c>
      <c r="D38" s="322">
        <f>'RM_5.7.sz.mell'!D38</f>
        <v>0</v>
      </c>
      <c r="E38" s="322">
        <f>'RM_5.7.sz.mell'!E38</f>
        <v>0</v>
      </c>
      <c r="F38" s="322">
        <f>'RM_5.7.sz.mell'!F38</f>
        <v>0</v>
      </c>
      <c r="G38" s="322">
        <f>'RM_5.7.sz.mell'!G38</f>
        <v>0</v>
      </c>
      <c r="H38" s="322">
        <f>'RM_5.7.sz.mell'!H38</f>
        <v>0</v>
      </c>
      <c r="I38" s="322">
        <f>'RM_5.7.sz.mell'!I38</f>
        <v>0</v>
      </c>
      <c r="J38" s="322">
        <f>'RM_5.7.sz.mell'!J38</f>
        <v>0</v>
      </c>
      <c r="K38" s="371">
        <f>'RM_5.7.sz.mell'!K38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'RM_5.7.sz.mell'!C39</f>
        <v>0</v>
      </c>
      <c r="D39" s="322">
        <f>'RM_5.7.sz.mell'!D39</f>
        <v>0</v>
      </c>
      <c r="E39" s="322">
        <f>'RM_5.7.sz.mell'!E39</f>
        <v>0</v>
      </c>
      <c r="F39" s="322">
        <f>'RM_5.7.sz.mell'!F39</f>
        <v>0</v>
      </c>
      <c r="G39" s="322">
        <f>'RM_5.7.sz.mell'!G39</f>
        <v>0</v>
      </c>
      <c r="H39" s="322">
        <f>'RM_5.7.sz.mell'!H39</f>
        <v>0</v>
      </c>
      <c r="I39" s="322">
        <f>'RM_5.7.sz.mell'!I39</f>
        <v>0</v>
      </c>
      <c r="J39" s="322">
        <f>'RM_5.7.sz.mell'!J39</f>
        <v>0</v>
      </c>
      <c r="K39" s="371">
        <f>'RM_5.7.sz.mell'!K39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'RM_5.7.sz.mell'!C40</f>
        <v>0</v>
      </c>
      <c r="D40" s="703">
        <f>'RM_5.7.sz.mell'!D40</f>
        <v>0</v>
      </c>
      <c r="E40" s="703">
        <f>'RM_5.7.sz.mell'!E40</f>
        <v>0</v>
      </c>
      <c r="F40" s="703">
        <f>'RM_5.7.sz.mell'!F40</f>
        <v>0</v>
      </c>
      <c r="G40" s="703">
        <f>'RM_5.7.sz.mell'!G40</f>
        <v>0</v>
      </c>
      <c r="H40" s="703">
        <f>'RM_5.7.sz.mell'!H40</f>
        <v>0</v>
      </c>
      <c r="I40" s="703">
        <f>'RM_5.7.sz.mell'!I40</f>
        <v>0</v>
      </c>
      <c r="J40" s="821">
        <f>'RM_5.7.sz.mell'!J40</f>
        <v>0</v>
      </c>
      <c r="K40" s="814">
        <f>'RM_5.7.sz.mell'!K40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'RM_5.7.sz.mell'!C41</f>
        <v>0</v>
      </c>
      <c r="D41" s="710">
        <f>'RM_5.7.sz.mell'!D41</f>
        <v>0</v>
      </c>
      <c r="E41" s="710">
        <f>'RM_5.7.sz.mell'!E41</f>
        <v>0</v>
      </c>
      <c r="F41" s="710">
        <f>'RM_5.7.sz.mell'!F41</f>
        <v>0</v>
      </c>
      <c r="G41" s="710">
        <f>'RM_5.7.sz.mell'!G41</f>
        <v>0</v>
      </c>
      <c r="H41" s="710">
        <f>'RM_5.7.sz.mell'!H41</f>
        <v>0</v>
      </c>
      <c r="I41" s="710">
        <f>'RM_5.7.sz.mell'!I41</f>
        <v>0</v>
      </c>
      <c r="J41" s="821">
        <f>'RM_5.7.sz.mell'!J41</f>
        <v>0</v>
      </c>
      <c r="K41" s="822">
        <f>'RM_5.7.sz.mell'!K41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'RM_5.7.sz.mell'!C42</f>
        <v>0</v>
      </c>
      <c r="D42" s="707">
        <f>'RM_5.7.sz.mell'!D42</f>
        <v>0</v>
      </c>
      <c r="E42" s="707">
        <f>'RM_5.7.sz.mell'!E42</f>
        <v>0</v>
      </c>
      <c r="F42" s="707">
        <f>'RM_5.7.sz.mell'!F42</f>
        <v>0</v>
      </c>
      <c r="G42" s="707">
        <f>'RM_5.7.sz.mell'!G42</f>
        <v>0</v>
      </c>
      <c r="H42" s="707">
        <f>'RM_5.7.sz.mell'!H42</f>
        <v>0</v>
      </c>
      <c r="I42" s="707">
        <f>'RM_5.7.sz.mell'!I42</f>
        <v>0</v>
      </c>
      <c r="J42" s="821">
        <f>'RM_5.7.sz.mell'!J42</f>
        <v>0</v>
      </c>
      <c r="K42" s="824">
        <f>'RM_5.7.sz.mell'!K42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'RM_5.7.sz.mell'!C43</f>
        <v>0</v>
      </c>
      <c r="D43" s="322">
        <f>'RM_5.7.sz.mell'!D43</f>
        <v>0</v>
      </c>
      <c r="E43" s="322">
        <f>'RM_5.7.sz.mell'!E43</f>
        <v>0</v>
      </c>
      <c r="F43" s="322">
        <f>'RM_5.7.sz.mell'!F43</f>
        <v>0</v>
      </c>
      <c r="G43" s="322">
        <f>'RM_5.7.sz.mell'!G43</f>
        <v>0</v>
      </c>
      <c r="H43" s="322">
        <f>'RM_5.7.sz.mell'!H43</f>
        <v>0</v>
      </c>
      <c r="I43" s="322">
        <f>'RM_5.7.sz.mell'!I43</f>
        <v>0</v>
      </c>
      <c r="J43" s="322">
        <f>'RM_5.7.sz.mell'!J43</f>
        <v>0</v>
      </c>
      <c r="K43" s="371">
        <f>'RM_5.7.sz.mell'!K43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'RM_5.7.sz.mell'!C45</f>
        <v>0</v>
      </c>
      <c r="D45" s="834">
        <f>'RM_5.7.sz.mell'!D45</f>
        <v>0</v>
      </c>
      <c r="E45" s="834">
        <f>'RM_5.7.sz.mell'!E45</f>
        <v>0</v>
      </c>
      <c r="F45" s="834">
        <f>'RM_5.7.sz.mell'!F45</f>
        <v>0</v>
      </c>
      <c r="G45" s="834">
        <f>'RM_5.7.sz.mell'!G45</f>
        <v>0</v>
      </c>
      <c r="H45" s="834">
        <f>'RM_5.7.sz.mell'!H45</f>
        <v>0</v>
      </c>
      <c r="I45" s="834">
        <f>'RM_5.7.sz.mell'!I45</f>
        <v>0</v>
      </c>
      <c r="J45" s="834">
        <f>'RM_5.7.sz.mell'!J45</f>
        <v>0</v>
      </c>
      <c r="K45" s="327">
        <f>'RM_5.7.sz.mell'!K45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'RM_5.7.sz.mell'!C46</f>
        <v>0</v>
      </c>
      <c r="D46" s="836">
        <f>'RM_5.7.sz.mell'!D46</f>
        <v>0</v>
      </c>
      <c r="E46" s="836">
        <f>'RM_5.7.sz.mell'!E46</f>
        <v>0</v>
      </c>
      <c r="F46" s="836">
        <f>'RM_5.7.sz.mell'!F46</f>
        <v>0</v>
      </c>
      <c r="G46" s="836">
        <f>'RM_5.7.sz.mell'!G46</f>
        <v>0</v>
      </c>
      <c r="H46" s="836">
        <f>'RM_5.7.sz.mell'!H46</f>
        <v>0</v>
      </c>
      <c r="I46" s="836">
        <f>'RM_5.7.sz.mell'!I46</f>
        <v>0</v>
      </c>
      <c r="J46" s="836">
        <f>'RM_5.7.sz.mell'!J46</f>
        <v>0</v>
      </c>
      <c r="K46" s="837">
        <f>'RM_5.7.sz.mell'!K46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'RM_5.7.sz.mell'!C47</f>
        <v>0</v>
      </c>
      <c r="D47" s="839">
        <f>'RM_5.7.sz.mell'!D47</f>
        <v>0</v>
      </c>
      <c r="E47" s="839">
        <f>'RM_5.7.sz.mell'!E47</f>
        <v>0</v>
      </c>
      <c r="F47" s="839">
        <f>'RM_5.7.sz.mell'!F47</f>
        <v>0</v>
      </c>
      <c r="G47" s="839">
        <f>'RM_5.7.sz.mell'!G47</f>
        <v>0</v>
      </c>
      <c r="H47" s="839">
        <f>'RM_5.7.sz.mell'!H47</f>
        <v>0</v>
      </c>
      <c r="I47" s="839">
        <f>'RM_5.7.sz.mell'!I47</f>
        <v>0</v>
      </c>
      <c r="J47" s="839">
        <f>'RM_5.7.sz.mell'!J47</f>
        <v>0</v>
      </c>
      <c r="K47" s="840">
        <f>'RM_5.7.sz.mell'!K47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'RM_5.7.sz.mell'!C48</f>
        <v>0</v>
      </c>
      <c r="D48" s="839">
        <f>'RM_5.7.sz.mell'!D48</f>
        <v>0</v>
      </c>
      <c r="E48" s="839">
        <f>'RM_5.7.sz.mell'!E48</f>
        <v>0</v>
      </c>
      <c r="F48" s="839">
        <f>'RM_5.7.sz.mell'!F48</f>
        <v>0</v>
      </c>
      <c r="G48" s="839">
        <f>'RM_5.7.sz.mell'!G48</f>
        <v>0</v>
      </c>
      <c r="H48" s="839">
        <f>'RM_5.7.sz.mell'!H48</f>
        <v>0</v>
      </c>
      <c r="I48" s="839">
        <f>'RM_5.7.sz.mell'!I48</f>
        <v>0</v>
      </c>
      <c r="J48" s="839">
        <f>'RM_5.7.sz.mell'!J48</f>
        <v>0</v>
      </c>
      <c r="K48" s="840">
        <f>'RM_5.7.sz.mell'!K48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'RM_5.7.sz.mell'!C49</f>
        <v>0</v>
      </c>
      <c r="D49" s="839">
        <f>'RM_5.7.sz.mell'!D49</f>
        <v>0</v>
      </c>
      <c r="E49" s="839">
        <f>'RM_5.7.sz.mell'!E49</f>
        <v>0</v>
      </c>
      <c r="F49" s="839">
        <f>'RM_5.7.sz.mell'!F49</f>
        <v>0</v>
      </c>
      <c r="G49" s="839">
        <f>'RM_5.7.sz.mell'!G49</f>
        <v>0</v>
      </c>
      <c r="H49" s="839">
        <f>'RM_5.7.sz.mell'!H49</f>
        <v>0</v>
      </c>
      <c r="I49" s="839">
        <f>'RM_5.7.sz.mell'!I49</f>
        <v>0</v>
      </c>
      <c r="J49" s="839">
        <f>'RM_5.7.sz.mell'!J49</f>
        <v>0</v>
      </c>
      <c r="K49" s="840">
        <f>'RM_5.7.sz.mell'!K49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'RM_5.7.sz.mell'!C50</f>
        <v>0</v>
      </c>
      <c r="D50" s="839">
        <f>'RM_5.7.sz.mell'!D50</f>
        <v>0</v>
      </c>
      <c r="E50" s="839">
        <f>'RM_5.7.sz.mell'!E50</f>
        <v>0</v>
      </c>
      <c r="F50" s="839">
        <f>'RM_5.7.sz.mell'!F50</f>
        <v>0</v>
      </c>
      <c r="G50" s="839">
        <f>'RM_5.7.sz.mell'!G50</f>
        <v>0</v>
      </c>
      <c r="H50" s="839">
        <f>'RM_5.7.sz.mell'!H50</f>
        <v>0</v>
      </c>
      <c r="I50" s="839">
        <f>'RM_5.7.sz.mell'!I50</f>
        <v>0</v>
      </c>
      <c r="J50" s="839">
        <f>'RM_5.7.sz.mell'!J50</f>
        <v>0</v>
      </c>
      <c r="K50" s="840">
        <f>'RM_5.7.sz.mell'!K50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'RM_5.7.sz.mell'!C51</f>
        <v>0</v>
      </c>
      <c r="D51" s="834">
        <f>'RM_5.7.sz.mell'!D51</f>
        <v>0</v>
      </c>
      <c r="E51" s="834">
        <f>'RM_5.7.sz.mell'!E51</f>
        <v>0</v>
      </c>
      <c r="F51" s="834">
        <f>'RM_5.7.sz.mell'!F51</f>
        <v>0</v>
      </c>
      <c r="G51" s="834">
        <f>'RM_5.7.sz.mell'!G51</f>
        <v>0</v>
      </c>
      <c r="H51" s="834">
        <f>'RM_5.7.sz.mell'!H51</f>
        <v>0</v>
      </c>
      <c r="I51" s="834">
        <f>'RM_5.7.sz.mell'!I51</f>
        <v>0</v>
      </c>
      <c r="J51" s="834">
        <f>'RM_5.7.sz.mell'!J51</f>
        <v>0</v>
      </c>
      <c r="K51" s="327">
        <f>'RM_5.7.sz.mell'!K51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'RM_5.7.sz.mell'!C52</f>
        <v>0</v>
      </c>
      <c r="D52" s="836">
        <f>'RM_5.7.sz.mell'!D52</f>
        <v>0</v>
      </c>
      <c r="E52" s="836">
        <f>'RM_5.7.sz.mell'!E52</f>
        <v>0</v>
      </c>
      <c r="F52" s="836">
        <f>'RM_5.7.sz.mell'!F52</f>
        <v>0</v>
      </c>
      <c r="G52" s="836">
        <f>'RM_5.7.sz.mell'!G52</f>
        <v>0</v>
      </c>
      <c r="H52" s="836">
        <f>'RM_5.7.sz.mell'!H52</f>
        <v>0</v>
      </c>
      <c r="I52" s="836">
        <f>'RM_5.7.sz.mell'!I52</f>
        <v>0</v>
      </c>
      <c r="J52" s="836">
        <f>'RM_5.7.sz.mell'!J52</f>
        <v>0</v>
      </c>
      <c r="K52" s="837">
        <f>'RM_5.7.sz.mell'!K52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'RM_5.7.sz.mell'!C53</f>
        <v>0</v>
      </c>
      <c r="D53" s="839">
        <f>'RM_5.7.sz.mell'!D53</f>
        <v>0</v>
      </c>
      <c r="E53" s="839">
        <f>'RM_5.7.sz.mell'!E53</f>
        <v>0</v>
      </c>
      <c r="F53" s="839">
        <f>'RM_5.7.sz.mell'!F53</f>
        <v>0</v>
      </c>
      <c r="G53" s="839">
        <f>'RM_5.7.sz.mell'!G53</f>
        <v>0</v>
      </c>
      <c r="H53" s="839">
        <f>'RM_5.7.sz.mell'!H53</f>
        <v>0</v>
      </c>
      <c r="I53" s="839">
        <f>'RM_5.7.sz.mell'!I53</f>
        <v>0</v>
      </c>
      <c r="J53" s="839">
        <f>'RM_5.7.sz.mell'!J53</f>
        <v>0</v>
      </c>
      <c r="K53" s="840">
        <f>'RM_5.7.sz.mell'!K53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'RM_5.7.sz.mell'!C54</f>
        <v>0</v>
      </c>
      <c r="D54" s="839">
        <f>'RM_5.7.sz.mell'!D54</f>
        <v>0</v>
      </c>
      <c r="E54" s="839">
        <f>'RM_5.7.sz.mell'!E54</f>
        <v>0</v>
      </c>
      <c r="F54" s="839">
        <f>'RM_5.7.sz.mell'!F54</f>
        <v>0</v>
      </c>
      <c r="G54" s="839">
        <f>'RM_5.7.sz.mell'!G54</f>
        <v>0</v>
      </c>
      <c r="H54" s="839">
        <f>'RM_5.7.sz.mell'!H54</f>
        <v>0</v>
      </c>
      <c r="I54" s="839">
        <f>'RM_5.7.sz.mell'!I54</f>
        <v>0</v>
      </c>
      <c r="J54" s="839">
        <f>'RM_5.7.sz.mell'!J54</f>
        <v>0</v>
      </c>
      <c r="K54" s="840">
        <f>'RM_5.7.sz.mell'!K54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'RM_5.7.sz.mell'!C55</f>
        <v>0</v>
      </c>
      <c r="D55" s="839">
        <f>'RM_5.7.sz.mell'!D55</f>
        <v>0</v>
      </c>
      <c r="E55" s="839">
        <f>'RM_5.7.sz.mell'!E55</f>
        <v>0</v>
      </c>
      <c r="F55" s="839">
        <f>'RM_5.7.sz.mell'!F55</f>
        <v>0</v>
      </c>
      <c r="G55" s="839">
        <f>'RM_5.7.sz.mell'!G55</f>
        <v>0</v>
      </c>
      <c r="H55" s="839">
        <f>'RM_5.7.sz.mell'!H55</f>
        <v>0</v>
      </c>
      <c r="I55" s="839">
        <f>'RM_5.7.sz.mell'!I55</f>
        <v>0</v>
      </c>
      <c r="J55" s="839">
        <f>'RM_5.7.sz.mell'!J55</f>
        <v>0</v>
      </c>
      <c r="K55" s="840">
        <f>'RM_5.7.sz.mell'!K55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'RM_5.7.sz.mell'!C56</f>
        <v>0</v>
      </c>
      <c r="D56" s="834">
        <f>'RM_5.7.sz.mell'!D56</f>
        <v>0</v>
      </c>
      <c r="E56" s="834">
        <f>'RM_5.7.sz.mell'!E56</f>
        <v>0</v>
      </c>
      <c r="F56" s="834">
        <f>'RM_5.7.sz.mell'!F56</f>
        <v>0</v>
      </c>
      <c r="G56" s="834">
        <f>'RM_5.7.sz.mell'!G56</f>
        <v>0</v>
      </c>
      <c r="H56" s="834">
        <f>'RM_5.7.sz.mell'!H56</f>
        <v>0</v>
      </c>
      <c r="I56" s="834">
        <f>'RM_5.7.sz.mell'!I56</f>
        <v>0</v>
      </c>
      <c r="J56" s="834">
        <f>'RM_5.7.sz.mell'!J56</f>
        <v>0</v>
      </c>
      <c r="K56" s="327">
        <f>'RM_5.7.sz.mell'!K56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'RM_5.7.sz.mell'!C57</f>
        <v>0</v>
      </c>
      <c r="D57" s="842">
        <f>'RM_5.7.sz.mell'!D57</f>
        <v>0</v>
      </c>
      <c r="E57" s="842">
        <f>'RM_5.7.sz.mell'!E57</f>
        <v>0</v>
      </c>
      <c r="F57" s="842">
        <f>'RM_5.7.sz.mell'!F57</f>
        <v>0</v>
      </c>
      <c r="G57" s="842">
        <f>'RM_5.7.sz.mell'!G57</f>
        <v>0</v>
      </c>
      <c r="H57" s="842">
        <f>'RM_5.7.sz.mell'!H57</f>
        <v>0</v>
      </c>
      <c r="I57" s="842">
        <f>'RM_5.7.sz.mell'!I57</f>
        <v>0</v>
      </c>
      <c r="J57" s="842">
        <f>'RM_5.7.sz.mell'!J57</f>
        <v>0</v>
      </c>
      <c r="K57" s="375">
        <f>'RM_5.7.sz.mell'!K57</f>
        <v>0</v>
      </c>
    </row>
    <row r="58" spans="1:11" ht="8.1" customHeight="1" thickBot="1" x14ac:dyDescent="0.3">
      <c r="C58" s="848">
        <f>'RM_5.7.sz.mell'!C58</f>
        <v>0</v>
      </c>
      <c r="D58" s="848">
        <f>'RM_5.7.sz.mell'!D58</f>
        <v>0</v>
      </c>
      <c r="E58" s="848">
        <f>'RM_5.7.sz.mell'!E58</f>
        <v>0</v>
      </c>
      <c r="F58" s="848">
        <f>'RM_5.7.sz.mell'!F58</f>
        <v>0</v>
      </c>
      <c r="G58" s="848">
        <f>'RM_5.7.sz.mell'!G58</f>
        <v>0</v>
      </c>
      <c r="H58" s="848">
        <f>'RM_5.7.sz.mell'!H58</f>
        <v>0</v>
      </c>
      <c r="I58" s="848">
        <f>'RM_5.7.sz.mell'!I58</f>
        <v>0</v>
      </c>
      <c r="J58" s="848">
        <f>'RM_5.7.sz.mell'!J58</f>
        <v>0</v>
      </c>
      <c r="K58" s="849">
        <f>'RM_5.7.sz.mell'!K58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'RM_5.7.sz.mell'!C59</f>
        <v>0</v>
      </c>
      <c r="D59" s="846">
        <f>'RM_5.7.sz.mell'!D59</f>
        <v>0</v>
      </c>
      <c r="E59" s="846">
        <f>'RM_5.7.sz.mell'!E59</f>
        <v>0</v>
      </c>
      <c r="F59" s="846">
        <f>'RM_5.7.sz.mell'!F59</f>
        <v>0</v>
      </c>
      <c r="G59" s="846">
        <f>'RM_5.7.sz.mell'!G59</f>
        <v>0</v>
      </c>
      <c r="H59" s="846">
        <f>'RM_5.7.sz.mell'!H59</f>
        <v>0</v>
      </c>
      <c r="I59" s="846">
        <f>'RM_5.7.sz.mell'!I59</f>
        <v>0</v>
      </c>
      <c r="J59" s="846">
        <f>'RM_5.7.sz.mell'!J59</f>
        <v>0</v>
      </c>
      <c r="K59" s="847">
        <f>'RM_5.7.sz.mell'!K59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'RM_5.7.sz.mell'!C60</f>
        <v>0</v>
      </c>
      <c r="D60" s="846">
        <f>'RM_5.7.sz.mell'!D60</f>
        <v>0</v>
      </c>
      <c r="E60" s="846">
        <f>'RM_5.7.sz.mell'!E60</f>
        <v>0</v>
      </c>
      <c r="F60" s="846">
        <f>'RM_5.7.sz.mell'!F60</f>
        <v>0</v>
      </c>
      <c r="G60" s="846">
        <f>'RM_5.7.sz.mell'!G60</f>
        <v>0</v>
      </c>
      <c r="H60" s="846">
        <f>'RM_5.7.sz.mell'!H60</f>
        <v>0</v>
      </c>
      <c r="I60" s="846">
        <f>'RM_5.7.sz.mell'!I60</f>
        <v>0</v>
      </c>
      <c r="J60" s="846">
        <f>'RM_5.7.sz.mell'!J60</f>
        <v>0</v>
      </c>
      <c r="K60" s="847">
        <f>'RM_5.7.sz.mell'!K60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CONCATENATE("5.7.1. melléklet ",E_ALAPADATOK!A7," ",E_ALAPADATOK!B7," ",E_ALAPADATOK!C7," ",E_ALAPADATOK!D7," ",E_ALAPADATOK!E7," ",E_ALAPADATOK!F7," ",E_ALAPADATOK!G7," ",E_ALAPADATOK!H7)</f>
        <v>5.7.1.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CONCATENATE('E_5.7.sz.mell'!B2:J2)</f>
        <v>5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614</v>
      </c>
    </row>
    <row r="3" spans="1:11" s="465" customFormat="1" ht="23.1" customHeight="1" thickBot="1" x14ac:dyDescent="0.3">
      <c r="A3" s="635" t="s">
        <v>203</v>
      </c>
      <c r="B3" s="1763" t="str">
        <f>CONCATENATE('E_5.1.1.sz.mell'!B3:J3)</f>
        <v>Kötelező feladtok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59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'RM_5.7.1.sz.mell'!C10</f>
        <v>0</v>
      </c>
      <c r="D10" s="322">
        <f>'RM_5.7.1.sz.mell'!D10</f>
        <v>0</v>
      </c>
      <c r="E10" s="322">
        <f>'RM_5.7.1.sz.mell'!E10</f>
        <v>0</v>
      </c>
      <c r="F10" s="322">
        <f>'RM_5.7.1.sz.mell'!F10</f>
        <v>0</v>
      </c>
      <c r="G10" s="322">
        <f>'RM_5.7.1.sz.mell'!G10</f>
        <v>0</v>
      </c>
      <c r="H10" s="322">
        <f>'RM_5.7.1.sz.mell'!H10</f>
        <v>0</v>
      </c>
      <c r="I10" s="322">
        <f>'RM_5.7.1.sz.mell'!I10</f>
        <v>0</v>
      </c>
      <c r="J10" s="322">
        <f>'RM_5.7.1.sz.mell'!J10</f>
        <v>0</v>
      </c>
      <c r="K10" s="322">
        <f>'RM_5.7.1.sz.mell'!K10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'RM_5.7.1.sz.mell'!C11</f>
        <v>0</v>
      </c>
      <c r="D11" s="715">
        <f>'RM_5.7.1.sz.mell'!D11</f>
        <v>0</v>
      </c>
      <c r="E11" s="715">
        <f>'RM_5.7.1.sz.mell'!E11</f>
        <v>0</v>
      </c>
      <c r="F11" s="715">
        <f>'RM_5.7.1.sz.mell'!F11</f>
        <v>0</v>
      </c>
      <c r="G11" s="715">
        <f>'RM_5.7.1.sz.mell'!G11</f>
        <v>0</v>
      </c>
      <c r="H11" s="715">
        <f>'RM_5.7.1.sz.mell'!H11</f>
        <v>0</v>
      </c>
      <c r="I11" s="715">
        <f>'RM_5.7.1.sz.mell'!I11</f>
        <v>0</v>
      </c>
      <c r="J11" s="813">
        <f>'RM_5.7.1.sz.mell'!J11</f>
        <v>0</v>
      </c>
      <c r="K11" s="814">
        <f>'RM_5.7.1.sz.mell'!K11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'RM_5.7.1.sz.mell'!C12</f>
        <v>0</v>
      </c>
      <c r="D12" s="717">
        <f>'RM_5.7.1.sz.mell'!D12</f>
        <v>0</v>
      </c>
      <c r="E12" s="717">
        <f>'RM_5.7.1.sz.mell'!E12</f>
        <v>0</v>
      </c>
      <c r="F12" s="717">
        <f>'RM_5.7.1.sz.mell'!F12</f>
        <v>0</v>
      </c>
      <c r="G12" s="717">
        <f>'RM_5.7.1.sz.mell'!G12</f>
        <v>0</v>
      </c>
      <c r="H12" s="717">
        <f>'RM_5.7.1.sz.mell'!H12</f>
        <v>0</v>
      </c>
      <c r="I12" s="717">
        <f>'RM_5.7.1.sz.mell'!I12</f>
        <v>0</v>
      </c>
      <c r="J12" s="816">
        <f>'RM_5.7.1.sz.mell'!J12</f>
        <v>0</v>
      </c>
      <c r="K12" s="814">
        <f>'RM_5.7.1.sz.mell'!K12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'RM_5.7.1.sz.mell'!C13</f>
        <v>0</v>
      </c>
      <c r="D13" s="717">
        <f>'RM_5.7.1.sz.mell'!D13</f>
        <v>0</v>
      </c>
      <c r="E13" s="717">
        <f>'RM_5.7.1.sz.mell'!E13</f>
        <v>0</v>
      </c>
      <c r="F13" s="717">
        <f>'RM_5.7.1.sz.mell'!F13</f>
        <v>0</v>
      </c>
      <c r="G13" s="717">
        <f>'RM_5.7.1.sz.mell'!G13</f>
        <v>0</v>
      </c>
      <c r="H13" s="717">
        <f>'RM_5.7.1.sz.mell'!H13</f>
        <v>0</v>
      </c>
      <c r="I13" s="717">
        <f>'RM_5.7.1.sz.mell'!I13</f>
        <v>0</v>
      </c>
      <c r="J13" s="816">
        <f>'RM_5.7.1.sz.mell'!J13</f>
        <v>0</v>
      </c>
      <c r="K13" s="814">
        <f>'RM_5.7.1.sz.mell'!K13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'RM_5.7.1.sz.mell'!C14</f>
        <v>0</v>
      </c>
      <c r="D14" s="717">
        <f>'RM_5.7.1.sz.mell'!D14</f>
        <v>0</v>
      </c>
      <c r="E14" s="717">
        <f>'RM_5.7.1.sz.mell'!E14</f>
        <v>0</v>
      </c>
      <c r="F14" s="717">
        <f>'RM_5.7.1.sz.mell'!F14</f>
        <v>0</v>
      </c>
      <c r="G14" s="717">
        <f>'RM_5.7.1.sz.mell'!G14</f>
        <v>0</v>
      </c>
      <c r="H14" s="717">
        <f>'RM_5.7.1.sz.mell'!H14</f>
        <v>0</v>
      </c>
      <c r="I14" s="717">
        <f>'RM_5.7.1.sz.mell'!I14</f>
        <v>0</v>
      </c>
      <c r="J14" s="816">
        <f>'RM_5.7.1.sz.mell'!J14</f>
        <v>0</v>
      </c>
      <c r="K14" s="814">
        <f>'RM_5.7.1.sz.mell'!K14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'RM_5.7.1.sz.mell'!C15</f>
        <v>0</v>
      </c>
      <c r="D15" s="717">
        <f>'RM_5.7.1.sz.mell'!D15</f>
        <v>0</v>
      </c>
      <c r="E15" s="717">
        <f>'RM_5.7.1.sz.mell'!E15</f>
        <v>0</v>
      </c>
      <c r="F15" s="717">
        <f>'RM_5.7.1.sz.mell'!F15</f>
        <v>0</v>
      </c>
      <c r="G15" s="717">
        <f>'RM_5.7.1.sz.mell'!G15</f>
        <v>0</v>
      </c>
      <c r="H15" s="717">
        <f>'RM_5.7.1.sz.mell'!H15</f>
        <v>0</v>
      </c>
      <c r="I15" s="717">
        <f>'RM_5.7.1.sz.mell'!I15</f>
        <v>0</v>
      </c>
      <c r="J15" s="816">
        <f>'RM_5.7.1.sz.mell'!J15</f>
        <v>0</v>
      </c>
      <c r="K15" s="814">
        <f>'RM_5.7.1.sz.mell'!K15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'RM_5.7.1.sz.mell'!C16</f>
        <v>0</v>
      </c>
      <c r="D16" s="717">
        <f>'RM_5.7.1.sz.mell'!D16</f>
        <v>0</v>
      </c>
      <c r="E16" s="717">
        <f>'RM_5.7.1.sz.mell'!E16</f>
        <v>0</v>
      </c>
      <c r="F16" s="717">
        <f>'RM_5.7.1.sz.mell'!F16</f>
        <v>0</v>
      </c>
      <c r="G16" s="717">
        <f>'RM_5.7.1.sz.mell'!G16</f>
        <v>0</v>
      </c>
      <c r="H16" s="717">
        <f>'RM_5.7.1.sz.mell'!H16</f>
        <v>0</v>
      </c>
      <c r="I16" s="717">
        <f>'RM_5.7.1.sz.mell'!I16</f>
        <v>0</v>
      </c>
      <c r="J16" s="816">
        <f>'RM_5.7.1.sz.mell'!J16</f>
        <v>0</v>
      </c>
      <c r="K16" s="814">
        <f>'RM_5.7.1.sz.mell'!K16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'RM_5.7.1.sz.mell'!C17</f>
        <v>0</v>
      </c>
      <c r="D17" s="717">
        <f>'RM_5.7.1.sz.mell'!D17</f>
        <v>0</v>
      </c>
      <c r="E17" s="717">
        <f>'RM_5.7.1.sz.mell'!E17</f>
        <v>0</v>
      </c>
      <c r="F17" s="717">
        <f>'RM_5.7.1.sz.mell'!F17</f>
        <v>0</v>
      </c>
      <c r="G17" s="717">
        <f>'RM_5.7.1.sz.mell'!G17</f>
        <v>0</v>
      </c>
      <c r="H17" s="717">
        <f>'RM_5.7.1.sz.mell'!H17</f>
        <v>0</v>
      </c>
      <c r="I17" s="717">
        <f>'RM_5.7.1.sz.mell'!I17</f>
        <v>0</v>
      </c>
      <c r="J17" s="816">
        <f>'RM_5.7.1.sz.mell'!J17</f>
        <v>0</v>
      </c>
      <c r="K17" s="814">
        <f>'RM_5.7.1.sz.mell'!K17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'RM_5.7.1.sz.mell'!C18</f>
        <v>0</v>
      </c>
      <c r="D18" s="717">
        <f>'RM_5.7.1.sz.mell'!D18</f>
        <v>0</v>
      </c>
      <c r="E18" s="717">
        <f>'RM_5.7.1.sz.mell'!E18</f>
        <v>0</v>
      </c>
      <c r="F18" s="717">
        <f>'RM_5.7.1.sz.mell'!F18</f>
        <v>0</v>
      </c>
      <c r="G18" s="717">
        <f>'RM_5.7.1.sz.mell'!G18</f>
        <v>0</v>
      </c>
      <c r="H18" s="717">
        <f>'RM_5.7.1.sz.mell'!H18</f>
        <v>0</v>
      </c>
      <c r="I18" s="717">
        <f>'RM_5.7.1.sz.mell'!I18</f>
        <v>0</v>
      </c>
      <c r="J18" s="816">
        <f>'RM_5.7.1.sz.mell'!J18</f>
        <v>0</v>
      </c>
      <c r="K18" s="814">
        <f>'RM_5.7.1.sz.mell'!K18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'RM_5.7.1.sz.mell'!C19</f>
        <v>0</v>
      </c>
      <c r="D19" s="717">
        <f>'RM_5.7.1.sz.mell'!D19</f>
        <v>0</v>
      </c>
      <c r="E19" s="717">
        <f>'RM_5.7.1.sz.mell'!E19</f>
        <v>0</v>
      </c>
      <c r="F19" s="717">
        <f>'RM_5.7.1.sz.mell'!F19</f>
        <v>0</v>
      </c>
      <c r="G19" s="717">
        <f>'RM_5.7.1.sz.mell'!G19</f>
        <v>0</v>
      </c>
      <c r="H19" s="717">
        <f>'RM_5.7.1.sz.mell'!H19</f>
        <v>0</v>
      </c>
      <c r="I19" s="717">
        <f>'RM_5.7.1.sz.mell'!I19</f>
        <v>0</v>
      </c>
      <c r="J19" s="816">
        <f>'RM_5.7.1.sz.mell'!J19</f>
        <v>0</v>
      </c>
      <c r="K19" s="814">
        <f>'RM_5.7.1.sz.mell'!K19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'RM_5.7.1.sz.mell'!C20</f>
        <v>0</v>
      </c>
      <c r="D20" s="717">
        <f>'RM_5.7.1.sz.mell'!D20</f>
        <v>0</v>
      </c>
      <c r="E20" s="717">
        <f>'RM_5.7.1.sz.mell'!E20</f>
        <v>0</v>
      </c>
      <c r="F20" s="717">
        <f>'RM_5.7.1.sz.mell'!F20</f>
        <v>0</v>
      </c>
      <c r="G20" s="717">
        <f>'RM_5.7.1.sz.mell'!G20</f>
        <v>0</v>
      </c>
      <c r="H20" s="717">
        <f>'RM_5.7.1.sz.mell'!H20</f>
        <v>0</v>
      </c>
      <c r="I20" s="717">
        <f>'RM_5.7.1.sz.mell'!I20</f>
        <v>0</v>
      </c>
      <c r="J20" s="816">
        <f>'RM_5.7.1.sz.mell'!J20</f>
        <v>0</v>
      </c>
      <c r="K20" s="814">
        <f>'RM_5.7.1.sz.mell'!K20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'RM_5.7.1.sz.mell'!C21</f>
        <v>0</v>
      </c>
      <c r="D21" s="719">
        <f>'RM_5.7.1.sz.mell'!D21</f>
        <v>0</v>
      </c>
      <c r="E21" s="719">
        <f>'RM_5.7.1.sz.mell'!E21</f>
        <v>0</v>
      </c>
      <c r="F21" s="719">
        <f>'RM_5.7.1.sz.mell'!F21</f>
        <v>0</v>
      </c>
      <c r="G21" s="719">
        <f>'RM_5.7.1.sz.mell'!G21</f>
        <v>0</v>
      </c>
      <c r="H21" s="719">
        <f>'RM_5.7.1.sz.mell'!H21</f>
        <v>0</v>
      </c>
      <c r="I21" s="719">
        <f>'RM_5.7.1.sz.mell'!I21</f>
        <v>0</v>
      </c>
      <c r="J21" s="819">
        <f>'RM_5.7.1.sz.mell'!J21</f>
        <v>0</v>
      </c>
      <c r="K21" s="814">
        <f>'RM_5.7.1.sz.mell'!K21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'RM_5.7.1.sz.mell'!C22</f>
        <v>0</v>
      </c>
      <c r="D22" s="322">
        <f>'RM_5.7.1.sz.mell'!D22</f>
        <v>0</v>
      </c>
      <c r="E22" s="322">
        <f>'RM_5.7.1.sz.mell'!E22</f>
        <v>0</v>
      </c>
      <c r="F22" s="322">
        <f>'RM_5.7.1.sz.mell'!F22</f>
        <v>0</v>
      </c>
      <c r="G22" s="322">
        <f>'RM_5.7.1.sz.mell'!G22</f>
        <v>0</v>
      </c>
      <c r="H22" s="322">
        <f>'RM_5.7.1.sz.mell'!H22</f>
        <v>0</v>
      </c>
      <c r="I22" s="322">
        <f>'RM_5.7.1.sz.mell'!I22</f>
        <v>0</v>
      </c>
      <c r="J22" s="322">
        <f>'RM_5.7.1.sz.mell'!J22</f>
        <v>0</v>
      </c>
      <c r="K22" s="371">
        <f>'RM_5.7.1.sz.mell'!K22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'RM_5.7.1.sz.mell'!C23</f>
        <v>0</v>
      </c>
      <c r="D23" s="699">
        <f>'RM_5.7.1.sz.mell'!D23</f>
        <v>0</v>
      </c>
      <c r="E23" s="699">
        <f>'RM_5.7.1.sz.mell'!E23</f>
        <v>0</v>
      </c>
      <c r="F23" s="699">
        <f>'RM_5.7.1.sz.mell'!F23</f>
        <v>0</v>
      </c>
      <c r="G23" s="699">
        <f>'RM_5.7.1.sz.mell'!G23</f>
        <v>0</v>
      </c>
      <c r="H23" s="699">
        <f>'RM_5.7.1.sz.mell'!H23</f>
        <v>0</v>
      </c>
      <c r="I23" s="699">
        <f>'RM_5.7.1.sz.mell'!I23</f>
        <v>0</v>
      </c>
      <c r="J23" s="821">
        <f>'RM_5.7.1.sz.mell'!J23</f>
        <v>0</v>
      </c>
      <c r="K23" s="814">
        <f>'RM_5.7.1.sz.mell'!K23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'RM_5.7.1.sz.mell'!C24</f>
        <v>0</v>
      </c>
      <c r="D24" s="717">
        <f>'RM_5.7.1.sz.mell'!D24</f>
        <v>0</v>
      </c>
      <c r="E24" s="717">
        <f>'RM_5.7.1.sz.mell'!E24</f>
        <v>0</v>
      </c>
      <c r="F24" s="717">
        <f>'RM_5.7.1.sz.mell'!F24</f>
        <v>0</v>
      </c>
      <c r="G24" s="717">
        <f>'RM_5.7.1.sz.mell'!G24</f>
        <v>0</v>
      </c>
      <c r="H24" s="717">
        <f>'RM_5.7.1.sz.mell'!H24</f>
        <v>0</v>
      </c>
      <c r="I24" s="717">
        <f>'RM_5.7.1.sz.mell'!I24</f>
        <v>0</v>
      </c>
      <c r="J24" s="816">
        <f>'RM_5.7.1.sz.mell'!J24</f>
        <v>0</v>
      </c>
      <c r="K24" s="822">
        <f>'RM_5.7.1.sz.mell'!K24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'RM_5.7.1.sz.mell'!C25</f>
        <v>0</v>
      </c>
      <c r="D25" s="717">
        <f>'RM_5.7.1.sz.mell'!D25</f>
        <v>0</v>
      </c>
      <c r="E25" s="717">
        <f>'RM_5.7.1.sz.mell'!E25</f>
        <v>0</v>
      </c>
      <c r="F25" s="717">
        <f>'RM_5.7.1.sz.mell'!F25</f>
        <v>0</v>
      </c>
      <c r="G25" s="717">
        <f>'RM_5.7.1.sz.mell'!G25</f>
        <v>0</v>
      </c>
      <c r="H25" s="717">
        <f>'RM_5.7.1.sz.mell'!H25</f>
        <v>0</v>
      </c>
      <c r="I25" s="717">
        <f>'RM_5.7.1.sz.mell'!I25</f>
        <v>0</v>
      </c>
      <c r="J25" s="816">
        <f>'RM_5.7.1.sz.mell'!J25</f>
        <v>0</v>
      </c>
      <c r="K25" s="822">
        <f>'RM_5.7.1.sz.mell'!K25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'RM_5.7.1.sz.mell'!C26</f>
        <v>0</v>
      </c>
      <c r="D26" s="719">
        <f>'RM_5.7.1.sz.mell'!D26</f>
        <v>0</v>
      </c>
      <c r="E26" s="719">
        <f>'RM_5.7.1.sz.mell'!E26</f>
        <v>0</v>
      </c>
      <c r="F26" s="719">
        <f>'RM_5.7.1.sz.mell'!F26</f>
        <v>0</v>
      </c>
      <c r="G26" s="719">
        <f>'RM_5.7.1.sz.mell'!G26</f>
        <v>0</v>
      </c>
      <c r="H26" s="719">
        <f>'RM_5.7.1.sz.mell'!H26</f>
        <v>0</v>
      </c>
      <c r="I26" s="719">
        <f>'RM_5.7.1.sz.mell'!I26</f>
        <v>0</v>
      </c>
      <c r="J26" s="823">
        <f>'RM_5.7.1.sz.mell'!J26</f>
        <v>0</v>
      </c>
      <c r="K26" s="824">
        <f>'RM_5.7.1.sz.mell'!K26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'RM_5.7.1.sz.mell'!C27</f>
        <v>0</v>
      </c>
      <c r="D27" s="414">
        <f>'RM_5.7.1.sz.mell'!D27</f>
        <v>0</v>
      </c>
      <c r="E27" s="414">
        <f>'RM_5.7.1.sz.mell'!E27</f>
        <v>0</v>
      </c>
      <c r="F27" s="414">
        <f>'RM_5.7.1.sz.mell'!F27</f>
        <v>0</v>
      </c>
      <c r="G27" s="414">
        <f>'RM_5.7.1.sz.mell'!G27</f>
        <v>0</v>
      </c>
      <c r="H27" s="414">
        <f>'RM_5.7.1.sz.mell'!H27</f>
        <v>0</v>
      </c>
      <c r="I27" s="414">
        <f>'RM_5.7.1.sz.mell'!I27</f>
        <v>0</v>
      </c>
      <c r="J27" s="414">
        <f>'RM_5.7.1.sz.mell'!J27</f>
        <v>0</v>
      </c>
      <c r="K27" s="327">
        <f>'RM_5.7.1.sz.mell'!K27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'RM_5.7.1.sz.mell'!C28</f>
        <v>0</v>
      </c>
      <c r="D28" s="322">
        <f>'RM_5.7.1.sz.mell'!D28</f>
        <v>0</v>
      </c>
      <c r="E28" s="322">
        <f>'RM_5.7.1.sz.mell'!E28</f>
        <v>0</v>
      </c>
      <c r="F28" s="322">
        <f>'RM_5.7.1.sz.mell'!F28</f>
        <v>0</v>
      </c>
      <c r="G28" s="322">
        <f>'RM_5.7.1.sz.mell'!G28</f>
        <v>0</v>
      </c>
      <c r="H28" s="322">
        <f>'RM_5.7.1.sz.mell'!H28</f>
        <v>0</v>
      </c>
      <c r="I28" s="322">
        <f>'RM_5.7.1.sz.mell'!I28</f>
        <v>0</v>
      </c>
      <c r="J28" s="322">
        <f>'RM_5.7.1.sz.mell'!J28</f>
        <v>0</v>
      </c>
      <c r="K28" s="371">
        <f>'RM_5.7.1.sz.mell'!K28</f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'RM_5.7.1.sz.mell'!C29</f>
        <v>0</v>
      </c>
      <c r="D29" s="710">
        <f>'RM_5.7.1.sz.mell'!D29</f>
        <v>0</v>
      </c>
      <c r="E29" s="710">
        <f>'RM_5.7.1.sz.mell'!E29</f>
        <v>0</v>
      </c>
      <c r="F29" s="710">
        <f>'RM_5.7.1.sz.mell'!F29</f>
        <v>0</v>
      </c>
      <c r="G29" s="710">
        <f>'RM_5.7.1.sz.mell'!G29</f>
        <v>0</v>
      </c>
      <c r="H29" s="710">
        <f>'RM_5.7.1.sz.mell'!H29</f>
        <v>0</v>
      </c>
      <c r="I29" s="710">
        <f>'RM_5.7.1.sz.mell'!I29</f>
        <v>0</v>
      </c>
      <c r="J29" s="821">
        <f>'RM_5.7.1.sz.mell'!J29</f>
        <v>0</v>
      </c>
      <c r="K29" s="814">
        <f>'RM_5.7.1.sz.mell'!K29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'RM_5.7.1.sz.mell'!C30</f>
        <v>0</v>
      </c>
      <c r="D30" s="710">
        <f>'RM_5.7.1.sz.mell'!D30</f>
        <v>0</v>
      </c>
      <c r="E30" s="710">
        <f>'RM_5.7.1.sz.mell'!E30</f>
        <v>0</v>
      </c>
      <c r="F30" s="710">
        <f>'RM_5.7.1.sz.mell'!F30</f>
        <v>0</v>
      </c>
      <c r="G30" s="710">
        <f>'RM_5.7.1.sz.mell'!G30</f>
        <v>0</v>
      </c>
      <c r="H30" s="710">
        <f>'RM_5.7.1.sz.mell'!H30</f>
        <v>0</v>
      </c>
      <c r="I30" s="710">
        <f>'RM_5.7.1.sz.mell'!I30</f>
        <v>0</v>
      </c>
      <c r="J30" s="821">
        <f>'RM_5.7.1.sz.mell'!J30</f>
        <v>0</v>
      </c>
      <c r="K30" s="814">
        <f>'RM_5.7.1.sz.mell'!K30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'RM_5.7.1.sz.mell'!C31</f>
        <v>0</v>
      </c>
      <c r="D31" s="790">
        <f>'RM_5.7.1.sz.mell'!D31</f>
        <v>0</v>
      </c>
      <c r="E31" s="790">
        <f>'RM_5.7.1.sz.mell'!E31</f>
        <v>0</v>
      </c>
      <c r="F31" s="790">
        <f>'RM_5.7.1.sz.mell'!F31</f>
        <v>0</v>
      </c>
      <c r="G31" s="790">
        <f>'RM_5.7.1.sz.mell'!G31</f>
        <v>0</v>
      </c>
      <c r="H31" s="790">
        <f>'RM_5.7.1.sz.mell'!H31</f>
        <v>0</v>
      </c>
      <c r="I31" s="790">
        <f>'RM_5.7.1.sz.mell'!I31</f>
        <v>0</v>
      </c>
      <c r="J31" s="821">
        <f>'RM_5.7.1.sz.mell'!J31</f>
        <v>0</v>
      </c>
      <c r="K31" s="814">
        <f>'RM_5.7.1.sz.mell'!K31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'RM_5.7.1.sz.mell'!C32</f>
        <v>0</v>
      </c>
      <c r="D32" s="322">
        <f>'RM_5.7.1.sz.mell'!D32</f>
        <v>0</v>
      </c>
      <c r="E32" s="322">
        <f>'RM_5.7.1.sz.mell'!E32</f>
        <v>0</v>
      </c>
      <c r="F32" s="322">
        <f>'RM_5.7.1.sz.mell'!F32</f>
        <v>0</v>
      </c>
      <c r="G32" s="322">
        <f>'RM_5.7.1.sz.mell'!G32</f>
        <v>0</v>
      </c>
      <c r="H32" s="322">
        <f>'RM_5.7.1.sz.mell'!H32</f>
        <v>0</v>
      </c>
      <c r="I32" s="322">
        <f>'RM_5.7.1.sz.mell'!I32</f>
        <v>0</v>
      </c>
      <c r="J32" s="322">
        <f>'RM_5.7.1.sz.mell'!J32</f>
        <v>0</v>
      </c>
      <c r="K32" s="371">
        <f>'RM_5.7.1.sz.mell'!K32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'RM_5.7.1.sz.mell'!C33</f>
        <v>0</v>
      </c>
      <c r="D33" s="703">
        <f>'RM_5.7.1.sz.mell'!D33</f>
        <v>0</v>
      </c>
      <c r="E33" s="703">
        <f>'RM_5.7.1.sz.mell'!E33</f>
        <v>0</v>
      </c>
      <c r="F33" s="703">
        <f>'RM_5.7.1.sz.mell'!F33</f>
        <v>0</v>
      </c>
      <c r="G33" s="703">
        <f>'RM_5.7.1.sz.mell'!G33</f>
        <v>0</v>
      </c>
      <c r="H33" s="703">
        <f>'RM_5.7.1.sz.mell'!H33</f>
        <v>0</v>
      </c>
      <c r="I33" s="703">
        <f>'RM_5.7.1.sz.mell'!I33</f>
        <v>0</v>
      </c>
      <c r="J33" s="821">
        <f>'RM_5.7.1.sz.mell'!J33</f>
        <v>0</v>
      </c>
      <c r="K33" s="814">
        <f>'RM_5.7.1.sz.mell'!K33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'RM_5.7.1.sz.mell'!C34</f>
        <v>0</v>
      </c>
      <c r="D34" s="710">
        <f>'RM_5.7.1.sz.mell'!D34</f>
        <v>0</v>
      </c>
      <c r="E34" s="710">
        <f>'RM_5.7.1.sz.mell'!E34</f>
        <v>0</v>
      </c>
      <c r="F34" s="710">
        <f>'RM_5.7.1.sz.mell'!F34</f>
        <v>0</v>
      </c>
      <c r="G34" s="710">
        <f>'RM_5.7.1.sz.mell'!G34</f>
        <v>0</v>
      </c>
      <c r="H34" s="710">
        <f>'RM_5.7.1.sz.mell'!H34</f>
        <v>0</v>
      </c>
      <c r="I34" s="710">
        <f>'RM_5.7.1.sz.mell'!I34</f>
        <v>0</v>
      </c>
      <c r="J34" s="821">
        <f>'RM_5.7.1.sz.mell'!J34</f>
        <v>0</v>
      </c>
      <c r="K34" s="814">
        <f>'RM_5.7.1.sz.mell'!K34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'RM_5.7.1.sz.mell'!C35</f>
        <v>0</v>
      </c>
      <c r="D35" s="790">
        <f>'RM_5.7.1.sz.mell'!D35</f>
        <v>0</v>
      </c>
      <c r="E35" s="790">
        <f>'RM_5.7.1.sz.mell'!E35</f>
        <v>0</v>
      </c>
      <c r="F35" s="790">
        <f>'RM_5.7.1.sz.mell'!F35</f>
        <v>0</v>
      </c>
      <c r="G35" s="790">
        <f>'RM_5.7.1.sz.mell'!G35</f>
        <v>0</v>
      </c>
      <c r="H35" s="790">
        <f>'RM_5.7.1.sz.mell'!H35</f>
        <v>0</v>
      </c>
      <c r="I35" s="790">
        <f>'RM_5.7.1.sz.mell'!I35</f>
        <v>0</v>
      </c>
      <c r="J35" s="821">
        <f>'RM_5.7.1.sz.mell'!J35</f>
        <v>0</v>
      </c>
      <c r="K35" s="831">
        <f>'RM_5.7.1.sz.mell'!K35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'RM_5.7.1.sz.mell'!C36</f>
        <v>0</v>
      </c>
      <c r="D36" s="414">
        <f>'RM_5.7.1.sz.mell'!D36</f>
        <v>0</v>
      </c>
      <c r="E36" s="414">
        <f>'RM_5.7.1.sz.mell'!E36</f>
        <v>0</v>
      </c>
      <c r="F36" s="414">
        <f>'RM_5.7.1.sz.mell'!F36</f>
        <v>0</v>
      </c>
      <c r="G36" s="414">
        <f>'RM_5.7.1.sz.mell'!G36</f>
        <v>0</v>
      </c>
      <c r="H36" s="414">
        <f>'RM_5.7.1.sz.mell'!H36</f>
        <v>0</v>
      </c>
      <c r="I36" s="414">
        <f>'RM_5.7.1.sz.mell'!I36</f>
        <v>0</v>
      </c>
      <c r="J36" s="322">
        <f>'RM_5.7.1.sz.mell'!J36</f>
        <v>0</v>
      </c>
      <c r="K36" s="327">
        <f>'RM_5.7.1.sz.mell'!K36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'RM_5.7.1.sz.mell'!C37</f>
        <v>0</v>
      </c>
      <c r="D37" s="414">
        <f>'RM_5.7.1.sz.mell'!D37</f>
        <v>0</v>
      </c>
      <c r="E37" s="414">
        <f>'RM_5.7.1.sz.mell'!E37</f>
        <v>0</v>
      </c>
      <c r="F37" s="414">
        <f>'RM_5.7.1.sz.mell'!F37</f>
        <v>0</v>
      </c>
      <c r="G37" s="414">
        <f>'RM_5.7.1.sz.mell'!G37</f>
        <v>0</v>
      </c>
      <c r="H37" s="414">
        <f>'RM_5.7.1.sz.mell'!H37</f>
        <v>0</v>
      </c>
      <c r="I37" s="414">
        <f>'RM_5.7.1.sz.mell'!I37</f>
        <v>0</v>
      </c>
      <c r="J37" s="832">
        <f>'RM_5.7.1.sz.mell'!J37</f>
        <v>0</v>
      </c>
      <c r="K37" s="814">
        <f>'RM_5.7.1.sz.mell'!K37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'RM_5.7.1.sz.mell'!C38</f>
        <v>0</v>
      </c>
      <c r="D38" s="322">
        <f>'RM_5.7.1.sz.mell'!D38</f>
        <v>0</v>
      </c>
      <c r="E38" s="322">
        <f>'RM_5.7.1.sz.mell'!E38</f>
        <v>0</v>
      </c>
      <c r="F38" s="322">
        <f>'RM_5.7.1.sz.mell'!F38</f>
        <v>0</v>
      </c>
      <c r="G38" s="322">
        <f>'RM_5.7.1.sz.mell'!G38</f>
        <v>0</v>
      </c>
      <c r="H38" s="322">
        <f>'RM_5.7.1.sz.mell'!H38</f>
        <v>0</v>
      </c>
      <c r="I38" s="322">
        <f>'RM_5.7.1.sz.mell'!I38</f>
        <v>0</v>
      </c>
      <c r="J38" s="322">
        <f>'RM_5.7.1.sz.mell'!J38</f>
        <v>0</v>
      </c>
      <c r="K38" s="371">
        <f>'RM_5.7.1.sz.mell'!K38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'RM_5.7.1.sz.mell'!C39</f>
        <v>0</v>
      </c>
      <c r="D39" s="322">
        <f>'RM_5.7.1.sz.mell'!D39</f>
        <v>0</v>
      </c>
      <c r="E39" s="322">
        <f>'RM_5.7.1.sz.mell'!E39</f>
        <v>0</v>
      </c>
      <c r="F39" s="322">
        <f>'RM_5.7.1.sz.mell'!F39</f>
        <v>0</v>
      </c>
      <c r="G39" s="322">
        <f>'RM_5.7.1.sz.mell'!G39</f>
        <v>0</v>
      </c>
      <c r="H39" s="322">
        <f>'RM_5.7.1.sz.mell'!H39</f>
        <v>0</v>
      </c>
      <c r="I39" s="322">
        <f>'RM_5.7.1.sz.mell'!I39</f>
        <v>0</v>
      </c>
      <c r="J39" s="322">
        <f>'RM_5.7.1.sz.mell'!J39</f>
        <v>0</v>
      </c>
      <c r="K39" s="371">
        <f>'RM_5.7.1.sz.mell'!K39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'RM_5.7.1.sz.mell'!C40</f>
        <v>0</v>
      </c>
      <c r="D40" s="703">
        <f>'RM_5.7.1.sz.mell'!D40</f>
        <v>0</v>
      </c>
      <c r="E40" s="703">
        <f>'RM_5.7.1.sz.mell'!E40</f>
        <v>0</v>
      </c>
      <c r="F40" s="703">
        <f>'RM_5.7.1.sz.mell'!F40</f>
        <v>0</v>
      </c>
      <c r="G40" s="703">
        <f>'RM_5.7.1.sz.mell'!G40</f>
        <v>0</v>
      </c>
      <c r="H40" s="703">
        <f>'RM_5.7.1.sz.mell'!H40</f>
        <v>0</v>
      </c>
      <c r="I40" s="703">
        <f>'RM_5.7.1.sz.mell'!I40</f>
        <v>0</v>
      </c>
      <c r="J40" s="821">
        <f>'RM_5.7.1.sz.mell'!J40</f>
        <v>0</v>
      </c>
      <c r="K40" s="814">
        <f>'RM_5.7.1.sz.mell'!K40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'RM_5.7.1.sz.mell'!C41</f>
        <v>0</v>
      </c>
      <c r="D41" s="710">
        <f>'RM_5.7.1.sz.mell'!D41</f>
        <v>0</v>
      </c>
      <c r="E41" s="710">
        <f>'RM_5.7.1.sz.mell'!E41</f>
        <v>0</v>
      </c>
      <c r="F41" s="710">
        <f>'RM_5.7.1.sz.mell'!F41</f>
        <v>0</v>
      </c>
      <c r="G41" s="710">
        <f>'RM_5.7.1.sz.mell'!G41</f>
        <v>0</v>
      </c>
      <c r="H41" s="710">
        <f>'RM_5.7.1.sz.mell'!H41</f>
        <v>0</v>
      </c>
      <c r="I41" s="710">
        <f>'RM_5.7.1.sz.mell'!I41</f>
        <v>0</v>
      </c>
      <c r="J41" s="821">
        <f>'RM_5.7.1.sz.mell'!J41</f>
        <v>0</v>
      </c>
      <c r="K41" s="822">
        <f>'RM_5.7.1.sz.mell'!K41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'RM_5.7.1.sz.mell'!C42</f>
        <v>0</v>
      </c>
      <c r="D42" s="707">
        <f>'RM_5.7.1.sz.mell'!D42</f>
        <v>0</v>
      </c>
      <c r="E42" s="707">
        <f>'RM_5.7.1.sz.mell'!E42</f>
        <v>0</v>
      </c>
      <c r="F42" s="707">
        <f>'RM_5.7.1.sz.mell'!F42</f>
        <v>0</v>
      </c>
      <c r="G42" s="707">
        <f>'RM_5.7.1.sz.mell'!G42</f>
        <v>0</v>
      </c>
      <c r="H42" s="707">
        <f>'RM_5.7.1.sz.mell'!H42</f>
        <v>0</v>
      </c>
      <c r="I42" s="707">
        <f>'RM_5.7.1.sz.mell'!I42</f>
        <v>0</v>
      </c>
      <c r="J42" s="821">
        <f>'RM_5.7.1.sz.mell'!J42</f>
        <v>0</v>
      </c>
      <c r="K42" s="824">
        <f>'RM_5.7.1.sz.mell'!K42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'RM_5.7.1.sz.mell'!C43</f>
        <v>0</v>
      </c>
      <c r="D43" s="322">
        <f>'RM_5.7.1.sz.mell'!D43</f>
        <v>0</v>
      </c>
      <c r="E43" s="322">
        <f>'RM_5.7.1.sz.mell'!E43</f>
        <v>0</v>
      </c>
      <c r="F43" s="322">
        <f>'RM_5.7.1.sz.mell'!F43</f>
        <v>0</v>
      </c>
      <c r="G43" s="322">
        <f>'RM_5.7.1.sz.mell'!G43</f>
        <v>0</v>
      </c>
      <c r="H43" s="322">
        <f>'RM_5.7.1.sz.mell'!H43</f>
        <v>0</v>
      </c>
      <c r="I43" s="322">
        <f>'RM_5.7.1.sz.mell'!I43</f>
        <v>0</v>
      </c>
      <c r="J43" s="322">
        <f>'RM_5.7.1.sz.mell'!J43</f>
        <v>0</v>
      </c>
      <c r="K43" s="371">
        <f>'RM_5.7.1.sz.mell'!K43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'RM_5.7.1.sz.mell'!C45</f>
        <v>0</v>
      </c>
      <c r="D45" s="834">
        <f>'RM_5.7.1.sz.mell'!D45</f>
        <v>0</v>
      </c>
      <c r="E45" s="834">
        <f>'RM_5.7.1.sz.mell'!E45</f>
        <v>0</v>
      </c>
      <c r="F45" s="834">
        <f>'RM_5.7.1.sz.mell'!F45</f>
        <v>0</v>
      </c>
      <c r="G45" s="834">
        <f>'RM_5.7.1.sz.mell'!G45</f>
        <v>0</v>
      </c>
      <c r="H45" s="834">
        <f>'RM_5.7.1.sz.mell'!H45</f>
        <v>0</v>
      </c>
      <c r="I45" s="834">
        <f>'RM_5.7.1.sz.mell'!I45</f>
        <v>0</v>
      </c>
      <c r="J45" s="834">
        <f>'RM_5.7.1.sz.mell'!J45</f>
        <v>0</v>
      </c>
      <c r="K45" s="327">
        <f>'RM_5.7.1.sz.mell'!K45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'RM_5.7.1.sz.mell'!C46</f>
        <v>0</v>
      </c>
      <c r="D46" s="836">
        <f>'RM_5.7.1.sz.mell'!D46</f>
        <v>0</v>
      </c>
      <c r="E46" s="836">
        <f>'RM_5.7.1.sz.mell'!E46</f>
        <v>0</v>
      </c>
      <c r="F46" s="836">
        <f>'RM_5.7.1.sz.mell'!F46</f>
        <v>0</v>
      </c>
      <c r="G46" s="836">
        <f>'RM_5.7.1.sz.mell'!G46</f>
        <v>0</v>
      </c>
      <c r="H46" s="836">
        <f>'RM_5.7.1.sz.mell'!H46</f>
        <v>0</v>
      </c>
      <c r="I46" s="836">
        <f>'RM_5.7.1.sz.mell'!I46</f>
        <v>0</v>
      </c>
      <c r="J46" s="836">
        <f>'RM_5.7.1.sz.mell'!J46</f>
        <v>0</v>
      </c>
      <c r="K46" s="837">
        <f>'RM_5.7.1.sz.mell'!K46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'RM_5.7.1.sz.mell'!C47</f>
        <v>0</v>
      </c>
      <c r="D47" s="839">
        <f>'RM_5.7.1.sz.mell'!D47</f>
        <v>0</v>
      </c>
      <c r="E47" s="839">
        <f>'RM_5.7.1.sz.mell'!E47</f>
        <v>0</v>
      </c>
      <c r="F47" s="839">
        <f>'RM_5.7.1.sz.mell'!F47</f>
        <v>0</v>
      </c>
      <c r="G47" s="839">
        <f>'RM_5.7.1.sz.mell'!G47</f>
        <v>0</v>
      </c>
      <c r="H47" s="839">
        <f>'RM_5.7.1.sz.mell'!H47</f>
        <v>0</v>
      </c>
      <c r="I47" s="839">
        <f>'RM_5.7.1.sz.mell'!I47</f>
        <v>0</v>
      </c>
      <c r="J47" s="839">
        <f>'RM_5.7.1.sz.mell'!J47</f>
        <v>0</v>
      </c>
      <c r="K47" s="840">
        <f>'RM_5.7.1.sz.mell'!K47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'RM_5.7.1.sz.mell'!C48</f>
        <v>0</v>
      </c>
      <c r="D48" s="839">
        <f>'RM_5.7.1.sz.mell'!D48</f>
        <v>0</v>
      </c>
      <c r="E48" s="839">
        <f>'RM_5.7.1.sz.mell'!E48</f>
        <v>0</v>
      </c>
      <c r="F48" s="839">
        <f>'RM_5.7.1.sz.mell'!F48</f>
        <v>0</v>
      </c>
      <c r="G48" s="839">
        <f>'RM_5.7.1.sz.mell'!G48</f>
        <v>0</v>
      </c>
      <c r="H48" s="839">
        <f>'RM_5.7.1.sz.mell'!H48</f>
        <v>0</v>
      </c>
      <c r="I48" s="839">
        <f>'RM_5.7.1.sz.mell'!I48</f>
        <v>0</v>
      </c>
      <c r="J48" s="839">
        <f>'RM_5.7.1.sz.mell'!J48</f>
        <v>0</v>
      </c>
      <c r="K48" s="840">
        <f>'RM_5.7.1.sz.mell'!K48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'RM_5.7.1.sz.mell'!C49</f>
        <v>0</v>
      </c>
      <c r="D49" s="839">
        <f>'RM_5.7.1.sz.mell'!D49</f>
        <v>0</v>
      </c>
      <c r="E49" s="839">
        <f>'RM_5.7.1.sz.mell'!E49</f>
        <v>0</v>
      </c>
      <c r="F49" s="839">
        <f>'RM_5.7.1.sz.mell'!F49</f>
        <v>0</v>
      </c>
      <c r="G49" s="839">
        <f>'RM_5.7.1.sz.mell'!G49</f>
        <v>0</v>
      </c>
      <c r="H49" s="839">
        <f>'RM_5.7.1.sz.mell'!H49</f>
        <v>0</v>
      </c>
      <c r="I49" s="839">
        <f>'RM_5.7.1.sz.mell'!I49</f>
        <v>0</v>
      </c>
      <c r="J49" s="839">
        <f>'RM_5.7.1.sz.mell'!J49</f>
        <v>0</v>
      </c>
      <c r="K49" s="840">
        <f>'RM_5.7.1.sz.mell'!K49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'RM_5.7.1.sz.mell'!C50</f>
        <v>0</v>
      </c>
      <c r="D50" s="839">
        <f>'RM_5.7.1.sz.mell'!D50</f>
        <v>0</v>
      </c>
      <c r="E50" s="839">
        <f>'RM_5.7.1.sz.mell'!E50</f>
        <v>0</v>
      </c>
      <c r="F50" s="839">
        <f>'RM_5.7.1.sz.mell'!F50</f>
        <v>0</v>
      </c>
      <c r="G50" s="839">
        <f>'RM_5.7.1.sz.mell'!G50</f>
        <v>0</v>
      </c>
      <c r="H50" s="839">
        <f>'RM_5.7.1.sz.mell'!H50</f>
        <v>0</v>
      </c>
      <c r="I50" s="839">
        <f>'RM_5.7.1.sz.mell'!I50</f>
        <v>0</v>
      </c>
      <c r="J50" s="839">
        <f>'RM_5.7.1.sz.mell'!J50</f>
        <v>0</v>
      </c>
      <c r="K50" s="840">
        <f>'RM_5.7.1.sz.mell'!K50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'RM_5.7.1.sz.mell'!C51</f>
        <v>0</v>
      </c>
      <c r="D51" s="834">
        <f>'RM_5.7.1.sz.mell'!D51</f>
        <v>0</v>
      </c>
      <c r="E51" s="834">
        <f>'RM_5.7.1.sz.mell'!E51</f>
        <v>0</v>
      </c>
      <c r="F51" s="834">
        <f>'RM_5.7.1.sz.mell'!F51</f>
        <v>0</v>
      </c>
      <c r="G51" s="834">
        <f>'RM_5.7.1.sz.mell'!G51</f>
        <v>0</v>
      </c>
      <c r="H51" s="834">
        <f>'RM_5.7.1.sz.mell'!H51</f>
        <v>0</v>
      </c>
      <c r="I51" s="834">
        <f>'RM_5.7.1.sz.mell'!I51</f>
        <v>0</v>
      </c>
      <c r="J51" s="834">
        <f>'RM_5.7.1.sz.mell'!J51</f>
        <v>0</v>
      </c>
      <c r="K51" s="327">
        <f>'RM_5.7.1.sz.mell'!K51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'RM_5.7.1.sz.mell'!C52</f>
        <v>0</v>
      </c>
      <c r="D52" s="836">
        <f>'RM_5.7.1.sz.mell'!D52</f>
        <v>0</v>
      </c>
      <c r="E52" s="836">
        <f>'RM_5.7.1.sz.mell'!E52</f>
        <v>0</v>
      </c>
      <c r="F52" s="836">
        <f>'RM_5.7.1.sz.mell'!F52</f>
        <v>0</v>
      </c>
      <c r="G52" s="836">
        <f>'RM_5.7.1.sz.mell'!G52</f>
        <v>0</v>
      </c>
      <c r="H52" s="836">
        <f>'RM_5.7.1.sz.mell'!H52</f>
        <v>0</v>
      </c>
      <c r="I52" s="836">
        <f>'RM_5.7.1.sz.mell'!I52</f>
        <v>0</v>
      </c>
      <c r="J52" s="836">
        <f>'RM_5.7.1.sz.mell'!J52</f>
        <v>0</v>
      </c>
      <c r="K52" s="837">
        <f>'RM_5.7.1.sz.mell'!K52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'RM_5.7.1.sz.mell'!C53</f>
        <v>0</v>
      </c>
      <c r="D53" s="839">
        <f>'RM_5.7.1.sz.mell'!D53</f>
        <v>0</v>
      </c>
      <c r="E53" s="839">
        <f>'RM_5.7.1.sz.mell'!E53</f>
        <v>0</v>
      </c>
      <c r="F53" s="839">
        <f>'RM_5.7.1.sz.mell'!F53</f>
        <v>0</v>
      </c>
      <c r="G53" s="839">
        <f>'RM_5.7.1.sz.mell'!G53</f>
        <v>0</v>
      </c>
      <c r="H53" s="839">
        <f>'RM_5.7.1.sz.mell'!H53</f>
        <v>0</v>
      </c>
      <c r="I53" s="839">
        <f>'RM_5.7.1.sz.mell'!I53</f>
        <v>0</v>
      </c>
      <c r="J53" s="839">
        <f>'RM_5.7.1.sz.mell'!J53</f>
        <v>0</v>
      </c>
      <c r="K53" s="840">
        <f>'RM_5.7.1.sz.mell'!K53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'RM_5.7.1.sz.mell'!C54</f>
        <v>0</v>
      </c>
      <c r="D54" s="839">
        <f>'RM_5.7.1.sz.mell'!D54</f>
        <v>0</v>
      </c>
      <c r="E54" s="839">
        <f>'RM_5.7.1.sz.mell'!E54</f>
        <v>0</v>
      </c>
      <c r="F54" s="839">
        <f>'RM_5.7.1.sz.mell'!F54</f>
        <v>0</v>
      </c>
      <c r="G54" s="839">
        <f>'RM_5.7.1.sz.mell'!G54</f>
        <v>0</v>
      </c>
      <c r="H54" s="839">
        <f>'RM_5.7.1.sz.mell'!H54</f>
        <v>0</v>
      </c>
      <c r="I54" s="839">
        <f>'RM_5.7.1.sz.mell'!I54</f>
        <v>0</v>
      </c>
      <c r="J54" s="839">
        <f>'RM_5.7.1.sz.mell'!J54</f>
        <v>0</v>
      </c>
      <c r="K54" s="840">
        <f>'RM_5.7.1.sz.mell'!K54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'RM_5.7.1.sz.mell'!C55</f>
        <v>0</v>
      </c>
      <c r="D55" s="839">
        <f>'RM_5.7.1.sz.mell'!D55</f>
        <v>0</v>
      </c>
      <c r="E55" s="839">
        <f>'RM_5.7.1.sz.mell'!E55</f>
        <v>0</v>
      </c>
      <c r="F55" s="839">
        <f>'RM_5.7.1.sz.mell'!F55</f>
        <v>0</v>
      </c>
      <c r="G55" s="839">
        <f>'RM_5.7.1.sz.mell'!G55</f>
        <v>0</v>
      </c>
      <c r="H55" s="839">
        <f>'RM_5.7.1.sz.mell'!H55</f>
        <v>0</v>
      </c>
      <c r="I55" s="839">
        <f>'RM_5.7.1.sz.mell'!I55</f>
        <v>0</v>
      </c>
      <c r="J55" s="839">
        <f>'RM_5.7.1.sz.mell'!J55</f>
        <v>0</v>
      </c>
      <c r="K55" s="840">
        <f>'RM_5.7.1.sz.mell'!K55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'RM_5.7.1.sz.mell'!C56</f>
        <v>0</v>
      </c>
      <c r="D56" s="834">
        <f>'RM_5.7.1.sz.mell'!D56</f>
        <v>0</v>
      </c>
      <c r="E56" s="834">
        <f>'RM_5.7.1.sz.mell'!E56</f>
        <v>0</v>
      </c>
      <c r="F56" s="834">
        <f>'RM_5.7.1.sz.mell'!F56</f>
        <v>0</v>
      </c>
      <c r="G56" s="834">
        <f>'RM_5.7.1.sz.mell'!G56</f>
        <v>0</v>
      </c>
      <c r="H56" s="834">
        <f>'RM_5.7.1.sz.mell'!H56</f>
        <v>0</v>
      </c>
      <c r="I56" s="834">
        <f>'RM_5.7.1.sz.mell'!I56</f>
        <v>0</v>
      </c>
      <c r="J56" s="834">
        <f>'RM_5.7.1.sz.mell'!J56</f>
        <v>0</v>
      </c>
      <c r="K56" s="327">
        <f>'RM_5.7.1.sz.mell'!K56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'RM_5.7.1.sz.mell'!C57</f>
        <v>0</v>
      </c>
      <c r="D57" s="842">
        <f>'RM_5.7.1.sz.mell'!D57</f>
        <v>0</v>
      </c>
      <c r="E57" s="842">
        <f>'RM_5.7.1.sz.mell'!E57</f>
        <v>0</v>
      </c>
      <c r="F57" s="842">
        <f>'RM_5.7.1.sz.mell'!F57</f>
        <v>0</v>
      </c>
      <c r="G57" s="842">
        <f>'RM_5.7.1.sz.mell'!G57</f>
        <v>0</v>
      </c>
      <c r="H57" s="842">
        <f>'RM_5.7.1.sz.mell'!H57</f>
        <v>0</v>
      </c>
      <c r="I57" s="842">
        <f>'RM_5.7.1.sz.mell'!I57</f>
        <v>0</v>
      </c>
      <c r="J57" s="842">
        <f>'RM_5.7.1.sz.mell'!J57</f>
        <v>0</v>
      </c>
      <c r="K57" s="375">
        <f>'RM_5.7.1.sz.mell'!K57</f>
        <v>0</v>
      </c>
    </row>
    <row r="58" spans="1:11" ht="8.1" customHeight="1" thickBot="1" x14ac:dyDescent="0.3">
      <c r="C58" s="848">
        <f>'RM_5.7.1.sz.mell'!C58</f>
        <v>0</v>
      </c>
      <c r="D58" s="848">
        <f>'RM_5.7.1.sz.mell'!D58</f>
        <v>0</v>
      </c>
      <c r="E58" s="848">
        <f>'RM_5.7.1.sz.mell'!E58</f>
        <v>0</v>
      </c>
      <c r="F58" s="848">
        <f>'RM_5.7.1.sz.mell'!F58</f>
        <v>0</v>
      </c>
      <c r="G58" s="848">
        <f>'RM_5.7.1.sz.mell'!G58</f>
        <v>0</v>
      </c>
      <c r="H58" s="848">
        <f>'RM_5.7.1.sz.mell'!H58</f>
        <v>0</v>
      </c>
      <c r="I58" s="848">
        <f>'RM_5.7.1.sz.mell'!I58</f>
        <v>0</v>
      </c>
      <c r="J58" s="848">
        <f>'RM_5.7.1.sz.mell'!J58</f>
        <v>0</v>
      </c>
      <c r="K58" s="849">
        <f>'RM_5.7.1.sz.mell'!K58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'RM_5.7.1.sz.mell'!C59</f>
        <v>0</v>
      </c>
      <c r="D59" s="846">
        <f>'RM_5.7.1.sz.mell'!D59</f>
        <v>0</v>
      </c>
      <c r="E59" s="846">
        <f>'RM_5.7.1.sz.mell'!E59</f>
        <v>0</v>
      </c>
      <c r="F59" s="846">
        <f>'RM_5.7.1.sz.mell'!F59</f>
        <v>0</v>
      </c>
      <c r="G59" s="846">
        <f>'RM_5.7.1.sz.mell'!G59</f>
        <v>0</v>
      </c>
      <c r="H59" s="846">
        <f>'RM_5.7.1.sz.mell'!H59</f>
        <v>0</v>
      </c>
      <c r="I59" s="846">
        <f>'RM_5.7.1.sz.mell'!I59</f>
        <v>0</v>
      </c>
      <c r="J59" s="846">
        <f>'RM_5.7.1.sz.mell'!J59</f>
        <v>0</v>
      </c>
      <c r="K59" s="847">
        <f>'RM_5.7.1.sz.mell'!K59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'RM_5.7.1.sz.mell'!C60</f>
        <v>0</v>
      </c>
      <c r="D60" s="846">
        <f>'RM_5.7.1.sz.mell'!D60</f>
        <v>0</v>
      </c>
      <c r="E60" s="846">
        <f>'RM_5.7.1.sz.mell'!E60</f>
        <v>0</v>
      </c>
      <c r="F60" s="846">
        <f>'RM_5.7.1.sz.mell'!F60</f>
        <v>0</v>
      </c>
      <c r="G60" s="846">
        <f>'RM_5.7.1.sz.mell'!G60</f>
        <v>0</v>
      </c>
      <c r="H60" s="846">
        <f>'RM_5.7.1.sz.mell'!H60</f>
        <v>0</v>
      </c>
      <c r="I60" s="846">
        <f>'RM_5.7.1.sz.mell'!I60</f>
        <v>0</v>
      </c>
      <c r="J60" s="846">
        <f>'RM_5.7.1.sz.mell'!J60</f>
        <v>0</v>
      </c>
      <c r="K60" s="847">
        <f>'RM_5.7.1.sz.mell'!K60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CONCATENATE("5.7.2. melléklet ",E_ALAPADATOK!A7," ",E_ALAPADATOK!B7," ",E_ALAPADATOK!C7," ",E_ALAPADATOK!D7," ",E_ALAPADATOK!E7," ",E_ALAPADATOK!F7," ",E_ALAPADATOK!G7," ",E_ALAPADATOK!H7)</f>
        <v>5.7.2.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CONCATENATE('E_5.7.1.sz.mell'!B2:J2)</f>
        <v>5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614</v>
      </c>
    </row>
    <row r="3" spans="1:11" s="465" customFormat="1" ht="23.1" customHeight="1" thickBot="1" x14ac:dyDescent="0.3">
      <c r="A3" s="635" t="s">
        <v>203</v>
      </c>
      <c r="B3" s="1763" t="str">
        <f>CONCATENATE('E_5.1.2.sz.mell'!B3:J3)</f>
        <v>Önként vállalt feladatok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60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'RM_5.7.2.sz.mell'!C10</f>
        <v>0</v>
      </c>
      <c r="D10" s="322">
        <f>'RM_5.7.2.sz.mell'!D10</f>
        <v>0</v>
      </c>
      <c r="E10" s="322">
        <f>'RM_5.7.2.sz.mell'!E10</f>
        <v>0</v>
      </c>
      <c r="F10" s="322">
        <f>'RM_5.7.2.sz.mell'!F10</f>
        <v>0</v>
      </c>
      <c r="G10" s="322">
        <f>'RM_5.7.2.sz.mell'!G10</f>
        <v>0</v>
      </c>
      <c r="H10" s="322">
        <f>'RM_5.7.2.sz.mell'!H10</f>
        <v>0</v>
      </c>
      <c r="I10" s="322">
        <f>'RM_5.7.2.sz.mell'!I10</f>
        <v>0</v>
      </c>
      <c r="J10" s="322">
        <f>'RM_5.7.2.sz.mell'!J10</f>
        <v>0</v>
      </c>
      <c r="K10" s="322">
        <f>'RM_5.7.2.sz.mell'!K10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'RM_5.7.2.sz.mell'!C11</f>
        <v>0</v>
      </c>
      <c r="D11" s="715">
        <f>'RM_5.7.2.sz.mell'!D11</f>
        <v>0</v>
      </c>
      <c r="E11" s="715">
        <f>'RM_5.7.2.sz.mell'!E11</f>
        <v>0</v>
      </c>
      <c r="F11" s="715">
        <f>'RM_5.7.2.sz.mell'!F11</f>
        <v>0</v>
      </c>
      <c r="G11" s="715">
        <f>'RM_5.7.2.sz.mell'!G11</f>
        <v>0</v>
      </c>
      <c r="H11" s="715">
        <f>'RM_5.7.2.sz.mell'!H11</f>
        <v>0</v>
      </c>
      <c r="I11" s="715">
        <f>'RM_5.7.2.sz.mell'!I11</f>
        <v>0</v>
      </c>
      <c r="J11" s="813">
        <f>'RM_5.7.2.sz.mell'!J11</f>
        <v>0</v>
      </c>
      <c r="K11" s="814">
        <f>'RM_5.7.2.sz.mell'!K11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'RM_5.7.2.sz.mell'!C12</f>
        <v>0</v>
      </c>
      <c r="D12" s="717">
        <f>'RM_5.7.2.sz.mell'!D12</f>
        <v>0</v>
      </c>
      <c r="E12" s="717">
        <f>'RM_5.7.2.sz.mell'!E12</f>
        <v>0</v>
      </c>
      <c r="F12" s="717">
        <f>'RM_5.7.2.sz.mell'!F12</f>
        <v>0</v>
      </c>
      <c r="G12" s="717">
        <f>'RM_5.7.2.sz.mell'!G12</f>
        <v>0</v>
      </c>
      <c r="H12" s="717">
        <f>'RM_5.7.2.sz.mell'!H12</f>
        <v>0</v>
      </c>
      <c r="I12" s="717">
        <f>'RM_5.7.2.sz.mell'!I12</f>
        <v>0</v>
      </c>
      <c r="J12" s="816">
        <f>'RM_5.7.2.sz.mell'!J12</f>
        <v>0</v>
      </c>
      <c r="K12" s="814">
        <f>'RM_5.7.2.sz.mell'!K12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'RM_5.7.2.sz.mell'!C13</f>
        <v>0</v>
      </c>
      <c r="D13" s="717">
        <f>'RM_5.7.2.sz.mell'!D13</f>
        <v>0</v>
      </c>
      <c r="E13" s="717">
        <f>'RM_5.7.2.sz.mell'!E13</f>
        <v>0</v>
      </c>
      <c r="F13" s="717">
        <f>'RM_5.7.2.sz.mell'!F13</f>
        <v>0</v>
      </c>
      <c r="G13" s="717">
        <f>'RM_5.7.2.sz.mell'!G13</f>
        <v>0</v>
      </c>
      <c r="H13" s="717">
        <f>'RM_5.7.2.sz.mell'!H13</f>
        <v>0</v>
      </c>
      <c r="I13" s="717">
        <f>'RM_5.7.2.sz.mell'!I13</f>
        <v>0</v>
      </c>
      <c r="J13" s="816">
        <f>'RM_5.7.2.sz.mell'!J13</f>
        <v>0</v>
      </c>
      <c r="K13" s="814">
        <f>'RM_5.7.2.sz.mell'!K13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'RM_5.7.2.sz.mell'!C14</f>
        <v>0</v>
      </c>
      <c r="D14" s="717">
        <f>'RM_5.7.2.sz.mell'!D14</f>
        <v>0</v>
      </c>
      <c r="E14" s="717">
        <f>'RM_5.7.2.sz.mell'!E14</f>
        <v>0</v>
      </c>
      <c r="F14" s="717">
        <f>'RM_5.7.2.sz.mell'!F14</f>
        <v>0</v>
      </c>
      <c r="G14" s="717">
        <f>'RM_5.7.2.sz.mell'!G14</f>
        <v>0</v>
      </c>
      <c r="H14" s="717">
        <f>'RM_5.7.2.sz.mell'!H14</f>
        <v>0</v>
      </c>
      <c r="I14" s="717">
        <f>'RM_5.7.2.sz.mell'!I14</f>
        <v>0</v>
      </c>
      <c r="J14" s="816">
        <f>'RM_5.7.2.sz.mell'!J14</f>
        <v>0</v>
      </c>
      <c r="K14" s="814">
        <f>'RM_5.7.2.sz.mell'!K14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'RM_5.7.2.sz.mell'!C15</f>
        <v>0</v>
      </c>
      <c r="D15" s="717">
        <f>'RM_5.7.2.sz.mell'!D15</f>
        <v>0</v>
      </c>
      <c r="E15" s="717">
        <f>'RM_5.7.2.sz.mell'!E15</f>
        <v>0</v>
      </c>
      <c r="F15" s="717">
        <f>'RM_5.7.2.sz.mell'!F15</f>
        <v>0</v>
      </c>
      <c r="G15" s="717">
        <f>'RM_5.7.2.sz.mell'!G15</f>
        <v>0</v>
      </c>
      <c r="H15" s="717">
        <f>'RM_5.7.2.sz.mell'!H15</f>
        <v>0</v>
      </c>
      <c r="I15" s="717">
        <f>'RM_5.7.2.sz.mell'!I15</f>
        <v>0</v>
      </c>
      <c r="J15" s="816">
        <f>'RM_5.7.2.sz.mell'!J15</f>
        <v>0</v>
      </c>
      <c r="K15" s="814">
        <f>'RM_5.7.2.sz.mell'!K15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'RM_5.7.2.sz.mell'!C16</f>
        <v>0</v>
      </c>
      <c r="D16" s="717">
        <f>'RM_5.7.2.sz.mell'!D16</f>
        <v>0</v>
      </c>
      <c r="E16" s="717">
        <f>'RM_5.7.2.sz.mell'!E16</f>
        <v>0</v>
      </c>
      <c r="F16" s="717">
        <f>'RM_5.7.2.sz.mell'!F16</f>
        <v>0</v>
      </c>
      <c r="G16" s="717">
        <f>'RM_5.7.2.sz.mell'!G16</f>
        <v>0</v>
      </c>
      <c r="H16" s="717">
        <f>'RM_5.7.2.sz.mell'!H16</f>
        <v>0</v>
      </c>
      <c r="I16" s="717">
        <f>'RM_5.7.2.sz.mell'!I16</f>
        <v>0</v>
      </c>
      <c r="J16" s="816">
        <f>'RM_5.7.2.sz.mell'!J16</f>
        <v>0</v>
      </c>
      <c r="K16" s="814">
        <f>'RM_5.7.2.sz.mell'!K16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'RM_5.7.2.sz.mell'!C17</f>
        <v>0</v>
      </c>
      <c r="D17" s="717">
        <f>'RM_5.7.2.sz.mell'!D17</f>
        <v>0</v>
      </c>
      <c r="E17" s="717">
        <f>'RM_5.7.2.sz.mell'!E17</f>
        <v>0</v>
      </c>
      <c r="F17" s="717">
        <f>'RM_5.7.2.sz.mell'!F17</f>
        <v>0</v>
      </c>
      <c r="G17" s="717">
        <f>'RM_5.7.2.sz.mell'!G17</f>
        <v>0</v>
      </c>
      <c r="H17" s="717">
        <f>'RM_5.7.2.sz.mell'!H17</f>
        <v>0</v>
      </c>
      <c r="I17" s="717">
        <f>'RM_5.7.2.sz.mell'!I17</f>
        <v>0</v>
      </c>
      <c r="J17" s="816">
        <f>'RM_5.7.2.sz.mell'!J17</f>
        <v>0</v>
      </c>
      <c r="K17" s="814">
        <f>'RM_5.7.2.sz.mell'!K17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'RM_5.7.2.sz.mell'!C18</f>
        <v>0</v>
      </c>
      <c r="D18" s="717">
        <f>'RM_5.7.2.sz.mell'!D18</f>
        <v>0</v>
      </c>
      <c r="E18" s="717">
        <f>'RM_5.7.2.sz.mell'!E18</f>
        <v>0</v>
      </c>
      <c r="F18" s="717">
        <f>'RM_5.7.2.sz.mell'!F18</f>
        <v>0</v>
      </c>
      <c r="G18" s="717">
        <f>'RM_5.7.2.sz.mell'!G18</f>
        <v>0</v>
      </c>
      <c r="H18" s="717">
        <f>'RM_5.7.2.sz.mell'!H18</f>
        <v>0</v>
      </c>
      <c r="I18" s="717">
        <f>'RM_5.7.2.sz.mell'!I18</f>
        <v>0</v>
      </c>
      <c r="J18" s="816">
        <f>'RM_5.7.2.sz.mell'!J18</f>
        <v>0</v>
      </c>
      <c r="K18" s="814">
        <f>'RM_5.7.2.sz.mell'!K18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'RM_5.7.2.sz.mell'!C19</f>
        <v>0</v>
      </c>
      <c r="D19" s="717">
        <f>'RM_5.7.2.sz.mell'!D19</f>
        <v>0</v>
      </c>
      <c r="E19" s="717">
        <f>'RM_5.7.2.sz.mell'!E19</f>
        <v>0</v>
      </c>
      <c r="F19" s="717">
        <f>'RM_5.7.2.sz.mell'!F19</f>
        <v>0</v>
      </c>
      <c r="G19" s="717">
        <f>'RM_5.7.2.sz.mell'!G19</f>
        <v>0</v>
      </c>
      <c r="H19" s="717">
        <f>'RM_5.7.2.sz.mell'!H19</f>
        <v>0</v>
      </c>
      <c r="I19" s="717">
        <f>'RM_5.7.2.sz.mell'!I19</f>
        <v>0</v>
      </c>
      <c r="J19" s="816">
        <f>'RM_5.7.2.sz.mell'!J19</f>
        <v>0</v>
      </c>
      <c r="K19" s="814">
        <f>'RM_5.7.2.sz.mell'!K19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'RM_5.7.2.sz.mell'!C20</f>
        <v>0</v>
      </c>
      <c r="D20" s="717">
        <f>'RM_5.7.2.sz.mell'!D20</f>
        <v>0</v>
      </c>
      <c r="E20" s="717">
        <f>'RM_5.7.2.sz.mell'!E20</f>
        <v>0</v>
      </c>
      <c r="F20" s="717">
        <f>'RM_5.7.2.sz.mell'!F20</f>
        <v>0</v>
      </c>
      <c r="G20" s="717">
        <f>'RM_5.7.2.sz.mell'!G20</f>
        <v>0</v>
      </c>
      <c r="H20" s="717">
        <f>'RM_5.7.2.sz.mell'!H20</f>
        <v>0</v>
      </c>
      <c r="I20" s="717">
        <f>'RM_5.7.2.sz.mell'!I20</f>
        <v>0</v>
      </c>
      <c r="J20" s="816">
        <f>'RM_5.7.2.sz.mell'!J20</f>
        <v>0</v>
      </c>
      <c r="K20" s="814">
        <f>'RM_5.7.2.sz.mell'!K20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'RM_5.7.2.sz.mell'!C21</f>
        <v>0</v>
      </c>
      <c r="D21" s="719">
        <f>'RM_5.7.2.sz.mell'!D21</f>
        <v>0</v>
      </c>
      <c r="E21" s="719">
        <f>'RM_5.7.2.sz.mell'!E21</f>
        <v>0</v>
      </c>
      <c r="F21" s="719">
        <f>'RM_5.7.2.sz.mell'!F21</f>
        <v>0</v>
      </c>
      <c r="G21" s="719">
        <f>'RM_5.7.2.sz.mell'!G21</f>
        <v>0</v>
      </c>
      <c r="H21" s="719">
        <f>'RM_5.7.2.sz.mell'!H21</f>
        <v>0</v>
      </c>
      <c r="I21" s="719">
        <f>'RM_5.7.2.sz.mell'!I21</f>
        <v>0</v>
      </c>
      <c r="J21" s="819">
        <f>'RM_5.7.2.sz.mell'!J21</f>
        <v>0</v>
      </c>
      <c r="K21" s="814">
        <f>'RM_5.7.2.sz.mell'!K21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'RM_5.7.2.sz.mell'!C22</f>
        <v>0</v>
      </c>
      <c r="D22" s="322">
        <f>'RM_5.7.2.sz.mell'!D22</f>
        <v>0</v>
      </c>
      <c r="E22" s="322">
        <f>'RM_5.7.2.sz.mell'!E22</f>
        <v>0</v>
      </c>
      <c r="F22" s="322">
        <f>'RM_5.7.2.sz.mell'!F22</f>
        <v>0</v>
      </c>
      <c r="G22" s="322">
        <f>'RM_5.7.2.sz.mell'!G22</f>
        <v>0</v>
      </c>
      <c r="H22" s="322">
        <f>'RM_5.7.2.sz.mell'!H22</f>
        <v>0</v>
      </c>
      <c r="I22" s="322">
        <f>'RM_5.7.2.sz.mell'!I22</f>
        <v>0</v>
      </c>
      <c r="J22" s="322">
        <f>'RM_5.7.2.sz.mell'!J22</f>
        <v>0</v>
      </c>
      <c r="K22" s="371">
        <f>'RM_5.7.2.sz.mell'!K22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'RM_5.7.2.sz.mell'!C23</f>
        <v>0</v>
      </c>
      <c r="D23" s="699">
        <f>'RM_5.7.2.sz.mell'!D23</f>
        <v>0</v>
      </c>
      <c r="E23" s="699">
        <f>'RM_5.7.2.sz.mell'!E23</f>
        <v>0</v>
      </c>
      <c r="F23" s="699">
        <f>'RM_5.7.2.sz.mell'!F23</f>
        <v>0</v>
      </c>
      <c r="G23" s="699">
        <f>'RM_5.7.2.sz.mell'!G23</f>
        <v>0</v>
      </c>
      <c r="H23" s="699">
        <f>'RM_5.7.2.sz.mell'!H23</f>
        <v>0</v>
      </c>
      <c r="I23" s="699">
        <f>'RM_5.7.2.sz.mell'!I23</f>
        <v>0</v>
      </c>
      <c r="J23" s="821">
        <f>'RM_5.7.2.sz.mell'!J23</f>
        <v>0</v>
      </c>
      <c r="K23" s="814">
        <f>'RM_5.7.2.sz.mell'!K23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'RM_5.7.2.sz.mell'!C24</f>
        <v>0</v>
      </c>
      <c r="D24" s="717">
        <f>'RM_5.7.2.sz.mell'!D24</f>
        <v>0</v>
      </c>
      <c r="E24" s="717">
        <f>'RM_5.7.2.sz.mell'!E24</f>
        <v>0</v>
      </c>
      <c r="F24" s="717">
        <f>'RM_5.7.2.sz.mell'!F24</f>
        <v>0</v>
      </c>
      <c r="G24" s="717">
        <f>'RM_5.7.2.sz.mell'!G24</f>
        <v>0</v>
      </c>
      <c r="H24" s="717">
        <f>'RM_5.7.2.sz.mell'!H24</f>
        <v>0</v>
      </c>
      <c r="I24" s="717">
        <f>'RM_5.7.2.sz.mell'!I24</f>
        <v>0</v>
      </c>
      <c r="J24" s="816">
        <f>'RM_5.7.2.sz.mell'!J24</f>
        <v>0</v>
      </c>
      <c r="K24" s="822">
        <f>'RM_5.7.2.sz.mell'!K24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'RM_5.7.2.sz.mell'!C25</f>
        <v>0</v>
      </c>
      <c r="D25" s="717">
        <f>'RM_5.7.2.sz.mell'!D25</f>
        <v>0</v>
      </c>
      <c r="E25" s="717">
        <f>'RM_5.7.2.sz.mell'!E25</f>
        <v>0</v>
      </c>
      <c r="F25" s="717">
        <f>'RM_5.7.2.sz.mell'!F25</f>
        <v>0</v>
      </c>
      <c r="G25" s="717">
        <f>'RM_5.7.2.sz.mell'!G25</f>
        <v>0</v>
      </c>
      <c r="H25" s="717">
        <f>'RM_5.7.2.sz.mell'!H25</f>
        <v>0</v>
      </c>
      <c r="I25" s="717">
        <f>'RM_5.7.2.sz.mell'!I25</f>
        <v>0</v>
      </c>
      <c r="J25" s="816">
        <f>'RM_5.7.2.sz.mell'!J25</f>
        <v>0</v>
      </c>
      <c r="K25" s="822">
        <f>'RM_5.7.2.sz.mell'!K25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'RM_5.7.2.sz.mell'!C26</f>
        <v>0</v>
      </c>
      <c r="D26" s="719">
        <f>'RM_5.7.2.sz.mell'!D26</f>
        <v>0</v>
      </c>
      <c r="E26" s="719">
        <f>'RM_5.7.2.sz.mell'!E26</f>
        <v>0</v>
      </c>
      <c r="F26" s="719">
        <f>'RM_5.7.2.sz.mell'!F26</f>
        <v>0</v>
      </c>
      <c r="G26" s="719">
        <f>'RM_5.7.2.sz.mell'!G26</f>
        <v>0</v>
      </c>
      <c r="H26" s="719">
        <f>'RM_5.7.2.sz.mell'!H26</f>
        <v>0</v>
      </c>
      <c r="I26" s="719">
        <f>'RM_5.7.2.sz.mell'!I26</f>
        <v>0</v>
      </c>
      <c r="J26" s="823">
        <f>'RM_5.7.2.sz.mell'!J26</f>
        <v>0</v>
      </c>
      <c r="K26" s="824">
        <f>'RM_5.7.2.sz.mell'!K26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'RM_5.7.2.sz.mell'!C27</f>
        <v>0</v>
      </c>
      <c r="D27" s="414">
        <f>'RM_5.7.2.sz.mell'!D27</f>
        <v>0</v>
      </c>
      <c r="E27" s="414">
        <f>'RM_5.7.2.sz.mell'!E27</f>
        <v>0</v>
      </c>
      <c r="F27" s="414">
        <f>'RM_5.7.2.sz.mell'!F27</f>
        <v>0</v>
      </c>
      <c r="G27" s="414">
        <f>'RM_5.7.2.sz.mell'!G27</f>
        <v>0</v>
      </c>
      <c r="H27" s="414">
        <f>'RM_5.7.2.sz.mell'!H27</f>
        <v>0</v>
      </c>
      <c r="I27" s="414">
        <f>'RM_5.7.2.sz.mell'!I27</f>
        <v>0</v>
      </c>
      <c r="J27" s="414">
        <f>'RM_5.7.2.sz.mell'!J27</f>
        <v>0</v>
      </c>
      <c r="K27" s="327">
        <f>'RM_5.7.2.sz.mell'!K27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'RM_5.7.2.sz.mell'!C28</f>
        <v>0</v>
      </c>
      <c r="D28" s="322">
        <f>'RM_5.7.2.sz.mell'!D28</f>
        <v>0</v>
      </c>
      <c r="E28" s="322">
        <f>'RM_5.7.2.sz.mell'!E28</f>
        <v>0</v>
      </c>
      <c r="F28" s="322">
        <f>'RM_5.7.2.sz.mell'!F28</f>
        <v>0</v>
      </c>
      <c r="G28" s="322">
        <f>'RM_5.7.2.sz.mell'!G28</f>
        <v>0</v>
      </c>
      <c r="H28" s="322">
        <f>'RM_5.7.2.sz.mell'!H28</f>
        <v>0</v>
      </c>
      <c r="I28" s="322">
        <f>'RM_5.7.2.sz.mell'!I28</f>
        <v>0</v>
      </c>
      <c r="J28" s="322">
        <f>'RM_5.7.2.sz.mell'!J28</f>
        <v>0</v>
      </c>
      <c r="K28" s="371">
        <f>'RM_5.7.2.sz.mell'!K28</f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'RM_5.7.2.sz.mell'!C29</f>
        <v>0</v>
      </c>
      <c r="D29" s="710">
        <f>'RM_5.7.2.sz.mell'!D29</f>
        <v>0</v>
      </c>
      <c r="E29" s="710">
        <f>'RM_5.7.2.sz.mell'!E29</f>
        <v>0</v>
      </c>
      <c r="F29" s="710">
        <f>'RM_5.7.2.sz.mell'!F29</f>
        <v>0</v>
      </c>
      <c r="G29" s="710">
        <f>'RM_5.7.2.sz.mell'!G29</f>
        <v>0</v>
      </c>
      <c r="H29" s="710">
        <f>'RM_5.7.2.sz.mell'!H29</f>
        <v>0</v>
      </c>
      <c r="I29" s="710">
        <f>'RM_5.7.2.sz.mell'!I29</f>
        <v>0</v>
      </c>
      <c r="J29" s="821">
        <f>'RM_5.7.2.sz.mell'!J29</f>
        <v>0</v>
      </c>
      <c r="K29" s="814">
        <f>'RM_5.7.2.sz.mell'!K29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'RM_5.7.2.sz.mell'!C30</f>
        <v>0</v>
      </c>
      <c r="D30" s="710">
        <f>'RM_5.7.2.sz.mell'!D30</f>
        <v>0</v>
      </c>
      <c r="E30" s="710">
        <f>'RM_5.7.2.sz.mell'!E30</f>
        <v>0</v>
      </c>
      <c r="F30" s="710">
        <f>'RM_5.7.2.sz.mell'!F30</f>
        <v>0</v>
      </c>
      <c r="G30" s="710">
        <f>'RM_5.7.2.sz.mell'!G30</f>
        <v>0</v>
      </c>
      <c r="H30" s="710">
        <f>'RM_5.7.2.sz.mell'!H30</f>
        <v>0</v>
      </c>
      <c r="I30" s="710">
        <f>'RM_5.7.2.sz.mell'!I30</f>
        <v>0</v>
      </c>
      <c r="J30" s="821">
        <f>'RM_5.7.2.sz.mell'!J30</f>
        <v>0</v>
      </c>
      <c r="K30" s="814">
        <f>'RM_5.7.2.sz.mell'!K30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'RM_5.7.2.sz.mell'!C31</f>
        <v>0</v>
      </c>
      <c r="D31" s="790">
        <f>'RM_5.7.2.sz.mell'!D31</f>
        <v>0</v>
      </c>
      <c r="E31" s="790">
        <f>'RM_5.7.2.sz.mell'!E31</f>
        <v>0</v>
      </c>
      <c r="F31" s="790">
        <f>'RM_5.7.2.sz.mell'!F31</f>
        <v>0</v>
      </c>
      <c r="G31" s="790">
        <f>'RM_5.7.2.sz.mell'!G31</f>
        <v>0</v>
      </c>
      <c r="H31" s="790">
        <f>'RM_5.7.2.sz.mell'!H31</f>
        <v>0</v>
      </c>
      <c r="I31" s="790">
        <f>'RM_5.7.2.sz.mell'!I31</f>
        <v>0</v>
      </c>
      <c r="J31" s="821">
        <f>'RM_5.7.2.sz.mell'!J31</f>
        <v>0</v>
      </c>
      <c r="K31" s="814">
        <f>'RM_5.7.2.sz.mell'!K31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'RM_5.7.2.sz.mell'!C32</f>
        <v>0</v>
      </c>
      <c r="D32" s="322">
        <f>'RM_5.7.2.sz.mell'!D32</f>
        <v>0</v>
      </c>
      <c r="E32" s="322">
        <f>'RM_5.7.2.sz.mell'!E32</f>
        <v>0</v>
      </c>
      <c r="F32" s="322">
        <f>'RM_5.7.2.sz.mell'!F32</f>
        <v>0</v>
      </c>
      <c r="G32" s="322">
        <f>'RM_5.7.2.sz.mell'!G32</f>
        <v>0</v>
      </c>
      <c r="H32" s="322">
        <f>'RM_5.7.2.sz.mell'!H32</f>
        <v>0</v>
      </c>
      <c r="I32" s="322">
        <f>'RM_5.7.2.sz.mell'!I32</f>
        <v>0</v>
      </c>
      <c r="J32" s="322">
        <f>'RM_5.7.2.sz.mell'!J32</f>
        <v>0</v>
      </c>
      <c r="K32" s="371">
        <f>'RM_5.7.2.sz.mell'!K32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'RM_5.7.2.sz.mell'!C33</f>
        <v>0</v>
      </c>
      <c r="D33" s="703">
        <f>'RM_5.7.2.sz.mell'!D33</f>
        <v>0</v>
      </c>
      <c r="E33" s="703">
        <f>'RM_5.7.2.sz.mell'!E33</f>
        <v>0</v>
      </c>
      <c r="F33" s="703">
        <f>'RM_5.7.2.sz.mell'!F33</f>
        <v>0</v>
      </c>
      <c r="G33" s="703">
        <f>'RM_5.7.2.sz.mell'!G33</f>
        <v>0</v>
      </c>
      <c r="H33" s="703">
        <f>'RM_5.7.2.sz.mell'!H33</f>
        <v>0</v>
      </c>
      <c r="I33" s="703">
        <f>'RM_5.7.2.sz.mell'!I33</f>
        <v>0</v>
      </c>
      <c r="J33" s="821">
        <f>'RM_5.7.2.sz.mell'!J33</f>
        <v>0</v>
      </c>
      <c r="K33" s="814">
        <f>'RM_5.7.2.sz.mell'!K33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'RM_5.7.2.sz.mell'!C34</f>
        <v>0</v>
      </c>
      <c r="D34" s="710">
        <f>'RM_5.7.2.sz.mell'!D34</f>
        <v>0</v>
      </c>
      <c r="E34" s="710">
        <f>'RM_5.7.2.sz.mell'!E34</f>
        <v>0</v>
      </c>
      <c r="F34" s="710">
        <f>'RM_5.7.2.sz.mell'!F34</f>
        <v>0</v>
      </c>
      <c r="G34" s="710">
        <f>'RM_5.7.2.sz.mell'!G34</f>
        <v>0</v>
      </c>
      <c r="H34" s="710">
        <f>'RM_5.7.2.sz.mell'!H34</f>
        <v>0</v>
      </c>
      <c r="I34" s="710">
        <f>'RM_5.7.2.sz.mell'!I34</f>
        <v>0</v>
      </c>
      <c r="J34" s="821">
        <f>'RM_5.7.2.sz.mell'!J34</f>
        <v>0</v>
      </c>
      <c r="K34" s="814">
        <f>'RM_5.7.2.sz.mell'!K34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'RM_5.7.2.sz.mell'!C35</f>
        <v>0</v>
      </c>
      <c r="D35" s="790">
        <f>'RM_5.7.2.sz.mell'!D35</f>
        <v>0</v>
      </c>
      <c r="E35" s="790">
        <f>'RM_5.7.2.sz.mell'!E35</f>
        <v>0</v>
      </c>
      <c r="F35" s="790">
        <f>'RM_5.7.2.sz.mell'!F35</f>
        <v>0</v>
      </c>
      <c r="G35" s="790">
        <f>'RM_5.7.2.sz.mell'!G35</f>
        <v>0</v>
      </c>
      <c r="H35" s="790">
        <f>'RM_5.7.2.sz.mell'!H35</f>
        <v>0</v>
      </c>
      <c r="I35" s="790">
        <f>'RM_5.7.2.sz.mell'!I35</f>
        <v>0</v>
      </c>
      <c r="J35" s="821">
        <f>'RM_5.7.2.sz.mell'!J35</f>
        <v>0</v>
      </c>
      <c r="K35" s="831">
        <f>'RM_5.7.2.sz.mell'!K35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'RM_5.7.2.sz.mell'!C36</f>
        <v>0</v>
      </c>
      <c r="D36" s="414">
        <f>'RM_5.7.2.sz.mell'!D36</f>
        <v>0</v>
      </c>
      <c r="E36" s="414">
        <f>'RM_5.7.2.sz.mell'!E36</f>
        <v>0</v>
      </c>
      <c r="F36" s="414">
        <f>'RM_5.7.2.sz.mell'!F36</f>
        <v>0</v>
      </c>
      <c r="G36" s="414">
        <f>'RM_5.7.2.sz.mell'!G36</f>
        <v>0</v>
      </c>
      <c r="H36" s="414">
        <f>'RM_5.7.2.sz.mell'!H36</f>
        <v>0</v>
      </c>
      <c r="I36" s="414">
        <f>'RM_5.7.2.sz.mell'!I36</f>
        <v>0</v>
      </c>
      <c r="J36" s="322">
        <f>'RM_5.7.2.sz.mell'!J36</f>
        <v>0</v>
      </c>
      <c r="K36" s="327">
        <f>'RM_5.7.2.sz.mell'!K36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'RM_5.7.2.sz.mell'!C37</f>
        <v>0</v>
      </c>
      <c r="D37" s="414">
        <f>'RM_5.7.2.sz.mell'!D37</f>
        <v>0</v>
      </c>
      <c r="E37" s="414">
        <f>'RM_5.7.2.sz.mell'!E37</f>
        <v>0</v>
      </c>
      <c r="F37" s="414">
        <f>'RM_5.7.2.sz.mell'!F37</f>
        <v>0</v>
      </c>
      <c r="G37" s="414">
        <f>'RM_5.7.2.sz.mell'!G37</f>
        <v>0</v>
      </c>
      <c r="H37" s="414">
        <f>'RM_5.7.2.sz.mell'!H37</f>
        <v>0</v>
      </c>
      <c r="I37" s="414">
        <f>'RM_5.7.2.sz.mell'!I37</f>
        <v>0</v>
      </c>
      <c r="J37" s="832">
        <f>'RM_5.7.2.sz.mell'!J37</f>
        <v>0</v>
      </c>
      <c r="K37" s="814">
        <f>'RM_5.7.2.sz.mell'!K37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'RM_5.7.2.sz.mell'!C38</f>
        <v>0</v>
      </c>
      <c r="D38" s="322">
        <f>'RM_5.7.2.sz.mell'!D38</f>
        <v>0</v>
      </c>
      <c r="E38" s="322">
        <f>'RM_5.7.2.sz.mell'!E38</f>
        <v>0</v>
      </c>
      <c r="F38" s="322">
        <f>'RM_5.7.2.sz.mell'!F38</f>
        <v>0</v>
      </c>
      <c r="G38" s="322">
        <f>'RM_5.7.2.sz.mell'!G38</f>
        <v>0</v>
      </c>
      <c r="H38" s="322">
        <f>'RM_5.7.2.sz.mell'!H38</f>
        <v>0</v>
      </c>
      <c r="I38" s="322">
        <f>'RM_5.7.2.sz.mell'!I38</f>
        <v>0</v>
      </c>
      <c r="J38" s="322">
        <f>'RM_5.7.2.sz.mell'!J38</f>
        <v>0</v>
      </c>
      <c r="K38" s="371">
        <f>'RM_5.7.2.sz.mell'!K38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'RM_5.7.2.sz.mell'!C39</f>
        <v>0</v>
      </c>
      <c r="D39" s="322">
        <f>'RM_5.7.2.sz.mell'!D39</f>
        <v>0</v>
      </c>
      <c r="E39" s="322">
        <f>'RM_5.7.2.sz.mell'!E39</f>
        <v>0</v>
      </c>
      <c r="F39" s="322">
        <f>'RM_5.7.2.sz.mell'!F39</f>
        <v>0</v>
      </c>
      <c r="G39" s="322">
        <f>'RM_5.7.2.sz.mell'!G39</f>
        <v>0</v>
      </c>
      <c r="H39" s="322">
        <f>'RM_5.7.2.sz.mell'!H39</f>
        <v>0</v>
      </c>
      <c r="I39" s="322">
        <f>'RM_5.7.2.sz.mell'!I39</f>
        <v>0</v>
      </c>
      <c r="J39" s="322">
        <f>'RM_5.7.2.sz.mell'!J39</f>
        <v>0</v>
      </c>
      <c r="K39" s="371">
        <f>'RM_5.7.2.sz.mell'!K39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'RM_5.7.2.sz.mell'!C40</f>
        <v>0</v>
      </c>
      <c r="D40" s="703">
        <f>'RM_5.7.2.sz.mell'!D40</f>
        <v>0</v>
      </c>
      <c r="E40" s="703">
        <f>'RM_5.7.2.sz.mell'!E40</f>
        <v>0</v>
      </c>
      <c r="F40" s="703">
        <f>'RM_5.7.2.sz.mell'!F40</f>
        <v>0</v>
      </c>
      <c r="G40" s="703">
        <f>'RM_5.7.2.sz.mell'!G40</f>
        <v>0</v>
      </c>
      <c r="H40" s="703">
        <f>'RM_5.7.2.sz.mell'!H40</f>
        <v>0</v>
      </c>
      <c r="I40" s="703">
        <f>'RM_5.7.2.sz.mell'!I40</f>
        <v>0</v>
      </c>
      <c r="J40" s="821">
        <f>'RM_5.7.2.sz.mell'!J40</f>
        <v>0</v>
      </c>
      <c r="K40" s="814">
        <f>'RM_5.7.2.sz.mell'!K40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'RM_5.7.2.sz.mell'!C41</f>
        <v>0</v>
      </c>
      <c r="D41" s="710">
        <f>'RM_5.7.2.sz.mell'!D41</f>
        <v>0</v>
      </c>
      <c r="E41" s="710">
        <f>'RM_5.7.2.sz.mell'!E41</f>
        <v>0</v>
      </c>
      <c r="F41" s="710">
        <f>'RM_5.7.2.sz.mell'!F41</f>
        <v>0</v>
      </c>
      <c r="G41" s="710">
        <f>'RM_5.7.2.sz.mell'!G41</f>
        <v>0</v>
      </c>
      <c r="H41" s="710">
        <f>'RM_5.7.2.sz.mell'!H41</f>
        <v>0</v>
      </c>
      <c r="I41" s="710">
        <f>'RM_5.7.2.sz.mell'!I41</f>
        <v>0</v>
      </c>
      <c r="J41" s="821">
        <f>'RM_5.7.2.sz.mell'!J41</f>
        <v>0</v>
      </c>
      <c r="K41" s="822">
        <f>'RM_5.7.2.sz.mell'!K41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'RM_5.7.2.sz.mell'!C42</f>
        <v>0</v>
      </c>
      <c r="D42" s="707">
        <f>'RM_5.7.2.sz.mell'!D42</f>
        <v>0</v>
      </c>
      <c r="E42" s="707">
        <f>'RM_5.7.2.sz.mell'!E42</f>
        <v>0</v>
      </c>
      <c r="F42" s="707">
        <f>'RM_5.7.2.sz.mell'!F42</f>
        <v>0</v>
      </c>
      <c r="G42" s="707">
        <f>'RM_5.7.2.sz.mell'!G42</f>
        <v>0</v>
      </c>
      <c r="H42" s="707">
        <f>'RM_5.7.2.sz.mell'!H42</f>
        <v>0</v>
      </c>
      <c r="I42" s="707">
        <f>'RM_5.7.2.sz.mell'!I42</f>
        <v>0</v>
      </c>
      <c r="J42" s="821">
        <f>'RM_5.7.2.sz.mell'!J42</f>
        <v>0</v>
      </c>
      <c r="K42" s="824">
        <f>'RM_5.7.2.sz.mell'!K42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'RM_5.7.2.sz.mell'!C43</f>
        <v>0</v>
      </c>
      <c r="D43" s="322">
        <f>'RM_5.7.2.sz.mell'!D43</f>
        <v>0</v>
      </c>
      <c r="E43" s="322">
        <f>'RM_5.7.2.sz.mell'!E43</f>
        <v>0</v>
      </c>
      <c r="F43" s="322">
        <f>'RM_5.7.2.sz.mell'!F43</f>
        <v>0</v>
      </c>
      <c r="G43" s="322">
        <f>'RM_5.7.2.sz.mell'!G43</f>
        <v>0</v>
      </c>
      <c r="H43" s="322">
        <f>'RM_5.7.2.sz.mell'!H43</f>
        <v>0</v>
      </c>
      <c r="I43" s="322">
        <f>'RM_5.7.2.sz.mell'!I43</f>
        <v>0</v>
      </c>
      <c r="J43" s="322">
        <f>'RM_5.7.2.sz.mell'!J43</f>
        <v>0</v>
      </c>
      <c r="K43" s="371">
        <f>'RM_5.7.2.sz.mell'!K43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'RM_5.7.2.sz.mell'!C45</f>
        <v>0</v>
      </c>
      <c r="D45" s="834">
        <f>'RM_5.7.2.sz.mell'!D45</f>
        <v>0</v>
      </c>
      <c r="E45" s="834">
        <f>'RM_5.7.2.sz.mell'!E45</f>
        <v>0</v>
      </c>
      <c r="F45" s="834">
        <f>'RM_5.7.2.sz.mell'!F45</f>
        <v>0</v>
      </c>
      <c r="G45" s="834">
        <f>'RM_5.7.2.sz.mell'!G45</f>
        <v>0</v>
      </c>
      <c r="H45" s="834">
        <f>'RM_5.7.2.sz.mell'!H45</f>
        <v>0</v>
      </c>
      <c r="I45" s="834">
        <f>'RM_5.7.2.sz.mell'!I45</f>
        <v>0</v>
      </c>
      <c r="J45" s="834">
        <f>'RM_5.7.2.sz.mell'!J45</f>
        <v>0</v>
      </c>
      <c r="K45" s="327">
        <f>'RM_5.7.2.sz.mell'!K45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'RM_5.7.2.sz.mell'!C46</f>
        <v>0</v>
      </c>
      <c r="D46" s="836">
        <f>'RM_5.7.2.sz.mell'!D46</f>
        <v>0</v>
      </c>
      <c r="E46" s="836">
        <f>'RM_5.7.2.sz.mell'!E46</f>
        <v>0</v>
      </c>
      <c r="F46" s="836">
        <f>'RM_5.7.2.sz.mell'!F46</f>
        <v>0</v>
      </c>
      <c r="G46" s="836">
        <f>'RM_5.7.2.sz.mell'!G46</f>
        <v>0</v>
      </c>
      <c r="H46" s="836">
        <f>'RM_5.7.2.sz.mell'!H46</f>
        <v>0</v>
      </c>
      <c r="I46" s="836">
        <f>'RM_5.7.2.sz.mell'!I46</f>
        <v>0</v>
      </c>
      <c r="J46" s="836">
        <f>'RM_5.7.2.sz.mell'!J46</f>
        <v>0</v>
      </c>
      <c r="K46" s="837">
        <f>'RM_5.7.2.sz.mell'!K46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'RM_5.7.2.sz.mell'!C47</f>
        <v>0</v>
      </c>
      <c r="D47" s="839">
        <f>'RM_5.7.2.sz.mell'!D47</f>
        <v>0</v>
      </c>
      <c r="E47" s="839">
        <f>'RM_5.7.2.sz.mell'!E47</f>
        <v>0</v>
      </c>
      <c r="F47" s="839">
        <f>'RM_5.7.2.sz.mell'!F47</f>
        <v>0</v>
      </c>
      <c r="G47" s="839">
        <f>'RM_5.7.2.sz.mell'!G47</f>
        <v>0</v>
      </c>
      <c r="H47" s="839">
        <f>'RM_5.7.2.sz.mell'!H47</f>
        <v>0</v>
      </c>
      <c r="I47" s="839">
        <f>'RM_5.7.2.sz.mell'!I47</f>
        <v>0</v>
      </c>
      <c r="J47" s="839">
        <f>'RM_5.7.2.sz.mell'!J47</f>
        <v>0</v>
      </c>
      <c r="K47" s="840">
        <f>'RM_5.7.2.sz.mell'!K47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'RM_5.7.2.sz.mell'!C48</f>
        <v>0</v>
      </c>
      <c r="D48" s="839">
        <f>'RM_5.7.2.sz.mell'!D48</f>
        <v>0</v>
      </c>
      <c r="E48" s="839">
        <f>'RM_5.7.2.sz.mell'!E48</f>
        <v>0</v>
      </c>
      <c r="F48" s="839">
        <f>'RM_5.7.2.sz.mell'!F48</f>
        <v>0</v>
      </c>
      <c r="G48" s="839">
        <f>'RM_5.7.2.sz.mell'!G48</f>
        <v>0</v>
      </c>
      <c r="H48" s="839">
        <f>'RM_5.7.2.sz.mell'!H48</f>
        <v>0</v>
      </c>
      <c r="I48" s="839">
        <f>'RM_5.7.2.sz.mell'!I48</f>
        <v>0</v>
      </c>
      <c r="J48" s="839">
        <f>'RM_5.7.2.sz.mell'!J48</f>
        <v>0</v>
      </c>
      <c r="K48" s="840">
        <f>'RM_5.7.2.sz.mell'!K48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'RM_5.7.2.sz.mell'!C49</f>
        <v>0</v>
      </c>
      <c r="D49" s="839">
        <f>'RM_5.7.2.sz.mell'!D49</f>
        <v>0</v>
      </c>
      <c r="E49" s="839">
        <f>'RM_5.7.2.sz.mell'!E49</f>
        <v>0</v>
      </c>
      <c r="F49" s="839">
        <f>'RM_5.7.2.sz.mell'!F49</f>
        <v>0</v>
      </c>
      <c r="G49" s="839">
        <f>'RM_5.7.2.sz.mell'!G49</f>
        <v>0</v>
      </c>
      <c r="H49" s="839">
        <f>'RM_5.7.2.sz.mell'!H49</f>
        <v>0</v>
      </c>
      <c r="I49" s="839">
        <f>'RM_5.7.2.sz.mell'!I49</f>
        <v>0</v>
      </c>
      <c r="J49" s="839">
        <f>'RM_5.7.2.sz.mell'!J49</f>
        <v>0</v>
      </c>
      <c r="K49" s="840">
        <f>'RM_5.7.2.sz.mell'!K49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'RM_5.7.2.sz.mell'!C50</f>
        <v>0</v>
      </c>
      <c r="D50" s="839">
        <f>'RM_5.7.2.sz.mell'!D50</f>
        <v>0</v>
      </c>
      <c r="E50" s="839">
        <f>'RM_5.7.2.sz.mell'!E50</f>
        <v>0</v>
      </c>
      <c r="F50" s="839">
        <f>'RM_5.7.2.sz.mell'!F50</f>
        <v>0</v>
      </c>
      <c r="G50" s="839">
        <f>'RM_5.7.2.sz.mell'!G50</f>
        <v>0</v>
      </c>
      <c r="H50" s="839">
        <f>'RM_5.7.2.sz.mell'!H50</f>
        <v>0</v>
      </c>
      <c r="I50" s="839">
        <f>'RM_5.7.2.sz.mell'!I50</f>
        <v>0</v>
      </c>
      <c r="J50" s="839">
        <f>'RM_5.7.2.sz.mell'!J50</f>
        <v>0</v>
      </c>
      <c r="K50" s="840">
        <f>'RM_5.7.2.sz.mell'!K50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'RM_5.7.2.sz.mell'!C51</f>
        <v>0</v>
      </c>
      <c r="D51" s="834">
        <f>'RM_5.7.2.sz.mell'!D51</f>
        <v>0</v>
      </c>
      <c r="E51" s="834">
        <f>'RM_5.7.2.sz.mell'!E51</f>
        <v>0</v>
      </c>
      <c r="F51" s="834">
        <f>'RM_5.7.2.sz.mell'!F51</f>
        <v>0</v>
      </c>
      <c r="G51" s="834">
        <f>'RM_5.7.2.sz.mell'!G51</f>
        <v>0</v>
      </c>
      <c r="H51" s="834">
        <f>'RM_5.7.2.sz.mell'!H51</f>
        <v>0</v>
      </c>
      <c r="I51" s="834">
        <f>'RM_5.7.2.sz.mell'!I51</f>
        <v>0</v>
      </c>
      <c r="J51" s="834">
        <f>'RM_5.7.2.sz.mell'!J51</f>
        <v>0</v>
      </c>
      <c r="K51" s="327">
        <f>'RM_5.7.2.sz.mell'!K51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'RM_5.7.2.sz.mell'!C52</f>
        <v>0</v>
      </c>
      <c r="D52" s="836">
        <f>'RM_5.7.2.sz.mell'!D52</f>
        <v>0</v>
      </c>
      <c r="E52" s="836">
        <f>'RM_5.7.2.sz.mell'!E52</f>
        <v>0</v>
      </c>
      <c r="F52" s="836">
        <f>'RM_5.7.2.sz.mell'!F52</f>
        <v>0</v>
      </c>
      <c r="G52" s="836">
        <f>'RM_5.7.2.sz.mell'!G52</f>
        <v>0</v>
      </c>
      <c r="H52" s="836">
        <f>'RM_5.7.2.sz.mell'!H52</f>
        <v>0</v>
      </c>
      <c r="I52" s="836">
        <f>'RM_5.7.2.sz.mell'!I52</f>
        <v>0</v>
      </c>
      <c r="J52" s="836">
        <f>'RM_5.7.2.sz.mell'!J52</f>
        <v>0</v>
      </c>
      <c r="K52" s="837">
        <f>'RM_5.7.2.sz.mell'!K52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'RM_5.7.2.sz.mell'!C53</f>
        <v>0</v>
      </c>
      <c r="D53" s="839">
        <f>'RM_5.7.2.sz.mell'!D53</f>
        <v>0</v>
      </c>
      <c r="E53" s="839">
        <f>'RM_5.7.2.sz.mell'!E53</f>
        <v>0</v>
      </c>
      <c r="F53" s="839">
        <f>'RM_5.7.2.sz.mell'!F53</f>
        <v>0</v>
      </c>
      <c r="G53" s="839">
        <f>'RM_5.7.2.sz.mell'!G53</f>
        <v>0</v>
      </c>
      <c r="H53" s="839">
        <f>'RM_5.7.2.sz.mell'!H53</f>
        <v>0</v>
      </c>
      <c r="I53" s="839">
        <f>'RM_5.7.2.sz.mell'!I53</f>
        <v>0</v>
      </c>
      <c r="J53" s="839">
        <f>'RM_5.7.2.sz.mell'!J53</f>
        <v>0</v>
      </c>
      <c r="K53" s="840">
        <f>'RM_5.7.2.sz.mell'!K53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'RM_5.7.2.sz.mell'!C54</f>
        <v>0</v>
      </c>
      <c r="D54" s="839">
        <f>'RM_5.7.2.sz.mell'!D54</f>
        <v>0</v>
      </c>
      <c r="E54" s="839">
        <f>'RM_5.7.2.sz.mell'!E54</f>
        <v>0</v>
      </c>
      <c r="F54" s="839">
        <f>'RM_5.7.2.sz.mell'!F54</f>
        <v>0</v>
      </c>
      <c r="G54" s="839">
        <f>'RM_5.7.2.sz.mell'!G54</f>
        <v>0</v>
      </c>
      <c r="H54" s="839">
        <f>'RM_5.7.2.sz.mell'!H54</f>
        <v>0</v>
      </c>
      <c r="I54" s="839">
        <f>'RM_5.7.2.sz.mell'!I54</f>
        <v>0</v>
      </c>
      <c r="J54" s="839">
        <f>'RM_5.7.2.sz.mell'!J54</f>
        <v>0</v>
      </c>
      <c r="K54" s="840">
        <f>'RM_5.7.2.sz.mell'!K54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'RM_5.7.2.sz.mell'!C55</f>
        <v>0</v>
      </c>
      <c r="D55" s="839">
        <f>'RM_5.7.2.sz.mell'!D55</f>
        <v>0</v>
      </c>
      <c r="E55" s="839">
        <f>'RM_5.7.2.sz.mell'!E55</f>
        <v>0</v>
      </c>
      <c r="F55" s="839">
        <f>'RM_5.7.2.sz.mell'!F55</f>
        <v>0</v>
      </c>
      <c r="G55" s="839">
        <f>'RM_5.7.2.sz.mell'!G55</f>
        <v>0</v>
      </c>
      <c r="H55" s="839">
        <f>'RM_5.7.2.sz.mell'!H55</f>
        <v>0</v>
      </c>
      <c r="I55" s="839">
        <f>'RM_5.7.2.sz.mell'!I55</f>
        <v>0</v>
      </c>
      <c r="J55" s="839">
        <f>'RM_5.7.2.sz.mell'!J55</f>
        <v>0</v>
      </c>
      <c r="K55" s="840">
        <f>'RM_5.7.2.sz.mell'!K55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'RM_5.7.2.sz.mell'!C56</f>
        <v>0</v>
      </c>
      <c r="D56" s="834">
        <f>'RM_5.7.2.sz.mell'!D56</f>
        <v>0</v>
      </c>
      <c r="E56" s="834">
        <f>'RM_5.7.2.sz.mell'!E56</f>
        <v>0</v>
      </c>
      <c r="F56" s="834">
        <f>'RM_5.7.2.sz.mell'!F56</f>
        <v>0</v>
      </c>
      <c r="G56" s="834">
        <f>'RM_5.7.2.sz.mell'!G56</f>
        <v>0</v>
      </c>
      <c r="H56" s="834">
        <f>'RM_5.7.2.sz.mell'!H56</f>
        <v>0</v>
      </c>
      <c r="I56" s="834">
        <f>'RM_5.7.2.sz.mell'!I56</f>
        <v>0</v>
      </c>
      <c r="J56" s="834">
        <f>'RM_5.7.2.sz.mell'!J56</f>
        <v>0</v>
      </c>
      <c r="K56" s="327">
        <f>'RM_5.7.2.sz.mell'!K56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'RM_5.7.2.sz.mell'!C57</f>
        <v>0</v>
      </c>
      <c r="D57" s="842">
        <f>'RM_5.7.2.sz.mell'!D57</f>
        <v>0</v>
      </c>
      <c r="E57" s="842">
        <f>'RM_5.7.2.sz.mell'!E57</f>
        <v>0</v>
      </c>
      <c r="F57" s="842">
        <f>'RM_5.7.2.sz.mell'!F57</f>
        <v>0</v>
      </c>
      <c r="G57" s="842">
        <f>'RM_5.7.2.sz.mell'!G57</f>
        <v>0</v>
      </c>
      <c r="H57" s="842">
        <f>'RM_5.7.2.sz.mell'!H57</f>
        <v>0</v>
      </c>
      <c r="I57" s="842">
        <f>'RM_5.7.2.sz.mell'!I57</f>
        <v>0</v>
      </c>
      <c r="J57" s="842">
        <f>'RM_5.7.2.sz.mell'!J57</f>
        <v>0</v>
      </c>
      <c r="K57" s="375">
        <f>'RM_5.7.2.sz.mell'!K57</f>
        <v>0</v>
      </c>
    </row>
    <row r="58" spans="1:11" ht="8.1" customHeight="1" thickBot="1" x14ac:dyDescent="0.3">
      <c r="C58" s="848">
        <f>'RM_5.7.2.sz.mell'!C58</f>
        <v>0</v>
      </c>
      <c r="D58" s="848">
        <f>'RM_5.7.2.sz.mell'!D58</f>
        <v>0</v>
      </c>
      <c r="E58" s="848">
        <f>'RM_5.7.2.sz.mell'!E58</f>
        <v>0</v>
      </c>
      <c r="F58" s="848">
        <f>'RM_5.7.2.sz.mell'!F58</f>
        <v>0</v>
      </c>
      <c r="G58" s="848">
        <f>'RM_5.7.2.sz.mell'!G58</f>
        <v>0</v>
      </c>
      <c r="H58" s="848">
        <f>'RM_5.7.2.sz.mell'!H58</f>
        <v>0</v>
      </c>
      <c r="I58" s="848">
        <f>'RM_5.7.2.sz.mell'!I58</f>
        <v>0</v>
      </c>
      <c r="J58" s="848">
        <f>'RM_5.7.2.sz.mell'!J58</f>
        <v>0</v>
      </c>
      <c r="K58" s="849">
        <f>'RM_5.7.2.sz.mell'!K58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'RM_5.7.2.sz.mell'!C59</f>
        <v>0</v>
      </c>
      <c r="D59" s="846">
        <f>'RM_5.7.2.sz.mell'!D59</f>
        <v>0</v>
      </c>
      <c r="E59" s="846">
        <f>'RM_5.7.2.sz.mell'!E59</f>
        <v>0</v>
      </c>
      <c r="F59" s="846">
        <f>'RM_5.7.2.sz.mell'!F59</f>
        <v>0</v>
      </c>
      <c r="G59" s="846">
        <f>'RM_5.7.2.sz.mell'!G59</f>
        <v>0</v>
      </c>
      <c r="H59" s="846">
        <f>'RM_5.7.2.sz.mell'!H59</f>
        <v>0</v>
      </c>
      <c r="I59" s="846">
        <f>'RM_5.7.2.sz.mell'!I59</f>
        <v>0</v>
      </c>
      <c r="J59" s="846">
        <f>'RM_5.7.2.sz.mell'!J59</f>
        <v>0</v>
      </c>
      <c r="K59" s="847">
        <f>'RM_5.7.2.sz.mell'!K59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'RM_5.7.2.sz.mell'!C60</f>
        <v>0</v>
      </c>
      <c r="D60" s="846">
        <f>'RM_5.7.2.sz.mell'!D60</f>
        <v>0</v>
      </c>
      <c r="E60" s="846">
        <f>'RM_5.7.2.sz.mell'!E60</f>
        <v>0</v>
      </c>
      <c r="F60" s="846">
        <f>'RM_5.7.2.sz.mell'!F60</f>
        <v>0</v>
      </c>
      <c r="G60" s="846">
        <f>'RM_5.7.2.sz.mell'!G60</f>
        <v>0</v>
      </c>
      <c r="H60" s="846">
        <f>'RM_5.7.2.sz.mell'!H60</f>
        <v>0</v>
      </c>
      <c r="I60" s="846">
        <f>'RM_5.7.2.sz.mell'!I60</f>
        <v>0</v>
      </c>
      <c r="J60" s="846">
        <f>'RM_5.7.2.sz.mell'!J60</f>
        <v>0</v>
      </c>
      <c r="K60" s="847">
        <f>'RM_5.7.2.sz.mell'!K60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theme="7"/>
  </sheetPr>
  <dimension ref="A1:K60"/>
  <sheetViews>
    <sheetView topLeftCell="B1" zoomScale="120" zoomScaleNormal="120" workbookViewId="0">
      <selection activeCell="N36" sqref="N36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CONCATENATE("5.7.3. melléklet ",E_ALAPADATOK!A7," ",E_ALAPADATOK!B7," ",E_ALAPADATOK!C7," ",E_ALAPADATOK!D7," ",E_ALAPADATOK!E7," ",E_ALAPADATOK!F7," ",E_ALAPADATOK!G7," ",E_ALAPADATOK!H7)</f>
        <v>5.7.3.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CONCATENATE('E_5.7.2.sz.mell'!B2:J2)</f>
        <v>5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614</v>
      </c>
    </row>
    <row r="3" spans="1:11" s="465" customFormat="1" ht="23.1" customHeight="1" thickBot="1" x14ac:dyDescent="0.3">
      <c r="A3" s="635" t="s">
        <v>203</v>
      </c>
      <c r="B3" s="1763" t="str">
        <f>CONCATENATE('E_5.1.3.sz.mell'!B3:J3)</f>
        <v>Államigazgatási feladatok 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431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'RM_5.7.3.sz.mell'!C10</f>
        <v>0</v>
      </c>
      <c r="D10" s="322">
        <f>'RM_5.7.3.sz.mell'!D10</f>
        <v>0</v>
      </c>
      <c r="E10" s="322">
        <f>'RM_5.7.3.sz.mell'!E10</f>
        <v>0</v>
      </c>
      <c r="F10" s="322">
        <f>'RM_5.7.3.sz.mell'!F10</f>
        <v>0</v>
      </c>
      <c r="G10" s="322">
        <f>'RM_5.7.3.sz.mell'!G10</f>
        <v>0</v>
      </c>
      <c r="H10" s="322">
        <f>'RM_5.7.3.sz.mell'!H10</f>
        <v>0</v>
      </c>
      <c r="I10" s="322">
        <f>'RM_5.7.3.sz.mell'!I10</f>
        <v>0</v>
      </c>
      <c r="J10" s="322">
        <f>'RM_5.7.3.sz.mell'!J10</f>
        <v>0</v>
      </c>
      <c r="K10" s="322">
        <f>'RM_5.7.3.sz.mell'!K10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'RM_5.7.3.sz.mell'!C11</f>
        <v>0</v>
      </c>
      <c r="D11" s="715">
        <f>'RM_5.7.3.sz.mell'!D11</f>
        <v>0</v>
      </c>
      <c r="E11" s="715">
        <f>'RM_5.7.3.sz.mell'!E11</f>
        <v>0</v>
      </c>
      <c r="F11" s="715">
        <f>'RM_5.7.3.sz.mell'!F11</f>
        <v>0</v>
      </c>
      <c r="G11" s="715">
        <f>'RM_5.7.3.sz.mell'!G11</f>
        <v>0</v>
      </c>
      <c r="H11" s="715">
        <f>'RM_5.7.3.sz.mell'!H11</f>
        <v>0</v>
      </c>
      <c r="I11" s="715">
        <f>'RM_5.7.3.sz.mell'!I11</f>
        <v>0</v>
      </c>
      <c r="J11" s="813">
        <f>'RM_5.7.3.sz.mell'!J11</f>
        <v>0</v>
      </c>
      <c r="K11" s="814">
        <f>'RM_5.7.3.sz.mell'!K11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'RM_5.7.3.sz.mell'!C12</f>
        <v>0</v>
      </c>
      <c r="D12" s="717">
        <f>'RM_5.7.3.sz.mell'!D12</f>
        <v>0</v>
      </c>
      <c r="E12" s="717">
        <f>'RM_5.7.3.sz.mell'!E12</f>
        <v>0</v>
      </c>
      <c r="F12" s="717">
        <f>'RM_5.7.3.sz.mell'!F12</f>
        <v>0</v>
      </c>
      <c r="G12" s="717">
        <f>'RM_5.7.3.sz.mell'!G12</f>
        <v>0</v>
      </c>
      <c r="H12" s="717">
        <f>'RM_5.7.3.sz.mell'!H12</f>
        <v>0</v>
      </c>
      <c r="I12" s="717">
        <f>'RM_5.7.3.sz.mell'!I12</f>
        <v>0</v>
      </c>
      <c r="J12" s="816">
        <f>'RM_5.7.3.sz.mell'!J12</f>
        <v>0</v>
      </c>
      <c r="K12" s="814">
        <f>'RM_5.7.3.sz.mell'!K12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'RM_5.7.3.sz.mell'!C13</f>
        <v>0</v>
      </c>
      <c r="D13" s="717">
        <f>'RM_5.7.3.sz.mell'!D13</f>
        <v>0</v>
      </c>
      <c r="E13" s="717">
        <f>'RM_5.7.3.sz.mell'!E13</f>
        <v>0</v>
      </c>
      <c r="F13" s="717">
        <f>'RM_5.7.3.sz.mell'!F13</f>
        <v>0</v>
      </c>
      <c r="G13" s="717">
        <f>'RM_5.7.3.sz.mell'!G13</f>
        <v>0</v>
      </c>
      <c r="H13" s="717">
        <f>'RM_5.7.3.sz.mell'!H13</f>
        <v>0</v>
      </c>
      <c r="I13" s="717">
        <f>'RM_5.7.3.sz.mell'!I13</f>
        <v>0</v>
      </c>
      <c r="J13" s="816">
        <f>'RM_5.7.3.sz.mell'!J13</f>
        <v>0</v>
      </c>
      <c r="K13" s="814">
        <f>'RM_5.7.3.sz.mell'!K13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'RM_5.7.3.sz.mell'!C14</f>
        <v>0</v>
      </c>
      <c r="D14" s="717">
        <f>'RM_5.7.3.sz.mell'!D14</f>
        <v>0</v>
      </c>
      <c r="E14" s="717">
        <f>'RM_5.7.3.sz.mell'!E14</f>
        <v>0</v>
      </c>
      <c r="F14" s="717">
        <f>'RM_5.7.3.sz.mell'!F14</f>
        <v>0</v>
      </c>
      <c r="G14" s="717">
        <f>'RM_5.7.3.sz.mell'!G14</f>
        <v>0</v>
      </c>
      <c r="H14" s="717">
        <f>'RM_5.7.3.sz.mell'!H14</f>
        <v>0</v>
      </c>
      <c r="I14" s="717">
        <f>'RM_5.7.3.sz.mell'!I14</f>
        <v>0</v>
      </c>
      <c r="J14" s="816">
        <f>'RM_5.7.3.sz.mell'!J14</f>
        <v>0</v>
      </c>
      <c r="K14" s="814">
        <f>'RM_5.7.3.sz.mell'!K14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'RM_5.7.3.sz.mell'!C15</f>
        <v>0</v>
      </c>
      <c r="D15" s="717">
        <f>'RM_5.7.3.sz.mell'!D15</f>
        <v>0</v>
      </c>
      <c r="E15" s="717">
        <f>'RM_5.7.3.sz.mell'!E15</f>
        <v>0</v>
      </c>
      <c r="F15" s="717">
        <f>'RM_5.7.3.sz.mell'!F15</f>
        <v>0</v>
      </c>
      <c r="G15" s="717">
        <f>'RM_5.7.3.sz.mell'!G15</f>
        <v>0</v>
      </c>
      <c r="H15" s="717">
        <f>'RM_5.7.3.sz.mell'!H15</f>
        <v>0</v>
      </c>
      <c r="I15" s="717">
        <f>'RM_5.7.3.sz.mell'!I15</f>
        <v>0</v>
      </c>
      <c r="J15" s="816">
        <f>'RM_5.7.3.sz.mell'!J15</f>
        <v>0</v>
      </c>
      <c r="K15" s="814">
        <f>'RM_5.7.3.sz.mell'!K15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'RM_5.7.3.sz.mell'!C16</f>
        <v>0</v>
      </c>
      <c r="D16" s="717">
        <f>'RM_5.7.3.sz.mell'!D16</f>
        <v>0</v>
      </c>
      <c r="E16" s="717">
        <f>'RM_5.7.3.sz.mell'!E16</f>
        <v>0</v>
      </c>
      <c r="F16" s="717">
        <f>'RM_5.7.3.sz.mell'!F16</f>
        <v>0</v>
      </c>
      <c r="G16" s="717">
        <f>'RM_5.7.3.sz.mell'!G16</f>
        <v>0</v>
      </c>
      <c r="H16" s="717">
        <f>'RM_5.7.3.sz.mell'!H16</f>
        <v>0</v>
      </c>
      <c r="I16" s="717">
        <f>'RM_5.7.3.sz.mell'!I16</f>
        <v>0</v>
      </c>
      <c r="J16" s="816">
        <f>'RM_5.7.3.sz.mell'!J16</f>
        <v>0</v>
      </c>
      <c r="K16" s="814">
        <f>'RM_5.7.3.sz.mell'!K16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'RM_5.7.3.sz.mell'!C17</f>
        <v>0</v>
      </c>
      <c r="D17" s="717">
        <f>'RM_5.7.3.sz.mell'!D17</f>
        <v>0</v>
      </c>
      <c r="E17" s="717">
        <f>'RM_5.7.3.sz.mell'!E17</f>
        <v>0</v>
      </c>
      <c r="F17" s="717">
        <f>'RM_5.7.3.sz.mell'!F17</f>
        <v>0</v>
      </c>
      <c r="G17" s="717">
        <f>'RM_5.7.3.sz.mell'!G17</f>
        <v>0</v>
      </c>
      <c r="H17" s="717">
        <f>'RM_5.7.3.sz.mell'!H17</f>
        <v>0</v>
      </c>
      <c r="I17" s="717">
        <f>'RM_5.7.3.sz.mell'!I17</f>
        <v>0</v>
      </c>
      <c r="J17" s="816">
        <f>'RM_5.7.3.sz.mell'!J17</f>
        <v>0</v>
      </c>
      <c r="K17" s="814">
        <f>'RM_5.7.3.sz.mell'!K17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'RM_5.7.3.sz.mell'!C18</f>
        <v>0</v>
      </c>
      <c r="D18" s="717">
        <f>'RM_5.7.3.sz.mell'!D18</f>
        <v>0</v>
      </c>
      <c r="E18" s="717">
        <f>'RM_5.7.3.sz.mell'!E18</f>
        <v>0</v>
      </c>
      <c r="F18" s="717">
        <f>'RM_5.7.3.sz.mell'!F18</f>
        <v>0</v>
      </c>
      <c r="G18" s="717">
        <f>'RM_5.7.3.sz.mell'!G18</f>
        <v>0</v>
      </c>
      <c r="H18" s="717">
        <f>'RM_5.7.3.sz.mell'!H18</f>
        <v>0</v>
      </c>
      <c r="I18" s="717">
        <f>'RM_5.7.3.sz.mell'!I18</f>
        <v>0</v>
      </c>
      <c r="J18" s="816">
        <f>'RM_5.7.3.sz.mell'!J18</f>
        <v>0</v>
      </c>
      <c r="K18" s="814">
        <f>'RM_5.7.3.sz.mell'!K18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'RM_5.7.3.sz.mell'!C19</f>
        <v>0</v>
      </c>
      <c r="D19" s="717">
        <f>'RM_5.7.3.sz.mell'!D19</f>
        <v>0</v>
      </c>
      <c r="E19" s="717">
        <f>'RM_5.7.3.sz.mell'!E19</f>
        <v>0</v>
      </c>
      <c r="F19" s="717">
        <f>'RM_5.7.3.sz.mell'!F19</f>
        <v>0</v>
      </c>
      <c r="G19" s="717">
        <f>'RM_5.7.3.sz.mell'!G19</f>
        <v>0</v>
      </c>
      <c r="H19" s="717">
        <f>'RM_5.7.3.sz.mell'!H19</f>
        <v>0</v>
      </c>
      <c r="I19" s="717">
        <f>'RM_5.7.3.sz.mell'!I19</f>
        <v>0</v>
      </c>
      <c r="J19" s="816">
        <f>'RM_5.7.3.sz.mell'!J19</f>
        <v>0</v>
      </c>
      <c r="K19" s="814">
        <f>'RM_5.7.3.sz.mell'!K19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'RM_5.7.3.sz.mell'!C20</f>
        <v>0</v>
      </c>
      <c r="D20" s="717">
        <f>'RM_5.7.3.sz.mell'!D20</f>
        <v>0</v>
      </c>
      <c r="E20" s="717">
        <f>'RM_5.7.3.sz.mell'!E20</f>
        <v>0</v>
      </c>
      <c r="F20" s="717">
        <f>'RM_5.7.3.sz.mell'!F20</f>
        <v>0</v>
      </c>
      <c r="G20" s="717">
        <f>'RM_5.7.3.sz.mell'!G20</f>
        <v>0</v>
      </c>
      <c r="H20" s="717">
        <f>'RM_5.7.3.sz.mell'!H20</f>
        <v>0</v>
      </c>
      <c r="I20" s="717">
        <f>'RM_5.7.3.sz.mell'!I20</f>
        <v>0</v>
      </c>
      <c r="J20" s="816">
        <f>'RM_5.7.3.sz.mell'!J20</f>
        <v>0</v>
      </c>
      <c r="K20" s="814">
        <f>'RM_5.7.3.sz.mell'!K20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'RM_5.7.3.sz.mell'!C21</f>
        <v>0</v>
      </c>
      <c r="D21" s="719">
        <f>'RM_5.7.3.sz.mell'!D21</f>
        <v>0</v>
      </c>
      <c r="E21" s="719">
        <f>'RM_5.7.3.sz.mell'!E21</f>
        <v>0</v>
      </c>
      <c r="F21" s="719">
        <f>'RM_5.7.3.sz.mell'!F21</f>
        <v>0</v>
      </c>
      <c r="G21" s="719">
        <f>'RM_5.7.3.sz.mell'!G21</f>
        <v>0</v>
      </c>
      <c r="H21" s="719">
        <f>'RM_5.7.3.sz.mell'!H21</f>
        <v>0</v>
      </c>
      <c r="I21" s="719">
        <f>'RM_5.7.3.sz.mell'!I21</f>
        <v>0</v>
      </c>
      <c r="J21" s="819">
        <f>'RM_5.7.3.sz.mell'!J21</f>
        <v>0</v>
      </c>
      <c r="K21" s="814">
        <f>'RM_5.7.3.sz.mell'!K21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'RM_5.7.3.sz.mell'!C22</f>
        <v>0</v>
      </c>
      <c r="D22" s="322">
        <f>'RM_5.7.3.sz.mell'!D22</f>
        <v>0</v>
      </c>
      <c r="E22" s="322">
        <f>'RM_5.7.3.sz.mell'!E22</f>
        <v>0</v>
      </c>
      <c r="F22" s="322">
        <f>'RM_5.7.3.sz.mell'!F22</f>
        <v>0</v>
      </c>
      <c r="G22" s="322">
        <f>'RM_5.7.3.sz.mell'!G22</f>
        <v>0</v>
      </c>
      <c r="H22" s="322">
        <f>'RM_5.7.3.sz.mell'!H22</f>
        <v>0</v>
      </c>
      <c r="I22" s="322">
        <f>'RM_5.7.3.sz.mell'!I22</f>
        <v>0</v>
      </c>
      <c r="J22" s="322">
        <f>'RM_5.7.3.sz.mell'!J22</f>
        <v>0</v>
      </c>
      <c r="K22" s="371">
        <f>'RM_5.7.3.sz.mell'!K22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'RM_5.7.3.sz.mell'!C23</f>
        <v>0</v>
      </c>
      <c r="D23" s="699">
        <f>'RM_5.7.3.sz.mell'!D23</f>
        <v>0</v>
      </c>
      <c r="E23" s="699">
        <f>'RM_5.7.3.sz.mell'!E23</f>
        <v>0</v>
      </c>
      <c r="F23" s="699">
        <f>'RM_5.7.3.sz.mell'!F23</f>
        <v>0</v>
      </c>
      <c r="G23" s="699">
        <f>'RM_5.7.3.sz.mell'!G23</f>
        <v>0</v>
      </c>
      <c r="H23" s="699">
        <f>'RM_5.7.3.sz.mell'!H23</f>
        <v>0</v>
      </c>
      <c r="I23" s="699">
        <f>'RM_5.7.3.sz.mell'!I23</f>
        <v>0</v>
      </c>
      <c r="J23" s="821">
        <f>'RM_5.7.3.sz.mell'!J23</f>
        <v>0</v>
      </c>
      <c r="K23" s="814">
        <f>'RM_5.7.3.sz.mell'!K23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'RM_5.7.3.sz.mell'!C24</f>
        <v>0</v>
      </c>
      <c r="D24" s="717">
        <f>'RM_5.7.3.sz.mell'!D24</f>
        <v>0</v>
      </c>
      <c r="E24" s="717">
        <f>'RM_5.7.3.sz.mell'!E24</f>
        <v>0</v>
      </c>
      <c r="F24" s="717">
        <f>'RM_5.7.3.sz.mell'!F24</f>
        <v>0</v>
      </c>
      <c r="G24" s="717">
        <f>'RM_5.7.3.sz.mell'!G24</f>
        <v>0</v>
      </c>
      <c r="H24" s="717">
        <f>'RM_5.7.3.sz.mell'!H24</f>
        <v>0</v>
      </c>
      <c r="I24" s="717">
        <f>'RM_5.7.3.sz.mell'!I24</f>
        <v>0</v>
      </c>
      <c r="J24" s="816">
        <f>'RM_5.7.3.sz.mell'!J24</f>
        <v>0</v>
      </c>
      <c r="K24" s="822">
        <f>'RM_5.7.3.sz.mell'!K24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'RM_5.7.3.sz.mell'!C25</f>
        <v>0</v>
      </c>
      <c r="D25" s="717">
        <f>'RM_5.7.3.sz.mell'!D25</f>
        <v>0</v>
      </c>
      <c r="E25" s="717">
        <f>'RM_5.7.3.sz.mell'!E25</f>
        <v>0</v>
      </c>
      <c r="F25" s="717">
        <f>'RM_5.7.3.sz.mell'!F25</f>
        <v>0</v>
      </c>
      <c r="G25" s="717">
        <f>'RM_5.7.3.sz.mell'!G25</f>
        <v>0</v>
      </c>
      <c r="H25" s="717">
        <f>'RM_5.7.3.sz.mell'!H25</f>
        <v>0</v>
      </c>
      <c r="I25" s="717">
        <f>'RM_5.7.3.sz.mell'!I25</f>
        <v>0</v>
      </c>
      <c r="J25" s="816">
        <f>'RM_5.7.3.sz.mell'!J25</f>
        <v>0</v>
      </c>
      <c r="K25" s="822">
        <f>'RM_5.7.3.sz.mell'!K25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'RM_5.7.3.sz.mell'!C26</f>
        <v>0</v>
      </c>
      <c r="D26" s="719">
        <f>'RM_5.7.3.sz.mell'!D26</f>
        <v>0</v>
      </c>
      <c r="E26" s="719">
        <f>'RM_5.7.3.sz.mell'!E26</f>
        <v>0</v>
      </c>
      <c r="F26" s="719">
        <f>'RM_5.7.3.sz.mell'!F26</f>
        <v>0</v>
      </c>
      <c r="G26" s="719">
        <f>'RM_5.7.3.sz.mell'!G26</f>
        <v>0</v>
      </c>
      <c r="H26" s="719">
        <f>'RM_5.7.3.sz.mell'!H26</f>
        <v>0</v>
      </c>
      <c r="I26" s="719">
        <f>'RM_5.7.3.sz.mell'!I26</f>
        <v>0</v>
      </c>
      <c r="J26" s="823">
        <f>'RM_5.7.3.sz.mell'!J26</f>
        <v>0</v>
      </c>
      <c r="K26" s="824">
        <f>'RM_5.7.3.sz.mell'!K26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'RM_5.7.3.sz.mell'!C27</f>
        <v>0</v>
      </c>
      <c r="D27" s="414">
        <f>'RM_5.7.3.sz.mell'!D27</f>
        <v>0</v>
      </c>
      <c r="E27" s="414">
        <f>'RM_5.7.3.sz.mell'!E27</f>
        <v>0</v>
      </c>
      <c r="F27" s="414">
        <f>'RM_5.7.3.sz.mell'!F27</f>
        <v>0</v>
      </c>
      <c r="G27" s="414">
        <f>'RM_5.7.3.sz.mell'!G27</f>
        <v>0</v>
      </c>
      <c r="H27" s="414">
        <f>'RM_5.7.3.sz.mell'!H27</f>
        <v>0</v>
      </c>
      <c r="I27" s="414">
        <f>'RM_5.7.3.sz.mell'!I27</f>
        <v>0</v>
      </c>
      <c r="J27" s="414">
        <f>'RM_5.7.3.sz.mell'!J27</f>
        <v>0</v>
      </c>
      <c r="K27" s="327">
        <f>'RM_5.7.3.sz.mell'!K27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'RM_5.7.3.sz.mell'!C28</f>
        <v>0</v>
      </c>
      <c r="D28" s="322">
        <f>'RM_5.7.3.sz.mell'!D28</f>
        <v>0</v>
      </c>
      <c r="E28" s="322">
        <f>'RM_5.7.3.sz.mell'!E28</f>
        <v>0</v>
      </c>
      <c r="F28" s="322">
        <f>'RM_5.7.3.sz.mell'!F28</f>
        <v>0</v>
      </c>
      <c r="G28" s="322">
        <f>'RM_5.7.3.sz.mell'!G28</f>
        <v>0</v>
      </c>
      <c r="H28" s="322">
        <f>'RM_5.7.3.sz.mell'!H28</f>
        <v>0</v>
      </c>
      <c r="I28" s="322">
        <f>'RM_5.7.3.sz.mell'!I28</f>
        <v>0</v>
      </c>
      <c r="J28" s="322">
        <f>'RM_5.7.3.sz.mell'!J28</f>
        <v>0</v>
      </c>
      <c r="K28" s="371">
        <f>'RM_5.7.3.sz.mell'!K28</f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'RM_5.7.3.sz.mell'!C29</f>
        <v>0</v>
      </c>
      <c r="D29" s="710">
        <f>'RM_5.7.3.sz.mell'!D29</f>
        <v>0</v>
      </c>
      <c r="E29" s="710">
        <f>'RM_5.7.3.sz.mell'!E29</f>
        <v>0</v>
      </c>
      <c r="F29" s="710">
        <f>'RM_5.7.3.sz.mell'!F29</f>
        <v>0</v>
      </c>
      <c r="G29" s="710">
        <f>'RM_5.7.3.sz.mell'!G29</f>
        <v>0</v>
      </c>
      <c r="H29" s="710">
        <f>'RM_5.7.3.sz.mell'!H29</f>
        <v>0</v>
      </c>
      <c r="I29" s="710">
        <f>'RM_5.7.3.sz.mell'!I29</f>
        <v>0</v>
      </c>
      <c r="J29" s="821">
        <f>'RM_5.7.3.sz.mell'!J29</f>
        <v>0</v>
      </c>
      <c r="K29" s="814">
        <f>'RM_5.7.3.sz.mell'!K29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'RM_5.7.3.sz.mell'!C30</f>
        <v>0</v>
      </c>
      <c r="D30" s="710">
        <f>'RM_5.7.3.sz.mell'!D30</f>
        <v>0</v>
      </c>
      <c r="E30" s="710">
        <f>'RM_5.7.3.sz.mell'!E30</f>
        <v>0</v>
      </c>
      <c r="F30" s="710">
        <f>'RM_5.7.3.sz.mell'!F30</f>
        <v>0</v>
      </c>
      <c r="G30" s="710">
        <f>'RM_5.7.3.sz.mell'!G30</f>
        <v>0</v>
      </c>
      <c r="H30" s="710">
        <f>'RM_5.7.3.sz.mell'!H30</f>
        <v>0</v>
      </c>
      <c r="I30" s="710">
        <f>'RM_5.7.3.sz.mell'!I30</f>
        <v>0</v>
      </c>
      <c r="J30" s="821">
        <f>'RM_5.7.3.sz.mell'!J30</f>
        <v>0</v>
      </c>
      <c r="K30" s="814">
        <f>'RM_5.7.3.sz.mell'!K30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'RM_5.7.3.sz.mell'!C31</f>
        <v>0</v>
      </c>
      <c r="D31" s="790">
        <f>'RM_5.7.3.sz.mell'!D31</f>
        <v>0</v>
      </c>
      <c r="E31" s="790">
        <f>'RM_5.7.3.sz.mell'!E31</f>
        <v>0</v>
      </c>
      <c r="F31" s="790">
        <f>'RM_5.7.3.sz.mell'!F31</f>
        <v>0</v>
      </c>
      <c r="G31" s="790">
        <f>'RM_5.7.3.sz.mell'!G31</f>
        <v>0</v>
      </c>
      <c r="H31" s="790">
        <f>'RM_5.7.3.sz.mell'!H31</f>
        <v>0</v>
      </c>
      <c r="I31" s="790">
        <f>'RM_5.7.3.sz.mell'!I31</f>
        <v>0</v>
      </c>
      <c r="J31" s="821">
        <f>'RM_5.7.3.sz.mell'!J31</f>
        <v>0</v>
      </c>
      <c r="K31" s="814">
        <f>'RM_5.7.3.sz.mell'!K31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'RM_5.7.3.sz.mell'!C32</f>
        <v>0</v>
      </c>
      <c r="D32" s="322">
        <f>'RM_5.7.3.sz.mell'!D32</f>
        <v>0</v>
      </c>
      <c r="E32" s="322">
        <f>'RM_5.7.3.sz.mell'!E32</f>
        <v>0</v>
      </c>
      <c r="F32" s="322">
        <f>'RM_5.7.3.sz.mell'!F32</f>
        <v>0</v>
      </c>
      <c r="G32" s="322">
        <f>'RM_5.7.3.sz.mell'!G32</f>
        <v>0</v>
      </c>
      <c r="H32" s="322">
        <f>'RM_5.7.3.sz.mell'!H32</f>
        <v>0</v>
      </c>
      <c r="I32" s="322">
        <f>'RM_5.7.3.sz.mell'!I32</f>
        <v>0</v>
      </c>
      <c r="J32" s="322">
        <f>'RM_5.7.3.sz.mell'!J32</f>
        <v>0</v>
      </c>
      <c r="K32" s="371">
        <f>'RM_5.7.3.sz.mell'!K32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'RM_5.7.3.sz.mell'!C33</f>
        <v>0</v>
      </c>
      <c r="D33" s="703">
        <f>'RM_5.7.3.sz.mell'!D33</f>
        <v>0</v>
      </c>
      <c r="E33" s="703">
        <f>'RM_5.7.3.sz.mell'!E33</f>
        <v>0</v>
      </c>
      <c r="F33" s="703">
        <f>'RM_5.7.3.sz.mell'!F33</f>
        <v>0</v>
      </c>
      <c r="G33" s="703">
        <f>'RM_5.7.3.sz.mell'!G33</f>
        <v>0</v>
      </c>
      <c r="H33" s="703">
        <f>'RM_5.7.3.sz.mell'!H33</f>
        <v>0</v>
      </c>
      <c r="I33" s="703">
        <f>'RM_5.7.3.sz.mell'!I33</f>
        <v>0</v>
      </c>
      <c r="J33" s="821">
        <f>'RM_5.7.3.sz.mell'!J33</f>
        <v>0</v>
      </c>
      <c r="K33" s="814">
        <f>'RM_5.7.3.sz.mell'!K33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'RM_5.7.3.sz.mell'!C34</f>
        <v>0</v>
      </c>
      <c r="D34" s="710">
        <f>'RM_5.7.3.sz.mell'!D34</f>
        <v>0</v>
      </c>
      <c r="E34" s="710">
        <f>'RM_5.7.3.sz.mell'!E34</f>
        <v>0</v>
      </c>
      <c r="F34" s="710">
        <f>'RM_5.7.3.sz.mell'!F34</f>
        <v>0</v>
      </c>
      <c r="G34" s="710">
        <f>'RM_5.7.3.sz.mell'!G34</f>
        <v>0</v>
      </c>
      <c r="H34" s="710">
        <f>'RM_5.7.3.sz.mell'!H34</f>
        <v>0</v>
      </c>
      <c r="I34" s="710">
        <f>'RM_5.7.3.sz.mell'!I34</f>
        <v>0</v>
      </c>
      <c r="J34" s="821">
        <f>'RM_5.7.3.sz.mell'!J34</f>
        <v>0</v>
      </c>
      <c r="K34" s="814">
        <f>'RM_5.7.3.sz.mell'!K34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'RM_5.7.3.sz.mell'!C35</f>
        <v>0</v>
      </c>
      <c r="D35" s="790">
        <f>'RM_5.7.3.sz.mell'!D35</f>
        <v>0</v>
      </c>
      <c r="E35" s="790">
        <f>'RM_5.7.3.sz.mell'!E35</f>
        <v>0</v>
      </c>
      <c r="F35" s="790">
        <f>'RM_5.7.3.sz.mell'!F35</f>
        <v>0</v>
      </c>
      <c r="G35" s="790">
        <f>'RM_5.7.3.sz.mell'!G35</f>
        <v>0</v>
      </c>
      <c r="H35" s="790">
        <f>'RM_5.7.3.sz.mell'!H35</f>
        <v>0</v>
      </c>
      <c r="I35" s="790">
        <f>'RM_5.7.3.sz.mell'!I35</f>
        <v>0</v>
      </c>
      <c r="J35" s="821">
        <f>'RM_5.7.3.sz.mell'!J35</f>
        <v>0</v>
      </c>
      <c r="K35" s="831">
        <f>'RM_5.7.3.sz.mell'!K35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'RM_5.7.3.sz.mell'!C36</f>
        <v>0</v>
      </c>
      <c r="D36" s="414">
        <f>'RM_5.7.3.sz.mell'!D36</f>
        <v>0</v>
      </c>
      <c r="E36" s="414">
        <f>'RM_5.7.3.sz.mell'!E36</f>
        <v>0</v>
      </c>
      <c r="F36" s="414">
        <f>'RM_5.7.3.sz.mell'!F36</f>
        <v>0</v>
      </c>
      <c r="G36" s="414">
        <f>'RM_5.7.3.sz.mell'!G36</f>
        <v>0</v>
      </c>
      <c r="H36" s="414">
        <f>'RM_5.7.3.sz.mell'!H36</f>
        <v>0</v>
      </c>
      <c r="I36" s="414">
        <f>'RM_5.7.3.sz.mell'!I36</f>
        <v>0</v>
      </c>
      <c r="J36" s="322">
        <f>'RM_5.7.3.sz.mell'!J36</f>
        <v>0</v>
      </c>
      <c r="K36" s="327">
        <f>'RM_5.7.3.sz.mell'!K36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'RM_5.7.3.sz.mell'!C37</f>
        <v>0</v>
      </c>
      <c r="D37" s="414">
        <f>'RM_5.7.3.sz.mell'!D37</f>
        <v>0</v>
      </c>
      <c r="E37" s="414">
        <f>'RM_5.7.3.sz.mell'!E37</f>
        <v>0</v>
      </c>
      <c r="F37" s="414">
        <f>'RM_5.7.3.sz.mell'!F37</f>
        <v>0</v>
      </c>
      <c r="G37" s="414">
        <f>'RM_5.7.3.sz.mell'!G37</f>
        <v>0</v>
      </c>
      <c r="H37" s="414">
        <f>'RM_5.7.3.sz.mell'!H37</f>
        <v>0</v>
      </c>
      <c r="I37" s="414">
        <f>'RM_5.7.3.sz.mell'!I37</f>
        <v>0</v>
      </c>
      <c r="J37" s="832">
        <f>'RM_5.7.3.sz.mell'!J37</f>
        <v>0</v>
      </c>
      <c r="K37" s="814">
        <f>'RM_5.7.3.sz.mell'!K37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'RM_5.7.3.sz.mell'!C38</f>
        <v>0</v>
      </c>
      <c r="D38" s="322">
        <f>'RM_5.7.3.sz.mell'!D38</f>
        <v>0</v>
      </c>
      <c r="E38" s="322">
        <f>'RM_5.7.3.sz.mell'!E38</f>
        <v>0</v>
      </c>
      <c r="F38" s="322">
        <f>'RM_5.7.3.sz.mell'!F38</f>
        <v>0</v>
      </c>
      <c r="G38" s="322">
        <f>'RM_5.7.3.sz.mell'!G38</f>
        <v>0</v>
      </c>
      <c r="H38" s="322">
        <f>'RM_5.7.3.sz.mell'!H38</f>
        <v>0</v>
      </c>
      <c r="I38" s="322">
        <f>'RM_5.7.3.sz.mell'!I38</f>
        <v>0</v>
      </c>
      <c r="J38" s="322">
        <f>'RM_5.7.3.sz.mell'!J38</f>
        <v>0</v>
      </c>
      <c r="K38" s="371">
        <f>'RM_5.7.3.sz.mell'!K38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'RM_5.7.3.sz.mell'!C39</f>
        <v>0</v>
      </c>
      <c r="D39" s="322">
        <f>'RM_5.7.3.sz.mell'!D39</f>
        <v>0</v>
      </c>
      <c r="E39" s="322">
        <f>'RM_5.7.3.sz.mell'!E39</f>
        <v>0</v>
      </c>
      <c r="F39" s="322">
        <f>'RM_5.7.3.sz.mell'!F39</f>
        <v>0</v>
      </c>
      <c r="G39" s="322">
        <f>'RM_5.7.3.sz.mell'!G39</f>
        <v>0</v>
      </c>
      <c r="H39" s="322">
        <f>'RM_5.7.3.sz.mell'!H39</f>
        <v>0</v>
      </c>
      <c r="I39" s="322">
        <f>'RM_5.7.3.sz.mell'!I39</f>
        <v>0</v>
      </c>
      <c r="J39" s="322">
        <f>'RM_5.7.3.sz.mell'!J39</f>
        <v>0</v>
      </c>
      <c r="K39" s="371">
        <f>'RM_5.7.3.sz.mell'!K39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'RM_5.7.3.sz.mell'!C40</f>
        <v>0</v>
      </c>
      <c r="D40" s="703">
        <f>'RM_5.7.3.sz.mell'!D40</f>
        <v>0</v>
      </c>
      <c r="E40" s="703">
        <f>'RM_5.7.3.sz.mell'!E40</f>
        <v>0</v>
      </c>
      <c r="F40" s="703">
        <f>'RM_5.7.3.sz.mell'!F40</f>
        <v>0</v>
      </c>
      <c r="G40" s="703">
        <f>'RM_5.7.3.sz.mell'!G40</f>
        <v>0</v>
      </c>
      <c r="H40" s="703">
        <f>'RM_5.7.3.sz.mell'!H40</f>
        <v>0</v>
      </c>
      <c r="I40" s="703">
        <f>'RM_5.7.3.sz.mell'!I40</f>
        <v>0</v>
      </c>
      <c r="J40" s="821">
        <f>'RM_5.7.3.sz.mell'!J40</f>
        <v>0</v>
      </c>
      <c r="K40" s="814">
        <f>'RM_5.7.3.sz.mell'!K40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'RM_5.7.3.sz.mell'!C41</f>
        <v>0</v>
      </c>
      <c r="D41" s="710">
        <f>'RM_5.7.3.sz.mell'!D41</f>
        <v>0</v>
      </c>
      <c r="E41" s="710">
        <f>'RM_5.7.3.sz.mell'!E41</f>
        <v>0</v>
      </c>
      <c r="F41" s="710">
        <f>'RM_5.7.3.sz.mell'!F41</f>
        <v>0</v>
      </c>
      <c r="G41" s="710">
        <f>'RM_5.7.3.sz.mell'!G41</f>
        <v>0</v>
      </c>
      <c r="H41" s="710">
        <f>'RM_5.7.3.sz.mell'!H41</f>
        <v>0</v>
      </c>
      <c r="I41" s="710">
        <f>'RM_5.7.3.sz.mell'!I41</f>
        <v>0</v>
      </c>
      <c r="J41" s="821">
        <f>'RM_5.7.3.sz.mell'!J41</f>
        <v>0</v>
      </c>
      <c r="K41" s="822">
        <f>'RM_5.7.3.sz.mell'!K41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'RM_5.7.3.sz.mell'!C42</f>
        <v>0</v>
      </c>
      <c r="D42" s="707">
        <f>'RM_5.7.3.sz.mell'!D42</f>
        <v>0</v>
      </c>
      <c r="E42" s="707">
        <f>'RM_5.7.3.sz.mell'!E42</f>
        <v>0</v>
      </c>
      <c r="F42" s="707">
        <f>'RM_5.7.3.sz.mell'!F42</f>
        <v>0</v>
      </c>
      <c r="G42" s="707">
        <f>'RM_5.7.3.sz.mell'!G42</f>
        <v>0</v>
      </c>
      <c r="H42" s="707">
        <f>'RM_5.7.3.sz.mell'!H42</f>
        <v>0</v>
      </c>
      <c r="I42" s="707">
        <f>'RM_5.7.3.sz.mell'!I42</f>
        <v>0</v>
      </c>
      <c r="J42" s="821">
        <f>'RM_5.7.3.sz.mell'!J42</f>
        <v>0</v>
      </c>
      <c r="K42" s="824">
        <f>'RM_5.7.3.sz.mell'!K42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'RM_5.7.3.sz.mell'!C43</f>
        <v>0</v>
      </c>
      <c r="D43" s="322">
        <f>'RM_5.7.3.sz.mell'!D43</f>
        <v>0</v>
      </c>
      <c r="E43" s="322">
        <f>'RM_5.7.3.sz.mell'!E43</f>
        <v>0</v>
      </c>
      <c r="F43" s="322">
        <f>'RM_5.7.3.sz.mell'!F43</f>
        <v>0</v>
      </c>
      <c r="G43" s="322">
        <f>'RM_5.7.3.sz.mell'!G43</f>
        <v>0</v>
      </c>
      <c r="H43" s="322">
        <f>'RM_5.7.3.sz.mell'!H43</f>
        <v>0</v>
      </c>
      <c r="I43" s="322">
        <f>'RM_5.7.3.sz.mell'!I43</f>
        <v>0</v>
      </c>
      <c r="J43" s="322">
        <f>'RM_5.7.3.sz.mell'!J43</f>
        <v>0</v>
      </c>
      <c r="K43" s="371">
        <f>'RM_5.7.3.sz.mell'!K43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'RM_5.7.3.sz.mell'!C45</f>
        <v>0</v>
      </c>
      <c r="D45" s="834">
        <f>'RM_5.7.3.sz.mell'!D45</f>
        <v>0</v>
      </c>
      <c r="E45" s="834">
        <f>'RM_5.7.3.sz.mell'!E45</f>
        <v>0</v>
      </c>
      <c r="F45" s="834">
        <f>'RM_5.7.3.sz.mell'!F45</f>
        <v>0</v>
      </c>
      <c r="G45" s="834">
        <f>'RM_5.7.3.sz.mell'!G45</f>
        <v>0</v>
      </c>
      <c r="H45" s="834">
        <f>'RM_5.7.3.sz.mell'!H45</f>
        <v>0</v>
      </c>
      <c r="I45" s="834">
        <f>'RM_5.7.3.sz.mell'!I45</f>
        <v>0</v>
      </c>
      <c r="J45" s="834">
        <f>'RM_5.7.3.sz.mell'!J45</f>
        <v>0</v>
      </c>
      <c r="K45" s="327">
        <f>'RM_5.7.3.sz.mell'!K45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'RM_5.7.3.sz.mell'!C46</f>
        <v>0</v>
      </c>
      <c r="D46" s="836">
        <f>'RM_5.7.3.sz.mell'!D46</f>
        <v>0</v>
      </c>
      <c r="E46" s="836">
        <f>'RM_5.7.3.sz.mell'!E46</f>
        <v>0</v>
      </c>
      <c r="F46" s="836">
        <f>'RM_5.7.3.sz.mell'!F46</f>
        <v>0</v>
      </c>
      <c r="G46" s="836">
        <f>'RM_5.7.3.sz.mell'!G46</f>
        <v>0</v>
      </c>
      <c r="H46" s="836">
        <f>'RM_5.7.3.sz.mell'!H46</f>
        <v>0</v>
      </c>
      <c r="I46" s="836">
        <f>'RM_5.7.3.sz.mell'!I46</f>
        <v>0</v>
      </c>
      <c r="J46" s="836">
        <f>'RM_5.7.3.sz.mell'!J46</f>
        <v>0</v>
      </c>
      <c r="K46" s="837">
        <f>'RM_5.7.3.sz.mell'!K46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'RM_5.7.3.sz.mell'!C47</f>
        <v>0</v>
      </c>
      <c r="D47" s="839">
        <f>'RM_5.7.3.sz.mell'!D47</f>
        <v>0</v>
      </c>
      <c r="E47" s="839">
        <f>'RM_5.7.3.sz.mell'!E47</f>
        <v>0</v>
      </c>
      <c r="F47" s="839">
        <f>'RM_5.7.3.sz.mell'!F47</f>
        <v>0</v>
      </c>
      <c r="G47" s="839">
        <f>'RM_5.7.3.sz.mell'!G47</f>
        <v>0</v>
      </c>
      <c r="H47" s="839">
        <f>'RM_5.7.3.sz.mell'!H47</f>
        <v>0</v>
      </c>
      <c r="I47" s="839">
        <f>'RM_5.7.3.sz.mell'!I47</f>
        <v>0</v>
      </c>
      <c r="J47" s="839">
        <f>'RM_5.7.3.sz.mell'!J47</f>
        <v>0</v>
      </c>
      <c r="K47" s="840">
        <f>'RM_5.7.3.sz.mell'!K47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'RM_5.7.3.sz.mell'!C48</f>
        <v>0</v>
      </c>
      <c r="D48" s="839">
        <f>'RM_5.7.3.sz.mell'!D48</f>
        <v>0</v>
      </c>
      <c r="E48" s="839">
        <f>'RM_5.7.3.sz.mell'!E48</f>
        <v>0</v>
      </c>
      <c r="F48" s="839">
        <f>'RM_5.7.3.sz.mell'!F48</f>
        <v>0</v>
      </c>
      <c r="G48" s="839">
        <f>'RM_5.7.3.sz.mell'!G48</f>
        <v>0</v>
      </c>
      <c r="H48" s="839">
        <f>'RM_5.7.3.sz.mell'!H48</f>
        <v>0</v>
      </c>
      <c r="I48" s="839">
        <f>'RM_5.7.3.sz.mell'!I48</f>
        <v>0</v>
      </c>
      <c r="J48" s="839">
        <f>'RM_5.7.3.sz.mell'!J48</f>
        <v>0</v>
      </c>
      <c r="K48" s="840">
        <f>'RM_5.7.3.sz.mell'!K48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'RM_5.7.3.sz.mell'!C49</f>
        <v>0</v>
      </c>
      <c r="D49" s="839">
        <f>'RM_5.7.3.sz.mell'!D49</f>
        <v>0</v>
      </c>
      <c r="E49" s="839">
        <f>'RM_5.7.3.sz.mell'!E49</f>
        <v>0</v>
      </c>
      <c r="F49" s="839">
        <f>'RM_5.7.3.sz.mell'!F49</f>
        <v>0</v>
      </c>
      <c r="G49" s="839">
        <f>'RM_5.7.3.sz.mell'!G49</f>
        <v>0</v>
      </c>
      <c r="H49" s="839">
        <f>'RM_5.7.3.sz.mell'!H49</f>
        <v>0</v>
      </c>
      <c r="I49" s="839">
        <f>'RM_5.7.3.sz.mell'!I49</f>
        <v>0</v>
      </c>
      <c r="J49" s="839">
        <f>'RM_5.7.3.sz.mell'!J49</f>
        <v>0</v>
      </c>
      <c r="K49" s="840">
        <f>'RM_5.7.3.sz.mell'!K49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'RM_5.7.3.sz.mell'!C50</f>
        <v>0</v>
      </c>
      <c r="D50" s="839">
        <f>'RM_5.7.3.sz.mell'!D50</f>
        <v>0</v>
      </c>
      <c r="E50" s="839">
        <f>'RM_5.7.3.sz.mell'!E50</f>
        <v>0</v>
      </c>
      <c r="F50" s="839">
        <f>'RM_5.7.3.sz.mell'!F50</f>
        <v>0</v>
      </c>
      <c r="G50" s="839">
        <f>'RM_5.7.3.sz.mell'!G50</f>
        <v>0</v>
      </c>
      <c r="H50" s="839">
        <f>'RM_5.7.3.sz.mell'!H50</f>
        <v>0</v>
      </c>
      <c r="I50" s="839">
        <f>'RM_5.7.3.sz.mell'!I50</f>
        <v>0</v>
      </c>
      <c r="J50" s="839">
        <f>'RM_5.7.3.sz.mell'!J50</f>
        <v>0</v>
      </c>
      <c r="K50" s="840">
        <f>'RM_5.7.3.sz.mell'!K50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'RM_5.7.3.sz.mell'!C51</f>
        <v>0</v>
      </c>
      <c r="D51" s="834">
        <f>'RM_5.7.3.sz.mell'!D51</f>
        <v>0</v>
      </c>
      <c r="E51" s="834">
        <f>'RM_5.7.3.sz.mell'!E51</f>
        <v>0</v>
      </c>
      <c r="F51" s="834">
        <f>'RM_5.7.3.sz.mell'!F51</f>
        <v>0</v>
      </c>
      <c r="G51" s="834">
        <f>'RM_5.7.3.sz.mell'!G51</f>
        <v>0</v>
      </c>
      <c r="H51" s="834">
        <f>'RM_5.7.3.sz.mell'!H51</f>
        <v>0</v>
      </c>
      <c r="I51" s="834">
        <f>'RM_5.7.3.sz.mell'!I51</f>
        <v>0</v>
      </c>
      <c r="J51" s="834">
        <f>'RM_5.7.3.sz.mell'!J51</f>
        <v>0</v>
      </c>
      <c r="K51" s="327">
        <f>'RM_5.7.3.sz.mell'!K51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'RM_5.7.3.sz.mell'!C52</f>
        <v>0</v>
      </c>
      <c r="D52" s="836">
        <f>'RM_5.7.3.sz.mell'!D52</f>
        <v>0</v>
      </c>
      <c r="E52" s="836">
        <f>'RM_5.7.3.sz.mell'!E52</f>
        <v>0</v>
      </c>
      <c r="F52" s="836">
        <f>'RM_5.7.3.sz.mell'!F52</f>
        <v>0</v>
      </c>
      <c r="G52" s="836">
        <f>'RM_5.7.3.sz.mell'!G52</f>
        <v>0</v>
      </c>
      <c r="H52" s="836">
        <f>'RM_5.7.3.sz.mell'!H52</f>
        <v>0</v>
      </c>
      <c r="I52" s="836">
        <f>'RM_5.7.3.sz.mell'!I52</f>
        <v>0</v>
      </c>
      <c r="J52" s="836">
        <f>'RM_5.7.3.sz.mell'!J52</f>
        <v>0</v>
      </c>
      <c r="K52" s="837">
        <f>'RM_5.7.3.sz.mell'!K52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'RM_5.7.3.sz.mell'!C53</f>
        <v>0</v>
      </c>
      <c r="D53" s="839">
        <f>'RM_5.7.3.sz.mell'!D53</f>
        <v>0</v>
      </c>
      <c r="E53" s="839">
        <f>'RM_5.7.3.sz.mell'!E53</f>
        <v>0</v>
      </c>
      <c r="F53" s="839">
        <f>'RM_5.7.3.sz.mell'!F53</f>
        <v>0</v>
      </c>
      <c r="G53" s="839">
        <f>'RM_5.7.3.sz.mell'!G53</f>
        <v>0</v>
      </c>
      <c r="H53" s="839">
        <f>'RM_5.7.3.sz.mell'!H53</f>
        <v>0</v>
      </c>
      <c r="I53" s="839">
        <f>'RM_5.7.3.sz.mell'!I53</f>
        <v>0</v>
      </c>
      <c r="J53" s="839">
        <f>'RM_5.7.3.sz.mell'!J53</f>
        <v>0</v>
      </c>
      <c r="K53" s="840">
        <f>'RM_5.7.3.sz.mell'!K53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'RM_5.7.3.sz.mell'!C54</f>
        <v>0</v>
      </c>
      <c r="D54" s="839">
        <f>'RM_5.7.3.sz.mell'!D54</f>
        <v>0</v>
      </c>
      <c r="E54" s="839">
        <f>'RM_5.7.3.sz.mell'!E54</f>
        <v>0</v>
      </c>
      <c r="F54" s="839">
        <f>'RM_5.7.3.sz.mell'!F54</f>
        <v>0</v>
      </c>
      <c r="G54" s="839">
        <f>'RM_5.7.3.sz.mell'!G54</f>
        <v>0</v>
      </c>
      <c r="H54" s="839">
        <f>'RM_5.7.3.sz.mell'!H54</f>
        <v>0</v>
      </c>
      <c r="I54" s="839">
        <f>'RM_5.7.3.sz.mell'!I54</f>
        <v>0</v>
      </c>
      <c r="J54" s="839">
        <f>'RM_5.7.3.sz.mell'!J54</f>
        <v>0</v>
      </c>
      <c r="K54" s="840">
        <f>'RM_5.7.3.sz.mell'!K54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'RM_5.7.3.sz.mell'!C55</f>
        <v>0</v>
      </c>
      <c r="D55" s="839">
        <f>'RM_5.7.3.sz.mell'!D55</f>
        <v>0</v>
      </c>
      <c r="E55" s="839">
        <f>'RM_5.7.3.sz.mell'!E55</f>
        <v>0</v>
      </c>
      <c r="F55" s="839">
        <f>'RM_5.7.3.sz.mell'!F55</f>
        <v>0</v>
      </c>
      <c r="G55" s="839">
        <f>'RM_5.7.3.sz.mell'!G55</f>
        <v>0</v>
      </c>
      <c r="H55" s="839">
        <f>'RM_5.7.3.sz.mell'!H55</f>
        <v>0</v>
      </c>
      <c r="I55" s="839">
        <f>'RM_5.7.3.sz.mell'!I55</f>
        <v>0</v>
      </c>
      <c r="J55" s="839">
        <f>'RM_5.7.3.sz.mell'!J55</f>
        <v>0</v>
      </c>
      <c r="K55" s="840">
        <f>'RM_5.7.3.sz.mell'!K55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'RM_5.7.3.sz.mell'!C56</f>
        <v>0</v>
      </c>
      <c r="D56" s="834">
        <f>'RM_5.7.3.sz.mell'!D56</f>
        <v>0</v>
      </c>
      <c r="E56" s="834">
        <f>'RM_5.7.3.sz.mell'!E56</f>
        <v>0</v>
      </c>
      <c r="F56" s="834">
        <f>'RM_5.7.3.sz.mell'!F56</f>
        <v>0</v>
      </c>
      <c r="G56" s="834">
        <f>'RM_5.7.3.sz.mell'!G56</f>
        <v>0</v>
      </c>
      <c r="H56" s="834">
        <f>'RM_5.7.3.sz.mell'!H56</f>
        <v>0</v>
      </c>
      <c r="I56" s="834">
        <f>'RM_5.7.3.sz.mell'!I56</f>
        <v>0</v>
      </c>
      <c r="J56" s="834">
        <f>'RM_5.7.3.sz.mell'!J56</f>
        <v>0</v>
      </c>
      <c r="K56" s="327">
        <f>'RM_5.7.3.sz.mell'!K56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'RM_5.7.3.sz.mell'!C57</f>
        <v>0</v>
      </c>
      <c r="D57" s="842">
        <f>'RM_5.7.3.sz.mell'!D57</f>
        <v>0</v>
      </c>
      <c r="E57" s="842">
        <f>'RM_5.7.3.sz.mell'!E57</f>
        <v>0</v>
      </c>
      <c r="F57" s="842">
        <f>'RM_5.7.3.sz.mell'!F57</f>
        <v>0</v>
      </c>
      <c r="G57" s="842">
        <f>'RM_5.7.3.sz.mell'!G57</f>
        <v>0</v>
      </c>
      <c r="H57" s="842">
        <f>'RM_5.7.3.sz.mell'!H57</f>
        <v>0</v>
      </c>
      <c r="I57" s="842">
        <f>'RM_5.7.3.sz.mell'!I57</f>
        <v>0</v>
      </c>
      <c r="J57" s="842">
        <f>'RM_5.7.3.sz.mell'!J57</f>
        <v>0</v>
      </c>
      <c r="K57" s="375">
        <f>'RM_5.7.3.sz.mell'!K57</f>
        <v>0</v>
      </c>
    </row>
    <row r="58" spans="1:11" ht="8.1" customHeight="1" thickBot="1" x14ac:dyDescent="0.3">
      <c r="C58" s="848">
        <f>'RM_5.7.3.sz.mell'!C58</f>
        <v>0</v>
      </c>
      <c r="D58" s="848">
        <f>'RM_5.7.3.sz.mell'!D58</f>
        <v>0</v>
      </c>
      <c r="E58" s="848">
        <f>'RM_5.7.3.sz.mell'!E58</f>
        <v>0</v>
      </c>
      <c r="F58" s="848">
        <f>'RM_5.7.3.sz.mell'!F58</f>
        <v>0</v>
      </c>
      <c r="G58" s="848">
        <f>'RM_5.7.3.sz.mell'!G58</f>
        <v>0</v>
      </c>
      <c r="H58" s="848">
        <f>'RM_5.7.3.sz.mell'!H58</f>
        <v>0</v>
      </c>
      <c r="I58" s="848">
        <f>'RM_5.7.3.sz.mell'!I58</f>
        <v>0</v>
      </c>
      <c r="J58" s="848">
        <f>'RM_5.7.3.sz.mell'!J58</f>
        <v>0</v>
      </c>
      <c r="K58" s="849">
        <f>'RM_5.7.3.sz.mell'!K58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'RM_5.7.3.sz.mell'!C59</f>
        <v>0</v>
      </c>
      <c r="D59" s="846">
        <f>'RM_5.7.3.sz.mell'!D59</f>
        <v>0</v>
      </c>
      <c r="E59" s="846">
        <f>'RM_5.7.3.sz.mell'!E59</f>
        <v>0</v>
      </c>
      <c r="F59" s="846">
        <f>'RM_5.7.3.sz.mell'!F59</f>
        <v>0</v>
      </c>
      <c r="G59" s="846">
        <f>'RM_5.7.3.sz.mell'!G59</f>
        <v>0</v>
      </c>
      <c r="H59" s="846">
        <f>'RM_5.7.3.sz.mell'!H59</f>
        <v>0</v>
      </c>
      <c r="I59" s="846">
        <f>'RM_5.7.3.sz.mell'!I59</f>
        <v>0</v>
      </c>
      <c r="J59" s="846">
        <f>'RM_5.7.3.sz.mell'!J59</f>
        <v>0</v>
      </c>
      <c r="K59" s="847">
        <f>'RM_5.7.3.sz.mell'!K59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'RM_5.7.3.sz.mell'!C60</f>
        <v>0</v>
      </c>
      <c r="D60" s="846">
        <f>'RM_5.7.3.sz.mell'!D60</f>
        <v>0</v>
      </c>
      <c r="E60" s="846">
        <f>'RM_5.7.3.sz.mell'!E60</f>
        <v>0</v>
      </c>
      <c r="F60" s="846">
        <f>'RM_5.7.3.sz.mell'!F60</f>
        <v>0</v>
      </c>
      <c r="G60" s="846">
        <f>'RM_5.7.3.sz.mell'!G60</f>
        <v>0</v>
      </c>
      <c r="H60" s="846">
        <f>'RM_5.7.3.sz.mell'!H60</f>
        <v>0</v>
      </c>
      <c r="I60" s="846">
        <f>'RM_5.7.3.sz.mell'!I60</f>
        <v>0</v>
      </c>
      <c r="J60" s="846">
        <f>'RM_5.7.3.sz.mell'!J60</f>
        <v>0</v>
      </c>
      <c r="K60" s="847">
        <f>'RM_5.7.3.sz.mell'!K60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theme="7"/>
  </sheetPr>
  <dimension ref="A1:K60"/>
  <sheetViews>
    <sheetView topLeftCell="B1" zoomScale="120" zoomScaleNormal="120" workbookViewId="0">
      <selection activeCell="N36" sqref="N36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CONCATENATE("5.8. melléklet ",E_ALAPADATOK!A7," ",E_ALAPADATOK!B7," ",E_ALAPADATOK!C7," ",E_ALAPADATOK!D7," ",E_ALAPADATOK!E7," ",E_ALAPADATOK!F7," ",E_ALAPADATOK!G7," ",E_ALAPADATOK!H7)</f>
        <v>5.8.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CONCATENATE(E_ALAPADATOK!B23)</f>
        <v>6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615</v>
      </c>
    </row>
    <row r="3" spans="1:11" s="465" customFormat="1" ht="23.1" customHeight="1" thickBot="1" x14ac:dyDescent="0.3">
      <c r="A3" s="635" t="s">
        <v>203</v>
      </c>
      <c r="B3" s="1763" t="s">
        <v>800</v>
      </c>
      <c r="C3" s="1764"/>
      <c r="D3" s="1764"/>
      <c r="E3" s="1764"/>
      <c r="F3" s="1764"/>
      <c r="G3" s="1764"/>
      <c r="H3" s="1764"/>
      <c r="I3" s="1764"/>
      <c r="J3" s="1764"/>
      <c r="K3" s="805" t="s">
        <v>54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'RM_5.8.sz.mell'!C10</f>
        <v>0</v>
      </c>
      <c r="D10" s="322">
        <f>'RM_5.8.sz.mell'!D10</f>
        <v>0</v>
      </c>
      <c r="E10" s="322">
        <f>'RM_5.8.sz.mell'!E10</f>
        <v>0</v>
      </c>
      <c r="F10" s="322">
        <f>'RM_5.8.sz.mell'!F10</f>
        <v>0</v>
      </c>
      <c r="G10" s="322">
        <f>'RM_5.8.sz.mell'!G10</f>
        <v>0</v>
      </c>
      <c r="H10" s="322">
        <f>'RM_5.8.sz.mell'!H10</f>
        <v>0</v>
      </c>
      <c r="I10" s="322">
        <f>'RM_5.8.sz.mell'!I10</f>
        <v>0</v>
      </c>
      <c r="J10" s="322">
        <f>'RM_5.8.sz.mell'!J10</f>
        <v>0</v>
      </c>
      <c r="K10" s="322">
        <f>'RM_5.8.sz.mell'!K10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'RM_5.8.sz.mell'!C11</f>
        <v>0</v>
      </c>
      <c r="D11" s="715">
        <f>'RM_5.8.sz.mell'!D11</f>
        <v>0</v>
      </c>
      <c r="E11" s="715">
        <f>'RM_5.8.sz.mell'!E11</f>
        <v>0</v>
      </c>
      <c r="F11" s="715">
        <f>'RM_5.8.sz.mell'!F11</f>
        <v>0</v>
      </c>
      <c r="G11" s="715">
        <f>'RM_5.8.sz.mell'!G11</f>
        <v>0</v>
      </c>
      <c r="H11" s="715">
        <f>'RM_5.8.sz.mell'!H11</f>
        <v>0</v>
      </c>
      <c r="I11" s="715">
        <f>'RM_5.8.sz.mell'!I11</f>
        <v>0</v>
      </c>
      <c r="J11" s="813">
        <f>'RM_5.8.sz.mell'!J11</f>
        <v>0</v>
      </c>
      <c r="K11" s="814">
        <f>'RM_5.8.sz.mell'!K11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'RM_5.8.sz.mell'!C12</f>
        <v>0</v>
      </c>
      <c r="D12" s="717">
        <f>'RM_5.8.sz.mell'!D12</f>
        <v>0</v>
      </c>
      <c r="E12" s="717">
        <f>'RM_5.8.sz.mell'!E12</f>
        <v>0</v>
      </c>
      <c r="F12" s="717">
        <f>'RM_5.8.sz.mell'!F12</f>
        <v>0</v>
      </c>
      <c r="G12" s="717">
        <f>'RM_5.8.sz.mell'!G12</f>
        <v>0</v>
      </c>
      <c r="H12" s="717">
        <f>'RM_5.8.sz.mell'!H12</f>
        <v>0</v>
      </c>
      <c r="I12" s="717">
        <f>'RM_5.8.sz.mell'!I12</f>
        <v>0</v>
      </c>
      <c r="J12" s="816">
        <f>'RM_5.8.sz.mell'!J12</f>
        <v>0</v>
      </c>
      <c r="K12" s="814">
        <f>'RM_5.8.sz.mell'!K12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'RM_5.8.sz.mell'!C13</f>
        <v>0</v>
      </c>
      <c r="D13" s="717">
        <f>'RM_5.8.sz.mell'!D13</f>
        <v>0</v>
      </c>
      <c r="E13" s="717">
        <f>'RM_5.8.sz.mell'!E13</f>
        <v>0</v>
      </c>
      <c r="F13" s="717">
        <f>'RM_5.8.sz.mell'!F13</f>
        <v>0</v>
      </c>
      <c r="G13" s="717">
        <f>'RM_5.8.sz.mell'!G13</f>
        <v>0</v>
      </c>
      <c r="H13" s="717">
        <f>'RM_5.8.sz.mell'!H13</f>
        <v>0</v>
      </c>
      <c r="I13" s="717">
        <f>'RM_5.8.sz.mell'!I13</f>
        <v>0</v>
      </c>
      <c r="J13" s="816">
        <f>'RM_5.8.sz.mell'!J13</f>
        <v>0</v>
      </c>
      <c r="K13" s="814">
        <f>'RM_5.8.sz.mell'!K13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'RM_5.8.sz.mell'!C14</f>
        <v>0</v>
      </c>
      <c r="D14" s="717">
        <f>'RM_5.8.sz.mell'!D14</f>
        <v>0</v>
      </c>
      <c r="E14" s="717">
        <f>'RM_5.8.sz.mell'!E14</f>
        <v>0</v>
      </c>
      <c r="F14" s="717">
        <f>'RM_5.8.sz.mell'!F14</f>
        <v>0</v>
      </c>
      <c r="G14" s="717">
        <f>'RM_5.8.sz.mell'!G14</f>
        <v>0</v>
      </c>
      <c r="H14" s="717">
        <f>'RM_5.8.sz.mell'!H14</f>
        <v>0</v>
      </c>
      <c r="I14" s="717">
        <f>'RM_5.8.sz.mell'!I14</f>
        <v>0</v>
      </c>
      <c r="J14" s="816">
        <f>'RM_5.8.sz.mell'!J14</f>
        <v>0</v>
      </c>
      <c r="K14" s="814">
        <f>'RM_5.8.sz.mell'!K14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'RM_5.8.sz.mell'!C15</f>
        <v>0</v>
      </c>
      <c r="D15" s="717">
        <f>'RM_5.8.sz.mell'!D15</f>
        <v>0</v>
      </c>
      <c r="E15" s="717">
        <f>'RM_5.8.sz.mell'!E15</f>
        <v>0</v>
      </c>
      <c r="F15" s="717">
        <f>'RM_5.8.sz.mell'!F15</f>
        <v>0</v>
      </c>
      <c r="G15" s="717">
        <f>'RM_5.8.sz.mell'!G15</f>
        <v>0</v>
      </c>
      <c r="H15" s="717">
        <f>'RM_5.8.sz.mell'!H15</f>
        <v>0</v>
      </c>
      <c r="I15" s="717">
        <f>'RM_5.8.sz.mell'!I15</f>
        <v>0</v>
      </c>
      <c r="J15" s="816">
        <f>'RM_5.8.sz.mell'!J15</f>
        <v>0</v>
      </c>
      <c r="K15" s="814">
        <f>'RM_5.8.sz.mell'!K15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'RM_5.8.sz.mell'!C16</f>
        <v>0</v>
      </c>
      <c r="D16" s="717">
        <f>'RM_5.8.sz.mell'!D16</f>
        <v>0</v>
      </c>
      <c r="E16" s="717">
        <f>'RM_5.8.sz.mell'!E16</f>
        <v>0</v>
      </c>
      <c r="F16" s="717">
        <f>'RM_5.8.sz.mell'!F16</f>
        <v>0</v>
      </c>
      <c r="G16" s="717">
        <f>'RM_5.8.sz.mell'!G16</f>
        <v>0</v>
      </c>
      <c r="H16" s="717">
        <f>'RM_5.8.sz.mell'!H16</f>
        <v>0</v>
      </c>
      <c r="I16" s="717">
        <f>'RM_5.8.sz.mell'!I16</f>
        <v>0</v>
      </c>
      <c r="J16" s="816">
        <f>'RM_5.8.sz.mell'!J16</f>
        <v>0</v>
      </c>
      <c r="K16" s="814">
        <f>'RM_5.8.sz.mell'!K16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'RM_5.8.sz.mell'!C17</f>
        <v>0</v>
      </c>
      <c r="D17" s="717">
        <f>'RM_5.8.sz.mell'!D17</f>
        <v>0</v>
      </c>
      <c r="E17" s="717">
        <f>'RM_5.8.sz.mell'!E17</f>
        <v>0</v>
      </c>
      <c r="F17" s="717">
        <f>'RM_5.8.sz.mell'!F17</f>
        <v>0</v>
      </c>
      <c r="G17" s="717">
        <f>'RM_5.8.sz.mell'!G17</f>
        <v>0</v>
      </c>
      <c r="H17" s="717">
        <f>'RM_5.8.sz.mell'!H17</f>
        <v>0</v>
      </c>
      <c r="I17" s="717">
        <f>'RM_5.8.sz.mell'!I17</f>
        <v>0</v>
      </c>
      <c r="J17" s="816">
        <f>'RM_5.8.sz.mell'!J17</f>
        <v>0</v>
      </c>
      <c r="K17" s="814">
        <f>'RM_5.8.sz.mell'!K17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'RM_5.8.sz.mell'!C18</f>
        <v>0</v>
      </c>
      <c r="D18" s="717">
        <f>'RM_5.8.sz.mell'!D18</f>
        <v>0</v>
      </c>
      <c r="E18" s="717">
        <f>'RM_5.8.sz.mell'!E18</f>
        <v>0</v>
      </c>
      <c r="F18" s="717">
        <f>'RM_5.8.sz.mell'!F18</f>
        <v>0</v>
      </c>
      <c r="G18" s="717">
        <f>'RM_5.8.sz.mell'!G18</f>
        <v>0</v>
      </c>
      <c r="H18" s="717">
        <f>'RM_5.8.sz.mell'!H18</f>
        <v>0</v>
      </c>
      <c r="I18" s="717">
        <f>'RM_5.8.sz.mell'!I18</f>
        <v>0</v>
      </c>
      <c r="J18" s="816">
        <f>'RM_5.8.sz.mell'!J18</f>
        <v>0</v>
      </c>
      <c r="K18" s="814">
        <f>'RM_5.8.sz.mell'!K18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'RM_5.8.sz.mell'!C19</f>
        <v>0</v>
      </c>
      <c r="D19" s="717">
        <f>'RM_5.8.sz.mell'!D19</f>
        <v>0</v>
      </c>
      <c r="E19" s="717">
        <f>'RM_5.8.sz.mell'!E19</f>
        <v>0</v>
      </c>
      <c r="F19" s="717">
        <f>'RM_5.8.sz.mell'!F19</f>
        <v>0</v>
      </c>
      <c r="G19" s="717">
        <f>'RM_5.8.sz.mell'!G19</f>
        <v>0</v>
      </c>
      <c r="H19" s="717">
        <f>'RM_5.8.sz.mell'!H19</f>
        <v>0</v>
      </c>
      <c r="I19" s="717">
        <f>'RM_5.8.sz.mell'!I19</f>
        <v>0</v>
      </c>
      <c r="J19" s="816">
        <f>'RM_5.8.sz.mell'!J19</f>
        <v>0</v>
      </c>
      <c r="K19" s="814">
        <f>'RM_5.8.sz.mell'!K19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'RM_5.8.sz.mell'!C20</f>
        <v>0</v>
      </c>
      <c r="D20" s="717">
        <f>'RM_5.8.sz.mell'!D20</f>
        <v>0</v>
      </c>
      <c r="E20" s="717">
        <f>'RM_5.8.sz.mell'!E20</f>
        <v>0</v>
      </c>
      <c r="F20" s="717">
        <f>'RM_5.8.sz.mell'!F20</f>
        <v>0</v>
      </c>
      <c r="G20" s="717">
        <f>'RM_5.8.sz.mell'!G20</f>
        <v>0</v>
      </c>
      <c r="H20" s="717">
        <f>'RM_5.8.sz.mell'!H20</f>
        <v>0</v>
      </c>
      <c r="I20" s="717">
        <f>'RM_5.8.sz.mell'!I20</f>
        <v>0</v>
      </c>
      <c r="J20" s="816">
        <f>'RM_5.8.sz.mell'!J20</f>
        <v>0</v>
      </c>
      <c r="K20" s="814">
        <f>'RM_5.8.sz.mell'!K20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'RM_5.8.sz.mell'!C21</f>
        <v>0</v>
      </c>
      <c r="D21" s="719">
        <f>'RM_5.8.sz.mell'!D21</f>
        <v>0</v>
      </c>
      <c r="E21" s="719">
        <f>'RM_5.8.sz.mell'!E21</f>
        <v>0</v>
      </c>
      <c r="F21" s="719">
        <f>'RM_5.8.sz.mell'!F21</f>
        <v>0</v>
      </c>
      <c r="G21" s="719">
        <f>'RM_5.8.sz.mell'!G21</f>
        <v>0</v>
      </c>
      <c r="H21" s="719">
        <f>'RM_5.8.sz.mell'!H21</f>
        <v>0</v>
      </c>
      <c r="I21" s="719">
        <f>'RM_5.8.sz.mell'!I21</f>
        <v>0</v>
      </c>
      <c r="J21" s="819">
        <f>'RM_5.8.sz.mell'!J21</f>
        <v>0</v>
      </c>
      <c r="K21" s="814">
        <f>'RM_5.8.sz.mell'!K21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'RM_5.8.sz.mell'!C22</f>
        <v>0</v>
      </c>
      <c r="D22" s="322">
        <f>'RM_5.8.sz.mell'!D22</f>
        <v>0</v>
      </c>
      <c r="E22" s="322">
        <f>'RM_5.8.sz.mell'!E22</f>
        <v>0</v>
      </c>
      <c r="F22" s="322">
        <f>'RM_5.8.sz.mell'!F22</f>
        <v>0</v>
      </c>
      <c r="G22" s="322">
        <f>'RM_5.8.sz.mell'!G22</f>
        <v>0</v>
      </c>
      <c r="H22" s="322">
        <f>'RM_5.8.sz.mell'!H22</f>
        <v>0</v>
      </c>
      <c r="I22" s="322">
        <f>'RM_5.8.sz.mell'!I22</f>
        <v>0</v>
      </c>
      <c r="J22" s="322">
        <f>'RM_5.8.sz.mell'!J22</f>
        <v>0</v>
      </c>
      <c r="K22" s="371">
        <f>'RM_5.8.sz.mell'!K22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'RM_5.8.sz.mell'!C23</f>
        <v>0</v>
      </c>
      <c r="D23" s="699">
        <f>'RM_5.8.sz.mell'!D23</f>
        <v>0</v>
      </c>
      <c r="E23" s="699">
        <f>'RM_5.8.sz.mell'!E23</f>
        <v>0</v>
      </c>
      <c r="F23" s="699">
        <f>'RM_5.8.sz.mell'!F23</f>
        <v>0</v>
      </c>
      <c r="G23" s="699">
        <f>'RM_5.8.sz.mell'!G23</f>
        <v>0</v>
      </c>
      <c r="H23" s="699">
        <f>'RM_5.8.sz.mell'!H23</f>
        <v>0</v>
      </c>
      <c r="I23" s="699">
        <f>'RM_5.8.sz.mell'!I23</f>
        <v>0</v>
      </c>
      <c r="J23" s="821">
        <f>'RM_5.8.sz.mell'!J23</f>
        <v>0</v>
      </c>
      <c r="K23" s="814">
        <f>'RM_5.8.sz.mell'!K23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'RM_5.8.sz.mell'!C24</f>
        <v>0</v>
      </c>
      <c r="D24" s="717">
        <f>'RM_5.8.sz.mell'!D24</f>
        <v>0</v>
      </c>
      <c r="E24" s="717">
        <f>'RM_5.8.sz.mell'!E24</f>
        <v>0</v>
      </c>
      <c r="F24" s="717">
        <f>'RM_5.8.sz.mell'!F24</f>
        <v>0</v>
      </c>
      <c r="G24" s="717">
        <f>'RM_5.8.sz.mell'!G24</f>
        <v>0</v>
      </c>
      <c r="H24" s="717">
        <f>'RM_5.8.sz.mell'!H24</f>
        <v>0</v>
      </c>
      <c r="I24" s="717">
        <f>'RM_5.8.sz.mell'!I24</f>
        <v>0</v>
      </c>
      <c r="J24" s="816">
        <f>'RM_5.8.sz.mell'!J24</f>
        <v>0</v>
      </c>
      <c r="K24" s="822">
        <f>'RM_5.8.sz.mell'!K24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'RM_5.8.sz.mell'!C25</f>
        <v>0</v>
      </c>
      <c r="D25" s="717">
        <f>'RM_5.8.sz.mell'!D25</f>
        <v>0</v>
      </c>
      <c r="E25" s="717">
        <f>'RM_5.8.sz.mell'!E25</f>
        <v>0</v>
      </c>
      <c r="F25" s="717">
        <f>'RM_5.8.sz.mell'!F25</f>
        <v>0</v>
      </c>
      <c r="G25" s="717">
        <f>'RM_5.8.sz.mell'!G25</f>
        <v>0</v>
      </c>
      <c r="H25" s="717">
        <f>'RM_5.8.sz.mell'!H25</f>
        <v>0</v>
      </c>
      <c r="I25" s="717">
        <f>'RM_5.8.sz.mell'!I25</f>
        <v>0</v>
      </c>
      <c r="J25" s="816">
        <f>'RM_5.8.sz.mell'!J25</f>
        <v>0</v>
      </c>
      <c r="K25" s="822">
        <f>'RM_5.8.sz.mell'!K25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'RM_5.8.sz.mell'!C26</f>
        <v>0</v>
      </c>
      <c r="D26" s="719">
        <f>'RM_5.8.sz.mell'!D26</f>
        <v>0</v>
      </c>
      <c r="E26" s="719">
        <f>'RM_5.8.sz.mell'!E26</f>
        <v>0</v>
      </c>
      <c r="F26" s="719">
        <f>'RM_5.8.sz.mell'!F26</f>
        <v>0</v>
      </c>
      <c r="G26" s="719">
        <f>'RM_5.8.sz.mell'!G26</f>
        <v>0</v>
      </c>
      <c r="H26" s="719">
        <f>'RM_5.8.sz.mell'!H26</f>
        <v>0</v>
      </c>
      <c r="I26" s="719">
        <f>'RM_5.8.sz.mell'!I26</f>
        <v>0</v>
      </c>
      <c r="J26" s="823">
        <f>'RM_5.8.sz.mell'!J26</f>
        <v>0</v>
      </c>
      <c r="K26" s="824">
        <f>'RM_5.8.sz.mell'!K26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'RM_5.8.sz.mell'!C27</f>
        <v>0</v>
      </c>
      <c r="D27" s="414">
        <f>'RM_5.8.sz.mell'!D27</f>
        <v>0</v>
      </c>
      <c r="E27" s="414">
        <f>'RM_5.8.sz.mell'!E27</f>
        <v>0</v>
      </c>
      <c r="F27" s="414">
        <f>'RM_5.8.sz.mell'!F27</f>
        <v>0</v>
      </c>
      <c r="G27" s="414">
        <f>'RM_5.8.sz.mell'!G27</f>
        <v>0</v>
      </c>
      <c r="H27" s="414">
        <f>'RM_5.8.sz.mell'!H27</f>
        <v>0</v>
      </c>
      <c r="I27" s="414">
        <f>'RM_5.8.sz.mell'!I27</f>
        <v>0</v>
      </c>
      <c r="J27" s="414">
        <f>'RM_5.8.sz.mell'!J27</f>
        <v>0</v>
      </c>
      <c r="K27" s="327">
        <f>'RM_5.8.sz.mell'!K27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'RM_5.8.sz.mell'!C28</f>
        <v>0</v>
      </c>
      <c r="D28" s="322">
        <f>'RM_5.8.sz.mell'!D28</f>
        <v>0</v>
      </c>
      <c r="E28" s="322">
        <f>'RM_5.8.sz.mell'!E28</f>
        <v>0</v>
      </c>
      <c r="F28" s="322">
        <f>'RM_5.8.sz.mell'!F28</f>
        <v>0</v>
      </c>
      <c r="G28" s="322">
        <f>'RM_5.8.sz.mell'!G28</f>
        <v>0</v>
      </c>
      <c r="H28" s="322">
        <f>'RM_5.8.sz.mell'!H28</f>
        <v>0</v>
      </c>
      <c r="I28" s="322">
        <f>'RM_5.8.sz.mell'!I28</f>
        <v>0</v>
      </c>
      <c r="J28" s="322">
        <f>'RM_5.8.sz.mell'!J28</f>
        <v>0</v>
      </c>
      <c r="K28" s="371">
        <f>'RM_5.8.sz.mell'!K28</f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'RM_5.8.sz.mell'!C29</f>
        <v>0</v>
      </c>
      <c r="D29" s="710">
        <f>'RM_5.8.sz.mell'!D29</f>
        <v>0</v>
      </c>
      <c r="E29" s="710">
        <f>'RM_5.8.sz.mell'!E29</f>
        <v>0</v>
      </c>
      <c r="F29" s="710">
        <f>'RM_5.8.sz.mell'!F29</f>
        <v>0</v>
      </c>
      <c r="G29" s="710">
        <f>'RM_5.8.sz.mell'!G29</f>
        <v>0</v>
      </c>
      <c r="H29" s="710">
        <f>'RM_5.8.sz.mell'!H29</f>
        <v>0</v>
      </c>
      <c r="I29" s="710">
        <f>'RM_5.8.sz.mell'!I29</f>
        <v>0</v>
      </c>
      <c r="J29" s="821">
        <f>'RM_5.8.sz.mell'!J29</f>
        <v>0</v>
      </c>
      <c r="K29" s="814">
        <f>'RM_5.8.sz.mell'!K29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'RM_5.8.sz.mell'!C30</f>
        <v>0</v>
      </c>
      <c r="D30" s="710">
        <f>'RM_5.8.sz.mell'!D30</f>
        <v>0</v>
      </c>
      <c r="E30" s="710">
        <f>'RM_5.8.sz.mell'!E30</f>
        <v>0</v>
      </c>
      <c r="F30" s="710">
        <f>'RM_5.8.sz.mell'!F30</f>
        <v>0</v>
      </c>
      <c r="G30" s="710">
        <f>'RM_5.8.sz.mell'!G30</f>
        <v>0</v>
      </c>
      <c r="H30" s="710">
        <f>'RM_5.8.sz.mell'!H30</f>
        <v>0</v>
      </c>
      <c r="I30" s="710">
        <f>'RM_5.8.sz.mell'!I30</f>
        <v>0</v>
      </c>
      <c r="J30" s="821">
        <f>'RM_5.8.sz.mell'!J30</f>
        <v>0</v>
      </c>
      <c r="K30" s="814">
        <f>'RM_5.8.sz.mell'!K30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'RM_5.8.sz.mell'!C31</f>
        <v>0</v>
      </c>
      <c r="D31" s="790">
        <f>'RM_5.8.sz.mell'!D31</f>
        <v>0</v>
      </c>
      <c r="E31" s="790">
        <f>'RM_5.8.sz.mell'!E31</f>
        <v>0</v>
      </c>
      <c r="F31" s="790">
        <f>'RM_5.8.sz.mell'!F31</f>
        <v>0</v>
      </c>
      <c r="G31" s="790">
        <f>'RM_5.8.sz.mell'!G31</f>
        <v>0</v>
      </c>
      <c r="H31" s="790">
        <f>'RM_5.8.sz.mell'!H31</f>
        <v>0</v>
      </c>
      <c r="I31" s="790">
        <f>'RM_5.8.sz.mell'!I31</f>
        <v>0</v>
      </c>
      <c r="J31" s="821">
        <f>'RM_5.8.sz.mell'!J31</f>
        <v>0</v>
      </c>
      <c r="K31" s="814">
        <f>'RM_5.8.sz.mell'!K31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'RM_5.8.sz.mell'!C32</f>
        <v>0</v>
      </c>
      <c r="D32" s="322">
        <f>'RM_5.8.sz.mell'!D32</f>
        <v>0</v>
      </c>
      <c r="E32" s="322">
        <f>'RM_5.8.sz.mell'!E32</f>
        <v>0</v>
      </c>
      <c r="F32" s="322">
        <f>'RM_5.8.sz.mell'!F32</f>
        <v>0</v>
      </c>
      <c r="G32" s="322">
        <f>'RM_5.8.sz.mell'!G32</f>
        <v>0</v>
      </c>
      <c r="H32" s="322">
        <f>'RM_5.8.sz.mell'!H32</f>
        <v>0</v>
      </c>
      <c r="I32" s="322">
        <f>'RM_5.8.sz.mell'!I32</f>
        <v>0</v>
      </c>
      <c r="J32" s="322">
        <f>'RM_5.8.sz.mell'!J32</f>
        <v>0</v>
      </c>
      <c r="K32" s="371">
        <f>'RM_5.8.sz.mell'!K32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'RM_5.8.sz.mell'!C33</f>
        <v>0</v>
      </c>
      <c r="D33" s="703">
        <f>'RM_5.8.sz.mell'!D33</f>
        <v>0</v>
      </c>
      <c r="E33" s="703">
        <f>'RM_5.8.sz.mell'!E33</f>
        <v>0</v>
      </c>
      <c r="F33" s="703">
        <f>'RM_5.8.sz.mell'!F33</f>
        <v>0</v>
      </c>
      <c r="G33" s="703">
        <f>'RM_5.8.sz.mell'!G33</f>
        <v>0</v>
      </c>
      <c r="H33" s="703">
        <f>'RM_5.8.sz.mell'!H33</f>
        <v>0</v>
      </c>
      <c r="I33" s="703">
        <f>'RM_5.8.sz.mell'!I33</f>
        <v>0</v>
      </c>
      <c r="J33" s="821">
        <f>'RM_5.8.sz.mell'!J33</f>
        <v>0</v>
      </c>
      <c r="K33" s="814">
        <f>'RM_5.8.sz.mell'!K33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'RM_5.8.sz.mell'!C34</f>
        <v>0</v>
      </c>
      <c r="D34" s="710">
        <f>'RM_5.8.sz.mell'!D34</f>
        <v>0</v>
      </c>
      <c r="E34" s="710">
        <f>'RM_5.8.sz.mell'!E34</f>
        <v>0</v>
      </c>
      <c r="F34" s="710">
        <f>'RM_5.8.sz.mell'!F34</f>
        <v>0</v>
      </c>
      <c r="G34" s="710">
        <f>'RM_5.8.sz.mell'!G34</f>
        <v>0</v>
      </c>
      <c r="H34" s="710">
        <f>'RM_5.8.sz.mell'!H34</f>
        <v>0</v>
      </c>
      <c r="I34" s="710">
        <f>'RM_5.8.sz.mell'!I34</f>
        <v>0</v>
      </c>
      <c r="J34" s="821">
        <f>'RM_5.8.sz.mell'!J34</f>
        <v>0</v>
      </c>
      <c r="K34" s="814">
        <f>'RM_5.8.sz.mell'!K34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'RM_5.8.sz.mell'!C35</f>
        <v>0</v>
      </c>
      <c r="D35" s="790">
        <f>'RM_5.8.sz.mell'!D35</f>
        <v>0</v>
      </c>
      <c r="E35" s="790">
        <f>'RM_5.8.sz.mell'!E35</f>
        <v>0</v>
      </c>
      <c r="F35" s="790">
        <f>'RM_5.8.sz.mell'!F35</f>
        <v>0</v>
      </c>
      <c r="G35" s="790">
        <f>'RM_5.8.sz.mell'!G35</f>
        <v>0</v>
      </c>
      <c r="H35" s="790">
        <f>'RM_5.8.sz.mell'!H35</f>
        <v>0</v>
      </c>
      <c r="I35" s="790">
        <f>'RM_5.8.sz.mell'!I35</f>
        <v>0</v>
      </c>
      <c r="J35" s="821">
        <f>'RM_5.8.sz.mell'!J35</f>
        <v>0</v>
      </c>
      <c r="K35" s="831">
        <f>'RM_5.8.sz.mell'!K35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'RM_5.8.sz.mell'!C36</f>
        <v>0</v>
      </c>
      <c r="D36" s="414">
        <f>'RM_5.8.sz.mell'!D36</f>
        <v>0</v>
      </c>
      <c r="E36" s="414">
        <f>'RM_5.8.sz.mell'!E36</f>
        <v>0</v>
      </c>
      <c r="F36" s="414">
        <f>'RM_5.8.sz.mell'!F36</f>
        <v>0</v>
      </c>
      <c r="G36" s="414">
        <f>'RM_5.8.sz.mell'!G36</f>
        <v>0</v>
      </c>
      <c r="H36" s="414">
        <f>'RM_5.8.sz.mell'!H36</f>
        <v>0</v>
      </c>
      <c r="I36" s="414">
        <f>'RM_5.8.sz.mell'!I36</f>
        <v>0</v>
      </c>
      <c r="J36" s="322">
        <f>'RM_5.8.sz.mell'!J36</f>
        <v>0</v>
      </c>
      <c r="K36" s="327">
        <f>'RM_5.8.sz.mell'!K36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'RM_5.8.sz.mell'!C37</f>
        <v>0</v>
      </c>
      <c r="D37" s="414">
        <f>'RM_5.8.sz.mell'!D37</f>
        <v>0</v>
      </c>
      <c r="E37" s="414">
        <f>'RM_5.8.sz.mell'!E37</f>
        <v>0</v>
      </c>
      <c r="F37" s="414">
        <f>'RM_5.8.sz.mell'!F37</f>
        <v>0</v>
      </c>
      <c r="G37" s="414">
        <f>'RM_5.8.sz.mell'!G37</f>
        <v>0</v>
      </c>
      <c r="H37" s="414">
        <f>'RM_5.8.sz.mell'!H37</f>
        <v>0</v>
      </c>
      <c r="I37" s="414">
        <f>'RM_5.8.sz.mell'!I37</f>
        <v>0</v>
      </c>
      <c r="J37" s="832">
        <f>'RM_5.8.sz.mell'!J37</f>
        <v>0</v>
      </c>
      <c r="K37" s="814">
        <f>'RM_5.8.sz.mell'!K37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'RM_5.8.sz.mell'!C38</f>
        <v>0</v>
      </c>
      <c r="D38" s="322">
        <f>'RM_5.8.sz.mell'!D38</f>
        <v>0</v>
      </c>
      <c r="E38" s="322">
        <f>'RM_5.8.sz.mell'!E38</f>
        <v>0</v>
      </c>
      <c r="F38" s="322">
        <f>'RM_5.8.sz.mell'!F38</f>
        <v>0</v>
      </c>
      <c r="G38" s="322">
        <f>'RM_5.8.sz.mell'!G38</f>
        <v>0</v>
      </c>
      <c r="H38" s="322">
        <f>'RM_5.8.sz.mell'!H38</f>
        <v>0</v>
      </c>
      <c r="I38" s="322">
        <f>'RM_5.8.sz.mell'!I38</f>
        <v>0</v>
      </c>
      <c r="J38" s="322">
        <f>'RM_5.8.sz.mell'!J38</f>
        <v>0</v>
      </c>
      <c r="K38" s="371">
        <f>'RM_5.8.sz.mell'!K38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'RM_5.8.sz.mell'!C39</f>
        <v>0</v>
      </c>
      <c r="D39" s="322">
        <f>'RM_5.8.sz.mell'!D39</f>
        <v>0</v>
      </c>
      <c r="E39" s="322">
        <f>'RM_5.8.sz.mell'!E39</f>
        <v>0</v>
      </c>
      <c r="F39" s="322">
        <f>'RM_5.8.sz.mell'!F39</f>
        <v>0</v>
      </c>
      <c r="G39" s="322">
        <f>'RM_5.8.sz.mell'!G39</f>
        <v>0</v>
      </c>
      <c r="H39" s="322">
        <f>'RM_5.8.sz.mell'!H39</f>
        <v>0</v>
      </c>
      <c r="I39" s="322">
        <f>'RM_5.8.sz.mell'!I39</f>
        <v>0</v>
      </c>
      <c r="J39" s="322">
        <f>'RM_5.8.sz.mell'!J39</f>
        <v>0</v>
      </c>
      <c r="K39" s="371">
        <f>'RM_5.8.sz.mell'!K39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'RM_5.8.sz.mell'!C40</f>
        <v>0</v>
      </c>
      <c r="D40" s="703">
        <f>'RM_5.8.sz.mell'!D40</f>
        <v>0</v>
      </c>
      <c r="E40" s="703">
        <f>'RM_5.8.sz.mell'!E40</f>
        <v>0</v>
      </c>
      <c r="F40" s="703">
        <f>'RM_5.8.sz.mell'!F40</f>
        <v>0</v>
      </c>
      <c r="G40" s="703">
        <f>'RM_5.8.sz.mell'!G40</f>
        <v>0</v>
      </c>
      <c r="H40" s="703">
        <f>'RM_5.8.sz.mell'!H40</f>
        <v>0</v>
      </c>
      <c r="I40" s="703">
        <f>'RM_5.8.sz.mell'!I40</f>
        <v>0</v>
      </c>
      <c r="J40" s="821">
        <f>'RM_5.8.sz.mell'!J40</f>
        <v>0</v>
      </c>
      <c r="K40" s="814">
        <f>'RM_5.8.sz.mell'!K40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'RM_5.8.sz.mell'!C41</f>
        <v>0</v>
      </c>
      <c r="D41" s="710">
        <f>'RM_5.8.sz.mell'!D41</f>
        <v>0</v>
      </c>
      <c r="E41" s="710">
        <f>'RM_5.8.sz.mell'!E41</f>
        <v>0</v>
      </c>
      <c r="F41" s="710">
        <f>'RM_5.8.sz.mell'!F41</f>
        <v>0</v>
      </c>
      <c r="G41" s="710">
        <f>'RM_5.8.sz.mell'!G41</f>
        <v>0</v>
      </c>
      <c r="H41" s="710">
        <f>'RM_5.8.sz.mell'!H41</f>
        <v>0</v>
      </c>
      <c r="I41" s="710">
        <f>'RM_5.8.sz.mell'!I41</f>
        <v>0</v>
      </c>
      <c r="J41" s="821">
        <f>'RM_5.8.sz.mell'!J41</f>
        <v>0</v>
      </c>
      <c r="K41" s="822">
        <f>'RM_5.8.sz.mell'!K41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'RM_5.8.sz.mell'!C42</f>
        <v>0</v>
      </c>
      <c r="D42" s="707">
        <f>'RM_5.8.sz.mell'!D42</f>
        <v>0</v>
      </c>
      <c r="E42" s="707">
        <f>'RM_5.8.sz.mell'!E42</f>
        <v>0</v>
      </c>
      <c r="F42" s="707">
        <f>'RM_5.8.sz.mell'!F42</f>
        <v>0</v>
      </c>
      <c r="G42" s="707">
        <f>'RM_5.8.sz.mell'!G42</f>
        <v>0</v>
      </c>
      <c r="H42" s="707">
        <f>'RM_5.8.sz.mell'!H42</f>
        <v>0</v>
      </c>
      <c r="I42" s="707">
        <f>'RM_5.8.sz.mell'!I42</f>
        <v>0</v>
      </c>
      <c r="J42" s="821">
        <f>'RM_5.8.sz.mell'!J42</f>
        <v>0</v>
      </c>
      <c r="K42" s="824">
        <f>'RM_5.8.sz.mell'!K42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'RM_5.8.sz.mell'!C43</f>
        <v>0</v>
      </c>
      <c r="D43" s="322">
        <f>'RM_5.8.sz.mell'!D43</f>
        <v>0</v>
      </c>
      <c r="E43" s="322">
        <f>'RM_5.8.sz.mell'!E43</f>
        <v>0</v>
      </c>
      <c r="F43" s="322">
        <f>'RM_5.8.sz.mell'!F43</f>
        <v>0</v>
      </c>
      <c r="G43" s="322">
        <f>'RM_5.8.sz.mell'!G43</f>
        <v>0</v>
      </c>
      <c r="H43" s="322">
        <f>'RM_5.8.sz.mell'!H43</f>
        <v>0</v>
      </c>
      <c r="I43" s="322">
        <f>'RM_5.8.sz.mell'!I43</f>
        <v>0</v>
      </c>
      <c r="J43" s="322">
        <f>'RM_5.8.sz.mell'!J43</f>
        <v>0</v>
      </c>
      <c r="K43" s="371">
        <f>'RM_5.8.sz.mell'!K43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'RM_5.8.sz.mell'!C45</f>
        <v>0</v>
      </c>
      <c r="D45" s="834">
        <f>'RM_5.8.sz.mell'!D45</f>
        <v>0</v>
      </c>
      <c r="E45" s="834">
        <f>'RM_5.8.sz.mell'!E45</f>
        <v>0</v>
      </c>
      <c r="F45" s="834">
        <f>'RM_5.8.sz.mell'!F45</f>
        <v>0</v>
      </c>
      <c r="G45" s="834">
        <f>'RM_5.8.sz.mell'!G45</f>
        <v>0</v>
      </c>
      <c r="H45" s="834">
        <f>'RM_5.8.sz.mell'!H45</f>
        <v>0</v>
      </c>
      <c r="I45" s="834">
        <f>'RM_5.8.sz.mell'!I45</f>
        <v>0</v>
      </c>
      <c r="J45" s="834">
        <f>'RM_5.8.sz.mell'!J45</f>
        <v>0</v>
      </c>
      <c r="K45" s="327">
        <f>'RM_5.8.sz.mell'!K45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'RM_5.8.sz.mell'!C46</f>
        <v>0</v>
      </c>
      <c r="D46" s="836">
        <f>'RM_5.8.sz.mell'!D46</f>
        <v>0</v>
      </c>
      <c r="E46" s="836">
        <f>'RM_5.8.sz.mell'!E46</f>
        <v>0</v>
      </c>
      <c r="F46" s="836">
        <f>'RM_5.8.sz.mell'!F46</f>
        <v>0</v>
      </c>
      <c r="G46" s="836">
        <f>'RM_5.8.sz.mell'!G46</f>
        <v>0</v>
      </c>
      <c r="H46" s="836">
        <f>'RM_5.8.sz.mell'!H46</f>
        <v>0</v>
      </c>
      <c r="I46" s="836">
        <f>'RM_5.8.sz.mell'!I46</f>
        <v>0</v>
      </c>
      <c r="J46" s="836">
        <f>'RM_5.8.sz.mell'!J46</f>
        <v>0</v>
      </c>
      <c r="K46" s="837">
        <f>'RM_5.8.sz.mell'!K46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'RM_5.8.sz.mell'!C47</f>
        <v>0</v>
      </c>
      <c r="D47" s="839">
        <f>'RM_5.8.sz.mell'!D47</f>
        <v>0</v>
      </c>
      <c r="E47" s="839">
        <f>'RM_5.8.sz.mell'!E47</f>
        <v>0</v>
      </c>
      <c r="F47" s="839">
        <f>'RM_5.8.sz.mell'!F47</f>
        <v>0</v>
      </c>
      <c r="G47" s="839">
        <f>'RM_5.8.sz.mell'!G47</f>
        <v>0</v>
      </c>
      <c r="H47" s="839">
        <f>'RM_5.8.sz.mell'!H47</f>
        <v>0</v>
      </c>
      <c r="I47" s="839">
        <f>'RM_5.8.sz.mell'!I47</f>
        <v>0</v>
      </c>
      <c r="J47" s="839">
        <f>'RM_5.8.sz.mell'!J47</f>
        <v>0</v>
      </c>
      <c r="K47" s="840">
        <f>'RM_5.8.sz.mell'!K47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'RM_5.8.sz.mell'!C48</f>
        <v>0</v>
      </c>
      <c r="D48" s="839">
        <f>'RM_5.8.sz.mell'!D48</f>
        <v>0</v>
      </c>
      <c r="E48" s="839">
        <f>'RM_5.8.sz.mell'!E48</f>
        <v>0</v>
      </c>
      <c r="F48" s="839">
        <f>'RM_5.8.sz.mell'!F48</f>
        <v>0</v>
      </c>
      <c r="G48" s="839">
        <f>'RM_5.8.sz.mell'!G48</f>
        <v>0</v>
      </c>
      <c r="H48" s="839">
        <f>'RM_5.8.sz.mell'!H48</f>
        <v>0</v>
      </c>
      <c r="I48" s="839">
        <f>'RM_5.8.sz.mell'!I48</f>
        <v>0</v>
      </c>
      <c r="J48" s="839">
        <f>'RM_5.8.sz.mell'!J48</f>
        <v>0</v>
      </c>
      <c r="K48" s="840">
        <f>'RM_5.8.sz.mell'!K48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'RM_5.8.sz.mell'!C49</f>
        <v>0</v>
      </c>
      <c r="D49" s="839">
        <f>'RM_5.8.sz.mell'!D49</f>
        <v>0</v>
      </c>
      <c r="E49" s="839">
        <f>'RM_5.8.sz.mell'!E49</f>
        <v>0</v>
      </c>
      <c r="F49" s="839">
        <f>'RM_5.8.sz.mell'!F49</f>
        <v>0</v>
      </c>
      <c r="G49" s="839">
        <f>'RM_5.8.sz.mell'!G49</f>
        <v>0</v>
      </c>
      <c r="H49" s="839">
        <f>'RM_5.8.sz.mell'!H49</f>
        <v>0</v>
      </c>
      <c r="I49" s="839">
        <f>'RM_5.8.sz.mell'!I49</f>
        <v>0</v>
      </c>
      <c r="J49" s="839">
        <f>'RM_5.8.sz.mell'!J49</f>
        <v>0</v>
      </c>
      <c r="K49" s="840">
        <f>'RM_5.8.sz.mell'!K49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'RM_5.8.sz.mell'!C50</f>
        <v>0</v>
      </c>
      <c r="D50" s="839">
        <f>'RM_5.8.sz.mell'!D50</f>
        <v>0</v>
      </c>
      <c r="E50" s="839">
        <f>'RM_5.8.sz.mell'!E50</f>
        <v>0</v>
      </c>
      <c r="F50" s="839">
        <f>'RM_5.8.sz.mell'!F50</f>
        <v>0</v>
      </c>
      <c r="G50" s="839">
        <f>'RM_5.8.sz.mell'!G50</f>
        <v>0</v>
      </c>
      <c r="H50" s="839">
        <f>'RM_5.8.sz.mell'!H50</f>
        <v>0</v>
      </c>
      <c r="I50" s="839">
        <f>'RM_5.8.sz.mell'!I50</f>
        <v>0</v>
      </c>
      <c r="J50" s="839">
        <f>'RM_5.8.sz.mell'!J50</f>
        <v>0</v>
      </c>
      <c r="K50" s="840">
        <f>'RM_5.8.sz.mell'!K50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'RM_5.8.sz.mell'!C51</f>
        <v>0</v>
      </c>
      <c r="D51" s="834">
        <f>'RM_5.8.sz.mell'!D51</f>
        <v>0</v>
      </c>
      <c r="E51" s="834">
        <f>'RM_5.8.sz.mell'!E51</f>
        <v>0</v>
      </c>
      <c r="F51" s="834">
        <f>'RM_5.8.sz.mell'!F51</f>
        <v>0</v>
      </c>
      <c r="G51" s="834">
        <f>'RM_5.8.sz.mell'!G51</f>
        <v>0</v>
      </c>
      <c r="H51" s="834">
        <f>'RM_5.8.sz.mell'!H51</f>
        <v>0</v>
      </c>
      <c r="I51" s="834">
        <f>'RM_5.8.sz.mell'!I51</f>
        <v>0</v>
      </c>
      <c r="J51" s="834">
        <f>'RM_5.8.sz.mell'!J51</f>
        <v>0</v>
      </c>
      <c r="K51" s="327">
        <f>'RM_5.8.sz.mell'!K51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'RM_5.8.sz.mell'!C52</f>
        <v>0</v>
      </c>
      <c r="D52" s="836">
        <f>'RM_5.8.sz.mell'!D52</f>
        <v>0</v>
      </c>
      <c r="E52" s="836">
        <f>'RM_5.8.sz.mell'!E52</f>
        <v>0</v>
      </c>
      <c r="F52" s="836">
        <f>'RM_5.8.sz.mell'!F52</f>
        <v>0</v>
      </c>
      <c r="G52" s="836">
        <f>'RM_5.8.sz.mell'!G52</f>
        <v>0</v>
      </c>
      <c r="H52" s="836">
        <f>'RM_5.8.sz.mell'!H52</f>
        <v>0</v>
      </c>
      <c r="I52" s="836">
        <f>'RM_5.8.sz.mell'!I52</f>
        <v>0</v>
      </c>
      <c r="J52" s="836">
        <f>'RM_5.8.sz.mell'!J52</f>
        <v>0</v>
      </c>
      <c r="K52" s="837">
        <f>'RM_5.8.sz.mell'!K52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'RM_5.8.sz.mell'!C53</f>
        <v>0</v>
      </c>
      <c r="D53" s="839">
        <f>'RM_5.8.sz.mell'!D53</f>
        <v>0</v>
      </c>
      <c r="E53" s="839">
        <f>'RM_5.8.sz.mell'!E53</f>
        <v>0</v>
      </c>
      <c r="F53" s="839">
        <f>'RM_5.8.sz.mell'!F53</f>
        <v>0</v>
      </c>
      <c r="G53" s="839">
        <f>'RM_5.8.sz.mell'!G53</f>
        <v>0</v>
      </c>
      <c r="H53" s="839">
        <f>'RM_5.8.sz.mell'!H53</f>
        <v>0</v>
      </c>
      <c r="I53" s="839">
        <f>'RM_5.8.sz.mell'!I53</f>
        <v>0</v>
      </c>
      <c r="J53" s="839">
        <f>'RM_5.8.sz.mell'!J53</f>
        <v>0</v>
      </c>
      <c r="K53" s="840">
        <f>'RM_5.8.sz.mell'!K53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'RM_5.8.sz.mell'!C54</f>
        <v>0</v>
      </c>
      <c r="D54" s="839">
        <f>'RM_5.8.sz.mell'!D54</f>
        <v>0</v>
      </c>
      <c r="E54" s="839">
        <f>'RM_5.8.sz.mell'!E54</f>
        <v>0</v>
      </c>
      <c r="F54" s="839">
        <f>'RM_5.8.sz.mell'!F54</f>
        <v>0</v>
      </c>
      <c r="G54" s="839">
        <f>'RM_5.8.sz.mell'!G54</f>
        <v>0</v>
      </c>
      <c r="H54" s="839">
        <f>'RM_5.8.sz.mell'!H54</f>
        <v>0</v>
      </c>
      <c r="I54" s="839">
        <f>'RM_5.8.sz.mell'!I54</f>
        <v>0</v>
      </c>
      <c r="J54" s="839">
        <f>'RM_5.8.sz.mell'!J54</f>
        <v>0</v>
      </c>
      <c r="K54" s="840">
        <f>'RM_5.8.sz.mell'!K54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'RM_5.8.sz.mell'!C55</f>
        <v>0</v>
      </c>
      <c r="D55" s="839">
        <f>'RM_5.8.sz.mell'!D55</f>
        <v>0</v>
      </c>
      <c r="E55" s="839">
        <f>'RM_5.8.sz.mell'!E55</f>
        <v>0</v>
      </c>
      <c r="F55" s="839">
        <f>'RM_5.8.sz.mell'!F55</f>
        <v>0</v>
      </c>
      <c r="G55" s="839">
        <f>'RM_5.8.sz.mell'!G55</f>
        <v>0</v>
      </c>
      <c r="H55" s="839">
        <f>'RM_5.8.sz.mell'!H55</f>
        <v>0</v>
      </c>
      <c r="I55" s="839">
        <f>'RM_5.8.sz.mell'!I55</f>
        <v>0</v>
      </c>
      <c r="J55" s="839">
        <f>'RM_5.8.sz.mell'!J55</f>
        <v>0</v>
      </c>
      <c r="K55" s="840">
        <f>'RM_5.8.sz.mell'!K55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'RM_5.8.sz.mell'!C56</f>
        <v>0</v>
      </c>
      <c r="D56" s="834">
        <f>'RM_5.8.sz.mell'!D56</f>
        <v>0</v>
      </c>
      <c r="E56" s="834">
        <f>'RM_5.8.sz.mell'!E56</f>
        <v>0</v>
      </c>
      <c r="F56" s="834">
        <f>'RM_5.8.sz.mell'!F56</f>
        <v>0</v>
      </c>
      <c r="G56" s="834">
        <f>'RM_5.8.sz.mell'!G56</f>
        <v>0</v>
      </c>
      <c r="H56" s="834">
        <f>'RM_5.8.sz.mell'!H56</f>
        <v>0</v>
      </c>
      <c r="I56" s="834">
        <f>'RM_5.8.sz.mell'!I56</f>
        <v>0</v>
      </c>
      <c r="J56" s="834">
        <f>'RM_5.8.sz.mell'!J56</f>
        <v>0</v>
      </c>
      <c r="K56" s="327">
        <f>'RM_5.8.sz.mell'!K56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'RM_5.8.sz.mell'!C57</f>
        <v>0</v>
      </c>
      <c r="D57" s="842">
        <f>'RM_5.8.sz.mell'!D57</f>
        <v>0</v>
      </c>
      <c r="E57" s="842">
        <f>'RM_5.8.sz.mell'!E57</f>
        <v>0</v>
      </c>
      <c r="F57" s="842">
        <f>'RM_5.8.sz.mell'!F57</f>
        <v>0</v>
      </c>
      <c r="G57" s="842">
        <f>'RM_5.8.sz.mell'!G57</f>
        <v>0</v>
      </c>
      <c r="H57" s="842">
        <f>'RM_5.8.sz.mell'!H57</f>
        <v>0</v>
      </c>
      <c r="I57" s="842">
        <f>'RM_5.8.sz.mell'!I57</f>
        <v>0</v>
      </c>
      <c r="J57" s="842">
        <f>'RM_5.8.sz.mell'!J57</f>
        <v>0</v>
      </c>
      <c r="K57" s="375">
        <f>'RM_5.8.sz.mell'!K57</f>
        <v>0</v>
      </c>
    </row>
    <row r="58" spans="1:11" ht="8.1" customHeight="1" thickBot="1" x14ac:dyDescent="0.3">
      <c r="C58" s="848">
        <f>'RM_5.8.sz.mell'!C58</f>
        <v>0</v>
      </c>
      <c r="D58" s="848">
        <f>'RM_5.8.sz.mell'!D58</f>
        <v>0</v>
      </c>
      <c r="E58" s="848">
        <f>'RM_5.8.sz.mell'!E58</f>
        <v>0</v>
      </c>
      <c r="F58" s="848">
        <f>'RM_5.8.sz.mell'!F58</f>
        <v>0</v>
      </c>
      <c r="G58" s="848">
        <f>'RM_5.8.sz.mell'!G58</f>
        <v>0</v>
      </c>
      <c r="H58" s="848">
        <f>'RM_5.8.sz.mell'!H58</f>
        <v>0</v>
      </c>
      <c r="I58" s="848">
        <f>'RM_5.8.sz.mell'!I58</f>
        <v>0</v>
      </c>
      <c r="J58" s="848">
        <f>'RM_5.8.sz.mell'!J58</f>
        <v>0</v>
      </c>
      <c r="K58" s="849">
        <f>'RM_5.8.sz.mell'!K58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'RM_5.8.sz.mell'!C59</f>
        <v>0</v>
      </c>
      <c r="D59" s="846">
        <f>'RM_5.8.sz.mell'!D59</f>
        <v>0</v>
      </c>
      <c r="E59" s="846">
        <f>'RM_5.8.sz.mell'!E59</f>
        <v>0</v>
      </c>
      <c r="F59" s="846">
        <f>'RM_5.8.sz.mell'!F59</f>
        <v>0</v>
      </c>
      <c r="G59" s="846">
        <f>'RM_5.8.sz.mell'!G59</f>
        <v>0</v>
      </c>
      <c r="H59" s="846">
        <f>'RM_5.8.sz.mell'!H59</f>
        <v>0</v>
      </c>
      <c r="I59" s="846">
        <f>'RM_5.8.sz.mell'!I59</f>
        <v>0</v>
      </c>
      <c r="J59" s="846">
        <f>'RM_5.8.sz.mell'!J59</f>
        <v>0</v>
      </c>
      <c r="K59" s="847">
        <f>'RM_5.8.sz.mell'!K59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'RM_5.8.sz.mell'!C60</f>
        <v>0</v>
      </c>
      <c r="D60" s="846">
        <f>'RM_5.8.sz.mell'!D60</f>
        <v>0</v>
      </c>
      <c r="E60" s="846">
        <f>'RM_5.8.sz.mell'!E60</f>
        <v>0</v>
      </c>
      <c r="F60" s="846">
        <f>'RM_5.8.sz.mell'!F60</f>
        <v>0</v>
      </c>
      <c r="G60" s="846">
        <f>'RM_5.8.sz.mell'!G60</f>
        <v>0</v>
      </c>
      <c r="H60" s="846">
        <f>'RM_5.8.sz.mell'!H60</f>
        <v>0</v>
      </c>
      <c r="I60" s="846">
        <f>'RM_5.8.sz.mell'!I60</f>
        <v>0</v>
      </c>
      <c r="J60" s="846">
        <f>'RM_5.8.sz.mell'!J60</f>
        <v>0</v>
      </c>
      <c r="K60" s="847">
        <f>'RM_5.8.sz.mell'!K60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CONCATENATE("5.8.1. melléklet ",E_ALAPADATOK!A7," ",E_ALAPADATOK!B7," ",E_ALAPADATOK!C7," ",E_ALAPADATOK!D7," ",E_ALAPADATOK!E7," ",E_ALAPADATOK!F7," ",E_ALAPADATOK!G7," ",E_ALAPADATOK!H7)</f>
        <v>5.8.1.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CONCATENATE('E_5.8.sz.mell'!B2:J2)</f>
        <v>6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615</v>
      </c>
    </row>
    <row r="3" spans="1:11" s="465" customFormat="1" ht="23.1" customHeight="1" thickBot="1" x14ac:dyDescent="0.3">
      <c r="A3" s="635" t="s">
        <v>203</v>
      </c>
      <c r="B3" s="1763" t="str">
        <f>CONCATENATE('E_5.1.1.sz.mell'!B3:J3)</f>
        <v>Kötelező feladtok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59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'RM_5.8.1.sz.mell'!C10</f>
        <v>0</v>
      </c>
      <c r="D10" s="322">
        <f>'RM_5.8.1.sz.mell'!D10</f>
        <v>0</v>
      </c>
      <c r="E10" s="322">
        <f>'RM_5.8.1.sz.mell'!E10</f>
        <v>0</v>
      </c>
      <c r="F10" s="322">
        <f>'RM_5.8.1.sz.mell'!F10</f>
        <v>0</v>
      </c>
      <c r="G10" s="322">
        <f>'RM_5.8.1.sz.mell'!G10</f>
        <v>0</v>
      </c>
      <c r="H10" s="322">
        <f>'RM_5.8.1.sz.mell'!H10</f>
        <v>0</v>
      </c>
      <c r="I10" s="322">
        <f>'RM_5.8.1.sz.mell'!I10</f>
        <v>0</v>
      </c>
      <c r="J10" s="322">
        <f>'RM_5.8.1.sz.mell'!J10</f>
        <v>0</v>
      </c>
      <c r="K10" s="322">
        <f>'RM_5.8.1.sz.mell'!K10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'RM_5.8.1.sz.mell'!C11</f>
        <v>0</v>
      </c>
      <c r="D11" s="715">
        <f>'RM_5.8.1.sz.mell'!D11</f>
        <v>0</v>
      </c>
      <c r="E11" s="715">
        <f>'RM_5.8.1.sz.mell'!E11</f>
        <v>0</v>
      </c>
      <c r="F11" s="715">
        <f>'RM_5.8.1.sz.mell'!F11</f>
        <v>0</v>
      </c>
      <c r="G11" s="715">
        <f>'RM_5.8.1.sz.mell'!G11</f>
        <v>0</v>
      </c>
      <c r="H11" s="715">
        <f>'RM_5.8.1.sz.mell'!H11</f>
        <v>0</v>
      </c>
      <c r="I11" s="715">
        <f>'RM_5.8.1.sz.mell'!I11</f>
        <v>0</v>
      </c>
      <c r="J11" s="813">
        <f>'RM_5.8.1.sz.mell'!J11</f>
        <v>0</v>
      </c>
      <c r="K11" s="814">
        <f>'RM_5.8.1.sz.mell'!K11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'RM_5.8.1.sz.mell'!C12</f>
        <v>0</v>
      </c>
      <c r="D12" s="717">
        <f>'RM_5.8.1.sz.mell'!D12</f>
        <v>0</v>
      </c>
      <c r="E12" s="717">
        <f>'RM_5.8.1.sz.mell'!E12</f>
        <v>0</v>
      </c>
      <c r="F12" s="717">
        <f>'RM_5.8.1.sz.mell'!F12</f>
        <v>0</v>
      </c>
      <c r="G12" s="717">
        <f>'RM_5.8.1.sz.mell'!G12</f>
        <v>0</v>
      </c>
      <c r="H12" s="717">
        <f>'RM_5.8.1.sz.mell'!H12</f>
        <v>0</v>
      </c>
      <c r="I12" s="717">
        <f>'RM_5.8.1.sz.mell'!I12</f>
        <v>0</v>
      </c>
      <c r="J12" s="816">
        <f>'RM_5.8.1.sz.mell'!J12</f>
        <v>0</v>
      </c>
      <c r="K12" s="814">
        <f>'RM_5.8.1.sz.mell'!K12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'RM_5.8.1.sz.mell'!C13</f>
        <v>0</v>
      </c>
      <c r="D13" s="717">
        <f>'RM_5.8.1.sz.mell'!D13</f>
        <v>0</v>
      </c>
      <c r="E13" s="717">
        <f>'RM_5.8.1.sz.mell'!E13</f>
        <v>0</v>
      </c>
      <c r="F13" s="717">
        <f>'RM_5.8.1.sz.mell'!F13</f>
        <v>0</v>
      </c>
      <c r="G13" s="717">
        <f>'RM_5.8.1.sz.mell'!G13</f>
        <v>0</v>
      </c>
      <c r="H13" s="717">
        <f>'RM_5.8.1.sz.mell'!H13</f>
        <v>0</v>
      </c>
      <c r="I13" s="717">
        <f>'RM_5.8.1.sz.mell'!I13</f>
        <v>0</v>
      </c>
      <c r="J13" s="816">
        <f>'RM_5.8.1.sz.mell'!J13</f>
        <v>0</v>
      </c>
      <c r="K13" s="814">
        <f>'RM_5.8.1.sz.mell'!K13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'RM_5.8.1.sz.mell'!C14</f>
        <v>0</v>
      </c>
      <c r="D14" s="717">
        <f>'RM_5.8.1.sz.mell'!D14</f>
        <v>0</v>
      </c>
      <c r="E14" s="717">
        <f>'RM_5.8.1.sz.mell'!E14</f>
        <v>0</v>
      </c>
      <c r="F14" s="717">
        <f>'RM_5.8.1.sz.mell'!F14</f>
        <v>0</v>
      </c>
      <c r="G14" s="717">
        <f>'RM_5.8.1.sz.mell'!G14</f>
        <v>0</v>
      </c>
      <c r="H14" s="717">
        <f>'RM_5.8.1.sz.mell'!H14</f>
        <v>0</v>
      </c>
      <c r="I14" s="717">
        <f>'RM_5.8.1.sz.mell'!I14</f>
        <v>0</v>
      </c>
      <c r="J14" s="816">
        <f>'RM_5.8.1.sz.mell'!J14</f>
        <v>0</v>
      </c>
      <c r="K14" s="814">
        <f>'RM_5.8.1.sz.mell'!K14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'RM_5.8.1.sz.mell'!C15</f>
        <v>0</v>
      </c>
      <c r="D15" s="717">
        <f>'RM_5.8.1.sz.mell'!D15</f>
        <v>0</v>
      </c>
      <c r="E15" s="717">
        <f>'RM_5.8.1.sz.mell'!E15</f>
        <v>0</v>
      </c>
      <c r="F15" s="717">
        <f>'RM_5.8.1.sz.mell'!F15</f>
        <v>0</v>
      </c>
      <c r="G15" s="717">
        <f>'RM_5.8.1.sz.mell'!G15</f>
        <v>0</v>
      </c>
      <c r="H15" s="717">
        <f>'RM_5.8.1.sz.mell'!H15</f>
        <v>0</v>
      </c>
      <c r="I15" s="717">
        <f>'RM_5.8.1.sz.mell'!I15</f>
        <v>0</v>
      </c>
      <c r="J15" s="816">
        <f>'RM_5.8.1.sz.mell'!J15</f>
        <v>0</v>
      </c>
      <c r="K15" s="814">
        <f>'RM_5.8.1.sz.mell'!K15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'RM_5.8.1.sz.mell'!C16</f>
        <v>0</v>
      </c>
      <c r="D16" s="717">
        <f>'RM_5.8.1.sz.mell'!D16</f>
        <v>0</v>
      </c>
      <c r="E16" s="717">
        <f>'RM_5.8.1.sz.mell'!E16</f>
        <v>0</v>
      </c>
      <c r="F16" s="717">
        <f>'RM_5.8.1.sz.mell'!F16</f>
        <v>0</v>
      </c>
      <c r="G16" s="717">
        <f>'RM_5.8.1.sz.mell'!G16</f>
        <v>0</v>
      </c>
      <c r="H16" s="717">
        <f>'RM_5.8.1.sz.mell'!H16</f>
        <v>0</v>
      </c>
      <c r="I16" s="717">
        <f>'RM_5.8.1.sz.mell'!I16</f>
        <v>0</v>
      </c>
      <c r="J16" s="816">
        <f>'RM_5.8.1.sz.mell'!J16</f>
        <v>0</v>
      </c>
      <c r="K16" s="814">
        <f>'RM_5.8.1.sz.mell'!K16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'RM_5.8.1.sz.mell'!C17</f>
        <v>0</v>
      </c>
      <c r="D17" s="717">
        <f>'RM_5.8.1.sz.mell'!D17</f>
        <v>0</v>
      </c>
      <c r="E17" s="717">
        <f>'RM_5.8.1.sz.mell'!E17</f>
        <v>0</v>
      </c>
      <c r="F17" s="717">
        <f>'RM_5.8.1.sz.mell'!F17</f>
        <v>0</v>
      </c>
      <c r="G17" s="717">
        <f>'RM_5.8.1.sz.mell'!G17</f>
        <v>0</v>
      </c>
      <c r="H17" s="717">
        <f>'RM_5.8.1.sz.mell'!H17</f>
        <v>0</v>
      </c>
      <c r="I17" s="717">
        <f>'RM_5.8.1.sz.mell'!I17</f>
        <v>0</v>
      </c>
      <c r="J17" s="816">
        <f>'RM_5.8.1.sz.mell'!J17</f>
        <v>0</v>
      </c>
      <c r="K17" s="814">
        <f>'RM_5.8.1.sz.mell'!K17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'RM_5.8.1.sz.mell'!C18</f>
        <v>0</v>
      </c>
      <c r="D18" s="717">
        <f>'RM_5.8.1.sz.mell'!D18</f>
        <v>0</v>
      </c>
      <c r="E18" s="717">
        <f>'RM_5.8.1.sz.mell'!E18</f>
        <v>0</v>
      </c>
      <c r="F18" s="717">
        <f>'RM_5.8.1.sz.mell'!F18</f>
        <v>0</v>
      </c>
      <c r="G18" s="717">
        <f>'RM_5.8.1.sz.mell'!G18</f>
        <v>0</v>
      </c>
      <c r="H18" s="717">
        <f>'RM_5.8.1.sz.mell'!H18</f>
        <v>0</v>
      </c>
      <c r="I18" s="717">
        <f>'RM_5.8.1.sz.mell'!I18</f>
        <v>0</v>
      </c>
      <c r="J18" s="816">
        <f>'RM_5.8.1.sz.mell'!J18</f>
        <v>0</v>
      </c>
      <c r="K18" s="814">
        <f>'RM_5.8.1.sz.mell'!K18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'RM_5.8.1.sz.mell'!C19</f>
        <v>0</v>
      </c>
      <c r="D19" s="717">
        <f>'RM_5.8.1.sz.mell'!D19</f>
        <v>0</v>
      </c>
      <c r="E19" s="717">
        <f>'RM_5.8.1.sz.mell'!E19</f>
        <v>0</v>
      </c>
      <c r="F19" s="717">
        <f>'RM_5.8.1.sz.mell'!F19</f>
        <v>0</v>
      </c>
      <c r="G19" s="717">
        <f>'RM_5.8.1.sz.mell'!G19</f>
        <v>0</v>
      </c>
      <c r="H19" s="717">
        <f>'RM_5.8.1.sz.mell'!H19</f>
        <v>0</v>
      </c>
      <c r="I19" s="717">
        <f>'RM_5.8.1.sz.mell'!I19</f>
        <v>0</v>
      </c>
      <c r="J19" s="816">
        <f>'RM_5.8.1.sz.mell'!J19</f>
        <v>0</v>
      </c>
      <c r="K19" s="814">
        <f>'RM_5.8.1.sz.mell'!K19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'RM_5.8.1.sz.mell'!C20</f>
        <v>0</v>
      </c>
      <c r="D20" s="717">
        <f>'RM_5.8.1.sz.mell'!D20</f>
        <v>0</v>
      </c>
      <c r="E20" s="717">
        <f>'RM_5.8.1.sz.mell'!E20</f>
        <v>0</v>
      </c>
      <c r="F20" s="717">
        <f>'RM_5.8.1.sz.mell'!F20</f>
        <v>0</v>
      </c>
      <c r="G20" s="717">
        <f>'RM_5.8.1.sz.mell'!G20</f>
        <v>0</v>
      </c>
      <c r="H20" s="717">
        <f>'RM_5.8.1.sz.mell'!H20</f>
        <v>0</v>
      </c>
      <c r="I20" s="717">
        <f>'RM_5.8.1.sz.mell'!I20</f>
        <v>0</v>
      </c>
      <c r="J20" s="816">
        <f>'RM_5.8.1.sz.mell'!J20</f>
        <v>0</v>
      </c>
      <c r="K20" s="814">
        <f>'RM_5.8.1.sz.mell'!K20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'RM_5.8.1.sz.mell'!C21</f>
        <v>0</v>
      </c>
      <c r="D21" s="719">
        <f>'RM_5.8.1.sz.mell'!D21</f>
        <v>0</v>
      </c>
      <c r="E21" s="719">
        <f>'RM_5.8.1.sz.mell'!E21</f>
        <v>0</v>
      </c>
      <c r="F21" s="719">
        <f>'RM_5.8.1.sz.mell'!F21</f>
        <v>0</v>
      </c>
      <c r="G21" s="719">
        <f>'RM_5.8.1.sz.mell'!G21</f>
        <v>0</v>
      </c>
      <c r="H21" s="719">
        <f>'RM_5.8.1.sz.mell'!H21</f>
        <v>0</v>
      </c>
      <c r="I21" s="719">
        <f>'RM_5.8.1.sz.mell'!I21</f>
        <v>0</v>
      </c>
      <c r="J21" s="819">
        <f>'RM_5.8.1.sz.mell'!J21</f>
        <v>0</v>
      </c>
      <c r="K21" s="814">
        <f>'RM_5.8.1.sz.mell'!K21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'RM_5.8.1.sz.mell'!C22</f>
        <v>0</v>
      </c>
      <c r="D22" s="322">
        <f>'RM_5.8.1.sz.mell'!D22</f>
        <v>0</v>
      </c>
      <c r="E22" s="322">
        <f>'RM_5.8.1.sz.mell'!E22</f>
        <v>0</v>
      </c>
      <c r="F22" s="322">
        <f>'RM_5.8.1.sz.mell'!F22</f>
        <v>0</v>
      </c>
      <c r="G22" s="322">
        <f>'RM_5.8.1.sz.mell'!G22</f>
        <v>0</v>
      </c>
      <c r="H22" s="322">
        <f>'RM_5.8.1.sz.mell'!H22</f>
        <v>0</v>
      </c>
      <c r="I22" s="322">
        <f>'RM_5.8.1.sz.mell'!I22</f>
        <v>0</v>
      </c>
      <c r="J22" s="322">
        <f>'RM_5.8.1.sz.mell'!J22</f>
        <v>0</v>
      </c>
      <c r="K22" s="371">
        <f>'RM_5.8.1.sz.mell'!K22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'RM_5.8.1.sz.mell'!C23</f>
        <v>0</v>
      </c>
      <c r="D23" s="699">
        <f>'RM_5.8.1.sz.mell'!D23</f>
        <v>0</v>
      </c>
      <c r="E23" s="699">
        <f>'RM_5.8.1.sz.mell'!E23</f>
        <v>0</v>
      </c>
      <c r="F23" s="699">
        <f>'RM_5.8.1.sz.mell'!F23</f>
        <v>0</v>
      </c>
      <c r="G23" s="699">
        <f>'RM_5.8.1.sz.mell'!G23</f>
        <v>0</v>
      </c>
      <c r="H23" s="699">
        <f>'RM_5.8.1.sz.mell'!H23</f>
        <v>0</v>
      </c>
      <c r="I23" s="699">
        <f>'RM_5.8.1.sz.mell'!I23</f>
        <v>0</v>
      </c>
      <c r="J23" s="821">
        <f>'RM_5.8.1.sz.mell'!J23</f>
        <v>0</v>
      </c>
      <c r="K23" s="814">
        <f>'RM_5.8.1.sz.mell'!K23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'RM_5.8.1.sz.mell'!C24</f>
        <v>0</v>
      </c>
      <c r="D24" s="717">
        <f>'RM_5.8.1.sz.mell'!D24</f>
        <v>0</v>
      </c>
      <c r="E24" s="717">
        <f>'RM_5.8.1.sz.mell'!E24</f>
        <v>0</v>
      </c>
      <c r="F24" s="717">
        <f>'RM_5.8.1.sz.mell'!F24</f>
        <v>0</v>
      </c>
      <c r="G24" s="717">
        <f>'RM_5.8.1.sz.mell'!G24</f>
        <v>0</v>
      </c>
      <c r="H24" s="717">
        <f>'RM_5.8.1.sz.mell'!H24</f>
        <v>0</v>
      </c>
      <c r="I24" s="717">
        <f>'RM_5.8.1.sz.mell'!I24</f>
        <v>0</v>
      </c>
      <c r="J24" s="816">
        <f>'RM_5.8.1.sz.mell'!J24</f>
        <v>0</v>
      </c>
      <c r="K24" s="822">
        <f>'RM_5.8.1.sz.mell'!K24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'RM_5.8.1.sz.mell'!C25</f>
        <v>0</v>
      </c>
      <c r="D25" s="717">
        <f>'RM_5.8.1.sz.mell'!D25</f>
        <v>0</v>
      </c>
      <c r="E25" s="717">
        <f>'RM_5.8.1.sz.mell'!E25</f>
        <v>0</v>
      </c>
      <c r="F25" s="717">
        <f>'RM_5.8.1.sz.mell'!F25</f>
        <v>0</v>
      </c>
      <c r="G25" s="717">
        <f>'RM_5.8.1.sz.mell'!G25</f>
        <v>0</v>
      </c>
      <c r="H25" s="717">
        <f>'RM_5.8.1.sz.mell'!H25</f>
        <v>0</v>
      </c>
      <c r="I25" s="717">
        <f>'RM_5.8.1.sz.mell'!I25</f>
        <v>0</v>
      </c>
      <c r="J25" s="816">
        <f>'RM_5.8.1.sz.mell'!J25</f>
        <v>0</v>
      </c>
      <c r="K25" s="822">
        <f>'RM_5.8.1.sz.mell'!K25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'RM_5.8.1.sz.mell'!C26</f>
        <v>0</v>
      </c>
      <c r="D26" s="719">
        <f>'RM_5.8.1.sz.mell'!D26</f>
        <v>0</v>
      </c>
      <c r="E26" s="719">
        <f>'RM_5.8.1.sz.mell'!E26</f>
        <v>0</v>
      </c>
      <c r="F26" s="719">
        <f>'RM_5.8.1.sz.mell'!F26</f>
        <v>0</v>
      </c>
      <c r="G26" s="719">
        <f>'RM_5.8.1.sz.mell'!G26</f>
        <v>0</v>
      </c>
      <c r="H26" s="719">
        <f>'RM_5.8.1.sz.mell'!H26</f>
        <v>0</v>
      </c>
      <c r="I26" s="719">
        <f>'RM_5.8.1.sz.mell'!I26</f>
        <v>0</v>
      </c>
      <c r="J26" s="823">
        <f>'RM_5.8.1.sz.mell'!J26</f>
        <v>0</v>
      </c>
      <c r="K26" s="824">
        <f>'RM_5.8.1.sz.mell'!K26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'RM_5.8.1.sz.mell'!C27</f>
        <v>0</v>
      </c>
      <c r="D27" s="414">
        <f>'RM_5.8.1.sz.mell'!D27</f>
        <v>0</v>
      </c>
      <c r="E27" s="414">
        <f>'RM_5.8.1.sz.mell'!E27</f>
        <v>0</v>
      </c>
      <c r="F27" s="414">
        <f>'RM_5.8.1.sz.mell'!F27</f>
        <v>0</v>
      </c>
      <c r="G27" s="414">
        <f>'RM_5.8.1.sz.mell'!G27</f>
        <v>0</v>
      </c>
      <c r="H27" s="414">
        <f>'RM_5.8.1.sz.mell'!H27</f>
        <v>0</v>
      </c>
      <c r="I27" s="414">
        <f>'RM_5.8.1.sz.mell'!I27</f>
        <v>0</v>
      </c>
      <c r="J27" s="414">
        <f>'RM_5.8.1.sz.mell'!J27</f>
        <v>0</v>
      </c>
      <c r="K27" s="327">
        <f>'RM_5.8.1.sz.mell'!K27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'RM_5.8.1.sz.mell'!C28</f>
        <v>0</v>
      </c>
      <c r="D28" s="322">
        <f>'RM_5.8.1.sz.mell'!D28</f>
        <v>0</v>
      </c>
      <c r="E28" s="322">
        <f>'RM_5.8.1.sz.mell'!E28</f>
        <v>0</v>
      </c>
      <c r="F28" s="322">
        <f>'RM_5.8.1.sz.mell'!F28</f>
        <v>0</v>
      </c>
      <c r="G28" s="322">
        <f>'RM_5.8.1.sz.mell'!G28</f>
        <v>0</v>
      </c>
      <c r="H28" s="322">
        <f>'RM_5.8.1.sz.mell'!H28</f>
        <v>0</v>
      </c>
      <c r="I28" s="322">
        <f>'RM_5.8.1.sz.mell'!I28</f>
        <v>0</v>
      </c>
      <c r="J28" s="322">
        <f>'RM_5.8.1.sz.mell'!J28</f>
        <v>0</v>
      </c>
      <c r="K28" s="371">
        <f>'RM_5.8.1.sz.mell'!K28</f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'RM_5.8.1.sz.mell'!C29</f>
        <v>0</v>
      </c>
      <c r="D29" s="710">
        <f>'RM_5.8.1.sz.mell'!D29</f>
        <v>0</v>
      </c>
      <c r="E29" s="710">
        <f>'RM_5.8.1.sz.mell'!E29</f>
        <v>0</v>
      </c>
      <c r="F29" s="710">
        <f>'RM_5.8.1.sz.mell'!F29</f>
        <v>0</v>
      </c>
      <c r="G29" s="710">
        <f>'RM_5.8.1.sz.mell'!G29</f>
        <v>0</v>
      </c>
      <c r="H29" s="710">
        <f>'RM_5.8.1.sz.mell'!H29</f>
        <v>0</v>
      </c>
      <c r="I29" s="710">
        <f>'RM_5.8.1.sz.mell'!I29</f>
        <v>0</v>
      </c>
      <c r="J29" s="821">
        <f>'RM_5.8.1.sz.mell'!J29</f>
        <v>0</v>
      </c>
      <c r="K29" s="814">
        <f>'RM_5.8.1.sz.mell'!K29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'RM_5.8.1.sz.mell'!C30</f>
        <v>0</v>
      </c>
      <c r="D30" s="710">
        <f>'RM_5.8.1.sz.mell'!D30</f>
        <v>0</v>
      </c>
      <c r="E30" s="710">
        <f>'RM_5.8.1.sz.mell'!E30</f>
        <v>0</v>
      </c>
      <c r="F30" s="710">
        <f>'RM_5.8.1.sz.mell'!F30</f>
        <v>0</v>
      </c>
      <c r="G30" s="710">
        <f>'RM_5.8.1.sz.mell'!G30</f>
        <v>0</v>
      </c>
      <c r="H30" s="710">
        <f>'RM_5.8.1.sz.mell'!H30</f>
        <v>0</v>
      </c>
      <c r="I30" s="710">
        <f>'RM_5.8.1.sz.mell'!I30</f>
        <v>0</v>
      </c>
      <c r="J30" s="821">
        <f>'RM_5.8.1.sz.mell'!J30</f>
        <v>0</v>
      </c>
      <c r="K30" s="814">
        <f>'RM_5.8.1.sz.mell'!K30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'RM_5.8.1.sz.mell'!C31</f>
        <v>0</v>
      </c>
      <c r="D31" s="790">
        <f>'RM_5.8.1.sz.mell'!D31</f>
        <v>0</v>
      </c>
      <c r="E31" s="790">
        <f>'RM_5.8.1.sz.mell'!E31</f>
        <v>0</v>
      </c>
      <c r="F31" s="790">
        <f>'RM_5.8.1.sz.mell'!F31</f>
        <v>0</v>
      </c>
      <c r="G31" s="790">
        <f>'RM_5.8.1.sz.mell'!G31</f>
        <v>0</v>
      </c>
      <c r="H31" s="790">
        <f>'RM_5.8.1.sz.mell'!H31</f>
        <v>0</v>
      </c>
      <c r="I31" s="790">
        <f>'RM_5.8.1.sz.mell'!I31</f>
        <v>0</v>
      </c>
      <c r="J31" s="821">
        <f>'RM_5.8.1.sz.mell'!J31</f>
        <v>0</v>
      </c>
      <c r="K31" s="814">
        <f>'RM_5.8.1.sz.mell'!K31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'RM_5.8.1.sz.mell'!C32</f>
        <v>0</v>
      </c>
      <c r="D32" s="322">
        <f>'RM_5.8.1.sz.mell'!D32</f>
        <v>0</v>
      </c>
      <c r="E32" s="322">
        <f>'RM_5.8.1.sz.mell'!E32</f>
        <v>0</v>
      </c>
      <c r="F32" s="322">
        <f>'RM_5.8.1.sz.mell'!F32</f>
        <v>0</v>
      </c>
      <c r="G32" s="322">
        <f>'RM_5.8.1.sz.mell'!G32</f>
        <v>0</v>
      </c>
      <c r="H32" s="322">
        <f>'RM_5.8.1.sz.mell'!H32</f>
        <v>0</v>
      </c>
      <c r="I32" s="322">
        <f>'RM_5.8.1.sz.mell'!I32</f>
        <v>0</v>
      </c>
      <c r="J32" s="322">
        <f>'RM_5.8.1.sz.mell'!J32</f>
        <v>0</v>
      </c>
      <c r="K32" s="371">
        <f>'RM_5.8.1.sz.mell'!K32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'RM_5.8.1.sz.mell'!C33</f>
        <v>0</v>
      </c>
      <c r="D33" s="703">
        <f>'RM_5.8.1.sz.mell'!D33</f>
        <v>0</v>
      </c>
      <c r="E33" s="703">
        <f>'RM_5.8.1.sz.mell'!E33</f>
        <v>0</v>
      </c>
      <c r="F33" s="703">
        <f>'RM_5.8.1.sz.mell'!F33</f>
        <v>0</v>
      </c>
      <c r="G33" s="703">
        <f>'RM_5.8.1.sz.mell'!G33</f>
        <v>0</v>
      </c>
      <c r="H33" s="703">
        <f>'RM_5.8.1.sz.mell'!H33</f>
        <v>0</v>
      </c>
      <c r="I33" s="703">
        <f>'RM_5.8.1.sz.mell'!I33</f>
        <v>0</v>
      </c>
      <c r="J33" s="821">
        <f>'RM_5.8.1.sz.mell'!J33</f>
        <v>0</v>
      </c>
      <c r="K33" s="814">
        <f>'RM_5.8.1.sz.mell'!K33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'RM_5.8.1.sz.mell'!C34</f>
        <v>0</v>
      </c>
      <c r="D34" s="710">
        <f>'RM_5.8.1.sz.mell'!D34</f>
        <v>0</v>
      </c>
      <c r="E34" s="710">
        <f>'RM_5.8.1.sz.mell'!E34</f>
        <v>0</v>
      </c>
      <c r="F34" s="710">
        <f>'RM_5.8.1.sz.mell'!F34</f>
        <v>0</v>
      </c>
      <c r="G34" s="710">
        <f>'RM_5.8.1.sz.mell'!G34</f>
        <v>0</v>
      </c>
      <c r="H34" s="710">
        <f>'RM_5.8.1.sz.mell'!H34</f>
        <v>0</v>
      </c>
      <c r="I34" s="710">
        <f>'RM_5.8.1.sz.mell'!I34</f>
        <v>0</v>
      </c>
      <c r="J34" s="821">
        <f>'RM_5.8.1.sz.mell'!J34</f>
        <v>0</v>
      </c>
      <c r="K34" s="814">
        <f>'RM_5.8.1.sz.mell'!K34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'RM_5.8.1.sz.mell'!C35</f>
        <v>0</v>
      </c>
      <c r="D35" s="790">
        <f>'RM_5.8.1.sz.mell'!D35</f>
        <v>0</v>
      </c>
      <c r="E35" s="790">
        <f>'RM_5.8.1.sz.mell'!E35</f>
        <v>0</v>
      </c>
      <c r="F35" s="790">
        <f>'RM_5.8.1.sz.mell'!F35</f>
        <v>0</v>
      </c>
      <c r="G35" s="790">
        <f>'RM_5.8.1.sz.mell'!G35</f>
        <v>0</v>
      </c>
      <c r="H35" s="790">
        <f>'RM_5.8.1.sz.mell'!H35</f>
        <v>0</v>
      </c>
      <c r="I35" s="790">
        <f>'RM_5.8.1.sz.mell'!I35</f>
        <v>0</v>
      </c>
      <c r="J35" s="821">
        <f>'RM_5.8.1.sz.mell'!J35</f>
        <v>0</v>
      </c>
      <c r="K35" s="831">
        <f>'RM_5.8.1.sz.mell'!K35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'RM_5.8.1.sz.mell'!C36</f>
        <v>0</v>
      </c>
      <c r="D36" s="414">
        <f>'RM_5.8.1.sz.mell'!D36</f>
        <v>0</v>
      </c>
      <c r="E36" s="414">
        <f>'RM_5.8.1.sz.mell'!E36</f>
        <v>0</v>
      </c>
      <c r="F36" s="414">
        <f>'RM_5.8.1.sz.mell'!F36</f>
        <v>0</v>
      </c>
      <c r="G36" s="414">
        <f>'RM_5.8.1.sz.mell'!G36</f>
        <v>0</v>
      </c>
      <c r="H36" s="414">
        <f>'RM_5.8.1.sz.mell'!H36</f>
        <v>0</v>
      </c>
      <c r="I36" s="414">
        <f>'RM_5.8.1.sz.mell'!I36</f>
        <v>0</v>
      </c>
      <c r="J36" s="322">
        <f>'RM_5.8.1.sz.mell'!J36</f>
        <v>0</v>
      </c>
      <c r="K36" s="327">
        <f>'RM_5.8.1.sz.mell'!K36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'RM_5.8.1.sz.mell'!C37</f>
        <v>0</v>
      </c>
      <c r="D37" s="414">
        <f>'RM_5.8.1.sz.mell'!D37</f>
        <v>0</v>
      </c>
      <c r="E37" s="414">
        <f>'RM_5.8.1.sz.mell'!E37</f>
        <v>0</v>
      </c>
      <c r="F37" s="414">
        <f>'RM_5.8.1.sz.mell'!F37</f>
        <v>0</v>
      </c>
      <c r="G37" s="414">
        <f>'RM_5.8.1.sz.mell'!G37</f>
        <v>0</v>
      </c>
      <c r="H37" s="414">
        <f>'RM_5.8.1.sz.mell'!H37</f>
        <v>0</v>
      </c>
      <c r="I37" s="414">
        <f>'RM_5.8.1.sz.mell'!I37</f>
        <v>0</v>
      </c>
      <c r="J37" s="832">
        <f>'RM_5.8.1.sz.mell'!J37</f>
        <v>0</v>
      </c>
      <c r="K37" s="814">
        <f>'RM_5.8.1.sz.mell'!K37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'RM_5.8.1.sz.mell'!C38</f>
        <v>0</v>
      </c>
      <c r="D38" s="322">
        <f>'RM_5.8.1.sz.mell'!D38</f>
        <v>0</v>
      </c>
      <c r="E38" s="322">
        <f>'RM_5.8.1.sz.mell'!E38</f>
        <v>0</v>
      </c>
      <c r="F38" s="322">
        <f>'RM_5.8.1.sz.mell'!F38</f>
        <v>0</v>
      </c>
      <c r="G38" s="322">
        <f>'RM_5.8.1.sz.mell'!G38</f>
        <v>0</v>
      </c>
      <c r="H38" s="322">
        <f>'RM_5.8.1.sz.mell'!H38</f>
        <v>0</v>
      </c>
      <c r="I38" s="322">
        <f>'RM_5.8.1.sz.mell'!I38</f>
        <v>0</v>
      </c>
      <c r="J38" s="322">
        <f>'RM_5.8.1.sz.mell'!J38</f>
        <v>0</v>
      </c>
      <c r="K38" s="371">
        <f>'RM_5.8.1.sz.mell'!K38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'RM_5.8.1.sz.mell'!C39</f>
        <v>0</v>
      </c>
      <c r="D39" s="322">
        <f>'RM_5.8.1.sz.mell'!D39</f>
        <v>0</v>
      </c>
      <c r="E39" s="322">
        <f>'RM_5.8.1.sz.mell'!E39</f>
        <v>0</v>
      </c>
      <c r="F39" s="322">
        <f>'RM_5.8.1.sz.mell'!F39</f>
        <v>0</v>
      </c>
      <c r="G39" s="322">
        <f>'RM_5.8.1.sz.mell'!G39</f>
        <v>0</v>
      </c>
      <c r="H39" s="322">
        <f>'RM_5.8.1.sz.mell'!H39</f>
        <v>0</v>
      </c>
      <c r="I39" s="322">
        <f>'RM_5.8.1.sz.mell'!I39</f>
        <v>0</v>
      </c>
      <c r="J39" s="322">
        <f>'RM_5.8.1.sz.mell'!J39</f>
        <v>0</v>
      </c>
      <c r="K39" s="371">
        <f>'RM_5.8.1.sz.mell'!K39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'RM_5.8.1.sz.mell'!C40</f>
        <v>0</v>
      </c>
      <c r="D40" s="703">
        <f>'RM_5.8.1.sz.mell'!D40</f>
        <v>0</v>
      </c>
      <c r="E40" s="703">
        <f>'RM_5.8.1.sz.mell'!E40</f>
        <v>0</v>
      </c>
      <c r="F40" s="703">
        <f>'RM_5.8.1.sz.mell'!F40</f>
        <v>0</v>
      </c>
      <c r="G40" s="703">
        <f>'RM_5.8.1.sz.mell'!G40</f>
        <v>0</v>
      </c>
      <c r="H40" s="703">
        <f>'RM_5.8.1.sz.mell'!H40</f>
        <v>0</v>
      </c>
      <c r="I40" s="703">
        <f>'RM_5.8.1.sz.mell'!I40</f>
        <v>0</v>
      </c>
      <c r="J40" s="821">
        <f>'RM_5.8.1.sz.mell'!J40</f>
        <v>0</v>
      </c>
      <c r="K40" s="814">
        <f>'RM_5.8.1.sz.mell'!K40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'RM_5.8.1.sz.mell'!C41</f>
        <v>0</v>
      </c>
      <c r="D41" s="710">
        <f>'RM_5.8.1.sz.mell'!D41</f>
        <v>0</v>
      </c>
      <c r="E41" s="710">
        <f>'RM_5.8.1.sz.mell'!E41</f>
        <v>0</v>
      </c>
      <c r="F41" s="710">
        <f>'RM_5.8.1.sz.mell'!F41</f>
        <v>0</v>
      </c>
      <c r="G41" s="710">
        <f>'RM_5.8.1.sz.mell'!G41</f>
        <v>0</v>
      </c>
      <c r="H41" s="710">
        <f>'RM_5.8.1.sz.mell'!H41</f>
        <v>0</v>
      </c>
      <c r="I41" s="710">
        <f>'RM_5.8.1.sz.mell'!I41</f>
        <v>0</v>
      </c>
      <c r="J41" s="821">
        <f>'RM_5.8.1.sz.mell'!J41</f>
        <v>0</v>
      </c>
      <c r="K41" s="822">
        <f>'RM_5.8.1.sz.mell'!K41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'RM_5.8.1.sz.mell'!C42</f>
        <v>0</v>
      </c>
      <c r="D42" s="707">
        <f>'RM_5.8.1.sz.mell'!D42</f>
        <v>0</v>
      </c>
      <c r="E42" s="707">
        <f>'RM_5.8.1.sz.mell'!E42</f>
        <v>0</v>
      </c>
      <c r="F42" s="707">
        <f>'RM_5.8.1.sz.mell'!F42</f>
        <v>0</v>
      </c>
      <c r="G42" s="707">
        <f>'RM_5.8.1.sz.mell'!G42</f>
        <v>0</v>
      </c>
      <c r="H42" s="707">
        <f>'RM_5.8.1.sz.mell'!H42</f>
        <v>0</v>
      </c>
      <c r="I42" s="707">
        <f>'RM_5.8.1.sz.mell'!I42</f>
        <v>0</v>
      </c>
      <c r="J42" s="821">
        <f>'RM_5.8.1.sz.mell'!J42</f>
        <v>0</v>
      </c>
      <c r="K42" s="824">
        <f>'RM_5.8.1.sz.mell'!K42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'RM_5.8.1.sz.mell'!C43</f>
        <v>0</v>
      </c>
      <c r="D43" s="322">
        <f>'RM_5.8.1.sz.mell'!D43</f>
        <v>0</v>
      </c>
      <c r="E43" s="322">
        <f>'RM_5.8.1.sz.mell'!E43</f>
        <v>0</v>
      </c>
      <c r="F43" s="322">
        <f>'RM_5.8.1.sz.mell'!F43</f>
        <v>0</v>
      </c>
      <c r="G43" s="322">
        <f>'RM_5.8.1.sz.mell'!G43</f>
        <v>0</v>
      </c>
      <c r="H43" s="322">
        <f>'RM_5.8.1.sz.mell'!H43</f>
        <v>0</v>
      </c>
      <c r="I43" s="322">
        <f>'RM_5.8.1.sz.mell'!I43</f>
        <v>0</v>
      </c>
      <c r="J43" s="322">
        <f>'RM_5.8.1.sz.mell'!J43</f>
        <v>0</v>
      </c>
      <c r="K43" s="371">
        <f>'RM_5.8.1.sz.mell'!K43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'RM_5.8.1.sz.mell'!C45</f>
        <v>0</v>
      </c>
      <c r="D45" s="834">
        <f>'RM_5.8.1.sz.mell'!D45</f>
        <v>0</v>
      </c>
      <c r="E45" s="834">
        <f>'RM_5.8.1.sz.mell'!E45</f>
        <v>0</v>
      </c>
      <c r="F45" s="834">
        <f>'RM_5.8.1.sz.mell'!F45</f>
        <v>0</v>
      </c>
      <c r="G45" s="834">
        <f>'RM_5.8.1.sz.mell'!G45</f>
        <v>0</v>
      </c>
      <c r="H45" s="834">
        <f>'RM_5.8.1.sz.mell'!H45</f>
        <v>0</v>
      </c>
      <c r="I45" s="834">
        <f>'RM_5.8.1.sz.mell'!I45</f>
        <v>0</v>
      </c>
      <c r="J45" s="834">
        <f>'RM_5.8.1.sz.mell'!J45</f>
        <v>0</v>
      </c>
      <c r="K45" s="327">
        <f>'RM_5.8.1.sz.mell'!K45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'RM_5.8.1.sz.mell'!C46</f>
        <v>0</v>
      </c>
      <c r="D46" s="836">
        <f>'RM_5.8.1.sz.mell'!D46</f>
        <v>0</v>
      </c>
      <c r="E46" s="836">
        <f>'RM_5.8.1.sz.mell'!E46</f>
        <v>0</v>
      </c>
      <c r="F46" s="836">
        <f>'RM_5.8.1.sz.mell'!F46</f>
        <v>0</v>
      </c>
      <c r="G46" s="836">
        <f>'RM_5.8.1.sz.mell'!G46</f>
        <v>0</v>
      </c>
      <c r="H46" s="836">
        <f>'RM_5.8.1.sz.mell'!H46</f>
        <v>0</v>
      </c>
      <c r="I46" s="836">
        <f>'RM_5.8.1.sz.mell'!I46</f>
        <v>0</v>
      </c>
      <c r="J46" s="836">
        <f>'RM_5.8.1.sz.mell'!J46</f>
        <v>0</v>
      </c>
      <c r="K46" s="837">
        <f>'RM_5.8.1.sz.mell'!K46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'RM_5.8.1.sz.mell'!C47</f>
        <v>0</v>
      </c>
      <c r="D47" s="839">
        <f>'RM_5.8.1.sz.mell'!D47</f>
        <v>0</v>
      </c>
      <c r="E47" s="839">
        <f>'RM_5.8.1.sz.mell'!E47</f>
        <v>0</v>
      </c>
      <c r="F47" s="839">
        <f>'RM_5.8.1.sz.mell'!F47</f>
        <v>0</v>
      </c>
      <c r="G47" s="839">
        <f>'RM_5.8.1.sz.mell'!G47</f>
        <v>0</v>
      </c>
      <c r="H47" s="839">
        <f>'RM_5.8.1.sz.mell'!H47</f>
        <v>0</v>
      </c>
      <c r="I47" s="839">
        <f>'RM_5.8.1.sz.mell'!I47</f>
        <v>0</v>
      </c>
      <c r="J47" s="839">
        <f>'RM_5.8.1.sz.mell'!J47</f>
        <v>0</v>
      </c>
      <c r="K47" s="840">
        <f>'RM_5.8.1.sz.mell'!K47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'RM_5.8.1.sz.mell'!C48</f>
        <v>0</v>
      </c>
      <c r="D48" s="839">
        <f>'RM_5.8.1.sz.mell'!D48</f>
        <v>0</v>
      </c>
      <c r="E48" s="839">
        <f>'RM_5.8.1.sz.mell'!E48</f>
        <v>0</v>
      </c>
      <c r="F48" s="839">
        <f>'RM_5.8.1.sz.mell'!F48</f>
        <v>0</v>
      </c>
      <c r="G48" s="839">
        <f>'RM_5.8.1.sz.mell'!G48</f>
        <v>0</v>
      </c>
      <c r="H48" s="839">
        <f>'RM_5.8.1.sz.mell'!H48</f>
        <v>0</v>
      </c>
      <c r="I48" s="839">
        <f>'RM_5.8.1.sz.mell'!I48</f>
        <v>0</v>
      </c>
      <c r="J48" s="839">
        <f>'RM_5.8.1.sz.mell'!J48</f>
        <v>0</v>
      </c>
      <c r="K48" s="840">
        <f>'RM_5.8.1.sz.mell'!K48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'RM_5.8.1.sz.mell'!C49</f>
        <v>0</v>
      </c>
      <c r="D49" s="839">
        <f>'RM_5.8.1.sz.mell'!D49</f>
        <v>0</v>
      </c>
      <c r="E49" s="839">
        <f>'RM_5.8.1.sz.mell'!E49</f>
        <v>0</v>
      </c>
      <c r="F49" s="839">
        <f>'RM_5.8.1.sz.mell'!F49</f>
        <v>0</v>
      </c>
      <c r="G49" s="839">
        <f>'RM_5.8.1.sz.mell'!G49</f>
        <v>0</v>
      </c>
      <c r="H49" s="839">
        <f>'RM_5.8.1.sz.mell'!H49</f>
        <v>0</v>
      </c>
      <c r="I49" s="839">
        <f>'RM_5.8.1.sz.mell'!I49</f>
        <v>0</v>
      </c>
      <c r="J49" s="839">
        <f>'RM_5.8.1.sz.mell'!J49</f>
        <v>0</v>
      </c>
      <c r="K49" s="840">
        <f>'RM_5.8.1.sz.mell'!K49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'RM_5.8.1.sz.mell'!C50</f>
        <v>0</v>
      </c>
      <c r="D50" s="839">
        <f>'RM_5.8.1.sz.mell'!D50</f>
        <v>0</v>
      </c>
      <c r="E50" s="839">
        <f>'RM_5.8.1.sz.mell'!E50</f>
        <v>0</v>
      </c>
      <c r="F50" s="839">
        <f>'RM_5.8.1.sz.mell'!F50</f>
        <v>0</v>
      </c>
      <c r="G50" s="839">
        <f>'RM_5.8.1.sz.mell'!G50</f>
        <v>0</v>
      </c>
      <c r="H50" s="839">
        <f>'RM_5.8.1.sz.mell'!H50</f>
        <v>0</v>
      </c>
      <c r="I50" s="839">
        <f>'RM_5.8.1.sz.mell'!I50</f>
        <v>0</v>
      </c>
      <c r="J50" s="839">
        <f>'RM_5.8.1.sz.mell'!J50</f>
        <v>0</v>
      </c>
      <c r="K50" s="840">
        <f>'RM_5.8.1.sz.mell'!K50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'RM_5.8.1.sz.mell'!C51</f>
        <v>0</v>
      </c>
      <c r="D51" s="834">
        <f>'RM_5.8.1.sz.mell'!D51</f>
        <v>0</v>
      </c>
      <c r="E51" s="834">
        <f>'RM_5.8.1.sz.mell'!E51</f>
        <v>0</v>
      </c>
      <c r="F51" s="834">
        <f>'RM_5.8.1.sz.mell'!F51</f>
        <v>0</v>
      </c>
      <c r="G51" s="834">
        <f>'RM_5.8.1.sz.mell'!G51</f>
        <v>0</v>
      </c>
      <c r="H51" s="834">
        <f>'RM_5.8.1.sz.mell'!H51</f>
        <v>0</v>
      </c>
      <c r="I51" s="834">
        <f>'RM_5.8.1.sz.mell'!I51</f>
        <v>0</v>
      </c>
      <c r="J51" s="834">
        <f>'RM_5.8.1.sz.mell'!J51</f>
        <v>0</v>
      </c>
      <c r="K51" s="327">
        <f>'RM_5.8.1.sz.mell'!K51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'RM_5.8.1.sz.mell'!C52</f>
        <v>0</v>
      </c>
      <c r="D52" s="836">
        <f>'RM_5.8.1.sz.mell'!D52</f>
        <v>0</v>
      </c>
      <c r="E52" s="836">
        <f>'RM_5.8.1.sz.mell'!E52</f>
        <v>0</v>
      </c>
      <c r="F52" s="836">
        <f>'RM_5.8.1.sz.mell'!F52</f>
        <v>0</v>
      </c>
      <c r="G52" s="836">
        <f>'RM_5.8.1.sz.mell'!G52</f>
        <v>0</v>
      </c>
      <c r="H52" s="836">
        <f>'RM_5.8.1.sz.mell'!H52</f>
        <v>0</v>
      </c>
      <c r="I52" s="836">
        <f>'RM_5.8.1.sz.mell'!I52</f>
        <v>0</v>
      </c>
      <c r="J52" s="836">
        <f>'RM_5.8.1.sz.mell'!J52</f>
        <v>0</v>
      </c>
      <c r="K52" s="837">
        <f>'RM_5.8.1.sz.mell'!K52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'RM_5.8.1.sz.mell'!C53</f>
        <v>0</v>
      </c>
      <c r="D53" s="839">
        <f>'RM_5.8.1.sz.mell'!D53</f>
        <v>0</v>
      </c>
      <c r="E53" s="839">
        <f>'RM_5.8.1.sz.mell'!E53</f>
        <v>0</v>
      </c>
      <c r="F53" s="839">
        <f>'RM_5.8.1.sz.mell'!F53</f>
        <v>0</v>
      </c>
      <c r="G53" s="839">
        <f>'RM_5.8.1.sz.mell'!G53</f>
        <v>0</v>
      </c>
      <c r="H53" s="839">
        <f>'RM_5.8.1.sz.mell'!H53</f>
        <v>0</v>
      </c>
      <c r="I53" s="839">
        <f>'RM_5.8.1.sz.mell'!I53</f>
        <v>0</v>
      </c>
      <c r="J53" s="839">
        <f>'RM_5.8.1.sz.mell'!J53</f>
        <v>0</v>
      </c>
      <c r="K53" s="840">
        <f>'RM_5.8.1.sz.mell'!K53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'RM_5.8.1.sz.mell'!C54</f>
        <v>0</v>
      </c>
      <c r="D54" s="839">
        <f>'RM_5.8.1.sz.mell'!D54</f>
        <v>0</v>
      </c>
      <c r="E54" s="839">
        <f>'RM_5.8.1.sz.mell'!E54</f>
        <v>0</v>
      </c>
      <c r="F54" s="839">
        <f>'RM_5.8.1.sz.mell'!F54</f>
        <v>0</v>
      </c>
      <c r="G54" s="839">
        <f>'RM_5.8.1.sz.mell'!G54</f>
        <v>0</v>
      </c>
      <c r="H54" s="839">
        <f>'RM_5.8.1.sz.mell'!H54</f>
        <v>0</v>
      </c>
      <c r="I54" s="839">
        <f>'RM_5.8.1.sz.mell'!I54</f>
        <v>0</v>
      </c>
      <c r="J54" s="839">
        <f>'RM_5.8.1.sz.mell'!J54</f>
        <v>0</v>
      </c>
      <c r="K54" s="840">
        <f>'RM_5.8.1.sz.mell'!K54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'RM_5.8.1.sz.mell'!C55</f>
        <v>0</v>
      </c>
      <c r="D55" s="839">
        <f>'RM_5.8.1.sz.mell'!D55</f>
        <v>0</v>
      </c>
      <c r="E55" s="839">
        <f>'RM_5.8.1.sz.mell'!E55</f>
        <v>0</v>
      </c>
      <c r="F55" s="839">
        <f>'RM_5.8.1.sz.mell'!F55</f>
        <v>0</v>
      </c>
      <c r="G55" s="839">
        <f>'RM_5.8.1.sz.mell'!G55</f>
        <v>0</v>
      </c>
      <c r="H55" s="839">
        <f>'RM_5.8.1.sz.mell'!H55</f>
        <v>0</v>
      </c>
      <c r="I55" s="839">
        <f>'RM_5.8.1.sz.mell'!I55</f>
        <v>0</v>
      </c>
      <c r="J55" s="839">
        <f>'RM_5.8.1.sz.mell'!J55</f>
        <v>0</v>
      </c>
      <c r="K55" s="840">
        <f>'RM_5.8.1.sz.mell'!K55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'RM_5.8.1.sz.mell'!C56</f>
        <v>0</v>
      </c>
      <c r="D56" s="834">
        <f>'RM_5.8.1.sz.mell'!D56</f>
        <v>0</v>
      </c>
      <c r="E56" s="834">
        <f>'RM_5.8.1.sz.mell'!E56</f>
        <v>0</v>
      </c>
      <c r="F56" s="834">
        <f>'RM_5.8.1.sz.mell'!F56</f>
        <v>0</v>
      </c>
      <c r="G56" s="834">
        <f>'RM_5.8.1.sz.mell'!G56</f>
        <v>0</v>
      </c>
      <c r="H56" s="834">
        <f>'RM_5.8.1.sz.mell'!H56</f>
        <v>0</v>
      </c>
      <c r="I56" s="834">
        <f>'RM_5.8.1.sz.mell'!I56</f>
        <v>0</v>
      </c>
      <c r="J56" s="834">
        <f>'RM_5.8.1.sz.mell'!J56</f>
        <v>0</v>
      </c>
      <c r="K56" s="327">
        <f>'RM_5.8.1.sz.mell'!K56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'RM_5.8.1.sz.mell'!C57</f>
        <v>0</v>
      </c>
      <c r="D57" s="842">
        <f>'RM_5.8.1.sz.mell'!D57</f>
        <v>0</v>
      </c>
      <c r="E57" s="842">
        <f>'RM_5.8.1.sz.mell'!E57</f>
        <v>0</v>
      </c>
      <c r="F57" s="842">
        <f>'RM_5.8.1.sz.mell'!F57</f>
        <v>0</v>
      </c>
      <c r="G57" s="842">
        <f>'RM_5.8.1.sz.mell'!G57</f>
        <v>0</v>
      </c>
      <c r="H57" s="842">
        <f>'RM_5.8.1.sz.mell'!H57</f>
        <v>0</v>
      </c>
      <c r="I57" s="842">
        <f>'RM_5.8.1.sz.mell'!I57</f>
        <v>0</v>
      </c>
      <c r="J57" s="842">
        <f>'RM_5.8.1.sz.mell'!J57</f>
        <v>0</v>
      </c>
      <c r="K57" s="375">
        <f>'RM_5.8.1.sz.mell'!K57</f>
        <v>0</v>
      </c>
    </row>
    <row r="58" spans="1:11" ht="8.1" customHeight="1" thickBot="1" x14ac:dyDescent="0.3">
      <c r="C58" s="848">
        <f>'RM_5.8.1.sz.mell'!C58</f>
        <v>0</v>
      </c>
      <c r="D58" s="848">
        <f>'RM_5.8.1.sz.mell'!D58</f>
        <v>0</v>
      </c>
      <c r="E58" s="848">
        <f>'RM_5.8.1.sz.mell'!E58</f>
        <v>0</v>
      </c>
      <c r="F58" s="848">
        <f>'RM_5.8.1.sz.mell'!F58</f>
        <v>0</v>
      </c>
      <c r="G58" s="848">
        <f>'RM_5.8.1.sz.mell'!G58</f>
        <v>0</v>
      </c>
      <c r="H58" s="848">
        <f>'RM_5.8.1.sz.mell'!H58</f>
        <v>0</v>
      </c>
      <c r="I58" s="848">
        <f>'RM_5.8.1.sz.mell'!I58</f>
        <v>0</v>
      </c>
      <c r="J58" s="848">
        <f>'RM_5.8.1.sz.mell'!J58</f>
        <v>0</v>
      </c>
      <c r="K58" s="849">
        <f>'RM_5.8.1.sz.mell'!K58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'RM_5.8.1.sz.mell'!C59</f>
        <v>0</v>
      </c>
      <c r="D59" s="846">
        <f>'RM_5.8.1.sz.mell'!D59</f>
        <v>0</v>
      </c>
      <c r="E59" s="846">
        <f>'RM_5.8.1.sz.mell'!E59</f>
        <v>0</v>
      </c>
      <c r="F59" s="846">
        <f>'RM_5.8.1.sz.mell'!F59</f>
        <v>0</v>
      </c>
      <c r="G59" s="846">
        <f>'RM_5.8.1.sz.mell'!G59</f>
        <v>0</v>
      </c>
      <c r="H59" s="846">
        <f>'RM_5.8.1.sz.mell'!H59</f>
        <v>0</v>
      </c>
      <c r="I59" s="846">
        <f>'RM_5.8.1.sz.mell'!I59</f>
        <v>0</v>
      </c>
      <c r="J59" s="846">
        <f>'RM_5.8.1.sz.mell'!J59</f>
        <v>0</v>
      </c>
      <c r="K59" s="847">
        <f>'RM_5.8.1.sz.mell'!K59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'RM_5.8.1.sz.mell'!C60</f>
        <v>0</v>
      </c>
      <c r="D60" s="846">
        <f>'RM_5.8.1.sz.mell'!D60</f>
        <v>0</v>
      </c>
      <c r="E60" s="846">
        <f>'RM_5.8.1.sz.mell'!E60</f>
        <v>0</v>
      </c>
      <c r="F60" s="846">
        <f>'RM_5.8.1.sz.mell'!F60</f>
        <v>0</v>
      </c>
      <c r="G60" s="846">
        <f>'RM_5.8.1.sz.mell'!G60</f>
        <v>0</v>
      </c>
      <c r="H60" s="846">
        <f>'RM_5.8.1.sz.mell'!H60</f>
        <v>0</v>
      </c>
      <c r="I60" s="846">
        <f>'RM_5.8.1.sz.mell'!I60</f>
        <v>0</v>
      </c>
      <c r="J60" s="846">
        <f>'RM_5.8.1.sz.mell'!J60</f>
        <v>0</v>
      </c>
      <c r="K60" s="847">
        <f>'RM_5.8.1.sz.mell'!K60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theme="7"/>
  </sheetPr>
  <dimension ref="A1:K60"/>
  <sheetViews>
    <sheetView topLeftCell="B1" zoomScale="120" zoomScaleNormal="120" workbookViewId="0">
      <selection activeCell="N32" sqref="N32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CONCATENATE("5.8.2. melléklet ",E_ALAPADATOK!A7," ",E_ALAPADATOK!B7," ",E_ALAPADATOK!C7," ",E_ALAPADATOK!D7," ",E_ALAPADATOK!E7," ",E_ALAPADATOK!F7," ",E_ALAPADATOK!G7," ",E_ALAPADATOK!H7)</f>
        <v>5.8.2.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CONCATENATE('E_5.8.1.sz.mell'!B2:J2)</f>
        <v>6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615</v>
      </c>
    </row>
    <row r="3" spans="1:11" s="465" customFormat="1" ht="23.1" customHeight="1" thickBot="1" x14ac:dyDescent="0.3">
      <c r="A3" s="635" t="s">
        <v>203</v>
      </c>
      <c r="B3" s="1763" t="str">
        <f>CONCATENATE('E_5.1.2.sz.mell'!B3:J3)</f>
        <v>Önként vállalt feladatok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60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'RM_5.8.2.sz.mell'!C10</f>
        <v>0</v>
      </c>
      <c r="D10" s="322">
        <f>'RM_5.8.2.sz.mell'!D10</f>
        <v>0</v>
      </c>
      <c r="E10" s="322">
        <f>'RM_5.8.2.sz.mell'!E10</f>
        <v>0</v>
      </c>
      <c r="F10" s="322">
        <f>'RM_5.8.2.sz.mell'!F10</f>
        <v>0</v>
      </c>
      <c r="G10" s="322">
        <f>'RM_5.8.2.sz.mell'!G10</f>
        <v>0</v>
      </c>
      <c r="H10" s="322">
        <f>'RM_5.8.2.sz.mell'!H10</f>
        <v>0</v>
      </c>
      <c r="I10" s="322">
        <f>'RM_5.8.2.sz.mell'!I10</f>
        <v>0</v>
      </c>
      <c r="J10" s="322">
        <f>'RM_5.8.2.sz.mell'!J10</f>
        <v>0</v>
      </c>
      <c r="K10" s="322">
        <f>'RM_5.8.2.sz.mell'!K10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'RM_5.8.2.sz.mell'!C11</f>
        <v>0</v>
      </c>
      <c r="D11" s="715">
        <f>'RM_5.8.2.sz.mell'!D11</f>
        <v>0</v>
      </c>
      <c r="E11" s="715">
        <f>'RM_5.8.2.sz.mell'!E11</f>
        <v>0</v>
      </c>
      <c r="F11" s="715">
        <f>'RM_5.8.2.sz.mell'!F11</f>
        <v>0</v>
      </c>
      <c r="G11" s="715">
        <f>'RM_5.8.2.sz.mell'!G11</f>
        <v>0</v>
      </c>
      <c r="H11" s="715">
        <f>'RM_5.8.2.sz.mell'!H11</f>
        <v>0</v>
      </c>
      <c r="I11" s="715">
        <f>'RM_5.8.2.sz.mell'!I11</f>
        <v>0</v>
      </c>
      <c r="J11" s="813">
        <f>'RM_5.8.2.sz.mell'!J11</f>
        <v>0</v>
      </c>
      <c r="K11" s="814">
        <f>'RM_5.8.2.sz.mell'!K11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'RM_5.8.2.sz.mell'!C12</f>
        <v>0</v>
      </c>
      <c r="D12" s="717">
        <f>'RM_5.8.2.sz.mell'!D12</f>
        <v>0</v>
      </c>
      <c r="E12" s="717">
        <f>'RM_5.8.2.sz.mell'!E12</f>
        <v>0</v>
      </c>
      <c r="F12" s="717">
        <f>'RM_5.8.2.sz.mell'!F12</f>
        <v>0</v>
      </c>
      <c r="G12" s="717">
        <f>'RM_5.8.2.sz.mell'!G12</f>
        <v>0</v>
      </c>
      <c r="H12" s="717">
        <f>'RM_5.8.2.sz.mell'!H12</f>
        <v>0</v>
      </c>
      <c r="I12" s="717">
        <f>'RM_5.8.2.sz.mell'!I12</f>
        <v>0</v>
      </c>
      <c r="J12" s="816">
        <f>'RM_5.8.2.sz.mell'!J12</f>
        <v>0</v>
      </c>
      <c r="K12" s="814">
        <f>'RM_5.8.2.sz.mell'!K12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'RM_5.8.2.sz.mell'!C13</f>
        <v>0</v>
      </c>
      <c r="D13" s="717">
        <f>'RM_5.8.2.sz.mell'!D13</f>
        <v>0</v>
      </c>
      <c r="E13" s="717">
        <f>'RM_5.8.2.sz.mell'!E13</f>
        <v>0</v>
      </c>
      <c r="F13" s="717">
        <f>'RM_5.8.2.sz.mell'!F13</f>
        <v>0</v>
      </c>
      <c r="G13" s="717">
        <f>'RM_5.8.2.sz.mell'!G13</f>
        <v>0</v>
      </c>
      <c r="H13" s="717">
        <f>'RM_5.8.2.sz.mell'!H13</f>
        <v>0</v>
      </c>
      <c r="I13" s="717">
        <f>'RM_5.8.2.sz.mell'!I13</f>
        <v>0</v>
      </c>
      <c r="J13" s="816">
        <f>'RM_5.8.2.sz.mell'!J13</f>
        <v>0</v>
      </c>
      <c r="K13" s="814">
        <f>'RM_5.8.2.sz.mell'!K13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'RM_5.8.2.sz.mell'!C14</f>
        <v>0</v>
      </c>
      <c r="D14" s="717">
        <f>'RM_5.8.2.sz.mell'!D14</f>
        <v>0</v>
      </c>
      <c r="E14" s="717">
        <f>'RM_5.8.2.sz.mell'!E14</f>
        <v>0</v>
      </c>
      <c r="F14" s="717">
        <f>'RM_5.8.2.sz.mell'!F14</f>
        <v>0</v>
      </c>
      <c r="G14" s="717">
        <f>'RM_5.8.2.sz.mell'!G14</f>
        <v>0</v>
      </c>
      <c r="H14" s="717">
        <f>'RM_5.8.2.sz.mell'!H14</f>
        <v>0</v>
      </c>
      <c r="I14" s="717">
        <f>'RM_5.8.2.sz.mell'!I14</f>
        <v>0</v>
      </c>
      <c r="J14" s="816">
        <f>'RM_5.8.2.sz.mell'!J14</f>
        <v>0</v>
      </c>
      <c r="K14" s="814">
        <f>'RM_5.8.2.sz.mell'!K14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'RM_5.8.2.sz.mell'!C15</f>
        <v>0</v>
      </c>
      <c r="D15" s="717">
        <f>'RM_5.8.2.sz.mell'!D15</f>
        <v>0</v>
      </c>
      <c r="E15" s="717">
        <f>'RM_5.8.2.sz.mell'!E15</f>
        <v>0</v>
      </c>
      <c r="F15" s="717">
        <f>'RM_5.8.2.sz.mell'!F15</f>
        <v>0</v>
      </c>
      <c r="G15" s="717">
        <f>'RM_5.8.2.sz.mell'!G15</f>
        <v>0</v>
      </c>
      <c r="H15" s="717">
        <f>'RM_5.8.2.sz.mell'!H15</f>
        <v>0</v>
      </c>
      <c r="I15" s="717">
        <f>'RM_5.8.2.sz.mell'!I15</f>
        <v>0</v>
      </c>
      <c r="J15" s="816">
        <f>'RM_5.8.2.sz.mell'!J15</f>
        <v>0</v>
      </c>
      <c r="K15" s="814">
        <f>'RM_5.8.2.sz.mell'!K15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'RM_5.8.2.sz.mell'!C16</f>
        <v>0</v>
      </c>
      <c r="D16" s="717">
        <f>'RM_5.8.2.sz.mell'!D16</f>
        <v>0</v>
      </c>
      <c r="E16" s="717">
        <f>'RM_5.8.2.sz.mell'!E16</f>
        <v>0</v>
      </c>
      <c r="F16" s="717">
        <f>'RM_5.8.2.sz.mell'!F16</f>
        <v>0</v>
      </c>
      <c r="G16" s="717">
        <f>'RM_5.8.2.sz.mell'!G16</f>
        <v>0</v>
      </c>
      <c r="H16" s="717">
        <f>'RM_5.8.2.sz.mell'!H16</f>
        <v>0</v>
      </c>
      <c r="I16" s="717">
        <f>'RM_5.8.2.sz.mell'!I16</f>
        <v>0</v>
      </c>
      <c r="J16" s="816">
        <f>'RM_5.8.2.sz.mell'!J16</f>
        <v>0</v>
      </c>
      <c r="K16" s="814">
        <f>'RM_5.8.2.sz.mell'!K16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'RM_5.8.2.sz.mell'!C17</f>
        <v>0</v>
      </c>
      <c r="D17" s="717">
        <f>'RM_5.8.2.sz.mell'!D17</f>
        <v>0</v>
      </c>
      <c r="E17" s="717">
        <f>'RM_5.8.2.sz.mell'!E17</f>
        <v>0</v>
      </c>
      <c r="F17" s="717">
        <f>'RM_5.8.2.sz.mell'!F17</f>
        <v>0</v>
      </c>
      <c r="G17" s="717">
        <f>'RM_5.8.2.sz.mell'!G17</f>
        <v>0</v>
      </c>
      <c r="H17" s="717">
        <f>'RM_5.8.2.sz.mell'!H17</f>
        <v>0</v>
      </c>
      <c r="I17" s="717">
        <f>'RM_5.8.2.sz.mell'!I17</f>
        <v>0</v>
      </c>
      <c r="J17" s="816">
        <f>'RM_5.8.2.sz.mell'!J17</f>
        <v>0</v>
      </c>
      <c r="K17" s="814">
        <f>'RM_5.8.2.sz.mell'!K17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'RM_5.8.2.sz.mell'!C18</f>
        <v>0</v>
      </c>
      <c r="D18" s="717">
        <f>'RM_5.8.2.sz.mell'!D18</f>
        <v>0</v>
      </c>
      <c r="E18" s="717">
        <f>'RM_5.8.2.sz.mell'!E18</f>
        <v>0</v>
      </c>
      <c r="F18" s="717">
        <f>'RM_5.8.2.sz.mell'!F18</f>
        <v>0</v>
      </c>
      <c r="G18" s="717">
        <f>'RM_5.8.2.sz.mell'!G18</f>
        <v>0</v>
      </c>
      <c r="H18" s="717">
        <f>'RM_5.8.2.sz.mell'!H18</f>
        <v>0</v>
      </c>
      <c r="I18" s="717">
        <f>'RM_5.8.2.sz.mell'!I18</f>
        <v>0</v>
      </c>
      <c r="J18" s="816">
        <f>'RM_5.8.2.sz.mell'!J18</f>
        <v>0</v>
      </c>
      <c r="K18" s="814">
        <f>'RM_5.8.2.sz.mell'!K18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'RM_5.8.2.sz.mell'!C19</f>
        <v>0</v>
      </c>
      <c r="D19" s="717">
        <f>'RM_5.8.2.sz.mell'!D19</f>
        <v>0</v>
      </c>
      <c r="E19" s="717">
        <f>'RM_5.8.2.sz.mell'!E19</f>
        <v>0</v>
      </c>
      <c r="F19" s="717">
        <f>'RM_5.8.2.sz.mell'!F19</f>
        <v>0</v>
      </c>
      <c r="G19" s="717">
        <f>'RM_5.8.2.sz.mell'!G19</f>
        <v>0</v>
      </c>
      <c r="H19" s="717">
        <f>'RM_5.8.2.sz.mell'!H19</f>
        <v>0</v>
      </c>
      <c r="I19" s="717">
        <f>'RM_5.8.2.sz.mell'!I19</f>
        <v>0</v>
      </c>
      <c r="J19" s="816">
        <f>'RM_5.8.2.sz.mell'!J19</f>
        <v>0</v>
      </c>
      <c r="K19" s="814">
        <f>'RM_5.8.2.sz.mell'!K19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'RM_5.8.2.sz.mell'!C20</f>
        <v>0</v>
      </c>
      <c r="D20" s="717">
        <f>'RM_5.8.2.sz.mell'!D20</f>
        <v>0</v>
      </c>
      <c r="E20" s="717">
        <f>'RM_5.8.2.sz.mell'!E20</f>
        <v>0</v>
      </c>
      <c r="F20" s="717">
        <f>'RM_5.8.2.sz.mell'!F20</f>
        <v>0</v>
      </c>
      <c r="G20" s="717">
        <f>'RM_5.8.2.sz.mell'!G20</f>
        <v>0</v>
      </c>
      <c r="H20" s="717">
        <f>'RM_5.8.2.sz.mell'!H20</f>
        <v>0</v>
      </c>
      <c r="I20" s="717">
        <f>'RM_5.8.2.sz.mell'!I20</f>
        <v>0</v>
      </c>
      <c r="J20" s="816">
        <f>'RM_5.8.2.sz.mell'!J20</f>
        <v>0</v>
      </c>
      <c r="K20" s="814">
        <f>'RM_5.8.2.sz.mell'!K20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'RM_5.8.2.sz.mell'!C21</f>
        <v>0</v>
      </c>
      <c r="D21" s="719">
        <f>'RM_5.8.2.sz.mell'!D21</f>
        <v>0</v>
      </c>
      <c r="E21" s="719">
        <f>'RM_5.8.2.sz.mell'!E21</f>
        <v>0</v>
      </c>
      <c r="F21" s="719">
        <f>'RM_5.8.2.sz.mell'!F21</f>
        <v>0</v>
      </c>
      <c r="G21" s="719">
        <f>'RM_5.8.2.sz.mell'!G21</f>
        <v>0</v>
      </c>
      <c r="H21" s="719">
        <f>'RM_5.8.2.sz.mell'!H21</f>
        <v>0</v>
      </c>
      <c r="I21" s="719">
        <f>'RM_5.8.2.sz.mell'!I21</f>
        <v>0</v>
      </c>
      <c r="J21" s="819">
        <f>'RM_5.8.2.sz.mell'!J21</f>
        <v>0</v>
      </c>
      <c r="K21" s="814">
        <f>'RM_5.8.2.sz.mell'!K21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'RM_5.8.2.sz.mell'!C22</f>
        <v>0</v>
      </c>
      <c r="D22" s="322">
        <f>'RM_5.8.2.sz.mell'!D22</f>
        <v>0</v>
      </c>
      <c r="E22" s="322">
        <f>'RM_5.8.2.sz.mell'!E22</f>
        <v>0</v>
      </c>
      <c r="F22" s="322">
        <f>'RM_5.8.2.sz.mell'!F22</f>
        <v>0</v>
      </c>
      <c r="G22" s="322">
        <f>'RM_5.8.2.sz.mell'!G22</f>
        <v>0</v>
      </c>
      <c r="H22" s="322">
        <f>'RM_5.8.2.sz.mell'!H22</f>
        <v>0</v>
      </c>
      <c r="I22" s="322">
        <f>'RM_5.8.2.sz.mell'!I22</f>
        <v>0</v>
      </c>
      <c r="J22" s="322">
        <f>'RM_5.8.2.sz.mell'!J22</f>
        <v>0</v>
      </c>
      <c r="K22" s="371">
        <f>'RM_5.8.2.sz.mell'!K22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'RM_5.8.2.sz.mell'!C23</f>
        <v>0</v>
      </c>
      <c r="D23" s="699">
        <f>'RM_5.8.2.sz.mell'!D23</f>
        <v>0</v>
      </c>
      <c r="E23" s="699">
        <f>'RM_5.8.2.sz.mell'!E23</f>
        <v>0</v>
      </c>
      <c r="F23" s="699">
        <f>'RM_5.8.2.sz.mell'!F23</f>
        <v>0</v>
      </c>
      <c r="G23" s="699">
        <f>'RM_5.8.2.sz.mell'!G23</f>
        <v>0</v>
      </c>
      <c r="H23" s="699">
        <f>'RM_5.8.2.sz.mell'!H23</f>
        <v>0</v>
      </c>
      <c r="I23" s="699">
        <f>'RM_5.8.2.sz.mell'!I23</f>
        <v>0</v>
      </c>
      <c r="J23" s="821">
        <f>'RM_5.8.2.sz.mell'!J23</f>
        <v>0</v>
      </c>
      <c r="K23" s="814">
        <f>'RM_5.8.2.sz.mell'!K23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'RM_5.8.2.sz.mell'!C24</f>
        <v>0</v>
      </c>
      <c r="D24" s="717">
        <f>'RM_5.8.2.sz.mell'!D24</f>
        <v>0</v>
      </c>
      <c r="E24" s="717">
        <f>'RM_5.8.2.sz.mell'!E24</f>
        <v>0</v>
      </c>
      <c r="F24" s="717">
        <f>'RM_5.8.2.sz.mell'!F24</f>
        <v>0</v>
      </c>
      <c r="G24" s="717">
        <f>'RM_5.8.2.sz.mell'!G24</f>
        <v>0</v>
      </c>
      <c r="H24" s="717">
        <f>'RM_5.8.2.sz.mell'!H24</f>
        <v>0</v>
      </c>
      <c r="I24" s="717">
        <f>'RM_5.8.2.sz.mell'!I24</f>
        <v>0</v>
      </c>
      <c r="J24" s="816">
        <f>'RM_5.8.2.sz.mell'!J24</f>
        <v>0</v>
      </c>
      <c r="K24" s="822">
        <f>'RM_5.8.2.sz.mell'!K24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'RM_5.8.2.sz.mell'!C25</f>
        <v>0</v>
      </c>
      <c r="D25" s="717">
        <f>'RM_5.8.2.sz.mell'!D25</f>
        <v>0</v>
      </c>
      <c r="E25" s="717">
        <f>'RM_5.8.2.sz.mell'!E25</f>
        <v>0</v>
      </c>
      <c r="F25" s="717">
        <f>'RM_5.8.2.sz.mell'!F25</f>
        <v>0</v>
      </c>
      <c r="G25" s="717">
        <f>'RM_5.8.2.sz.mell'!G25</f>
        <v>0</v>
      </c>
      <c r="H25" s="717">
        <f>'RM_5.8.2.sz.mell'!H25</f>
        <v>0</v>
      </c>
      <c r="I25" s="717">
        <f>'RM_5.8.2.sz.mell'!I25</f>
        <v>0</v>
      </c>
      <c r="J25" s="816">
        <f>'RM_5.8.2.sz.mell'!J25</f>
        <v>0</v>
      </c>
      <c r="K25" s="822">
        <f>'RM_5.8.2.sz.mell'!K25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'RM_5.8.2.sz.mell'!C26</f>
        <v>0</v>
      </c>
      <c r="D26" s="719">
        <f>'RM_5.8.2.sz.mell'!D26</f>
        <v>0</v>
      </c>
      <c r="E26" s="719">
        <f>'RM_5.8.2.sz.mell'!E26</f>
        <v>0</v>
      </c>
      <c r="F26" s="719">
        <f>'RM_5.8.2.sz.mell'!F26</f>
        <v>0</v>
      </c>
      <c r="G26" s="719">
        <f>'RM_5.8.2.sz.mell'!G26</f>
        <v>0</v>
      </c>
      <c r="H26" s="719">
        <f>'RM_5.8.2.sz.mell'!H26</f>
        <v>0</v>
      </c>
      <c r="I26" s="719">
        <f>'RM_5.8.2.sz.mell'!I26</f>
        <v>0</v>
      </c>
      <c r="J26" s="823">
        <f>'RM_5.8.2.sz.mell'!J26</f>
        <v>0</v>
      </c>
      <c r="K26" s="824">
        <f>'RM_5.8.2.sz.mell'!K26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'RM_5.8.2.sz.mell'!C27</f>
        <v>0</v>
      </c>
      <c r="D27" s="414">
        <f>'RM_5.8.2.sz.mell'!D27</f>
        <v>0</v>
      </c>
      <c r="E27" s="414">
        <f>'RM_5.8.2.sz.mell'!E27</f>
        <v>0</v>
      </c>
      <c r="F27" s="414">
        <f>'RM_5.8.2.sz.mell'!F27</f>
        <v>0</v>
      </c>
      <c r="G27" s="414">
        <f>'RM_5.8.2.sz.mell'!G27</f>
        <v>0</v>
      </c>
      <c r="H27" s="414">
        <f>'RM_5.8.2.sz.mell'!H27</f>
        <v>0</v>
      </c>
      <c r="I27" s="414">
        <f>'RM_5.8.2.sz.mell'!I27</f>
        <v>0</v>
      </c>
      <c r="J27" s="414">
        <f>'RM_5.8.2.sz.mell'!J27</f>
        <v>0</v>
      </c>
      <c r="K27" s="327">
        <f>'RM_5.8.2.sz.mell'!K27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'RM_5.8.2.sz.mell'!C28</f>
        <v>0</v>
      </c>
      <c r="D28" s="322">
        <f>'RM_5.8.2.sz.mell'!D28</f>
        <v>0</v>
      </c>
      <c r="E28" s="322">
        <f>'RM_5.8.2.sz.mell'!E28</f>
        <v>0</v>
      </c>
      <c r="F28" s="322">
        <f>'RM_5.8.2.sz.mell'!F28</f>
        <v>0</v>
      </c>
      <c r="G28" s="322">
        <f>'RM_5.8.2.sz.mell'!G28</f>
        <v>0</v>
      </c>
      <c r="H28" s="322">
        <f>'RM_5.8.2.sz.mell'!H28</f>
        <v>0</v>
      </c>
      <c r="I28" s="322">
        <f>'RM_5.8.2.sz.mell'!I28</f>
        <v>0</v>
      </c>
      <c r="J28" s="322">
        <f>'RM_5.8.2.sz.mell'!J28</f>
        <v>0</v>
      </c>
      <c r="K28" s="371">
        <f>'RM_5.8.2.sz.mell'!K28</f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'RM_5.8.2.sz.mell'!C29</f>
        <v>0</v>
      </c>
      <c r="D29" s="710">
        <f>'RM_5.8.2.sz.mell'!D29</f>
        <v>0</v>
      </c>
      <c r="E29" s="710">
        <f>'RM_5.8.2.sz.mell'!E29</f>
        <v>0</v>
      </c>
      <c r="F29" s="710">
        <f>'RM_5.8.2.sz.mell'!F29</f>
        <v>0</v>
      </c>
      <c r="G29" s="710">
        <f>'RM_5.8.2.sz.mell'!G29</f>
        <v>0</v>
      </c>
      <c r="H29" s="710">
        <f>'RM_5.8.2.sz.mell'!H29</f>
        <v>0</v>
      </c>
      <c r="I29" s="710">
        <f>'RM_5.8.2.sz.mell'!I29</f>
        <v>0</v>
      </c>
      <c r="J29" s="821">
        <f>'RM_5.8.2.sz.mell'!J29</f>
        <v>0</v>
      </c>
      <c r="K29" s="814">
        <f>'RM_5.8.2.sz.mell'!K29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'RM_5.8.2.sz.mell'!C30</f>
        <v>0</v>
      </c>
      <c r="D30" s="710">
        <f>'RM_5.8.2.sz.mell'!D30</f>
        <v>0</v>
      </c>
      <c r="E30" s="710">
        <f>'RM_5.8.2.sz.mell'!E30</f>
        <v>0</v>
      </c>
      <c r="F30" s="710">
        <f>'RM_5.8.2.sz.mell'!F30</f>
        <v>0</v>
      </c>
      <c r="G30" s="710">
        <f>'RM_5.8.2.sz.mell'!G30</f>
        <v>0</v>
      </c>
      <c r="H30" s="710">
        <f>'RM_5.8.2.sz.mell'!H30</f>
        <v>0</v>
      </c>
      <c r="I30" s="710">
        <f>'RM_5.8.2.sz.mell'!I30</f>
        <v>0</v>
      </c>
      <c r="J30" s="821">
        <f>'RM_5.8.2.sz.mell'!J30</f>
        <v>0</v>
      </c>
      <c r="K30" s="814">
        <f>'RM_5.8.2.sz.mell'!K30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'RM_5.8.2.sz.mell'!C31</f>
        <v>0</v>
      </c>
      <c r="D31" s="790">
        <f>'RM_5.8.2.sz.mell'!D31</f>
        <v>0</v>
      </c>
      <c r="E31" s="790">
        <f>'RM_5.8.2.sz.mell'!E31</f>
        <v>0</v>
      </c>
      <c r="F31" s="790">
        <f>'RM_5.8.2.sz.mell'!F31</f>
        <v>0</v>
      </c>
      <c r="G31" s="790">
        <f>'RM_5.8.2.sz.mell'!G31</f>
        <v>0</v>
      </c>
      <c r="H31" s="790">
        <f>'RM_5.8.2.sz.mell'!H31</f>
        <v>0</v>
      </c>
      <c r="I31" s="790">
        <f>'RM_5.8.2.sz.mell'!I31</f>
        <v>0</v>
      </c>
      <c r="J31" s="821">
        <f>'RM_5.8.2.sz.mell'!J31</f>
        <v>0</v>
      </c>
      <c r="K31" s="814">
        <f>'RM_5.8.2.sz.mell'!K31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'RM_5.8.2.sz.mell'!C32</f>
        <v>0</v>
      </c>
      <c r="D32" s="322">
        <f>'RM_5.8.2.sz.mell'!D32</f>
        <v>0</v>
      </c>
      <c r="E32" s="322">
        <f>'RM_5.8.2.sz.mell'!E32</f>
        <v>0</v>
      </c>
      <c r="F32" s="322">
        <f>'RM_5.8.2.sz.mell'!F32</f>
        <v>0</v>
      </c>
      <c r="G32" s="322">
        <f>'RM_5.8.2.sz.mell'!G32</f>
        <v>0</v>
      </c>
      <c r="H32" s="322">
        <f>'RM_5.8.2.sz.mell'!H32</f>
        <v>0</v>
      </c>
      <c r="I32" s="322">
        <f>'RM_5.8.2.sz.mell'!I32</f>
        <v>0</v>
      </c>
      <c r="J32" s="322">
        <f>'RM_5.8.2.sz.mell'!J32</f>
        <v>0</v>
      </c>
      <c r="K32" s="371">
        <f>'RM_5.8.2.sz.mell'!K32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'RM_5.8.2.sz.mell'!C33</f>
        <v>0</v>
      </c>
      <c r="D33" s="703">
        <f>'RM_5.8.2.sz.mell'!D33</f>
        <v>0</v>
      </c>
      <c r="E33" s="703">
        <f>'RM_5.8.2.sz.mell'!E33</f>
        <v>0</v>
      </c>
      <c r="F33" s="703">
        <f>'RM_5.8.2.sz.mell'!F33</f>
        <v>0</v>
      </c>
      <c r="G33" s="703">
        <f>'RM_5.8.2.sz.mell'!G33</f>
        <v>0</v>
      </c>
      <c r="H33" s="703">
        <f>'RM_5.8.2.sz.mell'!H33</f>
        <v>0</v>
      </c>
      <c r="I33" s="703">
        <f>'RM_5.8.2.sz.mell'!I33</f>
        <v>0</v>
      </c>
      <c r="J33" s="821">
        <f>'RM_5.8.2.sz.mell'!J33</f>
        <v>0</v>
      </c>
      <c r="K33" s="814">
        <f>'RM_5.8.2.sz.mell'!K33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'RM_5.8.2.sz.mell'!C34</f>
        <v>0</v>
      </c>
      <c r="D34" s="710">
        <f>'RM_5.8.2.sz.mell'!D34</f>
        <v>0</v>
      </c>
      <c r="E34" s="710">
        <f>'RM_5.8.2.sz.mell'!E34</f>
        <v>0</v>
      </c>
      <c r="F34" s="710">
        <f>'RM_5.8.2.sz.mell'!F34</f>
        <v>0</v>
      </c>
      <c r="G34" s="710">
        <f>'RM_5.8.2.sz.mell'!G34</f>
        <v>0</v>
      </c>
      <c r="H34" s="710">
        <f>'RM_5.8.2.sz.mell'!H34</f>
        <v>0</v>
      </c>
      <c r="I34" s="710">
        <f>'RM_5.8.2.sz.mell'!I34</f>
        <v>0</v>
      </c>
      <c r="J34" s="821">
        <f>'RM_5.8.2.sz.mell'!J34</f>
        <v>0</v>
      </c>
      <c r="K34" s="814">
        <f>'RM_5.8.2.sz.mell'!K34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'RM_5.8.2.sz.mell'!C35</f>
        <v>0</v>
      </c>
      <c r="D35" s="790">
        <f>'RM_5.8.2.sz.mell'!D35</f>
        <v>0</v>
      </c>
      <c r="E35" s="790">
        <f>'RM_5.8.2.sz.mell'!E35</f>
        <v>0</v>
      </c>
      <c r="F35" s="790">
        <f>'RM_5.8.2.sz.mell'!F35</f>
        <v>0</v>
      </c>
      <c r="G35" s="790">
        <f>'RM_5.8.2.sz.mell'!G35</f>
        <v>0</v>
      </c>
      <c r="H35" s="790">
        <f>'RM_5.8.2.sz.mell'!H35</f>
        <v>0</v>
      </c>
      <c r="I35" s="790">
        <f>'RM_5.8.2.sz.mell'!I35</f>
        <v>0</v>
      </c>
      <c r="J35" s="821">
        <f>'RM_5.8.2.sz.mell'!J35</f>
        <v>0</v>
      </c>
      <c r="K35" s="831">
        <f>'RM_5.8.2.sz.mell'!K35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'RM_5.8.2.sz.mell'!C36</f>
        <v>0</v>
      </c>
      <c r="D36" s="414">
        <f>'RM_5.8.2.sz.mell'!D36</f>
        <v>0</v>
      </c>
      <c r="E36" s="414">
        <f>'RM_5.8.2.sz.mell'!E36</f>
        <v>0</v>
      </c>
      <c r="F36" s="414">
        <f>'RM_5.8.2.sz.mell'!F36</f>
        <v>0</v>
      </c>
      <c r="G36" s="414">
        <f>'RM_5.8.2.sz.mell'!G36</f>
        <v>0</v>
      </c>
      <c r="H36" s="414">
        <f>'RM_5.8.2.sz.mell'!H36</f>
        <v>0</v>
      </c>
      <c r="I36" s="414">
        <f>'RM_5.8.2.sz.mell'!I36</f>
        <v>0</v>
      </c>
      <c r="J36" s="322">
        <f>'RM_5.8.2.sz.mell'!J36</f>
        <v>0</v>
      </c>
      <c r="K36" s="327">
        <f>'RM_5.8.2.sz.mell'!K36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'RM_5.8.2.sz.mell'!C37</f>
        <v>0</v>
      </c>
      <c r="D37" s="414">
        <f>'RM_5.8.2.sz.mell'!D37</f>
        <v>0</v>
      </c>
      <c r="E37" s="414">
        <f>'RM_5.8.2.sz.mell'!E37</f>
        <v>0</v>
      </c>
      <c r="F37" s="414">
        <f>'RM_5.8.2.sz.mell'!F37</f>
        <v>0</v>
      </c>
      <c r="G37" s="414">
        <f>'RM_5.8.2.sz.mell'!G37</f>
        <v>0</v>
      </c>
      <c r="H37" s="414">
        <f>'RM_5.8.2.sz.mell'!H37</f>
        <v>0</v>
      </c>
      <c r="I37" s="414">
        <f>'RM_5.8.2.sz.mell'!I37</f>
        <v>0</v>
      </c>
      <c r="J37" s="832">
        <f>'RM_5.8.2.sz.mell'!J37</f>
        <v>0</v>
      </c>
      <c r="K37" s="814">
        <f>'RM_5.8.2.sz.mell'!K37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'RM_5.8.2.sz.mell'!C38</f>
        <v>0</v>
      </c>
      <c r="D38" s="322">
        <f>'RM_5.8.2.sz.mell'!D38</f>
        <v>0</v>
      </c>
      <c r="E38" s="322">
        <f>'RM_5.8.2.sz.mell'!E38</f>
        <v>0</v>
      </c>
      <c r="F38" s="322">
        <f>'RM_5.8.2.sz.mell'!F38</f>
        <v>0</v>
      </c>
      <c r="G38" s="322">
        <f>'RM_5.8.2.sz.mell'!G38</f>
        <v>0</v>
      </c>
      <c r="H38" s="322">
        <f>'RM_5.8.2.sz.mell'!H38</f>
        <v>0</v>
      </c>
      <c r="I38" s="322">
        <f>'RM_5.8.2.sz.mell'!I38</f>
        <v>0</v>
      </c>
      <c r="J38" s="322">
        <f>'RM_5.8.2.sz.mell'!J38</f>
        <v>0</v>
      </c>
      <c r="K38" s="371">
        <f>'RM_5.8.2.sz.mell'!K38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'RM_5.8.2.sz.mell'!C39</f>
        <v>0</v>
      </c>
      <c r="D39" s="322">
        <f>'RM_5.8.2.sz.mell'!D39</f>
        <v>0</v>
      </c>
      <c r="E39" s="322">
        <f>'RM_5.8.2.sz.mell'!E39</f>
        <v>0</v>
      </c>
      <c r="F39" s="322">
        <f>'RM_5.8.2.sz.mell'!F39</f>
        <v>0</v>
      </c>
      <c r="G39" s="322">
        <f>'RM_5.8.2.sz.mell'!G39</f>
        <v>0</v>
      </c>
      <c r="H39" s="322">
        <f>'RM_5.8.2.sz.mell'!H39</f>
        <v>0</v>
      </c>
      <c r="I39" s="322">
        <f>'RM_5.8.2.sz.mell'!I39</f>
        <v>0</v>
      </c>
      <c r="J39" s="322">
        <f>'RM_5.8.2.sz.mell'!J39</f>
        <v>0</v>
      </c>
      <c r="K39" s="371">
        <f>'RM_5.8.2.sz.mell'!K39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'RM_5.8.2.sz.mell'!C40</f>
        <v>0</v>
      </c>
      <c r="D40" s="703">
        <f>'RM_5.8.2.sz.mell'!D40</f>
        <v>0</v>
      </c>
      <c r="E40" s="703">
        <f>'RM_5.8.2.sz.mell'!E40</f>
        <v>0</v>
      </c>
      <c r="F40" s="703">
        <f>'RM_5.8.2.sz.mell'!F40</f>
        <v>0</v>
      </c>
      <c r="G40" s="703">
        <f>'RM_5.8.2.sz.mell'!G40</f>
        <v>0</v>
      </c>
      <c r="H40" s="703">
        <f>'RM_5.8.2.sz.mell'!H40</f>
        <v>0</v>
      </c>
      <c r="I40" s="703">
        <f>'RM_5.8.2.sz.mell'!I40</f>
        <v>0</v>
      </c>
      <c r="J40" s="821">
        <f>'RM_5.8.2.sz.mell'!J40</f>
        <v>0</v>
      </c>
      <c r="K40" s="814">
        <f>'RM_5.8.2.sz.mell'!K40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'RM_5.8.2.sz.mell'!C41</f>
        <v>0</v>
      </c>
      <c r="D41" s="710">
        <f>'RM_5.8.2.sz.mell'!D41</f>
        <v>0</v>
      </c>
      <c r="E41" s="710">
        <f>'RM_5.8.2.sz.mell'!E41</f>
        <v>0</v>
      </c>
      <c r="F41" s="710">
        <f>'RM_5.8.2.sz.mell'!F41</f>
        <v>0</v>
      </c>
      <c r="G41" s="710">
        <f>'RM_5.8.2.sz.mell'!G41</f>
        <v>0</v>
      </c>
      <c r="H41" s="710">
        <f>'RM_5.8.2.sz.mell'!H41</f>
        <v>0</v>
      </c>
      <c r="I41" s="710">
        <f>'RM_5.8.2.sz.mell'!I41</f>
        <v>0</v>
      </c>
      <c r="J41" s="821">
        <f>'RM_5.8.2.sz.mell'!J41</f>
        <v>0</v>
      </c>
      <c r="K41" s="822">
        <f>'RM_5.8.2.sz.mell'!K41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'RM_5.8.2.sz.mell'!C42</f>
        <v>0</v>
      </c>
      <c r="D42" s="707">
        <f>'RM_5.8.2.sz.mell'!D42</f>
        <v>0</v>
      </c>
      <c r="E42" s="707">
        <f>'RM_5.8.2.sz.mell'!E42</f>
        <v>0</v>
      </c>
      <c r="F42" s="707">
        <f>'RM_5.8.2.sz.mell'!F42</f>
        <v>0</v>
      </c>
      <c r="G42" s="707">
        <f>'RM_5.8.2.sz.mell'!G42</f>
        <v>0</v>
      </c>
      <c r="H42" s="707">
        <f>'RM_5.8.2.sz.mell'!H42</f>
        <v>0</v>
      </c>
      <c r="I42" s="707">
        <f>'RM_5.8.2.sz.mell'!I42</f>
        <v>0</v>
      </c>
      <c r="J42" s="821">
        <f>'RM_5.8.2.sz.mell'!J42</f>
        <v>0</v>
      </c>
      <c r="K42" s="824">
        <f>'RM_5.8.2.sz.mell'!K42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'RM_5.8.2.sz.mell'!C43</f>
        <v>0</v>
      </c>
      <c r="D43" s="322">
        <f>'RM_5.8.2.sz.mell'!D43</f>
        <v>0</v>
      </c>
      <c r="E43" s="322">
        <f>'RM_5.8.2.sz.mell'!E43</f>
        <v>0</v>
      </c>
      <c r="F43" s="322">
        <f>'RM_5.8.2.sz.mell'!F43</f>
        <v>0</v>
      </c>
      <c r="G43" s="322">
        <f>'RM_5.8.2.sz.mell'!G43</f>
        <v>0</v>
      </c>
      <c r="H43" s="322">
        <f>'RM_5.8.2.sz.mell'!H43</f>
        <v>0</v>
      </c>
      <c r="I43" s="322">
        <f>'RM_5.8.2.sz.mell'!I43</f>
        <v>0</v>
      </c>
      <c r="J43" s="322">
        <f>'RM_5.8.2.sz.mell'!J43</f>
        <v>0</v>
      </c>
      <c r="K43" s="371">
        <f>'RM_5.8.2.sz.mell'!K43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'RM_5.8.2.sz.mell'!C45</f>
        <v>0</v>
      </c>
      <c r="D45" s="834">
        <f>'RM_5.8.2.sz.mell'!D45</f>
        <v>0</v>
      </c>
      <c r="E45" s="834">
        <f>'RM_5.8.2.sz.mell'!E45</f>
        <v>0</v>
      </c>
      <c r="F45" s="834">
        <f>'RM_5.8.2.sz.mell'!F45</f>
        <v>0</v>
      </c>
      <c r="G45" s="834">
        <f>'RM_5.8.2.sz.mell'!G45</f>
        <v>0</v>
      </c>
      <c r="H45" s="834">
        <f>'RM_5.8.2.sz.mell'!H45</f>
        <v>0</v>
      </c>
      <c r="I45" s="834">
        <f>'RM_5.8.2.sz.mell'!I45</f>
        <v>0</v>
      </c>
      <c r="J45" s="834">
        <f>'RM_5.8.2.sz.mell'!J45</f>
        <v>0</v>
      </c>
      <c r="K45" s="327">
        <f>'RM_5.8.2.sz.mell'!K45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'RM_5.8.2.sz.mell'!C46</f>
        <v>0</v>
      </c>
      <c r="D46" s="836">
        <f>'RM_5.8.2.sz.mell'!D46</f>
        <v>0</v>
      </c>
      <c r="E46" s="836">
        <f>'RM_5.8.2.sz.mell'!E46</f>
        <v>0</v>
      </c>
      <c r="F46" s="836">
        <f>'RM_5.8.2.sz.mell'!F46</f>
        <v>0</v>
      </c>
      <c r="G46" s="836">
        <f>'RM_5.8.2.sz.mell'!G46</f>
        <v>0</v>
      </c>
      <c r="H46" s="836">
        <f>'RM_5.8.2.sz.mell'!H46</f>
        <v>0</v>
      </c>
      <c r="I46" s="836">
        <f>'RM_5.8.2.sz.mell'!I46</f>
        <v>0</v>
      </c>
      <c r="J46" s="836">
        <f>'RM_5.8.2.sz.mell'!J46</f>
        <v>0</v>
      </c>
      <c r="K46" s="837">
        <f>'RM_5.8.2.sz.mell'!K46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'RM_5.8.2.sz.mell'!C47</f>
        <v>0</v>
      </c>
      <c r="D47" s="839">
        <f>'RM_5.8.2.sz.mell'!D47</f>
        <v>0</v>
      </c>
      <c r="E47" s="839">
        <f>'RM_5.8.2.sz.mell'!E47</f>
        <v>0</v>
      </c>
      <c r="F47" s="839">
        <f>'RM_5.8.2.sz.mell'!F47</f>
        <v>0</v>
      </c>
      <c r="G47" s="839">
        <f>'RM_5.8.2.sz.mell'!G47</f>
        <v>0</v>
      </c>
      <c r="H47" s="839">
        <f>'RM_5.8.2.sz.mell'!H47</f>
        <v>0</v>
      </c>
      <c r="I47" s="839">
        <f>'RM_5.8.2.sz.mell'!I47</f>
        <v>0</v>
      </c>
      <c r="J47" s="839">
        <f>'RM_5.8.2.sz.mell'!J47</f>
        <v>0</v>
      </c>
      <c r="K47" s="840">
        <f>'RM_5.8.2.sz.mell'!K47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'RM_5.8.2.sz.mell'!C48</f>
        <v>0</v>
      </c>
      <c r="D48" s="839">
        <f>'RM_5.8.2.sz.mell'!D48</f>
        <v>0</v>
      </c>
      <c r="E48" s="839">
        <f>'RM_5.8.2.sz.mell'!E48</f>
        <v>0</v>
      </c>
      <c r="F48" s="839">
        <f>'RM_5.8.2.sz.mell'!F48</f>
        <v>0</v>
      </c>
      <c r="G48" s="839">
        <f>'RM_5.8.2.sz.mell'!G48</f>
        <v>0</v>
      </c>
      <c r="H48" s="839">
        <f>'RM_5.8.2.sz.mell'!H48</f>
        <v>0</v>
      </c>
      <c r="I48" s="839">
        <f>'RM_5.8.2.sz.mell'!I48</f>
        <v>0</v>
      </c>
      <c r="J48" s="839">
        <f>'RM_5.8.2.sz.mell'!J48</f>
        <v>0</v>
      </c>
      <c r="K48" s="840">
        <f>'RM_5.8.2.sz.mell'!K48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'RM_5.8.2.sz.mell'!C49</f>
        <v>0</v>
      </c>
      <c r="D49" s="839">
        <f>'RM_5.8.2.sz.mell'!D49</f>
        <v>0</v>
      </c>
      <c r="E49" s="839">
        <f>'RM_5.8.2.sz.mell'!E49</f>
        <v>0</v>
      </c>
      <c r="F49" s="839">
        <f>'RM_5.8.2.sz.mell'!F49</f>
        <v>0</v>
      </c>
      <c r="G49" s="839">
        <f>'RM_5.8.2.sz.mell'!G49</f>
        <v>0</v>
      </c>
      <c r="H49" s="839">
        <f>'RM_5.8.2.sz.mell'!H49</f>
        <v>0</v>
      </c>
      <c r="I49" s="839">
        <f>'RM_5.8.2.sz.mell'!I49</f>
        <v>0</v>
      </c>
      <c r="J49" s="839">
        <f>'RM_5.8.2.sz.mell'!J49</f>
        <v>0</v>
      </c>
      <c r="K49" s="840">
        <f>'RM_5.8.2.sz.mell'!K49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'RM_5.8.2.sz.mell'!C50</f>
        <v>0</v>
      </c>
      <c r="D50" s="839">
        <f>'RM_5.8.2.sz.mell'!D50</f>
        <v>0</v>
      </c>
      <c r="E50" s="839">
        <f>'RM_5.8.2.sz.mell'!E50</f>
        <v>0</v>
      </c>
      <c r="F50" s="839">
        <f>'RM_5.8.2.sz.mell'!F50</f>
        <v>0</v>
      </c>
      <c r="G50" s="839">
        <f>'RM_5.8.2.sz.mell'!G50</f>
        <v>0</v>
      </c>
      <c r="H50" s="839">
        <f>'RM_5.8.2.sz.mell'!H50</f>
        <v>0</v>
      </c>
      <c r="I50" s="839">
        <f>'RM_5.8.2.sz.mell'!I50</f>
        <v>0</v>
      </c>
      <c r="J50" s="839">
        <f>'RM_5.8.2.sz.mell'!J50</f>
        <v>0</v>
      </c>
      <c r="K50" s="840">
        <f>'RM_5.8.2.sz.mell'!K50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'RM_5.8.2.sz.mell'!C51</f>
        <v>0</v>
      </c>
      <c r="D51" s="834">
        <f>'RM_5.8.2.sz.mell'!D51</f>
        <v>0</v>
      </c>
      <c r="E51" s="834">
        <f>'RM_5.8.2.sz.mell'!E51</f>
        <v>0</v>
      </c>
      <c r="F51" s="834">
        <f>'RM_5.8.2.sz.mell'!F51</f>
        <v>0</v>
      </c>
      <c r="G51" s="834">
        <f>'RM_5.8.2.sz.mell'!G51</f>
        <v>0</v>
      </c>
      <c r="H51" s="834">
        <f>'RM_5.8.2.sz.mell'!H51</f>
        <v>0</v>
      </c>
      <c r="I51" s="834">
        <f>'RM_5.8.2.sz.mell'!I51</f>
        <v>0</v>
      </c>
      <c r="J51" s="834">
        <f>'RM_5.8.2.sz.mell'!J51</f>
        <v>0</v>
      </c>
      <c r="K51" s="327">
        <f>'RM_5.8.2.sz.mell'!K51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'RM_5.8.2.sz.mell'!C52</f>
        <v>0</v>
      </c>
      <c r="D52" s="836">
        <f>'RM_5.8.2.sz.mell'!D52</f>
        <v>0</v>
      </c>
      <c r="E52" s="836">
        <f>'RM_5.8.2.sz.mell'!E52</f>
        <v>0</v>
      </c>
      <c r="F52" s="836">
        <f>'RM_5.8.2.sz.mell'!F52</f>
        <v>0</v>
      </c>
      <c r="G52" s="836">
        <f>'RM_5.8.2.sz.mell'!G52</f>
        <v>0</v>
      </c>
      <c r="H52" s="836">
        <f>'RM_5.8.2.sz.mell'!H52</f>
        <v>0</v>
      </c>
      <c r="I52" s="836">
        <f>'RM_5.8.2.sz.mell'!I52</f>
        <v>0</v>
      </c>
      <c r="J52" s="836">
        <f>'RM_5.8.2.sz.mell'!J52</f>
        <v>0</v>
      </c>
      <c r="K52" s="837">
        <f>'RM_5.8.2.sz.mell'!K52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'RM_5.8.2.sz.mell'!C53</f>
        <v>0</v>
      </c>
      <c r="D53" s="839">
        <f>'RM_5.8.2.sz.mell'!D53</f>
        <v>0</v>
      </c>
      <c r="E53" s="839">
        <f>'RM_5.8.2.sz.mell'!E53</f>
        <v>0</v>
      </c>
      <c r="F53" s="839">
        <f>'RM_5.8.2.sz.mell'!F53</f>
        <v>0</v>
      </c>
      <c r="G53" s="839">
        <f>'RM_5.8.2.sz.mell'!G53</f>
        <v>0</v>
      </c>
      <c r="H53" s="839">
        <f>'RM_5.8.2.sz.mell'!H53</f>
        <v>0</v>
      </c>
      <c r="I53" s="839">
        <f>'RM_5.8.2.sz.mell'!I53</f>
        <v>0</v>
      </c>
      <c r="J53" s="839">
        <f>'RM_5.8.2.sz.mell'!J53</f>
        <v>0</v>
      </c>
      <c r="K53" s="840">
        <f>'RM_5.8.2.sz.mell'!K53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'RM_5.8.2.sz.mell'!C54</f>
        <v>0</v>
      </c>
      <c r="D54" s="839">
        <f>'RM_5.8.2.sz.mell'!D54</f>
        <v>0</v>
      </c>
      <c r="E54" s="839">
        <f>'RM_5.8.2.sz.mell'!E54</f>
        <v>0</v>
      </c>
      <c r="F54" s="839">
        <f>'RM_5.8.2.sz.mell'!F54</f>
        <v>0</v>
      </c>
      <c r="G54" s="839">
        <f>'RM_5.8.2.sz.mell'!G54</f>
        <v>0</v>
      </c>
      <c r="H54" s="839">
        <f>'RM_5.8.2.sz.mell'!H54</f>
        <v>0</v>
      </c>
      <c r="I54" s="839">
        <f>'RM_5.8.2.sz.mell'!I54</f>
        <v>0</v>
      </c>
      <c r="J54" s="839">
        <f>'RM_5.8.2.sz.mell'!J54</f>
        <v>0</v>
      </c>
      <c r="K54" s="840">
        <f>'RM_5.8.2.sz.mell'!K54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'RM_5.8.2.sz.mell'!C55</f>
        <v>0</v>
      </c>
      <c r="D55" s="839">
        <f>'RM_5.8.2.sz.mell'!D55</f>
        <v>0</v>
      </c>
      <c r="E55" s="839">
        <f>'RM_5.8.2.sz.mell'!E55</f>
        <v>0</v>
      </c>
      <c r="F55" s="839">
        <f>'RM_5.8.2.sz.mell'!F55</f>
        <v>0</v>
      </c>
      <c r="G55" s="839">
        <f>'RM_5.8.2.sz.mell'!G55</f>
        <v>0</v>
      </c>
      <c r="H55" s="839">
        <f>'RM_5.8.2.sz.mell'!H55</f>
        <v>0</v>
      </c>
      <c r="I55" s="839">
        <f>'RM_5.8.2.sz.mell'!I55</f>
        <v>0</v>
      </c>
      <c r="J55" s="839">
        <f>'RM_5.8.2.sz.mell'!J55</f>
        <v>0</v>
      </c>
      <c r="K55" s="840">
        <f>'RM_5.8.2.sz.mell'!K55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'RM_5.8.2.sz.mell'!C56</f>
        <v>0</v>
      </c>
      <c r="D56" s="834">
        <f>'RM_5.8.2.sz.mell'!D56</f>
        <v>0</v>
      </c>
      <c r="E56" s="834">
        <f>'RM_5.8.2.sz.mell'!E56</f>
        <v>0</v>
      </c>
      <c r="F56" s="834">
        <f>'RM_5.8.2.sz.mell'!F56</f>
        <v>0</v>
      </c>
      <c r="G56" s="834">
        <f>'RM_5.8.2.sz.mell'!G56</f>
        <v>0</v>
      </c>
      <c r="H56" s="834">
        <f>'RM_5.8.2.sz.mell'!H56</f>
        <v>0</v>
      </c>
      <c r="I56" s="834">
        <f>'RM_5.8.2.sz.mell'!I56</f>
        <v>0</v>
      </c>
      <c r="J56" s="834">
        <f>'RM_5.8.2.sz.mell'!J56</f>
        <v>0</v>
      </c>
      <c r="K56" s="327">
        <f>'RM_5.8.2.sz.mell'!K56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'RM_5.8.2.sz.mell'!C57</f>
        <v>0</v>
      </c>
      <c r="D57" s="842">
        <f>'RM_5.8.2.sz.mell'!D57</f>
        <v>0</v>
      </c>
      <c r="E57" s="842">
        <f>'RM_5.8.2.sz.mell'!E57</f>
        <v>0</v>
      </c>
      <c r="F57" s="842">
        <f>'RM_5.8.2.sz.mell'!F57</f>
        <v>0</v>
      </c>
      <c r="G57" s="842">
        <f>'RM_5.8.2.sz.mell'!G57</f>
        <v>0</v>
      </c>
      <c r="H57" s="842">
        <f>'RM_5.8.2.sz.mell'!H57</f>
        <v>0</v>
      </c>
      <c r="I57" s="842">
        <f>'RM_5.8.2.sz.mell'!I57</f>
        <v>0</v>
      </c>
      <c r="J57" s="842">
        <f>'RM_5.8.2.sz.mell'!J57</f>
        <v>0</v>
      </c>
      <c r="K57" s="375">
        <f>'RM_5.8.2.sz.mell'!K57</f>
        <v>0</v>
      </c>
    </row>
    <row r="58" spans="1:11" ht="8.1" customHeight="1" thickBot="1" x14ac:dyDescent="0.3">
      <c r="C58" s="848">
        <f>'RM_5.8.2.sz.mell'!C58</f>
        <v>0</v>
      </c>
      <c r="D58" s="848">
        <f>'RM_5.8.2.sz.mell'!D58</f>
        <v>0</v>
      </c>
      <c r="E58" s="848">
        <f>'RM_5.8.2.sz.mell'!E58</f>
        <v>0</v>
      </c>
      <c r="F58" s="848">
        <f>'RM_5.8.2.sz.mell'!F58</f>
        <v>0</v>
      </c>
      <c r="G58" s="848">
        <f>'RM_5.8.2.sz.mell'!G58</f>
        <v>0</v>
      </c>
      <c r="H58" s="848">
        <f>'RM_5.8.2.sz.mell'!H58</f>
        <v>0</v>
      </c>
      <c r="I58" s="848">
        <f>'RM_5.8.2.sz.mell'!I58</f>
        <v>0</v>
      </c>
      <c r="J58" s="848">
        <f>'RM_5.8.2.sz.mell'!J58</f>
        <v>0</v>
      </c>
      <c r="K58" s="849">
        <f>'RM_5.8.2.sz.mell'!K58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'RM_5.8.2.sz.mell'!C59</f>
        <v>0</v>
      </c>
      <c r="D59" s="846">
        <f>'RM_5.8.2.sz.mell'!D59</f>
        <v>0</v>
      </c>
      <c r="E59" s="846">
        <f>'RM_5.8.2.sz.mell'!E59</f>
        <v>0</v>
      </c>
      <c r="F59" s="846">
        <f>'RM_5.8.2.sz.mell'!F59</f>
        <v>0</v>
      </c>
      <c r="G59" s="846">
        <f>'RM_5.8.2.sz.mell'!G59</f>
        <v>0</v>
      </c>
      <c r="H59" s="846">
        <f>'RM_5.8.2.sz.mell'!H59</f>
        <v>0</v>
      </c>
      <c r="I59" s="846">
        <f>'RM_5.8.2.sz.mell'!I59</f>
        <v>0</v>
      </c>
      <c r="J59" s="846">
        <f>'RM_5.8.2.sz.mell'!J59</f>
        <v>0</v>
      </c>
      <c r="K59" s="847">
        <f>'RM_5.8.2.sz.mell'!K59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'RM_5.8.2.sz.mell'!C60</f>
        <v>0</v>
      </c>
      <c r="D60" s="846">
        <f>'RM_5.8.2.sz.mell'!D60</f>
        <v>0</v>
      </c>
      <c r="E60" s="846">
        <f>'RM_5.8.2.sz.mell'!E60</f>
        <v>0</v>
      </c>
      <c r="F60" s="846">
        <f>'RM_5.8.2.sz.mell'!F60</f>
        <v>0</v>
      </c>
      <c r="G60" s="846">
        <f>'RM_5.8.2.sz.mell'!G60</f>
        <v>0</v>
      </c>
      <c r="H60" s="846">
        <f>'RM_5.8.2.sz.mell'!H60</f>
        <v>0</v>
      </c>
      <c r="I60" s="846">
        <f>'RM_5.8.2.sz.mell'!I60</f>
        <v>0</v>
      </c>
      <c r="J60" s="846">
        <f>'RM_5.8.2.sz.mell'!J60</f>
        <v>0</v>
      </c>
      <c r="K60" s="847">
        <f>'RM_5.8.2.sz.mell'!K60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CONCATENATE("5.8.3. melléklet ",E_ALAPADATOK!A7," ",E_ALAPADATOK!B7," ",E_ALAPADATOK!C7," ",E_ALAPADATOK!D7," ",E_ALAPADATOK!E7," ",E_ALAPADATOK!F7," ",E_ALAPADATOK!G7," ",E_ALAPADATOK!H7)</f>
        <v>5.8.3.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CONCATENATE('E_5.8.2.sz.mell'!B2:J2)</f>
        <v>6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615</v>
      </c>
    </row>
    <row r="3" spans="1:11" s="465" customFormat="1" ht="23.1" customHeight="1" thickBot="1" x14ac:dyDescent="0.3">
      <c r="A3" s="635" t="s">
        <v>203</v>
      </c>
      <c r="B3" s="1763" t="str">
        <f>CONCATENATE('E_5.1.3.sz.mell'!B3:J3)</f>
        <v>Államigazgatási feladatok 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431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'RM_5.8.3.sz.mell'!C10</f>
        <v>0</v>
      </c>
      <c r="D10" s="322">
        <f>'RM_5.8.3.sz.mell'!D10</f>
        <v>0</v>
      </c>
      <c r="E10" s="322">
        <f>'RM_5.8.3.sz.mell'!E10</f>
        <v>0</v>
      </c>
      <c r="F10" s="322">
        <f>'RM_5.8.3.sz.mell'!F10</f>
        <v>0</v>
      </c>
      <c r="G10" s="322">
        <f>'RM_5.8.3.sz.mell'!G10</f>
        <v>0</v>
      </c>
      <c r="H10" s="322">
        <f>'RM_5.8.3.sz.mell'!H10</f>
        <v>0</v>
      </c>
      <c r="I10" s="322">
        <f>'RM_5.8.3.sz.mell'!I10</f>
        <v>0</v>
      </c>
      <c r="J10" s="322">
        <f>'RM_5.8.3.sz.mell'!J10</f>
        <v>0</v>
      </c>
      <c r="K10" s="322">
        <f>'RM_5.8.3.sz.mell'!K10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'RM_5.8.3.sz.mell'!C11</f>
        <v>0</v>
      </c>
      <c r="D11" s="715">
        <f>'RM_5.8.3.sz.mell'!D11</f>
        <v>0</v>
      </c>
      <c r="E11" s="715">
        <f>'RM_5.8.3.sz.mell'!E11</f>
        <v>0</v>
      </c>
      <c r="F11" s="715">
        <f>'RM_5.8.3.sz.mell'!F11</f>
        <v>0</v>
      </c>
      <c r="G11" s="715">
        <f>'RM_5.8.3.sz.mell'!G11</f>
        <v>0</v>
      </c>
      <c r="H11" s="715">
        <f>'RM_5.8.3.sz.mell'!H11</f>
        <v>0</v>
      </c>
      <c r="I11" s="715">
        <f>'RM_5.8.3.sz.mell'!I11</f>
        <v>0</v>
      </c>
      <c r="J11" s="813">
        <f>'RM_5.8.3.sz.mell'!J11</f>
        <v>0</v>
      </c>
      <c r="K11" s="814">
        <f>'RM_5.8.3.sz.mell'!K11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'RM_5.8.3.sz.mell'!C12</f>
        <v>0</v>
      </c>
      <c r="D12" s="717">
        <f>'RM_5.8.3.sz.mell'!D12</f>
        <v>0</v>
      </c>
      <c r="E12" s="717">
        <f>'RM_5.8.3.sz.mell'!E12</f>
        <v>0</v>
      </c>
      <c r="F12" s="717">
        <f>'RM_5.8.3.sz.mell'!F12</f>
        <v>0</v>
      </c>
      <c r="G12" s="717">
        <f>'RM_5.8.3.sz.mell'!G12</f>
        <v>0</v>
      </c>
      <c r="H12" s="717">
        <f>'RM_5.8.3.sz.mell'!H12</f>
        <v>0</v>
      </c>
      <c r="I12" s="717">
        <f>'RM_5.8.3.sz.mell'!I12</f>
        <v>0</v>
      </c>
      <c r="J12" s="816">
        <f>'RM_5.8.3.sz.mell'!J12</f>
        <v>0</v>
      </c>
      <c r="K12" s="814">
        <f>'RM_5.8.3.sz.mell'!K12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'RM_5.8.3.sz.mell'!C13</f>
        <v>0</v>
      </c>
      <c r="D13" s="717">
        <f>'RM_5.8.3.sz.mell'!D13</f>
        <v>0</v>
      </c>
      <c r="E13" s="717">
        <f>'RM_5.8.3.sz.mell'!E13</f>
        <v>0</v>
      </c>
      <c r="F13" s="717">
        <f>'RM_5.8.3.sz.mell'!F13</f>
        <v>0</v>
      </c>
      <c r="G13" s="717">
        <f>'RM_5.8.3.sz.mell'!G13</f>
        <v>0</v>
      </c>
      <c r="H13" s="717">
        <f>'RM_5.8.3.sz.mell'!H13</f>
        <v>0</v>
      </c>
      <c r="I13" s="717">
        <f>'RM_5.8.3.sz.mell'!I13</f>
        <v>0</v>
      </c>
      <c r="J13" s="816">
        <f>'RM_5.8.3.sz.mell'!J13</f>
        <v>0</v>
      </c>
      <c r="K13" s="814">
        <f>'RM_5.8.3.sz.mell'!K13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'RM_5.8.3.sz.mell'!C14</f>
        <v>0</v>
      </c>
      <c r="D14" s="717">
        <f>'RM_5.8.3.sz.mell'!D14</f>
        <v>0</v>
      </c>
      <c r="E14" s="717">
        <f>'RM_5.8.3.sz.mell'!E14</f>
        <v>0</v>
      </c>
      <c r="F14" s="717">
        <f>'RM_5.8.3.sz.mell'!F14</f>
        <v>0</v>
      </c>
      <c r="G14" s="717">
        <f>'RM_5.8.3.sz.mell'!G14</f>
        <v>0</v>
      </c>
      <c r="H14" s="717">
        <f>'RM_5.8.3.sz.mell'!H14</f>
        <v>0</v>
      </c>
      <c r="I14" s="717">
        <f>'RM_5.8.3.sz.mell'!I14</f>
        <v>0</v>
      </c>
      <c r="J14" s="816">
        <f>'RM_5.8.3.sz.mell'!J14</f>
        <v>0</v>
      </c>
      <c r="K14" s="814">
        <f>'RM_5.8.3.sz.mell'!K14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'RM_5.8.3.sz.mell'!C15</f>
        <v>0</v>
      </c>
      <c r="D15" s="717">
        <f>'RM_5.8.3.sz.mell'!D15</f>
        <v>0</v>
      </c>
      <c r="E15" s="717">
        <f>'RM_5.8.3.sz.mell'!E15</f>
        <v>0</v>
      </c>
      <c r="F15" s="717">
        <f>'RM_5.8.3.sz.mell'!F15</f>
        <v>0</v>
      </c>
      <c r="G15" s="717">
        <f>'RM_5.8.3.sz.mell'!G15</f>
        <v>0</v>
      </c>
      <c r="H15" s="717">
        <f>'RM_5.8.3.sz.mell'!H15</f>
        <v>0</v>
      </c>
      <c r="I15" s="717">
        <f>'RM_5.8.3.sz.mell'!I15</f>
        <v>0</v>
      </c>
      <c r="J15" s="816">
        <f>'RM_5.8.3.sz.mell'!J15</f>
        <v>0</v>
      </c>
      <c r="K15" s="814">
        <f>'RM_5.8.3.sz.mell'!K15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'RM_5.8.3.sz.mell'!C16</f>
        <v>0</v>
      </c>
      <c r="D16" s="717">
        <f>'RM_5.8.3.sz.mell'!D16</f>
        <v>0</v>
      </c>
      <c r="E16" s="717">
        <f>'RM_5.8.3.sz.mell'!E16</f>
        <v>0</v>
      </c>
      <c r="F16" s="717">
        <f>'RM_5.8.3.sz.mell'!F16</f>
        <v>0</v>
      </c>
      <c r="G16" s="717">
        <f>'RM_5.8.3.sz.mell'!G16</f>
        <v>0</v>
      </c>
      <c r="H16" s="717">
        <f>'RM_5.8.3.sz.mell'!H16</f>
        <v>0</v>
      </c>
      <c r="I16" s="717">
        <f>'RM_5.8.3.sz.mell'!I16</f>
        <v>0</v>
      </c>
      <c r="J16" s="816">
        <f>'RM_5.8.3.sz.mell'!J16</f>
        <v>0</v>
      </c>
      <c r="K16" s="814">
        <f>'RM_5.8.3.sz.mell'!K16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'RM_5.8.3.sz.mell'!C17</f>
        <v>0</v>
      </c>
      <c r="D17" s="717">
        <f>'RM_5.8.3.sz.mell'!D17</f>
        <v>0</v>
      </c>
      <c r="E17" s="717">
        <f>'RM_5.8.3.sz.mell'!E17</f>
        <v>0</v>
      </c>
      <c r="F17" s="717">
        <f>'RM_5.8.3.sz.mell'!F17</f>
        <v>0</v>
      </c>
      <c r="G17" s="717">
        <f>'RM_5.8.3.sz.mell'!G17</f>
        <v>0</v>
      </c>
      <c r="H17" s="717">
        <f>'RM_5.8.3.sz.mell'!H17</f>
        <v>0</v>
      </c>
      <c r="I17" s="717">
        <f>'RM_5.8.3.sz.mell'!I17</f>
        <v>0</v>
      </c>
      <c r="J17" s="816">
        <f>'RM_5.8.3.sz.mell'!J17</f>
        <v>0</v>
      </c>
      <c r="K17" s="814">
        <f>'RM_5.8.3.sz.mell'!K17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'RM_5.8.3.sz.mell'!C18</f>
        <v>0</v>
      </c>
      <c r="D18" s="717">
        <f>'RM_5.8.3.sz.mell'!D18</f>
        <v>0</v>
      </c>
      <c r="E18" s="717">
        <f>'RM_5.8.3.sz.mell'!E18</f>
        <v>0</v>
      </c>
      <c r="F18" s="717">
        <f>'RM_5.8.3.sz.mell'!F18</f>
        <v>0</v>
      </c>
      <c r="G18" s="717">
        <f>'RM_5.8.3.sz.mell'!G18</f>
        <v>0</v>
      </c>
      <c r="H18" s="717">
        <f>'RM_5.8.3.sz.mell'!H18</f>
        <v>0</v>
      </c>
      <c r="I18" s="717">
        <f>'RM_5.8.3.sz.mell'!I18</f>
        <v>0</v>
      </c>
      <c r="J18" s="816">
        <f>'RM_5.8.3.sz.mell'!J18</f>
        <v>0</v>
      </c>
      <c r="K18" s="814">
        <f>'RM_5.8.3.sz.mell'!K18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'RM_5.8.3.sz.mell'!C19</f>
        <v>0</v>
      </c>
      <c r="D19" s="717">
        <f>'RM_5.8.3.sz.mell'!D19</f>
        <v>0</v>
      </c>
      <c r="E19" s="717">
        <f>'RM_5.8.3.sz.mell'!E19</f>
        <v>0</v>
      </c>
      <c r="F19" s="717">
        <f>'RM_5.8.3.sz.mell'!F19</f>
        <v>0</v>
      </c>
      <c r="G19" s="717">
        <f>'RM_5.8.3.sz.mell'!G19</f>
        <v>0</v>
      </c>
      <c r="H19" s="717">
        <f>'RM_5.8.3.sz.mell'!H19</f>
        <v>0</v>
      </c>
      <c r="I19" s="717">
        <f>'RM_5.8.3.sz.mell'!I19</f>
        <v>0</v>
      </c>
      <c r="J19" s="816">
        <f>'RM_5.8.3.sz.mell'!J19</f>
        <v>0</v>
      </c>
      <c r="K19" s="814">
        <f>'RM_5.8.3.sz.mell'!K19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'RM_5.8.3.sz.mell'!C20</f>
        <v>0</v>
      </c>
      <c r="D20" s="717">
        <f>'RM_5.8.3.sz.mell'!D20</f>
        <v>0</v>
      </c>
      <c r="E20" s="717">
        <f>'RM_5.8.3.sz.mell'!E20</f>
        <v>0</v>
      </c>
      <c r="F20" s="717">
        <f>'RM_5.8.3.sz.mell'!F20</f>
        <v>0</v>
      </c>
      <c r="G20" s="717">
        <f>'RM_5.8.3.sz.mell'!G20</f>
        <v>0</v>
      </c>
      <c r="H20" s="717">
        <f>'RM_5.8.3.sz.mell'!H20</f>
        <v>0</v>
      </c>
      <c r="I20" s="717">
        <f>'RM_5.8.3.sz.mell'!I20</f>
        <v>0</v>
      </c>
      <c r="J20" s="816">
        <f>'RM_5.8.3.sz.mell'!J20</f>
        <v>0</v>
      </c>
      <c r="K20" s="814">
        <f>'RM_5.8.3.sz.mell'!K20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'RM_5.8.3.sz.mell'!C21</f>
        <v>0</v>
      </c>
      <c r="D21" s="719">
        <f>'RM_5.8.3.sz.mell'!D21</f>
        <v>0</v>
      </c>
      <c r="E21" s="719">
        <f>'RM_5.8.3.sz.mell'!E21</f>
        <v>0</v>
      </c>
      <c r="F21" s="719">
        <f>'RM_5.8.3.sz.mell'!F21</f>
        <v>0</v>
      </c>
      <c r="G21" s="719">
        <f>'RM_5.8.3.sz.mell'!G21</f>
        <v>0</v>
      </c>
      <c r="H21" s="719">
        <f>'RM_5.8.3.sz.mell'!H21</f>
        <v>0</v>
      </c>
      <c r="I21" s="719">
        <f>'RM_5.8.3.sz.mell'!I21</f>
        <v>0</v>
      </c>
      <c r="J21" s="819">
        <f>'RM_5.8.3.sz.mell'!J21</f>
        <v>0</v>
      </c>
      <c r="K21" s="814">
        <f>'RM_5.8.3.sz.mell'!K21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'RM_5.8.3.sz.mell'!C22</f>
        <v>0</v>
      </c>
      <c r="D22" s="322">
        <f>'RM_5.8.3.sz.mell'!D22</f>
        <v>0</v>
      </c>
      <c r="E22" s="322">
        <f>'RM_5.8.3.sz.mell'!E22</f>
        <v>0</v>
      </c>
      <c r="F22" s="322">
        <f>'RM_5.8.3.sz.mell'!F22</f>
        <v>0</v>
      </c>
      <c r="G22" s="322">
        <f>'RM_5.8.3.sz.mell'!G22</f>
        <v>0</v>
      </c>
      <c r="H22" s="322">
        <f>'RM_5.8.3.sz.mell'!H22</f>
        <v>0</v>
      </c>
      <c r="I22" s="322">
        <f>'RM_5.8.3.sz.mell'!I22</f>
        <v>0</v>
      </c>
      <c r="J22" s="322">
        <f>'RM_5.8.3.sz.mell'!J22</f>
        <v>0</v>
      </c>
      <c r="K22" s="371">
        <f>'RM_5.8.3.sz.mell'!K22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'RM_5.8.3.sz.mell'!C23</f>
        <v>0</v>
      </c>
      <c r="D23" s="699">
        <f>'RM_5.8.3.sz.mell'!D23</f>
        <v>0</v>
      </c>
      <c r="E23" s="699">
        <f>'RM_5.8.3.sz.mell'!E23</f>
        <v>0</v>
      </c>
      <c r="F23" s="699">
        <f>'RM_5.8.3.sz.mell'!F23</f>
        <v>0</v>
      </c>
      <c r="G23" s="699">
        <f>'RM_5.8.3.sz.mell'!G23</f>
        <v>0</v>
      </c>
      <c r="H23" s="699">
        <f>'RM_5.8.3.sz.mell'!H23</f>
        <v>0</v>
      </c>
      <c r="I23" s="699">
        <f>'RM_5.8.3.sz.mell'!I23</f>
        <v>0</v>
      </c>
      <c r="J23" s="821">
        <f>'RM_5.8.3.sz.mell'!J23</f>
        <v>0</v>
      </c>
      <c r="K23" s="814">
        <f>'RM_5.8.3.sz.mell'!K23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'RM_5.8.3.sz.mell'!C24</f>
        <v>0</v>
      </c>
      <c r="D24" s="717">
        <f>'RM_5.8.3.sz.mell'!D24</f>
        <v>0</v>
      </c>
      <c r="E24" s="717">
        <f>'RM_5.8.3.sz.mell'!E24</f>
        <v>0</v>
      </c>
      <c r="F24" s="717">
        <f>'RM_5.8.3.sz.mell'!F24</f>
        <v>0</v>
      </c>
      <c r="G24" s="717">
        <f>'RM_5.8.3.sz.mell'!G24</f>
        <v>0</v>
      </c>
      <c r="H24" s="717">
        <f>'RM_5.8.3.sz.mell'!H24</f>
        <v>0</v>
      </c>
      <c r="I24" s="717">
        <f>'RM_5.8.3.sz.mell'!I24</f>
        <v>0</v>
      </c>
      <c r="J24" s="816">
        <f>'RM_5.8.3.sz.mell'!J24</f>
        <v>0</v>
      </c>
      <c r="K24" s="822">
        <f>'RM_5.8.3.sz.mell'!K24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'RM_5.8.3.sz.mell'!C25</f>
        <v>0</v>
      </c>
      <c r="D25" s="717">
        <f>'RM_5.8.3.sz.mell'!D25</f>
        <v>0</v>
      </c>
      <c r="E25" s="717">
        <f>'RM_5.8.3.sz.mell'!E25</f>
        <v>0</v>
      </c>
      <c r="F25" s="717">
        <f>'RM_5.8.3.sz.mell'!F25</f>
        <v>0</v>
      </c>
      <c r="G25" s="717">
        <f>'RM_5.8.3.sz.mell'!G25</f>
        <v>0</v>
      </c>
      <c r="H25" s="717">
        <f>'RM_5.8.3.sz.mell'!H25</f>
        <v>0</v>
      </c>
      <c r="I25" s="717">
        <f>'RM_5.8.3.sz.mell'!I25</f>
        <v>0</v>
      </c>
      <c r="J25" s="816">
        <f>'RM_5.8.3.sz.mell'!J25</f>
        <v>0</v>
      </c>
      <c r="K25" s="822">
        <f>'RM_5.8.3.sz.mell'!K25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'RM_5.8.3.sz.mell'!C26</f>
        <v>0</v>
      </c>
      <c r="D26" s="719">
        <f>'RM_5.8.3.sz.mell'!D26</f>
        <v>0</v>
      </c>
      <c r="E26" s="719">
        <f>'RM_5.8.3.sz.mell'!E26</f>
        <v>0</v>
      </c>
      <c r="F26" s="719">
        <f>'RM_5.8.3.sz.mell'!F26</f>
        <v>0</v>
      </c>
      <c r="G26" s="719">
        <f>'RM_5.8.3.sz.mell'!G26</f>
        <v>0</v>
      </c>
      <c r="H26" s="719">
        <f>'RM_5.8.3.sz.mell'!H26</f>
        <v>0</v>
      </c>
      <c r="I26" s="719">
        <f>'RM_5.8.3.sz.mell'!I26</f>
        <v>0</v>
      </c>
      <c r="J26" s="823">
        <f>'RM_5.8.3.sz.mell'!J26</f>
        <v>0</v>
      </c>
      <c r="K26" s="824">
        <f>'RM_5.8.3.sz.mell'!K26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'RM_5.8.3.sz.mell'!C27</f>
        <v>0</v>
      </c>
      <c r="D27" s="414">
        <f>'RM_5.8.3.sz.mell'!D27</f>
        <v>0</v>
      </c>
      <c r="E27" s="414">
        <f>'RM_5.8.3.sz.mell'!E27</f>
        <v>0</v>
      </c>
      <c r="F27" s="414">
        <f>'RM_5.8.3.sz.mell'!F27</f>
        <v>0</v>
      </c>
      <c r="G27" s="414">
        <f>'RM_5.8.3.sz.mell'!G27</f>
        <v>0</v>
      </c>
      <c r="H27" s="414">
        <f>'RM_5.8.3.sz.mell'!H27</f>
        <v>0</v>
      </c>
      <c r="I27" s="414">
        <f>'RM_5.8.3.sz.mell'!I27</f>
        <v>0</v>
      </c>
      <c r="J27" s="414">
        <f>'RM_5.8.3.sz.mell'!J27</f>
        <v>0</v>
      </c>
      <c r="K27" s="327">
        <f>'RM_5.8.3.sz.mell'!K27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'RM_5.8.3.sz.mell'!C28</f>
        <v>0</v>
      </c>
      <c r="D28" s="322">
        <f>'RM_5.8.3.sz.mell'!D28</f>
        <v>0</v>
      </c>
      <c r="E28" s="322">
        <f>'RM_5.8.3.sz.mell'!E28</f>
        <v>0</v>
      </c>
      <c r="F28" s="322">
        <f>'RM_5.8.3.sz.mell'!F28</f>
        <v>0</v>
      </c>
      <c r="G28" s="322">
        <f>'RM_5.8.3.sz.mell'!G28</f>
        <v>0</v>
      </c>
      <c r="H28" s="322">
        <f>'RM_5.8.3.sz.mell'!H28</f>
        <v>0</v>
      </c>
      <c r="I28" s="322">
        <f>'RM_5.8.3.sz.mell'!I28</f>
        <v>0</v>
      </c>
      <c r="J28" s="322">
        <f>'RM_5.8.3.sz.mell'!J28</f>
        <v>0</v>
      </c>
      <c r="K28" s="371">
        <f>'RM_5.8.3.sz.mell'!K28</f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'RM_5.8.3.sz.mell'!C29</f>
        <v>0</v>
      </c>
      <c r="D29" s="710">
        <f>'RM_5.8.3.sz.mell'!D29</f>
        <v>0</v>
      </c>
      <c r="E29" s="710">
        <f>'RM_5.8.3.sz.mell'!E29</f>
        <v>0</v>
      </c>
      <c r="F29" s="710">
        <f>'RM_5.8.3.sz.mell'!F29</f>
        <v>0</v>
      </c>
      <c r="G29" s="710">
        <f>'RM_5.8.3.sz.mell'!G29</f>
        <v>0</v>
      </c>
      <c r="H29" s="710">
        <f>'RM_5.8.3.sz.mell'!H29</f>
        <v>0</v>
      </c>
      <c r="I29" s="710">
        <f>'RM_5.8.3.sz.mell'!I29</f>
        <v>0</v>
      </c>
      <c r="J29" s="821">
        <f>'RM_5.8.3.sz.mell'!J29</f>
        <v>0</v>
      </c>
      <c r="K29" s="814">
        <f>'RM_5.8.3.sz.mell'!K29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'RM_5.8.3.sz.mell'!C30</f>
        <v>0</v>
      </c>
      <c r="D30" s="710">
        <f>'RM_5.8.3.sz.mell'!D30</f>
        <v>0</v>
      </c>
      <c r="E30" s="710">
        <f>'RM_5.8.3.sz.mell'!E30</f>
        <v>0</v>
      </c>
      <c r="F30" s="710">
        <f>'RM_5.8.3.sz.mell'!F30</f>
        <v>0</v>
      </c>
      <c r="G30" s="710">
        <f>'RM_5.8.3.sz.mell'!G30</f>
        <v>0</v>
      </c>
      <c r="H30" s="710">
        <f>'RM_5.8.3.sz.mell'!H30</f>
        <v>0</v>
      </c>
      <c r="I30" s="710">
        <f>'RM_5.8.3.sz.mell'!I30</f>
        <v>0</v>
      </c>
      <c r="J30" s="821">
        <f>'RM_5.8.3.sz.mell'!J30</f>
        <v>0</v>
      </c>
      <c r="K30" s="814">
        <f>'RM_5.8.3.sz.mell'!K30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'RM_5.8.3.sz.mell'!C31</f>
        <v>0</v>
      </c>
      <c r="D31" s="790">
        <f>'RM_5.8.3.sz.mell'!D31</f>
        <v>0</v>
      </c>
      <c r="E31" s="790">
        <f>'RM_5.8.3.sz.mell'!E31</f>
        <v>0</v>
      </c>
      <c r="F31" s="790">
        <f>'RM_5.8.3.sz.mell'!F31</f>
        <v>0</v>
      </c>
      <c r="G31" s="790">
        <f>'RM_5.8.3.sz.mell'!G31</f>
        <v>0</v>
      </c>
      <c r="H31" s="790">
        <f>'RM_5.8.3.sz.mell'!H31</f>
        <v>0</v>
      </c>
      <c r="I31" s="790">
        <f>'RM_5.8.3.sz.mell'!I31</f>
        <v>0</v>
      </c>
      <c r="J31" s="821">
        <f>'RM_5.8.3.sz.mell'!J31</f>
        <v>0</v>
      </c>
      <c r="K31" s="814">
        <f>'RM_5.8.3.sz.mell'!K31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'RM_5.8.3.sz.mell'!C32</f>
        <v>0</v>
      </c>
      <c r="D32" s="322">
        <f>'RM_5.8.3.sz.mell'!D32</f>
        <v>0</v>
      </c>
      <c r="E32" s="322">
        <f>'RM_5.8.3.sz.mell'!E32</f>
        <v>0</v>
      </c>
      <c r="F32" s="322">
        <f>'RM_5.8.3.sz.mell'!F32</f>
        <v>0</v>
      </c>
      <c r="G32" s="322">
        <f>'RM_5.8.3.sz.mell'!G32</f>
        <v>0</v>
      </c>
      <c r="H32" s="322">
        <f>'RM_5.8.3.sz.mell'!H32</f>
        <v>0</v>
      </c>
      <c r="I32" s="322">
        <f>'RM_5.8.3.sz.mell'!I32</f>
        <v>0</v>
      </c>
      <c r="J32" s="322">
        <f>'RM_5.8.3.sz.mell'!J32</f>
        <v>0</v>
      </c>
      <c r="K32" s="371">
        <f>'RM_5.8.3.sz.mell'!K32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'RM_5.8.3.sz.mell'!C33</f>
        <v>0</v>
      </c>
      <c r="D33" s="703">
        <f>'RM_5.8.3.sz.mell'!D33</f>
        <v>0</v>
      </c>
      <c r="E33" s="703">
        <f>'RM_5.8.3.sz.mell'!E33</f>
        <v>0</v>
      </c>
      <c r="F33" s="703">
        <f>'RM_5.8.3.sz.mell'!F33</f>
        <v>0</v>
      </c>
      <c r="G33" s="703">
        <f>'RM_5.8.3.sz.mell'!G33</f>
        <v>0</v>
      </c>
      <c r="H33" s="703">
        <f>'RM_5.8.3.sz.mell'!H33</f>
        <v>0</v>
      </c>
      <c r="I33" s="703">
        <f>'RM_5.8.3.sz.mell'!I33</f>
        <v>0</v>
      </c>
      <c r="J33" s="821">
        <f>'RM_5.8.3.sz.mell'!J33</f>
        <v>0</v>
      </c>
      <c r="K33" s="814">
        <f>'RM_5.8.3.sz.mell'!K33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'RM_5.8.3.sz.mell'!C34</f>
        <v>0</v>
      </c>
      <c r="D34" s="710">
        <f>'RM_5.8.3.sz.mell'!D34</f>
        <v>0</v>
      </c>
      <c r="E34" s="710">
        <f>'RM_5.8.3.sz.mell'!E34</f>
        <v>0</v>
      </c>
      <c r="F34" s="710">
        <f>'RM_5.8.3.sz.mell'!F34</f>
        <v>0</v>
      </c>
      <c r="G34" s="710">
        <f>'RM_5.8.3.sz.mell'!G34</f>
        <v>0</v>
      </c>
      <c r="H34" s="710">
        <f>'RM_5.8.3.sz.mell'!H34</f>
        <v>0</v>
      </c>
      <c r="I34" s="710">
        <f>'RM_5.8.3.sz.mell'!I34</f>
        <v>0</v>
      </c>
      <c r="J34" s="821">
        <f>'RM_5.8.3.sz.mell'!J34</f>
        <v>0</v>
      </c>
      <c r="K34" s="814">
        <f>'RM_5.8.3.sz.mell'!K34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'RM_5.8.3.sz.mell'!C35</f>
        <v>0</v>
      </c>
      <c r="D35" s="790">
        <f>'RM_5.8.3.sz.mell'!D35</f>
        <v>0</v>
      </c>
      <c r="E35" s="790">
        <f>'RM_5.8.3.sz.mell'!E35</f>
        <v>0</v>
      </c>
      <c r="F35" s="790">
        <f>'RM_5.8.3.sz.mell'!F35</f>
        <v>0</v>
      </c>
      <c r="G35" s="790">
        <f>'RM_5.8.3.sz.mell'!G35</f>
        <v>0</v>
      </c>
      <c r="H35" s="790">
        <f>'RM_5.8.3.sz.mell'!H35</f>
        <v>0</v>
      </c>
      <c r="I35" s="790">
        <f>'RM_5.8.3.sz.mell'!I35</f>
        <v>0</v>
      </c>
      <c r="J35" s="821">
        <f>'RM_5.8.3.sz.mell'!J35</f>
        <v>0</v>
      </c>
      <c r="K35" s="831">
        <f>'RM_5.8.3.sz.mell'!K35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'RM_5.8.3.sz.mell'!C36</f>
        <v>0</v>
      </c>
      <c r="D36" s="414">
        <f>'RM_5.8.3.sz.mell'!D36</f>
        <v>0</v>
      </c>
      <c r="E36" s="414">
        <f>'RM_5.8.3.sz.mell'!E36</f>
        <v>0</v>
      </c>
      <c r="F36" s="414">
        <f>'RM_5.8.3.sz.mell'!F36</f>
        <v>0</v>
      </c>
      <c r="G36" s="414">
        <f>'RM_5.8.3.sz.mell'!G36</f>
        <v>0</v>
      </c>
      <c r="H36" s="414">
        <f>'RM_5.8.3.sz.mell'!H36</f>
        <v>0</v>
      </c>
      <c r="I36" s="414">
        <f>'RM_5.8.3.sz.mell'!I36</f>
        <v>0</v>
      </c>
      <c r="J36" s="322">
        <f>'RM_5.8.3.sz.mell'!J36</f>
        <v>0</v>
      </c>
      <c r="K36" s="327">
        <f>'RM_5.8.3.sz.mell'!K36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'RM_5.8.3.sz.mell'!C37</f>
        <v>0</v>
      </c>
      <c r="D37" s="414">
        <f>'RM_5.8.3.sz.mell'!D37</f>
        <v>0</v>
      </c>
      <c r="E37" s="414">
        <f>'RM_5.8.3.sz.mell'!E37</f>
        <v>0</v>
      </c>
      <c r="F37" s="414">
        <f>'RM_5.8.3.sz.mell'!F37</f>
        <v>0</v>
      </c>
      <c r="G37" s="414">
        <f>'RM_5.8.3.sz.mell'!G37</f>
        <v>0</v>
      </c>
      <c r="H37" s="414">
        <f>'RM_5.8.3.sz.mell'!H37</f>
        <v>0</v>
      </c>
      <c r="I37" s="414">
        <f>'RM_5.8.3.sz.mell'!I37</f>
        <v>0</v>
      </c>
      <c r="J37" s="832">
        <f>'RM_5.8.3.sz.mell'!J37</f>
        <v>0</v>
      </c>
      <c r="K37" s="814">
        <f>'RM_5.8.3.sz.mell'!K37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'RM_5.8.3.sz.mell'!C38</f>
        <v>0</v>
      </c>
      <c r="D38" s="322">
        <f>'RM_5.8.3.sz.mell'!D38</f>
        <v>0</v>
      </c>
      <c r="E38" s="322">
        <f>'RM_5.8.3.sz.mell'!E38</f>
        <v>0</v>
      </c>
      <c r="F38" s="322">
        <f>'RM_5.8.3.sz.mell'!F38</f>
        <v>0</v>
      </c>
      <c r="G38" s="322">
        <f>'RM_5.8.3.sz.mell'!G38</f>
        <v>0</v>
      </c>
      <c r="H38" s="322">
        <f>'RM_5.8.3.sz.mell'!H38</f>
        <v>0</v>
      </c>
      <c r="I38" s="322">
        <f>'RM_5.8.3.sz.mell'!I38</f>
        <v>0</v>
      </c>
      <c r="J38" s="322">
        <f>'RM_5.8.3.sz.mell'!J38</f>
        <v>0</v>
      </c>
      <c r="K38" s="371">
        <f>'RM_5.8.3.sz.mell'!K38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'RM_5.8.3.sz.mell'!C39</f>
        <v>0</v>
      </c>
      <c r="D39" s="322">
        <f>'RM_5.8.3.sz.mell'!D39</f>
        <v>0</v>
      </c>
      <c r="E39" s="322">
        <f>'RM_5.8.3.sz.mell'!E39</f>
        <v>0</v>
      </c>
      <c r="F39" s="322">
        <f>'RM_5.8.3.sz.mell'!F39</f>
        <v>0</v>
      </c>
      <c r="G39" s="322">
        <f>'RM_5.8.3.sz.mell'!G39</f>
        <v>0</v>
      </c>
      <c r="H39" s="322">
        <f>'RM_5.8.3.sz.mell'!H39</f>
        <v>0</v>
      </c>
      <c r="I39" s="322">
        <f>'RM_5.8.3.sz.mell'!I39</f>
        <v>0</v>
      </c>
      <c r="J39" s="322">
        <f>'RM_5.8.3.sz.mell'!J39</f>
        <v>0</v>
      </c>
      <c r="K39" s="371">
        <f>'RM_5.8.3.sz.mell'!K39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'RM_5.8.3.sz.mell'!C40</f>
        <v>0</v>
      </c>
      <c r="D40" s="703">
        <f>'RM_5.8.3.sz.mell'!D40</f>
        <v>0</v>
      </c>
      <c r="E40" s="703">
        <f>'RM_5.8.3.sz.mell'!E40</f>
        <v>0</v>
      </c>
      <c r="F40" s="703">
        <f>'RM_5.8.3.sz.mell'!F40</f>
        <v>0</v>
      </c>
      <c r="G40" s="703">
        <f>'RM_5.8.3.sz.mell'!G40</f>
        <v>0</v>
      </c>
      <c r="H40" s="703">
        <f>'RM_5.8.3.sz.mell'!H40</f>
        <v>0</v>
      </c>
      <c r="I40" s="703">
        <f>'RM_5.8.3.sz.mell'!I40</f>
        <v>0</v>
      </c>
      <c r="J40" s="821">
        <f>'RM_5.8.3.sz.mell'!J40</f>
        <v>0</v>
      </c>
      <c r="K40" s="814">
        <f>'RM_5.8.3.sz.mell'!K40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'RM_5.8.3.sz.mell'!C41</f>
        <v>0</v>
      </c>
      <c r="D41" s="710">
        <f>'RM_5.8.3.sz.mell'!D41</f>
        <v>0</v>
      </c>
      <c r="E41" s="710">
        <f>'RM_5.8.3.sz.mell'!E41</f>
        <v>0</v>
      </c>
      <c r="F41" s="710">
        <f>'RM_5.8.3.sz.mell'!F41</f>
        <v>0</v>
      </c>
      <c r="G41" s="710">
        <f>'RM_5.8.3.sz.mell'!G41</f>
        <v>0</v>
      </c>
      <c r="H41" s="710">
        <f>'RM_5.8.3.sz.mell'!H41</f>
        <v>0</v>
      </c>
      <c r="I41" s="710">
        <f>'RM_5.8.3.sz.mell'!I41</f>
        <v>0</v>
      </c>
      <c r="J41" s="821">
        <f>'RM_5.8.3.sz.mell'!J41</f>
        <v>0</v>
      </c>
      <c r="K41" s="822">
        <f>'RM_5.8.3.sz.mell'!K41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'RM_5.8.3.sz.mell'!C42</f>
        <v>0</v>
      </c>
      <c r="D42" s="707">
        <f>'RM_5.8.3.sz.mell'!D42</f>
        <v>0</v>
      </c>
      <c r="E42" s="707">
        <f>'RM_5.8.3.sz.mell'!E42</f>
        <v>0</v>
      </c>
      <c r="F42" s="707">
        <f>'RM_5.8.3.sz.mell'!F42</f>
        <v>0</v>
      </c>
      <c r="G42" s="707">
        <f>'RM_5.8.3.sz.mell'!G42</f>
        <v>0</v>
      </c>
      <c r="H42" s="707">
        <f>'RM_5.8.3.sz.mell'!H42</f>
        <v>0</v>
      </c>
      <c r="I42" s="707">
        <f>'RM_5.8.3.sz.mell'!I42</f>
        <v>0</v>
      </c>
      <c r="J42" s="821">
        <f>'RM_5.8.3.sz.mell'!J42</f>
        <v>0</v>
      </c>
      <c r="K42" s="824">
        <f>'RM_5.8.3.sz.mell'!K42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'RM_5.8.3.sz.mell'!C43</f>
        <v>0</v>
      </c>
      <c r="D43" s="322">
        <f>'RM_5.8.3.sz.mell'!D43</f>
        <v>0</v>
      </c>
      <c r="E43" s="322">
        <f>'RM_5.8.3.sz.mell'!E43</f>
        <v>0</v>
      </c>
      <c r="F43" s="322">
        <f>'RM_5.8.3.sz.mell'!F43</f>
        <v>0</v>
      </c>
      <c r="G43" s="322">
        <f>'RM_5.8.3.sz.mell'!G43</f>
        <v>0</v>
      </c>
      <c r="H43" s="322">
        <f>'RM_5.8.3.sz.mell'!H43</f>
        <v>0</v>
      </c>
      <c r="I43" s="322">
        <f>'RM_5.8.3.sz.mell'!I43</f>
        <v>0</v>
      </c>
      <c r="J43" s="322">
        <f>'RM_5.8.3.sz.mell'!J43</f>
        <v>0</v>
      </c>
      <c r="K43" s="371">
        <f>'RM_5.8.3.sz.mell'!K43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'RM_5.8.3.sz.mell'!C45</f>
        <v>0</v>
      </c>
      <c r="D45" s="834">
        <f>'RM_5.8.3.sz.mell'!D45</f>
        <v>0</v>
      </c>
      <c r="E45" s="834">
        <f>'RM_5.8.3.sz.mell'!E45</f>
        <v>0</v>
      </c>
      <c r="F45" s="834">
        <f>'RM_5.8.3.sz.mell'!F45</f>
        <v>0</v>
      </c>
      <c r="G45" s="834">
        <f>'RM_5.8.3.sz.mell'!G45</f>
        <v>0</v>
      </c>
      <c r="H45" s="834">
        <f>'RM_5.8.3.sz.mell'!H45</f>
        <v>0</v>
      </c>
      <c r="I45" s="834">
        <f>'RM_5.8.3.sz.mell'!I45</f>
        <v>0</v>
      </c>
      <c r="J45" s="834">
        <f>'RM_5.8.3.sz.mell'!J45</f>
        <v>0</v>
      </c>
      <c r="K45" s="327">
        <f>'RM_5.8.3.sz.mell'!K45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'RM_5.8.3.sz.mell'!C46</f>
        <v>0</v>
      </c>
      <c r="D46" s="836">
        <f>'RM_5.8.3.sz.mell'!D46</f>
        <v>0</v>
      </c>
      <c r="E46" s="836">
        <f>'RM_5.8.3.sz.mell'!E46</f>
        <v>0</v>
      </c>
      <c r="F46" s="836">
        <f>'RM_5.8.3.sz.mell'!F46</f>
        <v>0</v>
      </c>
      <c r="G46" s="836">
        <f>'RM_5.8.3.sz.mell'!G46</f>
        <v>0</v>
      </c>
      <c r="H46" s="836">
        <f>'RM_5.8.3.sz.mell'!H46</f>
        <v>0</v>
      </c>
      <c r="I46" s="836">
        <f>'RM_5.8.3.sz.mell'!I46</f>
        <v>0</v>
      </c>
      <c r="J46" s="836">
        <f>'RM_5.8.3.sz.mell'!J46</f>
        <v>0</v>
      </c>
      <c r="K46" s="837">
        <f>'RM_5.8.3.sz.mell'!K46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'RM_5.8.3.sz.mell'!C47</f>
        <v>0</v>
      </c>
      <c r="D47" s="839">
        <f>'RM_5.8.3.sz.mell'!D47</f>
        <v>0</v>
      </c>
      <c r="E47" s="839">
        <f>'RM_5.8.3.sz.mell'!E47</f>
        <v>0</v>
      </c>
      <c r="F47" s="839">
        <f>'RM_5.8.3.sz.mell'!F47</f>
        <v>0</v>
      </c>
      <c r="G47" s="839">
        <f>'RM_5.8.3.sz.mell'!G47</f>
        <v>0</v>
      </c>
      <c r="H47" s="839">
        <f>'RM_5.8.3.sz.mell'!H47</f>
        <v>0</v>
      </c>
      <c r="I47" s="839">
        <f>'RM_5.8.3.sz.mell'!I47</f>
        <v>0</v>
      </c>
      <c r="J47" s="839">
        <f>'RM_5.8.3.sz.mell'!J47</f>
        <v>0</v>
      </c>
      <c r="K47" s="840">
        <f>'RM_5.8.3.sz.mell'!K47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'RM_5.8.3.sz.mell'!C48</f>
        <v>0</v>
      </c>
      <c r="D48" s="839">
        <f>'RM_5.8.3.sz.mell'!D48</f>
        <v>0</v>
      </c>
      <c r="E48" s="839">
        <f>'RM_5.8.3.sz.mell'!E48</f>
        <v>0</v>
      </c>
      <c r="F48" s="839">
        <f>'RM_5.8.3.sz.mell'!F48</f>
        <v>0</v>
      </c>
      <c r="G48" s="839">
        <f>'RM_5.8.3.sz.mell'!G48</f>
        <v>0</v>
      </c>
      <c r="H48" s="839">
        <f>'RM_5.8.3.sz.mell'!H48</f>
        <v>0</v>
      </c>
      <c r="I48" s="839">
        <f>'RM_5.8.3.sz.mell'!I48</f>
        <v>0</v>
      </c>
      <c r="J48" s="839">
        <f>'RM_5.8.3.sz.mell'!J48</f>
        <v>0</v>
      </c>
      <c r="K48" s="840">
        <f>'RM_5.8.3.sz.mell'!K48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'RM_5.8.3.sz.mell'!C49</f>
        <v>0</v>
      </c>
      <c r="D49" s="839">
        <f>'RM_5.8.3.sz.mell'!D49</f>
        <v>0</v>
      </c>
      <c r="E49" s="839">
        <f>'RM_5.8.3.sz.mell'!E49</f>
        <v>0</v>
      </c>
      <c r="F49" s="839">
        <f>'RM_5.8.3.sz.mell'!F49</f>
        <v>0</v>
      </c>
      <c r="G49" s="839">
        <f>'RM_5.8.3.sz.mell'!G49</f>
        <v>0</v>
      </c>
      <c r="H49" s="839">
        <f>'RM_5.8.3.sz.mell'!H49</f>
        <v>0</v>
      </c>
      <c r="I49" s="839">
        <f>'RM_5.8.3.sz.mell'!I49</f>
        <v>0</v>
      </c>
      <c r="J49" s="839">
        <f>'RM_5.8.3.sz.mell'!J49</f>
        <v>0</v>
      </c>
      <c r="K49" s="840">
        <f>'RM_5.8.3.sz.mell'!K49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'RM_5.8.3.sz.mell'!C50</f>
        <v>0</v>
      </c>
      <c r="D50" s="839">
        <f>'RM_5.8.3.sz.mell'!D50</f>
        <v>0</v>
      </c>
      <c r="E50" s="839">
        <f>'RM_5.8.3.sz.mell'!E50</f>
        <v>0</v>
      </c>
      <c r="F50" s="839">
        <f>'RM_5.8.3.sz.mell'!F50</f>
        <v>0</v>
      </c>
      <c r="G50" s="839">
        <f>'RM_5.8.3.sz.mell'!G50</f>
        <v>0</v>
      </c>
      <c r="H50" s="839">
        <f>'RM_5.8.3.sz.mell'!H50</f>
        <v>0</v>
      </c>
      <c r="I50" s="839">
        <f>'RM_5.8.3.sz.mell'!I50</f>
        <v>0</v>
      </c>
      <c r="J50" s="839">
        <f>'RM_5.8.3.sz.mell'!J50</f>
        <v>0</v>
      </c>
      <c r="K50" s="840">
        <f>'RM_5.8.3.sz.mell'!K50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'RM_5.8.3.sz.mell'!C51</f>
        <v>0</v>
      </c>
      <c r="D51" s="834">
        <f>'RM_5.8.3.sz.mell'!D51</f>
        <v>0</v>
      </c>
      <c r="E51" s="834">
        <f>'RM_5.8.3.sz.mell'!E51</f>
        <v>0</v>
      </c>
      <c r="F51" s="834">
        <f>'RM_5.8.3.sz.mell'!F51</f>
        <v>0</v>
      </c>
      <c r="G51" s="834">
        <f>'RM_5.8.3.sz.mell'!G51</f>
        <v>0</v>
      </c>
      <c r="H51" s="834">
        <f>'RM_5.8.3.sz.mell'!H51</f>
        <v>0</v>
      </c>
      <c r="I51" s="834">
        <f>'RM_5.8.3.sz.mell'!I51</f>
        <v>0</v>
      </c>
      <c r="J51" s="834">
        <f>'RM_5.8.3.sz.mell'!J51</f>
        <v>0</v>
      </c>
      <c r="K51" s="327">
        <f>'RM_5.8.3.sz.mell'!K51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'RM_5.8.3.sz.mell'!C52</f>
        <v>0</v>
      </c>
      <c r="D52" s="836">
        <f>'RM_5.8.3.sz.mell'!D52</f>
        <v>0</v>
      </c>
      <c r="E52" s="836">
        <f>'RM_5.8.3.sz.mell'!E52</f>
        <v>0</v>
      </c>
      <c r="F52" s="836">
        <f>'RM_5.8.3.sz.mell'!F52</f>
        <v>0</v>
      </c>
      <c r="G52" s="836">
        <f>'RM_5.8.3.sz.mell'!G52</f>
        <v>0</v>
      </c>
      <c r="H52" s="836">
        <f>'RM_5.8.3.sz.mell'!H52</f>
        <v>0</v>
      </c>
      <c r="I52" s="836">
        <f>'RM_5.8.3.sz.mell'!I52</f>
        <v>0</v>
      </c>
      <c r="J52" s="836">
        <f>'RM_5.8.3.sz.mell'!J52</f>
        <v>0</v>
      </c>
      <c r="K52" s="837">
        <f>'RM_5.8.3.sz.mell'!K52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'RM_5.8.3.sz.mell'!C53</f>
        <v>0</v>
      </c>
      <c r="D53" s="839">
        <f>'RM_5.8.3.sz.mell'!D53</f>
        <v>0</v>
      </c>
      <c r="E53" s="839">
        <f>'RM_5.8.3.sz.mell'!E53</f>
        <v>0</v>
      </c>
      <c r="F53" s="839">
        <f>'RM_5.8.3.sz.mell'!F53</f>
        <v>0</v>
      </c>
      <c r="G53" s="839">
        <f>'RM_5.8.3.sz.mell'!G53</f>
        <v>0</v>
      </c>
      <c r="H53" s="839">
        <f>'RM_5.8.3.sz.mell'!H53</f>
        <v>0</v>
      </c>
      <c r="I53" s="839">
        <f>'RM_5.8.3.sz.mell'!I53</f>
        <v>0</v>
      </c>
      <c r="J53" s="839">
        <f>'RM_5.8.3.sz.mell'!J53</f>
        <v>0</v>
      </c>
      <c r="K53" s="840">
        <f>'RM_5.8.3.sz.mell'!K53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'RM_5.8.3.sz.mell'!C54</f>
        <v>0</v>
      </c>
      <c r="D54" s="839">
        <f>'RM_5.8.3.sz.mell'!D54</f>
        <v>0</v>
      </c>
      <c r="E54" s="839">
        <f>'RM_5.8.3.sz.mell'!E54</f>
        <v>0</v>
      </c>
      <c r="F54" s="839">
        <f>'RM_5.8.3.sz.mell'!F54</f>
        <v>0</v>
      </c>
      <c r="G54" s="839">
        <f>'RM_5.8.3.sz.mell'!G54</f>
        <v>0</v>
      </c>
      <c r="H54" s="839">
        <f>'RM_5.8.3.sz.mell'!H54</f>
        <v>0</v>
      </c>
      <c r="I54" s="839">
        <f>'RM_5.8.3.sz.mell'!I54</f>
        <v>0</v>
      </c>
      <c r="J54" s="839">
        <f>'RM_5.8.3.sz.mell'!J54</f>
        <v>0</v>
      </c>
      <c r="K54" s="840">
        <f>'RM_5.8.3.sz.mell'!K54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'RM_5.8.3.sz.mell'!C55</f>
        <v>0</v>
      </c>
      <c r="D55" s="839">
        <f>'RM_5.8.3.sz.mell'!D55</f>
        <v>0</v>
      </c>
      <c r="E55" s="839">
        <f>'RM_5.8.3.sz.mell'!E55</f>
        <v>0</v>
      </c>
      <c r="F55" s="839">
        <f>'RM_5.8.3.sz.mell'!F55</f>
        <v>0</v>
      </c>
      <c r="G55" s="839">
        <f>'RM_5.8.3.sz.mell'!G55</f>
        <v>0</v>
      </c>
      <c r="H55" s="839">
        <f>'RM_5.8.3.sz.mell'!H55</f>
        <v>0</v>
      </c>
      <c r="I55" s="839">
        <f>'RM_5.8.3.sz.mell'!I55</f>
        <v>0</v>
      </c>
      <c r="J55" s="839">
        <f>'RM_5.8.3.sz.mell'!J55</f>
        <v>0</v>
      </c>
      <c r="K55" s="840">
        <f>'RM_5.8.3.sz.mell'!K55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'RM_5.8.3.sz.mell'!C56</f>
        <v>0</v>
      </c>
      <c r="D56" s="834">
        <f>'RM_5.8.3.sz.mell'!D56</f>
        <v>0</v>
      </c>
      <c r="E56" s="834">
        <f>'RM_5.8.3.sz.mell'!E56</f>
        <v>0</v>
      </c>
      <c r="F56" s="834">
        <f>'RM_5.8.3.sz.mell'!F56</f>
        <v>0</v>
      </c>
      <c r="G56" s="834">
        <f>'RM_5.8.3.sz.mell'!G56</f>
        <v>0</v>
      </c>
      <c r="H56" s="834">
        <f>'RM_5.8.3.sz.mell'!H56</f>
        <v>0</v>
      </c>
      <c r="I56" s="834">
        <f>'RM_5.8.3.sz.mell'!I56</f>
        <v>0</v>
      </c>
      <c r="J56" s="834">
        <f>'RM_5.8.3.sz.mell'!J56</f>
        <v>0</v>
      </c>
      <c r="K56" s="327">
        <f>'RM_5.8.3.sz.mell'!K56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'RM_5.8.3.sz.mell'!C57</f>
        <v>0</v>
      </c>
      <c r="D57" s="842">
        <f>'RM_5.8.3.sz.mell'!D57</f>
        <v>0</v>
      </c>
      <c r="E57" s="842">
        <f>'RM_5.8.3.sz.mell'!E57</f>
        <v>0</v>
      </c>
      <c r="F57" s="842">
        <f>'RM_5.8.3.sz.mell'!F57</f>
        <v>0</v>
      </c>
      <c r="G57" s="842">
        <f>'RM_5.8.3.sz.mell'!G57</f>
        <v>0</v>
      </c>
      <c r="H57" s="842">
        <f>'RM_5.8.3.sz.mell'!H57</f>
        <v>0</v>
      </c>
      <c r="I57" s="842">
        <f>'RM_5.8.3.sz.mell'!I57</f>
        <v>0</v>
      </c>
      <c r="J57" s="842">
        <f>'RM_5.8.3.sz.mell'!J57</f>
        <v>0</v>
      </c>
      <c r="K57" s="375">
        <f>'RM_5.8.3.sz.mell'!K57</f>
        <v>0</v>
      </c>
    </row>
    <row r="58" spans="1:11" ht="8.1" customHeight="1" thickBot="1" x14ac:dyDescent="0.3">
      <c r="C58" s="848">
        <f>'RM_5.8.3.sz.mell'!C58</f>
        <v>0</v>
      </c>
      <c r="D58" s="848">
        <f>'RM_5.8.3.sz.mell'!D58</f>
        <v>0</v>
      </c>
      <c r="E58" s="848">
        <f>'RM_5.8.3.sz.mell'!E58</f>
        <v>0</v>
      </c>
      <c r="F58" s="848">
        <f>'RM_5.8.3.sz.mell'!F58</f>
        <v>0</v>
      </c>
      <c r="G58" s="848">
        <f>'RM_5.8.3.sz.mell'!G58</f>
        <v>0</v>
      </c>
      <c r="H58" s="848">
        <f>'RM_5.8.3.sz.mell'!H58</f>
        <v>0</v>
      </c>
      <c r="I58" s="848">
        <f>'RM_5.8.3.sz.mell'!I58</f>
        <v>0</v>
      </c>
      <c r="J58" s="848">
        <f>'RM_5.8.3.sz.mell'!J58</f>
        <v>0</v>
      </c>
      <c r="K58" s="849">
        <f>'RM_5.8.3.sz.mell'!K58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'RM_5.8.3.sz.mell'!C59</f>
        <v>0</v>
      </c>
      <c r="D59" s="846">
        <f>'RM_5.8.3.sz.mell'!D59</f>
        <v>0</v>
      </c>
      <c r="E59" s="846">
        <f>'RM_5.8.3.sz.mell'!E59</f>
        <v>0</v>
      </c>
      <c r="F59" s="846">
        <f>'RM_5.8.3.sz.mell'!F59</f>
        <v>0</v>
      </c>
      <c r="G59" s="846">
        <f>'RM_5.8.3.sz.mell'!G59</f>
        <v>0</v>
      </c>
      <c r="H59" s="846">
        <f>'RM_5.8.3.sz.mell'!H59</f>
        <v>0</v>
      </c>
      <c r="I59" s="846">
        <f>'RM_5.8.3.sz.mell'!I59</f>
        <v>0</v>
      </c>
      <c r="J59" s="846">
        <f>'RM_5.8.3.sz.mell'!J59</f>
        <v>0</v>
      </c>
      <c r="K59" s="847">
        <f>'RM_5.8.3.sz.mell'!K59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'RM_5.8.3.sz.mell'!C60</f>
        <v>0</v>
      </c>
      <c r="D60" s="846">
        <f>'RM_5.8.3.sz.mell'!D60</f>
        <v>0</v>
      </c>
      <c r="E60" s="846">
        <f>'RM_5.8.3.sz.mell'!E60</f>
        <v>0</v>
      </c>
      <c r="F60" s="846">
        <f>'RM_5.8.3.sz.mell'!F60</f>
        <v>0</v>
      </c>
      <c r="G60" s="846">
        <f>'RM_5.8.3.sz.mell'!G60</f>
        <v>0</v>
      </c>
      <c r="H60" s="846">
        <f>'RM_5.8.3.sz.mell'!H60</f>
        <v>0</v>
      </c>
      <c r="I60" s="846">
        <f>'RM_5.8.3.sz.mell'!I60</f>
        <v>0</v>
      </c>
      <c r="J60" s="846">
        <f>'RM_5.8.3.sz.mell'!J60</f>
        <v>0</v>
      </c>
      <c r="K60" s="847">
        <f>'RM_5.8.3.sz.mell'!K60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CONCATENATE("5.9. melléklet ",E_ALAPADATOK!A7," ",E_ALAPADATOK!B7," ",E_ALAPADATOK!C7," ",E_ALAPADATOK!D7," ",E_ALAPADATOK!E7," ",E_ALAPADATOK!F7," ",E_ALAPADATOK!G7," ",E_ALAPADATOK!H7)</f>
        <v>5.9.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CONCATENATE(E_ALAPADATOK!B25)</f>
        <v>7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616</v>
      </c>
    </row>
    <row r="3" spans="1:11" s="465" customFormat="1" ht="23.1" customHeight="1" thickBot="1" x14ac:dyDescent="0.3">
      <c r="A3" s="635" t="s">
        <v>203</v>
      </c>
      <c r="B3" s="1763" t="s">
        <v>800</v>
      </c>
      <c r="C3" s="1764"/>
      <c r="D3" s="1764"/>
      <c r="E3" s="1764"/>
      <c r="F3" s="1764"/>
      <c r="G3" s="1764"/>
      <c r="H3" s="1764"/>
      <c r="I3" s="1764"/>
      <c r="J3" s="1764"/>
      <c r="K3" s="805" t="s">
        <v>54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'RM_5.9.sz.mell'!C10</f>
        <v>0</v>
      </c>
      <c r="D10" s="322">
        <f>'RM_5.9.sz.mell'!D10</f>
        <v>0</v>
      </c>
      <c r="E10" s="322">
        <f>'RM_5.9.sz.mell'!E10</f>
        <v>0</v>
      </c>
      <c r="F10" s="322">
        <f>'RM_5.9.sz.mell'!F10</f>
        <v>0</v>
      </c>
      <c r="G10" s="322">
        <f>'RM_5.9.sz.mell'!G10</f>
        <v>0</v>
      </c>
      <c r="H10" s="322">
        <f>'RM_5.9.sz.mell'!H10</f>
        <v>0</v>
      </c>
      <c r="I10" s="322">
        <f>'RM_5.9.sz.mell'!I10</f>
        <v>0</v>
      </c>
      <c r="J10" s="322">
        <f>'RM_5.9.sz.mell'!J10</f>
        <v>0</v>
      </c>
      <c r="K10" s="322">
        <f>'RM_5.9.sz.mell'!K10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'RM_5.9.sz.mell'!C11</f>
        <v>0</v>
      </c>
      <c r="D11" s="715">
        <f>'RM_5.9.sz.mell'!D11</f>
        <v>0</v>
      </c>
      <c r="E11" s="715">
        <f>'RM_5.9.sz.mell'!E11</f>
        <v>0</v>
      </c>
      <c r="F11" s="715">
        <f>'RM_5.9.sz.mell'!F11</f>
        <v>0</v>
      </c>
      <c r="G11" s="715">
        <f>'RM_5.9.sz.mell'!G11</f>
        <v>0</v>
      </c>
      <c r="H11" s="715">
        <f>'RM_5.9.sz.mell'!H11</f>
        <v>0</v>
      </c>
      <c r="I11" s="715">
        <f>'RM_5.9.sz.mell'!I11</f>
        <v>0</v>
      </c>
      <c r="J11" s="813">
        <f>'RM_5.9.sz.mell'!J11</f>
        <v>0</v>
      </c>
      <c r="K11" s="814">
        <f>'RM_5.9.sz.mell'!K11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'RM_5.9.sz.mell'!C12</f>
        <v>0</v>
      </c>
      <c r="D12" s="717">
        <f>'RM_5.9.sz.mell'!D12</f>
        <v>0</v>
      </c>
      <c r="E12" s="717">
        <f>'RM_5.9.sz.mell'!E12</f>
        <v>0</v>
      </c>
      <c r="F12" s="717">
        <f>'RM_5.9.sz.mell'!F12</f>
        <v>0</v>
      </c>
      <c r="G12" s="717">
        <f>'RM_5.9.sz.mell'!G12</f>
        <v>0</v>
      </c>
      <c r="H12" s="717">
        <f>'RM_5.9.sz.mell'!H12</f>
        <v>0</v>
      </c>
      <c r="I12" s="717">
        <f>'RM_5.9.sz.mell'!I12</f>
        <v>0</v>
      </c>
      <c r="J12" s="816">
        <f>'RM_5.9.sz.mell'!J12</f>
        <v>0</v>
      </c>
      <c r="K12" s="814">
        <f>'RM_5.9.sz.mell'!K12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'RM_5.9.sz.mell'!C13</f>
        <v>0</v>
      </c>
      <c r="D13" s="717">
        <f>'RM_5.9.sz.mell'!D13</f>
        <v>0</v>
      </c>
      <c r="E13" s="717">
        <f>'RM_5.9.sz.mell'!E13</f>
        <v>0</v>
      </c>
      <c r="F13" s="717">
        <f>'RM_5.9.sz.mell'!F13</f>
        <v>0</v>
      </c>
      <c r="G13" s="717">
        <f>'RM_5.9.sz.mell'!G13</f>
        <v>0</v>
      </c>
      <c r="H13" s="717">
        <f>'RM_5.9.sz.mell'!H13</f>
        <v>0</v>
      </c>
      <c r="I13" s="717">
        <f>'RM_5.9.sz.mell'!I13</f>
        <v>0</v>
      </c>
      <c r="J13" s="816">
        <f>'RM_5.9.sz.mell'!J13</f>
        <v>0</v>
      </c>
      <c r="K13" s="814">
        <f>'RM_5.9.sz.mell'!K13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'RM_5.9.sz.mell'!C14</f>
        <v>0</v>
      </c>
      <c r="D14" s="717">
        <f>'RM_5.9.sz.mell'!D14</f>
        <v>0</v>
      </c>
      <c r="E14" s="717">
        <f>'RM_5.9.sz.mell'!E14</f>
        <v>0</v>
      </c>
      <c r="F14" s="717">
        <f>'RM_5.9.sz.mell'!F14</f>
        <v>0</v>
      </c>
      <c r="G14" s="717">
        <f>'RM_5.9.sz.mell'!G14</f>
        <v>0</v>
      </c>
      <c r="H14" s="717">
        <f>'RM_5.9.sz.mell'!H14</f>
        <v>0</v>
      </c>
      <c r="I14" s="717">
        <f>'RM_5.9.sz.mell'!I14</f>
        <v>0</v>
      </c>
      <c r="J14" s="816">
        <f>'RM_5.9.sz.mell'!J14</f>
        <v>0</v>
      </c>
      <c r="K14" s="814">
        <f>'RM_5.9.sz.mell'!K14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'RM_5.9.sz.mell'!C15</f>
        <v>0</v>
      </c>
      <c r="D15" s="717">
        <f>'RM_5.9.sz.mell'!D15</f>
        <v>0</v>
      </c>
      <c r="E15" s="717">
        <f>'RM_5.9.sz.mell'!E15</f>
        <v>0</v>
      </c>
      <c r="F15" s="717">
        <f>'RM_5.9.sz.mell'!F15</f>
        <v>0</v>
      </c>
      <c r="G15" s="717">
        <f>'RM_5.9.sz.mell'!G15</f>
        <v>0</v>
      </c>
      <c r="H15" s="717">
        <f>'RM_5.9.sz.mell'!H15</f>
        <v>0</v>
      </c>
      <c r="I15" s="717">
        <f>'RM_5.9.sz.mell'!I15</f>
        <v>0</v>
      </c>
      <c r="J15" s="816">
        <f>'RM_5.9.sz.mell'!J15</f>
        <v>0</v>
      </c>
      <c r="K15" s="814">
        <f>'RM_5.9.sz.mell'!K15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'RM_5.9.sz.mell'!C16</f>
        <v>0</v>
      </c>
      <c r="D16" s="717">
        <f>'RM_5.9.sz.mell'!D16</f>
        <v>0</v>
      </c>
      <c r="E16" s="717">
        <f>'RM_5.9.sz.mell'!E16</f>
        <v>0</v>
      </c>
      <c r="F16" s="717">
        <f>'RM_5.9.sz.mell'!F16</f>
        <v>0</v>
      </c>
      <c r="G16" s="717">
        <f>'RM_5.9.sz.mell'!G16</f>
        <v>0</v>
      </c>
      <c r="H16" s="717">
        <f>'RM_5.9.sz.mell'!H16</f>
        <v>0</v>
      </c>
      <c r="I16" s="717">
        <f>'RM_5.9.sz.mell'!I16</f>
        <v>0</v>
      </c>
      <c r="J16" s="816">
        <f>'RM_5.9.sz.mell'!J16</f>
        <v>0</v>
      </c>
      <c r="K16" s="814">
        <f>'RM_5.9.sz.mell'!K16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'RM_5.9.sz.mell'!C17</f>
        <v>0</v>
      </c>
      <c r="D17" s="717">
        <f>'RM_5.9.sz.mell'!D17</f>
        <v>0</v>
      </c>
      <c r="E17" s="717">
        <f>'RM_5.9.sz.mell'!E17</f>
        <v>0</v>
      </c>
      <c r="F17" s="717">
        <f>'RM_5.9.sz.mell'!F17</f>
        <v>0</v>
      </c>
      <c r="G17" s="717">
        <f>'RM_5.9.sz.mell'!G17</f>
        <v>0</v>
      </c>
      <c r="H17" s="717">
        <f>'RM_5.9.sz.mell'!H17</f>
        <v>0</v>
      </c>
      <c r="I17" s="717">
        <f>'RM_5.9.sz.mell'!I17</f>
        <v>0</v>
      </c>
      <c r="J17" s="816">
        <f>'RM_5.9.sz.mell'!J17</f>
        <v>0</v>
      </c>
      <c r="K17" s="814">
        <f>'RM_5.9.sz.mell'!K17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'RM_5.9.sz.mell'!C18</f>
        <v>0</v>
      </c>
      <c r="D18" s="717">
        <f>'RM_5.9.sz.mell'!D18</f>
        <v>0</v>
      </c>
      <c r="E18" s="717">
        <f>'RM_5.9.sz.mell'!E18</f>
        <v>0</v>
      </c>
      <c r="F18" s="717">
        <f>'RM_5.9.sz.mell'!F18</f>
        <v>0</v>
      </c>
      <c r="G18" s="717">
        <f>'RM_5.9.sz.mell'!G18</f>
        <v>0</v>
      </c>
      <c r="H18" s="717">
        <f>'RM_5.9.sz.mell'!H18</f>
        <v>0</v>
      </c>
      <c r="I18" s="717">
        <f>'RM_5.9.sz.mell'!I18</f>
        <v>0</v>
      </c>
      <c r="J18" s="816">
        <f>'RM_5.9.sz.mell'!J18</f>
        <v>0</v>
      </c>
      <c r="K18" s="814">
        <f>'RM_5.9.sz.mell'!K18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'RM_5.9.sz.mell'!C19</f>
        <v>0</v>
      </c>
      <c r="D19" s="717">
        <f>'RM_5.9.sz.mell'!D19</f>
        <v>0</v>
      </c>
      <c r="E19" s="717">
        <f>'RM_5.9.sz.mell'!E19</f>
        <v>0</v>
      </c>
      <c r="F19" s="717">
        <f>'RM_5.9.sz.mell'!F19</f>
        <v>0</v>
      </c>
      <c r="G19" s="717">
        <f>'RM_5.9.sz.mell'!G19</f>
        <v>0</v>
      </c>
      <c r="H19" s="717">
        <f>'RM_5.9.sz.mell'!H19</f>
        <v>0</v>
      </c>
      <c r="I19" s="717">
        <f>'RM_5.9.sz.mell'!I19</f>
        <v>0</v>
      </c>
      <c r="J19" s="816">
        <f>'RM_5.9.sz.mell'!J19</f>
        <v>0</v>
      </c>
      <c r="K19" s="814">
        <f>'RM_5.9.sz.mell'!K19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'RM_5.9.sz.mell'!C20</f>
        <v>0</v>
      </c>
      <c r="D20" s="717">
        <f>'RM_5.9.sz.mell'!D20</f>
        <v>0</v>
      </c>
      <c r="E20" s="717">
        <f>'RM_5.9.sz.mell'!E20</f>
        <v>0</v>
      </c>
      <c r="F20" s="717">
        <f>'RM_5.9.sz.mell'!F20</f>
        <v>0</v>
      </c>
      <c r="G20" s="717">
        <f>'RM_5.9.sz.mell'!G20</f>
        <v>0</v>
      </c>
      <c r="H20" s="717">
        <f>'RM_5.9.sz.mell'!H20</f>
        <v>0</v>
      </c>
      <c r="I20" s="717">
        <f>'RM_5.9.sz.mell'!I20</f>
        <v>0</v>
      </c>
      <c r="J20" s="816">
        <f>'RM_5.9.sz.mell'!J20</f>
        <v>0</v>
      </c>
      <c r="K20" s="814">
        <f>'RM_5.9.sz.mell'!K20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'RM_5.9.sz.mell'!C21</f>
        <v>0</v>
      </c>
      <c r="D21" s="719">
        <f>'RM_5.9.sz.mell'!D21</f>
        <v>0</v>
      </c>
      <c r="E21" s="719">
        <f>'RM_5.9.sz.mell'!E21</f>
        <v>0</v>
      </c>
      <c r="F21" s="719">
        <f>'RM_5.9.sz.mell'!F21</f>
        <v>0</v>
      </c>
      <c r="G21" s="719">
        <f>'RM_5.9.sz.mell'!G21</f>
        <v>0</v>
      </c>
      <c r="H21" s="719">
        <f>'RM_5.9.sz.mell'!H21</f>
        <v>0</v>
      </c>
      <c r="I21" s="719">
        <f>'RM_5.9.sz.mell'!I21</f>
        <v>0</v>
      </c>
      <c r="J21" s="819">
        <f>'RM_5.9.sz.mell'!J21</f>
        <v>0</v>
      </c>
      <c r="K21" s="814">
        <f>'RM_5.9.sz.mell'!K21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'RM_5.9.sz.mell'!C22</f>
        <v>0</v>
      </c>
      <c r="D22" s="322">
        <f>'RM_5.9.sz.mell'!D22</f>
        <v>0</v>
      </c>
      <c r="E22" s="322">
        <f>'RM_5.9.sz.mell'!E22</f>
        <v>0</v>
      </c>
      <c r="F22" s="322">
        <f>'RM_5.9.sz.mell'!F22</f>
        <v>0</v>
      </c>
      <c r="G22" s="322">
        <f>'RM_5.9.sz.mell'!G22</f>
        <v>0</v>
      </c>
      <c r="H22" s="322">
        <f>'RM_5.9.sz.mell'!H22</f>
        <v>0</v>
      </c>
      <c r="I22" s="322">
        <f>'RM_5.9.sz.mell'!I22</f>
        <v>0</v>
      </c>
      <c r="J22" s="322">
        <f>'RM_5.9.sz.mell'!J22</f>
        <v>0</v>
      </c>
      <c r="K22" s="371">
        <f>'RM_5.9.sz.mell'!K22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'RM_5.9.sz.mell'!C23</f>
        <v>0</v>
      </c>
      <c r="D23" s="699">
        <f>'RM_5.9.sz.mell'!D23</f>
        <v>0</v>
      </c>
      <c r="E23" s="699">
        <f>'RM_5.9.sz.mell'!E23</f>
        <v>0</v>
      </c>
      <c r="F23" s="699">
        <f>'RM_5.9.sz.mell'!F23</f>
        <v>0</v>
      </c>
      <c r="G23" s="699">
        <f>'RM_5.9.sz.mell'!G23</f>
        <v>0</v>
      </c>
      <c r="H23" s="699">
        <f>'RM_5.9.sz.mell'!H23</f>
        <v>0</v>
      </c>
      <c r="I23" s="699">
        <f>'RM_5.9.sz.mell'!I23</f>
        <v>0</v>
      </c>
      <c r="J23" s="821">
        <f>'RM_5.9.sz.mell'!J23</f>
        <v>0</v>
      </c>
      <c r="K23" s="814">
        <f>'RM_5.9.sz.mell'!K23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'RM_5.9.sz.mell'!C24</f>
        <v>0</v>
      </c>
      <c r="D24" s="717">
        <f>'RM_5.9.sz.mell'!D24</f>
        <v>0</v>
      </c>
      <c r="E24" s="717">
        <f>'RM_5.9.sz.mell'!E24</f>
        <v>0</v>
      </c>
      <c r="F24" s="717">
        <f>'RM_5.9.sz.mell'!F24</f>
        <v>0</v>
      </c>
      <c r="G24" s="717">
        <f>'RM_5.9.sz.mell'!G24</f>
        <v>0</v>
      </c>
      <c r="H24" s="717">
        <f>'RM_5.9.sz.mell'!H24</f>
        <v>0</v>
      </c>
      <c r="I24" s="717">
        <f>'RM_5.9.sz.mell'!I24</f>
        <v>0</v>
      </c>
      <c r="J24" s="816">
        <f>'RM_5.9.sz.mell'!J24</f>
        <v>0</v>
      </c>
      <c r="K24" s="822">
        <f>'RM_5.9.sz.mell'!K24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'RM_5.9.sz.mell'!C25</f>
        <v>0</v>
      </c>
      <c r="D25" s="717">
        <f>'RM_5.9.sz.mell'!D25</f>
        <v>0</v>
      </c>
      <c r="E25" s="717">
        <f>'RM_5.9.sz.mell'!E25</f>
        <v>0</v>
      </c>
      <c r="F25" s="717">
        <f>'RM_5.9.sz.mell'!F25</f>
        <v>0</v>
      </c>
      <c r="G25" s="717">
        <f>'RM_5.9.sz.mell'!G25</f>
        <v>0</v>
      </c>
      <c r="H25" s="717">
        <f>'RM_5.9.sz.mell'!H25</f>
        <v>0</v>
      </c>
      <c r="I25" s="717">
        <f>'RM_5.9.sz.mell'!I25</f>
        <v>0</v>
      </c>
      <c r="J25" s="816">
        <f>'RM_5.9.sz.mell'!J25</f>
        <v>0</v>
      </c>
      <c r="K25" s="822">
        <f>'RM_5.9.sz.mell'!K25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'RM_5.9.sz.mell'!C26</f>
        <v>0</v>
      </c>
      <c r="D26" s="719">
        <f>'RM_5.9.sz.mell'!D26</f>
        <v>0</v>
      </c>
      <c r="E26" s="719">
        <f>'RM_5.9.sz.mell'!E26</f>
        <v>0</v>
      </c>
      <c r="F26" s="719">
        <f>'RM_5.9.sz.mell'!F26</f>
        <v>0</v>
      </c>
      <c r="G26" s="719">
        <f>'RM_5.9.sz.mell'!G26</f>
        <v>0</v>
      </c>
      <c r="H26" s="719">
        <f>'RM_5.9.sz.mell'!H26</f>
        <v>0</v>
      </c>
      <c r="I26" s="719">
        <f>'RM_5.9.sz.mell'!I26</f>
        <v>0</v>
      </c>
      <c r="J26" s="823">
        <f>'RM_5.9.sz.mell'!J26</f>
        <v>0</v>
      </c>
      <c r="K26" s="824">
        <f>'RM_5.9.sz.mell'!K26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'RM_5.9.sz.mell'!C27</f>
        <v>0</v>
      </c>
      <c r="D27" s="414">
        <f>'RM_5.9.sz.mell'!D27</f>
        <v>0</v>
      </c>
      <c r="E27" s="414">
        <f>'RM_5.9.sz.mell'!E27</f>
        <v>0</v>
      </c>
      <c r="F27" s="414">
        <f>'RM_5.9.sz.mell'!F27</f>
        <v>0</v>
      </c>
      <c r="G27" s="414">
        <f>'RM_5.9.sz.mell'!G27</f>
        <v>0</v>
      </c>
      <c r="H27" s="414">
        <f>'RM_5.9.sz.mell'!H27</f>
        <v>0</v>
      </c>
      <c r="I27" s="414">
        <f>'RM_5.9.sz.mell'!I27</f>
        <v>0</v>
      </c>
      <c r="J27" s="414">
        <f>'RM_5.9.sz.mell'!J27</f>
        <v>0</v>
      </c>
      <c r="K27" s="327">
        <f>'RM_5.9.sz.mell'!K27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'RM_5.9.sz.mell'!C28</f>
        <v>0</v>
      </c>
      <c r="D28" s="322">
        <f>'RM_5.9.sz.mell'!D28</f>
        <v>0</v>
      </c>
      <c r="E28" s="322">
        <f>'RM_5.9.sz.mell'!E28</f>
        <v>0</v>
      </c>
      <c r="F28" s="322">
        <f>'RM_5.9.sz.mell'!F28</f>
        <v>0</v>
      </c>
      <c r="G28" s="322">
        <f>'RM_5.9.sz.mell'!G28</f>
        <v>0</v>
      </c>
      <c r="H28" s="322">
        <f>'RM_5.9.sz.mell'!H28</f>
        <v>0</v>
      </c>
      <c r="I28" s="322">
        <f>'RM_5.9.sz.mell'!I28</f>
        <v>0</v>
      </c>
      <c r="J28" s="322">
        <f>'RM_5.9.sz.mell'!J28</f>
        <v>0</v>
      </c>
      <c r="K28" s="371">
        <f>'RM_5.9.sz.mell'!K28</f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'RM_5.9.sz.mell'!C29</f>
        <v>0</v>
      </c>
      <c r="D29" s="710">
        <f>'RM_5.9.sz.mell'!D29</f>
        <v>0</v>
      </c>
      <c r="E29" s="710">
        <f>'RM_5.9.sz.mell'!E29</f>
        <v>0</v>
      </c>
      <c r="F29" s="710">
        <f>'RM_5.9.sz.mell'!F29</f>
        <v>0</v>
      </c>
      <c r="G29" s="710">
        <f>'RM_5.9.sz.mell'!G29</f>
        <v>0</v>
      </c>
      <c r="H29" s="710">
        <f>'RM_5.9.sz.mell'!H29</f>
        <v>0</v>
      </c>
      <c r="I29" s="710">
        <f>'RM_5.9.sz.mell'!I29</f>
        <v>0</v>
      </c>
      <c r="J29" s="821">
        <f>'RM_5.9.sz.mell'!J29</f>
        <v>0</v>
      </c>
      <c r="K29" s="814">
        <f>'RM_5.9.sz.mell'!K29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'RM_5.9.sz.mell'!C30</f>
        <v>0</v>
      </c>
      <c r="D30" s="710">
        <f>'RM_5.9.sz.mell'!D30</f>
        <v>0</v>
      </c>
      <c r="E30" s="710">
        <f>'RM_5.9.sz.mell'!E30</f>
        <v>0</v>
      </c>
      <c r="F30" s="710">
        <f>'RM_5.9.sz.mell'!F30</f>
        <v>0</v>
      </c>
      <c r="G30" s="710">
        <f>'RM_5.9.sz.mell'!G30</f>
        <v>0</v>
      </c>
      <c r="H30" s="710">
        <f>'RM_5.9.sz.mell'!H30</f>
        <v>0</v>
      </c>
      <c r="I30" s="710">
        <f>'RM_5.9.sz.mell'!I30</f>
        <v>0</v>
      </c>
      <c r="J30" s="821">
        <f>'RM_5.9.sz.mell'!J30</f>
        <v>0</v>
      </c>
      <c r="K30" s="814">
        <f>'RM_5.9.sz.mell'!K30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'RM_5.9.sz.mell'!C31</f>
        <v>0</v>
      </c>
      <c r="D31" s="790">
        <f>'RM_5.9.sz.mell'!D31</f>
        <v>0</v>
      </c>
      <c r="E31" s="790">
        <f>'RM_5.9.sz.mell'!E31</f>
        <v>0</v>
      </c>
      <c r="F31" s="790">
        <f>'RM_5.9.sz.mell'!F31</f>
        <v>0</v>
      </c>
      <c r="G31" s="790">
        <f>'RM_5.9.sz.mell'!G31</f>
        <v>0</v>
      </c>
      <c r="H31" s="790">
        <f>'RM_5.9.sz.mell'!H31</f>
        <v>0</v>
      </c>
      <c r="I31" s="790">
        <f>'RM_5.9.sz.mell'!I31</f>
        <v>0</v>
      </c>
      <c r="J31" s="821">
        <f>'RM_5.9.sz.mell'!J31</f>
        <v>0</v>
      </c>
      <c r="K31" s="814">
        <f>'RM_5.9.sz.mell'!K31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'RM_5.9.sz.mell'!C32</f>
        <v>0</v>
      </c>
      <c r="D32" s="322">
        <f>'RM_5.9.sz.mell'!D32</f>
        <v>0</v>
      </c>
      <c r="E32" s="322">
        <f>'RM_5.9.sz.mell'!E32</f>
        <v>0</v>
      </c>
      <c r="F32" s="322">
        <f>'RM_5.9.sz.mell'!F32</f>
        <v>0</v>
      </c>
      <c r="G32" s="322">
        <f>'RM_5.9.sz.mell'!G32</f>
        <v>0</v>
      </c>
      <c r="H32" s="322">
        <f>'RM_5.9.sz.mell'!H32</f>
        <v>0</v>
      </c>
      <c r="I32" s="322">
        <f>'RM_5.9.sz.mell'!I32</f>
        <v>0</v>
      </c>
      <c r="J32" s="322">
        <f>'RM_5.9.sz.mell'!J32</f>
        <v>0</v>
      </c>
      <c r="K32" s="371">
        <f>'RM_5.9.sz.mell'!K32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'RM_5.9.sz.mell'!C33</f>
        <v>0</v>
      </c>
      <c r="D33" s="703">
        <f>'RM_5.9.sz.mell'!D33</f>
        <v>0</v>
      </c>
      <c r="E33" s="703">
        <f>'RM_5.9.sz.mell'!E33</f>
        <v>0</v>
      </c>
      <c r="F33" s="703">
        <f>'RM_5.9.sz.mell'!F33</f>
        <v>0</v>
      </c>
      <c r="G33" s="703">
        <f>'RM_5.9.sz.mell'!G33</f>
        <v>0</v>
      </c>
      <c r="H33" s="703">
        <f>'RM_5.9.sz.mell'!H33</f>
        <v>0</v>
      </c>
      <c r="I33" s="703">
        <f>'RM_5.9.sz.mell'!I33</f>
        <v>0</v>
      </c>
      <c r="J33" s="821">
        <f>'RM_5.9.sz.mell'!J33</f>
        <v>0</v>
      </c>
      <c r="K33" s="814">
        <f>'RM_5.9.sz.mell'!K33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'RM_5.9.sz.mell'!C34</f>
        <v>0</v>
      </c>
      <c r="D34" s="710">
        <f>'RM_5.9.sz.mell'!D34</f>
        <v>0</v>
      </c>
      <c r="E34" s="710">
        <f>'RM_5.9.sz.mell'!E34</f>
        <v>0</v>
      </c>
      <c r="F34" s="710">
        <f>'RM_5.9.sz.mell'!F34</f>
        <v>0</v>
      </c>
      <c r="G34" s="710">
        <f>'RM_5.9.sz.mell'!G34</f>
        <v>0</v>
      </c>
      <c r="H34" s="710">
        <f>'RM_5.9.sz.mell'!H34</f>
        <v>0</v>
      </c>
      <c r="I34" s="710">
        <f>'RM_5.9.sz.mell'!I34</f>
        <v>0</v>
      </c>
      <c r="J34" s="821">
        <f>'RM_5.9.sz.mell'!J34</f>
        <v>0</v>
      </c>
      <c r="K34" s="814">
        <f>'RM_5.9.sz.mell'!K34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'RM_5.9.sz.mell'!C35</f>
        <v>0</v>
      </c>
      <c r="D35" s="790">
        <f>'RM_5.9.sz.mell'!D35</f>
        <v>0</v>
      </c>
      <c r="E35" s="790">
        <f>'RM_5.9.sz.mell'!E35</f>
        <v>0</v>
      </c>
      <c r="F35" s="790">
        <f>'RM_5.9.sz.mell'!F35</f>
        <v>0</v>
      </c>
      <c r="G35" s="790">
        <f>'RM_5.9.sz.mell'!G35</f>
        <v>0</v>
      </c>
      <c r="H35" s="790">
        <f>'RM_5.9.sz.mell'!H35</f>
        <v>0</v>
      </c>
      <c r="I35" s="790">
        <f>'RM_5.9.sz.mell'!I35</f>
        <v>0</v>
      </c>
      <c r="J35" s="821">
        <f>'RM_5.9.sz.mell'!J35</f>
        <v>0</v>
      </c>
      <c r="K35" s="831">
        <f>'RM_5.9.sz.mell'!K35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'RM_5.9.sz.mell'!C36</f>
        <v>0</v>
      </c>
      <c r="D36" s="414">
        <f>'RM_5.9.sz.mell'!D36</f>
        <v>0</v>
      </c>
      <c r="E36" s="414">
        <f>'RM_5.9.sz.mell'!E36</f>
        <v>0</v>
      </c>
      <c r="F36" s="414">
        <f>'RM_5.9.sz.mell'!F36</f>
        <v>0</v>
      </c>
      <c r="G36" s="414">
        <f>'RM_5.9.sz.mell'!G36</f>
        <v>0</v>
      </c>
      <c r="H36" s="414">
        <f>'RM_5.9.sz.mell'!H36</f>
        <v>0</v>
      </c>
      <c r="I36" s="414">
        <f>'RM_5.9.sz.mell'!I36</f>
        <v>0</v>
      </c>
      <c r="J36" s="322">
        <f>'RM_5.9.sz.mell'!J36</f>
        <v>0</v>
      </c>
      <c r="K36" s="327">
        <f>'RM_5.9.sz.mell'!K36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'RM_5.9.sz.mell'!C37</f>
        <v>0</v>
      </c>
      <c r="D37" s="414">
        <f>'RM_5.9.sz.mell'!D37</f>
        <v>0</v>
      </c>
      <c r="E37" s="414">
        <f>'RM_5.9.sz.mell'!E37</f>
        <v>0</v>
      </c>
      <c r="F37" s="414">
        <f>'RM_5.9.sz.mell'!F37</f>
        <v>0</v>
      </c>
      <c r="G37" s="414">
        <f>'RM_5.9.sz.mell'!G37</f>
        <v>0</v>
      </c>
      <c r="H37" s="414">
        <f>'RM_5.9.sz.mell'!H37</f>
        <v>0</v>
      </c>
      <c r="I37" s="414">
        <f>'RM_5.9.sz.mell'!I37</f>
        <v>0</v>
      </c>
      <c r="J37" s="832">
        <f>'RM_5.9.sz.mell'!J37</f>
        <v>0</v>
      </c>
      <c r="K37" s="814">
        <f>'RM_5.9.sz.mell'!K37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'RM_5.9.sz.mell'!C38</f>
        <v>0</v>
      </c>
      <c r="D38" s="322">
        <f>'RM_5.9.sz.mell'!D38</f>
        <v>0</v>
      </c>
      <c r="E38" s="322">
        <f>'RM_5.9.sz.mell'!E38</f>
        <v>0</v>
      </c>
      <c r="F38" s="322">
        <f>'RM_5.9.sz.mell'!F38</f>
        <v>0</v>
      </c>
      <c r="G38" s="322">
        <f>'RM_5.9.sz.mell'!G38</f>
        <v>0</v>
      </c>
      <c r="H38" s="322">
        <f>'RM_5.9.sz.mell'!H38</f>
        <v>0</v>
      </c>
      <c r="I38" s="322">
        <f>'RM_5.9.sz.mell'!I38</f>
        <v>0</v>
      </c>
      <c r="J38" s="322">
        <f>'RM_5.9.sz.mell'!J38</f>
        <v>0</v>
      </c>
      <c r="K38" s="371">
        <f>'RM_5.9.sz.mell'!K38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'RM_5.9.sz.mell'!C39</f>
        <v>0</v>
      </c>
      <c r="D39" s="322">
        <f>'RM_5.9.sz.mell'!D39</f>
        <v>0</v>
      </c>
      <c r="E39" s="322">
        <f>'RM_5.9.sz.mell'!E39</f>
        <v>0</v>
      </c>
      <c r="F39" s="322">
        <f>'RM_5.9.sz.mell'!F39</f>
        <v>0</v>
      </c>
      <c r="G39" s="322">
        <f>'RM_5.9.sz.mell'!G39</f>
        <v>0</v>
      </c>
      <c r="H39" s="322">
        <f>'RM_5.9.sz.mell'!H39</f>
        <v>0</v>
      </c>
      <c r="I39" s="322">
        <f>'RM_5.9.sz.mell'!I39</f>
        <v>0</v>
      </c>
      <c r="J39" s="322">
        <f>'RM_5.9.sz.mell'!J39</f>
        <v>0</v>
      </c>
      <c r="K39" s="371">
        <f>'RM_5.9.sz.mell'!K39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'RM_5.9.sz.mell'!C40</f>
        <v>0</v>
      </c>
      <c r="D40" s="703">
        <f>'RM_5.9.sz.mell'!D40</f>
        <v>0</v>
      </c>
      <c r="E40" s="703">
        <f>'RM_5.9.sz.mell'!E40</f>
        <v>0</v>
      </c>
      <c r="F40" s="703">
        <f>'RM_5.9.sz.mell'!F40</f>
        <v>0</v>
      </c>
      <c r="G40" s="703">
        <f>'RM_5.9.sz.mell'!G40</f>
        <v>0</v>
      </c>
      <c r="H40" s="703">
        <f>'RM_5.9.sz.mell'!H40</f>
        <v>0</v>
      </c>
      <c r="I40" s="703">
        <f>'RM_5.9.sz.mell'!I40</f>
        <v>0</v>
      </c>
      <c r="J40" s="821">
        <f>'RM_5.9.sz.mell'!J40</f>
        <v>0</v>
      </c>
      <c r="K40" s="814">
        <f>'RM_5.9.sz.mell'!K40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'RM_5.9.sz.mell'!C41</f>
        <v>0</v>
      </c>
      <c r="D41" s="710">
        <f>'RM_5.9.sz.mell'!D41</f>
        <v>0</v>
      </c>
      <c r="E41" s="710">
        <f>'RM_5.9.sz.mell'!E41</f>
        <v>0</v>
      </c>
      <c r="F41" s="710">
        <f>'RM_5.9.sz.mell'!F41</f>
        <v>0</v>
      </c>
      <c r="G41" s="710">
        <f>'RM_5.9.sz.mell'!G41</f>
        <v>0</v>
      </c>
      <c r="H41" s="710">
        <f>'RM_5.9.sz.mell'!H41</f>
        <v>0</v>
      </c>
      <c r="I41" s="710">
        <f>'RM_5.9.sz.mell'!I41</f>
        <v>0</v>
      </c>
      <c r="J41" s="821">
        <f>'RM_5.9.sz.mell'!J41</f>
        <v>0</v>
      </c>
      <c r="K41" s="822">
        <f>'RM_5.9.sz.mell'!K41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'RM_5.9.sz.mell'!C42</f>
        <v>0</v>
      </c>
      <c r="D42" s="707">
        <f>'RM_5.9.sz.mell'!D42</f>
        <v>0</v>
      </c>
      <c r="E42" s="707">
        <f>'RM_5.9.sz.mell'!E42</f>
        <v>0</v>
      </c>
      <c r="F42" s="707">
        <f>'RM_5.9.sz.mell'!F42</f>
        <v>0</v>
      </c>
      <c r="G42" s="707">
        <f>'RM_5.9.sz.mell'!G42</f>
        <v>0</v>
      </c>
      <c r="H42" s="707">
        <f>'RM_5.9.sz.mell'!H42</f>
        <v>0</v>
      </c>
      <c r="I42" s="707">
        <f>'RM_5.9.sz.mell'!I42</f>
        <v>0</v>
      </c>
      <c r="J42" s="821">
        <f>'RM_5.9.sz.mell'!J42</f>
        <v>0</v>
      </c>
      <c r="K42" s="824">
        <f>'RM_5.9.sz.mell'!K42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'RM_5.9.sz.mell'!C43</f>
        <v>0</v>
      </c>
      <c r="D43" s="322">
        <f>'RM_5.9.sz.mell'!D43</f>
        <v>0</v>
      </c>
      <c r="E43" s="322">
        <f>'RM_5.9.sz.mell'!E43</f>
        <v>0</v>
      </c>
      <c r="F43" s="322">
        <f>'RM_5.9.sz.mell'!F43</f>
        <v>0</v>
      </c>
      <c r="G43" s="322">
        <f>'RM_5.9.sz.mell'!G43</f>
        <v>0</v>
      </c>
      <c r="H43" s="322">
        <f>'RM_5.9.sz.mell'!H43</f>
        <v>0</v>
      </c>
      <c r="I43" s="322">
        <f>'RM_5.9.sz.mell'!I43</f>
        <v>0</v>
      </c>
      <c r="J43" s="322">
        <f>'RM_5.9.sz.mell'!J43</f>
        <v>0</v>
      </c>
      <c r="K43" s="371">
        <f>'RM_5.9.sz.mell'!K43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'RM_5.9.sz.mell'!C45</f>
        <v>0</v>
      </c>
      <c r="D45" s="834">
        <f>'RM_5.9.sz.mell'!D45</f>
        <v>0</v>
      </c>
      <c r="E45" s="834">
        <f>'RM_5.9.sz.mell'!E45</f>
        <v>0</v>
      </c>
      <c r="F45" s="834">
        <f>'RM_5.9.sz.mell'!F45</f>
        <v>0</v>
      </c>
      <c r="G45" s="834">
        <f>'RM_5.9.sz.mell'!G45</f>
        <v>0</v>
      </c>
      <c r="H45" s="834">
        <f>'RM_5.9.sz.mell'!H45</f>
        <v>0</v>
      </c>
      <c r="I45" s="834">
        <f>'RM_5.9.sz.mell'!I45</f>
        <v>0</v>
      </c>
      <c r="J45" s="834">
        <f>'RM_5.9.sz.mell'!J45</f>
        <v>0</v>
      </c>
      <c r="K45" s="327">
        <f>'RM_5.9.sz.mell'!K45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'RM_5.9.sz.mell'!C46</f>
        <v>0</v>
      </c>
      <c r="D46" s="836">
        <f>'RM_5.9.sz.mell'!D46</f>
        <v>0</v>
      </c>
      <c r="E46" s="836">
        <f>'RM_5.9.sz.mell'!E46</f>
        <v>0</v>
      </c>
      <c r="F46" s="836">
        <f>'RM_5.9.sz.mell'!F46</f>
        <v>0</v>
      </c>
      <c r="G46" s="836">
        <f>'RM_5.9.sz.mell'!G46</f>
        <v>0</v>
      </c>
      <c r="H46" s="836">
        <f>'RM_5.9.sz.mell'!H46</f>
        <v>0</v>
      </c>
      <c r="I46" s="836">
        <f>'RM_5.9.sz.mell'!I46</f>
        <v>0</v>
      </c>
      <c r="J46" s="836">
        <f>'RM_5.9.sz.mell'!J46</f>
        <v>0</v>
      </c>
      <c r="K46" s="837">
        <f>'RM_5.9.sz.mell'!K46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'RM_5.9.sz.mell'!C47</f>
        <v>0</v>
      </c>
      <c r="D47" s="839">
        <f>'RM_5.9.sz.mell'!D47</f>
        <v>0</v>
      </c>
      <c r="E47" s="839">
        <f>'RM_5.9.sz.mell'!E47</f>
        <v>0</v>
      </c>
      <c r="F47" s="839">
        <f>'RM_5.9.sz.mell'!F47</f>
        <v>0</v>
      </c>
      <c r="G47" s="839">
        <f>'RM_5.9.sz.mell'!G47</f>
        <v>0</v>
      </c>
      <c r="H47" s="839">
        <f>'RM_5.9.sz.mell'!H47</f>
        <v>0</v>
      </c>
      <c r="I47" s="839">
        <f>'RM_5.9.sz.mell'!I47</f>
        <v>0</v>
      </c>
      <c r="J47" s="839">
        <f>'RM_5.9.sz.mell'!J47</f>
        <v>0</v>
      </c>
      <c r="K47" s="840">
        <f>'RM_5.9.sz.mell'!K47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'RM_5.9.sz.mell'!C48</f>
        <v>0</v>
      </c>
      <c r="D48" s="839">
        <f>'RM_5.9.sz.mell'!D48</f>
        <v>0</v>
      </c>
      <c r="E48" s="839">
        <f>'RM_5.9.sz.mell'!E48</f>
        <v>0</v>
      </c>
      <c r="F48" s="839">
        <f>'RM_5.9.sz.mell'!F48</f>
        <v>0</v>
      </c>
      <c r="G48" s="839">
        <f>'RM_5.9.sz.mell'!G48</f>
        <v>0</v>
      </c>
      <c r="H48" s="839">
        <f>'RM_5.9.sz.mell'!H48</f>
        <v>0</v>
      </c>
      <c r="I48" s="839">
        <f>'RM_5.9.sz.mell'!I48</f>
        <v>0</v>
      </c>
      <c r="J48" s="839">
        <f>'RM_5.9.sz.mell'!J48</f>
        <v>0</v>
      </c>
      <c r="K48" s="840">
        <f>'RM_5.9.sz.mell'!K48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'RM_5.9.sz.mell'!C49</f>
        <v>0</v>
      </c>
      <c r="D49" s="839">
        <f>'RM_5.9.sz.mell'!D49</f>
        <v>0</v>
      </c>
      <c r="E49" s="839">
        <f>'RM_5.9.sz.mell'!E49</f>
        <v>0</v>
      </c>
      <c r="F49" s="839">
        <f>'RM_5.9.sz.mell'!F49</f>
        <v>0</v>
      </c>
      <c r="G49" s="839">
        <f>'RM_5.9.sz.mell'!G49</f>
        <v>0</v>
      </c>
      <c r="H49" s="839">
        <f>'RM_5.9.sz.mell'!H49</f>
        <v>0</v>
      </c>
      <c r="I49" s="839">
        <f>'RM_5.9.sz.mell'!I49</f>
        <v>0</v>
      </c>
      <c r="J49" s="839">
        <f>'RM_5.9.sz.mell'!J49</f>
        <v>0</v>
      </c>
      <c r="K49" s="840">
        <f>'RM_5.9.sz.mell'!K49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'RM_5.9.sz.mell'!C50</f>
        <v>0</v>
      </c>
      <c r="D50" s="839">
        <f>'RM_5.9.sz.mell'!D50</f>
        <v>0</v>
      </c>
      <c r="E50" s="839">
        <f>'RM_5.9.sz.mell'!E50</f>
        <v>0</v>
      </c>
      <c r="F50" s="839">
        <f>'RM_5.9.sz.mell'!F50</f>
        <v>0</v>
      </c>
      <c r="G50" s="839">
        <f>'RM_5.9.sz.mell'!G50</f>
        <v>0</v>
      </c>
      <c r="H50" s="839">
        <f>'RM_5.9.sz.mell'!H50</f>
        <v>0</v>
      </c>
      <c r="I50" s="839">
        <f>'RM_5.9.sz.mell'!I50</f>
        <v>0</v>
      </c>
      <c r="J50" s="839">
        <f>'RM_5.9.sz.mell'!J50</f>
        <v>0</v>
      </c>
      <c r="K50" s="840">
        <f>'RM_5.9.sz.mell'!K50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'RM_5.9.sz.mell'!C51</f>
        <v>0</v>
      </c>
      <c r="D51" s="834">
        <f>'RM_5.9.sz.mell'!D51</f>
        <v>0</v>
      </c>
      <c r="E51" s="834">
        <f>'RM_5.9.sz.mell'!E51</f>
        <v>0</v>
      </c>
      <c r="F51" s="834">
        <f>'RM_5.9.sz.mell'!F51</f>
        <v>0</v>
      </c>
      <c r="G51" s="834">
        <f>'RM_5.9.sz.mell'!G51</f>
        <v>0</v>
      </c>
      <c r="H51" s="834">
        <f>'RM_5.9.sz.mell'!H51</f>
        <v>0</v>
      </c>
      <c r="I51" s="834">
        <f>'RM_5.9.sz.mell'!I51</f>
        <v>0</v>
      </c>
      <c r="J51" s="834">
        <f>'RM_5.9.sz.mell'!J51</f>
        <v>0</v>
      </c>
      <c r="K51" s="327">
        <f>'RM_5.9.sz.mell'!K51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'RM_5.9.sz.mell'!C52</f>
        <v>0</v>
      </c>
      <c r="D52" s="836">
        <f>'RM_5.9.sz.mell'!D52</f>
        <v>0</v>
      </c>
      <c r="E52" s="836">
        <f>'RM_5.9.sz.mell'!E52</f>
        <v>0</v>
      </c>
      <c r="F52" s="836">
        <f>'RM_5.9.sz.mell'!F52</f>
        <v>0</v>
      </c>
      <c r="G52" s="836">
        <f>'RM_5.9.sz.mell'!G52</f>
        <v>0</v>
      </c>
      <c r="H52" s="836">
        <f>'RM_5.9.sz.mell'!H52</f>
        <v>0</v>
      </c>
      <c r="I52" s="836">
        <f>'RM_5.9.sz.mell'!I52</f>
        <v>0</v>
      </c>
      <c r="J52" s="836">
        <f>'RM_5.9.sz.mell'!J52</f>
        <v>0</v>
      </c>
      <c r="K52" s="837">
        <f>'RM_5.9.sz.mell'!K52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'RM_5.9.sz.mell'!C53</f>
        <v>0</v>
      </c>
      <c r="D53" s="839">
        <f>'RM_5.9.sz.mell'!D53</f>
        <v>0</v>
      </c>
      <c r="E53" s="839">
        <f>'RM_5.9.sz.mell'!E53</f>
        <v>0</v>
      </c>
      <c r="F53" s="839">
        <f>'RM_5.9.sz.mell'!F53</f>
        <v>0</v>
      </c>
      <c r="G53" s="839">
        <f>'RM_5.9.sz.mell'!G53</f>
        <v>0</v>
      </c>
      <c r="H53" s="839">
        <f>'RM_5.9.sz.mell'!H53</f>
        <v>0</v>
      </c>
      <c r="I53" s="839">
        <f>'RM_5.9.sz.mell'!I53</f>
        <v>0</v>
      </c>
      <c r="J53" s="839">
        <f>'RM_5.9.sz.mell'!J53</f>
        <v>0</v>
      </c>
      <c r="K53" s="840">
        <f>'RM_5.9.sz.mell'!K53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'RM_5.9.sz.mell'!C54</f>
        <v>0</v>
      </c>
      <c r="D54" s="839">
        <f>'RM_5.9.sz.mell'!D54</f>
        <v>0</v>
      </c>
      <c r="E54" s="839">
        <f>'RM_5.9.sz.mell'!E54</f>
        <v>0</v>
      </c>
      <c r="F54" s="839">
        <f>'RM_5.9.sz.mell'!F54</f>
        <v>0</v>
      </c>
      <c r="G54" s="839">
        <f>'RM_5.9.sz.mell'!G54</f>
        <v>0</v>
      </c>
      <c r="H54" s="839">
        <f>'RM_5.9.sz.mell'!H54</f>
        <v>0</v>
      </c>
      <c r="I54" s="839">
        <f>'RM_5.9.sz.mell'!I54</f>
        <v>0</v>
      </c>
      <c r="J54" s="839">
        <f>'RM_5.9.sz.mell'!J54</f>
        <v>0</v>
      </c>
      <c r="K54" s="840">
        <f>'RM_5.9.sz.mell'!K54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'RM_5.9.sz.mell'!C55</f>
        <v>0</v>
      </c>
      <c r="D55" s="839">
        <f>'RM_5.9.sz.mell'!D55</f>
        <v>0</v>
      </c>
      <c r="E55" s="839">
        <f>'RM_5.9.sz.mell'!E55</f>
        <v>0</v>
      </c>
      <c r="F55" s="839">
        <f>'RM_5.9.sz.mell'!F55</f>
        <v>0</v>
      </c>
      <c r="G55" s="839">
        <f>'RM_5.9.sz.mell'!G55</f>
        <v>0</v>
      </c>
      <c r="H55" s="839">
        <f>'RM_5.9.sz.mell'!H55</f>
        <v>0</v>
      </c>
      <c r="I55" s="839">
        <f>'RM_5.9.sz.mell'!I55</f>
        <v>0</v>
      </c>
      <c r="J55" s="839">
        <f>'RM_5.9.sz.mell'!J55</f>
        <v>0</v>
      </c>
      <c r="K55" s="840">
        <f>'RM_5.9.sz.mell'!K55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'RM_5.9.sz.mell'!C56</f>
        <v>0</v>
      </c>
      <c r="D56" s="834">
        <f>'RM_5.9.sz.mell'!D56</f>
        <v>0</v>
      </c>
      <c r="E56" s="834">
        <f>'RM_5.9.sz.mell'!E56</f>
        <v>0</v>
      </c>
      <c r="F56" s="834">
        <f>'RM_5.9.sz.mell'!F56</f>
        <v>0</v>
      </c>
      <c r="G56" s="834">
        <f>'RM_5.9.sz.mell'!G56</f>
        <v>0</v>
      </c>
      <c r="H56" s="834">
        <f>'RM_5.9.sz.mell'!H56</f>
        <v>0</v>
      </c>
      <c r="I56" s="834">
        <f>'RM_5.9.sz.mell'!I56</f>
        <v>0</v>
      </c>
      <c r="J56" s="834">
        <f>'RM_5.9.sz.mell'!J56</f>
        <v>0</v>
      </c>
      <c r="K56" s="327">
        <f>'RM_5.9.sz.mell'!K56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'RM_5.9.sz.mell'!C57</f>
        <v>0</v>
      </c>
      <c r="D57" s="842">
        <f>'RM_5.9.sz.mell'!D57</f>
        <v>0</v>
      </c>
      <c r="E57" s="842">
        <f>'RM_5.9.sz.mell'!E57</f>
        <v>0</v>
      </c>
      <c r="F57" s="842">
        <f>'RM_5.9.sz.mell'!F57</f>
        <v>0</v>
      </c>
      <c r="G57" s="842">
        <f>'RM_5.9.sz.mell'!G57</f>
        <v>0</v>
      </c>
      <c r="H57" s="842">
        <f>'RM_5.9.sz.mell'!H57</f>
        <v>0</v>
      </c>
      <c r="I57" s="842">
        <f>'RM_5.9.sz.mell'!I57</f>
        <v>0</v>
      </c>
      <c r="J57" s="842">
        <f>'RM_5.9.sz.mell'!J57</f>
        <v>0</v>
      </c>
      <c r="K57" s="375">
        <f>'RM_5.9.sz.mell'!K57</f>
        <v>0</v>
      </c>
    </row>
    <row r="58" spans="1:11" ht="8.1" customHeight="1" thickBot="1" x14ac:dyDescent="0.3">
      <c r="C58" s="848">
        <f>'RM_5.9.sz.mell'!C58</f>
        <v>0</v>
      </c>
      <c r="D58" s="848">
        <f>'RM_5.9.sz.mell'!D58</f>
        <v>0</v>
      </c>
      <c r="E58" s="848">
        <f>'RM_5.9.sz.mell'!E58</f>
        <v>0</v>
      </c>
      <c r="F58" s="848">
        <f>'RM_5.9.sz.mell'!F58</f>
        <v>0</v>
      </c>
      <c r="G58" s="848">
        <f>'RM_5.9.sz.mell'!G58</f>
        <v>0</v>
      </c>
      <c r="H58" s="848">
        <f>'RM_5.9.sz.mell'!H58</f>
        <v>0</v>
      </c>
      <c r="I58" s="848">
        <f>'RM_5.9.sz.mell'!I58</f>
        <v>0</v>
      </c>
      <c r="J58" s="848">
        <f>'RM_5.9.sz.mell'!J58</f>
        <v>0</v>
      </c>
      <c r="K58" s="849">
        <f>'RM_5.9.sz.mell'!K58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'RM_5.9.sz.mell'!C59</f>
        <v>0</v>
      </c>
      <c r="D59" s="846">
        <f>'RM_5.9.sz.mell'!D59</f>
        <v>0</v>
      </c>
      <c r="E59" s="846">
        <f>'RM_5.9.sz.mell'!E59</f>
        <v>0</v>
      </c>
      <c r="F59" s="846">
        <f>'RM_5.9.sz.mell'!F59</f>
        <v>0</v>
      </c>
      <c r="G59" s="846">
        <f>'RM_5.9.sz.mell'!G59</f>
        <v>0</v>
      </c>
      <c r="H59" s="846">
        <f>'RM_5.9.sz.mell'!H59</f>
        <v>0</v>
      </c>
      <c r="I59" s="846">
        <f>'RM_5.9.sz.mell'!I59</f>
        <v>0</v>
      </c>
      <c r="J59" s="846">
        <f>'RM_5.9.sz.mell'!J59</f>
        <v>0</v>
      </c>
      <c r="K59" s="847">
        <f>'RM_5.9.sz.mell'!K59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'RM_5.9.sz.mell'!C60</f>
        <v>0</v>
      </c>
      <c r="D60" s="846">
        <f>'RM_5.9.sz.mell'!D60</f>
        <v>0</v>
      </c>
      <c r="E60" s="846">
        <f>'RM_5.9.sz.mell'!E60</f>
        <v>0</v>
      </c>
      <c r="F60" s="846">
        <f>'RM_5.9.sz.mell'!F60</f>
        <v>0</v>
      </c>
      <c r="G60" s="846">
        <f>'RM_5.9.sz.mell'!G60</f>
        <v>0</v>
      </c>
      <c r="H60" s="846">
        <f>'RM_5.9.sz.mell'!H60</f>
        <v>0</v>
      </c>
      <c r="I60" s="846">
        <f>'RM_5.9.sz.mell'!I60</f>
        <v>0</v>
      </c>
      <c r="J60" s="846">
        <f>'RM_5.9.sz.mell'!J60</f>
        <v>0</v>
      </c>
      <c r="K60" s="847">
        <f>'RM_5.9.sz.mell'!K60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theme="7"/>
  </sheetPr>
  <dimension ref="A1:K60"/>
  <sheetViews>
    <sheetView topLeftCell="B1" zoomScale="120" zoomScaleNormal="120" workbookViewId="0">
      <selection activeCell="N33" sqref="N33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CONCATENATE("5.9.1. melléklet ",E_ALAPADATOK!A7," ",E_ALAPADATOK!B7," ",E_ALAPADATOK!C7," ",E_ALAPADATOK!D7," ",E_ALAPADATOK!E7," ",E_ALAPADATOK!F7," ",E_ALAPADATOK!G7," ",E_ALAPADATOK!H7)</f>
        <v>5.9.1.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CONCATENATE('E_5.9.sz.mell'!B2:J2)</f>
        <v>7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616</v>
      </c>
    </row>
    <row r="3" spans="1:11" s="465" customFormat="1" ht="23.1" customHeight="1" thickBot="1" x14ac:dyDescent="0.3">
      <c r="A3" s="635" t="s">
        <v>203</v>
      </c>
      <c r="B3" s="1763" t="str">
        <f>CONCATENATE('E_5.1.1.sz.mell'!B3:J3)</f>
        <v>Kötelező feladtok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59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'RM_5.9.1.sz.mell'!C10</f>
        <v>0</v>
      </c>
      <c r="D10" s="322">
        <f>'RM_5.9.1.sz.mell'!D10</f>
        <v>0</v>
      </c>
      <c r="E10" s="322">
        <f>'RM_5.9.1.sz.mell'!E10</f>
        <v>0</v>
      </c>
      <c r="F10" s="322">
        <f>'RM_5.9.1.sz.mell'!F10</f>
        <v>0</v>
      </c>
      <c r="G10" s="322">
        <f>'RM_5.9.1.sz.mell'!G10</f>
        <v>0</v>
      </c>
      <c r="H10" s="322">
        <f>'RM_5.9.1.sz.mell'!H10</f>
        <v>0</v>
      </c>
      <c r="I10" s="322">
        <f>'RM_5.9.1.sz.mell'!I10</f>
        <v>0</v>
      </c>
      <c r="J10" s="322">
        <f>'RM_5.9.1.sz.mell'!J10</f>
        <v>0</v>
      </c>
      <c r="K10" s="322">
        <f>'RM_5.9.1.sz.mell'!K10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'RM_5.9.1.sz.mell'!C11</f>
        <v>0</v>
      </c>
      <c r="D11" s="715">
        <f>'RM_5.9.1.sz.mell'!D11</f>
        <v>0</v>
      </c>
      <c r="E11" s="715">
        <f>'RM_5.9.1.sz.mell'!E11</f>
        <v>0</v>
      </c>
      <c r="F11" s="715">
        <f>'RM_5.9.1.sz.mell'!F11</f>
        <v>0</v>
      </c>
      <c r="G11" s="715">
        <f>'RM_5.9.1.sz.mell'!G11</f>
        <v>0</v>
      </c>
      <c r="H11" s="715">
        <f>'RM_5.9.1.sz.mell'!H11</f>
        <v>0</v>
      </c>
      <c r="I11" s="715">
        <f>'RM_5.9.1.sz.mell'!I11</f>
        <v>0</v>
      </c>
      <c r="J11" s="813">
        <f>'RM_5.9.1.sz.mell'!J11</f>
        <v>0</v>
      </c>
      <c r="K11" s="814">
        <f>'RM_5.9.1.sz.mell'!K11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'RM_5.9.1.sz.mell'!C12</f>
        <v>0</v>
      </c>
      <c r="D12" s="717">
        <f>'RM_5.9.1.sz.mell'!D12</f>
        <v>0</v>
      </c>
      <c r="E12" s="717">
        <f>'RM_5.9.1.sz.mell'!E12</f>
        <v>0</v>
      </c>
      <c r="F12" s="717">
        <f>'RM_5.9.1.sz.mell'!F12</f>
        <v>0</v>
      </c>
      <c r="G12" s="717">
        <f>'RM_5.9.1.sz.mell'!G12</f>
        <v>0</v>
      </c>
      <c r="H12" s="717">
        <f>'RM_5.9.1.sz.mell'!H12</f>
        <v>0</v>
      </c>
      <c r="I12" s="717">
        <f>'RM_5.9.1.sz.mell'!I12</f>
        <v>0</v>
      </c>
      <c r="J12" s="816">
        <f>'RM_5.9.1.sz.mell'!J12</f>
        <v>0</v>
      </c>
      <c r="K12" s="814">
        <f>'RM_5.9.1.sz.mell'!K12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'RM_5.9.1.sz.mell'!C13</f>
        <v>0</v>
      </c>
      <c r="D13" s="717">
        <f>'RM_5.9.1.sz.mell'!D13</f>
        <v>0</v>
      </c>
      <c r="E13" s="717">
        <f>'RM_5.9.1.sz.mell'!E13</f>
        <v>0</v>
      </c>
      <c r="F13" s="717">
        <f>'RM_5.9.1.sz.mell'!F13</f>
        <v>0</v>
      </c>
      <c r="G13" s="717">
        <f>'RM_5.9.1.sz.mell'!G13</f>
        <v>0</v>
      </c>
      <c r="H13" s="717">
        <f>'RM_5.9.1.sz.mell'!H13</f>
        <v>0</v>
      </c>
      <c r="I13" s="717">
        <f>'RM_5.9.1.sz.mell'!I13</f>
        <v>0</v>
      </c>
      <c r="J13" s="816">
        <f>'RM_5.9.1.sz.mell'!J13</f>
        <v>0</v>
      </c>
      <c r="K13" s="814">
        <f>'RM_5.9.1.sz.mell'!K13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'RM_5.9.1.sz.mell'!C14</f>
        <v>0</v>
      </c>
      <c r="D14" s="717">
        <f>'RM_5.9.1.sz.mell'!D14</f>
        <v>0</v>
      </c>
      <c r="E14" s="717">
        <f>'RM_5.9.1.sz.mell'!E14</f>
        <v>0</v>
      </c>
      <c r="F14" s="717">
        <f>'RM_5.9.1.sz.mell'!F14</f>
        <v>0</v>
      </c>
      <c r="G14" s="717">
        <f>'RM_5.9.1.sz.mell'!G14</f>
        <v>0</v>
      </c>
      <c r="H14" s="717">
        <f>'RM_5.9.1.sz.mell'!H14</f>
        <v>0</v>
      </c>
      <c r="I14" s="717">
        <f>'RM_5.9.1.sz.mell'!I14</f>
        <v>0</v>
      </c>
      <c r="J14" s="816">
        <f>'RM_5.9.1.sz.mell'!J14</f>
        <v>0</v>
      </c>
      <c r="K14" s="814">
        <f>'RM_5.9.1.sz.mell'!K14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'RM_5.9.1.sz.mell'!C15</f>
        <v>0</v>
      </c>
      <c r="D15" s="717">
        <f>'RM_5.9.1.sz.mell'!D15</f>
        <v>0</v>
      </c>
      <c r="E15" s="717">
        <f>'RM_5.9.1.sz.mell'!E15</f>
        <v>0</v>
      </c>
      <c r="F15" s="717">
        <f>'RM_5.9.1.sz.mell'!F15</f>
        <v>0</v>
      </c>
      <c r="G15" s="717">
        <f>'RM_5.9.1.sz.mell'!G15</f>
        <v>0</v>
      </c>
      <c r="H15" s="717">
        <f>'RM_5.9.1.sz.mell'!H15</f>
        <v>0</v>
      </c>
      <c r="I15" s="717">
        <f>'RM_5.9.1.sz.mell'!I15</f>
        <v>0</v>
      </c>
      <c r="J15" s="816">
        <f>'RM_5.9.1.sz.mell'!J15</f>
        <v>0</v>
      </c>
      <c r="K15" s="814">
        <f>'RM_5.9.1.sz.mell'!K15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'RM_5.9.1.sz.mell'!C16</f>
        <v>0</v>
      </c>
      <c r="D16" s="717">
        <f>'RM_5.9.1.sz.mell'!D16</f>
        <v>0</v>
      </c>
      <c r="E16" s="717">
        <f>'RM_5.9.1.sz.mell'!E16</f>
        <v>0</v>
      </c>
      <c r="F16" s="717">
        <f>'RM_5.9.1.sz.mell'!F16</f>
        <v>0</v>
      </c>
      <c r="G16" s="717">
        <f>'RM_5.9.1.sz.mell'!G16</f>
        <v>0</v>
      </c>
      <c r="H16" s="717">
        <f>'RM_5.9.1.sz.mell'!H16</f>
        <v>0</v>
      </c>
      <c r="I16" s="717">
        <f>'RM_5.9.1.sz.mell'!I16</f>
        <v>0</v>
      </c>
      <c r="J16" s="816">
        <f>'RM_5.9.1.sz.mell'!J16</f>
        <v>0</v>
      </c>
      <c r="K16" s="814">
        <f>'RM_5.9.1.sz.mell'!K16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'RM_5.9.1.sz.mell'!C17</f>
        <v>0</v>
      </c>
      <c r="D17" s="717">
        <f>'RM_5.9.1.sz.mell'!D17</f>
        <v>0</v>
      </c>
      <c r="E17" s="717">
        <f>'RM_5.9.1.sz.mell'!E17</f>
        <v>0</v>
      </c>
      <c r="F17" s="717">
        <f>'RM_5.9.1.sz.mell'!F17</f>
        <v>0</v>
      </c>
      <c r="G17" s="717">
        <f>'RM_5.9.1.sz.mell'!G17</f>
        <v>0</v>
      </c>
      <c r="H17" s="717">
        <f>'RM_5.9.1.sz.mell'!H17</f>
        <v>0</v>
      </c>
      <c r="I17" s="717">
        <f>'RM_5.9.1.sz.mell'!I17</f>
        <v>0</v>
      </c>
      <c r="J17" s="816">
        <f>'RM_5.9.1.sz.mell'!J17</f>
        <v>0</v>
      </c>
      <c r="K17" s="814">
        <f>'RM_5.9.1.sz.mell'!K17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'RM_5.9.1.sz.mell'!C18</f>
        <v>0</v>
      </c>
      <c r="D18" s="717">
        <f>'RM_5.9.1.sz.mell'!D18</f>
        <v>0</v>
      </c>
      <c r="E18" s="717">
        <f>'RM_5.9.1.sz.mell'!E18</f>
        <v>0</v>
      </c>
      <c r="F18" s="717">
        <f>'RM_5.9.1.sz.mell'!F18</f>
        <v>0</v>
      </c>
      <c r="G18" s="717">
        <f>'RM_5.9.1.sz.mell'!G18</f>
        <v>0</v>
      </c>
      <c r="H18" s="717">
        <f>'RM_5.9.1.sz.mell'!H18</f>
        <v>0</v>
      </c>
      <c r="I18" s="717">
        <f>'RM_5.9.1.sz.mell'!I18</f>
        <v>0</v>
      </c>
      <c r="J18" s="816">
        <f>'RM_5.9.1.sz.mell'!J18</f>
        <v>0</v>
      </c>
      <c r="K18" s="814">
        <f>'RM_5.9.1.sz.mell'!K18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'RM_5.9.1.sz.mell'!C19</f>
        <v>0</v>
      </c>
      <c r="D19" s="717">
        <f>'RM_5.9.1.sz.mell'!D19</f>
        <v>0</v>
      </c>
      <c r="E19" s="717">
        <f>'RM_5.9.1.sz.mell'!E19</f>
        <v>0</v>
      </c>
      <c r="F19" s="717">
        <f>'RM_5.9.1.sz.mell'!F19</f>
        <v>0</v>
      </c>
      <c r="G19" s="717">
        <f>'RM_5.9.1.sz.mell'!G19</f>
        <v>0</v>
      </c>
      <c r="H19" s="717">
        <f>'RM_5.9.1.sz.mell'!H19</f>
        <v>0</v>
      </c>
      <c r="I19" s="717">
        <f>'RM_5.9.1.sz.mell'!I19</f>
        <v>0</v>
      </c>
      <c r="J19" s="816">
        <f>'RM_5.9.1.sz.mell'!J19</f>
        <v>0</v>
      </c>
      <c r="K19" s="814">
        <f>'RM_5.9.1.sz.mell'!K19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'RM_5.9.1.sz.mell'!C20</f>
        <v>0</v>
      </c>
      <c r="D20" s="717">
        <f>'RM_5.9.1.sz.mell'!D20</f>
        <v>0</v>
      </c>
      <c r="E20" s="717">
        <f>'RM_5.9.1.sz.mell'!E20</f>
        <v>0</v>
      </c>
      <c r="F20" s="717">
        <f>'RM_5.9.1.sz.mell'!F20</f>
        <v>0</v>
      </c>
      <c r="G20" s="717">
        <f>'RM_5.9.1.sz.mell'!G20</f>
        <v>0</v>
      </c>
      <c r="H20" s="717">
        <f>'RM_5.9.1.sz.mell'!H20</f>
        <v>0</v>
      </c>
      <c r="I20" s="717">
        <f>'RM_5.9.1.sz.mell'!I20</f>
        <v>0</v>
      </c>
      <c r="J20" s="816">
        <f>'RM_5.9.1.sz.mell'!J20</f>
        <v>0</v>
      </c>
      <c r="K20" s="814">
        <f>'RM_5.9.1.sz.mell'!K20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'RM_5.9.1.sz.mell'!C21</f>
        <v>0</v>
      </c>
      <c r="D21" s="719">
        <f>'RM_5.9.1.sz.mell'!D21</f>
        <v>0</v>
      </c>
      <c r="E21" s="719">
        <f>'RM_5.9.1.sz.mell'!E21</f>
        <v>0</v>
      </c>
      <c r="F21" s="719">
        <f>'RM_5.9.1.sz.mell'!F21</f>
        <v>0</v>
      </c>
      <c r="G21" s="719">
        <f>'RM_5.9.1.sz.mell'!G21</f>
        <v>0</v>
      </c>
      <c r="H21" s="719">
        <f>'RM_5.9.1.sz.mell'!H21</f>
        <v>0</v>
      </c>
      <c r="I21" s="719">
        <f>'RM_5.9.1.sz.mell'!I21</f>
        <v>0</v>
      </c>
      <c r="J21" s="819">
        <f>'RM_5.9.1.sz.mell'!J21</f>
        <v>0</v>
      </c>
      <c r="K21" s="814">
        <f>'RM_5.9.1.sz.mell'!K21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'RM_5.9.1.sz.mell'!C22</f>
        <v>0</v>
      </c>
      <c r="D22" s="322">
        <f>'RM_5.9.1.sz.mell'!D22</f>
        <v>0</v>
      </c>
      <c r="E22" s="322">
        <f>'RM_5.9.1.sz.mell'!E22</f>
        <v>0</v>
      </c>
      <c r="F22" s="322">
        <f>'RM_5.9.1.sz.mell'!F22</f>
        <v>0</v>
      </c>
      <c r="G22" s="322">
        <f>'RM_5.9.1.sz.mell'!G22</f>
        <v>0</v>
      </c>
      <c r="H22" s="322">
        <f>'RM_5.9.1.sz.mell'!H22</f>
        <v>0</v>
      </c>
      <c r="I22" s="322">
        <f>'RM_5.9.1.sz.mell'!I22</f>
        <v>0</v>
      </c>
      <c r="J22" s="322">
        <f>'RM_5.9.1.sz.mell'!J22</f>
        <v>0</v>
      </c>
      <c r="K22" s="371">
        <f>'RM_5.9.1.sz.mell'!K22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'RM_5.9.1.sz.mell'!C23</f>
        <v>0</v>
      </c>
      <c r="D23" s="699">
        <f>'RM_5.9.1.sz.mell'!D23</f>
        <v>0</v>
      </c>
      <c r="E23" s="699">
        <f>'RM_5.9.1.sz.mell'!E23</f>
        <v>0</v>
      </c>
      <c r="F23" s="699">
        <f>'RM_5.9.1.sz.mell'!F23</f>
        <v>0</v>
      </c>
      <c r="G23" s="699">
        <f>'RM_5.9.1.sz.mell'!G23</f>
        <v>0</v>
      </c>
      <c r="H23" s="699">
        <f>'RM_5.9.1.sz.mell'!H23</f>
        <v>0</v>
      </c>
      <c r="I23" s="699">
        <f>'RM_5.9.1.sz.mell'!I23</f>
        <v>0</v>
      </c>
      <c r="J23" s="821">
        <f>'RM_5.9.1.sz.mell'!J23</f>
        <v>0</v>
      </c>
      <c r="K23" s="814">
        <f>'RM_5.9.1.sz.mell'!K23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'RM_5.9.1.sz.mell'!C24</f>
        <v>0</v>
      </c>
      <c r="D24" s="717">
        <f>'RM_5.9.1.sz.mell'!D24</f>
        <v>0</v>
      </c>
      <c r="E24" s="717">
        <f>'RM_5.9.1.sz.mell'!E24</f>
        <v>0</v>
      </c>
      <c r="F24" s="717">
        <f>'RM_5.9.1.sz.mell'!F24</f>
        <v>0</v>
      </c>
      <c r="G24" s="717">
        <f>'RM_5.9.1.sz.mell'!G24</f>
        <v>0</v>
      </c>
      <c r="H24" s="717">
        <f>'RM_5.9.1.sz.mell'!H24</f>
        <v>0</v>
      </c>
      <c r="I24" s="717">
        <f>'RM_5.9.1.sz.mell'!I24</f>
        <v>0</v>
      </c>
      <c r="J24" s="816">
        <f>'RM_5.9.1.sz.mell'!J24</f>
        <v>0</v>
      </c>
      <c r="K24" s="822">
        <f>'RM_5.9.1.sz.mell'!K24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'RM_5.9.1.sz.mell'!C25</f>
        <v>0</v>
      </c>
      <c r="D25" s="717">
        <f>'RM_5.9.1.sz.mell'!D25</f>
        <v>0</v>
      </c>
      <c r="E25" s="717">
        <f>'RM_5.9.1.sz.mell'!E25</f>
        <v>0</v>
      </c>
      <c r="F25" s="717">
        <f>'RM_5.9.1.sz.mell'!F25</f>
        <v>0</v>
      </c>
      <c r="G25" s="717">
        <f>'RM_5.9.1.sz.mell'!G25</f>
        <v>0</v>
      </c>
      <c r="H25" s="717">
        <f>'RM_5.9.1.sz.mell'!H25</f>
        <v>0</v>
      </c>
      <c r="I25" s="717">
        <f>'RM_5.9.1.sz.mell'!I25</f>
        <v>0</v>
      </c>
      <c r="J25" s="816">
        <f>'RM_5.9.1.sz.mell'!J25</f>
        <v>0</v>
      </c>
      <c r="K25" s="822">
        <f>'RM_5.9.1.sz.mell'!K25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'RM_5.9.1.sz.mell'!C26</f>
        <v>0</v>
      </c>
      <c r="D26" s="719">
        <f>'RM_5.9.1.sz.mell'!D26</f>
        <v>0</v>
      </c>
      <c r="E26" s="719">
        <f>'RM_5.9.1.sz.mell'!E26</f>
        <v>0</v>
      </c>
      <c r="F26" s="719">
        <f>'RM_5.9.1.sz.mell'!F26</f>
        <v>0</v>
      </c>
      <c r="G26" s="719">
        <f>'RM_5.9.1.sz.mell'!G26</f>
        <v>0</v>
      </c>
      <c r="H26" s="719">
        <f>'RM_5.9.1.sz.mell'!H26</f>
        <v>0</v>
      </c>
      <c r="I26" s="719">
        <f>'RM_5.9.1.sz.mell'!I26</f>
        <v>0</v>
      </c>
      <c r="J26" s="823">
        <f>'RM_5.9.1.sz.mell'!J26</f>
        <v>0</v>
      </c>
      <c r="K26" s="824">
        <f>'RM_5.9.1.sz.mell'!K26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'RM_5.9.1.sz.mell'!C27</f>
        <v>0</v>
      </c>
      <c r="D27" s="414">
        <f>'RM_5.9.1.sz.mell'!D27</f>
        <v>0</v>
      </c>
      <c r="E27" s="414">
        <f>'RM_5.9.1.sz.mell'!E27</f>
        <v>0</v>
      </c>
      <c r="F27" s="414">
        <f>'RM_5.9.1.sz.mell'!F27</f>
        <v>0</v>
      </c>
      <c r="G27" s="414">
        <f>'RM_5.9.1.sz.mell'!G27</f>
        <v>0</v>
      </c>
      <c r="H27" s="414">
        <f>'RM_5.9.1.sz.mell'!H27</f>
        <v>0</v>
      </c>
      <c r="I27" s="414">
        <f>'RM_5.9.1.sz.mell'!I27</f>
        <v>0</v>
      </c>
      <c r="J27" s="414">
        <f>'RM_5.9.1.sz.mell'!J27</f>
        <v>0</v>
      </c>
      <c r="K27" s="327">
        <f>'RM_5.9.1.sz.mell'!K27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'RM_5.9.1.sz.mell'!C28</f>
        <v>0</v>
      </c>
      <c r="D28" s="322">
        <f>'RM_5.9.1.sz.mell'!D28</f>
        <v>0</v>
      </c>
      <c r="E28" s="322">
        <f>'RM_5.9.1.sz.mell'!E28</f>
        <v>0</v>
      </c>
      <c r="F28" s="322">
        <f>'RM_5.9.1.sz.mell'!F28</f>
        <v>0</v>
      </c>
      <c r="G28" s="322">
        <f>'RM_5.9.1.sz.mell'!G28</f>
        <v>0</v>
      </c>
      <c r="H28" s="322">
        <f>'RM_5.9.1.sz.mell'!H28</f>
        <v>0</v>
      </c>
      <c r="I28" s="322">
        <f>'RM_5.9.1.sz.mell'!I28</f>
        <v>0</v>
      </c>
      <c r="J28" s="322">
        <f>'RM_5.9.1.sz.mell'!J28</f>
        <v>0</v>
      </c>
      <c r="K28" s="371">
        <f>'RM_5.9.1.sz.mell'!K28</f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'RM_5.9.1.sz.mell'!C29</f>
        <v>0</v>
      </c>
      <c r="D29" s="710">
        <f>'RM_5.9.1.sz.mell'!D29</f>
        <v>0</v>
      </c>
      <c r="E29" s="710">
        <f>'RM_5.9.1.sz.mell'!E29</f>
        <v>0</v>
      </c>
      <c r="F29" s="710">
        <f>'RM_5.9.1.sz.mell'!F29</f>
        <v>0</v>
      </c>
      <c r="G29" s="710">
        <f>'RM_5.9.1.sz.mell'!G29</f>
        <v>0</v>
      </c>
      <c r="H29" s="710">
        <f>'RM_5.9.1.sz.mell'!H29</f>
        <v>0</v>
      </c>
      <c r="I29" s="710">
        <f>'RM_5.9.1.sz.mell'!I29</f>
        <v>0</v>
      </c>
      <c r="J29" s="821">
        <f>'RM_5.9.1.sz.mell'!J29</f>
        <v>0</v>
      </c>
      <c r="K29" s="814">
        <f>'RM_5.9.1.sz.mell'!K29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'RM_5.9.1.sz.mell'!C30</f>
        <v>0</v>
      </c>
      <c r="D30" s="710">
        <f>'RM_5.9.1.sz.mell'!D30</f>
        <v>0</v>
      </c>
      <c r="E30" s="710">
        <f>'RM_5.9.1.sz.mell'!E30</f>
        <v>0</v>
      </c>
      <c r="F30" s="710">
        <f>'RM_5.9.1.sz.mell'!F30</f>
        <v>0</v>
      </c>
      <c r="G30" s="710">
        <f>'RM_5.9.1.sz.mell'!G30</f>
        <v>0</v>
      </c>
      <c r="H30" s="710">
        <f>'RM_5.9.1.sz.mell'!H30</f>
        <v>0</v>
      </c>
      <c r="I30" s="710">
        <f>'RM_5.9.1.sz.mell'!I30</f>
        <v>0</v>
      </c>
      <c r="J30" s="821">
        <f>'RM_5.9.1.sz.mell'!J30</f>
        <v>0</v>
      </c>
      <c r="K30" s="814">
        <f>'RM_5.9.1.sz.mell'!K30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'RM_5.9.1.sz.mell'!C31</f>
        <v>0</v>
      </c>
      <c r="D31" s="790">
        <f>'RM_5.9.1.sz.mell'!D31</f>
        <v>0</v>
      </c>
      <c r="E31" s="790">
        <f>'RM_5.9.1.sz.mell'!E31</f>
        <v>0</v>
      </c>
      <c r="F31" s="790">
        <f>'RM_5.9.1.sz.mell'!F31</f>
        <v>0</v>
      </c>
      <c r="G31" s="790">
        <f>'RM_5.9.1.sz.mell'!G31</f>
        <v>0</v>
      </c>
      <c r="H31" s="790">
        <f>'RM_5.9.1.sz.mell'!H31</f>
        <v>0</v>
      </c>
      <c r="I31" s="790">
        <f>'RM_5.9.1.sz.mell'!I31</f>
        <v>0</v>
      </c>
      <c r="J31" s="821">
        <f>'RM_5.9.1.sz.mell'!J31</f>
        <v>0</v>
      </c>
      <c r="K31" s="814">
        <f>'RM_5.9.1.sz.mell'!K31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'RM_5.9.1.sz.mell'!C32</f>
        <v>0</v>
      </c>
      <c r="D32" s="322">
        <f>'RM_5.9.1.sz.mell'!D32</f>
        <v>0</v>
      </c>
      <c r="E32" s="322">
        <f>'RM_5.9.1.sz.mell'!E32</f>
        <v>0</v>
      </c>
      <c r="F32" s="322">
        <f>'RM_5.9.1.sz.mell'!F32</f>
        <v>0</v>
      </c>
      <c r="G32" s="322">
        <f>'RM_5.9.1.sz.mell'!G32</f>
        <v>0</v>
      </c>
      <c r="H32" s="322">
        <f>'RM_5.9.1.sz.mell'!H32</f>
        <v>0</v>
      </c>
      <c r="I32" s="322">
        <f>'RM_5.9.1.sz.mell'!I32</f>
        <v>0</v>
      </c>
      <c r="J32" s="322">
        <f>'RM_5.9.1.sz.mell'!J32</f>
        <v>0</v>
      </c>
      <c r="K32" s="371">
        <f>'RM_5.9.1.sz.mell'!K32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'RM_5.9.1.sz.mell'!C33</f>
        <v>0</v>
      </c>
      <c r="D33" s="703">
        <f>'RM_5.9.1.sz.mell'!D33</f>
        <v>0</v>
      </c>
      <c r="E33" s="703">
        <f>'RM_5.9.1.sz.mell'!E33</f>
        <v>0</v>
      </c>
      <c r="F33" s="703">
        <f>'RM_5.9.1.sz.mell'!F33</f>
        <v>0</v>
      </c>
      <c r="G33" s="703">
        <f>'RM_5.9.1.sz.mell'!G33</f>
        <v>0</v>
      </c>
      <c r="H33" s="703">
        <f>'RM_5.9.1.sz.mell'!H33</f>
        <v>0</v>
      </c>
      <c r="I33" s="703">
        <f>'RM_5.9.1.sz.mell'!I33</f>
        <v>0</v>
      </c>
      <c r="J33" s="821">
        <f>'RM_5.9.1.sz.mell'!J33</f>
        <v>0</v>
      </c>
      <c r="K33" s="814">
        <f>'RM_5.9.1.sz.mell'!K33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'RM_5.9.1.sz.mell'!C34</f>
        <v>0</v>
      </c>
      <c r="D34" s="710">
        <f>'RM_5.9.1.sz.mell'!D34</f>
        <v>0</v>
      </c>
      <c r="E34" s="710">
        <f>'RM_5.9.1.sz.mell'!E34</f>
        <v>0</v>
      </c>
      <c r="F34" s="710">
        <f>'RM_5.9.1.sz.mell'!F34</f>
        <v>0</v>
      </c>
      <c r="G34" s="710">
        <f>'RM_5.9.1.sz.mell'!G34</f>
        <v>0</v>
      </c>
      <c r="H34" s="710">
        <f>'RM_5.9.1.sz.mell'!H34</f>
        <v>0</v>
      </c>
      <c r="I34" s="710">
        <f>'RM_5.9.1.sz.mell'!I34</f>
        <v>0</v>
      </c>
      <c r="J34" s="821">
        <f>'RM_5.9.1.sz.mell'!J34</f>
        <v>0</v>
      </c>
      <c r="K34" s="814">
        <f>'RM_5.9.1.sz.mell'!K34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'RM_5.9.1.sz.mell'!C35</f>
        <v>0</v>
      </c>
      <c r="D35" s="790">
        <f>'RM_5.9.1.sz.mell'!D35</f>
        <v>0</v>
      </c>
      <c r="E35" s="790">
        <f>'RM_5.9.1.sz.mell'!E35</f>
        <v>0</v>
      </c>
      <c r="F35" s="790">
        <f>'RM_5.9.1.sz.mell'!F35</f>
        <v>0</v>
      </c>
      <c r="G35" s="790">
        <f>'RM_5.9.1.sz.mell'!G35</f>
        <v>0</v>
      </c>
      <c r="H35" s="790">
        <f>'RM_5.9.1.sz.mell'!H35</f>
        <v>0</v>
      </c>
      <c r="I35" s="790">
        <f>'RM_5.9.1.sz.mell'!I35</f>
        <v>0</v>
      </c>
      <c r="J35" s="821">
        <f>'RM_5.9.1.sz.mell'!J35</f>
        <v>0</v>
      </c>
      <c r="K35" s="831">
        <f>'RM_5.9.1.sz.mell'!K35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'RM_5.9.1.sz.mell'!C36</f>
        <v>0</v>
      </c>
      <c r="D36" s="414">
        <f>'RM_5.9.1.sz.mell'!D36</f>
        <v>0</v>
      </c>
      <c r="E36" s="414">
        <f>'RM_5.9.1.sz.mell'!E36</f>
        <v>0</v>
      </c>
      <c r="F36" s="414">
        <f>'RM_5.9.1.sz.mell'!F36</f>
        <v>0</v>
      </c>
      <c r="G36" s="414">
        <f>'RM_5.9.1.sz.mell'!G36</f>
        <v>0</v>
      </c>
      <c r="H36" s="414">
        <f>'RM_5.9.1.sz.mell'!H36</f>
        <v>0</v>
      </c>
      <c r="I36" s="414">
        <f>'RM_5.9.1.sz.mell'!I36</f>
        <v>0</v>
      </c>
      <c r="J36" s="322">
        <f>'RM_5.9.1.sz.mell'!J36</f>
        <v>0</v>
      </c>
      <c r="K36" s="327">
        <f>'RM_5.9.1.sz.mell'!K36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'RM_5.9.1.sz.mell'!C37</f>
        <v>0</v>
      </c>
      <c r="D37" s="414">
        <f>'RM_5.9.1.sz.mell'!D37</f>
        <v>0</v>
      </c>
      <c r="E37" s="414">
        <f>'RM_5.9.1.sz.mell'!E37</f>
        <v>0</v>
      </c>
      <c r="F37" s="414">
        <f>'RM_5.9.1.sz.mell'!F37</f>
        <v>0</v>
      </c>
      <c r="G37" s="414">
        <f>'RM_5.9.1.sz.mell'!G37</f>
        <v>0</v>
      </c>
      <c r="H37" s="414">
        <f>'RM_5.9.1.sz.mell'!H37</f>
        <v>0</v>
      </c>
      <c r="I37" s="414">
        <f>'RM_5.9.1.sz.mell'!I37</f>
        <v>0</v>
      </c>
      <c r="J37" s="832">
        <f>'RM_5.9.1.sz.mell'!J37</f>
        <v>0</v>
      </c>
      <c r="K37" s="814">
        <f>'RM_5.9.1.sz.mell'!K37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'RM_5.9.1.sz.mell'!C38</f>
        <v>0</v>
      </c>
      <c r="D38" s="322">
        <f>'RM_5.9.1.sz.mell'!D38</f>
        <v>0</v>
      </c>
      <c r="E38" s="322">
        <f>'RM_5.9.1.sz.mell'!E38</f>
        <v>0</v>
      </c>
      <c r="F38" s="322">
        <f>'RM_5.9.1.sz.mell'!F38</f>
        <v>0</v>
      </c>
      <c r="G38" s="322">
        <f>'RM_5.9.1.sz.mell'!G38</f>
        <v>0</v>
      </c>
      <c r="H38" s="322">
        <f>'RM_5.9.1.sz.mell'!H38</f>
        <v>0</v>
      </c>
      <c r="I38" s="322">
        <f>'RM_5.9.1.sz.mell'!I38</f>
        <v>0</v>
      </c>
      <c r="J38" s="322">
        <f>'RM_5.9.1.sz.mell'!J38</f>
        <v>0</v>
      </c>
      <c r="K38" s="371">
        <f>'RM_5.9.1.sz.mell'!K38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'RM_5.9.1.sz.mell'!C39</f>
        <v>0</v>
      </c>
      <c r="D39" s="322">
        <f>'RM_5.9.1.sz.mell'!D39</f>
        <v>0</v>
      </c>
      <c r="E39" s="322">
        <f>'RM_5.9.1.sz.mell'!E39</f>
        <v>0</v>
      </c>
      <c r="F39" s="322">
        <f>'RM_5.9.1.sz.mell'!F39</f>
        <v>0</v>
      </c>
      <c r="G39" s="322">
        <f>'RM_5.9.1.sz.mell'!G39</f>
        <v>0</v>
      </c>
      <c r="H39" s="322">
        <f>'RM_5.9.1.sz.mell'!H39</f>
        <v>0</v>
      </c>
      <c r="I39" s="322">
        <f>'RM_5.9.1.sz.mell'!I39</f>
        <v>0</v>
      </c>
      <c r="J39" s="322">
        <f>'RM_5.9.1.sz.mell'!J39</f>
        <v>0</v>
      </c>
      <c r="K39" s="371">
        <f>'RM_5.9.1.sz.mell'!K39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'RM_5.9.1.sz.mell'!C40</f>
        <v>0</v>
      </c>
      <c r="D40" s="703">
        <f>'RM_5.9.1.sz.mell'!D40</f>
        <v>0</v>
      </c>
      <c r="E40" s="703">
        <f>'RM_5.9.1.sz.mell'!E40</f>
        <v>0</v>
      </c>
      <c r="F40" s="703">
        <f>'RM_5.9.1.sz.mell'!F40</f>
        <v>0</v>
      </c>
      <c r="G40" s="703">
        <f>'RM_5.9.1.sz.mell'!G40</f>
        <v>0</v>
      </c>
      <c r="H40" s="703">
        <f>'RM_5.9.1.sz.mell'!H40</f>
        <v>0</v>
      </c>
      <c r="I40" s="703">
        <f>'RM_5.9.1.sz.mell'!I40</f>
        <v>0</v>
      </c>
      <c r="J40" s="821">
        <f>'RM_5.9.1.sz.mell'!J40</f>
        <v>0</v>
      </c>
      <c r="K40" s="814">
        <f>'RM_5.9.1.sz.mell'!K40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'RM_5.9.1.sz.mell'!C41</f>
        <v>0</v>
      </c>
      <c r="D41" s="710">
        <f>'RM_5.9.1.sz.mell'!D41</f>
        <v>0</v>
      </c>
      <c r="E41" s="710">
        <f>'RM_5.9.1.sz.mell'!E41</f>
        <v>0</v>
      </c>
      <c r="F41" s="710">
        <f>'RM_5.9.1.sz.mell'!F41</f>
        <v>0</v>
      </c>
      <c r="G41" s="710">
        <f>'RM_5.9.1.sz.mell'!G41</f>
        <v>0</v>
      </c>
      <c r="H41" s="710">
        <f>'RM_5.9.1.sz.mell'!H41</f>
        <v>0</v>
      </c>
      <c r="I41" s="710">
        <f>'RM_5.9.1.sz.mell'!I41</f>
        <v>0</v>
      </c>
      <c r="J41" s="821">
        <f>'RM_5.9.1.sz.mell'!J41</f>
        <v>0</v>
      </c>
      <c r="K41" s="822">
        <f>'RM_5.9.1.sz.mell'!K41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'RM_5.9.1.sz.mell'!C42</f>
        <v>0</v>
      </c>
      <c r="D42" s="707">
        <f>'RM_5.9.1.sz.mell'!D42</f>
        <v>0</v>
      </c>
      <c r="E42" s="707">
        <f>'RM_5.9.1.sz.mell'!E42</f>
        <v>0</v>
      </c>
      <c r="F42" s="707">
        <f>'RM_5.9.1.sz.mell'!F42</f>
        <v>0</v>
      </c>
      <c r="G42" s="707">
        <f>'RM_5.9.1.sz.mell'!G42</f>
        <v>0</v>
      </c>
      <c r="H42" s="707">
        <f>'RM_5.9.1.sz.mell'!H42</f>
        <v>0</v>
      </c>
      <c r="I42" s="707">
        <f>'RM_5.9.1.sz.mell'!I42</f>
        <v>0</v>
      </c>
      <c r="J42" s="821">
        <f>'RM_5.9.1.sz.mell'!J42</f>
        <v>0</v>
      </c>
      <c r="K42" s="824">
        <f>'RM_5.9.1.sz.mell'!K42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'RM_5.9.1.sz.mell'!C43</f>
        <v>0</v>
      </c>
      <c r="D43" s="322">
        <f>'RM_5.9.1.sz.mell'!D43</f>
        <v>0</v>
      </c>
      <c r="E43" s="322">
        <f>'RM_5.9.1.sz.mell'!E43</f>
        <v>0</v>
      </c>
      <c r="F43" s="322">
        <f>'RM_5.9.1.sz.mell'!F43</f>
        <v>0</v>
      </c>
      <c r="G43" s="322">
        <f>'RM_5.9.1.sz.mell'!G43</f>
        <v>0</v>
      </c>
      <c r="H43" s="322">
        <f>'RM_5.9.1.sz.mell'!H43</f>
        <v>0</v>
      </c>
      <c r="I43" s="322">
        <f>'RM_5.9.1.sz.mell'!I43</f>
        <v>0</v>
      </c>
      <c r="J43" s="322">
        <f>'RM_5.9.1.sz.mell'!J43</f>
        <v>0</v>
      </c>
      <c r="K43" s="371">
        <f>'RM_5.9.1.sz.mell'!K43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'RM_5.9.1.sz.mell'!C45</f>
        <v>0</v>
      </c>
      <c r="D45" s="834">
        <f>'RM_5.9.1.sz.mell'!D45</f>
        <v>0</v>
      </c>
      <c r="E45" s="834">
        <f>'RM_5.9.1.sz.mell'!E45</f>
        <v>0</v>
      </c>
      <c r="F45" s="834">
        <f>'RM_5.9.1.sz.mell'!F45</f>
        <v>0</v>
      </c>
      <c r="G45" s="834">
        <f>'RM_5.9.1.sz.mell'!G45</f>
        <v>0</v>
      </c>
      <c r="H45" s="834">
        <f>'RM_5.9.1.sz.mell'!H45</f>
        <v>0</v>
      </c>
      <c r="I45" s="834">
        <f>'RM_5.9.1.sz.mell'!I45</f>
        <v>0</v>
      </c>
      <c r="J45" s="834">
        <f>'RM_5.9.1.sz.mell'!J45</f>
        <v>0</v>
      </c>
      <c r="K45" s="327">
        <f>'RM_5.9.1.sz.mell'!K45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'RM_5.9.1.sz.mell'!C46</f>
        <v>0</v>
      </c>
      <c r="D46" s="836">
        <f>'RM_5.9.1.sz.mell'!D46</f>
        <v>0</v>
      </c>
      <c r="E46" s="836">
        <f>'RM_5.9.1.sz.mell'!E46</f>
        <v>0</v>
      </c>
      <c r="F46" s="836">
        <f>'RM_5.9.1.sz.mell'!F46</f>
        <v>0</v>
      </c>
      <c r="G46" s="836">
        <f>'RM_5.9.1.sz.mell'!G46</f>
        <v>0</v>
      </c>
      <c r="H46" s="836">
        <f>'RM_5.9.1.sz.mell'!H46</f>
        <v>0</v>
      </c>
      <c r="I46" s="836">
        <f>'RM_5.9.1.sz.mell'!I46</f>
        <v>0</v>
      </c>
      <c r="J46" s="836">
        <f>'RM_5.9.1.sz.mell'!J46</f>
        <v>0</v>
      </c>
      <c r="K46" s="837">
        <f>'RM_5.9.1.sz.mell'!K46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'RM_5.9.1.sz.mell'!C47</f>
        <v>0</v>
      </c>
      <c r="D47" s="839">
        <f>'RM_5.9.1.sz.mell'!D47</f>
        <v>0</v>
      </c>
      <c r="E47" s="839">
        <f>'RM_5.9.1.sz.mell'!E47</f>
        <v>0</v>
      </c>
      <c r="F47" s="839">
        <f>'RM_5.9.1.sz.mell'!F47</f>
        <v>0</v>
      </c>
      <c r="G47" s="839">
        <f>'RM_5.9.1.sz.mell'!G47</f>
        <v>0</v>
      </c>
      <c r="H47" s="839">
        <f>'RM_5.9.1.sz.mell'!H47</f>
        <v>0</v>
      </c>
      <c r="I47" s="839">
        <f>'RM_5.9.1.sz.mell'!I47</f>
        <v>0</v>
      </c>
      <c r="J47" s="839">
        <f>'RM_5.9.1.sz.mell'!J47</f>
        <v>0</v>
      </c>
      <c r="K47" s="840">
        <f>'RM_5.9.1.sz.mell'!K47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'RM_5.9.1.sz.mell'!C48</f>
        <v>0</v>
      </c>
      <c r="D48" s="839">
        <f>'RM_5.9.1.sz.mell'!D48</f>
        <v>0</v>
      </c>
      <c r="E48" s="839">
        <f>'RM_5.9.1.sz.mell'!E48</f>
        <v>0</v>
      </c>
      <c r="F48" s="839">
        <f>'RM_5.9.1.sz.mell'!F48</f>
        <v>0</v>
      </c>
      <c r="G48" s="839">
        <f>'RM_5.9.1.sz.mell'!G48</f>
        <v>0</v>
      </c>
      <c r="H48" s="839">
        <f>'RM_5.9.1.sz.mell'!H48</f>
        <v>0</v>
      </c>
      <c r="I48" s="839">
        <f>'RM_5.9.1.sz.mell'!I48</f>
        <v>0</v>
      </c>
      <c r="J48" s="839">
        <f>'RM_5.9.1.sz.mell'!J48</f>
        <v>0</v>
      </c>
      <c r="K48" s="840">
        <f>'RM_5.9.1.sz.mell'!K48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'RM_5.9.1.sz.mell'!C49</f>
        <v>0</v>
      </c>
      <c r="D49" s="839">
        <f>'RM_5.9.1.sz.mell'!D49</f>
        <v>0</v>
      </c>
      <c r="E49" s="839">
        <f>'RM_5.9.1.sz.mell'!E49</f>
        <v>0</v>
      </c>
      <c r="F49" s="839">
        <f>'RM_5.9.1.sz.mell'!F49</f>
        <v>0</v>
      </c>
      <c r="G49" s="839">
        <f>'RM_5.9.1.sz.mell'!G49</f>
        <v>0</v>
      </c>
      <c r="H49" s="839">
        <f>'RM_5.9.1.sz.mell'!H49</f>
        <v>0</v>
      </c>
      <c r="I49" s="839">
        <f>'RM_5.9.1.sz.mell'!I49</f>
        <v>0</v>
      </c>
      <c r="J49" s="839">
        <f>'RM_5.9.1.sz.mell'!J49</f>
        <v>0</v>
      </c>
      <c r="K49" s="840">
        <f>'RM_5.9.1.sz.mell'!K49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'RM_5.9.1.sz.mell'!C50</f>
        <v>0</v>
      </c>
      <c r="D50" s="839">
        <f>'RM_5.9.1.sz.mell'!D50</f>
        <v>0</v>
      </c>
      <c r="E50" s="839">
        <f>'RM_5.9.1.sz.mell'!E50</f>
        <v>0</v>
      </c>
      <c r="F50" s="839">
        <f>'RM_5.9.1.sz.mell'!F50</f>
        <v>0</v>
      </c>
      <c r="G50" s="839">
        <f>'RM_5.9.1.sz.mell'!G50</f>
        <v>0</v>
      </c>
      <c r="H50" s="839">
        <f>'RM_5.9.1.sz.mell'!H50</f>
        <v>0</v>
      </c>
      <c r="I50" s="839">
        <f>'RM_5.9.1.sz.mell'!I50</f>
        <v>0</v>
      </c>
      <c r="J50" s="839">
        <f>'RM_5.9.1.sz.mell'!J50</f>
        <v>0</v>
      </c>
      <c r="K50" s="840">
        <f>'RM_5.9.1.sz.mell'!K50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'RM_5.9.1.sz.mell'!C51</f>
        <v>0</v>
      </c>
      <c r="D51" s="834">
        <f>'RM_5.9.1.sz.mell'!D51</f>
        <v>0</v>
      </c>
      <c r="E51" s="834">
        <f>'RM_5.9.1.sz.mell'!E51</f>
        <v>0</v>
      </c>
      <c r="F51" s="834">
        <f>'RM_5.9.1.sz.mell'!F51</f>
        <v>0</v>
      </c>
      <c r="G51" s="834">
        <f>'RM_5.9.1.sz.mell'!G51</f>
        <v>0</v>
      </c>
      <c r="H51" s="834">
        <f>'RM_5.9.1.sz.mell'!H51</f>
        <v>0</v>
      </c>
      <c r="I51" s="834">
        <f>'RM_5.9.1.sz.mell'!I51</f>
        <v>0</v>
      </c>
      <c r="J51" s="834">
        <f>'RM_5.9.1.sz.mell'!J51</f>
        <v>0</v>
      </c>
      <c r="K51" s="327">
        <f>'RM_5.9.1.sz.mell'!K51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'RM_5.9.1.sz.mell'!C52</f>
        <v>0</v>
      </c>
      <c r="D52" s="836">
        <f>'RM_5.9.1.sz.mell'!D52</f>
        <v>0</v>
      </c>
      <c r="E52" s="836">
        <f>'RM_5.9.1.sz.mell'!E52</f>
        <v>0</v>
      </c>
      <c r="F52" s="836">
        <f>'RM_5.9.1.sz.mell'!F52</f>
        <v>0</v>
      </c>
      <c r="G52" s="836">
        <f>'RM_5.9.1.sz.mell'!G52</f>
        <v>0</v>
      </c>
      <c r="H52" s="836">
        <f>'RM_5.9.1.sz.mell'!H52</f>
        <v>0</v>
      </c>
      <c r="I52" s="836">
        <f>'RM_5.9.1.sz.mell'!I52</f>
        <v>0</v>
      </c>
      <c r="J52" s="836">
        <f>'RM_5.9.1.sz.mell'!J52</f>
        <v>0</v>
      </c>
      <c r="K52" s="837">
        <f>'RM_5.9.1.sz.mell'!K52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'RM_5.9.1.sz.mell'!C53</f>
        <v>0</v>
      </c>
      <c r="D53" s="839">
        <f>'RM_5.9.1.sz.mell'!D53</f>
        <v>0</v>
      </c>
      <c r="E53" s="839">
        <f>'RM_5.9.1.sz.mell'!E53</f>
        <v>0</v>
      </c>
      <c r="F53" s="839">
        <f>'RM_5.9.1.sz.mell'!F53</f>
        <v>0</v>
      </c>
      <c r="G53" s="839">
        <f>'RM_5.9.1.sz.mell'!G53</f>
        <v>0</v>
      </c>
      <c r="H53" s="839">
        <f>'RM_5.9.1.sz.mell'!H53</f>
        <v>0</v>
      </c>
      <c r="I53" s="839">
        <f>'RM_5.9.1.sz.mell'!I53</f>
        <v>0</v>
      </c>
      <c r="J53" s="839">
        <f>'RM_5.9.1.sz.mell'!J53</f>
        <v>0</v>
      </c>
      <c r="K53" s="840">
        <f>'RM_5.9.1.sz.mell'!K53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'RM_5.9.1.sz.mell'!C54</f>
        <v>0</v>
      </c>
      <c r="D54" s="839">
        <f>'RM_5.9.1.sz.mell'!D54</f>
        <v>0</v>
      </c>
      <c r="E54" s="839">
        <f>'RM_5.9.1.sz.mell'!E54</f>
        <v>0</v>
      </c>
      <c r="F54" s="839">
        <f>'RM_5.9.1.sz.mell'!F54</f>
        <v>0</v>
      </c>
      <c r="G54" s="839">
        <f>'RM_5.9.1.sz.mell'!G54</f>
        <v>0</v>
      </c>
      <c r="H54" s="839">
        <f>'RM_5.9.1.sz.mell'!H54</f>
        <v>0</v>
      </c>
      <c r="I54" s="839">
        <f>'RM_5.9.1.sz.mell'!I54</f>
        <v>0</v>
      </c>
      <c r="J54" s="839">
        <f>'RM_5.9.1.sz.mell'!J54</f>
        <v>0</v>
      </c>
      <c r="K54" s="840">
        <f>'RM_5.9.1.sz.mell'!K54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'RM_5.9.1.sz.mell'!C55</f>
        <v>0</v>
      </c>
      <c r="D55" s="839">
        <f>'RM_5.9.1.sz.mell'!D55</f>
        <v>0</v>
      </c>
      <c r="E55" s="839">
        <f>'RM_5.9.1.sz.mell'!E55</f>
        <v>0</v>
      </c>
      <c r="F55" s="839">
        <f>'RM_5.9.1.sz.mell'!F55</f>
        <v>0</v>
      </c>
      <c r="G55" s="839">
        <f>'RM_5.9.1.sz.mell'!G55</f>
        <v>0</v>
      </c>
      <c r="H55" s="839">
        <f>'RM_5.9.1.sz.mell'!H55</f>
        <v>0</v>
      </c>
      <c r="I55" s="839">
        <f>'RM_5.9.1.sz.mell'!I55</f>
        <v>0</v>
      </c>
      <c r="J55" s="839">
        <f>'RM_5.9.1.sz.mell'!J55</f>
        <v>0</v>
      </c>
      <c r="K55" s="840">
        <f>'RM_5.9.1.sz.mell'!K55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'RM_5.9.1.sz.mell'!C56</f>
        <v>0</v>
      </c>
      <c r="D56" s="834">
        <f>'RM_5.9.1.sz.mell'!D56</f>
        <v>0</v>
      </c>
      <c r="E56" s="834">
        <f>'RM_5.9.1.sz.mell'!E56</f>
        <v>0</v>
      </c>
      <c r="F56" s="834">
        <f>'RM_5.9.1.sz.mell'!F56</f>
        <v>0</v>
      </c>
      <c r="G56" s="834">
        <f>'RM_5.9.1.sz.mell'!G56</f>
        <v>0</v>
      </c>
      <c r="H56" s="834">
        <f>'RM_5.9.1.sz.mell'!H56</f>
        <v>0</v>
      </c>
      <c r="I56" s="834">
        <f>'RM_5.9.1.sz.mell'!I56</f>
        <v>0</v>
      </c>
      <c r="J56" s="834">
        <f>'RM_5.9.1.sz.mell'!J56</f>
        <v>0</v>
      </c>
      <c r="K56" s="327">
        <f>'RM_5.9.1.sz.mell'!K56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'RM_5.9.1.sz.mell'!C57</f>
        <v>0</v>
      </c>
      <c r="D57" s="842">
        <f>'RM_5.9.1.sz.mell'!D57</f>
        <v>0</v>
      </c>
      <c r="E57" s="842">
        <f>'RM_5.9.1.sz.mell'!E57</f>
        <v>0</v>
      </c>
      <c r="F57" s="842">
        <f>'RM_5.9.1.sz.mell'!F57</f>
        <v>0</v>
      </c>
      <c r="G57" s="842">
        <f>'RM_5.9.1.sz.mell'!G57</f>
        <v>0</v>
      </c>
      <c r="H57" s="842">
        <f>'RM_5.9.1.sz.mell'!H57</f>
        <v>0</v>
      </c>
      <c r="I57" s="842">
        <f>'RM_5.9.1.sz.mell'!I57</f>
        <v>0</v>
      </c>
      <c r="J57" s="842">
        <f>'RM_5.9.1.sz.mell'!J57</f>
        <v>0</v>
      </c>
      <c r="K57" s="375">
        <f>'RM_5.9.1.sz.mell'!K57</f>
        <v>0</v>
      </c>
    </row>
    <row r="58" spans="1:11" ht="8.1" customHeight="1" thickBot="1" x14ac:dyDescent="0.3">
      <c r="C58" s="848">
        <f>'RM_5.9.1.sz.mell'!C58</f>
        <v>0</v>
      </c>
      <c r="D58" s="848">
        <f>'RM_5.9.1.sz.mell'!D58</f>
        <v>0</v>
      </c>
      <c r="E58" s="848">
        <f>'RM_5.9.1.sz.mell'!E58</f>
        <v>0</v>
      </c>
      <c r="F58" s="848">
        <f>'RM_5.9.1.sz.mell'!F58</f>
        <v>0</v>
      </c>
      <c r="G58" s="848">
        <f>'RM_5.9.1.sz.mell'!G58</f>
        <v>0</v>
      </c>
      <c r="H58" s="848">
        <f>'RM_5.9.1.sz.mell'!H58</f>
        <v>0</v>
      </c>
      <c r="I58" s="848">
        <f>'RM_5.9.1.sz.mell'!I58</f>
        <v>0</v>
      </c>
      <c r="J58" s="848">
        <f>'RM_5.9.1.sz.mell'!J58</f>
        <v>0</v>
      </c>
      <c r="K58" s="849">
        <f>'RM_5.9.1.sz.mell'!K58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'RM_5.9.1.sz.mell'!C59</f>
        <v>0</v>
      </c>
      <c r="D59" s="846">
        <f>'RM_5.9.1.sz.mell'!D59</f>
        <v>0</v>
      </c>
      <c r="E59" s="846">
        <f>'RM_5.9.1.sz.mell'!E59</f>
        <v>0</v>
      </c>
      <c r="F59" s="846">
        <f>'RM_5.9.1.sz.mell'!F59</f>
        <v>0</v>
      </c>
      <c r="G59" s="846">
        <f>'RM_5.9.1.sz.mell'!G59</f>
        <v>0</v>
      </c>
      <c r="H59" s="846">
        <f>'RM_5.9.1.sz.mell'!H59</f>
        <v>0</v>
      </c>
      <c r="I59" s="846">
        <f>'RM_5.9.1.sz.mell'!I59</f>
        <v>0</v>
      </c>
      <c r="J59" s="846">
        <f>'RM_5.9.1.sz.mell'!J59</f>
        <v>0</v>
      </c>
      <c r="K59" s="847">
        <f>'RM_5.9.1.sz.mell'!K59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'RM_5.9.1.sz.mell'!C60</f>
        <v>0</v>
      </c>
      <c r="D60" s="846">
        <f>'RM_5.9.1.sz.mell'!D60</f>
        <v>0</v>
      </c>
      <c r="E60" s="846">
        <f>'RM_5.9.1.sz.mell'!E60</f>
        <v>0</v>
      </c>
      <c r="F60" s="846">
        <f>'RM_5.9.1.sz.mell'!F60</f>
        <v>0</v>
      </c>
      <c r="G60" s="846">
        <f>'RM_5.9.1.sz.mell'!G60</f>
        <v>0</v>
      </c>
      <c r="H60" s="846">
        <f>'RM_5.9.1.sz.mell'!H60</f>
        <v>0</v>
      </c>
      <c r="I60" s="846">
        <f>'RM_5.9.1.sz.mell'!I60</f>
        <v>0</v>
      </c>
      <c r="J60" s="846">
        <f>'RM_5.9.1.sz.mell'!J60</f>
        <v>0</v>
      </c>
      <c r="K60" s="847">
        <f>'RM_5.9.1.sz.mell'!K60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K178"/>
  <sheetViews>
    <sheetView zoomScale="120" zoomScaleNormal="120" zoomScaleSheetLayoutView="85" workbookViewId="0">
      <selection activeCell="E163" sqref="E163"/>
    </sheetView>
  </sheetViews>
  <sheetFormatPr defaultColWidth="9.33203125" defaultRowHeight="13.2" x14ac:dyDescent="0.25"/>
  <cols>
    <col min="1" max="1" width="19.44140625" style="400" customWidth="1"/>
    <col min="2" max="2" width="72" style="401" customWidth="1"/>
    <col min="3" max="3" width="25" style="402" customWidth="1"/>
    <col min="4" max="16384" width="9.33203125" style="3"/>
  </cols>
  <sheetData>
    <row r="1" spans="1:3" s="2" customFormat="1" ht="16.5" customHeight="1" thickBot="1" x14ac:dyDescent="0.3">
      <c r="A1" s="611"/>
      <c r="B1" s="612"/>
      <c r="C1" s="606" t="str">
        <f>CONCATENATE("9.1.1. melléklet ",ALAPADATOK!A7," ",ALAPADATOK!B7," ",ALAPADATOK!C7," ",ALAPADATOK!D7," ",ALAPADATOK!E7," ",ALAPADATOK!F7," ",ALAPADATOK!G7," ",ALAPADATOK!H7)</f>
        <v>9.1.1. melléklet a … / 2019 ( … ) önkormányzati rendelethez</v>
      </c>
    </row>
    <row r="2" spans="1:3" s="95" customFormat="1" ht="21.15" customHeight="1" x14ac:dyDescent="0.25">
      <c r="A2" s="613" t="s">
        <v>61</v>
      </c>
      <c r="B2" s="614" t="str">
        <f>CONCATENATE(ALAPADATOK!A3)</f>
        <v>Hidegkút Község Önkormányzata</v>
      </c>
      <c r="C2" s="615" t="s">
        <v>54</v>
      </c>
    </row>
    <row r="3" spans="1:3" s="95" customFormat="1" ht="16.2" thickBot="1" x14ac:dyDescent="0.3">
      <c r="A3" s="616" t="s">
        <v>203</v>
      </c>
      <c r="B3" s="617" t="s">
        <v>429</v>
      </c>
      <c r="C3" s="618" t="s">
        <v>59</v>
      </c>
    </row>
    <row r="4" spans="1:3" s="96" customFormat="1" ht="15.9" customHeight="1" thickBot="1" x14ac:dyDescent="0.35">
      <c r="A4" s="619"/>
      <c r="B4" s="619"/>
      <c r="C4" s="620" t="str">
        <f>'KV_9.1.sz.mell'!C4</f>
        <v>Forintban!</v>
      </c>
    </row>
    <row r="5" spans="1:3" ht="13.8" thickBot="1" x14ac:dyDescent="0.3">
      <c r="A5" s="621" t="s">
        <v>205</v>
      </c>
      <c r="B5" s="622" t="s">
        <v>563</v>
      </c>
      <c r="C5" s="623" t="s">
        <v>55</v>
      </c>
    </row>
    <row r="6" spans="1:3" s="69" customFormat="1" ht="12.9" customHeight="1" thickBot="1" x14ac:dyDescent="0.3">
      <c r="A6" s="624"/>
      <c r="B6" s="625" t="s">
        <v>493</v>
      </c>
      <c r="C6" s="626" t="s">
        <v>494</v>
      </c>
    </row>
    <row r="7" spans="1:3" s="69" customFormat="1" ht="15.9" customHeight="1" thickBot="1" x14ac:dyDescent="0.3">
      <c r="A7" s="239"/>
      <c r="B7" s="240" t="s">
        <v>56</v>
      </c>
      <c r="C7" s="367"/>
    </row>
    <row r="8" spans="1:3" s="69" customFormat="1" ht="12" customHeight="1" thickBot="1" x14ac:dyDescent="0.3">
      <c r="A8" s="32" t="s">
        <v>18</v>
      </c>
      <c r="B8" s="21" t="s">
        <v>252</v>
      </c>
      <c r="C8" s="307">
        <f>+C9+C10+C11+C12+C13+C14</f>
        <v>0</v>
      </c>
    </row>
    <row r="9" spans="1:3" s="97" customFormat="1" ht="12" customHeight="1" x14ac:dyDescent="0.2">
      <c r="A9" s="445" t="s">
        <v>98</v>
      </c>
      <c r="B9" s="426" t="s">
        <v>253</v>
      </c>
      <c r="C9" s="310"/>
    </row>
    <row r="10" spans="1:3" s="98" customFormat="1" ht="12" customHeight="1" x14ac:dyDescent="0.2">
      <c r="A10" s="446" t="s">
        <v>99</v>
      </c>
      <c r="B10" s="427" t="s">
        <v>254</v>
      </c>
      <c r="C10" s="309"/>
    </row>
    <row r="11" spans="1:3" s="98" customFormat="1" ht="12" customHeight="1" x14ac:dyDescent="0.2">
      <c r="A11" s="446" t="s">
        <v>100</v>
      </c>
      <c r="B11" s="427" t="s">
        <v>550</v>
      </c>
      <c r="C11" s="309"/>
    </row>
    <row r="12" spans="1:3" s="98" customFormat="1" ht="12" customHeight="1" x14ac:dyDescent="0.2">
      <c r="A12" s="446" t="s">
        <v>101</v>
      </c>
      <c r="B12" s="427" t="s">
        <v>256</v>
      </c>
      <c r="C12" s="309"/>
    </row>
    <row r="13" spans="1:3" s="98" customFormat="1" ht="12" customHeight="1" x14ac:dyDescent="0.2">
      <c r="A13" s="446" t="s">
        <v>148</v>
      </c>
      <c r="B13" s="427" t="s">
        <v>506</v>
      </c>
      <c r="C13" s="309"/>
    </row>
    <row r="14" spans="1:3" s="97" customFormat="1" ht="12" customHeight="1" thickBot="1" x14ac:dyDescent="0.25">
      <c r="A14" s="447" t="s">
        <v>102</v>
      </c>
      <c r="B14" s="428" t="s">
        <v>433</v>
      </c>
      <c r="C14" s="309"/>
    </row>
    <row r="15" spans="1:3" s="97" customFormat="1" ht="12" customHeight="1" thickBot="1" x14ac:dyDescent="0.3">
      <c r="A15" s="32" t="s">
        <v>19</v>
      </c>
      <c r="B15" s="302" t="s">
        <v>257</v>
      </c>
      <c r="C15" s="307">
        <f>+C16+C17+C18+C19+C20</f>
        <v>0</v>
      </c>
    </row>
    <row r="16" spans="1:3" s="97" customFormat="1" ht="12" customHeight="1" x14ac:dyDescent="0.2">
      <c r="A16" s="445" t="s">
        <v>104</v>
      </c>
      <c r="B16" s="426" t="s">
        <v>258</v>
      </c>
      <c r="C16" s="310"/>
    </row>
    <row r="17" spans="1:3" s="97" customFormat="1" ht="12" customHeight="1" x14ac:dyDescent="0.2">
      <c r="A17" s="446" t="s">
        <v>105</v>
      </c>
      <c r="B17" s="427" t="s">
        <v>259</v>
      </c>
      <c r="C17" s="309"/>
    </row>
    <row r="18" spans="1:3" s="97" customFormat="1" ht="12" customHeight="1" x14ac:dyDescent="0.2">
      <c r="A18" s="446" t="s">
        <v>106</v>
      </c>
      <c r="B18" s="427" t="s">
        <v>422</v>
      </c>
      <c r="C18" s="309"/>
    </row>
    <row r="19" spans="1:3" s="97" customFormat="1" ht="12" customHeight="1" x14ac:dyDescent="0.2">
      <c r="A19" s="446" t="s">
        <v>107</v>
      </c>
      <c r="B19" s="427" t="s">
        <v>423</v>
      </c>
      <c r="C19" s="309"/>
    </row>
    <row r="20" spans="1:3" s="97" customFormat="1" ht="12" customHeight="1" x14ac:dyDescent="0.2">
      <c r="A20" s="446" t="s">
        <v>108</v>
      </c>
      <c r="B20" s="427" t="s">
        <v>260</v>
      </c>
      <c r="C20" s="309"/>
    </row>
    <row r="21" spans="1:3" s="98" customFormat="1" ht="12" customHeight="1" thickBot="1" x14ac:dyDescent="0.25">
      <c r="A21" s="447" t="s">
        <v>117</v>
      </c>
      <c r="B21" s="428" t="s">
        <v>261</v>
      </c>
      <c r="C21" s="311"/>
    </row>
    <row r="22" spans="1:3" s="98" customFormat="1" ht="12" customHeight="1" thickBot="1" x14ac:dyDescent="0.3">
      <c r="A22" s="32" t="s">
        <v>20</v>
      </c>
      <c r="B22" s="21" t="s">
        <v>262</v>
      </c>
      <c r="C22" s="307">
        <f>+C23+C24+C25+C26+C27</f>
        <v>0</v>
      </c>
    </row>
    <row r="23" spans="1:3" s="98" customFormat="1" ht="12" customHeight="1" x14ac:dyDescent="0.2">
      <c r="A23" s="445" t="s">
        <v>87</v>
      </c>
      <c r="B23" s="426" t="s">
        <v>263</v>
      </c>
      <c r="C23" s="310"/>
    </row>
    <row r="24" spans="1:3" s="97" customFormat="1" ht="12" customHeight="1" x14ac:dyDescent="0.2">
      <c r="A24" s="446" t="s">
        <v>88</v>
      </c>
      <c r="B24" s="427" t="s">
        <v>264</v>
      </c>
      <c r="C24" s="309"/>
    </row>
    <row r="25" spans="1:3" s="98" customFormat="1" ht="12" customHeight="1" x14ac:dyDescent="0.2">
      <c r="A25" s="446" t="s">
        <v>89</v>
      </c>
      <c r="B25" s="427" t="s">
        <v>424</v>
      </c>
      <c r="C25" s="309"/>
    </row>
    <row r="26" spans="1:3" s="98" customFormat="1" ht="12" customHeight="1" x14ac:dyDescent="0.2">
      <c r="A26" s="446" t="s">
        <v>90</v>
      </c>
      <c r="B26" s="427" t="s">
        <v>425</v>
      </c>
      <c r="C26" s="309"/>
    </row>
    <row r="27" spans="1:3" s="98" customFormat="1" ht="12" customHeight="1" x14ac:dyDescent="0.2">
      <c r="A27" s="446" t="s">
        <v>171</v>
      </c>
      <c r="B27" s="427" t="s">
        <v>265</v>
      </c>
      <c r="C27" s="309"/>
    </row>
    <row r="28" spans="1:3" s="98" customFormat="1" ht="12" customHeight="1" thickBot="1" x14ac:dyDescent="0.25">
      <c r="A28" s="447" t="s">
        <v>172</v>
      </c>
      <c r="B28" s="428" t="s">
        <v>266</v>
      </c>
      <c r="C28" s="311"/>
    </row>
    <row r="29" spans="1:3" s="98" customFormat="1" ht="12" customHeight="1" thickBot="1" x14ac:dyDescent="0.3">
      <c r="A29" s="32" t="s">
        <v>173</v>
      </c>
      <c r="B29" s="21" t="s">
        <v>560</v>
      </c>
      <c r="C29" s="313">
        <f>SUM(C30:C36)</f>
        <v>0</v>
      </c>
    </row>
    <row r="30" spans="1:3" s="98" customFormat="1" ht="12" customHeight="1" x14ac:dyDescent="0.2">
      <c r="A30" s="445" t="s">
        <v>268</v>
      </c>
      <c r="B30" s="426" t="s">
        <v>555</v>
      </c>
      <c r="C30" s="310"/>
    </row>
    <row r="31" spans="1:3" s="98" customFormat="1" ht="12" customHeight="1" x14ac:dyDescent="0.2">
      <c r="A31" s="446" t="s">
        <v>269</v>
      </c>
      <c r="B31" s="427" t="s">
        <v>556</v>
      </c>
      <c r="C31" s="309"/>
    </row>
    <row r="32" spans="1:3" s="98" customFormat="1" ht="12" customHeight="1" x14ac:dyDescent="0.2">
      <c r="A32" s="446" t="s">
        <v>270</v>
      </c>
      <c r="B32" s="427" t="s">
        <v>557</v>
      </c>
      <c r="C32" s="309"/>
    </row>
    <row r="33" spans="1:3" s="98" customFormat="1" ht="12" customHeight="1" x14ac:dyDescent="0.2">
      <c r="A33" s="446" t="s">
        <v>271</v>
      </c>
      <c r="B33" s="427" t="s">
        <v>558</v>
      </c>
      <c r="C33" s="309"/>
    </row>
    <row r="34" spans="1:3" s="98" customFormat="1" ht="12" customHeight="1" x14ac:dyDescent="0.2">
      <c r="A34" s="446" t="s">
        <v>552</v>
      </c>
      <c r="B34" s="427" t="s">
        <v>272</v>
      </c>
      <c r="C34" s="309"/>
    </row>
    <row r="35" spans="1:3" s="98" customFormat="1" ht="12" customHeight="1" x14ac:dyDescent="0.2">
      <c r="A35" s="446" t="s">
        <v>553</v>
      </c>
      <c r="B35" s="427" t="s">
        <v>273</v>
      </c>
      <c r="C35" s="309"/>
    </row>
    <row r="36" spans="1:3" s="98" customFormat="1" ht="12" customHeight="1" thickBot="1" x14ac:dyDescent="0.25">
      <c r="A36" s="447" t="s">
        <v>554</v>
      </c>
      <c r="B36" s="525" t="s">
        <v>274</v>
      </c>
      <c r="C36" s="311"/>
    </row>
    <row r="37" spans="1:3" s="98" customFormat="1" ht="12" customHeight="1" thickBot="1" x14ac:dyDescent="0.3">
      <c r="A37" s="32" t="s">
        <v>22</v>
      </c>
      <c r="B37" s="21" t="s">
        <v>434</v>
      </c>
      <c r="C37" s="307">
        <f>SUM(C38:C48)</f>
        <v>0</v>
      </c>
    </row>
    <row r="38" spans="1:3" s="98" customFormat="1" ht="12" customHeight="1" x14ac:dyDescent="0.2">
      <c r="A38" s="445" t="s">
        <v>91</v>
      </c>
      <c r="B38" s="426" t="s">
        <v>277</v>
      </c>
      <c r="C38" s="310"/>
    </row>
    <row r="39" spans="1:3" s="98" customFormat="1" ht="12" customHeight="1" x14ac:dyDescent="0.2">
      <c r="A39" s="446" t="s">
        <v>92</v>
      </c>
      <c r="B39" s="427" t="s">
        <v>278</v>
      </c>
      <c r="C39" s="309"/>
    </row>
    <row r="40" spans="1:3" s="98" customFormat="1" ht="12" customHeight="1" x14ac:dyDescent="0.2">
      <c r="A40" s="446" t="s">
        <v>93</v>
      </c>
      <c r="B40" s="427" t="s">
        <v>279</v>
      </c>
      <c r="C40" s="309"/>
    </row>
    <row r="41" spans="1:3" s="98" customFormat="1" ht="12" customHeight="1" x14ac:dyDescent="0.2">
      <c r="A41" s="446" t="s">
        <v>175</v>
      </c>
      <c r="B41" s="427" t="s">
        <v>280</v>
      </c>
      <c r="C41" s="309"/>
    </row>
    <row r="42" spans="1:3" s="98" customFormat="1" ht="12" customHeight="1" x14ac:dyDescent="0.2">
      <c r="A42" s="446" t="s">
        <v>176</v>
      </c>
      <c r="B42" s="427" t="s">
        <v>281</v>
      </c>
      <c r="C42" s="309"/>
    </row>
    <row r="43" spans="1:3" s="98" customFormat="1" ht="12" customHeight="1" x14ac:dyDescent="0.2">
      <c r="A43" s="446" t="s">
        <v>177</v>
      </c>
      <c r="B43" s="427" t="s">
        <v>282</v>
      </c>
      <c r="C43" s="309"/>
    </row>
    <row r="44" spans="1:3" s="98" customFormat="1" ht="12" customHeight="1" x14ac:dyDescent="0.2">
      <c r="A44" s="446" t="s">
        <v>178</v>
      </c>
      <c r="B44" s="427" t="s">
        <v>283</v>
      </c>
      <c r="C44" s="309"/>
    </row>
    <row r="45" spans="1:3" s="98" customFormat="1" ht="12" customHeight="1" x14ac:dyDescent="0.2">
      <c r="A45" s="446" t="s">
        <v>179</v>
      </c>
      <c r="B45" s="427" t="s">
        <v>559</v>
      </c>
      <c r="C45" s="309"/>
    </row>
    <row r="46" spans="1:3" s="98" customFormat="1" ht="12" customHeight="1" x14ac:dyDescent="0.2">
      <c r="A46" s="446" t="s">
        <v>275</v>
      </c>
      <c r="B46" s="427" t="s">
        <v>285</v>
      </c>
      <c r="C46" s="312"/>
    </row>
    <row r="47" spans="1:3" s="98" customFormat="1" ht="12" customHeight="1" x14ac:dyDescent="0.2">
      <c r="A47" s="447" t="s">
        <v>276</v>
      </c>
      <c r="B47" s="428" t="s">
        <v>436</v>
      </c>
      <c r="C47" s="413"/>
    </row>
    <row r="48" spans="1:3" s="98" customFormat="1" ht="12" customHeight="1" thickBot="1" x14ac:dyDescent="0.25">
      <c r="A48" s="447" t="s">
        <v>435</v>
      </c>
      <c r="B48" s="428" t="s">
        <v>286</v>
      </c>
      <c r="C48" s="413"/>
    </row>
    <row r="49" spans="1:3" s="98" customFormat="1" ht="12" customHeight="1" thickBot="1" x14ac:dyDescent="0.3">
      <c r="A49" s="32" t="s">
        <v>23</v>
      </c>
      <c r="B49" s="21" t="s">
        <v>287</v>
      </c>
      <c r="C49" s="307">
        <f>SUM(C50:C54)</f>
        <v>0</v>
      </c>
    </row>
    <row r="50" spans="1:3" s="98" customFormat="1" ht="12" customHeight="1" x14ac:dyDescent="0.2">
      <c r="A50" s="445" t="s">
        <v>94</v>
      </c>
      <c r="B50" s="426" t="s">
        <v>291</v>
      </c>
      <c r="C50" s="470"/>
    </row>
    <row r="51" spans="1:3" s="98" customFormat="1" ht="12" customHeight="1" x14ac:dyDescent="0.2">
      <c r="A51" s="446" t="s">
        <v>95</v>
      </c>
      <c r="B51" s="427" t="s">
        <v>292</v>
      </c>
      <c r="C51" s="312"/>
    </row>
    <row r="52" spans="1:3" s="98" customFormat="1" ht="12" customHeight="1" x14ac:dyDescent="0.2">
      <c r="A52" s="446" t="s">
        <v>288</v>
      </c>
      <c r="B52" s="427" t="s">
        <v>293</v>
      </c>
      <c r="C52" s="312"/>
    </row>
    <row r="53" spans="1:3" s="98" customFormat="1" ht="12" customHeight="1" x14ac:dyDescent="0.2">
      <c r="A53" s="446" t="s">
        <v>289</v>
      </c>
      <c r="B53" s="427" t="s">
        <v>294</v>
      </c>
      <c r="C53" s="312"/>
    </row>
    <row r="54" spans="1:3" s="98" customFormat="1" ht="12" customHeight="1" thickBot="1" x14ac:dyDescent="0.25">
      <c r="A54" s="447" t="s">
        <v>290</v>
      </c>
      <c r="B54" s="428" t="s">
        <v>295</v>
      </c>
      <c r="C54" s="413"/>
    </row>
    <row r="55" spans="1:3" s="98" customFormat="1" ht="12" customHeight="1" thickBot="1" x14ac:dyDescent="0.3">
      <c r="A55" s="32" t="s">
        <v>180</v>
      </c>
      <c r="B55" s="21" t="s">
        <v>296</v>
      </c>
      <c r="C55" s="307">
        <f>SUM(C56:C58)</f>
        <v>0</v>
      </c>
    </row>
    <row r="56" spans="1:3" s="98" customFormat="1" ht="12" customHeight="1" x14ac:dyDescent="0.2">
      <c r="A56" s="445" t="s">
        <v>96</v>
      </c>
      <c r="B56" s="426" t="s">
        <v>297</v>
      </c>
      <c r="C56" s="310"/>
    </row>
    <row r="57" spans="1:3" s="98" customFormat="1" ht="12" customHeight="1" x14ac:dyDescent="0.2">
      <c r="A57" s="446" t="s">
        <v>97</v>
      </c>
      <c r="B57" s="427" t="s">
        <v>426</v>
      </c>
      <c r="C57" s="309"/>
    </row>
    <row r="58" spans="1:3" s="98" customFormat="1" ht="12" customHeight="1" x14ac:dyDescent="0.2">
      <c r="A58" s="446" t="s">
        <v>300</v>
      </c>
      <c r="B58" s="427" t="s">
        <v>298</v>
      </c>
      <c r="C58" s="309"/>
    </row>
    <row r="59" spans="1:3" s="98" customFormat="1" ht="12" customHeight="1" thickBot="1" x14ac:dyDescent="0.25">
      <c r="A59" s="447" t="s">
        <v>301</v>
      </c>
      <c r="B59" s="428" t="s">
        <v>299</v>
      </c>
      <c r="C59" s="311"/>
    </row>
    <row r="60" spans="1:3" s="98" customFormat="1" ht="12" customHeight="1" thickBot="1" x14ac:dyDescent="0.3">
      <c r="A60" s="32" t="s">
        <v>25</v>
      </c>
      <c r="B60" s="302" t="s">
        <v>302</v>
      </c>
      <c r="C60" s="307">
        <f>SUM(C61:C63)</f>
        <v>0</v>
      </c>
    </row>
    <row r="61" spans="1:3" s="98" customFormat="1" ht="12" customHeight="1" x14ac:dyDescent="0.2">
      <c r="A61" s="445" t="s">
        <v>181</v>
      </c>
      <c r="B61" s="426" t="s">
        <v>304</v>
      </c>
      <c r="C61" s="312"/>
    </row>
    <row r="62" spans="1:3" s="98" customFormat="1" ht="12" customHeight="1" x14ac:dyDescent="0.2">
      <c r="A62" s="446" t="s">
        <v>182</v>
      </c>
      <c r="B62" s="427" t="s">
        <v>427</v>
      </c>
      <c r="C62" s="312"/>
    </row>
    <row r="63" spans="1:3" s="98" customFormat="1" ht="12" customHeight="1" x14ac:dyDescent="0.2">
      <c r="A63" s="446" t="s">
        <v>231</v>
      </c>
      <c r="B63" s="427" t="s">
        <v>305</v>
      </c>
      <c r="C63" s="312"/>
    </row>
    <row r="64" spans="1:3" s="98" customFormat="1" ht="12" customHeight="1" thickBot="1" x14ac:dyDescent="0.25">
      <c r="A64" s="447" t="s">
        <v>303</v>
      </c>
      <c r="B64" s="428" t="s">
        <v>306</v>
      </c>
      <c r="C64" s="312"/>
    </row>
    <row r="65" spans="1:3" s="98" customFormat="1" ht="12" customHeight="1" thickBot="1" x14ac:dyDescent="0.3">
      <c r="A65" s="32" t="s">
        <v>26</v>
      </c>
      <c r="B65" s="21" t="s">
        <v>307</v>
      </c>
      <c r="C65" s="313">
        <f>+C8+C15+C22+C29+C37+C49+C55+C60</f>
        <v>0</v>
      </c>
    </row>
    <row r="66" spans="1:3" s="98" customFormat="1" ht="12" customHeight="1" thickBot="1" x14ac:dyDescent="0.25">
      <c r="A66" s="448" t="s">
        <v>394</v>
      </c>
      <c r="B66" s="302" t="s">
        <v>309</v>
      </c>
      <c r="C66" s="307">
        <f>SUM(C67:C69)</f>
        <v>0</v>
      </c>
    </row>
    <row r="67" spans="1:3" s="98" customFormat="1" ht="12" customHeight="1" x14ac:dyDescent="0.2">
      <c r="A67" s="445" t="s">
        <v>337</v>
      </c>
      <c r="B67" s="426" t="s">
        <v>310</v>
      </c>
      <c r="C67" s="312"/>
    </row>
    <row r="68" spans="1:3" s="98" customFormat="1" ht="12" customHeight="1" x14ac:dyDescent="0.2">
      <c r="A68" s="446" t="s">
        <v>346</v>
      </c>
      <c r="B68" s="427" t="s">
        <v>311</v>
      </c>
      <c r="C68" s="312"/>
    </row>
    <row r="69" spans="1:3" s="98" customFormat="1" ht="12" customHeight="1" thickBot="1" x14ac:dyDescent="0.25">
      <c r="A69" s="447" t="s">
        <v>347</v>
      </c>
      <c r="B69" s="429" t="s">
        <v>312</v>
      </c>
      <c r="C69" s="312"/>
    </row>
    <row r="70" spans="1:3" s="98" customFormat="1" ht="12" customHeight="1" thickBot="1" x14ac:dyDescent="0.25">
      <c r="A70" s="448" t="s">
        <v>313</v>
      </c>
      <c r="B70" s="302" t="s">
        <v>314</v>
      </c>
      <c r="C70" s="307">
        <f>SUM(C71:C74)</f>
        <v>0</v>
      </c>
    </row>
    <row r="71" spans="1:3" s="98" customFormat="1" ht="12" customHeight="1" x14ac:dyDescent="0.2">
      <c r="A71" s="445" t="s">
        <v>149</v>
      </c>
      <c r="B71" s="426" t="s">
        <v>315</v>
      </c>
      <c r="C71" s="312"/>
    </row>
    <row r="72" spans="1:3" s="98" customFormat="1" ht="12" customHeight="1" x14ac:dyDescent="0.2">
      <c r="A72" s="446" t="s">
        <v>150</v>
      </c>
      <c r="B72" s="427" t="s">
        <v>571</v>
      </c>
      <c r="C72" s="312"/>
    </row>
    <row r="73" spans="1:3" s="98" customFormat="1" ht="12" customHeight="1" x14ac:dyDescent="0.2">
      <c r="A73" s="446" t="s">
        <v>338</v>
      </c>
      <c r="B73" s="427" t="s">
        <v>316</v>
      </c>
      <c r="C73" s="312"/>
    </row>
    <row r="74" spans="1:3" s="98" customFormat="1" ht="12" customHeight="1" thickBot="1" x14ac:dyDescent="0.3">
      <c r="A74" s="447" t="s">
        <v>339</v>
      </c>
      <c r="B74" s="304" t="s">
        <v>572</v>
      </c>
      <c r="C74" s="312"/>
    </row>
    <row r="75" spans="1:3" s="98" customFormat="1" ht="12" customHeight="1" thickBot="1" x14ac:dyDescent="0.25">
      <c r="A75" s="448" t="s">
        <v>317</v>
      </c>
      <c r="B75" s="302" t="s">
        <v>318</v>
      </c>
      <c r="C75" s="307">
        <f>SUM(C76:C77)</f>
        <v>0</v>
      </c>
    </row>
    <row r="76" spans="1:3" s="98" customFormat="1" ht="12" customHeight="1" x14ac:dyDescent="0.2">
      <c r="A76" s="445" t="s">
        <v>340</v>
      </c>
      <c r="B76" s="426" t="s">
        <v>319</v>
      </c>
      <c r="C76" s="312"/>
    </row>
    <row r="77" spans="1:3" s="98" customFormat="1" ht="12" customHeight="1" thickBot="1" x14ac:dyDescent="0.25">
      <c r="A77" s="447" t="s">
        <v>341</v>
      </c>
      <c r="B77" s="428" t="s">
        <v>320</v>
      </c>
      <c r="C77" s="312"/>
    </row>
    <row r="78" spans="1:3" s="97" customFormat="1" ht="12" customHeight="1" thickBot="1" x14ac:dyDescent="0.25">
      <c r="A78" s="448" t="s">
        <v>321</v>
      </c>
      <c r="B78" s="302" t="s">
        <v>322</v>
      </c>
      <c r="C78" s="307">
        <f>SUM(C79:C81)</f>
        <v>0</v>
      </c>
    </row>
    <row r="79" spans="1:3" s="98" customFormat="1" ht="12" customHeight="1" x14ac:dyDescent="0.2">
      <c r="A79" s="445" t="s">
        <v>342</v>
      </c>
      <c r="B79" s="426" t="s">
        <v>323</v>
      </c>
      <c r="C79" s="312"/>
    </row>
    <row r="80" spans="1:3" s="98" customFormat="1" ht="12" customHeight="1" x14ac:dyDescent="0.2">
      <c r="A80" s="446" t="s">
        <v>343</v>
      </c>
      <c r="B80" s="427" t="s">
        <v>324</v>
      </c>
      <c r="C80" s="312"/>
    </row>
    <row r="81" spans="1:3" s="98" customFormat="1" ht="12" customHeight="1" thickBot="1" x14ac:dyDescent="0.25">
      <c r="A81" s="447" t="s">
        <v>344</v>
      </c>
      <c r="B81" s="428" t="s">
        <v>573</v>
      </c>
      <c r="C81" s="312"/>
    </row>
    <row r="82" spans="1:3" s="98" customFormat="1" ht="12" customHeight="1" thickBot="1" x14ac:dyDescent="0.25">
      <c r="A82" s="448" t="s">
        <v>325</v>
      </c>
      <c r="B82" s="302" t="s">
        <v>345</v>
      </c>
      <c r="C82" s="307">
        <f>SUM(C83:C86)</f>
        <v>0</v>
      </c>
    </row>
    <row r="83" spans="1:3" s="98" customFormat="1" ht="12" customHeight="1" x14ac:dyDescent="0.2">
      <c r="A83" s="449" t="s">
        <v>326</v>
      </c>
      <c r="B83" s="426" t="s">
        <v>327</v>
      </c>
      <c r="C83" s="312"/>
    </row>
    <row r="84" spans="1:3" s="98" customFormat="1" ht="12" customHeight="1" x14ac:dyDescent="0.2">
      <c r="A84" s="450" t="s">
        <v>328</v>
      </c>
      <c r="B84" s="427" t="s">
        <v>329</v>
      </c>
      <c r="C84" s="312"/>
    </row>
    <row r="85" spans="1:3" s="98" customFormat="1" ht="12" customHeight="1" x14ac:dyDescent="0.2">
      <c r="A85" s="450" t="s">
        <v>330</v>
      </c>
      <c r="B85" s="427" t="s">
        <v>331</v>
      </c>
      <c r="C85" s="312"/>
    </row>
    <row r="86" spans="1:3" s="97" customFormat="1" ht="12" customHeight="1" thickBot="1" x14ac:dyDescent="0.25">
      <c r="A86" s="451" t="s">
        <v>332</v>
      </c>
      <c r="B86" s="428" t="s">
        <v>333</v>
      </c>
      <c r="C86" s="312"/>
    </row>
    <row r="87" spans="1:3" s="97" customFormat="1" ht="12" customHeight="1" thickBot="1" x14ac:dyDescent="0.25">
      <c r="A87" s="448" t="s">
        <v>334</v>
      </c>
      <c r="B87" s="302" t="s">
        <v>475</v>
      </c>
      <c r="C87" s="471"/>
    </row>
    <row r="88" spans="1:3" s="97" customFormat="1" ht="12" customHeight="1" thickBot="1" x14ac:dyDescent="0.25">
      <c r="A88" s="448" t="s">
        <v>507</v>
      </c>
      <c r="B88" s="302" t="s">
        <v>335</v>
      </c>
      <c r="C88" s="471"/>
    </row>
    <row r="89" spans="1:3" s="97" customFormat="1" ht="12" customHeight="1" thickBot="1" x14ac:dyDescent="0.25">
      <c r="A89" s="448" t="s">
        <v>508</v>
      </c>
      <c r="B89" s="433" t="s">
        <v>478</v>
      </c>
      <c r="C89" s="313">
        <f>+C66+C70+C75+C78+C82+C88+C87</f>
        <v>0</v>
      </c>
    </row>
    <row r="90" spans="1:3" s="97" customFormat="1" ht="12" customHeight="1" thickBot="1" x14ac:dyDescent="0.25">
      <c r="A90" s="452" t="s">
        <v>509</v>
      </c>
      <c r="B90" s="434" t="s">
        <v>510</v>
      </c>
      <c r="C90" s="313">
        <f>+C65+C89</f>
        <v>0</v>
      </c>
    </row>
    <row r="91" spans="1:3" s="98" customFormat="1" ht="15.15" customHeight="1" thickBot="1" x14ac:dyDescent="0.3">
      <c r="A91" s="245"/>
      <c r="B91" s="246"/>
      <c r="C91" s="372"/>
    </row>
    <row r="92" spans="1:3" s="69" customFormat="1" ht="16.5" customHeight="1" thickBot="1" x14ac:dyDescent="0.3">
      <c r="A92" s="249"/>
      <c r="B92" s="250" t="s">
        <v>57</v>
      </c>
      <c r="C92" s="374"/>
    </row>
    <row r="93" spans="1:3" s="99" customFormat="1" ht="12" customHeight="1" thickBot="1" x14ac:dyDescent="0.3">
      <c r="A93" s="419" t="s">
        <v>18</v>
      </c>
      <c r="B93" s="28" t="s">
        <v>514</v>
      </c>
      <c r="C93" s="306">
        <f>+C94+C95+C96+C97+C98+C111</f>
        <v>0</v>
      </c>
    </row>
    <row r="94" spans="1:3" ht="12" customHeight="1" x14ac:dyDescent="0.25">
      <c r="A94" s="453" t="s">
        <v>98</v>
      </c>
      <c r="B94" s="10" t="s">
        <v>49</v>
      </c>
      <c r="C94" s="308"/>
    </row>
    <row r="95" spans="1:3" ht="12" customHeight="1" x14ac:dyDescent="0.25">
      <c r="A95" s="446" t="s">
        <v>99</v>
      </c>
      <c r="B95" s="8" t="s">
        <v>183</v>
      </c>
      <c r="C95" s="309"/>
    </row>
    <row r="96" spans="1:3" ht="12" customHeight="1" x14ac:dyDescent="0.25">
      <c r="A96" s="446" t="s">
        <v>100</v>
      </c>
      <c r="B96" s="8" t="s">
        <v>140</v>
      </c>
      <c r="C96" s="311"/>
    </row>
    <row r="97" spans="1:3" ht="12" customHeight="1" x14ac:dyDescent="0.25">
      <c r="A97" s="446" t="s">
        <v>101</v>
      </c>
      <c r="B97" s="11" t="s">
        <v>184</v>
      </c>
      <c r="C97" s="311"/>
    </row>
    <row r="98" spans="1:3" ht="12" customHeight="1" x14ac:dyDescent="0.25">
      <c r="A98" s="446" t="s">
        <v>112</v>
      </c>
      <c r="B98" s="19" t="s">
        <v>185</v>
      </c>
      <c r="C98" s="311"/>
    </row>
    <row r="99" spans="1:3" ht="12" customHeight="1" x14ac:dyDescent="0.25">
      <c r="A99" s="446" t="s">
        <v>102</v>
      </c>
      <c r="B99" s="8" t="s">
        <v>511</v>
      </c>
      <c r="C99" s="311"/>
    </row>
    <row r="100" spans="1:3" ht="12" customHeight="1" x14ac:dyDescent="0.2">
      <c r="A100" s="446" t="s">
        <v>103</v>
      </c>
      <c r="B100" s="146" t="s">
        <v>441</v>
      </c>
      <c r="C100" s="311"/>
    </row>
    <row r="101" spans="1:3" ht="12" customHeight="1" x14ac:dyDescent="0.2">
      <c r="A101" s="446" t="s">
        <v>113</v>
      </c>
      <c r="B101" s="146" t="s">
        <v>440</v>
      </c>
      <c r="C101" s="311"/>
    </row>
    <row r="102" spans="1:3" ht="12" customHeight="1" x14ac:dyDescent="0.2">
      <c r="A102" s="446" t="s">
        <v>114</v>
      </c>
      <c r="B102" s="146" t="s">
        <v>351</v>
      </c>
      <c r="C102" s="311"/>
    </row>
    <row r="103" spans="1:3" ht="12" customHeight="1" x14ac:dyDescent="0.25">
      <c r="A103" s="446" t="s">
        <v>115</v>
      </c>
      <c r="B103" s="147" t="s">
        <v>352</v>
      </c>
      <c r="C103" s="311"/>
    </row>
    <row r="104" spans="1:3" ht="12" customHeight="1" x14ac:dyDescent="0.25">
      <c r="A104" s="446" t="s">
        <v>116</v>
      </c>
      <c r="B104" s="147" t="s">
        <v>353</v>
      </c>
      <c r="C104" s="311"/>
    </row>
    <row r="105" spans="1:3" ht="12" customHeight="1" x14ac:dyDescent="0.2">
      <c r="A105" s="446" t="s">
        <v>118</v>
      </c>
      <c r="B105" s="146" t="s">
        <v>354</v>
      </c>
      <c r="C105" s="311"/>
    </row>
    <row r="106" spans="1:3" ht="12" customHeight="1" x14ac:dyDescent="0.2">
      <c r="A106" s="446" t="s">
        <v>186</v>
      </c>
      <c r="B106" s="146" t="s">
        <v>355</v>
      </c>
      <c r="C106" s="311"/>
    </row>
    <row r="107" spans="1:3" ht="12" customHeight="1" x14ac:dyDescent="0.25">
      <c r="A107" s="446" t="s">
        <v>349</v>
      </c>
      <c r="B107" s="147" t="s">
        <v>356</v>
      </c>
      <c r="C107" s="311"/>
    </row>
    <row r="108" spans="1:3" ht="12" customHeight="1" x14ac:dyDescent="0.25">
      <c r="A108" s="454" t="s">
        <v>350</v>
      </c>
      <c r="B108" s="148" t="s">
        <v>357</v>
      </c>
      <c r="C108" s="311"/>
    </row>
    <row r="109" spans="1:3" ht="12" customHeight="1" x14ac:dyDescent="0.25">
      <c r="A109" s="446" t="s">
        <v>438</v>
      </c>
      <c r="B109" s="148" t="s">
        <v>358</v>
      </c>
      <c r="C109" s="311"/>
    </row>
    <row r="110" spans="1:3" ht="12" customHeight="1" x14ac:dyDescent="0.25">
      <c r="A110" s="446" t="s">
        <v>439</v>
      </c>
      <c r="B110" s="147" t="s">
        <v>359</v>
      </c>
      <c r="C110" s="309"/>
    </row>
    <row r="111" spans="1:3" ht="12" customHeight="1" x14ac:dyDescent="0.25">
      <c r="A111" s="446" t="s">
        <v>443</v>
      </c>
      <c r="B111" s="11" t="s">
        <v>50</v>
      </c>
      <c r="C111" s="309"/>
    </row>
    <row r="112" spans="1:3" ht="12" customHeight="1" x14ac:dyDescent="0.25">
      <c r="A112" s="447" t="s">
        <v>444</v>
      </c>
      <c r="B112" s="8" t="s">
        <v>512</v>
      </c>
      <c r="C112" s="311"/>
    </row>
    <row r="113" spans="1:3" ht="12" customHeight="1" thickBot="1" x14ac:dyDescent="0.3">
      <c r="A113" s="455" t="s">
        <v>445</v>
      </c>
      <c r="B113" s="149" t="s">
        <v>513</v>
      </c>
      <c r="C113" s="315"/>
    </row>
    <row r="114" spans="1:3" ht="12" customHeight="1" thickBot="1" x14ac:dyDescent="0.3">
      <c r="A114" s="32" t="s">
        <v>19</v>
      </c>
      <c r="B114" s="27" t="s">
        <v>360</v>
      </c>
      <c r="C114" s="307">
        <f>+C115+C117+C119</f>
        <v>0</v>
      </c>
    </row>
    <row r="115" spans="1:3" ht="12" customHeight="1" x14ac:dyDescent="0.25">
      <c r="A115" s="445" t="s">
        <v>104</v>
      </c>
      <c r="B115" s="8" t="s">
        <v>230</v>
      </c>
      <c r="C115" s="310"/>
    </row>
    <row r="116" spans="1:3" ht="12" customHeight="1" x14ac:dyDescent="0.25">
      <c r="A116" s="445" t="s">
        <v>105</v>
      </c>
      <c r="B116" s="12" t="s">
        <v>364</v>
      </c>
      <c r="C116" s="310"/>
    </row>
    <row r="117" spans="1:3" ht="12" customHeight="1" x14ac:dyDescent="0.25">
      <c r="A117" s="445" t="s">
        <v>106</v>
      </c>
      <c r="B117" s="12" t="s">
        <v>187</v>
      </c>
      <c r="C117" s="309"/>
    </row>
    <row r="118" spans="1:3" ht="12" customHeight="1" x14ac:dyDescent="0.25">
      <c r="A118" s="445" t="s">
        <v>107</v>
      </c>
      <c r="B118" s="12" t="s">
        <v>365</v>
      </c>
      <c r="C118" s="274"/>
    </row>
    <row r="119" spans="1:3" ht="12" customHeight="1" x14ac:dyDescent="0.25">
      <c r="A119" s="445" t="s">
        <v>108</v>
      </c>
      <c r="B119" s="304" t="s">
        <v>232</v>
      </c>
      <c r="C119" s="274"/>
    </row>
    <row r="120" spans="1:3" ht="12" customHeight="1" x14ac:dyDescent="0.25">
      <c r="A120" s="445" t="s">
        <v>117</v>
      </c>
      <c r="B120" s="303" t="s">
        <v>428</v>
      </c>
      <c r="C120" s="274"/>
    </row>
    <row r="121" spans="1:3" ht="12" customHeight="1" x14ac:dyDescent="0.25">
      <c r="A121" s="445" t="s">
        <v>119</v>
      </c>
      <c r="B121" s="422" t="s">
        <v>370</v>
      </c>
      <c r="C121" s="274"/>
    </row>
    <row r="122" spans="1:3" ht="12" customHeight="1" x14ac:dyDescent="0.25">
      <c r="A122" s="445" t="s">
        <v>188</v>
      </c>
      <c r="B122" s="147" t="s">
        <v>353</v>
      </c>
      <c r="C122" s="274"/>
    </row>
    <row r="123" spans="1:3" ht="12" customHeight="1" x14ac:dyDescent="0.25">
      <c r="A123" s="445" t="s">
        <v>189</v>
      </c>
      <c r="B123" s="147" t="s">
        <v>369</v>
      </c>
      <c r="C123" s="274"/>
    </row>
    <row r="124" spans="1:3" ht="12" customHeight="1" x14ac:dyDescent="0.25">
      <c r="A124" s="445" t="s">
        <v>190</v>
      </c>
      <c r="B124" s="147" t="s">
        <v>368</v>
      </c>
      <c r="C124" s="274"/>
    </row>
    <row r="125" spans="1:3" ht="12" customHeight="1" x14ac:dyDescent="0.25">
      <c r="A125" s="445" t="s">
        <v>361</v>
      </c>
      <c r="B125" s="147" t="s">
        <v>356</v>
      </c>
      <c r="C125" s="274"/>
    </row>
    <row r="126" spans="1:3" ht="12" customHeight="1" x14ac:dyDescent="0.25">
      <c r="A126" s="445" t="s">
        <v>362</v>
      </c>
      <c r="B126" s="147" t="s">
        <v>367</v>
      </c>
      <c r="C126" s="274"/>
    </row>
    <row r="127" spans="1:3" ht="12" customHeight="1" thickBot="1" x14ac:dyDescent="0.3">
      <c r="A127" s="454" t="s">
        <v>363</v>
      </c>
      <c r="B127" s="147" t="s">
        <v>366</v>
      </c>
      <c r="C127" s="276"/>
    </row>
    <row r="128" spans="1:3" ht="12" customHeight="1" thickBot="1" x14ac:dyDescent="0.3">
      <c r="A128" s="32" t="s">
        <v>20</v>
      </c>
      <c r="B128" s="128" t="s">
        <v>448</v>
      </c>
      <c r="C128" s="307">
        <f>+C93+C114</f>
        <v>0</v>
      </c>
    </row>
    <row r="129" spans="1:11" ht="12" customHeight="1" thickBot="1" x14ac:dyDescent="0.3">
      <c r="A129" s="32" t="s">
        <v>21</v>
      </c>
      <c r="B129" s="128" t="s">
        <v>449</v>
      </c>
      <c r="C129" s="307">
        <f>+C130+C131+C132</f>
        <v>0</v>
      </c>
    </row>
    <row r="130" spans="1:11" s="99" customFormat="1" ht="12" customHeight="1" x14ac:dyDescent="0.25">
      <c r="A130" s="445" t="s">
        <v>268</v>
      </c>
      <c r="B130" s="9" t="s">
        <v>517</v>
      </c>
      <c r="C130" s="274"/>
    </row>
    <row r="131" spans="1:11" ht="12" customHeight="1" x14ac:dyDescent="0.25">
      <c r="A131" s="445" t="s">
        <v>269</v>
      </c>
      <c r="B131" s="9" t="s">
        <v>457</v>
      </c>
      <c r="C131" s="274"/>
    </row>
    <row r="132" spans="1:11" ht="12" customHeight="1" thickBot="1" x14ac:dyDescent="0.3">
      <c r="A132" s="454" t="s">
        <v>270</v>
      </c>
      <c r="B132" s="7" t="s">
        <v>516</v>
      </c>
      <c r="C132" s="274"/>
    </row>
    <row r="133" spans="1:11" ht="12" customHeight="1" thickBot="1" x14ac:dyDescent="0.3">
      <c r="A133" s="32" t="s">
        <v>22</v>
      </c>
      <c r="B133" s="128" t="s">
        <v>450</v>
      </c>
      <c r="C133" s="307">
        <f>+C134+C135+C136+C137+C138+C139</f>
        <v>0</v>
      </c>
    </row>
    <row r="134" spans="1:11" ht="12" customHeight="1" x14ac:dyDescent="0.25">
      <c r="A134" s="445" t="s">
        <v>91</v>
      </c>
      <c r="B134" s="9" t="s">
        <v>459</v>
      </c>
      <c r="C134" s="274"/>
    </row>
    <row r="135" spans="1:11" ht="12" customHeight="1" x14ac:dyDescent="0.25">
      <c r="A135" s="445" t="s">
        <v>92</v>
      </c>
      <c r="B135" s="9" t="s">
        <v>451</v>
      </c>
      <c r="C135" s="274"/>
    </row>
    <row r="136" spans="1:11" ht="12" customHeight="1" x14ac:dyDescent="0.25">
      <c r="A136" s="445" t="s">
        <v>93</v>
      </c>
      <c r="B136" s="9" t="s">
        <v>452</v>
      </c>
      <c r="C136" s="274"/>
    </row>
    <row r="137" spans="1:11" ht="12" customHeight="1" x14ac:dyDescent="0.25">
      <c r="A137" s="445" t="s">
        <v>175</v>
      </c>
      <c r="B137" s="9" t="s">
        <v>515</v>
      </c>
      <c r="C137" s="274"/>
    </row>
    <row r="138" spans="1:11" ht="12" customHeight="1" x14ac:dyDescent="0.25">
      <c r="A138" s="445" t="s">
        <v>176</v>
      </c>
      <c r="B138" s="9" t="s">
        <v>454</v>
      </c>
      <c r="C138" s="274"/>
    </row>
    <row r="139" spans="1:11" s="99" customFormat="1" ht="12" customHeight="1" thickBot="1" x14ac:dyDescent="0.3">
      <c r="A139" s="454" t="s">
        <v>177</v>
      </c>
      <c r="B139" s="7" t="s">
        <v>455</v>
      </c>
      <c r="C139" s="274"/>
    </row>
    <row r="140" spans="1:11" ht="12" customHeight="1" thickBot="1" x14ac:dyDescent="0.3">
      <c r="A140" s="32" t="s">
        <v>23</v>
      </c>
      <c r="B140" s="128" t="s">
        <v>541</v>
      </c>
      <c r="C140" s="313">
        <f>+C141+C142+C144+C145+C143</f>
        <v>0</v>
      </c>
      <c r="K140" s="256"/>
    </row>
    <row r="141" spans="1:11" x14ac:dyDescent="0.25">
      <c r="A141" s="445" t="s">
        <v>94</v>
      </c>
      <c r="B141" s="9" t="s">
        <v>371</v>
      </c>
      <c r="C141" s="274"/>
    </row>
    <row r="142" spans="1:11" ht="12" customHeight="1" x14ac:dyDescent="0.25">
      <c r="A142" s="445" t="s">
        <v>95</v>
      </c>
      <c r="B142" s="9" t="s">
        <v>372</v>
      </c>
      <c r="C142" s="274"/>
    </row>
    <row r="143" spans="1:11" s="99" customFormat="1" ht="12" customHeight="1" x14ac:dyDescent="0.25">
      <c r="A143" s="445" t="s">
        <v>288</v>
      </c>
      <c r="B143" s="9" t="s">
        <v>540</v>
      </c>
      <c r="C143" s="274"/>
    </row>
    <row r="144" spans="1:11" s="99" customFormat="1" ht="12" customHeight="1" x14ac:dyDescent="0.25">
      <c r="A144" s="445" t="s">
        <v>289</v>
      </c>
      <c r="B144" s="9" t="s">
        <v>464</v>
      </c>
      <c r="C144" s="274"/>
    </row>
    <row r="145" spans="1:3" s="99" customFormat="1" ht="12" customHeight="1" thickBot="1" x14ac:dyDescent="0.3">
      <c r="A145" s="454" t="s">
        <v>290</v>
      </c>
      <c r="B145" s="7" t="s">
        <v>390</v>
      </c>
      <c r="C145" s="274"/>
    </row>
    <row r="146" spans="1:3" s="99" customFormat="1" ht="12" customHeight="1" thickBot="1" x14ac:dyDescent="0.3">
      <c r="A146" s="32" t="s">
        <v>24</v>
      </c>
      <c r="B146" s="128" t="s">
        <v>465</v>
      </c>
      <c r="C146" s="316">
        <f>+C147+C148+C149+C150+C151</f>
        <v>0</v>
      </c>
    </row>
    <row r="147" spans="1:3" s="99" customFormat="1" ht="12" customHeight="1" x14ac:dyDescent="0.25">
      <c r="A147" s="445" t="s">
        <v>96</v>
      </c>
      <c r="B147" s="9" t="s">
        <v>460</v>
      </c>
      <c r="C147" s="274"/>
    </row>
    <row r="148" spans="1:3" s="99" customFormat="1" ht="12" customHeight="1" x14ac:dyDescent="0.25">
      <c r="A148" s="445" t="s">
        <v>97</v>
      </c>
      <c r="B148" s="9" t="s">
        <v>467</v>
      </c>
      <c r="C148" s="274"/>
    </row>
    <row r="149" spans="1:3" s="99" customFormat="1" ht="12" customHeight="1" x14ac:dyDescent="0.25">
      <c r="A149" s="445" t="s">
        <v>300</v>
      </c>
      <c r="B149" s="9" t="s">
        <v>462</v>
      </c>
      <c r="C149" s="274"/>
    </row>
    <row r="150" spans="1:3" ht="12.75" customHeight="1" x14ac:dyDescent="0.25">
      <c r="A150" s="445" t="s">
        <v>301</v>
      </c>
      <c r="B150" s="9" t="s">
        <v>518</v>
      </c>
      <c r="C150" s="274"/>
    </row>
    <row r="151" spans="1:3" ht="12.75" customHeight="1" thickBot="1" x14ac:dyDescent="0.3">
      <c r="A151" s="454" t="s">
        <v>466</v>
      </c>
      <c r="B151" s="7" t="s">
        <v>469</v>
      </c>
      <c r="C151" s="276"/>
    </row>
    <row r="152" spans="1:3" ht="12.75" customHeight="1" thickBot="1" x14ac:dyDescent="0.3">
      <c r="A152" s="500" t="s">
        <v>25</v>
      </c>
      <c r="B152" s="128" t="s">
        <v>470</v>
      </c>
      <c r="C152" s="316"/>
    </row>
    <row r="153" spans="1:3" ht="12" customHeight="1" thickBot="1" x14ac:dyDescent="0.3">
      <c r="A153" s="500" t="s">
        <v>26</v>
      </c>
      <c r="B153" s="128" t="s">
        <v>471</v>
      </c>
      <c r="C153" s="316"/>
    </row>
    <row r="154" spans="1:3" ht="15.15" customHeight="1" thickBot="1" x14ac:dyDescent="0.3">
      <c r="A154" s="32" t="s">
        <v>27</v>
      </c>
      <c r="B154" s="128" t="s">
        <v>473</v>
      </c>
      <c r="C154" s="436">
        <f>+C129+C133+C140+C146+C152+C153</f>
        <v>0</v>
      </c>
    </row>
    <row r="155" spans="1:3" ht="13.8" thickBot="1" x14ac:dyDescent="0.3">
      <c r="A155" s="456" t="s">
        <v>28</v>
      </c>
      <c r="B155" s="390" t="s">
        <v>472</v>
      </c>
      <c r="C155" s="436">
        <f>+C128+C154</f>
        <v>0</v>
      </c>
    </row>
    <row r="156" spans="1:3" ht="15.15" customHeight="1" thickBot="1" x14ac:dyDescent="0.3">
      <c r="A156" s="398"/>
      <c r="B156" s="399"/>
      <c r="C156" s="633">
        <f>C90-C155</f>
        <v>0</v>
      </c>
    </row>
    <row r="157" spans="1:3" ht="14.4" customHeight="1" thickBot="1" x14ac:dyDescent="0.3">
      <c r="A157" s="254" t="s">
        <v>519</v>
      </c>
      <c r="B157" s="255"/>
      <c r="C157" s="125"/>
    </row>
    <row r="158" spans="1:3" ht="13.8" thickBot="1" x14ac:dyDescent="0.3">
      <c r="A158" s="254" t="s">
        <v>206</v>
      </c>
      <c r="B158" s="255"/>
      <c r="C158" s="125"/>
    </row>
    <row r="159" spans="1:3" x14ac:dyDescent="0.25">
      <c r="A159" s="630"/>
      <c r="B159" s="631"/>
      <c r="C159" s="632"/>
    </row>
    <row r="160" spans="1:3" x14ac:dyDescent="0.25">
      <c r="A160" s="630"/>
      <c r="B160" s="631"/>
    </row>
    <row r="161" spans="1:3" x14ac:dyDescent="0.25">
      <c r="A161" s="630"/>
      <c r="B161" s="631"/>
      <c r="C161" s="632"/>
    </row>
    <row r="162" spans="1:3" x14ac:dyDescent="0.25">
      <c r="A162" s="630"/>
      <c r="B162" s="631"/>
      <c r="C162" s="632"/>
    </row>
    <row r="163" spans="1:3" x14ac:dyDescent="0.25">
      <c r="A163" s="630"/>
      <c r="B163" s="631"/>
      <c r="C163" s="632"/>
    </row>
    <row r="164" spans="1:3" x14ac:dyDescent="0.25">
      <c r="A164" s="630"/>
      <c r="B164" s="631"/>
      <c r="C164" s="632"/>
    </row>
    <row r="165" spans="1:3" x14ac:dyDescent="0.25">
      <c r="A165" s="630"/>
      <c r="B165" s="631"/>
      <c r="C165" s="632"/>
    </row>
    <row r="166" spans="1:3" x14ac:dyDescent="0.25">
      <c r="A166" s="630"/>
      <c r="B166" s="631"/>
      <c r="C166" s="632"/>
    </row>
    <row r="167" spans="1:3" x14ac:dyDescent="0.25">
      <c r="A167" s="630"/>
      <c r="B167" s="631"/>
      <c r="C167" s="632"/>
    </row>
    <row r="168" spans="1:3" x14ac:dyDescent="0.25">
      <c r="A168" s="630"/>
      <c r="B168" s="631"/>
      <c r="C168" s="632"/>
    </row>
    <row r="169" spans="1:3" x14ac:dyDescent="0.25">
      <c r="A169" s="630"/>
      <c r="B169" s="631"/>
      <c r="C169" s="632"/>
    </row>
    <row r="170" spans="1:3" x14ac:dyDescent="0.25">
      <c r="A170" s="630"/>
      <c r="B170" s="631"/>
      <c r="C170" s="632"/>
    </row>
    <row r="171" spans="1:3" x14ac:dyDescent="0.25">
      <c r="A171" s="630"/>
      <c r="B171" s="631"/>
      <c r="C171" s="632"/>
    </row>
    <row r="172" spans="1:3" x14ac:dyDescent="0.25">
      <c r="A172" s="630"/>
      <c r="B172" s="631"/>
      <c r="C172" s="632"/>
    </row>
    <row r="173" spans="1:3" x14ac:dyDescent="0.25">
      <c r="A173" s="630"/>
      <c r="B173" s="631"/>
      <c r="C173" s="632"/>
    </row>
    <row r="174" spans="1:3" x14ac:dyDescent="0.25">
      <c r="A174" s="630"/>
      <c r="B174" s="631"/>
      <c r="C174" s="632"/>
    </row>
    <row r="175" spans="1:3" x14ac:dyDescent="0.25">
      <c r="A175" s="630"/>
      <c r="B175" s="631"/>
      <c r="C175" s="632"/>
    </row>
    <row r="176" spans="1:3" x14ac:dyDescent="0.25">
      <c r="A176" s="630"/>
      <c r="B176" s="631"/>
      <c r="C176" s="632"/>
    </row>
    <row r="177" spans="1:3" x14ac:dyDescent="0.25">
      <c r="A177" s="630"/>
      <c r="B177" s="631"/>
      <c r="C177" s="632"/>
    </row>
    <row r="178" spans="1:3" x14ac:dyDescent="0.25">
      <c r="A178" s="630"/>
      <c r="B178" s="631"/>
      <c r="C178" s="632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  <rowBreaks count="1" manualBreakCount="1">
    <brk id="90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theme="7"/>
  </sheetPr>
  <dimension ref="A1:K60"/>
  <sheetViews>
    <sheetView topLeftCell="B1" zoomScale="120" zoomScaleNormal="120" workbookViewId="0">
      <selection activeCell="N33" sqref="N33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CONCATENATE("5.9.2. melléklet ",E_ALAPADATOK!A7," ",E_ALAPADATOK!B7," ",E_ALAPADATOK!C7," ",E_ALAPADATOK!D7," ",E_ALAPADATOK!E7," ",E_ALAPADATOK!F7," ",E_ALAPADATOK!G7," ",E_ALAPADATOK!H7)</f>
        <v>5.9.2.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CONCATENATE('E_5.9.1.sz.mell'!B2:J2)</f>
        <v>7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616</v>
      </c>
    </row>
    <row r="3" spans="1:11" s="465" customFormat="1" ht="23.1" customHeight="1" thickBot="1" x14ac:dyDescent="0.3">
      <c r="A3" s="635" t="s">
        <v>203</v>
      </c>
      <c r="B3" s="1763" t="str">
        <f>CONCATENATE('E_5.1.2.sz.mell'!B3:J3)</f>
        <v>Önként vállalt feladatok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60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'RM_5.9.2.sz.mell'!C10</f>
        <v>0</v>
      </c>
      <c r="D10" s="322">
        <f>'RM_5.9.2.sz.mell'!D10</f>
        <v>0</v>
      </c>
      <c r="E10" s="322">
        <f>'RM_5.9.2.sz.mell'!E10</f>
        <v>0</v>
      </c>
      <c r="F10" s="322">
        <f>'RM_5.9.2.sz.mell'!F10</f>
        <v>0</v>
      </c>
      <c r="G10" s="322">
        <f>'RM_5.9.2.sz.mell'!G10</f>
        <v>0</v>
      </c>
      <c r="H10" s="322">
        <f>'RM_5.9.2.sz.mell'!H10</f>
        <v>0</v>
      </c>
      <c r="I10" s="322">
        <f>'RM_5.9.2.sz.mell'!I10</f>
        <v>0</v>
      </c>
      <c r="J10" s="322">
        <f>'RM_5.9.2.sz.mell'!J10</f>
        <v>0</v>
      </c>
      <c r="K10" s="322">
        <f>'RM_5.9.2.sz.mell'!K10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'RM_5.9.2.sz.mell'!C11</f>
        <v>0</v>
      </c>
      <c r="D11" s="715">
        <f>'RM_5.9.2.sz.mell'!D11</f>
        <v>0</v>
      </c>
      <c r="E11" s="715">
        <f>'RM_5.9.2.sz.mell'!E11</f>
        <v>0</v>
      </c>
      <c r="F11" s="715">
        <f>'RM_5.9.2.sz.mell'!F11</f>
        <v>0</v>
      </c>
      <c r="G11" s="715">
        <f>'RM_5.9.2.sz.mell'!G11</f>
        <v>0</v>
      </c>
      <c r="H11" s="715">
        <f>'RM_5.9.2.sz.mell'!H11</f>
        <v>0</v>
      </c>
      <c r="I11" s="715">
        <f>'RM_5.9.2.sz.mell'!I11</f>
        <v>0</v>
      </c>
      <c r="J11" s="813">
        <f>'RM_5.9.2.sz.mell'!J11</f>
        <v>0</v>
      </c>
      <c r="K11" s="814">
        <f>'RM_5.9.2.sz.mell'!K11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'RM_5.9.2.sz.mell'!C12</f>
        <v>0</v>
      </c>
      <c r="D12" s="717">
        <f>'RM_5.9.2.sz.mell'!D12</f>
        <v>0</v>
      </c>
      <c r="E12" s="717">
        <f>'RM_5.9.2.sz.mell'!E12</f>
        <v>0</v>
      </c>
      <c r="F12" s="717">
        <f>'RM_5.9.2.sz.mell'!F12</f>
        <v>0</v>
      </c>
      <c r="G12" s="717">
        <f>'RM_5.9.2.sz.mell'!G12</f>
        <v>0</v>
      </c>
      <c r="H12" s="717">
        <f>'RM_5.9.2.sz.mell'!H12</f>
        <v>0</v>
      </c>
      <c r="I12" s="717">
        <f>'RM_5.9.2.sz.mell'!I12</f>
        <v>0</v>
      </c>
      <c r="J12" s="816">
        <f>'RM_5.9.2.sz.mell'!J12</f>
        <v>0</v>
      </c>
      <c r="K12" s="814">
        <f>'RM_5.9.2.sz.mell'!K12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'RM_5.9.2.sz.mell'!C13</f>
        <v>0</v>
      </c>
      <c r="D13" s="717">
        <f>'RM_5.9.2.sz.mell'!D13</f>
        <v>0</v>
      </c>
      <c r="E13" s="717">
        <f>'RM_5.9.2.sz.mell'!E13</f>
        <v>0</v>
      </c>
      <c r="F13" s="717">
        <f>'RM_5.9.2.sz.mell'!F13</f>
        <v>0</v>
      </c>
      <c r="G13" s="717">
        <f>'RM_5.9.2.sz.mell'!G13</f>
        <v>0</v>
      </c>
      <c r="H13" s="717">
        <f>'RM_5.9.2.sz.mell'!H13</f>
        <v>0</v>
      </c>
      <c r="I13" s="717">
        <f>'RM_5.9.2.sz.mell'!I13</f>
        <v>0</v>
      </c>
      <c r="J13" s="816">
        <f>'RM_5.9.2.sz.mell'!J13</f>
        <v>0</v>
      </c>
      <c r="K13" s="814">
        <f>'RM_5.9.2.sz.mell'!K13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'RM_5.9.2.sz.mell'!C14</f>
        <v>0</v>
      </c>
      <c r="D14" s="717">
        <f>'RM_5.9.2.sz.mell'!D14</f>
        <v>0</v>
      </c>
      <c r="E14" s="717">
        <f>'RM_5.9.2.sz.mell'!E14</f>
        <v>0</v>
      </c>
      <c r="F14" s="717">
        <f>'RM_5.9.2.sz.mell'!F14</f>
        <v>0</v>
      </c>
      <c r="G14" s="717">
        <f>'RM_5.9.2.sz.mell'!G14</f>
        <v>0</v>
      </c>
      <c r="H14" s="717">
        <f>'RM_5.9.2.sz.mell'!H14</f>
        <v>0</v>
      </c>
      <c r="I14" s="717">
        <f>'RM_5.9.2.sz.mell'!I14</f>
        <v>0</v>
      </c>
      <c r="J14" s="816">
        <f>'RM_5.9.2.sz.mell'!J14</f>
        <v>0</v>
      </c>
      <c r="K14" s="814">
        <f>'RM_5.9.2.sz.mell'!K14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'RM_5.9.2.sz.mell'!C15</f>
        <v>0</v>
      </c>
      <c r="D15" s="717">
        <f>'RM_5.9.2.sz.mell'!D15</f>
        <v>0</v>
      </c>
      <c r="E15" s="717">
        <f>'RM_5.9.2.sz.mell'!E15</f>
        <v>0</v>
      </c>
      <c r="F15" s="717">
        <f>'RM_5.9.2.sz.mell'!F15</f>
        <v>0</v>
      </c>
      <c r="G15" s="717">
        <f>'RM_5.9.2.sz.mell'!G15</f>
        <v>0</v>
      </c>
      <c r="H15" s="717">
        <f>'RM_5.9.2.sz.mell'!H15</f>
        <v>0</v>
      </c>
      <c r="I15" s="717">
        <f>'RM_5.9.2.sz.mell'!I15</f>
        <v>0</v>
      </c>
      <c r="J15" s="816">
        <f>'RM_5.9.2.sz.mell'!J15</f>
        <v>0</v>
      </c>
      <c r="K15" s="814">
        <f>'RM_5.9.2.sz.mell'!K15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'RM_5.9.2.sz.mell'!C16</f>
        <v>0</v>
      </c>
      <c r="D16" s="717">
        <f>'RM_5.9.2.sz.mell'!D16</f>
        <v>0</v>
      </c>
      <c r="E16" s="717">
        <f>'RM_5.9.2.sz.mell'!E16</f>
        <v>0</v>
      </c>
      <c r="F16" s="717">
        <f>'RM_5.9.2.sz.mell'!F16</f>
        <v>0</v>
      </c>
      <c r="G16" s="717">
        <f>'RM_5.9.2.sz.mell'!G16</f>
        <v>0</v>
      </c>
      <c r="H16" s="717">
        <f>'RM_5.9.2.sz.mell'!H16</f>
        <v>0</v>
      </c>
      <c r="I16" s="717">
        <f>'RM_5.9.2.sz.mell'!I16</f>
        <v>0</v>
      </c>
      <c r="J16" s="816">
        <f>'RM_5.9.2.sz.mell'!J16</f>
        <v>0</v>
      </c>
      <c r="K16" s="814">
        <f>'RM_5.9.2.sz.mell'!K16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'RM_5.9.2.sz.mell'!C17</f>
        <v>0</v>
      </c>
      <c r="D17" s="717">
        <f>'RM_5.9.2.sz.mell'!D17</f>
        <v>0</v>
      </c>
      <c r="E17" s="717">
        <f>'RM_5.9.2.sz.mell'!E17</f>
        <v>0</v>
      </c>
      <c r="F17" s="717">
        <f>'RM_5.9.2.sz.mell'!F17</f>
        <v>0</v>
      </c>
      <c r="G17" s="717">
        <f>'RM_5.9.2.sz.mell'!G17</f>
        <v>0</v>
      </c>
      <c r="H17" s="717">
        <f>'RM_5.9.2.sz.mell'!H17</f>
        <v>0</v>
      </c>
      <c r="I17" s="717">
        <f>'RM_5.9.2.sz.mell'!I17</f>
        <v>0</v>
      </c>
      <c r="J17" s="816">
        <f>'RM_5.9.2.sz.mell'!J17</f>
        <v>0</v>
      </c>
      <c r="K17" s="814">
        <f>'RM_5.9.2.sz.mell'!K17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'RM_5.9.2.sz.mell'!C18</f>
        <v>0</v>
      </c>
      <c r="D18" s="717">
        <f>'RM_5.9.2.sz.mell'!D18</f>
        <v>0</v>
      </c>
      <c r="E18" s="717">
        <f>'RM_5.9.2.sz.mell'!E18</f>
        <v>0</v>
      </c>
      <c r="F18" s="717">
        <f>'RM_5.9.2.sz.mell'!F18</f>
        <v>0</v>
      </c>
      <c r="G18" s="717">
        <f>'RM_5.9.2.sz.mell'!G18</f>
        <v>0</v>
      </c>
      <c r="H18" s="717">
        <f>'RM_5.9.2.sz.mell'!H18</f>
        <v>0</v>
      </c>
      <c r="I18" s="717">
        <f>'RM_5.9.2.sz.mell'!I18</f>
        <v>0</v>
      </c>
      <c r="J18" s="816">
        <f>'RM_5.9.2.sz.mell'!J18</f>
        <v>0</v>
      </c>
      <c r="K18" s="814">
        <f>'RM_5.9.2.sz.mell'!K18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'RM_5.9.2.sz.mell'!C19</f>
        <v>0</v>
      </c>
      <c r="D19" s="717">
        <f>'RM_5.9.2.sz.mell'!D19</f>
        <v>0</v>
      </c>
      <c r="E19" s="717">
        <f>'RM_5.9.2.sz.mell'!E19</f>
        <v>0</v>
      </c>
      <c r="F19" s="717">
        <f>'RM_5.9.2.sz.mell'!F19</f>
        <v>0</v>
      </c>
      <c r="G19" s="717">
        <f>'RM_5.9.2.sz.mell'!G19</f>
        <v>0</v>
      </c>
      <c r="H19" s="717">
        <f>'RM_5.9.2.sz.mell'!H19</f>
        <v>0</v>
      </c>
      <c r="I19" s="717">
        <f>'RM_5.9.2.sz.mell'!I19</f>
        <v>0</v>
      </c>
      <c r="J19" s="816">
        <f>'RM_5.9.2.sz.mell'!J19</f>
        <v>0</v>
      </c>
      <c r="K19" s="814">
        <f>'RM_5.9.2.sz.mell'!K19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'RM_5.9.2.sz.mell'!C20</f>
        <v>0</v>
      </c>
      <c r="D20" s="717">
        <f>'RM_5.9.2.sz.mell'!D20</f>
        <v>0</v>
      </c>
      <c r="E20" s="717">
        <f>'RM_5.9.2.sz.mell'!E20</f>
        <v>0</v>
      </c>
      <c r="F20" s="717">
        <f>'RM_5.9.2.sz.mell'!F20</f>
        <v>0</v>
      </c>
      <c r="G20" s="717">
        <f>'RM_5.9.2.sz.mell'!G20</f>
        <v>0</v>
      </c>
      <c r="H20" s="717">
        <f>'RM_5.9.2.sz.mell'!H20</f>
        <v>0</v>
      </c>
      <c r="I20" s="717">
        <f>'RM_5.9.2.sz.mell'!I20</f>
        <v>0</v>
      </c>
      <c r="J20" s="816">
        <f>'RM_5.9.2.sz.mell'!J20</f>
        <v>0</v>
      </c>
      <c r="K20" s="814">
        <f>'RM_5.9.2.sz.mell'!K20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'RM_5.9.2.sz.mell'!C21</f>
        <v>0</v>
      </c>
      <c r="D21" s="719">
        <f>'RM_5.9.2.sz.mell'!D21</f>
        <v>0</v>
      </c>
      <c r="E21" s="719">
        <f>'RM_5.9.2.sz.mell'!E21</f>
        <v>0</v>
      </c>
      <c r="F21" s="719">
        <f>'RM_5.9.2.sz.mell'!F21</f>
        <v>0</v>
      </c>
      <c r="G21" s="719">
        <f>'RM_5.9.2.sz.mell'!G21</f>
        <v>0</v>
      </c>
      <c r="H21" s="719">
        <f>'RM_5.9.2.sz.mell'!H21</f>
        <v>0</v>
      </c>
      <c r="I21" s="719">
        <f>'RM_5.9.2.sz.mell'!I21</f>
        <v>0</v>
      </c>
      <c r="J21" s="819">
        <f>'RM_5.9.2.sz.mell'!J21</f>
        <v>0</v>
      </c>
      <c r="K21" s="814">
        <f>'RM_5.9.2.sz.mell'!K21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'RM_5.9.2.sz.mell'!C22</f>
        <v>0</v>
      </c>
      <c r="D22" s="322">
        <f>'RM_5.9.2.sz.mell'!D22</f>
        <v>0</v>
      </c>
      <c r="E22" s="322">
        <f>'RM_5.9.2.sz.mell'!E22</f>
        <v>0</v>
      </c>
      <c r="F22" s="322">
        <f>'RM_5.9.2.sz.mell'!F22</f>
        <v>0</v>
      </c>
      <c r="G22" s="322">
        <f>'RM_5.9.2.sz.mell'!G22</f>
        <v>0</v>
      </c>
      <c r="H22" s="322">
        <f>'RM_5.9.2.sz.mell'!H22</f>
        <v>0</v>
      </c>
      <c r="I22" s="322">
        <f>'RM_5.9.2.sz.mell'!I22</f>
        <v>0</v>
      </c>
      <c r="J22" s="322">
        <f>'RM_5.9.2.sz.mell'!J22</f>
        <v>0</v>
      </c>
      <c r="K22" s="371">
        <f>'RM_5.9.2.sz.mell'!K22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'RM_5.9.2.sz.mell'!C23</f>
        <v>0</v>
      </c>
      <c r="D23" s="699">
        <f>'RM_5.9.2.sz.mell'!D23</f>
        <v>0</v>
      </c>
      <c r="E23" s="699">
        <f>'RM_5.9.2.sz.mell'!E23</f>
        <v>0</v>
      </c>
      <c r="F23" s="699">
        <f>'RM_5.9.2.sz.mell'!F23</f>
        <v>0</v>
      </c>
      <c r="G23" s="699">
        <f>'RM_5.9.2.sz.mell'!G23</f>
        <v>0</v>
      </c>
      <c r="H23" s="699">
        <f>'RM_5.9.2.sz.mell'!H23</f>
        <v>0</v>
      </c>
      <c r="I23" s="699">
        <f>'RM_5.9.2.sz.mell'!I23</f>
        <v>0</v>
      </c>
      <c r="J23" s="821">
        <f>'RM_5.9.2.sz.mell'!J23</f>
        <v>0</v>
      </c>
      <c r="K23" s="814">
        <f>'RM_5.9.2.sz.mell'!K23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'RM_5.9.2.sz.mell'!C24</f>
        <v>0</v>
      </c>
      <c r="D24" s="717">
        <f>'RM_5.9.2.sz.mell'!D24</f>
        <v>0</v>
      </c>
      <c r="E24" s="717">
        <f>'RM_5.9.2.sz.mell'!E24</f>
        <v>0</v>
      </c>
      <c r="F24" s="717">
        <f>'RM_5.9.2.sz.mell'!F24</f>
        <v>0</v>
      </c>
      <c r="G24" s="717">
        <f>'RM_5.9.2.sz.mell'!G24</f>
        <v>0</v>
      </c>
      <c r="H24" s="717">
        <f>'RM_5.9.2.sz.mell'!H24</f>
        <v>0</v>
      </c>
      <c r="I24" s="717">
        <f>'RM_5.9.2.sz.mell'!I24</f>
        <v>0</v>
      </c>
      <c r="J24" s="816">
        <f>'RM_5.9.2.sz.mell'!J24</f>
        <v>0</v>
      </c>
      <c r="K24" s="822">
        <f>'RM_5.9.2.sz.mell'!K24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'RM_5.9.2.sz.mell'!C25</f>
        <v>0</v>
      </c>
      <c r="D25" s="717">
        <f>'RM_5.9.2.sz.mell'!D25</f>
        <v>0</v>
      </c>
      <c r="E25" s="717">
        <f>'RM_5.9.2.sz.mell'!E25</f>
        <v>0</v>
      </c>
      <c r="F25" s="717">
        <f>'RM_5.9.2.sz.mell'!F25</f>
        <v>0</v>
      </c>
      <c r="G25" s="717">
        <f>'RM_5.9.2.sz.mell'!G25</f>
        <v>0</v>
      </c>
      <c r="H25" s="717">
        <f>'RM_5.9.2.sz.mell'!H25</f>
        <v>0</v>
      </c>
      <c r="I25" s="717">
        <f>'RM_5.9.2.sz.mell'!I25</f>
        <v>0</v>
      </c>
      <c r="J25" s="816">
        <f>'RM_5.9.2.sz.mell'!J25</f>
        <v>0</v>
      </c>
      <c r="K25" s="822">
        <f>'RM_5.9.2.sz.mell'!K25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'RM_5.9.2.sz.mell'!C26</f>
        <v>0</v>
      </c>
      <c r="D26" s="719">
        <f>'RM_5.9.2.sz.mell'!D26</f>
        <v>0</v>
      </c>
      <c r="E26" s="719">
        <f>'RM_5.9.2.sz.mell'!E26</f>
        <v>0</v>
      </c>
      <c r="F26" s="719">
        <f>'RM_5.9.2.sz.mell'!F26</f>
        <v>0</v>
      </c>
      <c r="G26" s="719">
        <f>'RM_5.9.2.sz.mell'!G26</f>
        <v>0</v>
      </c>
      <c r="H26" s="719">
        <f>'RM_5.9.2.sz.mell'!H26</f>
        <v>0</v>
      </c>
      <c r="I26" s="719">
        <f>'RM_5.9.2.sz.mell'!I26</f>
        <v>0</v>
      </c>
      <c r="J26" s="823">
        <f>'RM_5.9.2.sz.mell'!J26</f>
        <v>0</v>
      </c>
      <c r="K26" s="824">
        <f>'RM_5.9.2.sz.mell'!K26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'RM_5.9.2.sz.mell'!C27</f>
        <v>0</v>
      </c>
      <c r="D27" s="414">
        <f>'RM_5.9.2.sz.mell'!D27</f>
        <v>0</v>
      </c>
      <c r="E27" s="414">
        <f>'RM_5.9.2.sz.mell'!E27</f>
        <v>0</v>
      </c>
      <c r="F27" s="414">
        <f>'RM_5.9.2.sz.mell'!F27</f>
        <v>0</v>
      </c>
      <c r="G27" s="414">
        <f>'RM_5.9.2.sz.mell'!G27</f>
        <v>0</v>
      </c>
      <c r="H27" s="414">
        <f>'RM_5.9.2.sz.mell'!H27</f>
        <v>0</v>
      </c>
      <c r="I27" s="414">
        <f>'RM_5.9.2.sz.mell'!I27</f>
        <v>0</v>
      </c>
      <c r="J27" s="414">
        <f>'RM_5.9.2.sz.mell'!J27</f>
        <v>0</v>
      </c>
      <c r="K27" s="327">
        <f>'RM_5.9.2.sz.mell'!K27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'RM_5.9.2.sz.mell'!C28</f>
        <v>0</v>
      </c>
      <c r="D28" s="322">
        <f>'RM_5.9.2.sz.mell'!D28</f>
        <v>0</v>
      </c>
      <c r="E28" s="322">
        <f>'RM_5.9.2.sz.mell'!E28</f>
        <v>0</v>
      </c>
      <c r="F28" s="322">
        <f>'RM_5.9.2.sz.mell'!F28</f>
        <v>0</v>
      </c>
      <c r="G28" s="322">
        <f>'RM_5.9.2.sz.mell'!G28</f>
        <v>0</v>
      </c>
      <c r="H28" s="322">
        <f>'RM_5.9.2.sz.mell'!H28</f>
        <v>0</v>
      </c>
      <c r="I28" s="322">
        <f>'RM_5.9.2.sz.mell'!I28</f>
        <v>0</v>
      </c>
      <c r="J28" s="322">
        <f>'RM_5.9.2.sz.mell'!J28</f>
        <v>0</v>
      </c>
      <c r="K28" s="371">
        <f>'RM_5.9.2.sz.mell'!K28</f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'RM_5.9.2.sz.mell'!C29</f>
        <v>0</v>
      </c>
      <c r="D29" s="710">
        <f>'RM_5.9.2.sz.mell'!D29</f>
        <v>0</v>
      </c>
      <c r="E29" s="710">
        <f>'RM_5.9.2.sz.mell'!E29</f>
        <v>0</v>
      </c>
      <c r="F29" s="710">
        <f>'RM_5.9.2.sz.mell'!F29</f>
        <v>0</v>
      </c>
      <c r="G29" s="710">
        <f>'RM_5.9.2.sz.mell'!G29</f>
        <v>0</v>
      </c>
      <c r="H29" s="710">
        <f>'RM_5.9.2.sz.mell'!H29</f>
        <v>0</v>
      </c>
      <c r="I29" s="710">
        <f>'RM_5.9.2.sz.mell'!I29</f>
        <v>0</v>
      </c>
      <c r="J29" s="821">
        <f>'RM_5.9.2.sz.mell'!J29</f>
        <v>0</v>
      </c>
      <c r="K29" s="814">
        <f>'RM_5.9.2.sz.mell'!K29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'RM_5.9.2.sz.mell'!C30</f>
        <v>0</v>
      </c>
      <c r="D30" s="710">
        <f>'RM_5.9.2.sz.mell'!D30</f>
        <v>0</v>
      </c>
      <c r="E30" s="710">
        <f>'RM_5.9.2.sz.mell'!E30</f>
        <v>0</v>
      </c>
      <c r="F30" s="710">
        <f>'RM_5.9.2.sz.mell'!F30</f>
        <v>0</v>
      </c>
      <c r="G30" s="710">
        <f>'RM_5.9.2.sz.mell'!G30</f>
        <v>0</v>
      </c>
      <c r="H30" s="710">
        <f>'RM_5.9.2.sz.mell'!H30</f>
        <v>0</v>
      </c>
      <c r="I30" s="710">
        <f>'RM_5.9.2.sz.mell'!I30</f>
        <v>0</v>
      </c>
      <c r="J30" s="821">
        <f>'RM_5.9.2.sz.mell'!J30</f>
        <v>0</v>
      </c>
      <c r="K30" s="814">
        <f>'RM_5.9.2.sz.mell'!K30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'RM_5.9.2.sz.mell'!C31</f>
        <v>0</v>
      </c>
      <c r="D31" s="790">
        <f>'RM_5.9.2.sz.mell'!D31</f>
        <v>0</v>
      </c>
      <c r="E31" s="790">
        <f>'RM_5.9.2.sz.mell'!E31</f>
        <v>0</v>
      </c>
      <c r="F31" s="790">
        <f>'RM_5.9.2.sz.mell'!F31</f>
        <v>0</v>
      </c>
      <c r="G31" s="790">
        <f>'RM_5.9.2.sz.mell'!G31</f>
        <v>0</v>
      </c>
      <c r="H31" s="790">
        <f>'RM_5.9.2.sz.mell'!H31</f>
        <v>0</v>
      </c>
      <c r="I31" s="790">
        <f>'RM_5.9.2.sz.mell'!I31</f>
        <v>0</v>
      </c>
      <c r="J31" s="821">
        <f>'RM_5.9.2.sz.mell'!J31</f>
        <v>0</v>
      </c>
      <c r="K31" s="814">
        <f>'RM_5.9.2.sz.mell'!K31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'RM_5.9.2.sz.mell'!C32</f>
        <v>0</v>
      </c>
      <c r="D32" s="322">
        <f>'RM_5.9.2.sz.mell'!D32</f>
        <v>0</v>
      </c>
      <c r="E32" s="322">
        <f>'RM_5.9.2.sz.mell'!E32</f>
        <v>0</v>
      </c>
      <c r="F32" s="322">
        <f>'RM_5.9.2.sz.mell'!F32</f>
        <v>0</v>
      </c>
      <c r="G32" s="322">
        <f>'RM_5.9.2.sz.mell'!G32</f>
        <v>0</v>
      </c>
      <c r="H32" s="322">
        <f>'RM_5.9.2.sz.mell'!H32</f>
        <v>0</v>
      </c>
      <c r="I32" s="322">
        <f>'RM_5.9.2.sz.mell'!I32</f>
        <v>0</v>
      </c>
      <c r="J32" s="322">
        <f>'RM_5.9.2.sz.mell'!J32</f>
        <v>0</v>
      </c>
      <c r="K32" s="371">
        <f>'RM_5.9.2.sz.mell'!K32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'RM_5.9.2.sz.mell'!C33</f>
        <v>0</v>
      </c>
      <c r="D33" s="703">
        <f>'RM_5.9.2.sz.mell'!D33</f>
        <v>0</v>
      </c>
      <c r="E33" s="703">
        <f>'RM_5.9.2.sz.mell'!E33</f>
        <v>0</v>
      </c>
      <c r="F33" s="703">
        <f>'RM_5.9.2.sz.mell'!F33</f>
        <v>0</v>
      </c>
      <c r="G33" s="703">
        <f>'RM_5.9.2.sz.mell'!G33</f>
        <v>0</v>
      </c>
      <c r="H33" s="703">
        <f>'RM_5.9.2.sz.mell'!H33</f>
        <v>0</v>
      </c>
      <c r="I33" s="703">
        <f>'RM_5.9.2.sz.mell'!I33</f>
        <v>0</v>
      </c>
      <c r="J33" s="821">
        <f>'RM_5.9.2.sz.mell'!J33</f>
        <v>0</v>
      </c>
      <c r="K33" s="814">
        <f>'RM_5.9.2.sz.mell'!K33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'RM_5.9.2.sz.mell'!C34</f>
        <v>0</v>
      </c>
      <c r="D34" s="710">
        <f>'RM_5.9.2.sz.mell'!D34</f>
        <v>0</v>
      </c>
      <c r="E34" s="710">
        <f>'RM_5.9.2.sz.mell'!E34</f>
        <v>0</v>
      </c>
      <c r="F34" s="710">
        <f>'RM_5.9.2.sz.mell'!F34</f>
        <v>0</v>
      </c>
      <c r="G34" s="710">
        <f>'RM_5.9.2.sz.mell'!G34</f>
        <v>0</v>
      </c>
      <c r="H34" s="710">
        <f>'RM_5.9.2.sz.mell'!H34</f>
        <v>0</v>
      </c>
      <c r="I34" s="710">
        <f>'RM_5.9.2.sz.mell'!I34</f>
        <v>0</v>
      </c>
      <c r="J34" s="821">
        <f>'RM_5.9.2.sz.mell'!J34</f>
        <v>0</v>
      </c>
      <c r="K34" s="814">
        <f>'RM_5.9.2.sz.mell'!K34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'RM_5.9.2.sz.mell'!C35</f>
        <v>0</v>
      </c>
      <c r="D35" s="790">
        <f>'RM_5.9.2.sz.mell'!D35</f>
        <v>0</v>
      </c>
      <c r="E35" s="790">
        <f>'RM_5.9.2.sz.mell'!E35</f>
        <v>0</v>
      </c>
      <c r="F35" s="790">
        <f>'RM_5.9.2.sz.mell'!F35</f>
        <v>0</v>
      </c>
      <c r="G35" s="790">
        <f>'RM_5.9.2.sz.mell'!G35</f>
        <v>0</v>
      </c>
      <c r="H35" s="790">
        <f>'RM_5.9.2.sz.mell'!H35</f>
        <v>0</v>
      </c>
      <c r="I35" s="790">
        <f>'RM_5.9.2.sz.mell'!I35</f>
        <v>0</v>
      </c>
      <c r="J35" s="821">
        <f>'RM_5.9.2.sz.mell'!J35</f>
        <v>0</v>
      </c>
      <c r="K35" s="831">
        <f>'RM_5.9.2.sz.mell'!K35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'RM_5.9.2.sz.mell'!C36</f>
        <v>0</v>
      </c>
      <c r="D36" s="414">
        <f>'RM_5.9.2.sz.mell'!D36</f>
        <v>0</v>
      </c>
      <c r="E36" s="414">
        <f>'RM_5.9.2.sz.mell'!E36</f>
        <v>0</v>
      </c>
      <c r="F36" s="414">
        <f>'RM_5.9.2.sz.mell'!F36</f>
        <v>0</v>
      </c>
      <c r="G36" s="414">
        <f>'RM_5.9.2.sz.mell'!G36</f>
        <v>0</v>
      </c>
      <c r="H36" s="414">
        <f>'RM_5.9.2.sz.mell'!H36</f>
        <v>0</v>
      </c>
      <c r="I36" s="414">
        <f>'RM_5.9.2.sz.mell'!I36</f>
        <v>0</v>
      </c>
      <c r="J36" s="322">
        <f>'RM_5.9.2.sz.mell'!J36</f>
        <v>0</v>
      </c>
      <c r="K36" s="327">
        <f>'RM_5.9.2.sz.mell'!K36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'RM_5.9.2.sz.mell'!C37</f>
        <v>0</v>
      </c>
      <c r="D37" s="414">
        <f>'RM_5.9.2.sz.mell'!D37</f>
        <v>0</v>
      </c>
      <c r="E37" s="414">
        <f>'RM_5.9.2.sz.mell'!E37</f>
        <v>0</v>
      </c>
      <c r="F37" s="414">
        <f>'RM_5.9.2.sz.mell'!F37</f>
        <v>0</v>
      </c>
      <c r="G37" s="414">
        <f>'RM_5.9.2.sz.mell'!G37</f>
        <v>0</v>
      </c>
      <c r="H37" s="414">
        <f>'RM_5.9.2.sz.mell'!H37</f>
        <v>0</v>
      </c>
      <c r="I37" s="414">
        <f>'RM_5.9.2.sz.mell'!I37</f>
        <v>0</v>
      </c>
      <c r="J37" s="832">
        <f>'RM_5.9.2.sz.mell'!J37</f>
        <v>0</v>
      </c>
      <c r="K37" s="814">
        <f>'RM_5.9.2.sz.mell'!K37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'RM_5.9.2.sz.mell'!C38</f>
        <v>0</v>
      </c>
      <c r="D38" s="322">
        <f>'RM_5.9.2.sz.mell'!D38</f>
        <v>0</v>
      </c>
      <c r="E38" s="322">
        <f>'RM_5.9.2.sz.mell'!E38</f>
        <v>0</v>
      </c>
      <c r="F38" s="322">
        <f>'RM_5.9.2.sz.mell'!F38</f>
        <v>0</v>
      </c>
      <c r="G38" s="322">
        <f>'RM_5.9.2.sz.mell'!G38</f>
        <v>0</v>
      </c>
      <c r="H38" s="322">
        <f>'RM_5.9.2.sz.mell'!H38</f>
        <v>0</v>
      </c>
      <c r="I38" s="322">
        <f>'RM_5.9.2.sz.mell'!I38</f>
        <v>0</v>
      </c>
      <c r="J38" s="322">
        <f>'RM_5.9.2.sz.mell'!J38</f>
        <v>0</v>
      </c>
      <c r="K38" s="371">
        <f>'RM_5.9.2.sz.mell'!K38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'RM_5.9.2.sz.mell'!C39</f>
        <v>0</v>
      </c>
      <c r="D39" s="322">
        <f>'RM_5.9.2.sz.mell'!D39</f>
        <v>0</v>
      </c>
      <c r="E39" s="322">
        <f>'RM_5.9.2.sz.mell'!E39</f>
        <v>0</v>
      </c>
      <c r="F39" s="322">
        <f>'RM_5.9.2.sz.mell'!F39</f>
        <v>0</v>
      </c>
      <c r="G39" s="322">
        <f>'RM_5.9.2.sz.mell'!G39</f>
        <v>0</v>
      </c>
      <c r="H39" s="322">
        <f>'RM_5.9.2.sz.mell'!H39</f>
        <v>0</v>
      </c>
      <c r="I39" s="322">
        <f>'RM_5.9.2.sz.mell'!I39</f>
        <v>0</v>
      </c>
      <c r="J39" s="322">
        <f>'RM_5.9.2.sz.mell'!J39</f>
        <v>0</v>
      </c>
      <c r="K39" s="371">
        <f>'RM_5.9.2.sz.mell'!K39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'RM_5.9.2.sz.mell'!C40</f>
        <v>0</v>
      </c>
      <c r="D40" s="703">
        <f>'RM_5.9.2.sz.mell'!D40</f>
        <v>0</v>
      </c>
      <c r="E40" s="703">
        <f>'RM_5.9.2.sz.mell'!E40</f>
        <v>0</v>
      </c>
      <c r="F40" s="703">
        <f>'RM_5.9.2.sz.mell'!F40</f>
        <v>0</v>
      </c>
      <c r="G40" s="703">
        <f>'RM_5.9.2.sz.mell'!G40</f>
        <v>0</v>
      </c>
      <c r="H40" s="703">
        <f>'RM_5.9.2.sz.mell'!H40</f>
        <v>0</v>
      </c>
      <c r="I40" s="703">
        <f>'RM_5.9.2.sz.mell'!I40</f>
        <v>0</v>
      </c>
      <c r="J40" s="821">
        <f>'RM_5.9.2.sz.mell'!J40</f>
        <v>0</v>
      </c>
      <c r="K40" s="814">
        <f>'RM_5.9.2.sz.mell'!K40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'RM_5.9.2.sz.mell'!C41</f>
        <v>0</v>
      </c>
      <c r="D41" s="710">
        <f>'RM_5.9.2.sz.mell'!D41</f>
        <v>0</v>
      </c>
      <c r="E41" s="710">
        <f>'RM_5.9.2.sz.mell'!E41</f>
        <v>0</v>
      </c>
      <c r="F41" s="710">
        <f>'RM_5.9.2.sz.mell'!F41</f>
        <v>0</v>
      </c>
      <c r="G41" s="710">
        <f>'RM_5.9.2.sz.mell'!G41</f>
        <v>0</v>
      </c>
      <c r="H41" s="710">
        <f>'RM_5.9.2.sz.mell'!H41</f>
        <v>0</v>
      </c>
      <c r="I41" s="710">
        <f>'RM_5.9.2.sz.mell'!I41</f>
        <v>0</v>
      </c>
      <c r="J41" s="821">
        <f>'RM_5.9.2.sz.mell'!J41</f>
        <v>0</v>
      </c>
      <c r="K41" s="822">
        <f>'RM_5.9.2.sz.mell'!K41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'RM_5.9.2.sz.mell'!C42</f>
        <v>0</v>
      </c>
      <c r="D42" s="707">
        <f>'RM_5.9.2.sz.mell'!D42</f>
        <v>0</v>
      </c>
      <c r="E42" s="707">
        <f>'RM_5.9.2.sz.mell'!E42</f>
        <v>0</v>
      </c>
      <c r="F42" s="707">
        <f>'RM_5.9.2.sz.mell'!F42</f>
        <v>0</v>
      </c>
      <c r="G42" s="707">
        <f>'RM_5.9.2.sz.mell'!G42</f>
        <v>0</v>
      </c>
      <c r="H42" s="707">
        <f>'RM_5.9.2.sz.mell'!H42</f>
        <v>0</v>
      </c>
      <c r="I42" s="707">
        <f>'RM_5.9.2.sz.mell'!I42</f>
        <v>0</v>
      </c>
      <c r="J42" s="821">
        <f>'RM_5.9.2.sz.mell'!J42</f>
        <v>0</v>
      </c>
      <c r="K42" s="824">
        <f>'RM_5.9.2.sz.mell'!K42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'RM_5.9.2.sz.mell'!C43</f>
        <v>0</v>
      </c>
      <c r="D43" s="322">
        <f>'RM_5.9.2.sz.mell'!D43</f>
        <v>0</v>
      </c>
      <c r="E43" s="322">
        <f>'RM_5.9.2.sz.mell'!E43</f>
        <v>0</v>
      </c>
      <c r="F43" s="322">
        <f>'RM_5.9.2.sz.mell'!F43</f>
        <v>0</v>
      </c>
      <c r="G43" s="322">
        <f>'RM_5.9.2.sz.mell'!G43</f>
        <v>0</v>
      </c>
      <c r="H43" s="322">
        <f>'RM_5.9.2.sz.mell'!H43</f>
        <v>0</v>
      </c>
      <c r="I43" s="322">
        <f>'RM_5.9.2.sz.mell'!I43</f>
        <v>0</v>
      </c>
      <c r="J43" s="322">
        <f>'RM_5.9.2.sz.mell'!J43</f>
        <v>0</v>
      </c>
      <c r="K43" s="371">
        <f>'RM_5.9.2.sz.mell'!K43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'RM_5.9.2.sz.mell'!C45</f>
        <v>0</v>
      </c>
      <c r="D45" s="834">
        <f>'RM_5.9.2.sz.mell'!D45</f>
        <v>0</v>
      </c>
      <c r="E45" s="834">
        <f>'RM_5.9.2.sz.mell'!E45</f>
        <v>0</v>
      </c>
      <c r="F45" s="834">
        <f>'RM_5.9.2.sz.mell'!F45</f>
        <v>0</v>
      </c>
      <c r="G45" s="834">
        <f>'RM_5.9.2.sz.mell'!G45</f>
        <v>0</v>
      </c>
      <c r="H45" s="834">
        <f>'RM_5.9.2.sz.mell'!H45</f>
        <v>0</v>
      </c>
      <c r="I45" s="834">
        <f>'RM_5.9.2.sz.mell'!I45</f>
        <v>0</v>
      </c>
      <c r="J45" s="834">
        <f>'RM_5.9.2.sz.mell'!J45</f>
        <v>0</v>
      </c>
      <c r="K45" s="327">
        <f>'RM_5.9.2.sz.mell'!K45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'RM_5.9.2.sz.mell'!C46</f>
        <v>0</v>
      </c>
      <c r="D46" s="836">
        <f>'RM_5.9.2.sz.mell'!D46</f>
        <v>0</v>
      </c>
      <c r="E46" s="836">
        <f>'RM_5.9.2.sz.mell'!E46</f>
        <v>0</v>
      </c>
      <c r="F46" s="836">
        <f>'RM_5.9.2.sz.mell'!F46</f>
        <v>0</v>
      </c>
      <c r="G46" s="836">
        <f>'RM_5.9.2.sz.mell'!G46</f>
        <v>0</v>
      </c>
      <c r="H46" s="836">
        <f>'RM_5.9.2.sz.mell'!H46</f>
        <v>0</v>
      </c>
      <c r="I46" s="836">
        <f>'RM_5.9.2.sz.mell'!I46</f>
        <v>0</v>
      </c>
      <c r="J46" s="836">
        <f>'RM_5.9.2.sz.mell'!J46</f>
        <v>0</v>
      </c>
      <c r="K46" s="837">
        <f>'RM_5.9.2.sz.mell'!K46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'RM_5.9.2.sz.mell'!C47</f>
        <v>0</v>
      </c>
      <c r="D47" s="839">
        <f>'RM_5.9.2.sz.mell'!D47</f>
        <v>0</v>
      </c>
      <c r="E47" s="839">
        <f>'RM_5.9.2.sz.mell'!E47</f>
        <v>0</v>
      </c>
      <c r="F47" s="839">
        <f>'RM_5.9.2.sz.mell'!F47</f>
        <v>0</v>
      </c>
      <c r="G47" s="839">
        <f>'RM_5.9.2.sz.mell'!G47</f>
        <v>0</v>
      </c>
      <c r="H47" s="839">
        <f>'RM_5.9.2.sz.mell'!H47</f>
        <v>0</v>
      </c>
      <c r="I47" s="839">
        <f>'RM_5.9.2.sz.mell'!I47</f>
        <v>0</v>
      </c>
      <c r="J47" s="839">
        <f>'RM_5.9.2.sz.mell'!J47</f>
        <v>0</v>
      </c>
      <c r="K47" s="840">
        <f>'RM_5.9.2.sz.mell'!K47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'RM_5.9.2.sz.mell'!C48</f>
        <v>0</v>
      </c>
      <c r="D48" s="839">
        <f>'RM_5.9.2.sz.mell'!D48</f>
        <v>0</v>
      </c>
      <c r="E48" s="839">
        <f>'RM_5.9.2.sz.mell'!E48</f>
        <v>0</v>
      </c>
      <c r="F48" s="839">
        <f>'RM_5.9.2.sz.mell'!F48</f>
        <v>0</v>
      </c>
      <c r="G48" s="839">
        <f>'RM_5.9.2.sz.mell'!G48</f>
        <v>0</v>
      </c>
      <c r="H48" s="839">
        <f>'RM_5.9.2.sz.mell'!H48</f>
        <v>0</v>
      </c>
      <c r="I48" s="839">
        <f>'RM_5.9.2.sz.mell'!I48</f>
        <v>0</v>
      </c>
      <c r="J48" s="839">
        <f>'RM_5.9.2.sz.mell'!J48</f>
        <v>0</v>
      </c>
      <c r="K48" s="840">
        <f>'RM_5.9.2.sz.mell'!K48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'RM_5.9.2.sz.mell'!C49</f>
        <v>0</v>
      </c>
      <c r="D49" s="839">
        <f>'RM_5.9.2.sz.mell'!D49</f>
        <v>0</v>
      </c>
      <c r="E49" s="839">
        <f>'RM_5.9.2.sz.mell'!E49</f>
        <v>0</v>
      </c>
      <c r="F49" s="839">
        <f>'RM_5.9.2.sz.mell'!F49</f>
        <v>0</v>
      </c>
      <c r="G49" s="839">
        <f>'RM_5.9.2.sz.mell'!G49</f>
        <v>0</v>
      </c>
      <c r="H49" s="839">
        <f>'RM_5.9.2.sz.mell'!H49</f>
        <v>0</v>
      </c>
      <c r="I49" s="839">
        <f>'RM_5.9.2.sz.mell'!I49</f>
        <v>0</v>
      </c>
      <c r="J49" s="839">
        <f>'RM_5.9.2.sz.mell'!J49</f>
        <v>0</v>
      </c>
      <c r="K49" s="840">
        <f>'RM_5.9.2.sz.mell'!K49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'RM_5.9.2.sz.mell'!C50</f>
        <v>0</v>
      </c>
      <c r="D50" s="839">
        <f>'RM_5.9.2.sz.mell'!D50</f>
        <v>0</v>
      </c>
      <c r="E50" s="839">
        <f>'RM_5.9.2.sz.mell'!E50</f>
        <v>0</v>
      </c>
      <c r="F50" s="839">
        <f>'RM_5.9.2.sz.mell'!F50</f>
        <v>0</v>
      </c>
      <c r="G50" s="839">
        <f>'RM_5.9.2.sz.mell'!G50</f>
        <v>0</v>
      </c>
      <c r="H50" s="839">
        <f>'RM_5.9.2.sz.mell'!H50</f>
        <v>0</v>
      </c>
      <c r="I50" s="839">
        <f>'RM_5.9.2.sz.mell'!I50</f>
        <v>0</v>
      </c>
      <c r="J50" s="839">
        <f>'RM_5.9.2.sz.mell'!J50</f>
        <v>0</v>
      </c>
      <c r="K50" s="840">
        <f>'RM_5.9.2.sz.mell'!K50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'RM_5.9.2.sz.mell'!C51</f>
        <v>0</v>
      </c>
      <c r="D51" s="834">
        <f>'RM_5.9.2.sz.mell'!D51</f>
        <v>0</v>
      </c>
      <c r="E51" s="834">
        <f>'RM_5.9.2.sz.mell'!E51</f>
        <v>0</v>
      </c>
      <c r="F51" s="834">
        <f>'RM_5.9.2.sz.mell'!F51</f>
        <v>0</v>
      </c>
      <c r="G51" s="834">
        <f>'RM_5.9.2.sz.mell'!G51</f>
        <v>0</v>
      </c>
      <c r="H51" s="834">
        <f>'RM_5.9.2.sz.mell'!H51</f>
        <v>0</v>
      </c>
      <c r="I51" s="834">
        <f>'RM_5.9.2.sz.mell'!I51</f>
        <v>0</v>
      </c>
      <c r="J51" s="834">
        <f>'RM_5.9.2.sz.mell'!J51</f>
        <v>0</v>
      </c>
      <c r="K51" s="327">
        <f>'RM_5.9.2.sz.mell'!K51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'RM_5.9.2.sz.mell'!C52</f>
        <v>0</v>
      </c>
      <c r="D52" s="836">
        <f>'RM_5.9.2.sz.mell'!D52</f>
        <v>0</v>
      </c>
      <c r="E52" s="836">
        <f>'RM_5.9.2.sz.mell'!E52</f>
        <v>0</v>
      </c>
      <c r="F52" s="836">
        <f>'RM_5.9.2.sz.mell'!F52</f>
        <v>0</v>
      </c>
      <c r="G52" s="836">
        <f>'RM_5.9.2.sz.mell'!G52</f>
        <v>0</v>
      </c>
      <c r="H52" s="836">
        <f>'RM_5.9.2.sz.mell'!H52</f>
        <v>0</v>
      </c>
      <c r="I52" s="836">
        <f>'RM_5.9.2.sz.mell'!I52</f>
        <v>0</v>
      </c>
      <c r="J52" s="836">
        <f>'RM_5.9.2.sz.mell'!J52</f>
        <v>0</v>
      </c>
      <c r="K52" s="837">
        <f>'RM_5.9.2.sz.mell'!K52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'RM_5.9.2.sz.mell'!C53</f>
        <v>0</v>
      </c>
      <c r="D53" s="839">
        <f>'RM_5.9.2.sz.mell'!D53</f>
        <v>0</v>
      </c>
      <c r="E53" s="839">
        <f>'RM_5.9.2.sz.mell'!E53</f>
        <v>0</v>
      </c>
      <c r="F53" s="839">
        <f>'RM_5.9.2.sz.mell'!F53</f>
        <v>0</v>
      </c>
      <c r="G53" s="839">
        <f>'RM_5.9.2.sz.mell'!G53</f>
        <v>0</v>
      </c>
      <c r="H53" s="839">
        <f>'RM_5.9.2.sz.mell'!H53</f>
        <v>0</v>
      </c>
      <c r="I53" s="839">
        <f>'RM_5.9.2.sz.mell'!I53</f>
        <v>0</v>
      </c>
      <c r="J53" s="839">
        <f>'RM_5.9.2.sz.mell'!J53</f>
        <v>0</v>
      </c>
      <c r="K53" s="840">
        <f>'RM_5.9.2.sz.mell'!K53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'RM_5.9.2.sz.mell'!C54</f>
        <v>0</v>
      </c>
      <c r="D54" s="839">
        <f>'RM_5.9.2.sz.mell'!D54</f>
        <v>0</v>
      </c>
      <c r="E54" s="839">
        <f>'RM_5.9.2.sz.mell'!E54</f>
        <v>0</v>
      </c>
      <c r="F54" s="839">
        <f>'RM_5.9.2.sz.mell'!F54</f>
        <v>0</v>
      </c>
      <c r="G54" s="839">
        <f>'RM_5.9.2.sz.mell'!G54</f>
        <v>0</v>
      </c>
      <c r="H54" s="839">
        <f>'RM_5.9.2.sz.mell'!H54</f>
        <v>0</v>
      </c>
      <c r="I54" s="839">
        <f>'RM_5.9.2.sz.mell'!I54</f>
        <v>0</v>
      </c>
      <c r="J54" s="839">
        <f>'RM_5.9.2.sz.mell'!J54</f>
        <v>0</v>
      </c>
      <c r="K54" s="840">
        <f>'RM_5.9.2.sz.mell'!K54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'RM_5.9.2.sz.mell'!C55</f>
        <v>0</v>
      </c>
      <c r="D55" s="839">
        <f>'RM_5.9.2.sz.mell'!D55</f>
        <v>0</v>
      </c>
      <c r="E55" s="839">
        <f>'RM_5.9.2.sz.mell'!E55</f>
        <v>0</v>
      </c>
      <c r="F55" s="839">
        <f>'RM_5.9.2.sz.mell'!F55</f>
        <v>0</v>
      </c>
      <c r="G55" s="839">
        <f>'RM_5.9.2.sz.mell'!G55</f>
        <v>0</v>
      </c>
      <c r="H55" s="839">
        <f>'RM_5.9.2.sz.mell'!H55</f>
        <v>0</v>
      </c>
      <c r="I55" s="839">
        <f>'RM_5.9.2.sz.mell'!I55</f>
        <v>0</v>
      </c>
      <c r="J55" s="839">
        <f>'RM_5.9.2.sz.mell'!J55</f>
        <v>0</v>
      </c>
      <c r="K55" s="840">
        <f>'RM_5.9.2.sz.mell'!K55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'RM_5.9.2.sz.mell'!C56</f>
        <v>0</v>
      </c>
      <c r="D56" s="834">
        <f>'RM_5.9.2.sz.mell'!D56</f>
        <v>0</v>
      </c>
      <c r="E56" s="834">
        <f>'RM_5.9.2.sz.mell'!E56</f>
        <v>0</v>
      </c>
      <c r="F56" s="834">
        <f>'RM_5.9.2.sz.mell'!F56</f>
        <v>0</v>
      </c>
      <c r="G56" s="834">
        <f>'RM_5.9.2.sz.mell'!G56</f>
        <v>0</v>
      </c>
      <c r="H56" s="834">
        <f>'RM_5.9.2.sz.mell'!H56</f>
        <v>0</v>
      </c>
      <c r="I56" s="834">
        <f>'RM_5.9.2.sz.mell'!I56</f>
        <v>0</v>
      </c>
      <c r="J56" s="834">
        <f>'RM_5.9.2.sz.mell'!J56</f>
        <v>0</v>
      </c>
      <c r="K56" s="327">
        <f>'RM_5.9.2.sz.mell'!K56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'RM_5.9.2.sz.mell'!C57</f>
        <v>0</v>
      </c>
      <c r="D57" s="842">
        <f>'RM_5.9.2.sz.mell'!D57</f>
        <v>0</v>
      </c>
      <c r="E57" s="842">
        <f>'RM_5.9.2.sz.mell'!E57</f>
        <v>0</v>
      </c>
      <c r="F57" s="842">
        <f>'RM_5.9.2.sz.mell'!F57</f>
        <v>0</v>
      </c>
      <c r="G57" s="842">
        <f>'RM_5.9.2.sz.mell'!G57</f>
        <v>0</v>
      </c>
      <c r="H57" s="842">
        <f>'RM_5.9.2.sz.mell'!H57</f>
        <v>0</v>
      </c>
      <c r="I57" s="842">
        <f>'RM_5.9.2.sz.mell'!I57</f>
        <v>0</v>
      </c>
      <c r="J57" s="842">
        <f>'RM_5.9.2.sz.mell'!J57</f>
        <v>0</v>
      </c>
      <c r="K57" s="375">
        <f>'RM_5.9.2.sz.mell'!K57</f>
        <v>0</v>
      </c>
    </row>
    <row r="58" spans="1:11" ht="8.1" customHeight="1" thickBot="1" x14ac:dyDescent="0.3">
      <c r="C58" s="848">
        <f>'RM_5.9.2.sz.mell'!C58</f>
        <v>0</v>
      </c>
      <c r="D58" s="848">
        <f>'RM_5.9.2.sz.mell'!D58</f>
        <v>0</v>
      </c>
      <c r="E58" s="848">
        <f>'RM_5.9.2.sz.mell'!E58</f>
        <v>0</v>
      </c>
      <c r="F58" s="848">
        <f>'RM_5.9.2.sz.mell'!F58</f>
        <v>0</v>
      </c>
      <c r="G58" s="848">
        <f>'RM_5.9.2.sz.mell'!G58</f>
        <v>0</v>
      </c>
      <c r="H58" s="848">
        <f>'RM_5.9.2.sz.mell'!H58</f>
        <v>0</v>
      </c>
      <c r="I58" s="848">
        <f>'RM_5.9.2.sz.mell'!I58</f>
        <v>0</v>
      </c>
      <c r="J58" s="848">
        <f>'RM_5.9.2.sz.mell'!J58</f>
        <v>0</v>
      </c>
      <c r="K58" s="849">
        <f>'RM_5.9.2.sz.mell'!K58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'RM_5.9.2.sz.mell'!C59</f>
        <v>0</v>
      </c>
      <c r="D59" s="846">
        <f>'RM_5.9.2.sz.mell'!D59</f>
        <v>0</v>
      </c>
      <c r="E59" s="846">
        <f>'RM_5.9.2.sz.mell'!E59</f>
        <v>0</v>
      </c>
      <c r="F59" s="846">
        <f>'RM_5.9.2.sz.mell'!F59</f>
        <v>0</v>
      </c>
      <c r="G59" s="846">
        <f>'RM_5.9.2.sz.mell'!G59</f>
        <v>0</v>
      </c>
      <c r="H59" s="846">
        <f>'RM_5.9.2.sz.mell'!H59</f>
        <v>0</v>
      </c>
      <c r="I59" s="846">
        <f>'RM_5.9.2.sz.mell'!I59</f>
        <v>0</v>
      </c>
      <c r="J59" s="846">
        <f>'RM_5.9.2.sz.mell'!J59</f>
        <v>0</v>
      </c>
      <c r="K59" s="847">
        <f>'RM_5.9.2.sz.mell'!K59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'RM_5.9.2.sz.mell'!C60</f>
        <v>0</v>
      </c>
      <c r="D60" s="846">
        <f>'RM_5.9.2.sz.mell'!D60</f>
        <v>0</v>
      </c>
      <c r="E60" s="846">
        <f>'RM_5.9.2.sz.mell'!E60</f>
        <v>0</v>
      </c>
      <c r="F60" s="846">
        <f>'RM_5.9.2.sz.mell'!F60</f>
        <v>0</v>
      </c>
      <c r="G60" s="846">
        <f>'RM_5.9.2.sz.mell'!G60</f>
        <v>0</v>
      </c>
      <c r="H60" s="846">
        <f>'RM_5.9.2.sz.mell'!H60</f>
        <v>0</v>
      </c>
      <c r="I60" s="846">
        <f>'RM_5.9.2.sz.mell'!I60</f>
        <v>0</v>
      </c>
      <c r="J60" s="846">
        <f>'RM_5.9.2.sz.mell'!J60</f>
        <v>0</v>
      </c>
      <c r="K60" s="847">
        <f>'RM_5.9.2.sz.mell'!K60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CONCATENATE("5.9.3. melléklet ",E_ALAPADATOK!A7," ",E_ALAPADATOK!B7," ",E_ALAPADATOK!C7," ",E_ALAPADATOK!D7," ",E_ALAPADATOK!E7," ",E_ALAPADATOK!F7," ",E_ALAPADATOK!G7," ",E_ALAPADATOK!H7)</f>
        <v>5.9.3.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CONCATENATE('E_5.9.2.sz.mell'!B2:J2)</f>
        <v>7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616</v>
      </c>
    </row>
    <row r="3" spans="1:11" s="465" customFormat="1" ht="23.1" customHeight="1" thickBot="1" x14ac:dyDescent="0.3">
      <c r="A3" s="635" t="s">
        <v>203</v>
      </c>
      <c r="B3" s="1763" t="str">
        <f>CONCATENATE('E_5.1.3.sz.mell'!B3:J3)</f>
        <v>Államigazgatási feladatok 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431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'RM_5.9.3.sz.mell'!C10</f>
        <v>0</v>
      </c>
      <c r="D10" s="322">
        <f>'RM_5.9.3.sz.mell'!D10</f>
        <v>0</v>
      </c>
      <c r="E10" s="322">
        <f>'RM_5.9.3.sz.mell'!E10</f>
        <v>0</v>
      </c>
      <c r="F10" s="322">
        <f>'RM_5.9.3.sz.mell'!F10</f>
        <v>0</v>
      </c>
      <c r="G10" s="322">
        <f>'RM_5.9.3.sz.mell'!G10</f>
        <v>0</v>
      </c>
      <c r="H10" s="322">
        <f>'RM_5.9.3.sz.mell'!H10</f>
        <v>0</v>
      </c>
      <c r="I10" s="322">
        <f>'RM_5.9.3.sz.mell'!I10</f>
        <v>0</v>
      </c>
      <c r="J10" s="322">
        <f>'RM_5.9.3.sz.mell'!J10</f>
        <v>0</v>
      </c>
      <c r="K10" s="322">
        <f>'RM_5.9.3.sz.mell'!K10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'RM_5.9.3.sz.mell'!C11</f>
        <v>0</v>
      </c>
      <c r="D11" s="715">
        <f>'RM_5.9.3.sz.mell'!D11</f>
        <v>0</v>
      </c>
      <c r="E11" s="715">
        <f>'RM_5.9.3.sz.mell'!E11</f>
        <v>0</v>
      </c>
      <c r="F11" s="715">
        <f>'RM_5.9.3.sz.mell'!F11</f>
        <v>0</v>
      </c>
      <c r="G11" s="715">
        <f>'RM_5.9.3.sz.mell'!G11</f>
        <v>0</v>
      </c>
      <c r="H11" s="715">
        <f>'RM_5.9.3.sz.mell'!H11</f>
        <v>0</v>
      </c>
      <c r="I11" s="715">
        <f>'RM_5.9.3.sz.mell'!I11</f>
        <v>0</v>
      </c>
      <c r="J11" s="813">
        <f>'RM_5.9.3.sz.mell'!J11</f>
        <v>0</v>
      </c>
      <c r="K11" s="814">
        <f>'RM_5.9.3.sz.mell'!K11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'RM_5.9.3.sz.mell'!C12</f>
        <v>0</v>
      </c>
      <c r="D12" s="717">
        <f>'RM_5.9.3.sz.mell'!D12</f>
        <v>0</v>
      </c>
      <c r="E12" s="717">
        <f>'RM_5.9.3.sz.mell'!E12</f>
        <v>0</v>
      </c>
      <c r="F12" s="717">
        <f>'RM_5.9.3.sz.mell'!F12</f>
        <v>0</v>
      </c>
      <c r="G12" s="717">
        <f>'RM_5.9.3.sz.mell'!G12</f>
        <v>0</v>
      </c>
      <c r="H12" s="717">
        <f>'RM_5.9.3.sz.mell'!H12</f>
        <v>0</v>
      </c>
      <c r="I12" s="717">
        <f>'RM_5.9.3.sz.mell'!I12</f>
        <v>0</v>
      </c>
      <c r="J12" s="816">
        <f>'RM_5.9.3.sz.mell'!J12</f>
        <v>0</v>
      </c>
      <c r="K12" s="814">
        <f>'RM_5.9.3.sz.mell'!K12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'RM_5.9.3.sz.mell'!C13</f>
        <v>0</v>
      </c>
      <c r="D13" s="717">
        <f>'RM_5.9.3.sz.mell'!D13</f>
        <v>0</v>
      </c>
      <c r="E13" s="717">
        <f>'RM_5.9.3.sz.mell'!E13</f>
        <v>0</v>
      </c>
      <c r="F13" s="717">
        <f>'RM_5.9.3.sz.mell'!F13</f>
        <v>0</v>
      </c>
      <c r="G13" s="717">
        <f>'RM_5.9.3.sz.mell'!G13</f>
        <v>0</v>
      </c>
      <c r="H13" s="717">
        <f>'RM_5.9.3.sz.mell'!H13</f>
        <v>0</v>
      </c>
      <c r="I13" s="717">
        <f>'RM_5.9.3.sz.mell'!I13</f>
        <v>0</v>
      </c>
      <c r="J13" s="816">
        <f>'RM_5.9.3.sz.mell'!J13</f>
        <v>0</v>
      </c>
      <c r="K13" s="814">
        <f>'RM_5.9.3.sz.mell'!K13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'RM_5.9.3.sz.mell'!C14</f>
        <v>0</v>
      </c>
      <c r="D14" s="717">
        <f>'RM_5.9.3.sz.mell'!D14</f>
        <v>0</v>
      </c>
      <c r="E14" s="717">
        <f>'RM_5.9.3.sz.mell'!E14</f>
        <v>0</v>
      </c>
      <c r="F14" s="717">
        <f>'RM_5.9.3.sz.mell'!F14</f>
        <v>0</v>
      </c>
      <c r="G14" s="717">
        <f>'RM_5.9.3.sz.mell'!G14</f>
        <v>0</v>
      </c>
      <c r="H14" s="717">
        <f>'RM_5.9.3.sz.mell'!H14</f>
        <v>0</v>
      </c>
      <c r="I14" s="717">
        <f>'RM_5.9.3.sz.mell'!I14</f>
        <v>0</v>
      </c>
      <c r="J14" s="816">
        <f>'RM_5.9.3.sz.mell'!J14</f>
        <v>0</v>
      </c>
      <c r="K14" s="814">
        <f>'RM_5.9.3.sz.mell'!K14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'RM_5.9.3.sz.mell'!C15</f>
        <v>0</v>
      </c>
      <c r="D15" s="717">
        <f>'RM_5.9.3.sz.mell'!D15</f>
        <v>0</v>
      </c>
      <c r="E15" s="717">
        <f>'RM_5.9.3.sz.mell'!E15</f>
        <v>0</v>
      </c>
      <c r="F15" s="717">
        <f>'RM_5.9.3.sz.mell'!F15</f>
        <v>0</v>
      </c>
      <c r="G15" s="717">
        <f>'RM_5.9.3.sz.mell'!G15</f>
        <v>0</v>
      </c>
      <c r="H15" s="717">
        <f>'RM_5.9.3.sz.mell'!H15</f>
        <v>0</v>
      </c>
      <c r="I15" s="717">
        <f>'RM_5.9.3.sz.mell'!I15</f>
        <v>0</v>
      </c>
      <c r="J15" s="816">
        <f>'RM_5.9.3.sz.mell'!J15</f>
        <v>0</v>
      </c>
      <c r="K15" s="814">
        <f>'RM_5.9.3.sz.mell'!K15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'RM_5.9.3.sz.mell'!C16</f>
        <v>0</v>
      </c>
      <c r="D16" s="717">
        <f>'RM_5.9.3.sz.mell'!D16</f>
        <v>0</v>
      </c>
      <c r="E16" s="717">
        <f>'RM_5.9.3.sz.mell'!E16</f>
        <v>0</v>
      </c>
      <c r="F16" s="717">
        <f>'RM_5.9.3.sz.mell'!F16</f>
        <v>0</v>
      </c>
      <c r="G16" s="717">
        <f>'RM_5.9.3.sz.mell'!G16</f>
        <v>0</v>
      </c>
      <c r="H16" s="717">
        <f>'RM_5.9.3.sz.mell'!H16</f>
        <v>0</v>
      </c>
      <c r="I16" s="717">
        <f>'RM_5.9.3.sz.mell'!I16</f>
        <v>0</v>
      </c>
      <c r="J16" s="816">
        <f>'RM_5.9.3.sz.mell'!J16</f>
        <v>0</v>
      </c>
      <c r="K16" s="814">
        <f>'RM_5.9.3.sz.mell'!K16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'RM_5.9.3.sz.mell'!C17</f>
        <v>0</v>
      </c>
      <c r="D17" s="717">
        <f>'RM_5.9.3.sz.mell'!D17</f>
        <v>0</v>
      </c>
      <c r="E17" s="717">
        <f>'RM_5.9.3.sz.mell'!E17</f>
        <v>0</v>
      </c>
      <c r="F17" s="717">
        <f>'RM_5.9.3.sz.mell'!F17</f>
        <v>0</v>
      </c>
      <c r="G17" s="717">
        <f>'RM_5.9.3.sz.mell'!G17</f>
        <v>0</v>
      </c>
      <c r="H17" s="717">
        <f>'RM_5.9.3.sz.mell'!H17</f>
        <v>0</v>
      </c>
      <c r="I17" s="717">
        <f>'RM_5.9.3.sz.mell'!I17</f>
        <v>0</v>
      </c>
      <c r="J17" s="816">
        <f>'RM_5.9.3.sz.mell'!J17</f>
        <v>0</v>
      </c>
      <c r="K17" s="814">
        <f>'RM_5.9.3.sz.mell'!K17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'RM_5.9.3.sz.mell'!C18</f>
        <v>0</v>
      </c>
      <c r="D18" s="717">
        <f>'RM_5.9.3.sz.mell'!D18</f>
        <v>0</v>
      </c>
      <c r="E18" s="717">
        <f>'RM_5.9.3.sz.mell'!E18</f>
        <v>0</v>
      </c>
      <c r="F18" s="717">
        <f>'RM_5.9.3.sz.mell'!F18</f>
        <v>0</v>
      </c>
      <c r="G18" s="717">
        <f>'RM_5.9.3.sz.mell'!G18</f>
        <v>0</v>
      </c>
      <c r="H18" s="717">
        <f>'RM_5.9.3.sz.mell'!H18</f>
        <v>0</v>
      </c>
      <c r="I18" s="717">
        <f>'RM_5.9.3.sz.mell'!I18</f>
        <v>0</v>
      </c>
      <c r="J18" s="816">
        <f>'RM_5.9.3.sz.mell'!J18</f>
        <v>0</v>
      </c>
      <c r="K18" s="814">
        <f>'RM_5.9.3.sz.mell'!K18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'RM_5.9.3.sz.mell'!C19</f>
        <v>0</v>
      </c>
      <c r="D19" s="717">
        <f>'RM_5.9.3.sz.mell'!D19</f>
        <v>0</v>
      </c>
      <c r="E19" s="717">
        <f>'RM_5.9.3.sz.mell'!E19</f>
        <v>0</v>
      </c>
      <c r="F19" s="717">
        <f>'RM_5.9.3.sz.mell'!F19</f>
        <v>0</v>
      </c>
      <c r="G19" s="717">
        <f>'RM_5.9.3.sz.mell'!G19</f>
        <v>0</v>
      </c>
      <c r="H19" s="717">
        <f>'RM_5.9.3.sz.mell'!H19</f>
        <v>0</v>
      </c>
      <c r="I19" s="717">
        <f>'RM_5.9.3.sz.mell'!I19</f>
        <v>0</v>
      </c>
      <c r="J19" s="816">
        <f>'RM_5.9.3.sz.mell'!J19</f>
        <v>0</v>
      </c>
      <c r="K19" s="814">
        <f>'RM_5.9.3.sz.mell'!K19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'RM_5.9.3.sz.mell'!C20</f>
        <v>0</v>
      </c>
      <c r="D20" s="717">
        <f>'RM_5.9.3.sz.mell'!D20</f>
        <v>0</v>
      </c>
      <c r="E20" s="717">
        <f>'RM_5.9.3.sz.mell'!E20</f>
        <v>0</v>
      </c>
      <c r="F20" s="717">
        <f>'RM_5.9.3.sz.mell'!F20</f>
        <v>0</v>
      </c>
      <c r="G20" s="717">
        <f>'RM_5.9.3.sz.mell'!G20</f>
        <v>0</v>
      </c>
      <c r="H20" s="717">
        <f>'RM_5.9.3.sz.mell'!H20</f>
        <v>0</v>
      </c>
      <c r="I20" s="717">
        <f>'RM_5.9.3.sz.mell'!I20</f>
        <v>0</v>
      </c>
      <c r="J20" s="816">
        <f>'RM_5.9.3.sz.mell'!J20</f>
        <v>0</v>
      </c>
      <c r="K20" s="814">
        <f>'RM_5.9.3.sz.mell'!K20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'RM_5.9.3.sz.mell'!C21</f>
        <v>0</v>
      </c>
      <c r="D21" s="719">
        <f>'RM_5.9.3.sz.mell'!D21</f>
        <v>0</v>
      </c>
      <c r="E21" s="719">
        <f>'RM_5.9.3.sz.mell'!E21</f>
        <v>0</v>
      </c>
      <c r="F21" s="719">
        <f>'RM_5.9.3.sz.mell'!F21</f>
        <v>0</v>
      </c>
      <c r="G21" s="719">
        <f>'RM_5.9.3.sz.mell'!G21</f>
        <v>0</v>
      </c>
      <c r="H21" s="719">
        <f>'RM_5.9.3.sz.mell'!H21</f>
        <v>0</v>
      </c>
      <c r="I21" s="719">
        <f>'RM_5.9.3.sz.mell'!I21</f>
        <v>0</v>
      </c>
      <c r="J21" s="819">
        <f>'RM_5.9.3.sz.mell'!J21</f>
        <v>0</v>
      </c>
      <c r="K21" s="814">
        <f>'RM_5.9.3.sz.mell'!K21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'RM_5.9.3.sz.mell'!C22</f>
        <v>0</v>
      </c>
      <c r="D22" s="322">
        <f>'RM_5.9.3.sz.mell'!D22</f>
        <v>0</v>
      </c>
      <c r="E22" s="322">
        <f>'RM_5.9.3.sz.mell'!E22</f>
        <v>0</v>
      </c>
      <c r="F22" s="322">
        <f>'RM_5.9.3.sz.mell'!F22</f>
        <v>0</v>
      </c>
      <c r="G22" s="322">
        <f>'RM_5.9.3.sz.mell'!G22</f>
        <v>0</v>
      </c>
      <c r="H22" s="322">
        <f>'RM_5.9.3.sz.mell'!H22</f>
        <v>0</v>
      </c>
      <c r="I22" s="322">
        <f>'RM_5.9.3.sz.mell'!I22</f>
        <v>0</v>
      </c>
      <c r="J22" s="322">
        <f>'RM_5.9.3.sz.mell'!J22</f>
        <v>0</v>
      </c>
      <c r="K22" s="371">
        <f>'RM_5.9.3.sz.mell'!K22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'RM_5.9.3.sz.mell'!C23</f>
        <v>0</v>
      </c>
      <c r="D23" s="699">
        <f>'RM_5.9.3.sz.mell'!D23</f>
        <v>0</v>
      </c>
      <c r="E23" s="699">
        <f>'RM_5.9.3.sz.mell'!E23</f>
        <v>0</v>
      </c>
      <c r="F23" s="699">
        <f>'RM_5.9.3.sz.mell'!F23</f>
        <v>0</v>
      </c>
      <c r="G23" s="699">
        <f>'RM_5.9.3.sz.mell'!G23</f>
        <v>0</v>
      </c>
      <c r="H23" s="699">
        <f>'RM_5.9.3.sz.mell'!H23</f>
        <v>0</v>
      </c>
      <c r="I23" s="699">
        <f>'RM_5.9.3.sz.mell'!I23</f>
        <v>0</v>
      </c>
      <c r="J23" s="821">
        <f>'RM_5.9.3.sz.mell'!J23</f>
        <v>0</v>
      </c>
      <c r="K23" s="814">
        <f>'RM_5.9.3.sz.mell'!K23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'RM_5.9.3.sz.mell'!C24</f>
        <v>0</v>
      </c>
      <c r="D24" s="717">
        <f>'RM_5.9.3.sz.mell'!D24</f>
        <v>0</v>
      </c>
      <c r="E24" s="717">
        <f>'RM_5.9.3.sz.mell'!E24</f>
        <v>0</v>
      </c>
      <c r="F24" s="717">
        <f>'RM_5.9.3.sz.mell'!F24</f>
        <v>0</v>
      </c>
      <c r="G24" s="717">
        <f>'RM_5.9.3.sz.mell'!G24</f>
        <v>0</v>
      </c>
      <c r="H24" s="717">
        <f>'RM_5.9.3.sz.mell'!H24</f>
        <v>0</v>
      </c>
      <c r="I24" s="717">
        <f>'RM_5.9.3.sz.mell'!I24</f>
        <v>0</v>
      </c>
      <c r="J24" s="816">
        <f>'RM_5.9.3.sz.mell'!J24</f>
        <v>0</v>
      </c>
      <c r="K24" s="822">
        <f>'RM_5.9.3.sz.mell'!K24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'RM_5.9.3.sz.mell'!C25</f>
        <v>0</v>
      </c>
      <c r="D25" s="717">
        <f>'RM_5.9.3.sz.mell'!D25</f>
        <v>0</v>
      </c>
      <c r="E25" s="717">
        <f>'RM_5.9.3.sz.mell'!E25</f>
        <v>0</v>
      </c>
      <c r="F25" s="717">
        <f>'RM_5.9.3.sz.mell'!F25</f>
        <v>0</v>
      </c>
      <c r="G25" s="717">
        <f>'RM_5.9.3.sz.mell'!G25</f>
        <v>0</v>
      </c>
      <c r="H25" s="717">
        <f>'RM_5.9.3.sz.mell'!H25</f>
        <v>0</v>
      </c>
      <c r="I25" s="717">
        <f>'RM_5.9.3.sz.mell'!I25</f>
        <v>0</v>
      </c>
      <c r="J25" s="816">
        <f>'RM_5.9.3.sz.mell'!J25</f>
        <v>0</v>
      </c>
      <c r="K25" s="822">
        <f>'RM_5.9.3.sz.mell'!K25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'RM_5.9.3.sz.mell'!C26</f>
        <v>0</v>
      </c>
      <c r="D26" s="719">
        <f>'RM_5.9.3.sz.mell'!D26</f>
        <v>0</v>
      </c>
      <c r="E26" s="719">
        <f>'RM_5.9.3.sz.mell'!E26</f>
        <v>0</v>
      </c>
      <c r="F26" s="719">
        <f>'RM_5.9.3.sz.mell'!F26</f>
        <v>0</v>
      </c>
      <c r="G26" s="719">
        <f>'RM_5.9.3.sz.mell'!G26</f>
        <v>0</v>
      </c>
      <c r="H26" s="719">
        <f>'RM_5.9.3.sz.mell'!H26</f>
        <v>0</v>
      </c>
      <c r="I26" s="719">
        <f>'RM_5.9.3.sz.mell'!I26</f>
        <v>0</v>
      </c>
      <c r="J26" s="823">
        <f>'RM_5.9.3.sz.mell'!J26</f>
        <v>0</v>
      </c>
      <c r="K26" s="824">
        <f>'RM_5.9.3.sz.mell'!K26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'RM_5.9.3.sz.mell'!C27</f>
        <v>0</v>
      </c>
      <c r="D27" s="414">
        <f>'RM_5.9.3.sz.mell'!D27</f>
        <v>0</v>
      </c>
      <c r="E27" s="414">
        <f>'RM_5.9.3.sz.mell'!E27</f>
        <v>0</v>
      </c>
      <c r="F27" s="414">
        <f>'RM_5.9.3.sz.mell'!F27</f>
        <v>0</v>
      </c>
      <c r="G27" s="414">
        <f>'RM_5.9.3.sz.mell'!G27</f>
        <v>0</v>
      </c>
      <c r="H27" s="414">
        <f>'RM_5.9.3.sz.mell'!H27</f>
        <v>0</v>
      </c>
      <c r="I27" s="414">
        <f>'RM_5.9.3.sz.mell'!I27</f>
        <v>0</v>
      </c>
      <c r="J27" s="414">
        <f>'RM_5.9.3.sz.mell'!J27</f>
        <v>0</v>
      </c>
      <c r="K27" s="327">
        <f>'RM_5.9.3.sz.mell'!K27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'RM_5.9.3.sz.mell'!C28</f>
        <v>0</v>
      </c>
      <c r="D28" s="322">
        <f>'RM_5.9.3.sz.mell'!D28</f>
        <v>0</v>
      </c>
      <c r="E28" s="322">
        <f>'RM_5.9.3.sz.mell'!E28</f>
        <v>0</v>
      </c>
      <c r="F28" s="322">
        <f>'RM_5.9.3.sz.mell'!F28</f>
        <v>0</v>
      </c>
      <c r="G28" s="322">
        <f>'RM_5.9.3.sz.mell'!G28</f>
        <v>0</v>
      </c>
      <c r="H28" s="322">
        <f>'RM_5.9.3.sz.mell'!H28</f>
        <v>0</v>
      </c>
      <c r="I28" s="322">
        <f>'RM_5.9.3.sz.mell'!I28</f>
        <v>0</v>
      </c>
      <c r="J28" s="322">
        <f>'RM_5.9.3.sz.mell'!J28</f>
        <v>0</v>
      </c>
      <c r="K28" s="371">
        <f>'RM_5.9.3.sz.mell'!K28</f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'RM_5.9.3.sz.mell'!C29</f>
        <v>0</v>
      </c>
      <c r="D29" s="710">
        <f>'RM_5.9.3.sz.mell'!D29</f>
        <v>0</v>
      </c>
      <c r="E29" s="710">
        <f>'RM_5.9.3.sz.mell'!E29</f>
        <v>0</v>
      </c>
      <c r="F29" s="710">
        <f>'RM_5.9.3.sz.mell'!F29</f>
        <v>0</v>
      </c>
      <c r="G29" s="710">
        <f>'RM_5.9.3.sz.mell'!G29</f>
        <v>0</v>
      </c>
      <c r="H29" s="710">
        <f>'RM_5.9.3.sz.mell'!H29</f>
        <v>0</v>
      </c>
      <c r="I29" s="710">
        <f>'RM_5.9.3.sz.mell'!I29</f>
        <v>0</v>
      </c>
      <c r="J29" s="821">
        <f>'RM_5.9.3.sz.mell'!J29</f>
        <v>0</v>
      </c>
      <c r="K29" s="814">
        <f>'RM_5.9.3.sz.mell'!K29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'RM_5.9.3.sz.mell'!C30</f>
        <v>0</v>
      </c>
      <c r="D30" s="710">
        <f>'RM_5.9.3.sz.mell'!D30</f>
        <v>0</v>
      </c>
      <c r="E30" s="710">
        <f>'RM_5.9.3.sz.mell'!E30</f>
        <v>0</v>
      </c>
      <c r="F30" s="710">
        <f>'RM_5.9.3.sz.mell'!F30</f>
        <v>0</v>
      </c>
      <c r="G30" s="710">
        <f>'RM_5.9.3.sz.mell'!G30</f>
        <v>0</v>
      </c>
      <c r="H30" s="710">
        <f>'RM_5.9.3.sz.mell'!H30</f>
        <v>0</v>
      </c>
      <c r="I30" s="710">
        <f>'RM_5.9.3.sz.mell'!I30</f>
        <v>0</v>
      </c>
      <c r="J30" s="821">
        <f>'RM_5.9.3.sz.mell'!J30</f>
        <v>0</v>
      </c>
      <c r="K30" s="814">
        <f>'RM_5.9.3.sz.mell'!K30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'RM_5.9.3.sz.mell'!C31</f>
        <v>0</v>
      </c>
      <c r="D31" s="790">
        <f>'RM_5.9.3.sz.mell'!D31</f>
        <v>0</v>
      </c>
      <c r="E31" s="790">
        <f>'RM_5.9.3.sz.mell'!E31</f>
        <v>0</v>
      </c>
      <c r="F31" s="790">
        <f>'RM_5.9.3.sz.mell'!F31</f>
        <v>0</v>
      </c>
      <c r="G31" s="790">
        <f>'RM_5.9.3.sz.mell'!G31</f>
        <v>0</v>
      </c>
      <c r="H31" s="790">
        <f>'RM_5.9.3.sz.mell'!H31</f>
        <v>0</v>
      </c>
      <c r="I31" s="790">
        <f>'RM_5.9.3.sz.mell'!I31</f>
        <v>0</v>
      </c>
      <c r="J31" s="821">
        <f>'RM_5.9.3.sz.mell'!J31</f>
        <v>0</v>
      </c>
      <c r="K31" s="814">
        <f>'RM_5.9.3.sz.mell'!K31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'RM_5.9.3.sz.mell'!C32</f>
        <v>0</v>
      </c>
      <c r="D32" s="322">
        <f>'RM_5.9.3.sz.mell'!D32</f>
        <v>0</v>
      </c>
      <c r="E32" s="322">
        <f>'RM_5.9.3.sz.mell'!E32</f>
        <v>0</v>
      </c>
      <c r="F32" s="322">
        <f>'RM_5.9.3.sz.mell'!F32</f>
        <v>0</v>
      </c>
      <c r="G32" s="322">
        <f>'RM_5.9.3.sz.mell'!G32</f>
        <v>0</v>
      </c>
      <c r="H32" s="322">
        <f>'RM_5.9.3.sz.mell'!H32</f>
        <v>0</v>
      </c>
      <c r="I32" s="322">
        <f>'RM_5.9.3.sz.mell'!I32</f>
        <v>0</v>
      </c>
      <c r="J32" s="322">
        <f>'RM_5.9.3.sz.mell'!J32</f>
        <v>0</v>
      </c>
      <c r="K32" s="371">
        <f>'RM_5.9.3.sz.mell'!K32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'RM_5.9.3.sz.mell'!C33</f>
        <v>0</v>
      </c>
      <c r="D33" s="703">
        <f>'RM_5.9.3.sz.mell'!D33</f>
        <v>0</v>
      </c>
      <c r="E33" s="703">
        <f>'RM_5.9.3.sz.mell'!E33</f>
        <v>0</v>
      </c>
      <c r="F33" s="703">
        <f>'RM_5.9.3.sz.mell'!F33</f>
        <v>0</v>
      </c>
      <c r="G33" s="703">
        <f>'RM_5.9.3.sz.mell'!G33</f>
        <v>0</v>
      </c>
      <c r="H33" s="703">
        <f>'RM_5.9.3.sz.mell'!H33</f>
        <v>0</v>
      </c>
      <c r="I33" s="703">
        <f>'RM_5.9.3.sz.mell'!I33</f>
        <v>0</v>
      </c>
      <c r="J33" s="821">
        <f>'RM_5.9.3.sz.mell'!J33</f>
        <v>0</v>
      </c>
      <c r="K33" s="814">
        <f>'RM_5.9.3.sz.mell'!K33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'RM_5.9.3.sz.mell'!C34</f>
        <v>0</v>
      </c>
      <c r="D34" s="710">
        <f>'RM_5.9.3.sz.mell'!D34</f>
        <v>0</v>
      </c>
      <c r="E34" s="710">
        <f>'RM_5.9.3.sz.mell'!E34</f>
        <v>0</v>
      </c>
      <c r="F34" s="710">
        <f>'RM_5.9.3.sz.mell'!F34</f>
        <v>0</v>
      </c>
      <c r="G34" s="710">
        <f>'RM_5.9.3.sz.mell'!G34</f>
        <v>0</v>
      </c>
      <c r="H34" s="710">
        <f>'RM_5.9.3.sz.mell'!H34</f>
        <v>0</v>
      </c>
      <c r="I34" s="710">
        <f>'RM_5.9.3.sz.mell'!I34</f>
        <v>0</v>
      </c>
      <c r="J34" s="821">
        <f>'RM_5.9.3.sz.mell'!J34</f>
        <v>0</v>
      </c>
      <c r="K34" s="814">
        <f>'RM_5.9.3.sz.mell'!K34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'RM_5.9.3.sz.mell'!C35</f>
        <v>0</v>
      </c>
      <c r="D35" s="790">
        <f>'RM_5.9.3.sz.mell'!D35</f>
        <v>0</v>
      </c>
      <c r="E35" s="790">
        <f>'RM_5.9.3.sz.mell'!E35</f>
        <v>0</v>
      </c>
      <c r="F35" s="790">
        <f>'RM_5.9.3.sz.mell'!F35</f>
        <v>0</v>
      </c>
      <c r="G35" s="790">
        <f>'RM_5.9.3.sz.mell'!G35</f>
        <v>0</v>
      </c>
      <c r="H35" s="790">
        <f>'RM_5.9.3.sz.mell'!H35</f>
        <v>0</v>
      </c>
      <c r="I35" s="790">
        <f>'RM_5.9.3.sz.mell'!I35</f>
        <v>0</v>
      </c>
      <c r="J35" s="821">
        <f>'RM_5.9.3.sz.mell'!J35</f>
        <v>0</v>
      </c>
      <c r="K35" s="831">
        <f>'RM_5.9.3.sz.mell'!K35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'RM_5.9.3.sz.mell'!C36</f>
        <v>0</v>
      </c>
      <c r="D36" s="414">
        <f>'RM_5.9.3.sz.mell'!D36</f>
        <v>0</v>
      </c>
      <c r="E36" s="414">
        <f>'RM_5.9.3.sz.mell'!E36</f>
        <v>0</v>
      </c>
      <c r="F36" s="414">
        <f>'RM_5.9.3.sz.mell'!F36</f>
        <v>0</v>
      </c>
      <c r="G36" s="414">
        <f>'RM_5.9.3.sz.mell'!G36</f>
        <v>0</v>
      </c>
      <c r="H36" s="414">
        <f>'RM_5.9.3.sz.mell'!H36</f>
        <v>0</v>
      </c>
      <c r="I36" s="414">
        <f>'RM_5.9.3.sz.mell'!I36</f>
        <v>0</v>
      </c>
      <c r="J36" s="322">
        <f>'RM_5.9.3.sz.mell'!J36</f>
        <v>0</v>
      </c>
      <c r="K36" s="327">
        <f>'RM_5.9.3.sz.mell'!K36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'RM_5.9.3.sz.mell'!C37</f>
        <v>0</v>
      </c>
      <c r="D37" s="414">
        <f>'RM_5.9.3.sz.mell'!D37</f>
        <v>0</v>
      </c>
      <c r="E37" s="414">
        <f>'RM_5.9.3.sz.mell'!E37</f>
        <v>0</v>
      </c>
      <c r="F37" s="414">
        <f>'RM_5.9.3.sz.mell'!F37</f>
        <v>0</v>
      </c>
      <c r="G37" s="414">
        <f>'RM_5.9.3.sz.mell'!G37</f>
        <v>0</v>
      </c>
      <c r="H37" s="414">
        <f>'RM_5.9.3.sz.mell'!H37</f>
        <v>0</v>
      </c>
      <c r="I37" s="414">
        <f>'RM_5.9.3.sz.mell'!I37</f>
        <v>0</v>
      </c>
      <c r="J37" s="832">
        <f>'RM_5.9.3.sz.mell'!J37</f>
        <v>0</v>
      </c>
      <c r="K37" s="814">
        <f>'RM_5.9.3.sz.mell'!K37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'RM_5.9.3.sz.mell'!C38</f>
        <v>0</v>
      </c>
      <c r="D38" s="322">
        <f>'RM_5.9.3.sz.mell'!D38</f>
        <v>0</v>
      </c>
      <c r="E38" s="322">
        <f>'RM_5.9.3.sz.mell'!E38</f>
        <v>0</v>
      </c>
      <c r="F38" s="322">
        <f>'RM_5.9.3.sz.mell'!F38</f>
        <v>0</v>
      </c>
      <c r="G38" s="322">
        <f>'RM_5.9.3.sz.mell'!G38</f>
        <v>0</v>
      </c>
      <c r="H38" s="322">
        <f>'RM_5.9.3.sz.mell'!H38</f>
        <v>0</v>
      </c>
      <c r="I38" s="322">
        <f>'RM_5.9.3.sz.mell'!I38</f>
        <v>0</v>
      </c>
      <c r="J38" s="322">
        <f>'RM_5.9.3.sz.mell'!J38</f>
        <v>0</v>
      </c>
      <c r="K38" s="371">
        <f>'RM_5.9.3.sz.mell'!K38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'RM_5.9.3.sz.mell'!C39</f>
        <v>0</v>
      </c>
      <c r="D39" s="322">
        <f>'RM_5.9.3.sz.mell'!D39</f>
        <v>0</v>
      </c>
      <c r="E39" s="322">
        <f>'RM_5.9.3.sz.mell'!E39</f>
        <v>0</v>
      </c>
      <c r="F39" s="322">
        <f>'RM_5.9.3.sz.mell'!F39</f>
        <v>0</v>
      </c>
      <c r="G39" s="322">
        <f>'RM_5.9.3.sz.mell'!G39</f>
        <v>0</v>
      </c>
      <c r="H39" s="322">
        <f>'RM_5.9.3.sz.mell'!H39</f>
        <v>0</v>
      </c>
      <c r="I39" s="322">
        <f>'RM_5.9.3.sz.mell'!I39</f>
        <v>0</v>
      </c>
      <c r="J39" s="322">
        <f>'RM_5.9.3.sz.mell'!J39</f>
        <v>0</v>
      </c>
      <c r="K39" s="371">
        <f>'RM_5.9.3.sz.mell'!K39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'RM_5.9.3.sz.mell'!C40</f>
        <v>0</v>
      </c>
      <c r="D40" s="703">
        <f>'RM_5.9.3.sz.mell'!D40</f>
        <v>0</v>
      </c>
      <c r="E40" s="703">
        <f>'RM_5.9.3.sz.mell'!E40</f>
        <v>0</v>
      </c>
      <c r="F40" s="703">
        <f>'RM_5.9.3.sz.mell'!F40</f>
        <v>0</v>
      </c>
      <c r="G40" s="703">
        <f>'RM_5.9.3.sz.mell'!G40</f>
        <v>0</v>
      </c>
      <c r="H40" s="703">
        <f>'RM_5.9.3.sz.mell'!H40</f>
        <v>0</v>
      </c>
      <c r="I40" s="703">
        <f>'RM_5.9.3.sz.mell'!I40</f>
        <v>0</v>
      </c>
      <c r="J40" s="821">
        <f>'RM_5.9.3.sz.mell'!J40</f>
        <v>0</v>
      </c>
      <c r="K40" s="814">
        <f>'RM_5.9.3.sz.mell'!K40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'RM_5.9.3.sz.mell'!C41</f>
        <v>0</v>
      </c>
      <c r="D41" s="710">
        <f>'RM_5.9.3.sz.mell'!D41</f>
        <v>0</v>
      </c>
      <c r="E41" s="710">
        <f>'RM_5.9.3.sz.mell'!E41</f>
        <v>0</v>
      </c>
      <c r="F41" s="710">
        <f>'RM_5.9.3.sz.mell'!F41</f>
        <v>0</v>
      </c>
      <c r="G41" s="710">
        <f>'RM_5.9.3.sz.mell'!G41</f>
        <v>0</v>
      </c>
      <c r="H41" s="710">
        <f>'RM_5.9.3.sz.mell'!H41</f>
        <v>0</v>
      </c>
      <c r="I41" s="710">
        <f>'RM_5.9.3.sz.mell'!I41</f>
        <v>0</v>
      </c>
      <c r="J41" s="821">
        <f>'RM_5.9.3.sz.mell'!J41</f>
        <v>0</v>
      </c>
      <c r="K41" s="822">
        <f>'RM_5.9.3.sz.mell'!K41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'RM_5.9.3.sz.mell'!C42</f>
        <v>0</v>
      </c>
      <c r="D42" s="707">
        <f>'RM_5.9.3.sz.mell'!D42</f>
        <v>0</v>
      </c>
      <c r="E42" s="707">
        <f>'RM_5.9.3.sz.mell'!E42</f>
        <v>0</v>
      </c>
      <c r="F42" s="707">
        <f>'RM_5.9.3.sz.mell'!F42</f>
        <v>0</v>
      </c>
      <c r="G42" s="707">
        <f>'RM_5.9.3.sz.mell'!G42</f>
        <v>0</v>
      </c>
      <c r="H42" s="707">
        <f>'RM_5.9.3.sz.mell'!H42</f>
        <v>0</v>
      </c>
      <c r="I42" s="707">
        <f>'RM_5.9.3.sz.mell'!I42</f>
        <v>0</v>
      </c>
      <c r="J42" s="821">
        <f>'RM_5.9.3.sz.mell'!J42</f>
        <v>0</v>
      </c>
      <c r="K42" s="824">
        <f>'RM_5.9.3.sz.mell'!K42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'RM_5.9.3.sz.mell'!C43</f>
        <v>0</v>
      </c>
      <c r="D43" s="322">
        <f>'RM_5.9.3.sz.mell'!D43</f>
        <v>0</v>
      </c>
      <c r="E43" s="322">
        <f>'RM_5.9.3.sz.mell'!E43</f>
        <v>0</v>
      </c>
      <c r="F43" s="322">
        <f>'RM_5.9.3.sz.mell'!F43</f>
        <v>0</v>
      </c>
      <c r="G43" s="322">
        <f>'RM_5.9.3.sz.mell'!G43</f>
        <v>0</v>
      </c>
      <c r="H43" s="322">
        <f>'RM_5.9.3.sz.mell'!H43</f>
        <v>0</v>
      </c>
      <c r="I43" s="322">
        <f>'RM_5.9.3.sz.mell'!I43</f>
        <v>0</v>
      </c>
      <c r="J43" s="322">
        <f>'RM_5.9.3.sz.mell'!J43</f>
        <v>0</v>
      </c>
      <c r="K43" s="371">
        <f>'RM_5.9.3.sz.mell'!K43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'RM_5.9.3.sz.mell'!C45</f>
        <v>0</v>
      </c>
      <c r="D45" s="834">
        <f>'RM_5.9.3.sz.mell'!D45</f>
        <v>0</v>
      </c>
      <c r="E45" s="834">
        <f>'RM_5.9.3.sz.mell'!E45</f>
        <v>0</v>
      </c>
      <c r="F45" s="834">
        <f>'RM_5.9.3.sz.mell'!F45</f>
        <v>0</v>
      </c>
      <c r="G45" s="834">
        <f>'RM_5.9.3.sz.mell'!G45</f>
        <v>0</v>
      </c>
      <c r="H45" s="834">
        <f>'RM_5.9.3.sz.mell'!H45</f>
        <v>0</v>
      </c>
      <c r="I45" s="834">
        <f>'RM_5.9.3.sz.mell'!I45</f>
        <v>0</v>
      </c>
      <c r="J45" s="834">
        <f>'RM_5.9.3.sz.mell'!J45</f>
        <v>0</v>
      </c>
      <c r="K45" s="327">
        <f>'RM_5.9.3.sz.mell'!K45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'RM_5.9.3.sz.mell'!C46</f>
        <v>0</v>
      </c>
      <c r="D46" s="836">
        <f>'RM_5.9.3.sz.mell'!D46</f>
        <v>0</v>
      </c>
      <c r="E46" s="836">
        <f>'RM_5.9.3.sz.mell'!E46</f>
        <v>0</v>
      </c>
      <c r="F46" s="836">
        <f>'RM_5.9.3.sz.mell'!F46</f>
        <v>0</v>
      </c>
      <c r="G46" s="836">
        <f>'RM_5.9.3.sz.mell'!G46</f>
        <v>0</v>
      </c>
      <c r="H46" s="836">
        <f>'RM_5.9.3.sz.mell'!H46</f>
        <v>0</v>
      </c>
      <c r="I46" s="836">
        <f>'RM_5.9.3.sz.mell'!I46</f>
        <v>0</v>
      </c>
      <c r="J46" s="836">
        <f>'RM_5.9.3.sz.mell'!J46</f>
        <v>0</v>
      </c>
      <c r="K46" s="837">
        <f>'RM_5.9.3.sz.mell'!K46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'RM_5.9.3.sz.mell'!C47</f>
        <v>0</v>
      </c>
      <c r="D47" s="839">
        <f>'RM_5.9.3.sz.mell'!D47</f>
        <v>0</v>
      </c>
      <c r="E47" s="839">
        <f>'RM_5.9.3.sz.mell'!E47</f>
        <v>0</v>
      </c>
      <c r="F47" s="839">
        <f>'RM_5.9.3.sz.mell'!F47</f>
        <v>0</v>
      </c>
      <c r="G47" s="839">
        <f>'RM_5.9.3.sz.mell'!G47</f>
        <v>0</v>
      </c>
      <c r="H47" s="839">
        <f>'RM_5.9.3.sz.mell'!H47</f>
        <v>0</v>
      </c>
      <c r="I47" s="839">
        <f>'RM_5.9.3.sz.mell'!I47</f>
        <v>0</v>
      </c>
      <c r="J47" s="839">
        <f>'RM_5.9.3.sz.mell'!J47</f>
        <v>0</v>
      </c>
      <c r="K47" s="840">
        <f>'RM_5.9.3.sz.mell'!K47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'RM_5.9.3.sz.mell'!C48</f>
        <v>0</v>
      </c>
      <c r="D48" s="839">
        <f>'RM_5.9.3.sz.mell'!D48</f>
        <v>0</v>
      </c>
      <c r="E48" s="839">
        <f>'RM_5.9.3.sz.mell'!E48</f>
        <v>0</v>
      </c>
      <c r="F48" s="839">
        <f>'RM_5.9.3.sz.mell'!F48</f>
        <v>0</v>
      </c>
      <c r="G48" s="839">
        <f>'RM_5.9.3.sz.mell'!G48</f>
        <v>0</v>
      </c>
      <c r="H48" s="839">
        <f>'RM_5.9.3.sz.mell'!H48</f>
        <v>0</v>
      </c>
      <c r="I48" s="839">
        <f>'RM_5.9.3.sz.mell'!I48</f>
        <v>0</v>
      </c>
      <c r="J48" s="839">
        <f>'RM_5.9.3.sz.mell'!J48</f>
        <v>0</v>
      </c>
      <c r="K48" s="840">
        <f>'RM_5.9.3.sz.mell'!K48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'RM_5.9.3.sz.mell'!C49</f>
        <v>0</v>
      </c>
      <c r="D49" s="839">
        <f>'RM_5.9.3.sz.mell'!D49</f>
        <v>0</v>
      </c>
      <c r="E49" s="839">
        <f>'RM_5.9.3.sz.mell'!E49</f>
        <v>0</v>
      </c>
      <c r="F49" s="839">
        <f>'RM_5.9.3.sz.mell'!F49</f>
        <v>0</v>
      </c>
      <c r="G49" s="839">
        <f>'RM_5.9.3.sz.mell'!G49</f>
        <v>0</v>
      </c>
      <c r="H49" s="839">
        <f>'RM_5.9.3.sz.mell'!H49</f>
        <v>0</v>
      </c>
      <c r="I49" s="839">
        <f>'RM_5.9.3.sz.mell'!I49</f>
        <v>0</v>
      </c>
      <c r="J49" s="839">
        <f>'RM_5.9.3.sz.mell'!J49</f>
        <v>0</v>
      </c>
      <c r="K49" s="840">
        <f>'RM_5.9.3.sz.mell'!K49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'RM_5.9.3.sz.mell'!C50</f>
        <v>0</v>
      </c>
      <c r="D50" s="839">
        <f>'RM_5.9.3.sz.mell'!D50</f>
        <v>0</v>
      </c>
      <c r="E50" s="839">
        <f>'RM_5.9.3.sz.mell'!E50</f>
        <v>0</v>
      </c>
      <c r="F50" s="839">
        <f>'RM_5.9.3.sz.mell'!F50</f>
        <v>0</v>
      </c>
      <c r="G50" s="839">
        <f>'RM_5.9.3.sz.mell'!G50</f>
        <v>0</v>
      </c>
      <c r="H50" s="839">
        <f>'RM_5.9.3.sz.mell'!H50</f>
        <v>0</v>
      </c>
      <c r="I50" s="839">
        <f>'RM_5.9.3.sz.mell'!I50</f>
        <v>0</v>
      </c>
      <c r="J50" s="839">
        <f>'RM_5.9.3.sz.mell'!J50</f>
        <v>0</v>
      </c>
      <c r="K50" s="840">
        <f>'RM_5.9.3.sz.mell'!K50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'RM_5.9.3.sz.mell'!C51</f>
        <v>0</v>
      </c>
      <c r="D51" s="834">
        <f>'RM_5.9.3.sz.mell'!D51</f>
        <v>0</v>
      </c>
      <c r="E51" s="834">
        <f>'RM_5.9.3.sz.mell'!E51</f>
        <v>0</v>
      </c>
      <c r="F51" s="834">
        <f>'RM_5.9.3.sz.mell'!F51</f>
        <v>0</v>
      </c>
      <c r="G51" s="834">
        <f>'RM_5.9.3.sz.mell'!G51</f>
        <v>0</v>
      </c>
      <c r="H51" s="834">
        <f>'RM_5.9.3.sz.mell'!H51</f>
        <v>0</v>
      </c>
      <c r="I51" s="834">
        <f>'RM_5.9.3.sz.mell'!I51</f>
        <v>0</v>
      </c>
      <c r="J51" s="834">
        <f>'RM_5.9.3.sz.mell'!J51</f>
        <v>0</v>
      </c>
      <c r="K51" s="327">
        <f>'RM_5.9.3.sz.mell'!K51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'RM_5.9.3.sz.mell'!C52</f>
        <v>0</v>
      </c>
      <c r="D52" s="836">
        <f>'RM_5.9.3.sz.mell'!D52</f>
        <v>0</v>
      </c>
      <c r="E52" s="836">
        <f>'RM_5.9.3.sz.mell'!E52</f>
        <v>0</v>
      </c>
      <c r="F52" s="836">
        <f>'RM_5.9.3.sz.mell'!F52</f>
        <v>0</v>
      </c>
      <c r="G52" s="836">
        <f>'RM_5.9.3.sz.mell'!G52</f>
        <v>0</v>
      </c>
      <c r="H52" s="836">
        <f>'RM_5.9.3.sz.mell'!H52</f>
        <v>0</v>
      </c>
      <c r="I52" s="836">
        <f>'RM_5.9.3.sz.mell'!I52</f>
        <v>0</v>
      </c>
      <c r="J52" s="836">
        <f>'RM_5.9.3.sz.mell'!J52</f>
        <v>0</v>
      </c>
      <c r="K52" s="837">
        <f>'RM_5.9.3.sz.mell'!K52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'RM_5.9.3.sz.mell'!C53</f>
        <v>0</v>
      </c>
      <c r="D53" s="839">
        <f>'RM_5.9.3.sz.mell'!D53</f>
        <v>0</v>
      </c>
      <c r="E53" s="839">
        <f>'RM_5.9.3.sz.mell'!E53</f>
        <v>0</v>
      </c>
      <c r="F53" s="839">
        <f>'RM_5.9.3.sz.mell'!F53</f>
        <v>0</v>
      </c>
      <c r="G53" s="839">
        <f>'RM_5.9.3.sz.mell'!G53</f>
        <v>0</v>
      </c>
      <c r="H53" s="839">
        <f>'RM_5.9.3.sz.mell'!H53</f>
        <v>0</v>
      </c>
      <c r="I53" s="839">
        <f>'RM_5.9.3.sz.mell'!I53</f>
        <v>0</v>
      </c>
      <c r="J53" s="839">
        <f>'RM_5.9.3.sz.mell'!J53</f>
        <v>0</v>
      </c>
      <c r="K53" s="840">
        <f>'RM_5.9.3.sz.mell'!K53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'RM_5.9.3.sz.mell'!C54</f>
        <v>0</v>
      </c>
      <c r="D54" s="839">
        <f>'RM_5.9.3.sz.mell'!D54</f>
        <v>0</v>
      </c>
      <c r="E54" s="839">
        <f>'RM_5.9.3.sz.mell'!E54</f>
        <v>0</v>
      </c>
      <c r="F54" s="839">
        <f>'RM_5.9.3.sz.mell'!F54</f>
        <v>0</v>
      </c>
      <c r="G54" s="839">
        <f>'RM_5.9.3.sz.mell'!G54</f>
        <v>0</v>
      </c>
      <c r="H54" s="839">
        <f>'RM_5.9.3.sz.mell'!H54</f>
        <v>0</v>
      </c>
      <c r="I54" s="839">
        <f>'RM_5.9.3.sz.mell'!I54</f>
        <v>0</v>
      </c>
      <c r="J54" s="839">
        <f>'RM_5.9.3.sz.mell'!J54</f>
        <v>0</v>
      </c>
      <c r="K54" s="840">
        <f>'RM_5.9.3.sz.mell'!K54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'RM_5.9.3.sz.mell'!C55</f>
        <v>0</v>
      </c>
      <c r="D55" s="839">
        <f>'RM_5.9.3.sz.mell'!D55</f>
        <v>0</v>
      </c>
      <c r="E55" s="839">
        <f>'RM_5.9.3.sz.mell'!E55</f>
        <v>0</v>
      </c>
      <c r="F55" s="839">
        <f>'RM_5.9.3.sz.mell'!F55</f>
        <v>0</v>
      </c>
      <c r="G55" s="839">
        <f>'RM_5.9.3.sz.mell'!G55</f>
        <v>0</v>
      </c>
      <c r="H55" s="839">
        <f>'RM_5.9.3.sz.mell'!H55</f>
        <v>0</v>
      </c>
      <c r="I55" s="839">
        <f>'RM_5.9.3.sz.mell'!I55</f>
        <v>0</v>
      </c>
      <c r="J55" s="839">
        <f>'RM_5.9.3.sz.mell'!J55</f>
        <v>0</v>
      </c>
      <c r="K55" s="840">
        <f>'RM_5.9.3.sz.mell'!K55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'RM_5.9.3.sz.mell'!C56</f>
        <v>0</v>
      </c>
      <c r="D56" s="834">
        <f>'RM_5.9.3.sz.mell'!D56</f>
        <v>0</v>
      </c>
      <c r="E56" s="834">
        <f>'RM_5.9.3.sz.mell'!E56</f>
        <v>0</v>
      </c>
      <c r="F56" s="834">
        <f>'RM_5.9.3.sz.mell'!F56</f>
        <v>0</v>
      </c>
      <c r="G56" s="834">
        <f>'RM_5.9.3.sz.mell'!G56</f>
        <v>0</v>
      </c>
      <c r="H56" s="834">
        <f>'RM_5.9.3.sz.mell'!H56</f>
        <v>0</v>
      </c>
      <c r="I56" s="834">
        <f>'RM_5.9.3.sz.mell'!I56</f>
        <v>0</v>
      </c>
      <c r="J56" s="834">
        <f>'RM_5.9.3.sz.mell'!J56</f>
        <v>0</v>
      </c>
      <c r="K56" s="327">
        <f>'RM_5.9.3.sz.mell'!K56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'RM_5.9.3.sz.mell'!C57</f>
        <v>0</v>
      </c>
      <c r="D57" s="842">
        <f>'RM_5.9.3.sz.mell'!D57</f>
        <v>0</v>
      </c>
      <c r="E57" s="842">
        <f>'RM_5.9.3.sz.mell'!E57</f>
        <v>0</v>
      </c>
      <c r="F57" s="842">
        <f>'RM_5.9.3.sz.mell'!F57</f>
        <v>0</v>
      </c>
      <c r="G57" s="842">
        <f>'RM_5.9.3.sz.mell'!G57</f>
        <v>0</v>
      </c>
      <c r="H57" s="842">
        <f>'RM_5.9.3.sz.mell'!H57</f>
        <v>0</v>
      </c>
      <c r="I57" s="842">
        <f>'RM_5.9.3.sz.mell'!I57</f>
        <v>0</v>
      </c>
      <c r="J57" s="842">
        <f>'RM_5.9.3.sz.mell'!J57</f>
        <v>0</v>
      </c>
      <c r="K57" s="375">
        <f>'RM_5.9.3.sz.mell'!K57</f>
        <v>0</v>
      </c>
    </row>
    <row r="58" spans="1:11" ht="8.1" customHeight="1" thickBot="1" x14ac:dyDescent="0.3">
      <c r="C58" s="848">
        <f>'RM_5.9.3.sz.mell'!C58</f>
        <v>0</v>
      </c>
      <c r="D58" s="848">
        <f>'RM_5.9.3.sz.mell'!D58</f>
        <v>0</v>
      </c>
      <c r="E58" s="848">
        <f>'RM_5.9.3.sz.mell'!E58</f>
        <v>0</v>
      </c>
      <c r="F58" s="848">
        <f>'RM_5.9.3.sz.mell'!F58</f>
        <v>0</v>
      </c>
      <c r="G58" s="848">
        <f>'RM_5.9.3.sz.mell'!G58</f>
        <v>0</v>
      </c>
      <c r="H58" s="848">
        <f>'RM_5.9.3.sz.mell'!H58</f>
        <v>0</v>
      </c>
      <c r="I58" s="848">
        <f>'RM_5.9.3.sz.mell'!I58</f>
        <v>0</v>
      </c>
      <c r="J58" s="848">
        <f>'RM_5.9.3.sz.mell'!J58</f>
        <v>0</v>
      </c>
      <c r="K58" s="849">
        <f>'RM_5.9.3.sz.mell'!K58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'RM_5.9.3.sz.mell'!C59</f>
        <v>0</v>
      </c>
      <c r="D59" s="846">
        <f>'RM_5.9.3.sz.mell'!D59</f>
        <v>0</v>
      </c>
      <c r="E59" s="846">
        <f>'RM_5.9.3.sz.mell'!E59</f>
        <v>0</v>
      </c>
      <c r="F59" s="846">
        <f>'RM_5.9.3.sz.mell'!F59</f>
        <v>0</v>
      </c>
      <c r="G59" s="846">
        <f>'RM_5.9.3.sz.mell'!G59</f>
        <v>0</v>
      </c>
      <c r="H59" s="846">
        <f>'RM_5.9.3.sz.mell'!H59</f>
        <v>0</v>
      </c>
      <c r="I59" s="846">
        <f>'RM_5.9.3.sz.mell'!I59</f>
        <v>0</v>
      </c>
      <c r="J59" s="846">
        <f>'RM_5.9.3.sz.mell'!J59</f>
        <v>0</v>
      </c>
      <c r="K59" s="847">
        <f>'RM_5.9.3.sz.mell'!K59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'RM_5.9.3.sz.mell'!C60</f>
        <v>0</v>
      </c>
      <c r="D60" s="846">
        <f>'RM_5.9.3.sz.mell'!D60</f>
        <v>0</v>
      </c>
      <c r="E60" s="846">
        <f>'RM_5.9.3.sz.mell'!E60</f>
        <v>0</v>
      </c>
      <c r="F60" s="846">
        <f>'RM_5.9.3.sz.mell'!F60</f>
        <v>0</v>
      </c>
      <c r="G60" s="846">
        <f>'RM_5.9.3.sz.mell'!G60</f>
        <v>0</v>
      </c>
      <c r="H60" s="846">
        <f>'RM_5.9.3.sz.mell'!H60</f>
        <v>0</v>
      </c>
      <c r="I60" s="846">
        <f>'RM_5.9.3.sz.mell'!I60</f>
        <v>0</v>
      </c>
      <c r="J60" s="846">
        <f>'RM_5.9.3.sz.mell'!J60</f>
        <v>0</v>
      </c>
      <c r="K60" s="847">
        <f>'RM_5.9.3.sz.mell'!K60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CONCATENATE("5.10. melléklet ",E_ALAPADATOK!A7," ",E_ALAPADATOK!B7," ",E_ALAPADATOK!C7," ",E_ALAPADATOK!D7," ",E_ALAPADATOK!E7," ",E_ALAPADATOK!F7," ",E_ALAPADATOK!G7," ",E_ALAPADATOK!H7)</f>
        <v>5.10.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CONCATENATE(E_ALAPADATOK!B27)</f>
        <v>8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617</v>
      </c>
    </row>
    <row r="3" spans="1:11" s="465" customFormat="1" ht="23.1" customHeight="1" thickBot="1" x14ac:dyDescent="0.3">
      <c r="A3" s="635" t="s">
        <v>203</v>
      </c>
      <c r="B3" s="1763" t="s">
        <v>800</v>
      </c>
      <c r="C3" s="1764"/>
      <c r="D3" s="1764"/>
      <c r="E3" s="1764"/>
      <c r="F3" s="1764"/>
      <c r="G3" s="1764"/>
      <c r="H3" s="1764"/>
      <c r="I3" s="1764"/>
      <c r="J3" s="1764"/>
      <c r="K3" s="805" t="s">
        <v>54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'RM_5.10.sz.mell'!C10</f>
        <v>0</v>
      </c>
      <c r="D10" s="322">
        <f>'RM_5.10.sz.mell'!D10</f>
        <v>0</v>
      </c>
      <c r="E10" s="322">
        <f>'RM_5.10.sz.mell'!E10</f>
        <v>0</v>
      </c>
      <c r="F10" s="322">
        <f>'RM_5.10.sz.mell'!F10</f>
        <v>0</v>
      </c>
      <c r="G10" s="322">
        <f>'RM_5.10.sz.mell'!G10</f>
        <v>0</v>
      </c>
      <c r="H10" s="322">
        <f>'RM_5.10.sz.mell'!H10</f>
        <v>0</v>
      </c>
      <c r="I10" s="322">
        <f>'RM_5.10.sz.mell'!I10</f>
        <v>0</v>
      </c>
      <c r="J10" s="322">
        <f>'RM_5.10.sz.mell'!J10</f>
        <v>0</v>
      </c>
      <c r="K10" s="322">
        <f>'RM_5.10.sz.mell'!K10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'RM_5.10.sz.mell'!C11</f>
        <v>0</v>
      </c>
      <c r="D11" s="715">
        <f>'RM_5.10.sz.mell'!D11</f>
        <v>0</v>
      </c>
      <c r="E11" s="715">
        <f>'RM_5.10.sz.mell'!E11</f>
        <v>0</v>
      </c>
      <c r="F11" s="715">
        <f>'RM_5.10.sz.mell'!F11</f>
        <v>0</v>
      </c>
      <c r="G11" s="715">
        <f>'RM_5.10.sz.mell'!G11</f>
        <v>0</v>
      </c>
      <c r="H11" s="715">
        <f>'RM_5.10.sz.mell'!H11</f>
        <v>0</v>
      </c>
      <c r="I11" s="715">
        <f>'RM_5.10.sz.mell'!I11</f>
        <v>0</v>
      </c>
      <c r="J11" s="813">
        <f>'RM_5.10.sz.mell'!J11</f>
        <v>0</v>
      </c>
      <c r="K11" s="814">
        <f>'RM_5.10.sz.mell'!K11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'RM_5.10.sz.mell'!C12</f>
        <v>0</v>
      </c>
      <c r="D12" s="717">
        <f>'RM_5.10.sz.mell'!D12</f>
        <v>0</v>
      </c>
      <c r="E12" s="717">
        <f>'RM_5.10.sz.mell'!E12</f>
        <v>0</v>
      </c>
      <c r="F12" s="717">
        <f>'RM_5.10.sz.mell'!F12</f>
        <v>0</v>
      </c>
      <c r="G12" s="717">
        <f>'RM_5.10.sz.mell'!G12</f>
        <v>0</v>
      </c>
      <c r="H12" s="717">
        <f>'RM_5.10.sz.mell'!H12</f>
        <v>0</v>
      </c>
      <c r="I12" s="717">
        <f>'RM_5.10.sz.mell'!I12</f>
        <v>0</v>
      </c>
      <c r="J12" s="816">
        <f>'RM_5.10.sz.mell'!J12</f>
        <v>0</v>
      </c>
      <c r="K12" s="814">
        <f>'RM_5.10.sz.mell'!K12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'RM_5.10.sz.mell'!C13</f>
        <v>0</v>
      </c>
      <c r="D13" s="717">
        <f>'RM_5.10.sz.mell'!D13</f>
        <v>0</v>
      </c>
      <c r="E13" s="717">
        <f>'RM_5.10.sz.mell'!E13</f>
        <v>0</v>
      </c>
      <c r="F13" s="717">
        <f>'RM_5.10.sz.mell'!F13</f>
        <v>0</v>
      </c>
      <c r="G13" s="717">
        <f>'RM_5.10.sz.mell'!G13</f>
        <v>0</v>
      </c>
      <c r="H13" s="717">
        <f>'RM_5.10.sz.mell'!H13</f>
        <v>0</v>
      </c>
      <c r="I13" s="717">
        <f>'RM_5.10.sz.mell'!I13</f>
        <v>0</v>
      </c>
      <c r="J13" s="816">
        <f>'RM_5.10.sz.mell'!J13</f>
        <v>0</v>
      </c>
      <c r="K13" s="814">
        <f>'RM_5.10.sz.mell'!K13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'RM_5.10.sz.mell'!C14</f>
        <v>0</v>
      </c>
      <c r="D14" s="717">
        <f>'RM_5.10.sz.mell'!D14</f>
        <v>0</v>
      </c>
      <c r="E14" s="717">
        <f>'RM_5.10.sz.mell'!E14</f>
        <v>0</v>
      </c>
      <c r="F14" s="717">
        <f>'RM_5.10.sz.mell'!F14</f>
        <v>0</v>
      </c>
      <c r="G14" s="717">
        <f>'RM_5.10.sz.mell'!G14</f>
        <v>0</v>
      </c>
      <c r="H14" s="717">
        <f>'RM_5.10.sz.mell'!H14</f>
        <v>0</v>
      </c>
      <c r="I14" s="717">
        <f>'RM_5.10.sz.mell'!I14</f>
        <v>0</v>
      </c>
      <c r="J14" s="816">
        <f>'RM_5.10.sz.mell'!J14</f>
        <v>0</v>
      </c>
      <c r="K14" s="814">
        <f>'RM_5.10.sz.mell'!K14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'RM_5.10.sz.mell'!C15</f>
        <v>0</v>
      </c>
      <c r="D15" s="717">
        <f>'RM_5.10.sz.mell'!D15</f>
        <v>0</v>
      </c>
      <c r="E15" s="717">
        <f>'RM_5.10.sz.mell'!E15</f>
        <v>0</v>
      </c>
      <c r="F15" s="717">
        <f>'RM_5.10.sz.mell'!F15</f>
        <v>0</v>
      </c>
      <c r="G15" s="717">
        <f>'RM_5.10.sz.mell'!G15</f>
        <v>0</v>
      </c>
      <c r="H15" s="717">
        <f>'RM_5.10.sz.mell'!H15</f>
        <v>0</v>
      </c>
      <c r="I15" s="717">
        <f>'RM_5.10.sz.mell'!I15</f>
        <v>0</v>
      </c>
      <c r="J15" s="816">
        <f>'RM_5.10.sz.mell'!J15</f>
        <v>0</v>
      </c>
      <c r="K15" s="814">
        <f>'RM_5.10.sz.mell'!K15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'RM_5.10.sz.mell'!C16</f>
        <v>0</v>
      </c>
      <c r="D16" s="717">
        <f>'RM_5.10.sz.mell'!D16</f>
        <v>0</v>
      </c>
      <c r="E16" s="717">
        <f>'RM_5.10.sz.mell'!E16</f>
        <v>0</v>
      </c>
      <c r="F16" s="717">
        <f>'RM_5.10.sz.mell'!F16</f>
        <v>0</v>
      </c>
      <c r="G16" s="717">
        <f>'RM_5.10.sz.mell'!G16</f>
        <v>0</v>
      </c>
      <c r="H16" s="717">
        <f>'RM_5.10.sz.mell'!H16</f>
        <v>0</v>
      </c>
      <c r="I16" s="717">
        <f>'RM_5.10.sz.mell'!I16</f>
        <v>0</v>
      </c>
      <c r="J16" s="816">
        <f>'RM_5.10.sz.mell'!J16</f>
        <v>0</v>
      </c>
      <c r="K16" s="814">
        <f>'RM_5.10.sz.mell'!K16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'RM_5.10.sz.mell'!C17</f>
        <v>0</v>
      </c>
      <c r="D17" s="717">
        <f>'RM_5.10.sz.mell'!D17</f>
        <v>0</v>
      </c>
      <c r="E17" s="717">
        <f>'RM_5.10.sz.mell'!E17</f>
        <v>0</v>
      </c>
      <c r="F17" s="717">
        <f>'RM_5.10.sz.mell'!F17</f>
        <v>0</v>
      </c>
      <c r="G17" s="717">
        <f>'RM_5.10.sz.mell'!G17</f>
        <v>0</v>
      </c>
      <c r="H17" s="717">
        <f>'RM_5.10.sz.mell'!H17</f>
        <v>0</v>
      </c>
      <c r="I17" s="717">
        <f>'RM_5.10.sz.mell'!I17</f>
        <v>0</v>
      </c>
      <c r="J17" s="816">
        <f>'RM_5.10.sz.mell'!J17</f>
        <v>0</v>
      </c>
      <c r="K17" s="814">
        <f>'RM_5.10.sz.mell'!K17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'RM_5.10.sz.mell'!C18</f>
        <v>0</v>
      </c>
      <c r="D18" s="717">
        <f>'RM_5.10.sz.mell'!D18</f>
        <v>0</v>
      </c>
      <c r="E18" s="717">
        <f>'RM_5.10.sz.mell'!E18</f>
        <v>0</v>
      </c>
      <c r="F18" s="717">
        <f>'RM_5.10.sz.mell'!F18</f>
        <v>0</v>
      </c>
      <c r="G18" s="717">
        <f>'RM_5.10.sz.mell'!G18</f>
        <v>0</v>
      </c>
      <c r="H18" s="717">
        <f>'RM_5.10.sz.mell'!H18</f>
        <v>0</v>
      </c>
      <c r="I18" s="717">
        <f>'RM_5.10.sz.mell'!I18</f>
        <v>0</v>
      </c>
      <c r="J18" s="816">
        <f>'RM_5.10.sz.mell'!J18</f>
        <v>0</v>
      </c>
      <c r="K18" s="814">
        <f>'RM_5.10.sz.mell'!K18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'RM_5.10.sz.mell'!C19</f>
        <v>0</v>
      </c>
      <c r="D19" s="717">
        <f>'RM_5.10.sz.mell'!D19</f>
        <v>0</v>
      </c>
      <c r="E19" s="717">
        <f>'RM_5.10.sz.mell'!E19</f>
        <v>0</v>
      </c>
      <c r="F19" s="717">
        <f>'RM_5.10.sz.mell'!F19</f>
        <v>0</v>
      </c>
      <c r="G19" s="717">
        <f>'RM_5.10.sz.mell'!G19</f>
        <v>0</v>
      </c>
      <c r="H19" s="717">
        <f>'RM_5.10.sz.mell'!H19</f>
        <v>0</v>
      </c>
      <c r="I19" s="717">
        <f>'RM_5.10.sz.mell'!I19</f>
        <v>0</v>
      </c>
      <c r="J19" s="816">
        <f>'RM_5.10.sz.mell'!J19</f>
        <v>0</v>
      </c>
      <c r="K19" s="814">
        <f>'RM_5.10.sz.mell'!K19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'RM_5.10.sz.mell'!C20</f>
        <v>0</v>
      </c>
      <c r="D20" s="717">
        <f>'RM_5.10.sz.mell'!D20</f>
        <v>0</v>
      </c>
      <c r="E20" s="717">
        <f>'RM_5.10.sz.mell'!E20</f>
        <v>0</v>
      </c>
      <c r="F20" s="717">
        <f>'RM_5.10.sz.mell'!F20</f>
        <v>0</v>
      </c>
      <c r="G20" s="717">
        <f>'RM_5.10.sz.mell'!G20</f>
        <v>0</v>
      </c>
      <c r="H20" s="717">
        <f>'RM_5.10.sz.mell'!H20</f>
        <v>0</v>
      </c>
      <c r="I20" s="717">
        <f>'RM_5.10.sz.mell'!I20</f>
        <v>0</v>
      </c>
      <c r="J20" s="816">
        <f>'RM_5.10.sz.mell'!J20</f>
        <v>0</v>
      </c>
      <c r="K20" s="814">
        <f>'RM_5.10.sz.mell'!K20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'RM_5.10.sz.mell'!C21</f>
        <v>0</v>
      </c>
      <c r="D21" s="719">
        <f>'RM_5.10.sz.mell'!D21</f>
        <v>0</v>
      </c>
      <c r="E21" s="719">
        <f>'RM_5.10.sz.mell'!E21</f>
        <v>0</v>
      </c>
      <c r="F21" s="719">
        <f>'RM_5.10.sz.mell'!F21</f>
        <v>0</v>
      </c>
      <c r="G21" s="719">
        <f>'RM_5.10.sz.mell'!G21</f>
        <v>0</v>
      </c>
      <c r="H21" s="719">
        <f>'RM_5.10.sz.mell'!H21</f>
        <v>0</v>
      </c>
      <c r="I21" s="719">
        <f>'RM_5.10.sz.mell'!I21</f>
        <v>0</v>
      </c>
      <c r="J21" s="819">
        <f>'RM_5.10.sz.mell'!J21</f>
        <v>0</v>
      </c>
      <c r="K21" s="814">
        <f>'RM_5.10.sz.mell'!K21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'RM_5.10.sz.mell'!C22</f>
        <v>0</v>
      </c>
      <c r="D22" s="322">
        <f>'RM_5.10.sz.mell'!D22</f>
        <v>0</v>
      </c>
      <c r="E22" s="322">
        <f>'RM_5.10.sz.mell'!E22</f>
        <v>0</v>
      </c>
      <c r="F22" s="322">
        <f>'RM_5.10.sz.mell'!F22</f>
        <v>0</v>
      </c>
      <c r="G22" s="322">
        <f>'RM_5.10.sz.mell'!G22</f>
        <v>0</v>
      </c>
      <c r="H22" s="322">
        <f>'RM_5.10.sz.mell'!H22</f>
        <v>0</v>
      </c>
      <c r="I22" s="322">
        <f>'RM_5.10.sz.mell'!I22</f>
        <v>0</v>
      </c>
      <c r="J22" s="322">
        <f>'RM_5.10.sz.mell'!J22</f>
        <v>0</v>
      </c>
      <c r="K22" s="371">
        <f>'RM_5.10.sz.mell'!K22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'RM_5.10.sz.mell'!C23</f>
        <v>0</v>
      </c>
      <c r="D23" s="699">
        <f>'RM_5.10.sz.mell'!D23</f>
        <v>0</v>
      </c>
      <c r="E23" s="699">
        <f>'RM_5.10.sz.mell'!E23</f>
        <v>0</v>
      </c>
      <c r="F23" s="699">
        <f>'RM_5.10.sz.mell'!F23</f>
        <v>0</v>
      </c>
      <c r="G23" s="699">
        <f>'RM_5.10.sz.mell'!G23</f>
        <v>0</v>
      </c>
      <c r="H23" s="699">
        <f>'RM_5.10.sz.mell'!H23</f>
        <v>0</v>
      </c>
      <c r="I23" s="699">
        <f>'RM_5.10.sz.mell'!I23</f>
        <v>0</v>
      </c>
      <c r="J23" s="821">
        <f>'RM_5.10.sz.mell'!J23</f>
        <v>0</v>
      </c>
      <c r="K23" s="814">
        <f>'RM_5.10.sz.mell'!K23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'RM_5.10.sz.mell'!C24</f>
        <v>0</v>
      </c>
      <c r="D24" s="717">
        <f>'RM_5.10.sz.mell'!D24</f>
        <v>0</v>
      </c>
      <c r="E24" s="717">
        <f>'RM_5.10.sz.mell'!E24</f>
        <v>0</v>
      </c>
      <c r="F24" s="717">
        <f>'RM_5.10.sz.mell'!F24</f>
        <v>0</v>
      </c>
      <c r="G24" s="717">
        <f>'RM_5.10.sz.mell'!G24</f>
        <v>0</v>
      </c>
      <c r="H24" s="717">
        <f>'RM_5.10.sz.mell'!H24</f>
        <v>0</v>
      </c>
      <c r="I24" s="717">
        <f>'RM_5.10.sz.mell'!I24</f>
        <v>0</v>
      </c>
      <c r="J24" s="816">
        <f>'RM_5.10.sz.mell'!J24</f>
        <v>0</v>
      </c>
      <c r="K24" s="822">
        <f>'RM_5.10.sz.mell'!K24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'RM_5.10.sz.mell'!C25</f>
        <v>0</v>
      </c>
      <c r="D25" s="717">
        <f>'RM_5.10.sz.mell'!D25</f>
        <v>0</v>
      </c>
      <c r="E25" s="717">
        <f>'RM_5.10.sz.mell'!E25</f>
        <v>0</v>
      </c>
      <c r="F25" s="717">
        <f>'RM_5.10.sz.mell'!F25</f>
        <v>0</v>
      </c>
      <c r="G25" s="717">
        <f>'RM_5.10.sz.mell'!G25</f>
        <v>0</v>
      </c>
      <c r="H25" s="717">
        <f>'RM_5.10.sz.mell'!H25</f>
        <v>0</v>
      </c>
      <c r="I25" s="717">
        <f>'RM_5.10.sz.mell'!I25</f>
        <v>0</v>
      </c>
      <c r="J25" s="816">
        <f>'RM_5.10.sz.mell'!J25</f>
        <v>0</v>
      </c>
      <c r="K25" s="822">
        <f>'RM_5.10.sz.mell'!K25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'RM_5.10.sz.mell'!C26</f>
        <v>0</v>
      </c>
      <c r="D26" s="719">
        <f>'RM_5.10.sz.mell'!D26</f>
        <v>0</v>
      </c>
      <c r="E26" s="719">
        <f>'RM_5.10.sz.mell'!E26</f>
        <v>0</v>
      </c>
      <c r="F26" s="719">
        <f>'RM_5.10.sz.mell'!F26</f>
        <v>0</v>
      </c>
      <c r="G26" s="719">
        <f>'RM_5.10.sz.mell'!G26</f>
        <v>0</v>
      </c>
      <c r="H26" s="719">
        <f>'RM_5.10.sz.mell'!H26</f>
        <v>0</v>
      </c>
      <c r="I26" s="719">
        <f>'RM_5.10.sz.mell'!I26</f>
        <v>0</v>
      </c>
      <c r="J26" s="823">
        <f>'RM_5.10.sz.mell'!J26</f>
        <v>0</v>
      </c>
      <c r="K26" s="824">
        <f>'RM_5.10.sz.mell'!K26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'RM_5.10.sz.mell'!C27</f>
        <v>0</v>
      </c>
      <c r="D27" s="414">
        <f>'RM_5.10.sz.mell'!D27</f>
        <v>0</v>
      </c>
      <c r="E27" s="414">
        <f>'RM_5.10.sz.mell'!E27</f>
        <v>0</v>
      </c>
      <c r="F27" s="414">
        <f>'RM_5.10.sz.mell'!F27</f>
        <v>0</v>
      </c>
      <c r="G27" s="414">
        <f>'RM_5.10.sz.mell'!G27</f>
        <v>0</v>
      </c>
      <c r="H27" s="414">
        <f>'RM_5.10.sz.mell'!H27</f>
        <v>0</v>
      </c>
      <c r="I27" s="414">
        <f>'RM_5.10.sz.mell'!I27</f>
        <v>0</v>
      </c>
      <c r="J27" s="414">
        <f>'RM_5.10.sz.mell'!J27</f>
        <v>0</v>
      </c>
      <c r="K27" s="327">
        <f>'RM_5.10.sz.mell'!K27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'RM_5.10.sz.mell'!C28</f>
        <v>0</v>
      </c>
      <c r="D28" s="322">
        <f>'RM_5.10.sz.mell'!D28</f>
        <v>0</v>
      </c>
      <c r="E28" s="322">
        <f>'RM_5.10.sz.mell'!E28</f>
        <v>0</v>
      </c>
      <c r="F28" s="322">
        <f>'RM_5.10.sz.mell'!F28</f>
        <v>0</v>
      </c>
      <c r="G28" s="322">
        <f>'RM_5.10.sz.mell'!G28</f>
        <v>0</v>
      </c>
      <c r="H28" s="322">
        <f>'RM_5.10.sz.mell'!H28</f>
        <v>0</v>
      </c>
      <c r="I28" s="322">
        <f>'RM_5.10.sz.mell'!I28</f>
        <v>0</v>
      </c>
      <c r="J28" s="322">
        <f>'RM_5.10.sz.mell'!J28</f>
        <v>0</v>
      </c>
      <c r="K28" s="371">
        <f>'RM_5.10.sz.mell'!K28</f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'RM_5.10.sz.mell'!C29</f>
        <v>0</v>
      </c>
      <c r="D29" s="710">
        <f>'RM_5.10.sz.mell'!D29</f>
        <v>0</v>
      </c>
      <c r="E29" s="710">
        <f>'RM_5.10.sz.mell'!E29</f>
        <v>0</v>
      </c>
      <c r="F29" s="710">
        <f>'RM_5.10.sz.mell'!F29</f>
        <v>0</v>
      </c>
      <c r="G29" s="710">
        <f>'RM_5.10.sz.mell'!G29</f>
        <v>0</v>
      </c>
      <c r="H29" s="710">
        <f>'RM_5.10.sz.mell'!H29</f>
        <v>0</v>
      </c>
      <c r="I29" s="710">
        <f>'RM_5.10.sz.mell'!I29</f>
        <v>0</v>
      </c>
      <c r="J29" s="821">
        <f>'RM_5.10.sz.mell'!J29</f>
        <v>0</v>
      </c>
      <c r="K29" s="814">
        <f>'RM_5.10.sz.mell'!K29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'RM_5.10.sz.mell'!C30</f>
        <v>0</v>
      </c>
      <c r="D30" s="710">
        <f>'RM_5.10.sz.mell'!D30</f>
        <v>0</v>
      </c>
      <c r="E30" s="710">
        <f>'RM_5.10.sz.mell'!E30</f>
        <v>0</v>
      </c>
      <c r="F30" s="710">
        <f>'RM_5.10.sz.mell'!F30</f>
        <v>0</v>
      </c>
      <c r="G30" s="710">
        <f>'RM_5.10.sz.mell'!G30</f>
        <v>0</v>
      </c>
      <c r="H30" s="710">
        <f>'RM_5.10.sz.mell'!H30</f>
        <v>0</v>
      </c>
      <c r="I30" s="710">
        <f>'RM_5.10.sz.mell'!I30</f>
        <v>0</v>
      </c>
      <c r="J30" s="821">
        <f>'RM_5.10.sz.mell'!J30</f>
        <v>0</v>
      </c>
      <c r="K30" s="814">
        <f>'RM_5.10.sz.mell'!K30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'RM_5.10.sz.mell'!C31</f>
        <v>0</v>
      </c>
      <c r="D31" s="790">
        <f>'RM_5.10.sz.mell'!D31</f>
        <v>0</v>
      </c>
      <c r="E31" s="790">
        <f>'RM_5.10.sz.mell'!E31</f>
        <v>0</v>
      </c>
      <c r="F31" s="790">
        <f>'RM_5.10.sz.mell'!F31</f>
        <v>0</v>
      </c>
      <c r="G31" s="790">
        <f>'RM_5.10.sz.mell'!G31</f>
        <v>0</v>
      </c>
      <c r="H31" s="790">
        <f>'RM_5.10.sz.mell'!H31</f>
        <v>0</v>
      </c>
      <c r="I31" s="790">
        <f>'RM_5.10.sz.mell'!I31</f>
        <v>0</v>
      </c>
      <c r="J31" s="821">
        <f>'RM_5.10.sz.mell'!J31</f>
        <v>0</v>
      </c>
      <c r="K31" s="814">
        <f>'RM_5.10.sz.mell'!K31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'RM_5.10.sz.mell'!C32</f>
        <v>0</v>
      </c>
      <c r="D32" s="322">
        <f>'RM_5.10.sz.mell'!D32</f>
        <v>0</v>
      </c>
      <c r="E32" s="322">
        <f>'RM_5.10.sz.mell'!E32</f>
        <v>0</v>
      </c>
      <c r="F32" s="322">
        <f>'RM_5.10.sz.mell'!F32</f>
        <v>0</v>
      </c>
      <c r="G32" s="322">
        <f>'RM_5.10.sz.mell'!G32</f>
        <v>0</v>
      </c>
      <c r="H32" s="322">
        <f>'RM_5.10.sz.mell'!H32</f>
        <v>0</v>
      </c>
      <c r="I32" s="322">
        <f>'RM_5.10.sz.mell'!I32</f>
        <v>0</v>
      </c>
      <c r="J32" s="322">
        <f>'RM_5.10.sz.mell'!J32</f>
        <v>0</v>
      </c>
      <c r="K32" s="371">
        <f>'RM_5.10.sz.mell'!K32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'RM_5.10.sz.mell'!C33</f>
        <v>0</v>
      </c>
      <c r="D33" s="703">
        <f>'RM_5.10.sz.mell'!D33</f>
        <v>0</v>
      </c>
      <c r="E33" s="703">
        <f>'RM_5.10.sz.mell'!E33</f>
        <v>0</v>
      </c>
      <c r="F33" s="703">
        <f>'RM_5.10.sz.mell'!F33</f>
        <v>0</v>
      </c>
      <c r="G33" s="703">
        <f>'RM_5.10.sz.mell'!G33</f>
        <v>0</v>
      </c>
      <c r="H33" s="703">
        <f>'RM_5.10.sz.mell'!H33</f>
        <v>0</v>
      </c>
      <c r="I33" s="703">
        <f>'RM_5.10.sz.mell'!I33</f>
        <v>0</v>
      </c>
      <c r="J33" s="821">
        <f>'RM_5.10.sz.mell'!J33</f>
        <v>0</v>
      </c>
      <c r="K33" s="814">
        <f>'RM_5.10.sz.mell'!K33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'RM_5.10.sz.mell'!C34</f>
        <v>0</v>
      </c>
      <c r="D34" s="710">
        <f>'RM_5.10.sz.mell'!D34</f>
        <v>0</v>
      </c>
      <c r="E34" s="710">
        <f>'RM_5.10.sz.mell'!E34</f>
        <v>0</v>
      </c>
      <c r="F34" s="710">
        <f>'RM_5.10.sz.mell'!F34</f>
        <v>0</v>
      </c>
      <c r="G34" s="710">
        <f>'RM_5.10.sz.mell'!G34</f>
        <v>0</v>
      </c>
      <c r="H34" s="710">
        <f>'RM_5.10.sz.mell'!H34</f>
        <v>0</v>
      </c>
      <c r="I34" s="710">
        <f>'RM_5.10.sz.mell'!I34</f>
        <v>0</v>
      </c>
      <c r="J34" s="821">
        <f>'RM_5.10.sz.mell'!J34</f>
        <v>0</v>
      </c>
      <c r="K34" s="814">
        <f>'RM_5.10.sz.mell'!K34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'RM_5.10.sz.mell'!C35</f>
        <v>0</v>
      </c>
      <c r="D35" s="790">
        <f>'RM_5.10.sz.mell'!D35</f>
        <v>0</v>
      </c>
      <c r="E35" s="790">
        <f>'RM_5.10.sz.mell'!E35</f>
        <v>0</v>
      </c>
      <c r="F35" s="790">
        <f>'RM_5.10.sz.mell'!F35</f>
        <v>0</v>
      </c>
      <c r="G35" s="790">
        <f>'RM_5.10.sz.mell'!G35</f>
        <v>0</v>
      </c>
      <c r="H35" s="790">
        <f>'RM_5.10.sz.mell'!H35</f>
        <v>0</v>
      </c>
      <c r="I35" s="790">
        <f>'RM_5.10.sz.mell'!I35</f>
        <v>0</v>
      </c>
      <c r="J35" s="821">
        <f>'RM_5.10.sz.mell'!J35</f>
        <v>0</v>
      </c>
      <c r="K35" s="831">
        <f>'RM_5.10.sz.mell'!K35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'RM_5.10.sz.mell'!C36</f>
        <v>0</v>
      </c>
      <c r="D36" s="414">
        <f>'RM_5.10.sz.mell'!D36</f>
        <v>0</v>
      </c>
      <c r="E36" s="414">
        <f>'RM_5.10.sz.mell'!E36</f>
        <v>0</v>
      </c>
      <c r="F36" s="414">
        <f>'RM_5.10.sz.mell'!F36</f>
        <v>0</v>
      </c>
      <c r="G36" s="414">
        <f>'RM_5.10.sz.mell'!G36</f>
        <v>0</v>
      </c>
      <c r="H36" s="414">
        <f>'RM_5.10.sz.mell'!H36</f>
        <v>0</v>
      </c>
      <c r="I36" s="414">
        <f>'RM_5.10.sz.mell'!I36</f>
        <v>0</v>
      </c>
      <c r="J36" s="322">
        <f>'RM_5.10.sz.mell'!J36</f>
        <v>0</v>
      </c>
      <c r="K36" s="327">
        <f>'RM_5.10.sz.mell'!K36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'RM_5.10.sz.mell'!C37</f>
        <v>0</v>
      </c>
      <c r="D37" s="414">
        <f>'RM_5.10.sz.mell'!D37</f>
        <v>0</v>
      </c>
      <c r="E37" s="414">
        <f>'RM_5.10.sz.mell'!E37</f>
        <v>0</v>
      </c>
      <c r="F37" s="414">
        <f>'RM_5.10.sz.mell'!F37</f>
        <v>0</v>
      </c>
      <c r="G37" s="414">
        <f>'RM_5.10.sz.mell'!G37</f>
        <v>0</v>
      </c>
      <c r="H37" s="414">
        <f>'RM_5.10.sz.mell'!H37</f>
        <v>0</v>
      </c>
      <c r="I37" s="414">
        <f>'RM_5.10.sz.mell'!I37</f>
        <v>0</v>
      </c>
      <c r="J37" s="832">
        <f>'RM_5.10.sz.mell'!J37</f>
        <v>0</v>
      </c>
      <c r="K37" s="814">
        <f>'RM_5.10.sz.mell'!K37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'RM_5.10.sz.mell'!C38</f>
        <v>0</v>
      </c>
      <c r="D38" s="322">
        <f>'RM_5.10.sz.mell'!D38</f>
        <v>0</v>
      </c>
      <c r="E38" s="322">
        <f>'RM_5.10.sz.mell'!E38</f>
        <v>0</v>
      </c>
      <c r="F38" s="322">
        <f>'RM_5.10.sz.mell'!F38</f>
        <v>0</v>
      </c>
      <c r="G38" s="322">
        <f>'RM_5.10.sz.mell'!G38</f>
        <v>0</v>
      </c>
      <c r="H38" s="322">
        <f>'RM_5.10.sz.mell'!H38</f>
        <v>0</v>
      </c>
      <c r="I38" s="322">
        <f>'RM_5.10.sz.mell'!I38</f>
        <v>0</v>
      </c>
      <c r="J38" s="322">
        <f>'RM_5.10.sz.mell'!J38</f>
        <v>0</v>
      </c>
      <c r="K38" s="371">
        <f>'RM_5.10.sz.mell'!K38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'RM_5.10.sz.mell'!C39</f>
        <v>0</v>
      </c>
      <c r="D39" s="322">
        <f>'RM_5.10.sz.mell'!D39</f>
        <v>0</v>
      </c>
      <c r="E39" s="322">
        <f>'RM_5.10.sz.mell'!E39</f>
        <v>0</v>
      </c>
      <c r="F39" s="322">
        <f>'RM_5.10.sz.mell'!F39</f>
        <v>0</v>
      </c>
      <c r="G39" s="322">
        <f>'RM_5.10.sz.mell'!G39</f>
        <v>0</v>
      </c>
      <c r="H39" s="322">
        <f>'RM_5.10.sz.mell'!H39</f>
        <v>0</v>
      </c>
      <c r="I39" s="322">
        <f>'RM_5.10.sz.mell'!I39</f>
        <v>0</v>
      </c>
      <c r="J39" s="322">
        <f>'RM_5.10.sz.mell'!J39</f>
        <v>0</v>
      </c>
      <c r="K39" s="371">
        <f>'RM_5.10.sz.mell'!K39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'RM_5.10.sz.mell'!C40</f>
        <v>0</v>
      </c>
      <c r="D40" s="703">
        <f>'RM_5.10.sz.mell'!D40</f>
        <v>0</v>
      </c>
      <c r="E40" s="703">
        <f>'RM_5.10.sz.mell'!E40</f>
        <v>0</v>
      </c>
      <c r="F40" s="703">
        <f>'RM_5.10.sz.mell'!F40</f>
        <v>0</v>
      </c>
      <c r="G40" s="703">
        <f>'RM_5.10.sz.mell'!G40</f>
        <v>0</v>
      </c>
      <c r="H40" s="703">
        <f>'RM_5.10.sz.mell'!H40</f>
        <v>0</v>
      </c>
      <c r="I40" s="703">
        <f>'RM_5.10.sz.mell'!I40</f>
        <v>0</v>
      </c>
      <c r="J40" s="821">
        <f>'RM_5.10.sz.mell'!J40</f>
        <v>0</v>
      </c>
      <c r="K40" s="814">
        <f>'RM_5.10.sz.mell'!K40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'RM_5.10.sz.mell'!C41</f>
        <v>0</v>
      </c>
      <c r="D41" s="710">
        <f>'RM_5.10.sz.mell'!D41</f>
        <v>0</v>
      </c>
      <c r="E41" s="710">
        <f>'RM_5.10.sz.mell'!E41</f>
        <v>0</v>
      </c>
      <c r="F41" s="710">
        <f>'RM_5.10.sz.mell'!F41</f>
        <v>0</v>
      </c>
      <c r="G41" s="710">
        <f>'RM_5.10.sz.mell'!G41</f>
        <v>0</v>
      </c>
      <c r="H41" s="710">
        <f>'RM_5.10.sz.mell'!H41</f>
        <v>0</v>
      </c>
      <c r="I41" s="710">
        <f>'RM_5.10.sz.mell'!I41</f>
        <v>0</v>
      </c>
      <c r="J41" s="821">
        <f>'RM_5.10.sz.mell'!J41</f>
        <v>0</v>
      </c>
      <c r="K41" s="822">
        <f>'RM_5.10.sz.mell'!K41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'RM_5.10.sz.mell'!C42</f>
        <v>0</v>
      </c>
      <c r="D42" s="707">
        <f>'RM_5.10.sz.mell'!D42</f>
        <v>0</v>
      </c>
      <c r="E42" s="707">
        <f>'RM_5.10.sz.mell'!E42</f>
        <v>0</v>
      </c>
      <c r="F42" s="707">
        <f>'RM_5.10.sz.mell'!F42</f>
        <v>0</v>
      </c>
      <c r="G42" s="707">
        <f>'RM_5.10.sz.mell'!G42</f>
        <v>0</v>
      </c>
      <c r="H42" s="707">
        <f>'RM_5.10.sz.mell'!H42</f>
        <v>0</v>
      </c>
      <c r="I42" s="707">
        <f>'RM_5.10.sz.mell'!I42</f>
        <v>0</v>
      </c>
      <c r="J42" s="821">
        <f>'RM_5.10.sz.mell'!J42</f>
        <v>0</v>
      </c>
      <c r="K42" s="824">
        <f>'RM_5.10.sz.mell'!K42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'RM_5.10.sz.mell'!C43</f>
        <v>0</v>
      </c>
      <c r="D43" s="322">
        <f>'RM_5.10.sz.mell'!D43</f>
        <v>0</v>
      </c>
      <c r="E43" s="322">
        <f>'RM_5.10.sz.mell'!E43</f>
        <v>0</v>
      </c>
      <c r="F43" s="322">
        <f>'RM_5.10.sz.mell'!F43</f>
        <v>0</v>
      </c>
      <c r="G43" s="322">
        <f>'RM_5.10.sz.mell'!G43</f>
        <v>0</v>
      </c>
      <c r="H43" s="322">
        <f>'RM_5.10.sz.mell'!H43</f>
        <v>0</v>
      </c>
      <c r="I43" s="322">
        <f>'RM_5.10.sz.mell'!I43</f>
        <v>0</v>
      </c>
      <c r="J43" s="322">
        <f>'RM_5.10.sz.mell'!J43</f>
        <v>0</v>
      </c>
      <c r="K43" s="371">
        <f>'RM_5.10.sz.mell'!K43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'RM_5.10.sz.mell'!C45</f>
        <v>0</v>
      </c>
      <c r="D45" s="834">
        <f>'RM_5.10.sz.mell'!D45</f>
        <v>0</v>
      </c>
      <c r="E45" s="834">
        <f>'RM_5.10.sz.mell'!E45</f>
        <v>0</v>
      </c>
      <c r="F45" s="834">
        <f>'RM_5.10.sz.mell'!F45</f>
        <v>0</v>
      </c>
      <c r="G45" s="834">
        <f>'RM_5.10.sz.mell'!G45</f>
        <v>0</v>
      </c>
      <c r="H45" s="834">
        <f>'RM_5.10.sz.mell'!H45</f>
        <v>0</v>
      </c>
      <c r="I45" s="834">
        <f>'RM_5.10.sz.mell'!I45</f>
        <v>0</v>
      </c>
      <c r="J45" s="834">
        <f>'RM_5.10.sz.mell'!J45</f>
        <v>0</v>
      </c>
      <c r="K45" s="327">
        <f>'RM_5.10.sz.mell'!K45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'RM_5.10.sz.mell'!C46</f>
        <v>0</v>
      </c>
      <c r="D46" s="836">
        <f>'RM_5.10.sz.mell'!D46</f>
        <v>0</v>
      </c>
      <c r="E46" s="836">
        <f>'RM_5.10.sz.mell'!E46</f>
        <v>0</v>
      </c>
      <c r="F46" s="836">
        <f>'RM_5.10.sz.mell'!F46</f>
        <v>0</v>
      </c>
      <c r="G46" s="836">
        <f>'RM_5.10.sz.mell'!G46</f>
        <v>0</v>
      </c>
      <c r="H46" s="836">
        <f>'RM_5.10.sz.mell'!H46</f>
        <v>0</v>
      </c>
      <c r="I46" s="836">
        <f>'RM_5.10.sz.mell'!I46</f>
        <v>0</v>
      </c>
      <c r="J46" s="836">
        <f>'RM_5.10.sz.mell'!J46</f>
        <v>0</v>
      </c>
      <c r="K46" s="837">
        <f>'RM_5.10.sz.mell'!K46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'RM_5.10.sz.mell'!C47</f>
        <v>0</v>
      </c>
      <c r="D47" s="839">
        <f>'RM_5.10.sz.mell'!D47</f>
        <v>0</v>
      </c>
      <c r="E47" s="839">
        <f>'RM_5.10.sz.mell'!E47</f>
        <v>0</v>
      </c>
      <c r="F47" s="839">
        <f>'RM_5.10.sz.mell'!F47</f>
        <v>0</v>
      </c>
      <c r="G47" s="839">
        <f>'RM_5.10.sz.mell'!G47</f>
        <v>0</v>
      </c>
      <c r="H47" s="839">
        <f>'RM_5.10.sz.mell'!H47</f>
        <v>0</v>
      </c>
      <c r="I47" s="839">
        <f>'RM_5.10.sz.mell'!I47</f>
        <v>0</v>
      </c>
      <c r="J47" s="839">
        <f>'RM_5.10.sz.mell'!J47</f>
        <v>0</v>
      </c>
      <c r="K47" s="840">
        <f>'RM_5.10.sz.mell'!K47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'RM_5.10.sz.mell'!C48</f>
        <v>0</v>
      </c>
      <c r="D48" s="839">
        <f>'RM_5.10.sz.mell'!D48</f>
        <v>0</v>
      </c>
      <c r="E48" s="839">
        <f>'RM_5.10.sz.mell'!E48</f>
        <v>0</v>
      </c>
      <c r="F48" s="839">
        <f>'RM_5.10.sz.mell'!F48</f>
        <v>0</v>
      </c>
      <c r="G48" s="839">
        <f>'RM_5.10.sz.mell'!G48</f>
        <v>0</v>
      </c>
      <c r="H48" s="839">
        <f>'RM_5.10.sz.mell'!H48</f>
        <v>0</v>
      </c>
      <c r="I48" s="839">
        <f>'RM_5.10.sz.mell'!I48</f>
        <v>0</v>
      </c>
      <c r="J48" s="839">
        <f>'RM_5.10.sz.mell'!J48</f>
        <v>0</v>
      </c>
      <c r="K48" s="840">
        <f>'RM_5.10.sz.mell'!K48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'RM_5.10.sz.mell'!C49</f>
        <v>0</v>
      </c>
      <c r="D49" s="839">
        <f>'RM_5.10.sz.mell'!D49</f>
        <v>0</v>
      </c>
      <c r="E49" s="839">
        <f>'RM_5.10.sz.mell'!E49</f>
        <v>0</v>
      </c>
      <c r="F49" s="839">
        <f>'RM_5.10.sz.mell'!F49</f>
        <v>0</v>
      </c>
      <c r="G49" s="839">
        <f>'RM_5.10.sz.mell'!G49</f>
        <v>0</v>
      </c>
      <c r="H49" s="839">
        <f>'RM_5.10.sz.mell'!H49</f>
        <v>0</v>
      </c>
      <c r="I49" s="839">
        <f>'RM_5.10.sz.mell'!I49</f>
        <v>0</v>
      </c>
      <c r="J49" s="839">
        <f>'RM_5.10.sz.mell'!J49</f>
        <v>0</v>
      </c>
      <c r="K49" s="840">
        <f>'RM_5.10.sz.mell'!K49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'RM_5.10.sz.mell'!C50</f>
        <v>0</v>
      </c>
      <c r="D50" s="839">
        <f>'RM_5.10.sz.mell'!D50</f>
        <v>0</v>
      </c>
      <c r="E50" s="839">
        <f>'RM_5.10.sz.mell'!E50</f>
        <v>0</v>
      </c>
      <c r="F50" s="839">
        <f>'RM_5.10.sz.mell'!F50</f>
        <v>0</v>
      </c>
      <c r="G50" s="839">
        <f>'RM_5.10.sz.mell'!G50</f>
        <v>0</v>
      </c>
      <c r="H50" s="839">
        <f>'RM_5.10.sz.mell'!H50</f>
        <v>0</v>
      </c>
      <c r="I50" s="839">
        <f>'RM_5.10.sz.mell'!I50</f>
        <v>0</v>
      </c>
      <c r="J50" s="839">
        <f>'RM_5.10.sz.mell'!J50</f>
        <v>0</v>
      </c>
      <c r="K50" s="840">
        <f>'RM_5.10.sz.mell'!K50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'RM_5.10.sz.mell'!C51</f>
        <v>0</v>
      </c>
      <c r="D51" s="834">
        <f>'RM_5.10.sz.mell'!D51</f>
        <v>0</v>
      </c>
      <c r="E51" s="834">
        <f>'RM_5.10.sz.mell'!E51</f>
        <v>0</v>
      </c>
      <c r="F51" s="834">
        <f>'RM_5.10.sz.mell'!F51</f>
        <v>0</v>
      </c>
      <c r="G51" s="834">
        <f>'RM_5.10.sz.mell'!G51</f>
        <v>0</v>
      </c>
      <c r="H51" s="834">
        <f>'RM_5.10.sz.mell'!H51</f>
        <v>0</v>
      </c>
      <c r="I51" s="834">
        <f>'RM_5.10.sz.mell'!I51</f>
        <v>0</v>
      </c>
      <c r="J51" s="834">
        <f>'RM_5.10.sz.mell'!J51</f>
        <v>0</v>
      </c>
      <c r="K51" s="327">
        <f>'RM_5.10.sz.mell'!K51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'RM_5.10.sz.mell'!C52</f>
        <v>0</v>
      </c>
      <c r="D52" s="836">
        <f>'RM_5.10.sz.mell'!D52</f>
        <v>0</v>
      </c>
      <c r="E52" s="836">
        <f>'RM_5.10.sz.mell'!E52</f>
        <v>0</v>
      </c>
      <c r="F52" s="836">
        <f>'RM_5.10.sz.mell'!F52</f>
        <v>0</v>
      </c>
      <c r="G52" s="836">
        <f>'RM_5.10.sz.mell'!G52</f>
        <v>0</v>
      </c>
      <c r="H52" s="836">
        <f>'RM_5.10.sz.mell'!H52</f>
        <v>0</v>
      </c>
      <c r="I52" s="836">
        <f>'RM_5.10.sz.mell'!I52</f>
        <v>0</v>
      </c>
      <c r="J52" s="836">
        <f>'RM_5.10.sz.mell'!J52</f>
        <v>0</v>
      </c>
      <c r="K52" s="837">
        <f>'RM_5.10.sz.mell'!K52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'RM_5.10.sz.mell'!C53</f>
        <v>0</v>
      </c>
      <c r="D53" s="839">
        <f>'RM_5.10.sz.mell'!D53</f>
        <v>0</v>
      </c>
      <c r="E53" s="839">
        <f>'RM_5.10.sz.mell'!E53</f>
        <v>0</v>
      </c>
      <c r="F53" s="839">
        <f>'RM_5.10.sz.mell'!F53</f>
        <v>0</v>
      </c>
      <c r="G53" s="839">
        <f>'RM_5.10.sz.mell'!G53</f>
        <v>0</v>
      </c>
      <c r="H53" s="839">
        <f>'RM_5.10.sz.mell'!H53</f>
        <v>0</v>
      </c>
      <c r="I53" s="839">
        <f>'RM_5.10.sz.mell'!I53</f>
        <v>0</v>
      </c>
      <c r="J53" s="839">
        <f>'RM_5.10.sz.mell'!J53</f>
        <v>0</v>
      </c>
      <c r="K53" s="840">
        <f>'RM_5.10.sz.mell'!K53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'RM_5.10.sz.mell'!C54</f>
        <v>0</v>
      </c>
      <c r="D54" s="839">
        <f>'RM_5.10.sz.mell'!D54</f>
        <v>0</v>
      </c>
      <c r="E54" s="839">
        <f>'RM_5.10.sz.mell'!E54</f>
        <v>0</v>
      </c>
      <c r="F54" s="839">
        <f>'RM_5.10.sz.mell'!F54</f>
        <v>0</v>
      </c>
      <c r="G54" s="839">
        <f>'RM_5.10.sz.mell'!G54</f>
        <v>0</v>
      </c>
      <c r="H54" s="839">
        <f>'RM_5.10.sz.mell'!H54</f>
        <v>0</v>
      </c>
      <c r="I54" s="839">
        <f>'RM_5.10.sz.mell'!I54</f>
        <v>0</v>
      </c>
      <c r="J54" s="839">
        <f>'RM_5.10.sz.mell'!J54</f>
        <v>0</v>
      </c>
      <c r="K54" s="840">
        <f>'RM_5.10.sz.mell'!K54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'RM_5.10.sz.mell'!C55</f>
        <v>0</v>
      </c>
      <c r="D55" s="839">
        <f>'RM_5.10.sz.mell'!D55</f>
        <v>0</v>
      </c>
      <c r="E55" s="839">
        <f>'RM_5.10.sz.mell'!E55</f>
        <v>0</v>
      </c>
      <c r="F55" s="839">
        <f>'RM_5.10.sz.mell'!F55</f>
        <v>0</v>
      </c>
      <c r="G55" s="839">
        <f>'RM_5.10.sz.mell'!G55</f>
        <v>0</v>
      </c>
      <c r="H55" s="839">
        <f>'RM_5.10.sz.mell'!H55</f>
        <v>0</v>
      </c>
      <c r="I55" s="839">
        <f>'RM_5.10.sz.mell'!I55</f>
        <v>0</v>
      </c>
      <c r="J55" s="839">
        <f>'RM_5.10.sz.mell'!J55</f>
        <v>0</v>
      </c>
      <c r="K55" s="840">
        <f>'RM_5.10.sz.mell'!K55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'RM_5.10.sz.mell'!C56</f>
        <v>0</v>
      </c>
      <c r="D56" s="834">
        <f>'RM_5.10.sz.mell'!D56</f>
        <v>0</v>
      </c>
      <c r="E56" s="834">
        <f>'RM_5.10.sz.mell'!E56</f>
        <v>0</v>
      </c>
      <c r="F56" s="834">
        <f>'RM_5.10.sz.mell'!F56</f>
        <v>0</v>
      </c>
      <c r="G56" s="834">
        <f>'RM_5.10.sz.mell'!G56</f>
        <v>0</v>
      </c>
      <c r="H56" s="834">
        <f>'RM_5.10.sz.mell'!H56</f>
        <v>0</v>
      </c>
      <c r="I56" s="834">
        <f>'RM_5.10.sz.mell'!I56</f>
        <v>0</v>
      </c>
      <c r="J56" s="834">
        <f>'RM_5.10.sz.mell'!J56</f>
        <v>0</v>
      </c>
      <c r="K56" s="327">
        <f>'RM_5.10.sz.mell'!K56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'RM_5.10.sz.mell'!C57</f>
        <v>0</v>
      </c>
      <c r="D57" s="842">
        <f>'RM_5.10.sz.mell'!D57</f>
        <v>0</v>
      </c>
      <c r="E57" s="842">
        <f>'RM_5.10.sz.mell'!E57</f>
        <v>0</v>
      </c>
      <c r="F57" s="842">
        <f>'RM_5.10.sz.mell'!F57</f>
        <v>0</v>
      </c>
      <c r="G57" s="842">
        <f>'RM_5.10.sz.mell'!G57</f>
        <v>0</v>
      </c>
      <c r="H57" s="842">
        <f>'RM_5.10.sz.mell'!H57</f>
        <v>0</v>
      </c>
      <c r="I57" s="842">
        <f>'RM_5.10.sz.mell'!I57</f>
        <v>0</v>
      </c>
      <c r="J57" s="842">
        <f>'RM_5.10.sz.mell'!J57</f>
        <v>0</v>
      </c>
      <c r="K57" s="375">
        <f>'RM_5.10.sz.mell'!K57</f>
        <v>0</v>
      </c>
    </row>
    <row r="58" spans="1:11" ht="8.1" customHeight="1" thickBot="1" x14ac:dyDescent="0.3">
      <c r="C58" s="848">
        <f>'RM_5.10.sz.mell'!C58</f>
        <v>0</v>
      </c>
      <c r="D58" s="848">
        <f>'RM_5.10.sz.mell'!D58</f>
        <v>0</v>
      </c>
      <c r="E58" s="848">
        <f>'RM_5.10.sz.mell'!E58</f>
        <v>0</v>
      </c>
      <c r="F58" s="848">
        <f>'RM_5.10.sz.mell'!F58</f>
        <v>0</v>
      </c>
      <c r="G58" s="848">
        <f>'RM_5.10.sz.mell'!G58</f>
        <v>0</v>
      </c>
      <c r="H58" s="848">
        <f>'RM_5.10.sz.mell'!H58</f>
        <v>0</v>
      </c>
      <c r="I58" s="848">
        <f>'RM_5.10.sz.mell'!I58</f>
        <v>0</v>
      </c>
      <c r="J58" s="848">
        <f>'RM_5.10.sz.mell'!J58</f>
        <v>0</v>
      </c>
      <c r="K58" s="849">
        <f>'RM_5.10.sz.mell'!K58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'RM_5.10.sz.mell'!C59</f>
        <v>0</v>
      </c>
      <c r="D59" s="846">
        <f>'RM_5.10.sz.mell'!D59</f>
        <v>0</v>
      </c>
      <c r="E59" s="846">
        <f>'RM_5.10.sz.mell'!E59</f>
        <v>0</v>
      </c>
      <c r="F59" s="846">
        <f>'RM_5.10.sz.mell'!F59</f>
        <v>0</v>
      </c>
      <c r="G59" s="846">
        <f>'RM_5.10.sz.mell'!G59</f>
        <v>0</v>
      </c>
      <c r="H59" s="846">
        <f>'RM_5.10.sz.mell'!H59</f>
        <v>0</v>
      </c>
      <c r="I59" s="846">
        <f>'RM_5.10.sz.mell'!I59</f>
        <v>0</v>
      </c>
      <c r="J59" s="846">
        <f>'RM_5.10.sz.mell'!J59</f>
        <v>0</v>
      </c>
      <c r="K59" s="847">
        <f>'RM_5.10.sz.mell'!K59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'RM_5.10.sz.mell'!C60</f>
        <v>0</v>
      </c>
      <c r="D60" s="846">
        <f>'RM_5.10.sz.mell'!D60</f>
        <v>0</v>
      </c>
      <c r="E60" s="846">
        <f>'RM_5.10.sz.mell'!E60</f>
        <v>0</v>
      </c>
      <c r="F60" s="846">
        <f>'RM_5.10.sz.mell'!F60</f>
        <v>0</v>
      </c>
      <c r="G60" s="846">
        <f>'RM_5.10.sz.mell'!G60</f>
        <v>0</v>
      </c>
      <c r="H60" s="846">
        <f>'RM_5.10.sz.mell'!H60</f>
        <v>0</v>
      </c>
      <c r="I60" s="846">
        <f>'RM_5.10.sz.mell'!I60</f>
        <v>0</v>
      </c>
      <c r="J60" s="846">
        <f>'RM_5.10.sz.mell'!J60</f>
        <v>0</v>
      </c>
      <c r="K60" s="847">
        <f>'RM_5.10.sz.mell'!K60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CONCATENATE("5.10.1. melléklet ",E_ALAPADATOK!A7," ",E_ALAPADATOK!B7," ",E_ALAPADATOK!C7," ",E_ALAPADATOK!D7," ",E_ALAPADATOK!E7," ",E_ALAPADATOK!F7," ",E_ALAPADATOK!G7," ",E_ALAPADATOK!H7)</f>
        <v>5.10.1.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CONCATENATE('E_5.10.sz.mell'!B2:J2)</f>
        <v>8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617</v>
      </c>
    </row>
    <row r="3" spans="1:11" s="465" customFormat="1" ht="23.1" customHeight="1" thickBot="1" x14ac:dyDescent="0.3">
      <c r="A3" s="635" t="s">
        <v>203</v>
      </c>
      <c r="B3" s="1763" t="str">
        <f>CONCATENATE('E_5.1.1.sz.mell'!B3:J3)</f>
        <v>Kötelező feladtok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59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'RM_5.10.1.sz.mell'!C10</f>
        <v>0</v>
      </c>
      <c r="D10" s="322">
        <f>'RM_5.10.1.sz.mell'!D10</f>
        <v>0</v>
      </c>
      <c r="E10" s="322">
        <f>'RM_5.10.1.sz.mell'!E10</f>
        <v>0</v>
      </c>
      <c r="F10" s="322">
        <f>'RM_5.10.1.sz.mell'!F10</f>
        <v>0</v>
      </c>
      <c r="G10" s="322">
        <f>'RM_5.10.1.sz.mell'!G10</f>
        <v>0</v>
      </c>
      <c r="H10" s="322">
        <f>'RM_5.10.1.sz.mell'!H10</f>
        <v>0</v>
      </c>
      <c r="I10" s="322">
        <f>'RM_5.10.1.sz.mell'!I10</f>
        <v>0</v>
      </c>
      <c r="J10" s="322">
        <f>'RM_5.10.1.sz.mell'!J10</f>
        <v>0</v>
      </c>
      <c r="K10" s="322">
        <f>'RM_5.10.1.sz.mell'!K10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'RM_5.10.1.sz.mell'!C11</f>
        <v>0</v>
      </c>
      <c r="D11" s="715">
        <f>'RM_5.10.1.sz.mell'!D11</f>
        <v>0</v>
      </c>
      <c r="E11" s="715">
        <f>'RM_5.10.1.sz.mell'!E11</f>
        <v>0</v>
      </c>
      <c r="F11" s="715">
        <f>'RM_5.10.1.sz.mell'!F11</f>
        <v>0</v>
      </c>
      <c r="G11" s="715">
        <f>'RM_5.10.1.sz.mell'!G11</f>
        <v>0</v>
      </c>
      <c r="H11" s="715">
        <f>'RM_5.10.1.sz.mell'!H11</f>
        <v>0</v>
      </c>
      <c r="I11" s="715">
        <f>'RM_5.10.1.sz.mell'!I11</f>
        <v>0</v>
      </c>
      <c r="J11" s="813">
        <f>'RM_5.10.1.sz.mell'!J11</f>
        <v>0</v>
      </c>
      <c r="K11" s="814">
        <f>'RM_5.10.1.sz.mell'!K11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'RM_5.10.1.sz.mell'!C12</f>
        <v>0</v>
      </c>
      <c r="D12" s="717">
        <f>'RM_5.10.1.sz.mell'!D12</f>
        <v>0</v>
      </c>
      <c r="E12" s="717">
        <f>'RM_5.10.1.sz.mell'!E12</f>
        <v>0</v>
      </c>
      <c r="F12" s="717">
        <f>'RM_5.10.1.sz.mell'!F12</f>
        <v>0</v>
      </c>
      <c r="G12" s="717">
        <f>'RM_5.10.1.sz.mell'!G12</f>
        <v>0</v>
      </c>
      <c r="H12" s="717">
        <f>'RM_5.10.1.sz.mell'!H12</f>
        <v>0</v>
      </c>
      <c r="I12" s="717">
        <f>'RM_5.10.1.sz.mell'!I12</f>
        <v>0</v>
      </c>
      <c r="J12" s="816">
        <f>'RM_5.10.1.sz.mell'!J12</f>
        <v>0</v>
      </c>
      <c r="K12" s="814">
        <f>'RM_5.10.1.sz.mell'!K12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'RM_5.10.1.sz.mell'!C13</f>
        <v>0</v>
      </c>
      <c r="D13" s="717">
        <f>'RM_5.10.1.sz.mell'!D13</f>
        <v>0</v>
      </c>
      <c r="E13" s="717">
        <f>'RM_5.10.1.sz.mell'!E13</f>
        <v>0</v>
      </c>
      <c r="F13" s="717">
        <f>'RM_5.10.1.sz.mell'!F13</f>
        <v>0</v>
      </c>
      <c r="G13" s="717">
        <f>'RM_5.10.1.sz.mell'!G13</f>
        <v>0</v>
      </c>
      <c r="H13" s="717">
        <f>'RM_5.10.1.sz.mell'!H13</f>
        <v>0</v>
      </c>
      <c r="I13" s="717">
        <f>'RM_5.10.1.sz.mell'!I13</f>
        <v>0</v>
      </c>
      <c r="J13" s="816">
        <f>'RM_5.10.1.sz.mell'!J13</f>
        <v>0</v>
      </c>
      <c r="K13" s="814">
        <f>'RM_5.10.1.sz.mell'!K13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'RM_5.10.1.sz.mell'!C14</f>
        <v>0</v>
      </c>
      <c r="D14" s="717">
        <f>'RM_5.10.1.sz.mell'!D14</f>
        <v>0</v>
      </c>
      <c r="E14" s="717">
        <f>'RM_5.10.1.sz.mell'!E14</f>
        <v>0</v>
      </c>
      <c r="F14" s="717">
        <f>'RM_5.10.1.sz.mell'!F14</f>
        <v>0</v>
      </c>
      <c r="G14" s="717">
        <f>'RM_5.10.1.sz.mell'!G14</f>
        <v>0</v>
      </c>
      <c r="H14" s="717">
        <f>'RM_5.10.1.sz.mell'!H14</f>
        <v>0</v>
      </c>
      <c r="I14" s="717">
        <f>'RM_5.10.1.sz.mell'!I14</f>
        <v>0</v>
      </c>
      <c r="J14" s="816">
        <f>'RM_5.10.1.sz.mell'!J14</f>
        <v>0</v>
      </c>
      <c r="K14" s="814">
        <f>'RM_5.10.1.sz.mell'!K14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'RM_5.10.1.sz.mell'!C15</f>
        <v>0</v>
      </c>
      <c r="D15" s="717">
        <f>'RM_5.10.1.sz.mell'!D15</f>
        <v>0</v>
      </c>
      <c r="E15" s="717">
        <f>'RM_5.10.1.sz.mell'!E15</f>
        <v>0</v>
      </c>
      <c r="F15" s="717">
        <f>'RM_5.10.1.sz.mell'!F15</f>
        <v>0</v>
      </c>
      <c r="G15" s="717">
        <f>'RM_5.10.1.sz.mell'!G15</f>
        <v>0</v>
      </c>
      <c r="H15" s="717">
        <f>'RM_5.10.1.sz.mell'!H15</f>
        <v>0</v>
      </c>
      <c r="I15" s="717">
        <f>'RM_5.10.1.sz.mell'!I15</f>
        <v>0</v>
      </c>
      <c r="J15" s="816">
        <f>'RM_5.10.1.sz.mell'!J15</f>
        <v>0</v>
      </c>
      <c r="K15" s="814">
        <f>'RM_5.10.1.sz.mell'!K15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'RM_5.10.1.sz.mell'!C16</f>
        <v>0</v>
      </c>
      <c r="D16" s="717">
        <f>'RM_5.10.1.sz.mell'!D16</f>
        <v>0</v>
      </c>
      <c r="E16" s="717">
        <f>'RM_5.10.1.sz.mell'!E16</f>
        <v>0</v>
      </c>
      <c r="F16" s="717">
        <f>'RM_5.10.1.sz.mell'!F16</f>
        <v>0</v>
      </c>
      <c r="G16" s="717">
        <f>'RM_5.10.1.sz.mell'!G16</f>
        <v>0</v>
      </c>
      <c r="H16" s="717">
        <f>'RM_5.10.1.sz.mell'!H16</f>
        <v>0</v>
      </c>
      <c r="I16" s="717">
        <f>'RM_5.10.1.sz.mell'!I16</f>
        <v>0</v>
      </c>
      <c r="J16" s="816">
        <f>'RM_5.10.1.sz.mell'!J16</f>
        <v>0</v>
      </c>
      <c r="K16" s="814">
        <f>'RM_5.10.1.sz.mell'!K16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'RM_5.10.1.sz.mell'!C17</f>
        <v>0</v>
      </c>
      <c r="D17" s="717">
        <f>'RM_5.10.1.sz.mell'!D17</f>
        <v>0</v>
      </c>
      <c r="E17" s="717">
        <f>'RM_5.10.1.sz.mell'!E17</f>
        <v>0</v>
      </c>
      <c r="F17" s="717">
        <f>'RM_5.10.1.sz.mell'!F17</f>
        <v>0</v>
      </c>
      <c r="G17" s="717">
        <f>'RM_5.10.1.sz.mell'!G17</f>
        <v>0</v>
      </c>
      <c r="H17" s="717">
        <f>'RM_5.10.1.sz.mell'!H17</f>
        <v>0</v>
      </c>
      <c r="I17" s="717">
        <f>'RM_5.10.1.sz.mell'!I17</f>
        <v>0</v>
      </c>
      <c r="J17" s="816">
        <f>'RM_5.10.1.sz.mell'!J17</f>
        <v>0</v>
      </c>
      <c r="K17" s="814">
        <f>'RM_5.10.1.sz.mell'!K17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'RM_5.10.1.sz.mell'!C18</f>
        <v>0</v>
      </c>
      <c r="D18" s="717">
        <f>'RM_5.10.1.sz.mell'!D18</f>
        <v>0</v>
      </c>
      <c r="E18" s="717">
        <f>'RM_5.10.1.sz.mell'!E18</f>
        <v>0</v>
      </c>
      <c r="F18" s="717">
        <f>'RM_5.10.1.sz.mell'!F18</f>
        <v>0</v>
      </c>
      <c r="G18" s="717">
        <f>'RM_5.10.1.sz.mell'!G18</f>
        <v>0</v>
      </c>
      <c r="H18" s="717">
        <f>'RM_5.10.1.sz.mell'!H18</f>
        <v>0</v>
      </c>
      <c r="I18" s="717">
        <f>'RM_5.10.1.sz.mell'!I18</f>
        <v>0</v>
      </c>
      <c r="J18" s="816">
        <f>'RM_5.10.1.sz.mell'!J18</f>
        <v>0</v>
      </c>
      <c r="K18" s="814">
        <f>'RM_5.10.1.sz.mell'!K18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'RM_5.10.1.sz.mell'!C19</f>
        <v>0</v>
      </c>
      <c r="D19" s="717">
        <f>'RM_5.10.1.sz.mell'!D19</f>
        <v>0</v>
      </c>
      <c r="E19" s="717">
        <f>'RM_5.10.1.sz.mell'!E19</f>
        <v>0</v>
      </c>
      <c r="F19" s="717">
        <f>'RM_5.10.1.sz.mell'!F19</f>
        <v>0</v>
      </c>
      <c r="G19" s="717">
        <f>'RM_5.10.1.sz.mell'!G19</f>
        <v>0</v>
      </c>
      <c r="H19" s="717">
        <f>'RM_5.10.1.sz.mell'!H19</f>
        <v>0</v>
      </c>
      <c r="I19" s="717">
        <f>'RM_5.10.1.sz.mell'!I19</f>
        <v>0</v>
      </c>
      <c r="J19" s="816">
        <f>'RM_5.10.1.sz.mell'!J19</f>
        <v>0</v>
      </c>
      <c r="K19" s="814">
        <f>'RM_5.10.1.sz.mell'!K19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'RM_5.10.1.sz.mell'!C20</f>
        <v>0</v>
      </c>
      <c r="D20" s="717">
        <f>'RM_5.10.1.sz.mell'!D20</f>
        <v>0</v>
      </c>
      <c r="E20" s="717">
        <f>'RM_5.10.1.sz.mell'!E20</f>
        <v>0</v>
      </c>
      <c r="F20" s="717">
        <f>'RM_5.10.1.sz.mell'!F20</f>
        <v>0</v>
      </c>
      <c r="G20" s="717">
        <f>'RM_5.10.1.sz.mell'!G20</f>
        <v>0</v>
      </c>
      <c r="H20" s="717">
        <f>'RM_5.10.1.sz.mell'!H20</f>
        <v>0</v>
      </c>
      <c r="I20" s="717">
        <f>'RM_5.10.1.sz.mell'!I20</f>
        <v>0</v>
      </c>
      <c r="J20" s="816">
        <f>'RM_5.10.1.sz.mell'!J20</f>
        <v>0</v>
      </c>
      <c r="K20" s="814">
        <f>'RM_5.10.1.sz.mell'!K20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'RM_5.10.1.sz.mell'!C21</f>
        <v>0</v>
      </c>
      <c r="D21" s="719">
        <f>'RM_5.10.1.sz.mell'!D21</f>
        <v>0</v>
      </c>
      <c r="E21" s="719">
        <f>'RM_5.10.1.sz.mell'!E21</f>
        <v>0</v>
      </c>
      <c r="F21" s="719">
        <f>'RM_5.10.1.sz.mell'!F21</f>
        <v>0</v>
      </c>
      <c r="G21" s="719">
        <f>'RM_5.10.1.sz.mell'!G21</f>
        <v>0</v>
      </c>
      <c r="H21" s="719">
        <f>'RM_5.10.1.sz.mell'!H21</f>
        <v>0</v>
      </c>
      <c r="I21" s="719">
        <f>'RM_5.10.1.sz.mell'!I21</f>
        <v>0</v>
      </c>
      <c r="J21" s="819">
        <f>'RM_5.10.1.sz.mell'!J21</f>
        <v>0</v>
      </c>
      <c r="K21" s="814">
        <f>'RM_5.10.1.sz.mell'!K21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'RM_5.10.1.sz.mell'!C22</f>
        <v>0</v>
      </c>
      <c r="D22" s="322">
        <f>'RM_5.10.1.sz.mell'!D22</f>
        <v>0</v>
      </c>
      <c r="E22" s="322">
        <f>'RM_5.10.1.sz.mell'!E22</f>
        <v>0</v>
      </c>
      <c r="F22" s="322">
        <f>'RM_5.10.1.sz.mell'!F22</f>
        <v>0</v>
      </c>
      <c r="G22" s="322">
        <f>'RM_5.10.1.sz.mell'!G22</f>
        <v>0</v>
      </c>
      <c r="H22" s="322">
        <f>'RM_5.10.1.sz.mell'!H22</f>
        <v>0</v>
      </c>
      <c r="I22" s="322">
        <f>'RM_5.10.1.sz.mell'!I22</f>
        <v>0</v>
      </c>
      <c r="J22" s="322">
        <f>'RM_5.10.1.sz.mell'!J22</f>
        <v>0</v>
      </c>
      <c r="K22" s="371">
        <f>'RM_5.10.1.sz.mell'!K22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'RM_5.10.1.sz.mell'!C23</f>
        <v>0</v>
      </c>
      <c r="D23" s="699">
        <f>'RM_5.10.1.sz.mell'!D23</f>
        <v>0</v>
      </c>
      <c r="E23" s="699">
        <f>'RM_5.10.1.sz.mell'!E23</f>
        <v>0</v>
      </c>
      <c r="F23" s="699">
        <f>'RM_5.10.1.sz.mell'!F23</f>
        <v>0</v>
      </c>
      <c r="G23" s="699">
        <f>'RM_5.10.1.sz.mell'!G23</f>
        <v>0</v>
      </c>
      <c r="H23" s="699">
        <f>'RM_5.10.1.sz.mell'!H23</f>
        <v>0</v>
      </c>
      <c r="I23" s="699">
        <f>'RM_5.10.1.sz.mell'!I23</f>
        <v>0</v>
      </c>
      <c r="J23" s="821">
        <f>'RM_5.10.1.sz.mell'!J23</f>
        <v>0</v>
      </c>
      <c r="K23" s="814">
        <f>'RM_5.10.1.sz.mell'!K23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'RM_5.10.1.sz.mell'!C24</f>
        <v>0</v>
      </c>
      <c r="D24" s="717">
        <f>'RM_5.10.1.sz.mell'!D24</f>
        <v>0</v>
      </c>
      <c r="E24" s="717">
        <f>'RM_5.10.1.sz.mell'!E24</f>
        <v>0</v>
      </c>
      <c r="F24" s="717">
        <f>'RM_5.10.1.sz.mell'!F24</f>
        <v>0</v>
      </c>
      <c r="G24" s="717">
        <f>'RM_5.10.1.sz.mell'!G24</f>
        <v>0</v>
      </c>
      <c r="H24" s="717">
        <f>'RM_5.10.1.sz.mell'!H24</f>
        <v>0</v>
      </c>
      <c r="I24" s="717">
        <f>'RM_5.10.1.sz.mell'!I24</f>
        <v>0</v>
      </c>
      <c r="J24" s="816">
        <f>'RM_5.10.1.sz.mell'!J24</f>
        <v>0</v>
      </c>
      <c r="K24" s="822">
        <f>'RM_5.10.1.sz.mell'!K24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'RM_5.10.1.sz.mell'!C25</f>
        <v>0</v>
      </c>
      <c r="D25" s="717">
        <f>'RM_5.10.1.sz.mell'!D25</f>
        <v>0</v>
      </c>
      <c r="E25" s="717">
        <f>'RM_5.10.1.sz.mell'!E25</f>
        <v>0</v>
      </c>
      <c r="F25" s="717">
        <f>'RM_5.10.1.sz.mell'!F25</f>
        <v>0</v>
      </c>
      <c r="G25" s="717">
        <f>'RM_5.10.1.sz.mell'!G25</f>
        <v>0</v>
      </c>
      <c r="H25" s="717">
        <f>'RM_5.10.1.sz.mell'!H25</f>
        <v>0</v>
      </c>
      <c r="I25" s="717">
        <f>'RM_5.10.1.sz.mell'!I25</f>
        <v>0</v>
      </c>
      <c r="J25" s="816">
        <f>'RM_5.10.1.sz.mell'!J25</f>
        <v>0</v>
      </c>
      <c r="K25" s="822">
        <f>'RM_5.10.1.sz.mell'!K25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'RM_5.10.1.sz.mell'!C26</f>
        <v>0</v>
      </c>
      <c r="D26" s="719">
        <f>'RM_5.10.1.sz.mell'!D26</f>
        <v>0</v>
      </c>
      <c r="E26" s="719">
        <f>'RM_5.10.1.sz.mell'!E26</f>
        <v>0</v>
      </c>
      <c r="F26" s="719">
        <f>'RM_5.10.1.sz.mell'!F26</f>
        <v>0</v>
      </c>
      <c r="G26" s="719">
        <f>'RM_5.10.1.sz.mell'!G26</f>
        <v>0</v>
      </c>
      <c r="H26" s="719">
        <f>'RM_5.10.1.sz.mell'!H26</f>
        <v>0</v>
      </c>
      <c r="I26" s="719">
        <f>'RM_5.10.1.sz.mell'!I26</f>
        <v>0</v>
      </c>
      <c r="J26" s="823">
        <f>'RM_5.10.1.sz.mell'!J26</f>
        <v>0</v>
      </c>
      <c r="K26" s="824">
        <f>'RM_5.10.1.sz.mell'!K26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'RM_5.10.1.sz.mell'!C27</f>
        <v>0</v>
      </c>
      <c r="D27" s="414">
        <f>'RM_5.10.1.sz.mell'!D27</f>
        <v>0</v>
      </c>
      <c r="E27" s="414">
        <f>'RM_5.10.1.sz.mell'!E27</f>
        <v>0</v>
      </c>
      <c r="F27" s="414">
        <f>'RM_5.10.1.sz.mell'!F27</f>
        <v>0</v>
      </c>
      <c r="G27" s="414">
        <f>'RM_5.10.1.sz.mell'!G27</f>
        <v>0</v>
      </c>
      <c r="H27" s="414">
        <f>'RM_5.10.1.sz.mell'!H27</f>
        <v>0</v>
      </c>
      <c r="I27" s="414">
        <f>'RM_5.10.1.sz.mell'!I27</f>
        <v>0</v>
      </c>
      <c r="J27" s="414">
        <f>'RM_5.10.1.sz.mell'!J27</f>
        <v>0</v>
      </c>
      <c r="K27" s="327">
        <f>'RM_5.10.1.sz.mell'!K27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'RM_5.10.1.sz.mell'!C28</f>
        <v>0</v>
      </c>
      <c r="D28" s="322">
        <f>'RM_5.10.1.sz.mell'!D28</f>
        <v>0</v>
      </c>
      <c r="E28" s="322">
        <f>'RM_5.10.1.sz.mell'!E28</f>
        <v>0</v>
      </c>
      <c r="F28" s="322">
        <f>'RM_5.10.1.sz.mell'!F28</f>
        <v>0</v>
      </c>
      <c r="G28" s="322">
        <f>'RM_5.10.1.sz.mell'!G28</f>
        <v>0</v>
      </c>
      <c r="H28" s="322">
        <f>'RM_5.10.1.sz.mell'!H28</f>
        <v>0</v>
      </c>
      <c r="I28" s="322">
        <f>'RM_5.10.1.sz.mell'!I28</f>
        <v>0</v>
      </c>
      <c r="J28" s="322">
        <f>'RM_5.10.1.sz.mell'!J28</f>
        <v>0</v>
      </c>
      <c r="K28" s="371">
        <f>'RM_5.10.1.sz.mell'!K28</f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'RM_5.10.1.sz.mell'!C29</f>
        <v>0</v>
      </c>
      <c r="D29" s="710">
        <f>'RM_5.10.1.sz.mell'!D29</f>
        <v>0</v>
      </c>
      <c r="E29" s="710">
        <f>'RM_5.10.1.sz.mell'!E29</f>
        <v>0</v>
      </c>
      <c r="F29" s="710">
        <f>'RM_5.10.1.sz.mell'!F29</f>
        <v>0</v>
      </c>
      <c r="G29" s="710">
        <f>'RM_5.10.1.sz.mell'!G29</f>
        <v>0</v>
      </c>
      <c r="H29" s="710">
        <f>'RM_5.10.1.sz.mell'!H29</f>
        <v>0</v>
      </c>
      <c r="I29" s="710">
        <f>'RM_5.10.1.sz.mell'!I29</f>
        <v>0</v>
      </c>
      <c r="J29" s="821">
        <f>'RM_5.10.1.sz.mell'!J29</f>
        <v>0</v>
      </c>
      <c r="K29" s="814">
        <f>'RM_5.10.1.sz.mell'!K29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'RM_5.10.1.sz.mell'!C30</f>
        <v>0</v>
      </c>
      <c r="D30" s="710">
        <f>'RM_5.10.1.sz.mell'!D30</f>
        <v>0</v>
      </c>
      <c r="E30" s="710">
        <f>'RM_5.10.1.sz.mell'!E30</f>
        <v>0</v>
      </c>
      <c r="F30" s="710">
        <f>'RM_5.10.1.sz.mell'!F30</f>
        <v>0</v>
      </c>
      <c r="G30" s="710">
        <f>'RM_5.10.1.sz.mell'!G30</f>
        <v>0</v>
      </c>
      <c r="H30" s="710">
        <f>'RM_5.10.1.sz.mell'!H30</f>
        <v>0</v>
      </c>
      <c r="I30" s="710">
        <f>'RM_5.10.1.sz.mell'!I30</f>
        <v>0</v>
      </c>
      <c r="J30" s="821">
        <f>'RM_5.10.1.sz.mell'!J30</f>
        <v>0</v>
      </c>
      <c r="K30" s="814">
        <f>'RM_5.10.1.sz.mell'!K30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'RM_5.10.1.sz.mell'!C31</f>
        <v>0</v>
      </c>
      <c r="D31" s="790">
        <f>'RM_5.10.1.sz.mell'!D31</f>
        <v>0</v>
      </c>
      <c r="E31" s="790">
        <f>'RM_5.10.1.sz.mell'!E31</f>
        <v>0</v>
      </c>
      <c r="F31" s="790">
        <f>'RM_5.10.1.sz.mell'!F31</f>
        <v>0</v>
      </c>
      <c r="G31" s="790">
        <f>'RM_5.10.1.sz.mell'!G31</f>
        <v>0</v>
      </c>
      <c r="H31" s="790">
        <f>'RM_5.10.1.sz.mell'!H31</f>
        <v>0</v>
      </c>
      <c r="I31" s="790">
        <f>'RM_5.10.1.sz.mell'!I31</f>
        <v>0</v>
      </c>
      <c r="J31" s="821">
        <f>'RM_5.10.1.sz.mell'!J31</f>
        <v>0</v>
      </c>
      <c r="K31" s="814">
        <f>'RM_5.10.1.sz.mell'!K31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'RM_5.10.1.sz.mell'!C32</f>
        <v>0</v>
      </c>
      <c r="D32" s="322">
        <f>'RM_5.10.1.sz.mell'!D32</f>
        <v>0</v>
      </c>
      <c r="E32" s="322">
        <f>'RM_5.10.1.sz.mell'!E32</f>
        <v>0</v>
      </c>
      <c r="F32" s="322">
        <f>'RM_5.10.1.sz.mell'!F32</f>
        <v>0</v>
      </c>
      <c r="G32" s="322">
        <f>'RM_5.10.1.sz.mell'!G32</f>
        <v>0</v>
      </c>
      <c r="H32" s="322">
        <f>'RM_5.10.1.sz.mell'!H32</f>
        <v>0</v>
      </c>
      <c r="I32" s="322">
        <f>'RM_5.10.1.sz.mell'!I32</f>
        <v>0</v>
      </c>
      <c r="J32" s="322">
        <f>'RM_5.10.1.sz.mell'!J32</f>
        <v>0</v>
      </c>
      <c r="K32" s="371">
        <f>'RM_5.10.1.sz.mell'!K32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'RM_5.10.1.sz.mell'!C33</f>
        <v>0</v>
      </c>
      <c r="D33" s="703">
        <f>'RM_5.10.1.sz.mell'!D33</f>
        <v>0</v>
      </c>
      <c r="E33" s="703">
        <f>'RM_5.10.1.sz.mell'!E33</f>
        <v>0</v>
      </c>
      <c r="F33" s="703">
        <f>'RM_5.10.1.sz.mell'!F33</f>
        <v>0</v>
      </c>
      <c r="G33" s="703">
        <f>'RM_5.10.1.sz.mell'!G33</f>
        <v>0</v>
      </c>
      <c r="H33" s="703">
        <f>'RM_5.10.1.sz.mell'!H33</f>
        <v>0</v>
      </c>
      <c r="I33" s="703">
        <f>'RM_5.10.1.sz.mell'!I33</f>
        <v>0</v>
      </c>
      <c r="J33" s="821">
        <f>'RM_5.10.1.sz.mell'!J33</f>
        <v>0</v>
      </c>
      <c r="K33" s="814">
        <f>'RM_5.10.1.sz.mell'!K33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'RM_5.10.1.sz.mell'!C34</f>
        <v>0</v>
      </c>
      <c r="D34" s="710">
        <f>'RM_5.10.1.sz.mell'!D34</f>
        <v>0</v>
      </c>
      <c r="E34" s="710">
        <f>'RM_5.10.1.sz.mell'!E34</f>
        <v>0</v>
      </c>
      <c r="F34" s="710">
        <f>'RM_5.10.1.sz.mell'!F34</f>
        <v>0</v>
      </c>
      <c r="G34" s="710">
        <f>'RM_5.10.1.sz.mell'!G34</f>
        <v>0</v>
      </c>
      <c r="H34" s="710">
        <f>'RM_5.10.1.sz.mell'!H34</f>
        <v>0</v>
      </c>
      <c r="I34" s="710">
        <f>'RM_5.10.1.sz.mell'!I34</f>
        <v>0</v>
      </c>
      <c r="J34" s="821">
        <f>'RM_5.10.1.sz.mell'!J34</f>
        <v>0</v>
      </c>
      <c r="K34" s="814">
        <f>'RM_5.10.1.sz.mell'!K34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'RM_5.10.1.sz.mell'!C35</f>
        <v>0</v>
      </c>
      <c r="D35" s="790">
        <f>'RM_5.10.1.sz.mell'!D35</f>
        <v>0</v>
      </c>
      <c r="E35" s="790">
        <f>'RM_5.10.1.sz.mell'!E35</f>
        <v>0</v>
      </c>
      <c r="F35" s="790">
        <f>'RM_5.10.1.sz.mell'!F35</f>
        <v>0</v>
      </c>
      <c r="G35" s="790">
        <f>'RM_5.10.1.sz.mell'!G35</f>
        <v>0</v>
      </c>
      <c r="H35" s="790">
        <f>'RM_5.10.1.sz.mell'!H35</f>
        <v>0</v>
      </c>
      <c r="I35" s="790">
        <f>'RM_5.10.1.sz.mell'!I35</f>
        <v>0</v>
      </c>
      <c r="J35" s="821">
        <f>'RM_5.10.1.sz.mell'!J35</f>
        <v>0</v>
      </c>
      <c r="K35" s="831">
        <f>'RM_5.10.1.sz.mell'!K35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'RM_5.10.1.sz.mell'!C36</f>
        <v>0</v>
      </c>
      <c r="D36" s="414">
        <f>'RM_5.10.1.sz.mell'!D36</f>
        <v>0</v>
      </c>
      <c r="E36" s="414">
        <f>'RM_5.10.1.sz.mell'!E36</f>
        <v>0</v>
      </c>
      <c r="F36" s="414">
        <f>'RM_5.10.1.sz.mell'!F36</f>
        <v>0</v>
      </c>
      <c r="G36" s="414">
        <f>'RM_5.10.1.sz.mell'!G36</f>
        <v>0</v>
      </c>
      <c r="H36" s="414">
        <f>'RM_5.10.1.sz.mell'!H36</f>
        <v>0</v>
      </c>
      <c r="I36" s="414">
        <f>'RM_5.10.1.sz.mell'!I36</f>
        <v>0</v>
      </c>
      <c r="J36" s="322">
        <f>'RM_5.10.1.sz.mell'!J36</f>
        <v>0</v>
      </c>
      <c r="K36" s="327">
        <f>'RM_5.10.1.sz.mell'!K36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'RM_5.10.1.sz.mell'!C37</f>
        <v>0</v>
      </c>
      <c r="D37" s="414">
        <f>'RM_5.10.1.sz.mell'!D37</f>
        <v>0</v>
      </c>
      <c r="E37" s="414">
        <f>'RM_5.10.1.sz.mell'!E37</f>
        <v>0</v>
      </c>
      <c r="F37" s="414">
        <f>'RM_5.10.1.sz.mell'!F37</f>
        <v>0</v>
      </c>
      <c r="G37" s="414">
        <f>'RM_5.10.1.sz.mell'!G37</f>
        <v>0</v>
      </c>
      <c r="H37" s="414">
        <f>'RM_5.10.1.sz.mell'!H37</f>
        <v>0</v>
      </c>
      <c r="I37" s="414">
        <f>'RM_5.10.1.sz.mell'!I37</f>
        <v>0</v>
      </c>
      <c r="J37" s="832">
        <f>'RM_5.10.1.sz.mell'!J37</f>
        <v>0</v>
      </c>
      <c r="K37" s="814">
        <f>'RM_5.10.1.sz.mell'!K37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'RM_5.10.1.sz.mell'!C38</f>
        <v>0</v>
      </c>
      <c r="D38" s="322">
        <f>'RM_5.10.1.sz.mell'!D38</f>
        <v>0</v>
      </c>
      <c r="E38" s="322">
        <f>'RM_5.10.1.sz.mell'!E38</f>
        <v>0</v>
      </c>
      <c r="F38" s="322">
        <f>'RM_5.10.1.sz.mell'!F38</f>
        <v>0</v>
      </c>
      <c r="G38" s="322">
        <f>'RM_5.10.1.sz.mell'!G38</f>
        <v>0</v>
      </c>
      <c r="H38" s="322">
        <f>'RM_5.10.1.sz.mell'!H38</f>
        <v>0</v>
      </c>
      <c r="I38" s="322">
        <f>'RM_5.10.1.sz.mell'!I38</f>
        <v>0</v>
      </c>
      <c r="J38" s="322">
        <f>'RM_5.10.1.sz.mell'!J38</f>
        <v>0</v>
      </c>
      <c r="K38" s="371">
        <f>'RM_5.10.1.sz.mell'!K38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'RM_5.10.1.sz.mell'!C39</f>
        <v>0</v>
      </c>
      <c r="D39" s="322">
        <f>'RM_5.10.1.sz.mell'!D39</f>
        <v>0</v>
      </c>
      <c r="E39" s="322">
        <f>'RM_5.10.1.sz.mell'!E39</f>
        <v>0</v>
      </c>
      <c r="F39" s="322">
        <f>'RM_5.10.1.sz.mell'!F39</f>
        <v>0</v>
      </c>
      <c r="G39" s="322">
        <f>'RM_5.10.1.sz.mell'!G39</f>
        <v>0</v>
      </c>
      <c r="H39" s="322">
        <f>'RM_5.10.1.sz.mell'!H39</f>
        <v>0</v>
      </c>
      <c r="I39" s="322">
        <f>'RM_5.10.1.sz.mell'!I39</f>
        <v>0</v>
      </c>
      <c r="J39" s="322">
        <f>'RM_5.10.1.sz.mell'!J39</f>
        <v>0</v>
      </c>
      <c r="K39" s="371">
        <f>'RM_5.10.1.sz.mell'!K39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'RM_5.10.1.sz.mell'!C40</f>
        <v>0</v>
      </c>
      <c r="D40" s="703">
        <f>'RM_5.10.1.sz.mell'!D40</f>
        <v>0</v>
      </c>
      <c r="E40" s="703">
        <f>'RM_5.10.1.sz.mell'!E40</f>
        <v>0</v>
      </c>
      <c r="F40" s="703">
        <f>'RM_5.10.1.sz.mell'!F40</f>
        <v>0</v>
      </c>
      <c r="G40" s="703">
        <f>'RM_5.10.1.sz.mell'!G40</f>
        <v>0</v>
      </c>
      <c r="H40" s="703">
        <f>'RM_5.10.1.sz.mell'!H40</f>
        <v>0</v>
      </c>
      <c r="I40" s="703">
        <f>'RM_5.10.1.sz.mell'!I40</f>
        <v>0</v>
      </c>
      <c r="J40" s="821">
        <f>'RM_5.10.1.sz.mell'!J40</f>
        <v>0</v>
      </c>
      <c r="K40" s="814">
        <f>'RM_5.10.1.sz.mell'!K40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'RM_5.10.1.sz.mell'!C41</f>
        <v>0</v>
      </c>
      <c r="D41" s="710">
        <f>'RM_5.10.1.sz.mell'!D41</f>
        <v>0</v>
      </c>
      <c r="E41" s="710">
        <f>'RM_5.10.1.sz.mell'!E41</f>
        <v>0</v>
      </c>
      <c r="F41" s="710">
        <f>'RM_5.10.1.sz.mell'!F41</f>
        <v>0</v>
      </c>
      <c r="G41" s="710">
        <f>'RM_5.10.1.sz.mell'!G41</f>
        <v>0</v>
      </c>
      <c r="H41" s="710">
        <f>'RM_5.10.1.sz.mell'!H41</f>
        <v>0</v>
      </c>
      <c r="I41" s="710">
        <f>'RM_5.10.1.sz.mell'!I41</f>
        <v>0</v>
      </c>
      <c r="J41" s="821">
        <f>'RM_5.10.1.sz.mell'!J41</f>
        <v>0</v>
      </c>
      <c r="K41" s="822">
        <f>'RM_5.10.1.sz.mell'!K41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'RM_5.10.1.sz.mell'!C42</f>
        <v>0</v>
      </c>
      <c r="D42" s="707">
        <f>'RM_5.10.1.sz.mell'!D42</f>
        <v>0</v>
      </c>
      <c r="E42" s="707">
        <f>'RM_5.10.1.sz.mell'!E42</f>
        <v>0</v>
      </c>
      <c r="F42" s="707">
        <f>'RM_5.10.1.sz.mell'!F42</f>
        <v>0</v>
      </c>
      <c r="G42" s="707">
        <f>'RM_5.10.1.sz.mell'!G42</f>
        <v>0</v>
      </c>
      <c r="H42" s="707">
        <f>'RM_5.10.1.sz.mell'!H42</f>
        <v>0</v>
      </c>
      <c r="I42" s="707">
        <f>'RM_5.10.1.sz.mell'!I42</f>
        <v>0</v>
      </c>
      <c r="J42" s="821">
        <f>'RM_5.10.1.sz.mell'!J42</f>
        <v>0</v>
      </c>
      <c r="K42" s="824">
        <f>'RM_5.10.1.sz.mell'!K42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'RM_5.10.1.sz.mell'!C43</f>
        <v>0</v>
      </c>
      <c r="D43" s="322">
        <f>'RM_5.10.1.sz.mell'!D43</f>
        <v>0</v>
      </c>
      <c r="E43" s="322">
        <f>'RM_5.10.1.sz.mell'!E43</f>
        <v>0</v>
      </c>
      <c r="F43" s="322">
        <f>'RM_5.10.1.sz.mell'!F43</f>
        <v>0</v>
      </c>
      <c r="G43" s="322">
        <f>'RM_5.10.1.sz.mell'!G43</f>
        <v>0</v>
      </c>
      <c r="H43" s="322">
        <f>'RM_5.10.1.sz.mell'!H43</f>
        <v>0</v>
      </c>
      <c r="I43" s="322">
        <f>'RM_5.10.1.sz.mell'!I43</f>
        <v>0</v>
      </c>
      <c r="J43" s="322">
        <f>'RM_5.10.1.sz.mell'!J43</f>
        <v>0</v>
      </c>
      <c r="K43" s="371">
        <f>'RM_5.10.1.sz.mell'!K43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'RM_5.10.1.sz.mell'!C45</f>
        <v>0</v>
      </c>
      <c r="D45" s="834">
        <f>'RM_5.10.1.sz.mell'!D45</f>
        <v>0</v>
      </c>
      <c r="E45" s="834">
        <f>'RM_5.10.1.sz.mell'!E45</f>
        <v>0</v>
      </c>
      <c r="F45" s="834">
        <f>'RM_5.10.1.sz.mell'!F45</f>
        <v>0</v>
      </c>
      <c r="G45" s="834">
        <f>'RM_5.10.1.sz.mell'!G45</f>
        <v>0</v>
      </c>
      <c r="H45" s="834">
        <f>'RM_5.10.1.sz.mell'!H45</f>
        <v>0</v>
      </c>
      <c r="I45" s="834">
        <f>'RM_5.10.1.sz.mell'!I45</f>
        <v>0</v>
      </c>
      <c r="J45" s="834">
        <f>'RM_5.10.1.sz.mell'!J45</f>
        <v>0</v>
      </c>
      <c r="K45" s="327">
        <f>'RM_5.10.1.sz.mell'!K45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'RM_5.10.1.sz.mell'!C46</f>
        <v>0</v>
      </c>
      <c r="D46" s="836">
        <f>'RM_5.10.1.sz.mell'!D46</f>
        <v>0</v>
      </c>
      <c r="E46" s="836">
        <f>'RM_5.10.1.sz.mell'!E46</f>
        <v>0</v>
      </c>
      <c r="F46" s="836">
        <f>'RM_5.10.1.sz.mell'!F46</f>
        <v>0</v>
      </c>
      <c r="G46" s="836">
        <f>'RM_5.10.1.sz.mell'!G46</f>
        <v>0</v>
      </c>
      <c r="H46" s="836">
        <f>'RM_5.10.1.sz.mell'!H46</f>
        <v>0</v>
      </c>
      <c r="I46" s="836">
        <f>'RM_5.10.1.sz.mell'!I46</f>
        <v>0</v>
      </c>
      <c r="J46" s="836">
        <f>'RM_5.10.1.sz.mell'!J46</f>
        <v>0</v>
      </c>
      <c r="K46" s="837">
        <f>'RM_5.10.1.sz.mell'!K46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'RM_5.10.1.sz.mell'!C47</f>
        <v>0</v>
      </c>
      <c r="D47" s="839">
        <f>'RM_5.10.1.sz.mell'!D47</f>
        <v>0</v>
      </c>
      <c r="E47" s="839">
        <f>'RM_5.10.1.sz.mell'!E47</f>
        <v>0</v>
      </c>
      <c r="F47" s="839">
        <f>'RM_5.10.1.sz.mell'!F47</f>
        <v>0</v>
      </c>
      <c r="G47" s="839">
        <f>'RM_5.10.1.sz.mell'!G47</f>
        <v>0</v>
      </c>
      <c r="H47" s="839">
        <f>'RM_5.10.1.sz.mell'!H47</f>
        <v>0</v>
      </c>
      <c r="I47" s="839">
        <f>'RM_5.10.1.sz.mell'!I47</f>
        <v>0</v>
      </c>
      <c r="J47" s="839">
        <f>'RM_5.10.1.sz.mell'!J47</f>
        <v>0</v>
      </c>
      <c r="K47" s="840">
        <f>'RM_5.10.1.sz.mell'!K47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'RM_5.10.1.sz.mell'!C48</f>
        <v>0</v>
      </c>
      <c r="D48" s="839">
        <f>'RM_5.10.1.sz.mell'!D48</f>
        <v>0</v>
      </c>
      <c r="E48" s="839">
        <f>'RM_5.10.1.sz.mell'!E48</f>
        <v>0</v>
      </c>
      <c r="F48" s="839">
        <f>'RM_5.10.1.sz.mell'!F48</f>
        <v>0</v>
      </c>
      <c r="G48" s="839">
        <f>'RM_5.10.1.sz.mell'!G48</f>
        <v>0</v>
      </c>
      <c r="H48" s="839">
        <f>'RM_5.10.1.sz.mell'!H48</f>
        <v>0</v>
      </c>
      <c r="I48" s="839">
        <f>'RM_5.10.1.sz.mell'!I48</f>
        <v>0</v>
      </c>
      <c r="J48" s="839">
        <f>'RM_5.10.1.sz.mell'!J48</f>
        <v>0</v>
      </c>
      <c r="K48" s="840">
        <f>'RM_5.10.1.sz.mell'!K48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'RM_5.10.1.sz.mell'!C49</f>
        <v>0</v>
      </c>
      <c r="D49" s="839">
        <f>'RM_5.10.1.sz.mell'!D49</f>
        <v>0</v>
      </c>
      <c r="E49" s="839">
        <f>'RM_5.10.1.sz.mell'!E49</f>
        <v>0</v>
      </c>
      <c r="F49" s="839">
        <f>'RM_5.10.1.sz.mell'!F49</f>
        <v>0</v>
      </c>
      <c r="G49" s="839">
        <f>'RM_5.10.1.sz.mell'!G49</f>
        <v>0</v>
      </c>
      <c r="H49" s="839">
        <f>'RM_5.10.1.sz.mell'!H49</f>
        <v>0</v>
      </c>
      <c r="I49" s="839">
        <f>'RM_5.10.1.sz.mell'!I49</f>
        <v>0</v>
      </c>
      <c r="J49" s="839">
        <f>'RM_5.10.1.sz.mell'!J49</f>
        <v>0</v>
      </c>
      <c r="K49" s="840">
        <f>'RM_5.10.1.sz.mell'!K49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'RM_5.10.1.sz.mell'!C50</f>
        <v>0</v>
      </c>
      <c r="D50" s="839">
        <f>'RM_5.10.1.sz.mell'!D50</f>
        <v>0</v>
      </c>
      <c r="E50" s="839">
        <f>'RM_5.10.1.sz.mell'!E50</f>
        <v>0</v>
      </c>
      <c r="F50" s="839">
        <f>'RM_5.10.1.sz.mell'!F50</f>
        <v>0</v>
      </c>
      <c r="G50" s="839">
        <f>'RM_5.10.1.sz.mell'!G50</f>
        <v>0</v>
      </c>
      <c r="H50" s="839">
        <f>'RM_5.10.1.sz.mell'!H50</f>
        <v>0</v>
      </c>
      <c r="I50" s="839">
        <f>'RM_5.10.1.sz.mell'!I50</f>
        <v>0</v>
      </c>
      <c r="J50" s="839">
        <f>'RM_5.10.1.sz.mell'!J50</f>
        <v>0</v>
      </c>
      <c r="K50" s="840">
        <f>'RM_5.10.1.sz.mell'!K50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'RM_5.10.1.sz.mell'!C51</f>
        <v>0</v>
      </c>
      <c r="D51" s="834">
        <f>'RM_5.10.1.sz.mell'!D51</f>
        <v>0</v>
      </c>
      <c r="E51" s="834">
        <f>'RM_5.10.1.sz.mell'!E51</f>
        <v>0</v>
      </c>
      <c r="F51" s="834">
        <f>'RM_5.10.1.sz.mell'!F51</f>
        <v>0</v>
      </c>
      <c r="G51" s="834">
        <f>'RM_5.10.1.sz.mell'!G51</f>
        <v>0</v>
      </c>
      <c r="H51" s="834">
        <f>'RM_5.10.1.sz.mell'!H51</f>
        <v>0</v>
      </c>
      <c r="I51" s="834">
        <f>'RM_5.10.1.sz.mell'!I51</f>
        <v>0</v>
      </c>
      <c r="J51" s="834">
        <f>'RM_5.10.1.sz.mell'!J51</f>
        <v>0</v>
      </c>
      <c r="K51" s="327">
        <f>'RM_5.10.1.sz.mell'!K51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'RM_5.10.1.sz.mell'!C52</f>
        <v>0</v>
      </c>
      <c r="D52" s="836">
        <f>'RM_5.10.1.sz.mell'!D52</f>
        <v>0</v>
      </c>
      <c r="E52" s="836">
        <f>'RM_5.10.1.sz.mell'!E52</f>
        <v>0</v>
      </c>
      <c r="F52" s="836">
        <f>'RM_5.10.1.sz.mell'!F52</f>
        <v>0</v>
      </c>
      <c r="G52" s="836">
        <f>'RM_5.10.1.sz.mell'!G52</f>
        <v>0</v>
      </c>
      <c r="H52" s="836">
        <f>'RM_5.10.1.sz.mell'!H52</f>
        <v>0</v>
      </c>
      <c r="I52" s="836">
        <f>'RM_5.10.1.sz.mell'!I52</f>
        <v>0</v>
      </c>
      <c r="J52" s="836">
        <f>'RM_5.10.1.sz.mell'!J52</f>
        <v>0</v>
      </c>
      <c r="K52" s="837">
        <f>'RM_5.10.1.sz.mell'!K52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'RM_5.10.1.sz.mell'!C53</f>
        <v>0</v>
      </c>
      <c r="D53" s="839">
        <f>'RM_5.10.1.sz.mell'!D53</f>
        <v>0</v>
      </c>
      <c r="E53" s="839">
        <f>'RM_5.10.1.sz.mell'!E53</f>
        <v>0</v>
      </c>
      <c r="F53" s="839">
        <f>'RM_5.10.1.sz.mell'!F53</f>
        <v>0</v>
      </c>
      <c r="G53" s="839">
        <f>'RM_5.10.1.sz.mell'!G53</f>
        <v>0</v>
      </c>
      <c r="H53" s="839">
        <f>'RM_5.10.1.sz.mell'!H53</f>
        <v>0</v>
      </c>
      <c r="I53" s="839">
        <f>'RM_5.10.1.sz.mell'!I53</f>
        <v>0</v>
      </c>
      <c r="J53" s="839">
        <f>'RM_5.10.1.sz.mell'!J53</f>
        <v>0</v>
      </c>
      <c r="K53" s="840">
        <f>'RM_5.10.1.sz.mell'!K53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'RM_5.10.1.sz.mell'!C54</f>
        <v>0</v>
      </c>
      <c r="D54" s="839">
        <f>'RM_5.10.1.sz.mell'!D54</f>
        <v>0</v>
      </c>
      <c r="E54" s="839">
        <f>'RM_5.10.1.sz.mell'!E54</f>
        <v>0</v>
      </c>
      <c r="F54" s="839">
        <f>'RM_5.10.1.sz.mell'!F54</f>
        <v>0</v>
      </c>
      <c r="G54" s="839">
        <f>'RM_5.10.1.sz.mell'!G54</f>
        <v>0</v>
      </c>
      <c r="H54" s="839">
        <f>'RM_5.10.1.sz.mell'!H54</f>
        <v>0</v>
      </c>
      <c r="I54" s="839">
        <f>'RM_5.10.1.sz.mell'!I54</f>
        <v>0</v>
      </c>
      <c r="J54" s="839">
        <f>'RM_5.10.1.sz.mell'!J54</f>
        <v>0</v>
      </c>
      <c r="K54" s="840">
        <f>'RM_5.10.1.sz.mell'!K54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'RM_5.10.1.sz.mell'!C55</f>
        <v>0</v>
      </c>
      <c r="D55" s="839">
        <f>'RM_5.10.1.sz.mell'!D55</f>
        <v>0</v>
      </c>
      <c r="E55" s="839">
        <f>'RM_5.10.1.sz.mell'!E55</f>
        <v>0</v>
      </c>
      <c r="F55" s="839">
        <f>'RM_5.10.1.sz.mell'!F55</f>
        <v>0</v>
      </c>
      <c r="G55" s="839">
        <f>'RM_5.10.1.sz.mell'!G55</f>
        <v>0</v>
      </c>
      <c r="H55" s="839">
        <f>'RM_5.10.1.sz.mell'!H55</f>
        <v>0</v>
      </c>
      <c r="I55" s="839">
        <f>'RM_5.10.1.sz.mell'!I55</f>
        <v>0</v>
      </c>
      <c r="J55" s="839">
        <f>'RM_5.10.1.sz.mell'!J55</f>
        <v>0</v>
      </c>
      <c r="K55" s="840">
        <f>'RM_5.10.1.sz.mell'!K55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'RM_5.10.1.sz.mell'!C56</f>
        <v>0</v>
      </c>
      <c r="D56" s="834">
        <f>'RM_5.10.1.sz.mell'!D56</f>
        <v>0</v>
      </c>
      <c r="E56" s="834">
        <f>'RM_5.10.1.sz.mell'!E56</f>
        <v>0</v>
      </c>
      <c r="F56" s="834">
        <f>'RM_5.10.1.sz.mell'!F56</f>
        <v>0</v>
      </c>
      <c r="G56" s="834">
        <f>'RM_5.10.1.sz.mell'!G56</f>
        <v>0</v>
      </c>
      <c r="H56" s="834">
        <f>'RM_5.10.1.sz.mell'!H56</f>
        <v>0</v>
      </c>
      <c r="I56" s="834">
        <f>'RM_5.10.1.sz.mell'!I56</f>
        <v>0</v>
      </c>
      <c r="J56" s="834">
        <f>'RM_5.10.1.sz.mell'!J56</f>
        <v>0</v>
      </c>
      <c r="K56" s="327">
        <f>'RM_5.10.1.sz.mell'!K56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'RM_5.10.1.sz.mell'!C57</f>
        <v>0</v>
      </c>
      <c r="D57" s="842">
        <f>'RM_5.10.1.sz.mell'!D57</f>
        <v>0</v>
      </c>
      <c r="E57" s="842">
        <f>'RM_5.10.1.sz.mell'!E57</f>
        <v>0</v>
      </c>
      <c r="F57" s="842">
        <f>'RM_5.10.1.sz.mell'!F57</f>
        <v>0</v>
      </c>
      <c r="G57" s="842">
        <f>'RM_5.10.1.sz.mell'!G57</f>
        <v>0</v>
      </c>
      <c r="H57" s="842">
        <f>'RM_5.10.1.sz.mell'!H57</f>
        <v>0</v>
      </c>
      <c r="I57" s="842">
        <f>'RM_5.10.1.sz.mell'!I57</f>
        <v>0</v>
      </c>
      <c r="J57" s="842">
        <f>'RM_5.10.1.sz.mell'!J57</f>
        <v>0</v>
      </c>
      <c r="K57" s="375">
        <f>'RM_5.10.1.sz.mell'!K57</f>
        <v>0</v>
      </c>
    </row>
    <row r="58" spans="1:11" ht="8.1" customHeight="1" thickBot="1" x14ac:dyDescent="0.3">
      <c r="C58" s="848">
        <f>'RM_5.10.1.sz.mell'!C58</f>
        <v>0</v>
      </c>
      <c r="D58" s="848">
        <f>'RM_5.10.1.sz.mell'!D58</f>
        <v>0</v>
      </c>
      <c r="E58" s="848">
        <f>'RM_5.10.1.sz.mell'!E58</f>
        <v>0</v>
      </c>
      <c r="F58" s="848">
        <f>'RM_5.10.1.sz.mell'!F58</f>
        <v>0</v>
      </c>
      <c r="G58" s="848">
        <f>'RM_5.10.1.sz.mell'!G58</f>
        <v>0</v>
      </c>
      <c r="H58" s="848">
        <f>'RM_5.10.1.sz.mell'!H58</f>
        <v>0</v>
      </c>
      <c r="I58" s="848">
        <f>'RM_5.10.1.sz.mell'!I58</f>
        <v>0</v>
      </c>
      <c r="J58" s="848">
        <f>'RM_5.10.1.sz.mell'!J58</f>
        <v>0</v>
      </c>
      <c r="K58" s="849">
        <f>'RM_5.10.1.sz.mell'!K58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'RM_5.10.1.sz.mell'!C59</f>
        <v>0</v>
      </c>
      <c r="D59" s="846">
        <f>'RM_5.10.1.sz.mell'!D59</f>
        <v>0</v>
      </c>
      <c r="E59" s="846">
        <f>'RM_5.10.1.sz.mell'!E59</f>
        <v>0</v>
      </c>
      <c r="F59" s="846">
        <f>'RM_5.10.1.sz.mell'!F59</f>
        <v>0</v>
      </c>
      <c r="G59" s="846">
        <f>'RM_5.10.1.sz.mell'!G59</f>
        <v>0</v>
      </c>
      <c r="H59" s="846">
        <f>'RM_5.10.1.sz.mell'!H59</f>
        <v>0</v>
      </c>
      <c r="I59" s="846">
        <f>'RM_5.10.1.sz.mell'!I59</f>
        <v>0</v>
      </c>
      <c r="J59" s="846">
        <f>'RM_5.10.1.sz.mell'!J59</f>
        <v>0</v>
      </c>
      <c r="K59" s="847">
        <f>'RM_5.10.1.sz.mell'!K59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'RM_5.10.1.sz.mell'!C60</f>
        <v>0</v>
      </c>
      <c r="D60" s="846">
        <f>'RM_5.10.1.sz.mell'!D60</f>
        <v>0</v>
      </c>
      <c r="E60" s="846">
        <f>'RM_5.10.1.sz.mell'!E60</f>
        <v>0</v>
      </c>
      <c r="F60" s="846">
        <f>'RM_5.10.1.sz.mell'!F60</f>
        <v>0</v>
      </c>
      <c r="G60" s="846">
        <f>'RM_5.10.1.sz.mell'!G60</f>
        <v>0</v>
      </c>
      <c r="H60" s="846">
        <f>'RM_5.10.1.sz.mell'!H60</f>
        <v>0</v>
      </c>
      <c r="I60" s="846">
        <f>'RM_5.10.1.sz.mell'!I60</f>
        <v>0</v>
      </c>
      <c r="J60" s="846">
        <f>'RM_5.10.1.sz.mell'!J60</f>
        <v>0</v>
      </c>
      <c r="K60" s="847">
        <f>'RM_5.10.1.sz.mell'!K60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theme="7"/>
  </sheetPr>
  <dimension ref="A1:K60"/>
  <sheetViews>
    <sheetView topLeftCell="B1" zoomScale="120" zoomScaleNormal="120" workbookViewId="0">
      <selection activeCell="N35" sqref="N35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CONCATENATE("5.10.2. melléklet ",E_ALAPADATOK!A7," ",E_ALAPADATOK!B7," ",E_ALAPADATOK!C7," ",E_ALAPADATOK!D7," ",E_ALAPADATOK!E7," ",E_ALAPADATOK!F7," ",E_ALAPADATOK!G7," ",E_ALAPADATOK!H7)</f>
        <v>5.10.2.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CONCATENATE('E_5.10.1.sz.mell'!B2:J2)</f>
        <v>8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617</v>
      </c>
    </row>
    <row r="3" spans="1:11" s="465" customFormat="1" ht="23.1" customHeight="1" thickBot="1" x14ac:dyDescent="0.3">
      <c r="A3" s="635" t="s">
        <v>203</v>
      </c>
      <c r="B3" s="1763" t="str">
        <f>CONCATENATE('E_5.1.2.sz.mell'!B3:J3)</f>
        <v>Önként vállalt feladatok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60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'RM_5.10.2.sz.mell'!C10</f>
        <v>0</v>
      </c>
      <c r="D10" s="322">
        <f>'RM_5.10.2.sz.mell'!D10</f>
        <v>0</v>
      </c>
      <c r="E10" s="322">
        <f>'RM_5.10.2.sz.mell'!E10</f>
        <v>0</v>
      </c>
      <c r="F10" s="322">
        <f>'RM_5.10.2.sz.mell'!F10</f>
        <v>0</v>
      </c>
      <c r="G10" s="322">
        <f>'RM_5.10.2.sz.mell'!G10</f>
        <v>0</v>
      </c>
      <c r="H10" s="322">
        <f>'RM_5.10.2.sz.mell'!H10</f>
        <v>0</v>
      </c>
      <c r="I10" s="322">
        <f>'RM_5.10.2.sz.mell'!I10</f>
        <v>0</v>
      </c>
      <c r="J10" s="322">
        <f>'RM_5.10.2.sz.mell'!J10</f>
        <v>0</v>
      </c>
      <c r="K10" s="322">
        <f>'RM_5.10.2.sz.mell'!K10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'RM_5.10.2.sz.mell'!C11</f>
        <v>0</v>
      </c>
      <c r="D11" s="715">
        <f>'RM_5.10.2.sz.mell'!D11</f>
        <v>0</v>
      </c>
      <c r="E11" s="715">
        <f>'RM_5.10.2.sz.mell'!E11</f>
        <v>0</v>
      </c>
      <c r="F11" s="715">
        <f>'RM_5.10.2.sz.mell'!F11</f>
        <v>0</v>
      </c>
      <c r="G11" s="715">
        <f>'RM_5.10.2.sz.mell'!G11</f>
        <v>0</v>
      </c>
      <c r="H11" s="715">
        <f>'RM_5.10.2.sz.mell'!H11</f>
        <v>0</v>
      </c>
      <c r="I11" s="715">
        <f>'RM_5.10.2.sz.mell'!I11</f>
        <v>0</v>
      </c>
      <c r="J11" s="813">
        <f>'RM_5.10.2.sz.mell'!J11</f>
        <v>0</v>
      </c>
      <c r="K11" s="814">
        <f>'RM_5.10.2.sz.mell'!K11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'RM_5.10.2.sz.mell'!C12</f>
        <v>0</v>
      </c>
      <c r="D12" s="717">
        <f>'RM_5.10.2.sz.mell'!D12</f>
        <v>0</v>
      </c>
      <c r="E12" s="717">
        <f>'RM_5.10.2.sz.mell'!E12</f>
        <v>0</v>
      </c>
      <c r="F12" s="717">
        <f>'RM_5.10.2.sz.mell'!F12</f>
        <v>0</v>
      </c>
      <c r="G12" s="717">
        <f>'RM_5.10.2.sz.mell'!G12</f>
        <v>0</v>
      </c>
      <c r="H12" s="717">
        <f>'RM_5.10.2.sz.mell'!H12</f>
        <v>0</v>
      </c>
      <c r="I12" s="717">
        <f>'RM_5.10.2.sz.mell'!I12</f>
        <v>0</v>
      </c>
      <c r="J12" s="816">
        <f>'RM_5.10.2.sz.mell'!J12</f>
        <v>0</v>
      </c>
      <c r="K12" s="814">
        <f>'RM_5.10.2.sz.mell'!K12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'RM_5.10.2.sz.mell'!C13</f>
        <v>0</v>
      </c>
      <c r="D13" s="717">
        <f>'RM_5.10.2.sz.mell'!D13</f>
        <v>0</v>
      </c>
      <c r="E13" s="717">
        <f>'RM_5.10.2.sz.mell'!E13</f>
        <v>0</v>
      </c>
      <c r="F13" s="717">
        <f>'RM_5.10.2.sz.mell'!F13</f>
        <v>0</v>
      </c>
      <c r="G13" s="717">
        <f>'RM_5.10.2.sz.mell'!G13</f>
        <v>0</v>
      </c>
      <c r="H13" s="717">
        <f>'RM_5.10.2.sz.mell'!H13</f>
        <v>0</v>
      </c>
      <c r="I13" s="717">
        <f>'RM_5.10.2.sz.mell'!I13</f>
        <v>0</v>
      </c>
      <c r="J13" s="816">
        <f>'RM_5.10.2.sz.mell'!J13</f>
        <v>0</v>
      </c>
      <c r="K13" s="814">
        <f>'RM_5.10.2.sz.mell'!K13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'RM_5.10.2.sz.mell'!C14</f>
        <v>0</v>
      </c>
      <c r="D14" s="717">
        <f>'RM_5.10.2.sz.mell'!D14</f>
        <v>0</v>
      </c>
      <c r="E14" s="717">
        <f>'RM_5.10.2.sz.mell'!E14</f>
        <v>0</v>
      </c>
      <c r="F14" s="717">
        <f>'RM_5.10.2.sz.mell'!F14</f>
        <v>0</v>
      </c>
      <c r="G14" s="717">
        <f>'RM_5.10.2.sz.mell'!G14</f>
        <v>0</v>
      </c>
      <c r="H14" s="717">
        <f>'RM_5.10.2.sz.mell'!H14</f>
        <v>0</v>
      </c>
      <c r="I14" s="717">
        <f>'RM_5.10.2.sz.mell'!I14</f>
        <v>0</v>
      </c>
      <c r="J14" s="816">
        <f>'RM_5.10.2.sz.mell'!J14</f>
        <v>0</v>
      </c>
      <c r="K14" s="814">
        <f>'RM_5.10.2.sz.mell'!K14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'RM_5.10.2.sz.mell'!C15</f>
        <v>0</v>
      </c>
      <c r="D15" s="717">
        <f>'RM_5.10.2.sz.mell'!D15</f>
        <v>0</v>
      </c>
      <c r="E15" s="717">
        <f>'RM_5.10.2.sz.mell'!E15</f>
        <v>0</v>
      </c>
      <c r="F15" s="717">
        <f>'RM_5.10.2.sz.mell'!F15</f>
        <v>0</v>
      </c>
      <c r="G15" s="717">
        <f>'RM_5.10.2.sz.mell'!G15</f>
        <v>0</v>
      </c>
      <c r="H15" s="717">
        <f>'RM_5.10.2.sz.mell'!H15</f>
        <v>0</v>
      </c>
      <c r="I15" s="717">
        <f>'RM_5.10.2.sz.mell'!I15</f>
        <v>0</v>
      </c>
      <c r="J15" s="816">
        <f>'RM_5.10.2.sz.mell'!J15</f>
        <v>0</v>
      </c>
      <c r="K15" s="814">
        <f>'RM_5.10.2.sz.mell'!K15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'RM_5.10.2.sz.mell'!C16</f>
        <v>0</v>
      </c>
      <c r="D16" s="717">
        <f>'RM_5.10.2.sz.mell'!D16</f>
        <v>0</v>
      </c>
      <c r="E16" s="717">
        <f>'RM_5.10.2.sz.mell'!E16</f>
        <v>0</v>
      </c>
      <c r="F16" s="717">
        <f>'RM_5.10.2.sz.mell'!F16</f>
        <v>0</v>
      </c>
      <c r="G16" s="717">
        <f>'RM_5.10.2.sz.mell'!G16</f>
        <v>0</v>
      </c>
      <c r="H16" s="717">
        <f>'RM_5.10.2.sz.mell'!H16</f>
        <v>0</v>
      </c>
      <c r="I16" s="717">
        <f>'RM_5.10.2.sz.mell'!I16</f>
        <v>0</v>
      </c>
      <c r="J16" s="816">
        <f>'RM_5.10.2.sz.mell'!J16</f>
        <v>0</v>
      </c>
      <c r="K16" s="814">
        <f>'RM_5.10.2.sz.mell'!K16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'RM_5.10.2.sz.mell'!C17</f>
        <v>0</v>
      </c>
      <c r="D17" s="717">
        <f>'RM_5.10.2.sz.mell'!D17</f>
        <v>0</v>
      </c>
      <c r="E17" s="717">
        <f>'RM_5.10.2.sz.mell'!E17</f>
        <v>0</v>
      </c>
      <c r="F17" s="717">
        <f>'RM_5.10.2.sz.mell'!F17</f>
        <v>0</v>
      </c>
      <c r="G17" s="717">
        <f>'RM_5.10.2.sz.mell'!G17</f>
        <v>0</v>
      </c>
      <c r="H17" s="717">
        <f>'RM_5.10.2.sz.mell'!H17</f>
        <v>0</v>
      </c>
      <c r="I17" s="717">
        <f>'RM_5.10.2.sz.mell'!I17</f>
        <v>0</v>
      </c>
      <c r="J17" s="816">
        <f>'RM_5.10.2.sz.mell'!J17</f>
        <v>0</v>
      </c>
      <c r="K17" s="814">
        <f>'RM_5.10.2.sz.mell'!K17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'RM_5.10.2.sz.mell'!C18</f>
        <v>0</v>
      </c>
      <c r="D18" s="717">
        <f>'RM_5.10.2.sz.mell'!D18</f>
        <v>0</v>
      </c>
      <c r="E18" s="717">
        <f>'RM_5.10.2.sz.mell'!E18</f>
        <v>0</v>
      </c>
      <c r="F18" s="717">
        <f>'RM_5.10.2.sz.mell'!F18</f>
        <v>0</v>
      </c>
      <c r="G18" s="717">
        <f>'RM_5.10.2.sz.mell'!G18</f>
        <v>0</v>
      </c>
      <c r="H18" s="717">
        <f>'RM_5.10.2.sz.mell'!H18</f>
        <v>0</v>
      </c>
      <c r="I18" s="717">
        <f>'RM_5.10.2.sz.mell'!I18</f>
        <v>0</v>
      </c>
      <c r="J18" s="816">
        <f>'RM_5.10.2.sz.mell'!J18</f>
        <v>0</v>
      </c>
      <c r="K18" s="814">
        <f>'RM_5.10.2.sz.mell'!K18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'RM_5.10.2.sz.mell'!C19</f>
        <v>0</v>
      </c>
      <c r="D19" s="717">
        <f>'RM_5.10.2.sz.mell'!D19</f>
        <v>0</v>
      </c>
      <c r="E19" s="717">
        <f>'RM_5.10.2.sz.mell'!E19</f>
        <v>0</v>
      </c>
      <c r="F19" s="717">
        <f>'RM_5.10.2.sz.mell'!F19</f>
        <v>0</v>
      </c>
      <c r="G19" s="717">
        <f>'RM_5.10.2.sz.mell'!G19</f>
        <v>0</v>
      </c>
      <c r="H19" s="717">
        <f>'RM_5.10.2.sz.mell'!H19</f>
        <v>0</v>
      </c>
      <c r="I19" s="717">
        <f>'RM_5.10.2.sz.mell'!I19</f>
        <v>0</v>
      </c>
      <c r="J19" s="816">
        <f>'RM_5.10.2.sz.mell'!J19</f>
        <v>0</v>
      </c>
      <c r="K19" s="814">
        <f>'RM_5.10.2.sz.mell'!K19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'RM_5.10.2.sz.mell'!C20</f>
        <v>0</v>
      </c>
      <c r="D20" s="717">
        <f>'RM_5.10.2.sz.mell'!D20</f>
        <v>0</v>
      </c>
      <c r="E20" s="717">
        <f>'RM_5.10.2.sz.mell'!E20</f>
        <v>0</v>
      </c>
      <c r="F20" s="717">
        <f>'RM_5.10.2.sz.mell'!F20</f>
        <v>0</v>
      </c>
      <c r="G20" s="717">
        <f>'RM_5.10.2.sz.mell'!G20</f>
        <v>0</v>
      </c>
      <c r="H20" s="717">
        <f>'RM_5.10.2.sz.mell'!H20</f>
        <v>0</v>
      </c>
      <c r="I20" s="717">
        <f>'RM_5.10.2.sz.mell'!I20</f>
        <v>0</v>
      </c>
      <c r="J20" s="816">
        <f>'RM_5.10.2.sz.mell'!J20</f>
        <v>0</v>
      </c>
      <c r="K20" s="814">
        <f>'RM_5.10.2.sz.mell'!K20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'RM_5.10.2.sz.mell'!C21</f>
        <v>0</v>
      </c>
      <c r="D21" s="719">
        <f>'RM_5.10.2.sz.mell'!D21</f>
        <v>0</v>
      </c>
      <c r="E21" s="719">
        <f>'RM_5.10.2.sz.mell'!E21</f>
        <v>0</v>
      </c>
      <c r="F21" s="719">
        <f>'RM_5.10.2.sz.mell'!F21</f>
        <v>0</v>
      </c>
      <c r="G21" s="719">
        <f>'RM_5.10.2.sz.mell'!G21</f>
        <v>0</v>
      </c>
      <c r="H21" s="719">
        <f>'RM_5.10.2.sz.mell'!H21</f>
        <v>0</v>
      </c>
      <c r="I21" s="719">
        <f>'RM_5.10.2.sz.mell'!I21</f>
        <v>0</v>
      </c>
      <c r="J21" s="819">
        <f>'RM_5.10.2.sz.mell'!J21</f>
        <v>0</v>
      </c>
      <c r="K21" s="814">
        <f>'RM_5.10.2.sz.mell'!K21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'RM_5.10.2.sz.mell'!C22</f>
        <v>0</v>
      </c>
      <c r="D22" s="322">
        <f>'RM_5.10.2.sz.mell'!D22</f>
        <v>0</v>
      </c>
      <c r="E22" s="322">
        <f>'RM_5.10.2.sz.mell'!E22</f>
        <v>0</v>
      </c>
      <c r="F22" s="322">
        <f>'RM_5.10.2.sz.mell'!F22</f>
        <v>0</v>
      </c>
      <c r="G22" s="322">
        <f>'RM_5.10.2.sz.mell'!G22</f>
        <v>0</v>
      </c>
      <c r="H22" s="322">
        <f>'RM_5.10.2.sz.mell'!H22</f>
        <v>0</v>
      </c>
      <c r="I22" s="322">
        <f>'RM_5.10.2.sz.mell'!I22</f>
        <v>0</v>
      </c>
      <c r="J22" s="322">
        <f>'RM_5.10.2.sz.mell'!J22</f>
        <v>0</v>
      </c>
      <c r="K22" s="371">
        <f>'RM_5.10.2.sz.mell'!K22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'RM_5.10.2.sz.mell'!C23</f>
        <v>0</v>
      </c>
      <c r="D23" s="699">
        <f>'RM_5.10.2.sz.mell'!D23</f>
        <v>0</v>
      </c>
      <c r="E23" s="699">
        <f>'RM_5.10.2.sz.mell'!E23</f>
        <v>0</v>
      </c>
      <c r="F23" s="699">
        <f>'RM_5.10.2.sz.mell'!F23</f>
        <v>0</v>
      </c>
      <c r="G23" s="699">
        <f>'RM_5.10.2.sz.mell'!G23</f>
        <v>0</v>
      </c>
      <c r="H23" s="699">
        <f>'RM_5.10.2.sz.mell'!H23</f>
        <v>0</v>
      </c>
      <c r="I23" s="699">
        <f>'RM_5.10.2.sz.mell'!I23</f>
        <v>0</v>
      </c>
      <c r="J23" s="821">
        <f>'RM_5.10.2.sz.mell'!J23</f>
        <v>0</v>
      </c>
      <c r="K23" s="814">
        <f>'RM_5.10.2.sz.mell'!K23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'RM_5.10.2.sz.mell'!C24</f>
        <v>0</v>
      </c>
      <c r="D24" s="717">
        <f>'RM_5.10.2.sz.mell'!D24</f>
        <v>0</v>
      </c>
      <c r="E24" s="717">
        <f>'RM_5.10.2.sz.mell'!E24</f>
        <v>0</v>
      </c>
      <c r="F24" s="717">
        <f>'RM_5.10.2.sz.mell'!F24</f>
        <v>0</v>
      </c>
      <c r="G24" s="717">
        <f>'RM_5.10.2.sz.mell'!G24</f>
        <v>0</v>
      </c>
      <c r="H24" s="717">
        <f>'RM_5.10.2.sz.mell'!H24</f>
        <v>0</v>
      </c>
      <c r="I24" s="717">
        <f>'RM_5.10.2.sz.mell'!I24</f>
        <v>0</v>
      </c>
      <c r="J24" s="816">
        <f>'RM_5.10.2.sz.mell'!J24</f>
        <v>0</v>
      </c>
      <c r="K24" s="822">
        <f>'RM_5.10.2.sz.mell'!K24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'RM_5.10.2.sz.mell'!C25</f>
        <v>0</v>
      </c>
      <c r="D25" s="717">
        <f>'RM_5.10.2.sz.mell'!D25</f>
        <v>0</v>
      </c>
      <c r="E25" s="717">
        <f>'RM_5.10.2.sz.mell'!E25</f>
        <v>0</v>
      </c>
      <c r="F25" s="717">
        <f>'RM_5.10.2.sz.mell'!F25</f>
        <v>0</v>
      </c>
      <c r="G25" s="717">
        <f>'RM_5.10.2.sz.mell'!G25</f>
        <v>0</v>
      </c>
      <c r="H25" s="717">
        <f>'RM_5.10.2.sz.mell'!H25</f>
        <v>0</v>
      </c>
      <c r="I25" s="717">
        <f>'RM_5.10.2.sz.mell'!I25</f>
        <v>0</v>
      </c>
      <c r="J25" s="816">
        <f>'RM_5.10.2.sz.mell'!J25</f>
        <v>0</v>
      </c>
      <c r="K25" s="822">
        <f>'RM_5.10.2.sz.mell'!K25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'RM_5.10.2.sz.mell'!C26</f>
        <v>0</v>
      </c>
      <c r="D26" s="719">
        <f>'RM_5.10.2.sz.mell'!D26</f>
        <v>0</v>
      </c>
      <c r="E26" s="719">
        <f>'RM_5.10.2.sz.mell'!E26</f>
        <v>0</v>
      </c>
      <c r="F26" s="719">
        <f>'RM_5.10.2.sz.mell'!F26</f>
        <v>0</v>
      </c>
      <c r="G26" s="719">
        <f>'RM_5.10.2.sz.mell'!G26</f>
        <v>0</v>
      </c>
      <c r="H26" s="719">
        <f>'RM_5.10.2.sz.mell'!H26</f>
        <v>0</v>
      </c>
      <c r="I26" s="719">
        <f>'RM_5.10.2.sz.mell'!I26</f>
        <v>0</v>
      </c>
      <c r="J26" s="823">
        <f>'RM_5.10.2.sz.mell'!J26</f>
        <v>0</v>
      </c>
      <c r="K26" s="824">
        <f>'RM_5.10.2.sz.mell'!K26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'RM_5.10.2.sz.mell'!C27</f>
        <v>0</v>
      </c>
      <c r="D27" s="414">
        <f>'RM_5.10.2.sz.mell'!D27</f>
        <v>0</v>
      </c>
      <c r="E27" s="414">
        <f>'RM_5.10.2.sz.mell'!E27</f>
        <v>0</v>
      </c>
      <c r="F27" s="414">
        <f>'RM_5.10.2.sz.mell'!F27</f>
        <v>0</v>
      </c>
      <c r="G27" s="414">
        <f>'RM_5.10.2.sz.mell'!G27</f>
        <v>0</v>
      </c>
      <c r="H27" s="414">
        <f>'RM_5.10.2.sz.mell'!H27</f>
        <v>0</v>
      </c>
      <c r="I27" s="414">
        <f>'RM_5.10.2.sz.mell'!I27</f>
        <v>0</v>
      </c>
      <c r="J27" s="414">
        <f>'RM_5.10.2.sz.mell'!J27</f>
        <v>0</v>
      </c>
      <c r="K27" s="327">
        <f>'RM_5.10.2.sz.mell'!K27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'RM_5.10.2.sz.mell'!C28</f>
        <v>0</v>
      </c>
      <c r="D28" s="322">
        <f>'RM_5.10.2.sz.mell'!D28</f>
        <v>0</v>
      </c>
      <c r="E28" s="322">
        <f>'RM_5.10.2.sz.mell'!E28</f>
        <v>0</v>
      </c>
      <c r="F28" s="322">
        <f>'RM_5.10.2.sz.mell'!F28</f>
        <v>0</v>
      </c>
      <c r="G28" s="322">
        <f>'RM_5.10.2.sz.mell'!G28</f>
        <v>0</v>
      </c>
      <c r="H28" s="322">
        <f>'RM_5.10.2.sz.mell'!H28</f>
        <v>0</v>
      </c>
      <c r="I28" s="322">
        <f>'RM_5.10.2.sz.mell'!I28</f>
        <v>0</v>
      </c>
      <c r="J28" s="322">
        <f>'RM_5.10.2.sz.mell'!J28</f>
        <v>0</v>
      </c>
      <c r="K28" s="371">
        <f>'RM_5.10.2.sz.mell'!K28</f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'RM_5.10.2.sz.mell'!C29</f>
        <v>0</v>
      </c>
      <c r="D29" s="710">
        <f>'RM_5.10.2.sz.mell'!D29</f>
        <v>0</v>
      </c>
      <c r="E29" s="710">
        <f>'RM_5.10.2.sz.mell'!E29</f>
        <v>0</v>
      </c>
      <c r="F29" s="710">
        <f>'RM_5.10.2.sz.mell'!F29</f>
        <v>0</v>
      </c>
      <c r="G29" s="710">
        <f>'RM_5.10.2.sz.mell'!G29</f>
        <v>0</v>
      </c>
      <c r="H29" s="710">
        <f>'RM_5.10.2.sz.mell'!H29</f>
        <v>0</v>
      </c>
      <c r="I29" s="710">
        <f>'RM_5.10.2.sz.mell'!I29</f>
        <v>0</v>
      </c>
      <c r="J29" s="821">
        <f>'RM_5.10.2.sz.mell'!J29</f>
        <v>0</v>
      </c>
      <c r="K29" s="814">
        <f>'RM_5.10.2.sz.mell'!K29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'RM_5.10.2.sz.mell'!C30</f>
        <v>0</v>
      </c>
      <c r="D30" s="710">
        <f>'RM_5.10.2.sz.mell'!D30</f>
        <v>0</v>
      </c>
      <c r="E30" s="710">
        <f>'RM_5.10.2.sz.mell'!E30</f>
        <v>0</v>
      </c>
      <c r="F30" s="710">
        <f>'RM_5.10.2.sz.mell'!F30</f>
        <v>0</v>
      </c>
      <c r="G30" s="710">
        <f>'RM_5.10.2.sz.mell'!G30</f>
        <v>0</v>
      </c>
      <c r="H30" s="710">
        <f>'RM_5.10.2.sz.mell'!H30</f>
        <v>0</v>
      </c>
      <c r="I30" s="710">
        <f>'RM_5.10.2.sz.mell'!I30</f>
        <v>0</v>
      </c>
      <c r="J30" s="821">
        <f>'RM_5.10.2.sz.mell'!J30</f>
        <v>0</v>
      </c>
      <c r="K30" s="814">
        <f>'RM_5.10.2.sz.mell'!K30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'RM_5.10.2.sz.mell'!C31</f>
        <v>0</v>
      </c>
      <c r="D31" s="790">
        <f>'RM_5.10.2.sz.mell'!D31</f>
        <v>0</v>
      </c>
      <c r="E31" s="790">
        <f>'RM_5.10.2.sz.mell'!E31</f>
        <v>0</v>
      </c>
      <c r="F31" s="790">
        <f>'RM_5.10.2.sz.mell'!F31</f>
        <v>0</v>
      </c>
      <c r="G31" s="790">
        <f>'RM_5.10.2.sz.mell'!G31</f>
        <v>0</v>
      </c>
      <c r="H31" s="790">
        <f>'RM_5.10.2.sz.mell'!H31</f>
        <v>0</v>
      </c>
      <c r="I31" s="790">
        <f>'RM_5.10.2.sz.mell'!I31</f>
        <v>0</v>
      </c>
      <c r="J31" s="821">
        <f>'RM_5.10.2.sz.mell'!J31</f>
        <v>0</v>
      </c>
      <c r="K31" s="814">
        <f>'RM_5.10.2.sz.mell'!K31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'RM_5.10.2.sz.mell'!C32</f>
        <v>0</v>
      </c>
      <c r="D32" s="322">
        <f>'RM_5.10.2.sz.mell'!D32</f>
        <v>0</v>
      </c>
      <c r="E32" s="322">
        <f>'RM_5.10.2.sz.mell'!E32</f>
        <v>0</v>
      </c>
      <c r="F32" s="322">
        <f>'RM_5.10.2.sz.mell'!F32</f>
        <v>0</v>
      </c>
      <c r="G32" s="322">
        <f>'RM_5.10.2.sz.mell'!G32</f>
        <v>0</v>
      </c>
      <c r="H32" s="322">
        <f>'RM_5.10.2.sz.mell'!H32</f>
        <v>0</v>
      </c>
      <c r="I32" s="322">
        <f>'RM_5.10.2.sz.mell'!I32</f>
        <v>0</v>
      </c>
      <c r="J32" s="322">
        <f>'RM_5.10.2.sz.mell'!J32</f>
        <v>0</v>
      </c>
      <c r="K32" s="371">
        <f>'RM_5.10.2.sz.mell'!K32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'RM_5.10.2.sz.mell'!C33</f>
        <v>0</v>
      </c>
      <c r="D33" s="703">
        <f>'RM_5.10.2.sz.mell'!D33</f>
        <v>0</v>
      </c>
      <c r="E33" s="703">
        <f>'RM_5.10.2.sz.mell'!E33</f>
        <v>0</v>
      </c>
      <c r="F33" s="703">
        <f>'RM_5.10.2.sz.mell'!F33</f>
        <v>0</v>
      </c>
      <c r="G33" s="703">
        <f>'RM_5.10.2.sz.mell'!G33</f>
        <v>0</v>
      </c>
      <c r="H33" s="703">
        <f>'RM_5.10.2.sz.mell'!H33</f>
        <v>0</v>
      </c>
      <c r="I33" s="703">
        <f>'RM_5.10.2.sz.mell'!I33</f>
        <v>0</v>
      </c>
      <c r="J33" s="821">
        <f>'RM_5.10.2.sz.mell'!J33</f>
        <v>0</v>
      </c>
      <c r="K33" s="814">
        <f>'RM_5.10.2.sz.mell'!K33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'RM_5.10.2.sz.mell'!C34</f>
        <v>0</v>
      </c>
      <c r="D34" s="710">
        <f>'RM_5.10.2.sz.mell'!D34</f>
        <v>0</v>
      </c>
      <c r="E34" s="710">
        <f>'RM_5.10.2.sz.mell'!E34</f>
        <v>0</v>
      </c>
      <c r="F34" s="710">
        <f>'RM_5.10.2.sz.mell'!F34</f>
        <v>0</v>
      </c>
      <c r="G34" s="710">
        <f>'RM_5.10.2.sz.mell'!G34</f>
        <v>0</v>
      </c>
      <c r="H34" s="710">
        <f>'RM_5.10.2.sz.mell'!H34</f>
        <v>0</v>
      </c>
      <c r="I34" s="710">
        <f>'RM_5.10.2.sz.mell'!I34</f>
        <v>0</v>
      </c>
      <c r="J34" s="821">
        <f>'RM_5.10.2.sz.mell'!J34</f>
        <v>0</v>
      </c>
      <c r="K34" s="814">
        <f>'RM_5.10.2.sz.mell'!K34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'RM_5.10.2.sz.mell'!C35</f>
        <v>0</v>
      </c>
      <c r="D35" s="790">
        <f>'RM_5.10.2.sz.mell'!D35</f>
        <v>0</v>
      </c>
      <c r="E35" s="790">
        <f>'RM_5.10.2.sz.mell'!E35</f>
        <v>0</v>
      </c>
      <c r="F35" s="790">
        <f>'RM_5.10.2.sz.mell'!F35</f>
        <v>0</v>
      </c>
      <c r="G35" s="790">
        <f>'RM_5.10.2.sz.mell'!G35</f>
        <v>0</v>
      </c>
      <c r="H35" s="790">
        <f>'RM_5.10.2.sz.mell'!H35</f>
        <v>0</v>
      </c>
      <c r="I35" s="790">
        <f>'RM_5.10.2.sz.mell'!I35</f>
        <v>0</v>
      </c>
      <c r="J35" s="821">
        <f>'RM_5.10.2.sz.mell'!J35</f>
        <v>0</v>
      </c>
      <c r="K35" s="831">
        <f>'RM_5.10.2.sz.mell'!K35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'RM_5.10.2.sz.mell'!C36</f>
        <v>0</v>
      </c>
      <c r="D36" s="414">
        <f>'RM_5.10.2.sz.mell'!D36</f>
        <v>0</v>
      </c>
      <c r="E36" s="414">
        <f>'RM_5.10.2.sz.mell'!E36</f>
        <v>0</v>
      </c>
      <c r="F36" s="414">
        <f>'RM_5.10.2.sz.mell'!F36</f>
        <v>0</v>
      </c>
      <c r="G36" s="414">
        <f>'RM_5.10.2.sz.mell'!G36</f>
        <v>0</v>
      </c>
      <c r="H36" s="414">
        <f>'RM_5.10.2.sz.mell'!H36</f>
        <v>0</v>
      </c>
      <c r="I36" s="414">
        <f>'RM_5.10.2.sz.mell'!I36</f>
        <v>0</v>
      </c>
      <c r="J36" s="322">
        <f>'RM_5.10.2.sz.mell'!J36</f>
        <v>0</v>
      </c>
      <c r="K36" s="327">
        <f>'RM_5.10.2.sz.mell'!K36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'RM_5.10.2.sz.mell'!C37</f>
        <v>0</v>
      </c>
      <c r="D37" s="414">
        <f>'RM_5.10.2.sz.mell'!D37</f>
        <v>0</v>
      </c>
      <c r="E37" s="414">
        <f>'RM_5.10.2.sz.mell'!E37</f>
        <v>0</v>
      </c>
      <c r="F37" s="414">
        <f>'RM_5.10.2.sz.mell'!F37</f>
        <v>0</v>
      </c>
      <c r="G37" s="414">
        <f>'RM_5.10.2.sz.mell'!G37</f>
        <v>0</v>
      </c>
      <c r="H37" s="414">
        <f>'RM_5.10.2.sz.mell'!H37</f>
        <v>0</v>
      </c>
      <c r="I37" s="414">
        <f>'RM_5.10.2.sz.mell'!I37</f>
        <v>0</v>
      </c>
      <c r="J37" s="832">
        <f>'RM_5.10.2.sz.mell'!J37</f>
        <v>0</v>
      </c>
      <c r="K37" s="814">
        <f>'RM_5.10.2.sz.mell'!K37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'RM_5.10.2.sz.mell'!C38</f>
        <v>0</v>
      </c>
      <c r="D38" s="322">
        <f>'RM_5.10.2.sz.mell'!D38</f>
        <v>0</v>
      </c>
      <c r="E38" s="322">
        <f>'RM_5.10.2.sz.mell'!E38</f>
        <v>0</v>
      </c>
      <c r="F38" s="322">
        <f>'RM_5.10.2.sz.mell'!F38</f>
        <v>0</v>
      </c>
      <c r="G38" s="322">
        <f>'RM_5.10.2.sz.mell'!G38</f>
        <v>0</v>
      </c>
      <c r="H38" s="322">
        <f>'RM_5.10.2.sz.mell'!H38</f>
        <v>0</v>
      </c>
      <c r="I38" s="322">
        <f>'RM_5.10.2.sz.mell'!I38</f>
        <v>0</v>
      </c>
      <c r="J38" s="322">
        <f>'RM_5.10.2.sz.mell'!J38</f>
        <v>0</v>
      </c>
      <c r="K38" s="371">
        <f>'RM_5.10.2.sz.mell'!K38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'RM_5.10.2.sz.mell'!C39</f>
        <v>0</v>
      </c>
      <c r="D39" s="322">
        <f>'RM_5.10.2.sz.mell'!D39</f>
        <v>0</v>
      </c>
      <c r="E39" s="322">
        <f>'RM_5.10.2.sz.mell'!E39</f>
        <v>0</v>
      </c>
      <c r="F39" s="322">
        <f>'RM_5.10.2.sz.mell'!F39</f>
        <v>0</v>
      </c>
      <c r="G39" s="322">
        <f>'RM_5.10.2.sz.mell'!G39</f>
        <v>0</v>
      </c>
      <c r="H39" s="322">
        <f>'RM_5.10.2.sz.mell'!H39</f>
        <v>0</v>
      </c>
      <c r="I39" s="322">
        <f>'RM_5.10.2.sz.mell'!I39</f>
        <v>0</v>
      </c>
      <c r="J39" s="322">
        <f>'RM_5.10.2.sz.mell'!J39</f>
        <v>0</v>
      </c>
      <c r="K39" s="371">
        <f>'RM_5.10.2.sz.mell'!K39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'RM_5.10.2.sz.mell'!C40</f>
        <v>0</v>
      </c>
      <c r="D40" s="703">
        <f>'RM_5.10.2.sz.mell'!D40</f>
        <v>0</v>
      </c>
      <c r="E40" s="703">
        <f>'RM_5.10.2.sz.mell'!E40</f>
        <v>0</v>
      </c>
      <c r="F40" s="703">
        <f>'RM_5.10.2.sz.mell'!F40</f>
        <v>0</v>
      </c>
      <c r="G40" s="703">
        <f>'RM_5.10.2.sz.mell'!G40</f>
        <v>0</v>
      </c>
      <c r="H40" s="703">
        <f>'RM_5.10.2.sz.mell'!H40</f>
        <v>0</v>
      </c>
      <c r="I40" s="703">
        <f>'RM_5.10.2.sz.mell'!I40</f>
        <v>0</v>
      </c>
      <c r="J40" s="821">
        <f>'RM_5.10.2.sz.mell'!J40</f>
        <v>0</v>
      </c>
      <c r="K40" s="814">
        <f>'RM_5.10.2.sz.mell'!K40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'RM_5.10.2.sz.mell'!C41</f>
        <v>0</v>
      </c>
      <c r="D41" s="710">
        <f>'RM_5.10.2.sz.mell'!D41</f>
        <v>0</v>
      </c>
      <c r="E41" s="710">
        <f>'RM_5.10.2.sz.mell'!E41</f>
        <v>0</v>
      </c>
      <c r="F41" s="710">
        <f>'RM_5.10.2.sz.mell'!F41</f>
        <v>0</v>
      </c>
      <c r="G41" s="710">
        <f>'RM_5.10.2.sz.mell'!G41</f>
        <v>0</v>
      </c>
      <c r="H41" s="710">
        <f>'RM_5.10.2.sz.mell'!H41</f>
        <v>0</v>
      </c>
      <c r="I41" s="710">
        <f>'RM_5.10.2.sz.mell'!I41</f>
        <v>0</v>
      </c>
      <c r="J41" s="821">
        <f>'RM_5.10.2.sz.mell'!J41</f>
        <v>0</v>
      </c>
      <c r="K41" s="822">
        <f>'RM_5.10.2.sz.mell'!K41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'RM_5.10.2.sz.mell'!C42</f>
        <v>0</v>
      </c>
      <c r="D42" s="707">
        <f>'RM_5.10.2.sz.mell'!D42</f>
        <v>0</v>
      </c>
      <c r="E42" s="707">
        <f>'RM_5.10.2.sz.mell'!E42</f>
        <v>0</v>
      </c>
      <c r="F42" s="707">
        <f>'RM_5.10.2.sz.mell'!F42</f>
        <v>0</v>
      </c>
      <c r="G42" s="707">
        <f>'RM_5.10.2.sz.mell'!G42</f>
        <v>0</v>
      </c>
      <c r="H42" s="707">
        <f>'RM_5.10.2.sz.mell'!H42</f>
        <v>0</v>
      </c>
      <c r="I42" s="707">
        <f>'RM_5.10.2.sz.mell'!I42</f>
        <v>0</v>
      </c>
      <c r="J42" s="821">
        <f>'RM_5.10.2.sz.mell'!J42</f>
        <v>0</v>
      </c>
      <c r="K42" s="824">
        <f>'RM_5.10.2.sz.mell'!K42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'RM_5.10.2.sz.mell'!C43</f>
        <v>0</v>
      </c>
      <c r="D43" s="322">
        <f>'RM_5.10.2.sz.mell'!D43</f>
        <v>0</v>
      </c>
      <c r="E43" s="322">
        <f>'RM_5.10.2.sz.mell'!E43</f>
        <v>0</v>
      </c>
      <c r="F43" s="322">
        <f>'RM_5.10.2.sz.mell'!F43</f>
        <v>0</v>
      </c>
      <c r="G43" s="322">
        <f>'RM_5.10.2.sz.mell'!G43</f>
        <v>0</v>
      </c>
      <c r="H43" s="322">
        <f>'RM_5.10.2.sz.mell'!H43</f>
        <v>0</v>
      </c>
      <c r="I43" s="322">
        <f>'RM_5.10.2.sz.mell'!I43</f>
        <v>0</v>
      </c>
      <c r="J43" s="322">
        <f>'RM_5.10.2.sz.mell'!J43</f>
        <v>0</v>
      </c>
      <c r="K43" s="371">
        <f>'RM_5.10.2.sz.mell'!K43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'RM_5.10.2.sz.mell'!C45</f>
        <v>0</v>
      </c>
      <c r="D45" s="834">
        <f>'RM_5.10.2.sz.mell'!D45</f>
        <v>0</v>
      </c>
      <c r="E45" s="834">
        <f>'RM_5.10.2.sz.mell'!E45</f>
        <v>0</v>
      </c>
      <c r="F45" s="834">
        <f>'RM_5.10.2.sz.mell'!F45</f>
        <v>0</v>
      </c>
      <c r="G45" s="834">
        <f>'RM_5.10.2.sz.mell'!G45</f>
        <v>0</v>
      </c>
      <c r="H45" s="834">
        <f>'RM_5.10.2.sz.mell'!H45</f>
        <v>0</v>
      </c>
      <c r="I45" s="834">
        <f>'RM_5.10.2.sz.mell'!I45</f>
        <v>0</v>
      </c>
      <c r="J45" s="834">
        <f>'RM_5.10.2.sz.mell'!J45</f>
        <v>0</v>
      </c>
      <c r="K45" s="327">
        <f>'RM_5.10.2.sz.mell'!K45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'RM_5.10.2.sz.mell'!C46</f>
        <v>0</v>
      </c>
      <c r="D46" s="836">
        <f>'RM_5.10.2.sz.mell'!D46</f>
        <v>0</v>
      </c>
      <c r="E46" s="836">
        <f>'RM_5.10.2.sz.mell'!E46</f>
        <v>0</v>
      </c>
      <c r="F46" s="836">
        <f>'RM_5.10.2.sz.mell'!F46</f>
        <v>0</v>
      </c>
      <c r="G46" s="836">
        <f>'RM_5.10.2.sz.mell'!G46</f>
        <v>0</v>
      </c>
      <c r="H46" s="836">
        <f>'RM_5.10.2.sz.mell'!H46</f>
        <v>0</v>
      </c>
      <c r="I46" s="836">
        <f>'RM_5.10.2.sz.mell'!I46</f>
        <v>0</v>
      </c>
      <c r="J46" s="836">
        <f>'RM_5.10.2.sz.mell'!J46</f>
        <v>0</v>
      </c>
      <c r="K46" s="837">
        <f>'RM_5.10.2.sz.mell'!K46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'RM_5.10.2.sz.mell'!C47</f>
        <v>0</v>
      </c>
      <c r="D47" s="839">
        <f>'RM_5.10.2.sz.mell'!D47</f>
        <v>0</v>
      </c>
      <c r="E47" s="839">
        <f>'RM_5.10.2.sz.mell'!E47</f>
        <v>0</v>
      </c>
      <c r="F47" s="839">
        <f>'RM_5.10.2.sz.mell'!F47</f>
        <v>0</v>
      </c>
      <c r="G47" s="839">
        <f>'RM_5.10.2.sz.mell'!G47</f>
        <v>0</v>
      </c>
      <c r="H47" s="839">
        <f>'RM_5.10.2.sz.mell'!H47</f>
        <v>0</v>
      </c>
      <c r="I47" s="839">
        <f>'RM_5.10.2.sz.mell'!I47</f>
        <v>0</v>
      </c>
      <c r="J47" s="839">
        <f>'RM_5.10.2.sz.mell'!J47</f>
        <v>0</v>
      </c>
      <c r="K47" s="840">
        <f>'RM_5.10.2.sz.mell'!K47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'RM_5.10.2.sz.mell'!C48</f>
        <v>0</v>
      </c>
      <c r="D48" s="839">
        <f>'RM_5.10.2.sz.mell'!D48</f>
        <v>0</v>
      </c>
      <c r="E48" s="839">
        <f>'RM_5.10.2.sz.mell'!E48</f>
        <v>0</v>
      </c>
      <c r="F48" s="839">
        <f>'RM_5.10.2.sz.mell'!F48</f>
        <v>0</v>
      </c>
      <c r="G48" s="839">
        <f>'RM_5.10.2.sz.mell'!G48</f>
        <v>0</v>
      </c>
      <c r="H48" s="839">
        <f>'RM_5.10.2.sz.mell'!H48</f>
        <v>0</v>
      </c>
      <c r="I48" s="839">
        <f>'RM_5.10.2.sz.mell'!I48</f>
        <v>0</v>
      </c>
      <c r="J48" s="839">
        <f>'RM_5.10.2.sz.mell'!J48</f>
        <v>0</v>
      </c>
      <c r="K48" s="840">
        <f>'RM_5.10.2.sz.mell'!K48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'RM_5.10.2.sz.mell'!C49</f>
        <v>0</v>
      </c>
      <c r="D49" s="839">
        <f>'RM_5.10.2.sz.mell'!D49</f>
        <v>0</v>
      </c>
      <c r="E49" s="839">
        <f>'RM_5.10.2.sz.mell'!E49</f>
        <v>0</v>
      </c>
      <c r="F49" s="839">
        <f>'RM_5.10.2.sz.mell'!F49</f>
        <v>0</v>
      </c>
      <c r="G49" s="839">
        <f>'RM_5.10.2.sz.mell'!G49</f>
        <v>0</v>
      </c>
      <c r="H49" s="839">
        <f>'RM_5.10.2.sz.mell'!H49</f>
        <v>0</v>
      </c>
      <c r="I49" s="839">
        <f>'RM_5.10.2.sz.mell'!I49</f>
        <v>0</v>
      </c>
      <c r="J49" s="839">
        <f>'RM_5.10.2.sz.mell'!J49</f>
        <v>0</v>
      </c>
      <c r="K49" s="840">
        <f>'RM_5.10.2.sz.mell'!K49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'RM_5.10.2.sz.mell'!C50</f>
        <v>0</v>
      </c>
      <c r="D50" s="839">
        <f>'RM_5.10.2.sz.mell'!D50</f>
        <v>0</v>
      </c>
      <c r="E50" s="839">
        <f>'RM_5.10.2.sz.mell'!E50</f>
        <v>0</v>
      </c>
      <c r="F50" s="839">
        <f>'RM_5.10.2.sz.mell'!F50</f>
        <v>0</v>
      </c>
      <c r="G50" s="839">
        <f>'RM_5.10.2.sz.mell'!G50</f>
        <v>0</v>
      </c>
      <c r="H50" s="839">
        <f>'RM_5.10.2.sz.mell'!H50</f>
        <v>0</v>
      </c>
      <c r="I50" s="839">
        <f>'RM_5.10.2.sz.mell'!I50</f>
        <v>0</v>
      </c>
      <c r="J50" s="839">
        <f>'RM_5.10.2.sz.mell'!J50</f>
        <v>0</v>
      </c>
      <c r="K50" s="840">
        <f>'RM_5.10.2.sz.mell'!K50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'RM_5.10.2.sz.mell'!C51</f>
        <v>0</v>
      </c>
      <c r="D51" s="834">
        <f>'RM_5.10.2.sz.mell'!D51</f>
        <v>0</v>
      </c>
      <c r="E51" s="834">
        <f>'RM_5.10.2.sz.mell'!E51</f>
        <v>0</v>
      </c>
      <c r="F51" s="834">
        <f>'RM_5.10.2.sz.mell'!F51</f>
        <v>0</v>
      </c>
      <c r="G51" s="834">
        <f>'RM_5.10.2.sz.mell'!G51</f>
        <v>0</v>
      </c>
      <c r="H51" s="834">
        <f>'RM_5.10.2.sz.mell'!H51</f>
        <v>0</v>
      </c>
      <c r="I51" s="834">
        <f>'RM_5.10.2.sz.mell'!I51</f>
        <v>0</v>
      </c>
      <c r="J51" s="834">
        <f>'RM_5.10.2.sz.mell'!J51</f>
        <v>0</v>
      </c>
      <c r="K51" s="327">
        <f>'RM_5.10.2.sz.mell'!K51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'RM_5.10.2.sz.mell'!C52</f>
        <v>0</v>
      </c>
      <c r="D52" s="836">
        <f>'RM_5.10.2.sz.mell'!D52</f>
        <v>0</v>
      </c>
      <c r="E52" s="836">
        <f>'RM_5.10.2.sz.mell'!E52</f>
        <v>0</v>
      </c>
      <c r="F52" s="836">
        <f>'RM_5.10.2.sz.mell'!F52</f>
        <v>0</v>
      </c>
      <c r="G52" s="836">
        <f>'RM_5.10.2.sz.mell'!G52</f>
        <v>0</v>
      </c>
      <c r="H52" s="836">
        <f>'RM_5.10.2.sz.mell'!H52</f>
        <v>0</v>
      </c>
      <c r="I52" s="836">
        <f>'RM_5.10.2.sz.mell'!I52</f>
        <v>0</v>
      </c>
      <c r="J52" s="836">
        <f>'RM_5.10.2.sz.mell'!J52</f>
        <v>0</v>
      </c>
      <c r="K52" s="837">
        <f>'RM_5.10.2.sz.mell'!K52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'RM_5.10.2.sz.mell'!C53</f>
        <v>0</v>
      </c>
      <c r="D53" s="839">
        <f>'RM_5.10.2.sz.mell'!D53</f>
        <v>0</v>
      </c>
      <c r="E53" s="839">
        <f>'RM_5.10.2.sz.mell'!E53</f>
        <v>0</v>
      </c>
      <c r="F53" s="839">
        <f>'RM_5.10.2.sz.mell'!F53</f>
        <v>0</v>
      </c>
      <c r="G53" s="839">
        <f>'RM_5.10.2.sz.mell'!G53</f>
        <v>0</v>
      </c>
      <c r="H53" s="839">
        <f>'RM_5.10.2.sz.mell'!H53</f>
        <v>0</v>
      </c>
      <c r="I53" s="839">
        <f>'RM_5.10.2.sz.mell'!I53</f>
        <v>0</v>
      </c>
      <c r="J53" s="839">
        <f>'RM_5.10.2.sz.mell'!J53</f>
        <v>0</v>
      </c>
      <c r="K53" s="840">
        <f>'RM_5.10.2.sz.mell'!K53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'RM_5.10.2.sz.mell'!C54</f>
        <v>0</v>
      </c>
      <c r="D54" s="839">
        <f>'RM_5.10.2.sz.mell'!D54</f>
        <v>0</v>
      </c>
      <c r="E54" s="839">
        <f>'RM_5.10.2.sz.mell'!E54</f>
        <v>0</v>
      </c>
      <c r="F54" s="839">
        <f>'RM_5.10.2.sz.mell'!F54</f>
        <v>0</v>
      </c>
      <c r="G54" s="839">
        <f>'RM_5.10.2.sz.mell'!G54</f>
        <v>0</v>
      </c>
      <c r="H54" s="839">
        <f>'RM_5.10.2.sz.mell'!H54</f>
        <v>0</v>
      </c>
      <c r="I54" s="839">
        <f>'RM_5.10.2.sz.mell'!I54</f>
        <v>0</v>
      </c>
      <c r="J54" s="839">
        <f>'RM_5.10.2.sz.mell'!J54</f>
        <v>0</v>
      </c>
      <c r="K54" s="840">
        <f>'RM_5.10.2.sz.mell'!K54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'RM_5.10.2.sz.mell'!C55</f>
        <v>0</v>
      </c>
      <c r="D55" s="839">
        <f>'RM_5.10.2.sz.mell'!D55</f>
        <v>0</v>
      </c>
      <c r="E55" s="839">
        <f>'RM_5.10.2.sz.mell'!E55</f>
        <v>0</v>
      </c>
      <c r="F55" s="839">
        <f>'RM_5.10.2.sz.mell'!F55</f>
        <v>0</v>
      </c>
      <c r="G55" s="839">
        <f>'RM_5.10.2.sz.mell'!G55</f>
        <v>0</v>
      </c>
      <c r="H55" s="839">
        <f>'RM_5.10.2.sz.mell'!H55</f>
        <v>0</v>
      </c>
      <c r="I55" s="839">
        <f>'RM_5.10.2.sz.mell'!I55</f>
        <v>0</v>
      </c>
      <c r="J55" s="839">
        <f>'RM_5.10.2.sz.mell'!J55</f>
        <v>0</v>
      </c>
      <c r="K55" s="840">
        <f>'RM_5.10.2.sz.mell'!K55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'RM_5.10.2.sz.mell'!C56</f>
        <v>0</v>
      </c>
      <c r="D56" s="834">
        <f>'RM_5.10.2.sz.mell'!D56</f>
        <v>0</v>
      </c>
      <c r="E56" s="834">
        <f>'RM_5.10.2.sz.mell'!E56</f>
        <v>0</v>
      </c>
      <c r="F56" s="834">
        <f>'RM_5.10.2.sz.mell'!F56</f>
        <v>0</v>
      </c>
      <c r="G56" s="834">
        <f>'RM_5.10.2.sz.mell'!G56</f>
        <v>0</v>
      </c>
      <c r="H56" s="834">
        <f>'RM_5.10.2.sz.mell'!H56</f>
        <v>0</v>
      </c>
      <c r="I56" s="834">
        <f>'RM_5.10.2.sz.mell'!I56</f>
        <v>0</v>
      </c>
      <c r="J56" s="834">
        <f>'RM_5.10.2.sz.mell'!J56</f>
        <v>0</v>
      </c>
      <c r="K56" s="327">
        <f>'RM_5.10.2.sz.mell'!K56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'RM_5.10.2.sz.mell'!C57</f>
        <v>0</v>
      </c>
      <c r="D57" s="842">
        <f>'RM_5.10.2.sz.mell'!D57</f>
        <v>0</v>
      </c>
      <c r="E57" s="842">
        <f>'RM_5.10.2.sz.mell'!E57</f>
        <v>0</v>
      </c>
      <c r="F57" s="842">
        <f>'RM_5.10.2.sz.mell'!F57</f>
        <v>0</v>
      </c>
      <c r="G57" s="842">
        <f>'RM_5.10.2.sz.mell'!G57</f>
        <v>0</v>
      </c>
      <c r="H57" s="842">
        <f>'RM_5.10.2.sz.mell'!H57</f>
        <v>0</v>
      </c>
      <c r="I57" s="842">
        <f>'RM_5.10.2.sz.mell'!I57</f>
        <v>0</v>
      </c>
      <c r="J57" s="842">
        <f>'RM_5.10.2.sz.mell'!J57</f>
        <v>0</v>
      </c>
      <c r="K57" s="375">
        <f>'RM_5.10.2.sz.mell'!K57</f>
        <v>0</v>
      </c>
    </row>
    <row r="58" spans="1:11" ht="8.1" customHeight="1" thickBot="1" x14ac:dyDescent="0.3">
      <c r="C58" s="848">
        <f>'RM_5.10.2.sz.mell'!C58</f>
        <v>0</v>
      </c>
      <c r="D58" s="848">
        <f>'RM_5.10.2.sz.mell'!D58</f>
        <v>0</v>
      </c>
      <c r="E58" s="848">
        <f>'RM_5.10.2.sz.mell'!E58</f>
        <v>0</v>
      </c>
      <c r="F58" s="848">
        <f>'RM_5.10.2.sz.mell'!F58</f>
        <v>0</v>
      </c>
      <c r="G58" s="848">
        <f>'RM_5.10.2.sz.mell'!G58</f>
        <v>0</v>
      </c>
      <c r="H58" s="848">
        <f>'RM_5.10.2.sz.mell'!H58</f>
        <v>0</v>
      </c>
      <c r="I58" s="848">
        <f>'RM_5.10.2.sz.mell'!I58</f>
        <v>0</v>
      </c>
      <c r="J58" s="848">
        <f>'RM_5.10.2.sz.mell'!J58</f>
        <v>0</v>
      </c>
      <c r="K58" s="849">
        <f>'RM_5.10.2.sz.mell'!K58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'RM_5.10.2.sz.mell'!C59</f>
        <v>0</v>
      </c>
      <c r="D59" s="846">
        <f>'RM_5.10.2.sz.mell'!D59</f>
        <v>0</v>
      </c>
      <c r="E59" s="846">
        <f>'RM_5.10.2.sz.mell'!E59</f>
        <v>0</v>
      </c>
      <c r="F59" s="846">
        <f>'RM_5.10.2.sz.mell'!F59</f>
        <v>0</v>
      </c>
      <c r="G59" s="846">
        <f>'RM_5.10.2.sz.mell'!G59</f>
        <v>0</v>
      </c>
      <c r="H59" s="846">
        <f>'RM_5.10.2.sz.mell'!H59</f>
        <v>0</v>
      </c>
      <c r="I59" s="846">
        <f>'RM_5.10.2.sz.mell'!I59</f>
        <v>0</v>
      </c>
      <c r="J59" s="846">
        <f>'RM_5.10.2.sz.mell'!J59</f>
        <v>0</v>
      </c>
      <c r="K59" s="847">
        <f>'RM_5.10.2.sz.mell'!K59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'RM_5.10.2.sz.mell'!C60</f>
        <v>0</v>
      </c>
      <c r="D60" s="846">
        <f>'RM_5.10.2.sz.mell'!D60</f>
        <v>0</v>
      </c>
      <c r="E60" s="846">
        <f>'RM_5.10.2.sz.mell'!E60</f>
        <v>0</v>
      </c>
      <c r="F60" s="846">
        <f>'RM_5.10.2.sz.mell'!F60</f>
        <v>0</v>
      </c>
      <c r="G60" s="846">
        <f>'RM_5.10.2.sz.mell'!G60</f>
        <v>0</v>
      </c>
      <c r="H60" s="846">
        <f>'RM_5.10.2.sz.mell'!H60</f>
        <v>0</v>
      </c>
      <c r="I60" s="846">
        <f>'RM_5.10.2.sz.mell'!I60</f>
        <v>0</v>
      </c>
      <c r="J60" s="846">
        <f>'RM_5.10.2.sz.mell'!J60</f>
        <v>0</v>
      </c>
      <c r="K60" s="847">
        <f>'RM_5.10.2.sz.mell'!K60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theme="7"/>
  </sheetPr>
  <dimension ref="A1:K60"/>
  <sheetViews>
    <sheetView topLeftCell="B1" zoomScale="120" zoomScaleNormal="120" workbookViewId="0">
      <selection activeCell="N36" sqref="N36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CONCATENATE("5.10.3. melléklet ",E_ALAPADATOK!A7," ",E_ALAPADATOK!B7," ",E_ALAPADATOK!C7," ",E_ALAPADATOK!D7," ",E_ALAPADATOK!E7," ",E_ALAPADATOK!F7," ",E_ALAPADATOK!G7," ",E_ALAPADATOK!H7)</f>
        <v>5.10.3.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CONCATENATE('E_5.10.2.sz.mell'!B2:J2)</f>
        <v>8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617</v>
      </c>
    </row>
    <row r="3" spans="1:11" s="465" customFormat="1" ht="23.1" customHeight="1" thickBot="1" x14ac:dyDescent="0.3">
      <c r="A3" s="635" t="s">
        <v>203</v>
      </c>
      <c r="B3" s="1763" t="str">
        <f>CONCATENATE('E_5.1.3.sz.mell'!B3:J3)</f>
        <v>Államigazgatási feladatok 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431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'RM_5.10.3.sz.mell'!C10</f>
        <v>0</v>
      </c>
      <c r="D10" s="322">
        <f>'RM_5.10.3.sz.mell'!D10</f>
        <v>0</v>
      </c>
      <c r="E10" s="322">
        <f>'RM_5.10.3.sz.mell'!E10</f>
        <v>0</v>
      </c>
      <c r="F10" s="322">
        <f>'RM_5.10.3.sz.mell'!F10</f>
        <v>0</v>
      </c>
      <c r="G10" s="322">
        <f>'RM_5.10.3.sz.mell'!G10</f>
        <v>0</v>
      </c>
      <c r="H10" s="322">
        <f>'RM_5.10.3.sz.mell'!H10</f>
        <v>0</v>
      </c>
      <c r="I10" s="322">
        <f>'RM_5.10.3.sz.mell'!I10</f>
        <v>0</v>
      </c>
      <c r="J10" s="322">
        <f>'RM_5.10.3.sz.mell'!J10</f>
        <v>0</v>
      </c>
      <c r="K10" s="322">
        <f>'RM_5.10.3.sz.mell'!K10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'RM_5.10.3.sz.mell'!C11</f>
        <v>0</v>
      </c>
      <c r="D11" s="715">
        <f>'RM_5.10.3.sz.mell'!D11</f>
        <v>0</v>
      </c>
      <c r="E11" s="715">
        <f>'RM_5.10.3.sz.mell'!E11</f>
        <v>0</v>
      </c>
      <c r="F11" s="715">
        <f>'RM_5.10.3.sz.mell'!F11</f>
        <v>0</v>
      </c>
      <c r="G11" s="715">
        <f>'RM_5.10.3.sz.mell'!G11</f>
        <v>0</v>
      </c>
      <c r="H11" s="715">
        <f>'RM_5.10.3.sz.mell'!H11</f>
        <v>0</v>
      </c>
      <c r="I11" s="715">
        <f>'RM_5.10.3.sz.mell'!I11</f>
        <v>0</v>
      </c>
      <c r="J11" s="813">
        <f>'RM_5.10.3.sz.mell'!J11</f>
        <v>0</v>
      </c>
      <c r="K11" s="814">
        <f>'RM_5.10.3.sz.mell'!K11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'RM_5.10.3.sz.mell'!C12</f>
        <v>0</v>
      </c>
      <c r="D12" s="717">
        <f>'RM_5.10.3.sz.mell'!D12</f>
        <v>0</v>
      </c>
      <c r="E12" s="717">
        <f>'RM_5.10.3.sz.mell'!E12</f>
        <v>0</v>
      </c>
      <c r="F12" s="717">
        <f>'RM_5.10.3.sz.mell'!F12</f>
        <v>0</v>
      </c>
      <c r="G12" s="717">
        <f>'RM_5.10.3.sz.mell'!G12</f>
        <v>0</v>
      </c>
      <c r="H12" s="717">
        <f>'RM_5.10.3.sz.mell'!H12</f>
        <v>0</v>
      </c>
      <c r="I12" s="717">
        <f>'RM_5.10.3.sz.mell'!I12</f>
        <v>0</v>
      </c>
      <c r="J12" s="816">
        <f>'RM_5.10.3.sz.mell'!J12</f>
        <v>0</v>
      </c>
      <c r="K12" s="814">
        <f>'RM_5.10.3.sz.mell'!K12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'RM_5.10.3.sz.mell'!C13</f>
        <v>0</v>
      </c>
      <c r="D13" s="717">
        <f>'RM_5.10.3.sz.mell'!D13</f>
        <v>0</v>
      </c>
      <c r="E13" s="717">
        <f>'RM_5.10.3.sz.mell'!E13</f>
        <v>0</v>
      </c>
      <c r="F13" s="717">
        <f>'RM_5.10.3.sz.mell'!F13</f>
        <v>0</v>
      </c>
      <c r="G13" s="717">
        <f>'RM_5.10.3.sz.mell'!G13</f>
        <v>0</v>
      </c>
      <c r="H13" s="717">
        <f>'RM_5.10.3.sz.mell'!H13</f>
        <v>0</v>
      </c>
      <c r="I13" s="717">
        <f>'RM_5.10.3.sz.mell'!I13</f>
        <v>0</v>
      </c>
      <c r="J13" s="816">
        <f>'RM_5.10.3.sz.mell'!J13</f>
        <v>0</v>
      </c>
      <c r="K13" s="814">
        <f>'RM_5.10.3.sz.mell'!K13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'RM_5.10.3.sz.mell'!C14</f>
        <v>0</v>
      </c>
      <c r="D14" s="717">
        <f>'RM_5.10.3.sz.mell'!D14</f>
        <v>0</v>
      </c>
      <c r="E14" s="717">
        <f>'RM_5.10.3.sz.mell'!E14</f>
        <v>0</v>
      </c>
      <c r="F14" s="717">
        <f>'RM_5.10.3.sz.mell'!F14</f>
        <v>0</v>
      </c>
      <c r="G14" s="717">
        <f>'RM_5.10.3.sz.mell'!G14</f>
        <v>0</v>
      </c>
      <c r="H14" s="717">
        <f>'RM_5.10.3.sz.mell'!H14</f>
        <v>0</v>
      </c>
      <c r="I14" s="717">
        <f>'RM_5.10.3.sz.mell'!I14</f>
        <v>0</v>
      </c>
      <c r="J14" s="816">
        <f>'RM_5.10.3.sz.mell'!J14</f>
        <v>0</v>
      </c>
      <c r="K14" s="814">
        <f>'RM_5.10.3.sz.mell'!K14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'RM_5.10.3.sz.mell'!C15</f>
        <v>0</v>
      </c>
      <c r="D15" s="717">
        <f>'RM_5.10.3.sz.mell'!D15</f>
        <v>0</v>
      </c>
      <c r="E15" s="717">
        <f>'RM_5.10.3.sz.mell'!E15</f>
        <v>0</v>
      </c>
      <c r="F15" s="717">
        <f>'RM_5.10.3.sz.mell'!F15</f>
        <v>0</v>
      </c>
      <c r="G15" s="717">
        <f>'RM_5.10.3.sz.mell'!G15</f>
        <v>0</v>
      </c>
      <c r="H15" s="717">
        <f>'RM_5.10.3.sz.mell'!H15</f>
        <v>0</v>
      </c>
      <c r="I15" s="717">
        <f>'RM_5.10.3.sz.mell'!I15</f>
        <v>0</v>
      </c>
      <c r="J15" s="816">
        <f>'RM_5.10.3.sz.mell'!J15</f>
        <v>0</v>
      </c>
      <c r="K15" s="814">
        <f>'RM_5.10.3.sz.mell'!K15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'RM_5.10.3.sz.mell'!C16</f>
        <v>0</v>
      </c>
      <c r="D16" s="717">
        <f>'RM_5.10.3.sz.mell'!D16</f>
        <v>0</v>
      </c>
      <c r="E16" s="717">
        <f>'RM_5.10.3.sz.mell'!E16</f>
        <v>0</v>
      </c>
      <c r="F16" s="717">
        <f>'RM_5.10.3.sz.mell'!F16</f>
        <v>0</v>
      </c>
      <c r="G16" s="717">
        <f>'RM_5.10.3.sz.mell'!G16</f>
        <v>0</v>
      </c>
      <c r="H16" s="717">
        <f>'RM_5.10.3.sz.mell'!H16</f>
        <v>0</v>
      </c>
      <c r="I16" s="717">
        <f>'RM_5.10.3.sz.mell'!I16</f>
        <v>0</v>
      </c>
      <c r="J16" s="816">
        <f>'RM_5.10.3.sz.mell'!J16</f>
        <v>0</v>
      </c>
      <c r="K16" s="814">
        <f>'RM_5.10.3.sz.mell'!K16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'RM_5.10.3.sz.mell'!C17</f>
        <v>0</v>
      </c>
      <c r="D17" s="717">
        <f>'RM_5.10.3.sz.mell'!D17</f>
        <v>0</v>
      </c>
      <c r="E17" s="717">
        <f>'RM_5.10.3.sz.mell'!E17</f>
        <v>0</v>
      </c>
      <c r="F17" s="717">
        <f>'RM_5.10.3.sz.mell'!F17</f>
        <v>0</v>
      </c>
      <c r="G17" s="717">
        <f>'RM_5.10.3.sz.mell'!G17</f>
        <v>0</v>
      </c>
      <c r="H17" s="717">
        <f>'RM_5.10.3.sz.mell'!H17</f>
        <v>0</v>
      </c>
      <c r="I17" s="717">
        <f>'RM_5.10.3.sz.mell'!I17</f>
        <v>0</v>
      </c>
      <c r="J17" s="816">
        <f>'RM_5.10.3.sz.mell'!J17</f>
        <v>0</v>
      </c>
      <c r="K17" s="814">
        <f>'RM_5.10.3.sz.mell'!K17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'RM_5.10.3.sz.mell'!C18</f>
        <v>0</v>
      </c>
      <c r="D18" s="717">
        <f>'RM_5.10.3.sz.mell'!D18</f>
        <v>0</v>
      </c>
      <c r="E18" s="717">
        <f>'RM_5.10.3.sz.mell'!E18</f>
        <v>0</v>
      </c>
      <c r="F18" s="717">
        <f>'RM_5.10.3.sz.mell'!F18</f>
        <v>0</v>
      </c>
      <c r="G18" s="717">
        <f>'RM_5.10.3.sz.mell'!G18</f>
        <v>0</v>
      </c>
      <c r="H18" s="717">
        <f>'RM_5.10.3.sz.mell'!H18</f>
        <v>0</v>
      </c>
      <c r="I18" s="717">
        <f>'RM_5.10.3.sz.mell'!I18</f>
        <v>0</v>
      </c>
      <c r="J18" s="816">
        <f>'RM_5.10.3.sz.mell'!J18</f>
        <v>0</v>
      </c>
      <c r="K18" s="814">
        <f>'RM_5.10.3.sz.mell'!K18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'RM_5.10.3.sz.mell'!C19</f>
        <v>0</v>
      </c>
      <c r="D19" s="717">
        <f>'RM_5.10.3.sz.mell'!D19</f>
        <v>0</v>
      </c>
      <c r="E19" s="717">
        <f>'RM_5.10.3.sz.mell'!E19</f>
        <v>0</v>
      </c>
      <c r="F19" s="717">
        <f>'RM_5.10.3.sz.mell'!F19</f>
        <v>0</v>
      </c>
      <c r="G19" s="717">
        <f>'RM_5.10.3.sz.mell'!G19</f>
        <v>0</v>
      </c>
      <c r="H19" s="717">
        <f>'RM_5.10.3.sz.mell'!H19</f>
        <v>0</v>
      </c>
      <c r="I19" s="717">
        <f>'RM_5.10.3.sz.mell'!I19</f>
        <v>0</v>
      </c>
      <c r="J19" s="816">
        <f>'RM_5.10.3.sz.mell'!J19</f>
        <v>0</v>
      </c>
      <c r="K19" s="814">
        <f>'RM_5.10.3.sz.mell'!K19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'RM_5.10.3.sz.mell'!C20</f>
        <v>0</v>
      </c>
      <c r="D20" s="717">
        <f>'RM_5.10.3.sz.mell'!D20</f>
        <v>0</v>
      </c>
      <c r="E20" s="717">
        <f>'RM_5.10.3.sz.mell'!E20</f>
        <v>0</v>
      </c>
      <c r="F20" s="717">
        <f>'RM_5.10.3.sz.mell'!F20</f>
        <v>0</v>
      </c>
      <c r="G20" s="717">
        <f>'RM_5.10.3.sz.mell'!G20</f>
        <v>0</v>
      </c>
      <c r="H20" s="717">
        <f>'RM_5.10.3.sz.mell'!H20</f>
        <v>0</v>
      </c>
      <c r="I20" s="717">
        <f>'RM_5.10.3.sz.mell'!I20</f>
        <v>0</v>
      </c>
      <c r="J20" s="816">
        <f>'RM_5.10.3.sz.mell'!J20</f>
        <v>0</v>
      </c>
      <c r="K20" s="814">
        <f>'RM_5.10.3.sz.mell'!K20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'RM_5.10.3.sz.mell'!C21</f>
        <v>0</v>
      </c>
      <c r="D21" s="719">
        <f>'RM_5.10.3.sz.mell'!D21</f>
        <v>0</v>
      </c>
      <c r="E21" s="719">
        <f>'RM_5.10.3.sz.mell'!E21</f>
        <v>0</v>
      </c>
      <c r="F21" s="719">
        <f>'RM_5.10.3.sz.mell'!F21</f>
        <v>0</v>
      </c>
      <c r="G21" s="719">
        <f>'RM_5.10.3.sz.mell'!G21</f>
        <v>0</v>
      </c>
      <c r="H21" s="719">
        <f>'RM_5.10.3.sz.mell'!H21</f>
        <v>0</v>
      </c>
      <c r="I21" s="719">
        <f>'RM_5.10.3.sz.mell'!I21</f>
        <v>0</v>
      </c>
      <c r="J21" s="819">
        <f>'RM_5.10.3.sz.mell'!J21</f>
        <v>0</v>
      </c>
      <c r="K21" s="814">
        <f>'RM_5.10.3.sz.mell'!K21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'RM_5.10.3.sz.mell'!C22</f>
        <v>0</v>
      </c>
      <c r="D22" s="322">
        <f>'RM_5.10.3.sz.mell'!D22</f>
        <v>0</v>
      </c>
      <c r="E22" s="322">
        <f>'RM_5.10.3.sz.mell'!E22</f>
        <v>0</v>
      </c>
      <c r="F22" s="322">
        <f>'RM_5.10.3.sz.mell'!F22</f>
        <v>0</v>
      </c>
      <c r="G22" s="322">
        <f>'RM_5.10.3.sz.mell'!G22</f>
        <v>0</v>
      </c>
      <c r="H22" s="322">
        <f>'RM_5.10.3.sz.mell'!H22</f>
        <v>0</v>
      </c>
      <c r="I22" s="322">
        <f>'RM_5.10.3.sz.mell'!I22</f>
        <v>0</v>
      </c>
      <c r="J22" s="322">
        <f>'RM_5.10.3.sz.mell'!J22</f>
        <v>0</v>
      </c>
      <c r="K22" s="371">
        <f>'RM_5.10.3.sz.mell'!K22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'RM_5.10.3.sz.mell'!C23</f>
        <v>0</v>
      </c>
      <c r="D23" s="699">
        <f>'RM_5.10.3.sz.mell'!D23</f>
        <v>0</v>
      </c>
      <c r="E23" s="699">
        <f>'RM_5.10.3.sz.mell'!E23</f>
        <v>0</v>
      </c>
      <c r="F23" s="699">
        <f>'RM_5.10.3.sz.mell'!F23</f>
        <v>0</v>
      </c>
      <c r="G23" s="699">
        <f>'RM_5.10.3.sz.mell'!G23</f>
        <v>0</v>
      </c>
      <c r="H23" s="699">
        <f>'RM_5.10.3.sz.mell'!H23</f>
        <v>0</v>
      </c>
      <c r="I23" s="699">
        <f>'RM_5.10.3.sz.mell'!I23</f>
        <v>0</v>
      </c>
      <c r="J23" s="821">
        <f>'RM_5.10.3.sz.mell'!J23</f>
        <v>0</v>
      </c>
      <c r="K23" s="814">
        <f>'RM_5.10.3.sz.mell'!K23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'RM_5.10.3.sz.mell'!C24</f>
        <v>0</v>
      </c>
      <c r="D24" s="717">
        <f>'RM_5.10.3.sz.mell'!D24</f>
        <v>0</v>
      </c>
      <c r="E24" s="717">
        <f>'RM_5.10.3.sz.mell'!E24</f>
        <v>0</v>
      </c>
      <c r="F24" s="717">
        <f>'RM_5.10.3.sz.mell'!F24</f>
        <v>0</v>
      </c>
      <c r="G24" s="717">
        <f>'RM_5.10.3.sz.mell'!G24</f>
        <v>0</v>
      </c>
      <c r="H24" s="717">
        <f>'RM_5.10.3.sz.mell'!H24</f>
        <v>0</v>
      </c>
      <c r="I24" s="717">
        <f>'RM_5.10.3.sz.mell'!I24</f>
        <v>0</v>
      </c>
      <c r="J24" s="816">
        <f>'RM_5.10.3.sz.mell'!J24</f>
        <v>0</v>
      </c>
      <c r="K24" s="822">
        <f>'RM_5.10.3.sz.mell'!K24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'RM_5.10.3.sz.mell'!C25</f>
        <v>0</v>
      </c>
      <c r="D25" s="717">
        <f>'RM_5.10.3.sz.mell'!D25</f>
        <v>0</v>
      </c>
      <c r="E25" s="717">
        <f>'RM_5.10.3.sz.mell'!E25</f>
        <v>0</v>
      </c>
      <c r="F25" s="717">
        <f>'RM_5.10.3.sz.mell'!F25</f>
        <v>0</v>
      </c>
      <c r="G25" s="717">
        <f>'RM_5.10.3.sz.mell'!G25</f>
        <v>0</v>
      </c>
      <c r="H25" s="717">
        <f>'RM_5.10.3.sz.mell'!H25</f>
        <v>0</v>
      </c>
      <c r="I25" s="717">
        <f>'RM_5.10.3.sz.mell'!I25</f>
        <v>0</v>
      </c>
      <c r="J25" s="816">
        <f>'RM_5.10.3.sz.mell'!J25</f>
        <v>0</v>
      </c>
      <c r="K25" s="822">
        <f>'RM_5.10.3.sz.mell'!K25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'RM_5.10.3.sz.mell'!C26</f>
        <v>0</v>
      </c>
      <c r="D26" s="719">
        <f>'RM_5.10.3.sz.mell'!D26</f>
        <v>0</v>
      </c>
      <c r="E26" s="719">
        <f>'RM_5.10.3.sz.mell'!E26</f>
        <v>0</v>
      </c>
      <c r="F26" s="719">
        <f>'RM_5.10.3.sz.mell'!F26</f>
        <v>0</v>
      </c>
      <c r="G26" s="719">
        <f>'RM_5.10.3.sz.mell'!G26</f>
        <v>0</v>
      </c>
      <c r="H26" s="719">
        <f>'RM_5.10.3.sz.mell'!H26</f>
        <v>0</v>
      </c>
      <c r="I26" s="719">
        <f>'RM_5.10.3.sz.mell'!I26</f>
        <v>0</v>
      </c>
      <c r="J26" s="823">
        <f>'RM_5.10.3.sz.mell'!J26</f>
        <v>0</v>
      </c>
      <c r="K26" s="824">
        <f>'RM_5.10.3.sz.mell'!K26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'RM_5.10.3.sz.mell'!C27</f>
        <v>0</v>
      </c>
      <c r="D27" s="414">
        <f>'RM_5.10.3.sz.mell'!D27</f>
        <v>0</v>
      </c>
      <c r="E27" s="414">
        <f>'RM_5.10.3.sz.mell'!E27</f>
        <v>0</v>
      </c>
      <c r="F27" s="414">
        <f>'RM_5.10.3.sz.mell'!F27</f>
        <v>0</v>
      </c>
      <c r="G27" s="414">
        <f>'RM_5.10.3.sz.mell'!G27</f>
        <v>0</v>
      </c>
      <c r="H27" s="414">
        <f>'RM_5.10.3.sz.mell'!H27</f>
        <v>0</v>
      </c>
      <c r="I27" s="414">
        <f>'RM_5.10.3.sz.mell'!I27</f>
        <v>0</v>
      </c>
      <c r="J27" s="414">
        <f>'RM_5.10.3.sz.mell'!J27</f>
        <v>0</v>
      </c>
      <c r="K27" s="327">
        <f>'RM_5.10.3.sz.mell'!K27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'RM_5.10.3.sz.mell'!C28</f>
        <v>0</v>
      </c>
      <c r="D28" s="322">
        <f>'RM_5.10.3.sz.mell'!D28</f>
        <v>0</v>
      </c>
      <c r="E28" s="322">
        <f>'RM_5.10.3.sz.mell'!E28</f>
        <v>0</v>
      </c>
      <c r="F28" s="322">
        <f>'RM_5.10.3.sz.mell'!F28</f>
        <v>0</v>
      </c>
      <c r="G28" s="322">
        <f>'RM_5.10.3.sz.mell'!G28</f>
        <v>0</v>
      </c>
      <c r="H28" s="322">
        <f>'RM_5.10.3.sz.mell'!H28</f>
        <v>0</v>
      </c>
      <c r="I28" s="322">
        <f>'RM_5.10.3.sz.mell'!I28</f>
        <v>0</v>
      </c>
      <c r="J28" s="322">
        <f>'RM_5.10.3.sz.mell'!J28</f>
        <v>0</v>
      </c>
      <c r="K28" s="371">
        <f>'RM_5.10.3.sz.mell'!K28</f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'RM_5.10.3.sz.mell'!C29</f>
        <v>0</v>
      </c>
      <c r="D29" s="710">
        <f>'RM_5.10.3.sz.mell'!D29</f>
        <v>0</v>
      </c>
      <c r="E29" s="710">
        <f>'RM_5.10.3.sz.mell'!E29</f>
        <v>0</v>
      </c>
      <c r="F29" s="710">
        <f>'RM_5.10.3.sz.mell'!F29</f>
        <v>0</v>
      </c>
      <c r="G29" s="710">
        <f>'RM_5.10.3.sz.mell'!G29</f>
        <v>0</v>
      </c>
      <c r="H29" s="710">
        <f>'RM_5.10.3.sz.mell'!H29</f>
        <v>0</v>
      </c>
      <c r="I29" s="710">
        <f>'RM_5.10.3.sz.mell'!I29</f>
        <v>0</v>
      </c>
      <c r="J29" s="821">
        <f>'RM_5.10.3.sz.mell'!J29</f>
        <v>0</v>
      </c>
      <c r="K29" s="814">
        <f>'RM_5.10.3.sz.mell'!K29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'RM_5.10.3.sz.mell'!C30</f>
        <v>0</v>
      </c>
      <c r="D30" s="710">
        <f>'RM_5.10.3.sz.mell'!D30</f>
        <v>0</v>
      </c>
      <c r="E30" s="710">
        <f>'RM_5.10.3.sz.mell'!E30</f>
        <v>0</v>
      </c>
      <c r="F30" s="710">
        <f>'RM_5.10.3.sz.mell'!F30</f>
        <v>0</v>
      </c>
      <c r="G30" s="710">
        <f>'RM_5.10.3.sz.mell'!G30</f>
        <v>0</v>
      </c>
      <c r="H30" s="710">
        <f>'RM_5.10.3.sz.mell'!H30</f>
        <v>0</v>
      </c>
      <c r="I30" s="710">
        <f>'RM_5.10.3.sz.mell'!I30</f>
        <v>0</v>
      </c>
      <c r="J30" s="821">
        <f>'RM_5.10.3.sz.mell'!J30</f>
        <v>0</v>
      </c>
      <c r="K30" s="814">
        <f>'RM_5.10.3.sz.mell'!K30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'RM_5.10.3.sz.mell'!C31</f>
        <v>0</v>
      </c>
      <c r="D31" s="790">
        <f>'RM_5.10.3.sz.mell'!D31</f>
        <v>0</v>
      </c>
      <c r="E31" s="790">
        <f>'RM_5.10.3.sz.mell'!E31</f>
        <v>0</v>
      </c>
      <c r="F31" s="790">
        <f>'RM_5.10.3.sz.mell'!F31</f>
        <v>0</v>
      </c>
      <c r="G31" s="790">
        <f>'RM_5.10.3.sz.mell'!G31</f>
        <v>0</v>
      </c>
      <c r="H31" s="790">
        <f>'RM_5.10.3.sz.mell'!H31</f>
        <v>0</v>
      </c>
      <c r="I31" s="790">
        <f>'RM_5.10.3.sz.mell'!I31</f>
        <v>0</v>
      </c>
      <c r="J31" s="821">
        <f>'RM_5.10.3.sz.mell'!J31</f>
        <v>0</v>
      </c>
      <c r="K31" s="814">
        <f>'RM_5.10.3.sz.mell'!K31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'RM_5.10.3.sz.mell'!C32</f>
        <v>0</v>
      </c>
      <c r="D32" s="322">
        <f>'RM_5.10.3.sz.mell'!D32</f>
        <v>0</v>
      </c>
      <c r="E32" s="322">
        <f>'RM_5.10.3.sz.mell'!E32</f>
        <v>0</v>
      </c>
      <c r="F32" s="322">
        <f>'RM_5.10.3.sz.mell'!F32</f>
        <v>0</v>
      </c>
      <c r="G32" s="322">
        <f>'RM_5.10.3.sz.mell'!G32</f>
        <v>0</v>
      </c>
      <c r="H32" s="322">
        <f>'RM_5.10.3.sz.mell'!H32</f>
        <v>0</v>
      </c>
      <c r="I32" s="322">
        <f>'RM_5.10.3.sz.mell'!I32</f>
        <v>0</v>
      </c>
      <c r="J32" s="322">
        <f>'RM_5.10.3.sz.mell'!J32</f>
        <v>0</v>
      </c>
      <c r="K32" s="371">
        <f>'RM_5.10.3.sz.mell'!K32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'RM_5.10.3.sz.mell'!C33</f>
        <v>0</v>
      </c>
      <c r="D33" s="703">
        <f>'RM_5.10.3.sz.mell'!D33</f>
        <v>0</v>
      </c>
      <c r="E33" s="703">
        <f>'RM_5.10.3.sz.mell'!E33</f>
        <v>0</v>
      </c>
      <c r="F33" s="703">
        <f>'RM_5.10.3.sz.mell'!F33</f>
        <v>0</v>
      </c>
      <c r="G33" s="703">
        <f>'RM_5.10.3.sz.mell'!G33</f>
        <v>0</v>
      </c>
      <c r="H33" s="703">
        <f>'RM_5.10.3.sz.mell'!H33</f>
        <v>0</v>
      </c>
      <c r="I33" s="703">
        <f>'RM_5.10.3.sz.mell'!I33</f>
        <v>0</v>
      </c>
      <c r="J33" s="821">
        <f>'RM_5.10.3.sz.mell'!J33</f>
        <v>0</v>
      </c>
      <c r="K33" s="814">
        <f>'RM_5.10.3.sz.mell'!K33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'RM_5.10.3.sz.mell'!C34</f>
        <v>0</v>
      </c>
      <c r="D34" s="710">
        <f>'RM_5.10.3.sz.mell'!D34</f>
        <v>0</v>
      </c>
      <c r="E34" s="710">
        <f>'RM_5.10.3.sz.mell'!E34</f>
        <v>0</v>
      </c>
      <c r="F34" s="710">
        <f>'RM_5.10.3.sz.mell'!F34</f>
        <v>0</v>
      </c>
      <c r="G34" s="710">
        <f>'RM_5.10.3.sz.mell'!G34</f>
        <v>0</v>
      </c>
      <c r="H34" s="710">
        <f>'RM_5.10.3.sz.mell'!H34</f>
        <v>0</v>
      </c>
      <c r="I34" s="710">
        <f>'RM_5.10.3.sz.mell'!I34</f>
        <v>0</v>
      </c>
      <c r="J34" s="821">
        <f>'RM_5.10.3.sz.mell'!J34</f>
        <v>0</v>
      </c>
      <c r="K34" s="814">
        <f>'RM_5.10.3.sz.mell'!K34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'RM_5.10.3.sz.mell'!C35</f>
        <v>0</v>
      </c>
      <c r="D35" s="790">
        <f>'RM_5.10.3.sz.mell'!D35</f>
        <v>0</v>
      </c>
      <c r="E35" s="790">
        <f>'RM_5.10.3.sz.mell'!E35</f>
        <v>0</v>
      </c>
      <c r="F35" s="790">
        <f>'RM_5.10.3.sz.mell'!F35</f>
        <v>0</v>
      </c>
      <c r="G35" s="790">
        <f>'RM_5.10.3.sz.mell'!G35</f>
        <v>0</v>
      </c>
      <c r="H35" s="790">
        <f>'RM_5.10.3.sz.mell'!H35</f>
        <v>0</v>
      </c>
      <c r="I35" s="790">
        <f>'RM_5.10.3.sz.mell'!I35</f>
        <v>0</v>
      </c>
      <c r="J35" s="821">
        <f>'RM_5.10.3.sz.mell'!J35</f>
        <v>0</v>
      </c>
      <c r="K35" s="831">
        <f>'RM_5.10.3.sz.mell'!K35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'RM_5.10.3.sz.mell'!C36</f>
        <v>0</v>
      </c>
      <c r="D36" s="414">
        <f>'RM_5.10.3.sz.mell'!D36</f>
        <v>0</v>
      </c>
      <c r="E36" s="414">
        <f>'RM_5.10.3.sz.mell'!E36</f>
        <v>0</v>
      </c>
      <c r="F36" s="414">
        <f>'RM_5.10.3.sz.mell'!F36</f>
        <v>0</v>
      </c>
      <c r="G36" s="414">
        <f>'RM_5.10.3.sz.mell'!G36</f>
        <v>0</v>
      </c>
      <c r="H36" s="414">
        <f>'RM_5.10.3.sz.mell'!H36</f>
        <v>0</v>
      </c>
      <c r="I36" s="414">
        <f>'RM_5.10.3.sz.mell'!I36</f>
        <v>0</v>
      </c>
      <c r="J36" s="322">
        <f>'RM_5.10.3.sz.mell'!J36</f>
        <v>0</v>
      </c>
      <c r="K36" s="327">
        <f>'RM_5.10.3.sz.mell'!K36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'RM_5.10.3.sz.mell'!C37</f>
        <v>0</v>
      </c>
      <c r="D37" s="414">
        <f>'RM_5.10.3.sz.mell'!D37</f>
        <v>0</v>
      </c>
      <c r="E37" s="414">
        <f>'RM_5.10.3.sz.mell'!E37</f>
        <v>0</v>
      </c>
      <c r="F37" s="414">
        <f>'RM_5.10.3.sz.mell'!F37</f>
        <v>0</v>
      </c>
      <c r="G37" s="414">
        <f>'RM_5.10.3.sz.mell'!G37</f>
        <v>0</v>
      </c>
      <c r="H37" s="414">
        <f>'RM_5.10.3.sz.mell'!H37</f>
        <v>0</v>
      </c>
      <c r="I37" s="414">
        <f>'RM_5.10.3.sz.mell'!I37</f>
        <v>0</v>
      </c>
      <c r="J37" s="832">
        <f>'RM_5.10.3.sz.mell'!J37</f>
        <v>0</v>
      </c>
      <c r="K37" s="814">
        <f>'RM_5.10.3.sz.mell'!K37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'RM_5.10.3.sz.mell'!C38</f>
        <v>0</v>
      </c>
      <c r="D38" s="322">
        <f>'RM_5.10.3.sz.mell'!D38</f>
        <v>0</v>
      </c>
      <c r="E38" s="322">
        <f>'RM_5.10.3.sz.mell'!E38</f>
        <v>0</v>
      </c>
      <c r="F38" s="322">
        <f>'RM_5.10.3.sz.mell'!F38</f>
        <v>0</v>
      </c>
      <c r="G38" s="322">
        <f>'RM_5.10.3.sz.mell'!G38</f>
        <v>0</v>
      </c>
      <c r="H38" s="322">
        <f>'RM_5.10.3.sz.mell'!H38</f>
        <v>0</v>
      </c>
      <c r="I38" s="322">
        <f>'RM_5.10.3.sz.mell'!I38</f>
        <v>0</v>
      </c>
      <c r="J38" s="322">
        <f>'RM_5.10.3.sz.mell'!J38</f>
        <v>0</v>
      </c>
      <c r="K38" s="371">
        <f>'RM_5.10.3.sz.mell'!K38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'RM_5.10.3.sz.mell'!C39</f>
        <v>0</v>
      </c>
      <c r="D39" s="322">
        <f>'RM_5.10.3.sz.mell'!D39</f>
        <v>0</v>
      </c>
      <c r="E39" s="322">
        <f>'RM_5.10.3.sz.mell'!E39</f>
        <v>0</v>
      </c>
      <c r="F39" s="322">
        <f>'RM_5.10.3.sz.mell'!F39</f>
        <v>0</v>
      </c>
      <c r="G39" s="322">
        <f>'RM_5.10.3.sz.mell'!G39</f>
        <v>0</v>
      </c>
      <c r="H39" s="322">
        <f>'RM_5.10.3.sz.mell'!H39</f>
        <v>0</v>
      </c>
      <c r="I39" s="322">
        <f>'RM_5.10.3.sz.mell'!I39</f>
        <v>0</v>
      </c>
      <c r="J39" s="322">
        <f>'RM_5.10.3.sz.mell'!J39</f>
        <v>0</v>
      </c>
      <c r="K39" s="371">
        <f>'RM_5.10.3.sz.mell'!K39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'RM_5.10.3.sz.mell'!C40</f>
        <v>0</v>
      </c>
      <c r="D40" s="703">
        <f>'RM_5.10.3.sz.mell'!D40</f>
        <v>0</v>
      </c>
      <c r="E40" s="703">
        <f>'RM_5.10.3.sz.mell'!E40</f>
        <v>0</v>
      </c>
      <c r="F40" s="703">
        <f>'RM_5.10.3.sz.mell'!F40</f>
        <v>0</v>
      </c>
      <c r="G40" s="703">
        <f>'RM_5.10.3.sz.mell'!G40</f>
        <v>0</v>
      </c>
      <c r="H40" s="703">
        <f>'RM_5.10.3.sz.mell'!H40</f>
        <v>0</v>
      </c>
      <c r="I40" s="703">
        <f>'RM_5.10.3.sz.mell'!I40</f>
        <v>0</v>
      </c>
      <c r="J40" s="821">
        <f>'RM_5.10.3.sz.mell'!J40</f>
        <v>0</v>
      </c>
      <c r="K40" s="814">
        <f>'RM_5.10.3.sz.mell'!K40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'RM_5.10.3.sz.mell'!C41</f>
        <v>0</v>
      </c>
      <c r="D41" s="710">
        <f>'RM_5.10.3.sz.mell'!D41</f>
        <v>0</v>
      </c>
      <c r="E41" s="710">
        <f>'RM_5.10.3.sz.mell'!E41</f>
        <v>0</v>
      </c>
      <c r="F41" s="710">
        <f>'RM_5.10.3.sz.mell'!F41</f>
        <v>0</v>
      </c>
      <c r="G41" s="710">
        <f>'RM_5.10.3.sz.mell'!G41</f>
        <v>0</v>
      </c>
      <c r="H41" s="710">
        <f>'RM_5.10.3.sz.mell'!H41</f>
        <v>0</v>
      </c>
      <c r="I41" s="710">
        <f>'RM_5.10.3.sz.mell'!I41</f>
        <v>0</v>
      </c>
      <c r="J41" s="821">
        <f>'RM_5.10.3.sz.mell'!J41</f>
        <v>0</v>
      </c>
      <c r="K41" s="822">
        <f>'RM_5.10.3.sz.mell'!K41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'RM_5.10.3.sz.mell'!C42</f>
        <v>0</v>
      </c>
      <c r="D42" s="707">
        <f>'RM_5.10.3.sz.mell'!D42</f>
        <v>0</v>
      </c>
      <c r="E42" s="707">
        <f>'RM_5.10.3.sz.mell'!E42</f>
        <v>0</v>
      </c>
      <c r="F42" s="707">
        <f>'RM_5.10.3.sz.mell'!F42</f>
        <v>0</v>
      </c>
      <c r="G42" s="707">
        <f>'RM_5.10.3.sz.mell'!G42</f>
        <v>0</v>
      </c>
      <c r="H42" s="707">
        <f>'RM_5.10.3.sz.mell'!H42</f>
        <v>0</v>
      </c>
      <c r="I42" s="707">
        <f>'RM_5.10.3.sz.mell'!I42</f>
        <v>0</v>
      </c>
      <c r="J42" s="821">
        <f>'RM_5.10.3.sz.mell'!J42</f>
        <v>0</v>
      </c>
      <c r="K42" s="824">
        <f>'RM_5.10.3.sz.mell'!K42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'RM_5.10.3.sz.mell'!C43</f>
        <v>0</v>
      </c>
      <c r="D43" s="322">
        <f>'RM_5.10.3.sz.mell'!D43</f>
        <v>0</v>
      </c>
      <c r="E43" s="322">
        <f>'RM_5.10.3.sz.mell'!E43</f>
        <v>0</v>
      </c>
      <c r="F43" s="322">
        <f>'RM_5.10.3.sz.mell'!F43</f>
        <v>0</v>
      </c>
      <c r="G43" s="322">
        <f>'RM_5.10.3.sz.mell'!G43</f>
        <v>0</v>
      </c>
      <c r="H43" s="322">
        <f>'RM_5.10.3.sz.mell'!H43</f>
        <v>0</v>
      </c>
      <c r="I43" s="322">
        <f>'RM_5.10.3.sz.mell'!I43</f>
        <v>0</v>
      </c>
      <c r="J43" s="322">
        <f>'RM_5.10.3.sz.mell'!J43</f>
        <v>0</v>
      </c>
      <c r="K43" s="371">
        <f>'RM_5.10.3.sz.mell'!K43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'RM_5.10.3.sz.mell'!C45</f>
        <v>0</v>
      </c>
      <c r="D45" s="834">
        <f>'RM_5.10.3.sz.mell'!D45</f>
        <v>0</v>
      </c>
      <c r="E45" s="834">
        <f>'RM_5.10.3.sz.mell'!E45</f>
        <v>0</v>
      </c>
      <c r="F45" s="834">
        <f>'RM_5.10.3.sz.mell'!F45</f>
        <v>0</v>
      </c>
      <c r="G45" s="834">
        <f>'RM_5.10.3.sz.mell'!G45</f>
        <v>0</v>
      </c>
      <c r="H45" s="834">
        <f>'RM_5.10.3.sz.mell'!H45</f>
        <v>0</v>
      </c>
      <c r="I45" s="834">
        <f>'RM_5.10.3.sz.mell'!I45</f>
        <v>0</v>
      </c>
      <c r="J45" s="834">
        <f>'RM_5.10.3.sz.mell'!J45</f>
        <v>0</v>
      </c>
      <c r="K45" s="327">
        <f>'RM_5.10.3.sz.mell'!K45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'RM_5.10.3.sz.mell'!C46</f>
        <v>0</v>
      </c>
      <c r="D46" s="836">
        <f>'RM_5.10.3.sz.mell'!D46</f>
        <v>0</v>
      </c>
      <c r="E46" s="836">
        <f>'RM_5.10.3.sz.mell'!E46</f>
        <v>0</v>
      </c>
      <c r="F46" s="836">
        <f>'RM_5.10.3.sz.mell'!F46</f>
        <v>0</v>
      </c>
      <c r="G46" s="836">
        <f>'RM_5.10.3.sz.mell'!G46</f>
        <v>0</v>
      </c>
      <c r="H46" s="836">
        <f>'RM_5.10.3.sz.mell'!H46</f>
        <v>0</v>
      </c>
      <c r="I46" s="836">
        <f>'RM_5.10.3.sz.mell'!I46</f>
        <v>0</v>
      </c>
      <c r="J46" s="836">
        <f>'RM_5.10.3.sz.mell'!J46</f>
        <v>0</v>
      </c>
      <c r="K46" s="837">
        <f>'RM_5.10.3.sz.mell'!K46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'RM_5.10.3.sz.mell'!C47</f>
        <v>0</v>
      </c>
      <c r="D47" s="839">
        <f>'RM_5.10.3.sz.mell'!D47</f>
        <v>0</v>
      </c>
      <c r="E47" s="839">
        <f>'RM_5.10.3.sz.mell'!E47</f>
        <v>0</v>
      </c>
      <c r="F47" s="839">
        <f>'RM_5.10.3.sz.mell'!F47</f>
        <v>0</v>
      </c>
      <c r="G47" s="839">
        <f>'RM_5.10.3.sz.mell'!G47</f>
        <v>0</v>
      </c>
      <c r="H47" s="839">
        <f>'RM_5.10.3.sz.mell'!H47</f>
        <v>0</v>
      </c>
      <c r="I47" s="839">
        <f>'RM_5.10.3.sz.mell'!I47</f>
        <v>0</v>
      </c>
      <c r="J47" s="839">
        <f>'RM_5.10.3.sz.mell'!J47</f>
        <v>0</v>
      </c>
      <c r="K47" s="840">
        <f>'RM_5.10.3.sz.mell'!K47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'RM_5.10.3.sz.mell'!C48</f>
        <v>0</v>
      </c>
      <c r="D48" s="839">
        <f>'RM_5.10.3.sz.mell'!D48</f>
        <v>0</v>
      </c>
      <c r="E48" s="839">
        <f>'RM_5.10.3.sz.mell'!E48</f>
        <v>0</v>
      </c>
      <c r="F48" s="839">
        <f>'RM_5.10.3.sz.mell'!F48</f>
        <v>0</v>
      </c>
      <c r="G48" s="839">
        <f>'RM_5.10.3.sz.mell'!G48</f>
        <v>0</v>
      </c>
      <c r="H48" s="839">
        <f>'RM_5.10.3.sz.mell'!H48</f>
        <v>0</v>
      </c>
      <c r="I48" s="839">
        <f>'RM_5.10.3.sz.mell'!I48</f>
        <v>0</v>
      </c>
      <c r="J48" s="839">
        <f>'RM_5.10.3.sz.mell'!J48</f>
        <v>0</v>
      </c>
      <c r="K48" s="840">
        <f>'RM_5.10.3.sz.mell'!K48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'RM_5.10.3.sz.mell'!C49</f>
        <v>0</v>
      </c>
      <c r="D49" s="839">
        <f>'RM_5.10.3.sz.mell'!D49</f>
        <v>0</v>
      </c>
      <c r="E49" s="839">
        <f>'RM_5.10.3.sz.mell'!E49</f>
        <v>0</v>
      </c>
      <c r="F49" s="839">
        <f>'RM_5.10.3.sz.mell'!F49</f>
        <v>0</v>
      </c>
      <c r="G49" s="839">
        <f>'RM_5.10.3.sz.mell'!G49</f>
        <v>0</v>
      </c>
      <c r="H49" s="839">
        <f>'RM_5.10.3.sz.mell'!H49</f>
        <v>0</v>
      </c>
      <c r="I49" s="839">
        <f>'RM_5.10.3.sz.mell'!I49</f>
        <v>0</v>
      </c>
      <c r="J49" s="839">
        <f>'RM_5.10.3.sz.mell'!J49</f>
        <v>0</v>
      </c>
      <c r="K49" s="840">
        <f>'RM_5.10.3.sz.mell'!K49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'RM_5.10.3.sz.mell'!C50</f>
        <v>0</v>
      </c>
      <c r="D50" s="839">
        <f>'RM_5.10.3.sz.mell'!D50</f>
        <v>0</v>
      </c>
      <c r="E50" s="839">
        <f>'RM_5.10.3.sz.mell'!E50</f>
        <v>0</v>
      </c>
      <c r="F50" s="839">
        <f>'RM_5.10.3.sz.mell'!F50</f>
        <v>0</v>
      </c>
      <c r="G50" s="839">
        <f>'RM_5.10.3.sz.mell'!G50</f>
        <v>0</v>
      </c>
      <c r="H50" s="839">
        <f>'RM_5.10.3.sz.mell'!H50</f>
        <v>0</v>
      </c>
      <c r="I50" s="839">
        <f>'RM_5.10.3.sz.mell'!I50</f>
        <v>0</v>
      </c>
      <c r="J50" s="839">
        <f>'RM_5.10.3.sz.mell'!J50</f>
        <v>0</v>
      </c>
      <c r="K50" s="840">
        <f>'RM_5.10.3.sz.mell'!K50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'RM_5.10.3.sz.mell'!C51</f>
        <v>0</v>
      </c>
      <c r="D51" s="834">
        <f>'RM_5.10.3.sz.mell'!D51</f>
        <v>0</v>
      </c>
      <c r="E51" s="834">
        <f>'RM_5.10.3.sz.mell'!E51</f>
        <v>0</v>
      </c>
      <c r="F51" s="834">
        <f>'RM_5.10.3.sz.mell'!F51</f>
        <v>0</v>
      </c>
      <c r="G51" s="834">
        <f>'RM_5.10.3.sz.mell'!G51</f>
        <v>0</v>
      </c>
      <c r="H51" s="834">
        <f>'RM_5.10.3.sz.mell'!H51</f>
        <v>0</v>
      </c>
      <c r="I51" s="834">
        <f>'RM_5.10.3.sz.mell'!I51</f>
        <v>0</v>
      </c>
      <c r="J51" s="834">
        <f>'RM_5.10.3.sz.mell'!J51</f>
        <v>0</v>
      </c>
      <c r="K51" s="327">
        <f>'RM_5.10.3.sz.mell'!K51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'RM_5.10.3.sz.mell'!C52</f>
        <v>0</v>
      </c>
      <c r="D52" s="836">
        <f>'RM_5.10.3.sz.mell'!D52</f>
        <v>0</v>
      </c>
      <c r="E52" s="836">
        <f>'RM_5.10.3.sz.mell'!E52</f>
        <v>0</v>
      </c>
      <c r="F52" s="836">
        <f>'RM_5.10.3.sz.mell'!F52</f>
        <v>0</v>
      </c>
      <c r="G52" s="836">
        <f>'RM_5.10.3.sz.mell'!G52</f>
        <v>0</v>
      </c>
      <c r="H52" s="836">
        <f>'RM_5.10.3.sz.mell'!H52</f>
        <v>0</v>
      </c>
      <c r="I52" s="836">
        <f>'RM_5.10.3.sz.mell'!I52</f>
        <v>0</v>
      </c>
      <c r="J52" s="836">
        <f>'RM_5.10.3.sz.mell'!J52</f>
        <v>0</v>
      </c>
      <c r="K52" s="837">
        <f>'RM_5.10.3.sz.mell'!K52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'RM_5.10.3.sz.mell'!C53</f>
        <v>0</v>
      </c>
      <c r="D53" s="839">
        <f>'RM_5.10.3.sz.mell'!D53</f>
        <v>0</v>
      </c>
      <c r="E53" s="839">
        <f>'RM_5.10.3.sz.mell'!E53</f>
        <v>0</v>
      </c>
      <c r="F53" s="839">
        <f>'RM_5.10.3.sz.mell'!F53</f>
        <v>0</v>
      </c>
      <c r="G53" s="839">
        <f>'RM_5.10.3.sz.mell'!G53</f>
        <v>0</v>
      </c>
      <c r="H53" s="839">
        <f>'RM_5.10.3.sz.mell'!H53</f>
        <v>0</v>
      </c>
      <c r="I53" s="839">
        <f>'RM_5.10.3.sz.mell'!I53</f>
        <v>0</v>
      </c>
      <c r="J53" s="839">
        <f>'RM_5.10.3.sz.mell'!J53</f>
        <v>0</v>
      </c>
      <c r="K53" s="840">
        <f>'RM_5.10.3.sz.mell'!K53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'RM_5.10.3.sz.mell'!C54</f>
        <v>0</v>
      </c>
      <c r="D54" s="839">
        <f>'RM_5.10.3.sz.mell'!D54</f>
        <v>0</v>
      </c>
      <c r="E54" s="839">
        <f>'RM_5.10.3.sz.mell'!E54</f>
        <v>0</v>
      </c>
      <c r="F54" s="839">
        <f>'RM_5.10.3.sz.mell'!F54</f>
        <v>0</v>
      </c>
      <c r="G54" s="839">
        <f>'RM_5.10.3.sz.mell'!G54</f>
        <v>0</v>
      </c>
      <c r="H54" s="839">
        <f>'RM_5.10.3.sz.mell'!H54</f>
        <v>0</v>
      </c>
      <c r="I54" s="839">
        <f>'RM_5.10.3.sz.mell'!I54</f>
        <v>0</v>
      </c>
      <c r="J54" s="839">
        <f>'RM_5.10.3.sz.mell'!J54</f>
        <v>0</v>
      </c>
      <c r="K54" s="840">
        <f>'RM_5.10.3.sz.mell'!K54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'RM_5.10.3.sz.mell'!C55</f>
        <v>0</v>
      </c>
      <c r="D55" s="839">
        <f>'RM_5.10.3.sz.mell'!D55</f>
        <v>0</v>
      </c>
      <c r="E55" s="839">
        <f>'RM_5.10.3.sz.mell'!E55</f>
        <v>0</v>
      </c>
      <c r="F55" s="839">
        <f>'RM_5.10.3.sz.mell'!F55</f>
        <v>0</v>
      </c>
      <c r="G55" s="839">
        <f>'RM_5.10.3.sz.mell'!G55</f>
        <v>0</v>
      </c>
      <c r="H55" s="839">
        <f>'RM_5.10.3.sz.mell'!H55</f>
        <v>0</v>
      </c>
      <c r="I55" s="839">
        <f>'RM_5.10.3.sz.mell'!I55</f>
        <v>0</v>
      </c>
      <c r="J55" s="839">
        <f>'RM_5.10.3.sz.mell'!J55</f>
        <v>0</v>
      </c>
      <c r="K55" s="840">
        <f>'RM_5.10.3.sz.mell'!K55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'RM_5.10.3.sz.mell'!C56</f>
        <v>0</v>
      </c>
      <c r="D56" s="834">
        <f>'RM_5.10.3.sz.mell'!D56</f>
        <v>0</v>
      </c>
      <c r="E56" s="834">
        <f>'RM_5.10.3.sz.mell'!E56</f>
        <v>0</v>
      </c>
      <c r="F56" s="834">
        <f>'RM_5.10.3.sz.mell'!F56</f>
        <v>0</v>
      </c>
      <c r="G56" s="834">
        <f>'RM_5.10.3.sz.mell'!G56</f>
        <v>0</v>
      </c>
      <c r="H56" s="834">
        <f>'RM_5.10.3.sz.mell'!H56</f>
        <v>0</v>
      </c>
      <c r="I56" s="834">
        <f>'RM_5.10.3.sz.mell'!I56</f>
        <v>0</v>
      </c>
      <c r="J56" s="834">
        <f>'RM_5.10.3.sz.mell'!J56</f>
        <v>0</v>
      </c>
      <c r="K56" s="327">
        <f>'RM_5.10.3.sz.mell'!K56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'RM_5.10.3.sz.mell'!C57</f>
        <v>0</v>
      </c>
      <c r="D57" s="842">
        <f>'RM_5.10.3.sz.mell'!D57</f>
        <v>0</v>
      </c>
      <c r="E57" s="842">
        <f>'RM_5.10.3.sz.mell'!E57</f>
        <v>0</v>
      </c>
      <c r="F57" s="842">
        <f>'RM_5.10.3.sz.mell'!F57</f>
        <v>0</v>
      </c>
      <c r="G57" s="842">
        <f>'RM_5.10.3.sz.mell'!G57</f>
        <v>0</v>
      </c>
      <c r="H57" s="842">
        <f>'RM_5.10.3.sz.mell'!H57</f>
        <v>0</v>
      </c>
      <c r="I57" s="842">
        <f>'RM_5.10.3.sz.mell'!I57</f>
        <v>0</v>
      </c>
      <c r="J57" s="842">
        <f>'RM_5.10.3.sz.mell'!J57</f>
        <v>0</v>
      </c>
      <c r="K57" s="375">
        <f>'RM_5.10.3.sz.mell'!K57</f>
        <v>0</v>
      </c>
    </row>
    <row r="58" spans="1:11" ht="8.1" customHeight="1" thickBot="1" x14ac:dyDescent="0.3">
      <c r="C58" s="848">
        <f>'RM_5.10.3.sz.mell'!C58</f>
        <v>0</v>
      </c>
      <c r="D58" s="848">
        <f>'RM_5.10.3.sz.mell'!D58</f>
        <v>0</v>
      </c>
      <c r="E58" s="848">
        <f>'RM_5.10.3.sz.mell'!E58</f>
        <v>0</v>
      </c>
      <c r="F58" s="848">
        <f>'RM_5.10.3.sz.mell'!F58</f>
        <v>0</v>
      </c>
      <c r="G58" s="848">
        <f>'RM_5.10.3.sz.mell'!G58</f>
        <v>0</v>
      </c>
      <c r="H58" s="848">
        <f>'RM_5.10.3.sz.mell'!H58</f>
        <v>0</v>
      </c>
      <c r="I58" s="848">
        <f>'RM_5.10.3.sz.mell'!I58</f>
        <v>0</v>
      </c>
      <c r="J58" s="848">
        <f>'RM_5.10.3.sz.mell'!J58</f>
        <v>0</v>
      </c>
      <c r="K58" s="849">
        <f>'RM_5.10.3.sz.mell'!K58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'RM_5.10.3.sz.mell'!C59</f>
        <v>0</v>
      </c>
      <c r="D59" s="846">
        <f>'RM_5.10.3.sz.mell'!D59</f>
        <v>0</v>
      </c>
      <c r="E59" s="846">
        <f>'RM_5.10.3.sz.mell'!E59</f>
        <v>0</v>
      </c>
      <c r="F59" s="846">
        <f>'RM_5.10.3.sz.mell'!F59</f>
        <v>0</v>
      </c>
      <c r="G59" s="846">
        <f>'RM_5.10.3.sz.mell'!G59</f>
        <v>0</v>
      </c>
      <c r="H59" s="846">
        <f>'RM_5.10.3.sz.mell'!H59</f>
        <v>0</v>
      </c>
      <c r="I59" s="846">
        <f>'RM_5.10.3.sz.mell'!I59</f>
        <v>0</v>
      </c>
      <c r="J59" s="846">
        <f>'RM_5.10.3.sz.mell'!J59</f>
        <v>0</v>
      </c>
      <c r="K59" s="847">
        <f>'RM_5.10.3.sz.mell'!K59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'RM_5.10.3.sz.mell'!C60</f>
        <v>0</v>
      </c>
      <c r="D60" s="846">
        <f>'RM_5.10.3.sz.mell'!D60</f>
        <v>0</v>
      </c>
      <c r="E60" s="846">
        <f>'RM_5.10.3.sz.mell'!E60</f>
        <v>0</v>
      </c>
      <c r="F60" s="846">
        <f>'RM_5.10.3.sz.mell'!F60</f>
        <v>0</v>
      </c>
      <c r="G60" s="846">
        <f>'RM_5.10.3.sz.mell'!G60</f>
        <v>0</v>
      </c>
      <c r="H60" s="846">
        <f>'RM_5.10.3.sz.mell'!H60</f>
        <v>0</v>
      </c>
      <c r="I60" s="846">
        <f>'RM_5.10.3.sz.mell'!I60</f>
        <v>0</v>
      </c>
      <c r="J60" s="846">
        <f>'RM_5.10.3.sz.mell'!J60</f>
        <v>0</v>
      </c>
      <c r="K60" s="847">
        <f>'RM_5.10.3.sz.mell'!K60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CONCATENATE("5.11. melléklet ",E_ALAPADATOK!A7," ",E_ALAPADATOK!B7," ",E_ALAPADATOK!C7," ",E_ALAPADATOK!D7," ",E_ALAPADATOK!E7," ",E_ALAPADATOK!F7," ",E_ALAPADATOK!G7," ",E_ALAPADATOK!H7)</f>
        <v>5.11.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CONCATENATE(E_ALAPADATOK!B29)</f>
        <v>9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618</v>
      </c>
    </row>
    <row r="3" spans="1:11" s="465" customFormat="1" ht="23.1" customHeight="1" thickBot="1" x14ac:dyDescent="0.3">
      <c r="A3" s="635" t="s">
        <v>203</v>
      </c>
      <c r="B3" s="1763" t="s">
        <v>800</v>
      </c>
      <c r="C3" s="1764"/>
      <c r="D3" s="1764"/>
      <c r="E3" s="1764"/>
      <c r="F3" s="1764"/>
      <c r="G3" s="1764"/>
      <c r="H3" s="1764"/>
      <c r="I3" s="1764"/>
      <c r="J3" s="1764"/>
      <c r="K3" s="805" t="s">
        <v>54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'RM_5.11.sz.mell'!C10</f>
        <v>0</v>
      </c>
      <c r="D10" s="322">
        <f>'RM_5.11.sz.mell'!D10</f>
        <v>0</v>
      </c>
      <c r="E10" s="322">
        <f>'RM_5.11.sz.mell'!E10</f>
        <v>0</v>
      </c>
      <c r="F10" s="322">
        <f>'RM_5.11.sz.mell'!F10</f>
        <v>0</v>
      </c>
      <c r="G10" s="322">
        <f>'RM_5.11.sz.mell'!G10</f>
        <v>0</v>
      </c>
      <c r="H10" s="322">
        <f>'RM_5.11.sz.mell'!H10</f>
        <v>0</v>
      </c>
      <c r="I10" s="322">
        <f>'RM_5.11.sz.mell'!I10</f>
        <v>0</v>
      </c>
      <c r="J10" s="322">
        <f>'RM_5.11.sz.mell'!J10</f>
        <v>0</v>
      </c>
      <c r="K10" s="322">
        <f>'RM_5.11.sz.mell'!K10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'RM_5.11.sz.mell'!C11</f>
        <v>0</v>
      </c>
      <c r="D11" s="715">
        <f>'RM_5.11.sz.mell'!D11</f>
        <v>0</v>
      </c>
      <c r="E11" s="715">
        <f>'RM_5.11.sz.mell'!E11</f>
        <v>0</v>
      </c>
      <c r="F11" s="715">
        <f>'RM_5.11.sz.mell'!F11</f>
        <v>0</v>
      </c>
      <c r="G11" s="715">
        <f>'RM_5.11.sz.mell'!G11</f>
        <v>0</v>
      </c>
      <c r="H11" s="715">
        <f>'RM_5.11.sz.mell'!H11</f>
        <v>0</v>
      </c>
      <c r="I11" s="715">
        <f>'RM_5.11.sz.mell'!I11</f>
        <v>0</v>
      </c>
      <c r="J11" s="813">
        <f>'RM_5.11.sz.mell'!J11</f>
        <v>0</v>
      </c>
      <c r="K11" s="814">
        <f>'RM_5.11.sz.mell'!K11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'RM_5.11.sz.mell'!C12</f>
        <v>0</v>
      </c>
      <c r="D12" s="717">
        <f>'RM_5.11.sz.mell'!D12</f>
        <v>0</v>
      </c>
      <c r="E12" s="717">
        <f>'RM_5.11.sz.mell'!E12</f>
        <v>0</v>
      </c>
      <c r="F12" s="717">
        <f>'RM_5.11.sz.mell'!F12</f>
        <v>0</v>
      </c>
      <c r="G12" s="717">
        <f>'RM_5.11.sz.mell'!G12</f>
        <v>0</v>
      </c>
      <c r="H12" s="717">
        <f>'RM_5.11.sz.mell'!H12</f>
        <v>0</v>
      </c>
      <c r="I12" s="717">
        <f>'RM_5.11.sz.mell'!I12</f>
        <v>0</v>
      </c>
      <c r="J12" s="816">
        <f>'RM_5.11.sz.mell'!J12</f>
        <v>0</v>
      </c>
      <c r="K12" s="814">
        <f>'RM_5.11.sz.mell'!K12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'RM_5.11.sz.mell'!C13</f>
        <v>0</v>
      </c>
      <c r="D13" s="717">
        <f>'RM_5.11.sz.mell'!D13</f>
        <v>0</v>
      </c>
      <c r="E13" s="717">
        <f>'RM_5.11.sz.mell'!E13</f>
        <v>0</v>
      </c>
      <c r="F13" s="717">
        <f>'RM_5.11.sz.mell'!F13</f>
        <v>0</v>
      </c>
      <c r="G13" s="717">
        <f>'RM_5.11.sz.mell'!G13</f>
        <v>0</v>
      </c>
      <c r="H13" s="717">
        <f>'RM_5.11.sz.mell'!H13</f>
        <v>0</v>
      </c>
      <c r="I13" s="717">
        <f>'RM_5.11.sz.mell'!I13</f>
        <v>0</v>
      </c>
      <c r="J13" s="816">
        <f>'RM_5.11.sz.mell'!J13</f>
        <v>0</v>
      </c>
      <c r="K13" s="814">
        <f>'RM_5.11.sz.mell'!K13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'RM_5.11.sz.mell'!C14</f>
        <v>0</v>
      </c>
      <c r="D14" s="717">
        <f>'RM_5.11.sz.mell'!D14</f>
        <v>0</v>
      </c>
      <c r="E14" s="717">
        <f>'RM_5.11.sz.mell'!E14</f>
        <v>0</v>
      </c>
      <c r="F14" s="717">
        <f>'RM_5.11.sz.mell'!F14</f>
        <v>0</v>
      </c>
      <c r="G14" s="717">
        <f>'RM_5.11.sz.mell'!G14</f>
        <v>0</v>
      </c>
      <c r="H14" s="717">
        <f>'RM_5.11.sz.mell'!H14</f>
        <v>0</v>
      </c>
      <c r="I14" s="717">
        <f>'RM_5.11.sz.mell'!I14</f>
        <v>0</v>
      </c>
      <c r="J14" s="816">
        <f>'RM_5.11.sz.mell'!J14</f>
        <v>0</v>
      </c>
      <c r="K14" s="814">
        <f>'RM_5.11.sz.mell'!K14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'RM_5.11.sz.mell'!C15</f>
        <v>0</v>
      </c>
      <c r="D15" s="717">
        <f>'RM_5.11.sz.mell'!D15</f>
        <v>0</v>
      </c>
      <c r="E15" s="717">
        <f>'RM_5.11.sz.mell'!E15</f>
        <v>0</v>
      </c>
      <c r="F15" s="717">
        <f>'RM_5.11.sz.mell'!F15</f>
        <v>0</v>
      </c>
      <c r="G15" s="717">
        <f>'RM_5.11.sz.mell'!G15</f>
        <v>0</v>
      </c>
      <c r="H15" s="717">
        <f>'RM_5.11.sz.mell'!H15</f>
        <v>0</v>
      </c>
      <c r="I15" s="717">
        <f>'RM_5.11.sz.mell'!I15</f>
        <v>0</v>
      </c>
      <c r="J15" s="816">
        <f>'RM_5.11.sz.mell'!J15</f>
        <v>0</v>
      </c>
      <c r="K15" s="814">
        <f>'RM_5.11.sz.mell'!K15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'RM_5.11.sz.mell'!C16</f>
        <v>0</v>
      </c>
      <c r="D16" s="717">
        <f>'RM_5.11.sz.mell'!D16</f>
        <v>0</v>
      </c>
      <c r="E16" s="717">
        <f>'RM_5.11.sz.mell'!E16</f>
        <v>0</v>
      </c>
      <c r="F16" s="717">
        <f>'RM_5.11.sz.mell'!F16</f>
        <v>0</v>
      </c>
      <c r="G16" s="717">
        <f>'RM_5.11.sz.mell'!G16</f>
        <v>0</v>
      </c>
      <c r="H16" s="717">
        <f>'RM_5.11.sz.mell'!H16</f>
        <v>0</v>
      </c>
      <c r="I16" s="717">
        <f>'RM_5.11.sz.mell'!I16</f>
        <v>0</v>
      </c>
      <c r="J16" s="816">
        <f>'RM_5.11.sz.mell'!J16</f>
        <v>0</v>
      </c>
      <c r="K16" s="814">
        <f>'RM_5.11.sz.mell'!K16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'RM_5.11.sz.mell'!C17</f>
        <v>0</v>
      </c>
      <c r="D17" s="717">
        <f>'RM_5.11.sz.mell'!D17</f>
        <v>0</v>
      </c>
      <c r="E17" s="717">
        <f>'RM_5.11.sz.mell'!E17</f>
        <v>0</v>
      </c>
      <c r="F17" s="717">
        <f>'RM_5.11.sz.mell'!F17</f>
        <v>0</v>
      </c>
      <c r="G17" s="717">
        <f>'RM_5.11.sz.mell'!G17</f>
        <v>0</v>
      </c>
      <c r="H17" s="717">
        <f>'RM_5.11.sz.mell'!H17</f>
        <v>0</v>
      </c>
      <c r="I17" s="717">
        <f>'RM_5.11.sz.mell'!I17</f>
        <v>0</v>
      </c>
      <c r="J17" s="816">
        <f>'RM_5.11.sz.mell'!J17</f>
        <v>0</v>
      </c>
      <c r="K17" s="814">
        <f>'RM_5.11.sz.mell'!K17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'RM_5.11.sz.mell'!C18</f>
        <v>0</v>
      </c>
      <c r="D18" s="717">
        <f>'RM_5.11.sz.mell'!D18</f>
        <v>0</v>
      </c>
      <c r="E18" s="717">
        <f>'RM_5.11.sz.mell'!E18</f>
        <v>0</v>
      </c>
      <c r="F18" s="717">
        <f>'RM_5.11.sz.mell'!F18</f>
        <v>0</v>
      </c>
      <c r="G18" s="717">
        <f>'RM_5.11.sz.mell'!G18</f>
        <v>0</v>
      </c>
      <c r="H18" s="717">
        <f>'RM_5.11.sz.mell'!H18</f>
        <v>0</v>
      </c>
      <c r="I18" s="717">
        <f>'RM_5.11.sz.mell'!I18</f>
        <v>0</v>
      </c>
      <c r="J18" s="816">
        <f>'RM_5.11.sz.mell'!J18</f>
        <v>0</v>
      </c>
      <c r="K18" s="814">
        <f>'RM_5.11.sz.mell'!K18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'RM_5.11.sz.mell'!C19</f>
        <v>0</v>
      </c>
      <c r="D19" s="717">
        <f>'RM_5.11.sz.mell'!D19</f>
        <v>0</v>
      </c>
      <c r="E19" s="717">
        <f>'RM_5.11.sz.mell'!E19</f>
        <v>0</v>
      </c>
      <c r="F19" s="717">
        <f>'RM_5.11.sz.mell'!F19</f>
        <v>0</v>
      </c>
      <c r="G19" s="717">
        <f>'RM_5.11.sz.mell'!G19</f>
        <v>0</v>
      </c>
      <c r="H19" s="717">
        <f>'RM_5.11.sz.mell'!H19</f>
        <v>0</v>
      </c>
      <c r="I19" s="717">
        <f>'RM_5.11.sz.mell'!I19</f>
        <v>0</v>
      </c>
      <c r="J19" s="816">
        <f>'RM_5.11.sz.mell'!J19</f>
        <v>0</v>
      </c>
      <c r="K19" s="814">
        <f>'RM_5.11.sz.mell'!K19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'RM_5.11.sz.mell'!C20</f>
        <v>0</v>
      </c>
      <c r="D20" s="717">
        <f>'RM_5.11.sz.mell'!D20</f>
        <v>0</v>
      </c>
      <c r="E20" s="717">
        <f>'RM_5.11.sz.mell'!E20</f>
        <v>0</v>
      </c>
      <c r="F20" s="717">
        <f>'RM_5.11.sz.mell'!F20</f>
        <v>0</v>
      </c>
      <c r="G20" s="717">
        <f>'RM_5.11.sz.mell'!G20</f>
        <v>0</v>
      </c>
      <c r="H20" s="717">
        <f>'RM_5.11.sz.mell'!H20</f>
        <v>0</v>
      </c>
      <c r="I20" s="717">
        <f>'RM_5.11.sz.mell'!I20</f>
        <v>0</v>
      </c>
      <c r="J20" s="816">
        <f>'RM_5.11.sz.mell'!J20</f>
        <v>0</v>
      </c>
      <c r="K20" s="814">
        <f>'RM_5.11.sz.mell'!K20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'RM_5.11.sz.mell'!C21</f>
        <v>0</v>
      </c>
      <c r="D21" s="719">
        <f>'RM_5.11.sz.mell'!D21</f>
        <v>0</v>
      </c>
      <c r="E21" s="719">
        <f>'RM_5.11.sz.mell'!E21</f>
        <v>0</v>
      </c>
      <c r="F21" s="719">
        <f>'RM_5.11.sz.mell'!F21</f>
        <v>0</v>
      </c>
      <c r="G21" s="719">
        <f>'RM_5.11.sz.mell'!G21</f>
        <v>0</v>
      </c>
      <c r="H21" s="719">
        <f>'RM_5.11.sz.mell'!H21</f>
        <v>0</v>
      </c>
      <c r="I21" s="719">
        <f>'RM_5.11.sz.mell'!I21</f>
        <v>0</v>
      </c>
      <c r="J21" s="819">
        <f>'RM_5.11.sz.mell'!J21</f>
        <v>0</v>
      </c>
      <c r="K21" s="814">
        <f>'RM_5.11.sz.mell'!K21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'RM_5.11.sz.mell'!C22</f>
        <v>0</v>
      </c>
      <c r="D22" s="322">
        <f>'RM_5.11.sz.mell'!D22</f>
        <v>0</v>
      </c>
      <c r="E22" s="322">
        <f>'RM_5.11.sz.mell'!E22</f>
        <v>0</v>
      </c>
      <c r="F22" s="322">
        <f>'RM_5.11.sz.mell'!F22</f>
        <v>0</v>
      </c>
      <c r="G22" s="322">
        <f>'RM_5.11.sz.mell'!G22</f>
        <v>0</v>
      </c>
      <c r="H22" s="322">
        <f>'RM_5.11.sz.mell'!H22</f>
        <v>0</v>
      </c>
      <c r="I22" s="322">
        <f>'RM_5.11.sz.mell'!I22</f>
        <v>0</v>
      </c>
      <c r="J22" s="322">
        <f>'RM_5.11.sz.mell'!J22</f>
        <v>0</v>
      </c>
      <c r="K22" s="371">
        <f>'RM_5.11.sz.mell'!K22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'RM_5.11.sz.mell'!C23</f>
        <v>0</v>
      </c>
      <c r="D23" s="699">
        <f>'RM_5.11.sz.mell'!D23</f>
        <v>0</v>
      </c>
      <c r="E23" s="699">
        <f>'RM_5.11.sz.mell'!E23</f>
        <v>0</v>
      </c>
      <c r="F23" s="699">
        <f>'RM_5.11.sz.mell'!F23</f>
        <v>0</v>
      </c>
      <c r="G23" s="699">
        <f>'RM_5.11.sz.mell'!G23</f>
        <v>0</v>
      </c>
      <c r="H23" s="699">
        <f>'RM_5.11.sz.mell'!H23</f>
        <v>0</v>
      </c>
      <c r="I23" s="699">
        <f>'RM_5.11.sz.mell'!I23</f>
        <v>0</v>
      </c>
      <c r="J23" s="821">
        <f>'RM_5.11.sz.mell'!J23</f>
        <v>0</v>
      </c>
      <c r="K23" s="814">
        <f>'RM_5.11.sz.mell'!K23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'RM_5.11.sz.mell'!C24</f>
        <v>0</v>
      </c>
      <c r="D24" s="717">
        <f>'RM_5.11.sz.mell'!D24</f>
        <v>0</v>
      </c>
      <c r="E24" s="717">
        <f>'RM_5.11.sz.mell'!E24</f>
        <v>0</v>
      </c>
      <c r="F24" s="717">
        <f>'RM_5.11.sz.mell'!F24</f>
        <v>0</v>
      </c>
      <c r="G24" s="717">
        <f>'RM_5.11.sz.mell'!G24</f>
        <v>0</v>
      </c>
      <c r="H24" s="717">
        <f>'RM_5.11.sz.mell'!H24</f>
        <v>0</v>
      </c>
      <c r="I24" s="717">
        <f>'RM_5.11.sz.mell'!I24</f>
        <v>0</v>
      </c>
      <c r="J24" s="816">
        <f>'RM_5.11.sz.mell'!J24</f>
        <v>0</v>
      </c>
      <c r="K24" s="822">
        <f>'RM_5.11.sz.mell'!K24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'RM_5.11.sz.mell'!C25</f>
        <v>0</v>
      </c>
      <c r="D25" s="717">
        <f>'RM_5.11.sz.mell'!D25</f>
        <v>0</v>
      </c>
      <c r="E25" s="717">
        <f>'RM_5.11.sz.mell'!E25</f>
        <v>0</v>
      </c>
      <c r="F25" s="717">
        <f>'RM_5.11.sz.mell'!F25</f>
        <v>0</v>
      </c>
      <c r="G25" s="717">
        <f>'RM_5.11.sz.mell'!G25</f>
        <v>0</v>
      </c>
      <c r="H25" s="717">
        <f>'RM_5.11.sz.mell'!H25</f>
        <v>0</v>
      </c>
      <c r="I25" s="717">
        <f>'RM_5.11.sz.mell'!I25</f>
        <v>0</v>
      </c>
      <c r="J25" s="816">
        <f>'RM_5.11.sz.mell'!J25</f>
        <v>0</v>
      </c>
      <c r="K25" s="822">
        <f>'RM_5.11.sz.mell'!K25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'RM_5.11.sz.mell'!C26</f>
        <v>0</v>
      </c>
      <c r="D26" s="719">
        <f>'RM_5.11.sz.mell'!D26</f>
        <v>0</v>
      </c>
      <c r="E26" s="719">
        <f>'RM_5.11.sz.mell'!E26</f>
        <v>0</v>
      </c>
      <c r="F26" s="719">
        <f>'RM_5.11.sz.mell'!F26</f>
        <v>0</v>
      </c>
      <c r="G26" s="719">
        <f>'RM_5.11.sz.mell'!G26</f>
        <v>0</v>
      </c>
      <c r="H26" s="719">
        <f>'RM_5.11.sz.mell'!H26</f>
        <v>0</v>
      </c>
      <c r="I26" s="719">
        <f>'RM_5.11.sz.mell'!I26</f>
        <v>0</v>
      </c>
      <c r="J26" s="823">
        <f>'RM_5.11.sz.mell'!J26</f>
        <v>0</v>
      </c>
      <c r="K26" s="824">
        <f>'RM_5.11.sz.mell'!K26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'RM_5.11.sz.mell'!C27</f>
        <v>0</v>
      </c>
      <c r="D27" s="414">
        <f>'RM_5.11.sz.mell'!D27</f>
        <v>0</v>
      </c>
      <c r="E27" s="414">
        <f>'RM_5.11.sz.mell'!E27</f>
        <v>0</v>
      </c>
      <c r="F27" s="414">
        <f>'RM_5.11.sz.mell'!F27</f>
        <v>0</v>
      </c>
      <c r="G27" s="414">
        <f>'RM_5.11.sz.mell'!G27</f>
        <v>0</v>
      </c>
      <c r="H27" s="414">
        <f>'RM_5.11.sz.mell'!H27</f>
        <v>0</v>
      </c>
      <c r="I27" s="414">
        <f>'RM_5.11.sz.mell'!I27</f>
        <v>0</v>
      </c>
      <c r="J27" s="414">
        <f>'RM_5.11.sz.mell'!J27</f>
        <v>0</v>
      </c>
      <c r="K27" s="327">
        <f>'RM_5.11.sz.mell'!K27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'RM_5.11.sz.mell'!C28</f>
        <v>0</v>
      </c>
      <c r="D28" s="322">
        <f>'RM_5.11.sz.mell'!D28</f>
        <v>0</v>
      </c>
      <c r="E28" s="322">
        <f>'RM_5.11.sz.mell'!E28</f>
        <v>0</v>
      </c>
      <c r="F28" s="322">
        <f>'RM_5.11.sz.mell'!F28</f>
        <v>0</v>
      </c>
      <c r="G28" s="322">
        <f>'RM_5.11.sz.mell'!G28</f>
        <v>0</v>
      </c>
      <c r="H28" s="322">
        <f>'RM_5.11.sz.mell'!H28</f>
        <v>0</v>
      </c>
      <c r="I28" s="322">
        <f>'RM_5.11.sz.mell'!I28</f>
        <v>0</v>
      </c>
      <c r="J28" s="322">
        <f>'RM_5.11.sz.mell'!J28</f>
        <v>0</v>
      </c>
      <c r="K28" s="371">
        <f>'RM_5.11.sz.mell'!K28</f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'RM_5.11.sz.mell'!C29</f>
        <v>0</v>
      </c>
      <c r="D29" s="710">
        <f>'RM_5.11.sz.mell'!D29</f>
        <v>0</v>
      </c>
      <c r="E29" s="710">
        <f>'RM_5.11.sz.mell'!E29</f>
        <v>0</v>
      </c>
      <c r="F29" s="710">
        <f>'RM_5.11.sz.mell'!F29</f>
        <v>0</v>
      </c>
      <c r="G29" s="710">
        <f>'RM_5.11.sz.mell'!G29</f>
        <v>0</v>
      </c>
      <c r="H29" s="710">
        <f>'RM_5.11.sz.mell'!H29</f>
        <v>0</v>
      </c>
      <c r="I29" s="710">
        <f>'RM_5.11.sz.mell'!I29</f>
        <v>0</v>
      </c>
      <c r="J29" s="821">
        <f>'RM_5.11.sz.mell'!J29</f>
        <v>0</v>
      </c>
      <c r="K29" s="814">
        <f>'RM_5.11.sz.mell'!K29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'RM_5.11.sz.mell'!C30</f>
        <v>0</v>
      </c>
      <c r="D30" s="710">
        <f>'RM_5.11.sz.mell'!D30</f>
        <v>0</v>
      </c>
      <c r="E30" s="710">
        <f>'RM_5.11.sz.mell'!E30</f>
        <v>0</v>
      </c>
      <c r="F30" s="710">
        <f>'RM_5.11.sz.mell'!F30</f>
        <v>0</v>
      </c>
      <c r="G30" s="710">
        <f>'RM_5.11.sz.mell'!G30</f>
        <v>0</v>
      </c>
      <c r="H30" s="710">
        <f>'RM_5.11.sz.mell'!H30</f>
        <v>0</v>
      </c>
      <c r="I30" s="710">
        <f>'RM_5.11.sz.mell'!I30</f>
        <v>0</v>
      </c>
      <c r="J30" s="821">
        <f>'RM_5.11.sz.mell'!J30</f>
        <v>0</v>
      </c>
      <c r="K30" s="814">
        <f>'RM_5.11.sz.mell'!K30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'RM_5.11.sz.mell'!C31</f>
        <v>0</v>
      </c>
      <c r="D31" s="790">
        <f>'RM_5.11.sz.mell'!D31</f>
        <v>0</v>
      </c>
      <c r="E31" s="790">
        <f>'RM_5.11.sz.mell'!E31</f>
        <v>0</v>
      </c>
      <c r="F31" s="790">
        <f>'RM_5.11.sz.mell'!F31</f>
        <v>0</v>
      </c>
      <c r="G31" s="790">
        <f>'RM_5.11.sz.mell'!G31</f>
        <v>0</v>
      </c>
      <c r="H31" s="790">
        <f>'RM_5.11.sz.mell'!H31</f>
        <v>0</v>
      </c>
      <c r="I31" s="790">
        <f>'RM_5.11.sz.mell'!I31</f>
        <v>0</v>
      </c>
      <c r="J31" s="821">
        <f>'RM_5.11.sz.mell'!J31</f>
        <v>0</v>
      </c>
      <c r="K31" s="814">
        <f>'RM_5.11.sz.mell'!K31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'RM_5.11.sz.mell'!C32</f>
        <v>0</v>
      </c>
      <c r="D32" s="322">
        <f>'RM_5.11.sz.mell'!D32</f>
        <v>0</v>
      </c>
      <c r="E32" s="322">
        <f>'RM_5.11.sz.mell'!E32</f>
        <v>0</v>
      </c>
      <c r="F32" s="322">
        <f>'RM_5.11.sz.mell'!F32</f>
        <v>0</v>
      </c>
      <c r="G32" s="322">
        <f>'RM_5.11.sz.mell'!G32</f>
        <v>0</v>
      </c>
      <c r="H32" s="322">
        <f>'RM_5.11.sz.mell'!H32</f>
        <v>0</v>
      </c>
      <c r="I32" s="322">
        <f>'RM_5.11.sz.mell'!I32</f>
        <v>0</v>
      </c>
      <c r="J32" s="322">
        <f>'RM_5.11.sz.mell'!J32</f>
        <v>0</v>
      </c>
      <c r="K32" s="371">
        <f>'RM_5.11.sz.mell'!K32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'RM_5.11.sz.mell'!C33</f>
        <v>0</v>
      </c>
      <c r="D33" s="703">
        <f>'RM_5.11.sz.mell'!D33</f>
        <v>0</v>
      </c>
      <c r="E33" s="703">
        <f>'RM_5.11.sz.mell'!E33</f>
        <v>0</v>
      </c>
      <c r="F33" s="703">
        <f>'RM_5.11.sz.mell'!F33</f>
        <v>0</v>
      </c>
      <c r="G33" s="703">
        <f>'RM_5.11.sz.mell'!G33</f>
        <v>0</v>
      </c>
      <c r="H33" s="703">
        <f>'RM_5.11.sz.mell'!H33</f>
        <v>0</v>
      </c>
      <c r="I33" s="703">
        <f>'RM_5.11.sz.mell'!I33</f>
        <v>0</v>
      </c>
      <c r="J33" s="821">
        <f>'RM_5.11.sz.mell'!J33</f>
        <v>0</v>
      </c>
      <c r="K33" s="814">
        <f>'RM_5.11.sz.mell'!K33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'RM_5.11.sz.mell'!C34</f>
        <v>0</v>
      </c>
      <c r="D34" s="710">
        <f>'RM_5.11.sz.mell'!D34</f>
        <v>0</v>
      </c>
      <c r="E34" s="710">
        <f>'RM_5.11.sz.mell'!E34</f>
        <v>0</v>
      </c>
      <c r="F34" s="710">
        <f>'RM_5.11.sz.mell'!F34</f>
        <v>0</v>
      </c>
      <c r="G34" s="710">
        <f>'RM_5.11.sz.mell'!G34</f>
        <v>0</v>
      </c>
      <c r="H34" s="710">
        <f>'RM_5.11.sz.mell'!H34</f>
        <v>0</v>
      </c>
      <c r="I34" s="710">
        <f>'RM_5.11.sz.mell'!I34</f>
        <v>0</v>
      </c>
      <c r="J34" s="821">
        <f>'RM_5.11.sz.mell'!J34</f>
        <v>0</v>
      </c>
      <c r="K34" s="814">
        <f>'RM_5.11.sz.mell'!K34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'RM_5.11.sz.mell'!C35</f>
        <v>0</v>
      </c>
      <c r="D35" s="790">
        <f>'RM_5.11.sz.mell'!D35</f>
        <v>0</v>
      </c>
      <c r="E35" s="790">
        <f>'RM_5.11.sz.mell'!E35</f>
        <v>0</v>
      </c>
      <c r="F35" s="790">
        <f>'RM_5.11.sz.mell'!F35</f>
        <v>0</v>
      </c>
      <c r="G35" s="790">
        <f>'RM_5.11.sz.mell'!G35</f>
        <v>0</v>
      </c>
      <c r="H35" s="790">
        <f>'RM_5.11.sz.mell'!H35</f>
        <v>0</v>
      </c>
      <c r="I35" s="790">
        <f>'RM_5.11.sz.mell'!I35</f>
        <v>0</v>
      </c>
      <c r="J35" s="821">
        <f>'RM_5.11.sz.mell'!J35</f>
        <v>0</v>
      </c>
      <c r="K35" s="831">
        <f>'RM_5.11.sz.mell'!K35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'RM_5.11.sz.mell'!C36</f>
        <v>0</v>
      </c>
      <c r="D36" s="414">
        <f>'RM_5.11.sz.mell'!D36</f>
        <v>0</v>
      </c>
      <c r="E36" s="414">
        <f>'RM_5.11.sz.mell'!E36</f>
        <v>0</v>
      </c>
      <c r="F36" s="414">
        <f>'RM_5.11.sz.mell'!F36</f>
        <v>0</v>
      </c>
      <c r="G36" s="414">
        <f>'RM_5.11.sz.mell'!G36</f>
        <v>0</v>
      </c>
      <c r="H36" s="414">
        <f>'RM_5.11.sz.mell'!H36</f>
        <v>0</v>
      </c>
      <c r="I36" s="414">
        <f>'RM_5.11.sz.mell'!I36</f>
        <v>0</v>
      </c>
      <c r="J36" s="322">
        <f>'RM_5.11.sz.mell'!J36</f>
        <v>0</v>
      </c>
      <c r="K36" s="327">
        <f>'RM_5.11.sz.mell'!K36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'RM_5.11.sz.mell'!C37</f>
        <v>0</v>
      </c>
      <c r="D37" s="414">
        <f>'RM_5.11.sz.mell'!D37</f>
        <v>0</v>
      </c>
      <c r="E37" s="414">
        <f>'RM_5.11.sz.mell'!E37</f>
        <v>0</v>
      </c>
      <c r="F37" s="414">
        <f>'RM_5.11.sz.mell'!F37</f>
        <v>0</v>
      </c>
      <c r="G37" s="414">
        <f>'RM_5.11.sz.mell'!G37</f>
        <v>0</v>
      </c>
      <c r="H37" s="414">
        <f>'RM_5.11.sz.mell'!H37</f>
        <v>0</v>
      </c>
      <c r="I37" s="414">
        <f>'RM_5.11.sz.mell'!I37</f>
        <v>0</v>
      </c>
      <c r="J37" s="832">
        <f>'RM_5.11.sz.mell'!J37</f>
        <v>0</v>
      </c>
      <c r="K37" s="814">
        <f>'RM_5.11.sz.mell'!K37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'RM_5.11.sz.mell'!C38</f>
        <v>0</v>
      </c>
      <c r="D38" s="322">
        <f>'RM_5.11.sz.mell'!D38</f>
        <v>0</v>
      </c>
      <c r="E38" s="322">
        <f>'RM_5.11.sz.mell'!E38</f>
        <v>0</v>
      </c>
      <c r="F38" s="322">
        <f>'RM_5.11.sz.mell'!F38</f>
        <v>0</v>
      </c>
      <c r="G38" s="322">
        <f>'RM_5.11.sz.mell'!G38</f>
        <v>0</v>
      </c>
      <c r="H38" s="322">
        <f>'RM_5.11.sz.mell'!H38</f>
        <v>0</v>
      </c>
      <c r="I38" s="322">
        <f>'RM_5.11.sz.mell'!I38</f>
        <v>0</v>
      </c>
      <c r="J38" s="322">
        <f>'RM_5.11.sz.mell'!J38</f>
        <v>0</v>
      </c>
      <c r="K38" s="371">
        <f>'RM_5.11.sz.mell'!K38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'RM_5.11.sz.mell'!C39</f>
        <v>0</v>
      </c>
      <c r="D39" s="322">
        <f>'RM_5.11.sz.mell'!D39</f>
        <v>0</v>
      </c>
      <c r="E39" s="322">
        <f>'RM_5.11.sz.mell'!E39</f>
        <v>0</v>
      </c>
      <c r="F39" s="322">
        <f>'RM_5.11.sz.mell'!F39</f>
        <v>0</v>
      </c>
      <c r="G39" s="322">
        <f>'RM_5.11.sz.mell'!G39</f>
        <v>0</v>
      </c>
      <c r="H39" s="322">
        <f>'RM_5.11.sz.mell'!H39</f>
        <v>0</v>
      </c>
      <c r="I39" s="322">
        <f>'RM_5.11.sz.mell'!I39</f>
        <v>0</v>
      </c>
      <c r="J39" s="322">
        <f>'RM_5.11.sz.mell'!J39</f>
        <v>0</v>
      </c>
      <c r="K39" s="371">
        <f>'RM_5.11.sz.mell'!K39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'RM_5.11.sz.mell'!C40</f>
        <v>0</v>
      </c>
      <c r="D40" s="703">
        <f>'RM_5.11.sz.mell'!D40</f>
        <v>0</v>
      </c>
      <c r="E40" s="703">
        <f>'RM_5.11.sz.mell'!E40</f>
        <v>0</v>
      </c>
      <c r="F40" s="703">
        <f>'RM_5.11.sz.mell'!F40</f>
        <v>0</v>
      </c>
      <c r="G40" s="703">
        <f>'RM_5.11.sz.mell'!G40</f>
        <v>0</v>
      </c>
      <c r="H40" s="703">
        <f>'RM_5.11.sz.mell'!H40</f>
        <v>0</v>
      </c>
      <c r="I40" s="703">
        <f>'RM_5.11.sz.mell'!I40</f>
        <v>0</v>
      </c>
      <c r="J40" s="821">
        <f>'RM_5.11.sz.mell'!J40</f>
        <v>0</v>
      </c>
      <c r="K40" s="814">
        <f>'RM_5.11.sz.mell'!K40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'RM_5.11.sz.mell'!C41</f>
        <v>0</v>
      </c>
      <c r="D41" s="710">
        <f>'RM_5.11.sz.mell'!D41</f>
        <v>0</v>
      </c>
      <c r="E41" s="710">
        <f>'RM_5.11.sz.mell'!E41</f>
        <v>0</v>
      </c>
      <c r="F41" s="710">
        <f>'RM_5.11.sz.mell'!F41</f>
        <v>0</v>
      </c>
      <c r="G41" s="710">
        <f>'RM_5.11.sz.mell'!G41</f>
        <v>0</v>
      </c>
      <c r="H41" s="710">
        <f>'RM_5.11.sz.mell'!H41</f>
        <v>0</v>
      </c>
      <c r="I41" s="710">
        <f>'RM_5.11.sz.mell'!I41</f>
        <v>0</v>
      </c>
      <c r="J41" s="821">
        <f>'RM_5.11.sz.mell'!J41</f>
        <v>0</v>
      </c>
      <c r="K41" s="822">
        <f>'RM_5.11.sz.mell'!K41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'RM_5.11.sz.mell'!C42</f>
        <v>0</v>
      </c>
      <c r="D42" s="707">
        <f>'RM_5.11.sz.mell'!D42</f>
        <v>0</v>
      </c>
      <c r="E42" s="707">
        <f>'RM_5.11.sz.mell'!E42</f>
        <v>0</v>
      </c>
      <c r="F42" s="707">
        <f>'RM_5.11.sz.mell'!F42</f>
        <v>0</v>
      </c>
      <c r="G42" s="707">
        <f>'RM_5.11.sz.mell'!G42</f>
        <v>0</v>
      </c>
      <c r="H42" s="707">
        <f>'RM_5.11.sz.mell'!H42</f>
        <v>0</v>
      </c>
      <c r="I42" s="707">
        <f>'RM_5.11.sz.mell'!I42</f>
        <v>0</v>
      </c>
      <c r="J42" s="821">
        <f>'RM_5.11.sz.mell'!J42</f>
        <v>0</v>
      </c>
      <c r="K42" s="824">
        <f>'RM_5.11.sz.mell'!K42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'RM_5.11.sz.mell'!C43</f>
        <v>0</v>
      </c>
      <c r="D43" s="322">
        <f>'RM_5.11.sz.mell'!D43</f>
        <v>0</v>
      </c>
      <c r="E43" s="322">
        <f>'RM_5.11.sz.mell'!E43</f>
        <v>0</v>
      </c>
      <c r="F43" s="322">
        <f>'RM_5.11.sz.mell'!F43</f>
        <v>0</v>
      </c>
      <c r="G43" s="322">
        <f>'RM_5.11.sz.mell'!G43</f>
        <v>0</v>
      </c>
      <c r="H43" s="322">
        <f>'RM_5.11.sz.mell'!H43</f>
        <v>0</v>
      </c>
      <c r="I43" s="322">
        <f>'RM_5.11.sz.mell'!I43</f>
        <v>0</v>
      </c>
      <c r="J43" s="322">
        <f>'RM_5.11.sz.mell'!J43</f>
        <v>0</v>
      </c>
      <c r="K43" s="371">
        <f>'RM_5.11.sz.mell'!K43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'RM_5.11.sz.mell'!C45</f>
        <v>0</v>
      </c>
      <c r="D45" s="834">
        <f>'RM_5.11.sz.mell'!D45</f>
        <v>0</v>
      </c>
      <c r="E45" s="834">
        <f>'RM_5.11.sz.mell'!E45</f>
        <v>0</v>
      </c>
      <c r="F45" s="834">
        <f>'RM_5.11.sz.mell'!F45</f>
        <v>0</v>
      </c>
      <c r="G45" s="834">
        <f>'RM_5.11.sz.mell'!G45</f>
        <v>0</v>
      </c>
      <c r="H45" s="834">
        <f>'RM_5.11.sz.mell'!H45</f>
        <v>0</v>
      </c>
      <c r="I45" s="834">
        <f>'RM_5.11.sz.mell'!I45</f>
        <v>0</v>
      </c>
      <c r="J45" s="834">
        <f>'RM_5.11.sz.mell'!J45</f>
        <v>0</v>
      </c>
      <c r="K45" s="327">
        <f>'RM_5.11.sz.mell'!K45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'RM_5.11.sz.mell'!C46</f>
        <v>0</v>
      </c>
      <c r="D46" s="836">
        <f>'RM_5.11.sz.mell'!D46</f>
        <v>0</v>
      </c>
      <c r="E46" s="836">
        <f>'RM_5.11.sz.mell'!E46</f>
        <v>0</v>
      </c>
      <c r="F46" s="836">
        <f>'RM_5.11.sz.mell'!F46</f>
        <v>0</v>
      </c>
      <c r="G46" s="836">
        <f>'RM_5.11.sz.mell'!G46</f>
        <v>0</v>
      </c>
      <c r="H46" s="836">
        <f>'RM_5.11.sz.mell'!H46</f>
        <v>0</v>
      </c>
      <c r="I46" s="836">
        <f>'RM_5.11.sz.mell'!I46</f>
        <v>0</v>
      </c>
      <c r="J46" s="836">
        <f>'RM_5.11.sz.mell'!J46</f>
        <v>0</v>
      </c>
      <c r="K46" s="837">
        <f>'RM_5.11.sz.mell'!K46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'RM_5.11.sz.mell'!C47</f>
        <v>0</v>
      </c>
      <c r="D47" s="839">
        <f>'RM_5.11.sz.mell'!D47</f>
        <v>0</v>
      </c>
      <c r="E47" s="839">
        <f>'RM_5.11.sz.mell'!E47</f>
        <v>0</v>
      </c>
      <c r="F47" s="839">
        <f>'RM_5.11.sz.mell'!F47</f>
        <v>0</v>
      </c>
      <c r="G47" s="839">
        <f>'RM_5.11.sz.mell'!G47</f>
        <v>0</v>
      </c>
      <c r="H47" s="839">
        <f>'RM_5.11.sz.mell'!H47</f>
        <v>0</v>
      </c>
      <c r="I47" s="839">
        <f>'RM_5.11.sz.mell'!I47</f>
        <v>0</v>
      </c>
      <c r="J47" s="839">
        <f>'RM_5.11.sz.mell'!J47</f>
        <v>0</v>
      </c>
      <c r="K47" s="840">
        <f>'RM_5.11.sz.mell'!K47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'RM_5.11.sz.mell'!C48</f>
        <v>0</v>
      </c>
      <c r="D48" s="839">
        <f>'RM_5.11.sz.mell'!D48</f>
        <v>0</v>
      </c>
      <c r="E48" s="839">
        <f>'RM_5.11.sz.mell'!E48</f>
        <v>0</v>
      </c>
      <c r="F48" s="839">
        <f>'RM_5.11.sz.mell'!F48</f>
        <v>0</v>
      </c>
      <c r="G48" s="839">
        <f>'RM_5.11.sz.mell'!G48</f>
        <v>0</v>
      </c>
      <c r="H48" s="839">
        <f>'RM_5.11.sz.mell'!H48</f>
        <v>0</v>
      </c>
      <c r="I48" s="839">
        <f>'RM_5.11.sz.mell'!I48</f>
        <v>0</v>
      </c>
      <c r="J48" s="839">
        <f>'RM_5.11.sz.mell'!J48</f>
        <v>0</v>
      </c>
      <c r="K48" s="840">
        <f>'RM_5.11.sz.mell'!K48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'RM_5.11.sz.mell'!C49</f>
        <v>0</v>
      </c>
      <c r="D49" s="839">
        <f>'RM_5.11.sz.mell'!D49</f>
        <v>0</v>
      </c>
      <c r="E49" s="839">
        <f>'RM_5.11.sz.mell'!E49</f>
        <v>0</v>
      </c>
      <c r="F49" s="839">
        <f>'RM_5.11.sz.mell'!F49</f>
        <v>0</v>
      </c>
      <c r="G49" s="839">
        <f>'RM_5.11.sz.mell'!G49</f>
        <v>0</v>
      </c>
      <c r="H49" s="839">
        <f>'RM_5.11.sz.mell'!H49</f>
        <v>0</v>
      </c>
      <c r="I49" s="839">
        <f>'RM_5.11.sz.mell'!I49</f>
        <v>0</v>
      </c>
      <c r="J49" s="839">
        <f>'RM_5.11.sz.mell'!J49</f>
        <v>0</v>
      </c>
      <c r="K49" s="840">
        <f>'RM_5.11.sz.mell'!K49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'RM_5.11.sz.mell'!C50</f>
        <v>0</v>
      </c>
      <c r="D50" s="839">
        <f>'RM_5.11.sz.mell'!D50</f>
        <v>0</v>
      </c>
      <c r="E50" s="839">
        <f>'RM_5.11.sz.mell'!E50</f>
        <v>0</v>
      </c>
      <c r="F50" s="839">
        <f>'RM_5.11.sz.mell'!F50</f>
        <v>0</v>
      </c>
      <c r="G50" s="839">
        <f>'RM_5.11.sz.mell'!G50</f>
        <v>0</v>
      </c>
      <c r="H50" s="839">
        <f>'RM_5.11.sz.mell'!H50</f>
        <v>0</v>
      </c>
      <c r="I50" s="839">
        <f>'RM_5.11.sz.mell'!I50</f>
        <v>0</v>
      </c>
      <c r="J50" s="839">
        <f>'RM_5.11.sz.mell'!J50</f>
        <v>0</v>
      </c>
      <c r="K50" s="840">
        <f>'RM_5.11.sz.mell'!K50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'RM_5.11.sz.mell'!C51</f>
        <v>0</v>
      </c>
      <c r="D51" s="834">
        <f>'RM_5.11.sz.mell'!D51</f>
        <v>0</v>
      </c>
      <c r="E51" s="834">
        <f>'RM_5.11.sz.mell'!E51</f>
        <v>0</v>
      </c>
      <c r="F51" s="834">
        <f>'RM_5.11.sz.mell'!F51</f>
        <v>0</v>
      </c>
      <c r="G51" s="834">
        <f>'RM_5.11.sz.mell'!G51</f>
        <v>0</v>
      </c>
      <c r="H51" s="834">
        <f>'RM_5.11.sz.mell'!H51</f>
        <v>0</v>
      </c>
      <c r="I51" s="834">
        <f>'RM_5.11.sz.mell'!I51</f>
        <v>0</v>
      </c>
      <c r="J51" s="834">
        <f>'RM_5.11.sz.mell'!J51</f>
        <v>0</v>
      </c>
      <c r="K51" s="327">
        <f>'RM_5.11.sz.mell'!K51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'RM_5.11.sz.mell'!C52</f>
        <v>0</v>
      </c>
      <c r="D52" s="836">
        <f>'RM_5.11.sz.mell'!D52</f>
        <v>0</v>
      </c>
      <c r="E52" s="836">
        <f>'RM_5.11.sz.mell'!E52</f>
        <v>0</v>
      </c>
      <c r="F52" s="836">
        <f>'RM_5.11.sz.mell'!F52</f>
        <v>0</v>
      </c>
      <c r="G52" s="836">
        <f>'RM_5.11.sz.mell'!G52</f>
        <v>0</v>
      </c>
      <c r="H52" s="836">
        <f>'RM_5.11.sz.mell'!H52</f>
        <v>0</v>
      </c>
      <c r="I52" s="836">
        <f>'RM_5.11.sz.mell'!I52</f>
        <v>0</v>
      </c>
      <c r="J52" s="836">
        <f>'RM_5.11.sz.mell'!J52</f>
        <v>0</v>
      </c>
      <c r="K52" s="837">
        <f>'RM_5.11.sz.mell'!K52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'RM_5.11.sz.mell'!C53</f>
        <v>0</v>
      </c>
      <c r="D53" s="839">
        <f>'RM_5.11.sz.mell'!D53</f>
        <v>0</v>
      </c>
      <c r="E53" s="839">
        <f>'RM_5.11.sz.mell'!E53</f>
        <v>0</v>
      </c>
      <c r="F53" s="839">
        <f>'RM_5.11.sz.mell'!F53</f>
        <v>0</v>
      </c>
      <c r="G53" s="839">
        <f>'RM_5.11.sz.mell'!G53</f>
        <v>0</v>
      </c>
      <c r="H53" s="839">
        <f>'RM_5.11.sz.mell'!H53</f>
        <v>0</v>
      </c>
      <c r="I53" s="839">
        <f>'RM_5.11.sz.mell'!I53</f>
        <v>0</v>
      </c>
      <c r="J53" s="839">
        <f>'RM_5.11.sz.mell'!J53</f>
        <v>0</v>
      </c>
      <c r="K53" s="840">
        <f>'RM_5.11.sz.mell'!K53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'RM_5.11.sz.mell'!C54</f>
        <v>0</v>
      </c>
      <c r="D54" s="839">
        <f>'RM_5.11.sz.mell'!D54</f>
        <v>0</v>
      </c>
      <c r="E54" s="839">
        <f>'RM_5.11.sz.mell'!E54</f>
        <v>0</v>
      </c>
      <c r="F54" s="839">
        <f>'RM_5.11.sz.mell'!F54</f>
        <v>0</v>
      </c>
      <c r="G54" s="839">
        <f>'RM_5.11.sz.mell'!G54</f>
        <v>0</v>
      </c>
      <c r="H54" s="839">
        <f>'RM_5.11.sz.mell'!H54</f>
        <v>0</v>
      </c>
      <c r="I54" s="839">
        <f>'RM_5.11.sz.mell'!I54</f>
        <v>0</v>
      </c>
      <c r="J54" s="839">
        <f>'RM_5.11.sz.mell'!J54</f>
        <v>0</v>
      </c>
      <c r="K54" s="840">
        <f>'RM_5.11.sz.mell'!K54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'RM_5.11.sz.mell'!C55</f>
        <v>0</v>
      </c>
      <c r="D55" s="839">
        <f>'RM_5.11.sz.mell'!D55</f>
        <v>0</v>
      </c>
      <c r="E55" s="839">
        <f>'RM_5.11.sz.mell'!E55</f>
        <v>0</v>
      </c>
      <c r="F55" s="839">
        <f>'RM_5.11.sz.mell'!F55</f>
        <v>0</v>
      </c>
      <c r="G55" s="839">
        <f>'RM_5.11.sz.mell'!G55</f>
        <v>0</v>
      </c>
      <c r="H55" s="839">
        <f>'RM_5.11.sz.mell'!H55</f>
        <v>0</v>
      </c>
      <c r="I55" s="839">
        <f>'RM_5.11.sz.mell'!I55</f>
        <v>0</v>
      </c>
      <c r="J55" s="839">
        <f>'RM_5.11.sz.mell'!J55</f>
        <v>0</v>
      </c>
      <c r="K55" s="840">
        <f>'RM_5.11.sz.mell'!K55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'RM_5.11.sz.mell'!C56</f>
        <v>0</v>
      </c>
      <c r="D56" s="834">
        <f>'RM_5.11.sz.mell'!D56</f>
        <v>0</v>
      </c>
      <c r="E56" s="834">
        <f>'RM_5.11.sz.mell'!E56</f>
        <v>0</v>
      </c>
      <c r="F56" s="834">
        <f>'RM_5.11.sz.mell'!F56</f>
        <v>0</v>
      </c>
      <c r="G56" s="834">
        <f>'RM_5.11.sz.mell'!G56</f>
        <v>0</v>
      </c>
      <c r="H56" s="834">
        <f>'RM_5.11.sz.mell'!H56</f>
        <v>0</v>
      </c>
      <c r="I56" s="834">
        <f>'RM_5.11.sz.mell'!I56</f>
        <v>0</v>
      </c>
      <c r="J56" s="834">
        <f>'RM_5.11.sz.mell'!J56</f>
        <v>0</v>
      </c>
      <c r="K56" s="327">
        <f>'RM_5.11.sz.mell'!K56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'RM_5.11.sz.mell'!C57</f>
        <v>0</v>
      </c>
      <c r="D57" s="842">
        <f>'RM_5.11.sz.mell'!D57</f>
        <v>0</v>
      </c>
      <c r="E57" s="842">
        <f>'RM_5.11.sz.mell'!E57</f>
        <v>0</v>
      </c>
      <c r="F57" s="842">
        <f>'RM_5.11.sz.mell'!F57</f>
        <v>0</v>
      </c>
      <c r="G57" s="842">
        <f>'RM_5.11.sz.mell'!G57</f>
        <v>0</v>
      </c>
      <c r="H57" s="842">
        <f>'RM_5.11.sz.mell'!H57</f>
        <v>0</v>
      </c>
      <c r="I57" s="842">
        <f>'RM_5.11.sz.mell'!I57</f>
        <v>0</v>
      </c>
      <c r="J57" s="842">
        <f>'RM_5.11.sz.mell'!J57</f>
        <v>0</v>
      </c>
      <c r="K57" s="375">
        <f>'RM_5.11.sz.mell'!K57</f>
        <v>0</v>
      </c>
    </row>
    <row r="58" spans="1:11" ht="8.1" customHeight="1" thickBot="1" x14ac:dyDescent="0.3">
      <c r="C58" s="848">
        <f>'RM_5.11.sz.mell'!C58</f>
        <v>0</v>
      </c>
      <c r="D58" s="848">
        <f>'RM_5.11.sz.mell'!D58</f>
        <v>0</v>
      </c>
      <c r="E58" s="848">
        <f>'RM_5.11.sz.mell'!E58</f>
        <v>0</v>
      </c>
      <c r="F58" s="848">
        <f>'RM_5.11.sz.mell'!F58</f>
        <v>0</v>
      </c>
      <c r="G58" s="848">
        <f>'RM_5.11.sz.mell'!G58</f>
        <v>0</v>
      </c>
      <c r="H58" s="848">
        <f>'RM_5.11.sz.mell'!H58</f>
        <v>0</v>
      </c>
      <c r="I58" s="848">
        <f>'RM_5.11.sz.mell'!I58</f>
        <v>0</v>
      </c>
      <c r="J58" s="848">
        <f>'RM_5.11.sz.mell'!J58</f>
        <v>0</v>
      </c>
      <c r="K58" s="849">
        <f>'RM_5.11.sz.mell'!K58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'RM_5.11.sz.mell'!C59</f>
        <v>0</v>
      </c>
      <c r="D59" s="846">
        <f>'RM_5.11.sz.mell'!D59</f>
        <v>0</v>
      </c>
      <c r="E59" s="846">
        <f>'RM_5.11.sz.mell'!E59</f>
        <v>0</v>
      </c>
      <c r="F59" s="846">
        <f>'RM_5.11.sz.mell'!F59</f>
        <v>0</v>
      </c>
      <c r="G59" s="846">
        <f>'RM_5.11.sz.mell'!G59</f>
        <v>0</v>
      </c>
      <c r="H59" s="846">
        <f>'RM_5.11.sz.mell'!H59</f>
        <v>0</v>
      </c>
      <c r="I59" s="846">
        <f>'RM_5.11.sz.mell'!I59</f>
        <v>0</v>
      </c>
      <c r="J59" s="846">
        <f>'RM_5.11.sz.mell'!J59</f>
        <v>0</v>
      </c>
      <c r="K59" s="847">
        <f>'RM_5.11.sz.mell'!K59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'RM_5.11.sz.mell'!C60</f>
        <v>0</v>
      </c>
      <c r="D60" s="846">
        <f>'RM_5.11.sz.mell'!D60</f>
        <v>0</v>
      </c>
      <c r="E60" s="846">
        <f>'RM_5.11.sz.mell'!E60</f>
        <v>0</v>
      </c>
      <c r="F60" s="846">
        <f>'RM_5.11.sz.mell'!F60</f>
        <v>0</v>
      </c>
      <c r="G60" s="846">
        <f>'RM_5.11.sz.mell'!G60</f>
        <v>0</v>
      </c>
      <c r="H60" s="846">
        <f>'RM_5.11.sz.mell'!H60</f>
        <v>0</v>
      </c>
      <c r="I60" s="846">
        <f>'RM_5.11.sz.mell'!I60</f>
        <v>0</v>
      </c>
      <c r="J60" s="846">
        <f>'RM_5.11.sz.mell'!J60</f>
        <v>0</v>
      </c>
      <c r="K60" s="847">
        <f>'RM_5.11.sz.mell'!K60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CONCATENATE("5.11.1. melléklet ",E_ALAPADATOK!A7," ",E_ALAPADATOK!B7," ",E_ALAPADATOK!C7," ",E_ALAPADATOK!D7," ",E_ALAPADATOK!E7," ",E_ALAPADATOK!F7," ",E_ALAPADATOK!G7," ",E_ALAPADATOK!H7)</f>
        <v>5.11.1.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CONCATENATE('E_5.11.sz.mell'!B2:J2)</f>
        <v>9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618</v>
      </c>
    </row>
    <row r="3" spans="1:11" s="465" customFormat="1" ht="23.1" customHeight="1" thickBot="1" x14ac:dyDescent="0.3">
      <c r="A3" s="635" t="s">
        <v>203</v>
      </c>
      <c r="B3" s="1763" t="str">
        <f>CONCATENATE('E_5.1.1.sz.mell'!B3:J3)</f>
        <v>Kötelező feladtok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59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'RM_5.11.1.sz.mell'!C10</f>
        <v>0</v>
      </c>
      <c r="D10" s="322">
        <f>'RM_5.11.1.sz.mell'!D10</f>
        <v>0</v>
      </c>
      <c r="E10" s="322">
        <f>'RM_5.11.1.sz.mell'!E10</f>
        <v>0</v>
      </c>
      <c r="F10" s="322">
        <f>'RM_5.11.1.sz.mell'!F10</f>
        <v>0</v>
      </c>
      <c r="G10" s="322">
        <f>'RM_5.11.1.sz.mell'!G10</f>
        <v>0</v>
      </c>
      <c r="H10" s="322">
        <f>'RM_5.11.1.sz.mell'!H10</f>
        <v>0</v>
      </c>
      <c r="I10" s="322">
        <f>'RM_5.11.1.sz.mell'!I10</f>
        <v>0</v>
      </c>
      <c r="J10" s="322">
        <f>'RM_5.11.1.sz.mell'!J10</f>
        <v>0</v>
      </c>
      <c r="K10" s="322">
        <f>'RM_5.11.1.sz.mell'!K10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'RM_5.11.1.sz.mell'!C11</f>
        <v>0</v>
      </c>
      <c r="D11" s="715">
        <f>'RM_5.11.1.sz.mell'!D11</f>
        <v>0</v>
      </c>
      <c r="E11" s="715">
        <f>'RM_5.11.1.sz.mell'!E11</f>
        <v>0</v>
      </c>
      <c r="F11" s="715">
        <f>'RM_5.11.1.sz.mell'!F11</f>
        <v>0</v>
      </c>
      <c r="G11" s="715">
        <f>'RM_5.11.1.sz.mell'!G11</f>
        <v>0</v>
      </c>
      <c r="H11" s="715">
        <f>'RM_5.11.1.sz.mell'!H11</f>
        <v>0</v>
      </c>
      <c r="I11" s="715">
        <f>'RM_5.11.1.sz.mell'!I11</f>
        <v>0</v>
      </c>
      <c r="J11" s="813">
        <f>'RM_5.11.1.sz.mell'!J11</f>
        <v>0</v>
      </c>
      <c r="K11" s="814">
        <f>'RM_5.11.1.sz.mell'!K11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'RM_5.11.1.sz.mell'!C12</f>
        <v>0</v>
      </c>
      <c r="D12" s="717">
        <f>'RM_5.11.1.sz.mell'!D12</f>
        <v>0</v>
      </c>
      <c r="E12" s="717">
        <f>'RM_5.11.1.sz.mell'!E12</f>
        <v>0</v>
      </c>
      <c r="F12" s="717">
        <f>'RM_5.11.1.sz.mell'!F12</f>
        <v>0</v>
      </c>
      <c r="G12" s="717">
        <f>'RM_5.11.1.sz.mell'!G12</f>
        <v>0</v>
      </c>
      <c r="H12" s="717">
        <f>'RM_5.11.1.sz.mell'!H12</f>
        <v>0</v>
      </c>
      <c r="I12" s="717">
        <f>'RM_5.11.1.sz.mell'!I12</f>
        <v>0</v>
      </c>
      <c r="J12" s="816">
        <f>'RM_5.11.1.sz.mell'!J12</f>
        <v>0</v>
      </c>
      <c r="K12" s="814">
        <f>'RM_5.11.1.sz.mell'!K12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'RM_5.11.1.sz.mell'!C13</f>
        <v>0</v>
      </c>
      <c r="D13" s="717">
        <f>'RM_5.11.1.sz.mell'!D13</f>
        <v>0</v>
      </c>
      <c r="E13" s="717">
        <f>'RM_5.11.1.sz.mell'!E13</f>
        <v>0</v>
      </c>
      <c r="F13" s="717">
        <f>'RM_5.11.1.sz.mell'!F13</f>
        <v>0</v>
      </c>
      <c r="G13" s="717">
        <f>'RM_5.11.1.sz.mell'!G13</f>
        <v>0</v>
      </c>
      <c r="H13" s="717">
        <f>'RM_5.11.1.sz.mell'!H13</f>
        <v>0</v>
      </c>
      <c r="I13" s="717">
        <f>'RM_5.11.1.sz.mell'!I13</f>
        <v>0</v>
      </c>
      <c r="J13" s="816">
        <f>'RM_5.11.1.sz.mell'!J13</f>
        <v>0</v>
      </c>
      <c r="K13" s="814">
        <f>'RM_5.11.1.sz.mell'!K13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'RM_5.11.1.sz.mell'!C14</f>
        <v>0</v>
      </c>
      <c r="D14" s="717">
        <f>'RM_5.11.1.sz.mell'!D14</f>
        <v>0</v>
      </c>
      <c r="E14" s="717">
        <f>'RM_5.11.1.sz.mell'!E14</f>
        <v>0</v>
      </c>
      <c r="F14" s="717">
        <f>'RM_5.11.1.sz.mell'!F14</f>
        <v>0</v>
      </c>
      <c r="G14" s="717">
        <f>'RM_5.11.1.sz.mell'!G14</f>
        <v>0</v>
      </c>
      <c r="H14" s="717">
        <f>'RM_5.11.1.sz.mell'!H14</f>
        <v>0</v>
      </c>
      <c r="I14" s="717">
        <f>'RM_5.11.1.sz.mell'!I14</f>
        <v>0</v>
      </c>
      <c r="J14" s="816">
        <f>'RM_5.11.1.sz.mell'!J14</f>
        <v>0</v>
      </c>
      <c r="K14" s="814">
        <f>'RM_5.11.1.sz.mell'!K14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'RM_5.11.1.sz.mell'!C15</f>
        <v>0</v>
      </c>
      <c r="D15" s="717">
        <f>'RM_5.11.1.sz.mell'!D15</f>
        <v>0</v>
      </c>
      <c r="E15" s="717">
        <f>'RM_5.11.1.sz.mell'!E15</f>
        <v>0</v>
      </c>
      <c r="F15" s="717">
        <f>'RM_5.11.1.sz.mell'!F15</f>
        <v>0</v>
      </c>
      <c r="G15" s="717">
        <f>'RM_5.11.1.sz.mell'!G15</f>
        <v>0</v>
      </c>
      <c r="H15" s="717">
        <f>'RM_5.11.1.sz.mell'!H15</f>
        <v>0</v>
      </c>
      <c r="I15" s="717">
        <f>'RM_5.11.1.sz.mell'!I15</f>
        <v>0</v>
      </c>
      <c r="J15" s="816">
        <f>'RM_5.11.1.sz.mell'!J15</f>
        <v>0</v>
      </c>
      <c r="K15" s="814">
        <f>'RM_5.11.1.sz.mell'!K15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'RM_5.11.1.sz.mell'!C16</f>
        <v>0</v>
      </c>
      <c r="D16" s="717">
        <f>'RM_5.11.1.sz.mell'!D16</f>
        <v>0</v>
      </c>
      <c r="E16" s="717">
        <f>'RM_5.11.1.sz.mell'!E16</f>
        <v>0</v>
      </c>
      <c r="F16" s="717">
        <f>'RM_5.11.1.sz.mell'!F16</f>
        <v>0</v>
      </c>
      <c r="G16" s="717">
        <f>'RM_5.11.1.sz.mell'!G16</f>
        <v>0</v>
      </c>
      <c r="H16" s="717">
        <f>'RM_5.11.1.sz.mell'!H16</f>
        <v>0</v>
      </c>
      <c r="I16" s="717">
        <f>'RM_5.11.1.sz.mell'!I16</f>
        <v>0</v>
      </c>
      <c r="J16" s="816">
        <f>'RM_5.11.1.sz.mell'!J16</f>
        <v>0</v>
      </c>
      <c r="K16" s="814">
        <f>'RM_5.11.1.sz.mell'!K16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'RM_5.11.1.sz.mell'!C17</f>
        <v>0</v>
      </c>
      <c r="D17" s="717">
        <f>'RM_5.11.1.sz.mell'!D17</f>
        <v>0</v>
      </c>
      <c r="E17" s="717">
        <f>'RM_5.11.1.sz.mell'!E17</f>
        <v>0</v>
      </c>
      <c r="F17" s="717">
        <f>'RM_5.11.1.sz.mell'!F17</f>
        <v>0</v>
      </c>
      <c r="G17" s="717">
        <f>'RM_5.11.1.sz.mell'!G17</f>
        <v>0</v>
      </c>
      <c r="H17" s="717">
        <f>'RM_5.11.1.sz.mell'!H17</f>
        <v>0</v>
      </c>
      <c r="I17" s="717">
        <f>'RM_5.11.1.sz.mell'!I17</f>
        <v>0</v>
      </c>
      <c r="J17" s="816">
        <f>'RM_5.11.1.sz.mell'!J17</f>
        <v>0</v>
      </c>
      <c r="K17" s="814">
        <f>'RM_5.11.1.sz.mell'!K17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'RM_5.11.1.sz.mell'!C18</f>
        <v>0</v>
      </c>
      <c r="D18" s="717">
        <f>'RM_5.11.1.sz.mell'!D18</f>
        <v>0</v>
      </c>
      <c r="E18" s="717">
        <f>'RM_5.11.1.sz.mell'!E18</f>
        <v>0</v>
      </c>
      <c r="F18" s="717">
        <f>'RM_5.11.1.sz.mell'!F18</f>
        <v>0</v>
      </c>
      <c r="G18" s="717">
        <f>'RM_5.11.1.sz.mell'!G18</f>
        <v>0</v>
      </c>
      <c r="H18" s="717">
        <f>'RM_5.11.1.sz.mell'!H18</f>
        <v>0</v>
      </c>
      <c r="I18" s="717">
        <f>'RM_5.11.1.sz.mell'!I18</f>
        <v>0</v>
      </c>
      <c r="J18" s="816">
        <f>'RM_5.11.1.sz.mell'!J18</f>
        <v>0</v>
      </c>
      <c r="K18" s="814">
        <f>'RM_5.11.1.sz.mell'!K18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'RM_5.11.1.sz.mell'!C19</f>
        <v>0</v>
      </c>
      <c r="D19" s="717">
        <f>'RM_5.11.1.sz.mell'!D19</f>
        <v>0</v>
      </c>
      <c r="E19" s="717">
        <f>'RM_5.11.1.sz.mell'!E19</f>
        <v>0</v>
      </c>
      <c r="F19" s="717">
        <f>'RM_5.11.1.sz.mell'!F19</f>
        <v>0</v>
      </c>
      <c r="G19" s="717">
        <f>'RM_5.11.1.sz.mell'!G19</f>
        <v>0</v>
      </c>
      <c r="H19" s="717">
        <f>'RM_5.11.1.sz.mell'!H19</f>
        <v>0</v>
      </c>
      <c r="I19" s="717">
        <f>'RM_5.11.1.sz.mell'!I19</f>
        <v>0</v>
      </c>
      <c r="J19" s="816">
        <f>'RM_5.11.1.sz.mell'!J19</f>
        <v>0</v>
      </c>
      <c r="K19" s="814">
        <f>'RM_5.11.1.sz.mell'!K19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'RM_5.11.1.sz.mell'!C20</f>
        <v>0</v>
      </c>
      <c r="D20" s="717">
        <f>'RM_5.11.1.sz.mell'!D20</f>
        <v>0</v>
      </c>
      <c r="E20" s="717">
        <f>'RM_5.11.1.sz.mell'!E20</f>
        <v>0</v>
      </c>
      <c r="F20" s="717">
        <f>'RM_5.11.1.sz.mell'!F20</f>
        <v>0</v>
      </c>
      <c r="G20" s="717">
        <f>'RM_5.11.1.sz.mell'!G20</f>
        <v>0</v>
      </c>
      <c r="H20" s="717">
        <f>'RM_5.11.1.sz.mell'!H20</f>
        <v>0</v>
      </c>
      <c r="I20" s="717">
        <f>'RM_5.11.1.sz.mell'!I20</f>
        <v>0</v>
      </c>
      <c r="J20" s="816">
        <f>'RM_5.11.1.sz.mell'!J20</f>
        <v>0</v>
      </c>
      <c r="K20" s="814">
        <f>'RM_5.11.1.sz.mell'!K20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'RM_5.11.1.sz.mell'!C21</f>
        <v>0</v>
      </c>
      <c r="D21" s="719">
        <f>'RM_5.11.1.sz.mell'!D21</f>
        <v>0</v>
      </c>
      <c r="E21" s="719">
        <f>'RM_5.11.1.sz.mell'!E21</f>
        <v>0</v>
      </c>
      <c r="F21" s="719">
        <f>'RM_5.11.1.sz.mell'!F21</f>
        <v>0</v>
      </c>
      <c r="G21" s="719">
        <f>'RM_5.11.1.sz.mell'!G21</f>
        <v>0</v>
      </c>
      <c r="H21" s="719">
        <f>'RM_5.11.1.sz.mell'!H21</f>
        <v>0</v>
      </c>
      <c r="I21" s="719">
        <f>'RM_5.11.1.sz.mell'!I21</f>
        <v>0</v>
      </c>
      <c r="J21" s="819">
        <f>'RM_5.11.1.sz.mell'!J21</f>
        <v>0</v>
      </c>
      <c r="K21" s="814">
        <f>'RM_5.11.1.sz.mell'!K21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'RM_5.11.1.sz.mell'!C22</f>
        <v>0</v>
      </c>
      <c r="D22" s="322">
        <f>'RM_5.11.1.sz.mell'!D22</f>
        <v>0</v>
      </c>
      <c r="E22" s="322">
        <f>'RM_5.11.1.sz.mell'!E22</f>
        <v>0</v>
      </c>
      <c r="F22" s="322">
        <f>'RM_5.11.1.sz.mell'!F22</f>
        <v>0</v>
      </c>
      <c r="G22" s="322">
        <f>'RM_5.11.1.sz.mell'!G22</f>
        <v>0</v>
      </c>
      <c r="H22" s="322">
        <f>'RM_5.11.1.sz.mell'!H22</f>
        <v>0</v>
      </c>
      <c r="I22" s="322">
        <f>'RM_5.11.1.sz.mell'!I22</f>
        <v>0</v>
      </c>
      <c r="J22" s="322">
        <f>'RM_5.11.1.sz.mell'!J22</f>
        <v>0</v>
      </c>
      <c r="K22" s="371">
        <f>'RM_5.11.1.sz.mell'!K22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'RM_5.11.1.sz.mell'!C23</f>
        <v>0</v>
      </c>
      <c r="D23" s="699">
        <f>'RM_5.11.1.sz.mell'!D23</f>
        <v>0</v>
      </c>
      <c r="E23" s="699">
        <f>'RM_5.11.1.sz.mell'!E23</f>
        <v>0</v>
      </c>
      <c r="F23" s="699">
        <f>'RM_5.11.1.sz.mell'!F23</f>
        <v>0</v>
      </c>
      <c r="G23" s="699">
        <f>'RM_5.11.1.sz.mell'!G23</f>
        <v>0</v>
      </c>
      <c r="H23" s="699">
        <f>'RM_5.11.1.sz.mell'!H23</f>
        <v>0</v>
      </c>
      <c r="I23" s="699">
        <f>'RM_5.11.1.sz.mell'!I23</f>
        <v>0</v>
      </c>
      <c r="J23" s="821">
        <f>'RM_5.11.1.sz.mell'!J23</f>
        <v>0</v>
      </c>
      <c r="K23" s="814">
        <f>'RM_5.11.1.sz.mell'!K23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'RM_5.11.1.sz.mell'!C24</f>
        <v>0</v>
      </c>
      <c r="D24" s="717">
        <f>'RM_5.11.1.sz.mell'!D24</f>
        <v>0</v>
      </c>
      <c r="E24" s="717">
        <f>'RM_5.11.1.sz.mell'!E24</f>
        <v>0</v>
      </c>
      <c r="F24" s="717">
        <f>'RM_5.11.1.sz.mell'!F24</f>
        <v>0</v>
      </c>
      <c r="G24" s="717">
        <f>'RM_5.11.1.sz.mell'!G24</f>
        <v>0</v>
      </c>
      <c r="H24" s="717">
        <f>'RM_5.11.1.sz.mell'!H24</f>
        <v>0</v>
      </c>
      <c r="I24" s="717">
        <f>'RM_5.11.1.sz.mell'!I24</f>
        <v>0</v>
      </c>
      <c r="J24" s="816">
        <f>'RM_5.11.1.sz.mell'!J24</f>
        <v>0</v>
      </c>
      <c r="K24" s="822">
        <f>'RM_5.11.1.sz.mell'!K24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'RM_5.11.1.sz.mell'!C25</f>
        <v>0</v>
      </c>
      <c r="D25" s="717">
        <f>'RM_5.11.1.sz.mell'!D25</f>
        <v>0</v>
      </c>
      <c r="E25" s="717">
        <f>'RM_5.11.1.sz.mell'!E25</f>
        <v>0</v>
      </c>
      <c r="F25" s="717">
        <f>'RM_5.11.1.sz.mell'!F25</f>
        <v>0</v>
      </c>
      <c r="G25" s="717">
        <f>'RM_5.11.1.sz.mell'!G25</f>
        <v>0</v>
      </c>
      <c r="H25" s="717">
        <f>'RM_5.11.1.sz.mell'!H25</f>
        <v>0</v>
      </c>
      <c r="I25" s="717">
        <f>'RM_5.11.1.sz.mell'!I25</f>
        <v>0</v>
      </c>
      <c r="J25" s="816">
        <f>'RM_5.11.1.sz.mell'!J25</f>
        <v>0</v>
      </c>
      <c r="K25" s="822">
        <f>'RM_5.11.1.sz.mell'!K25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'RM_5.11.1.sz.mell'!C26</f>
        <v>0</v>
      </c>
      <c r="D26" s="719">
        <f>'RM_5.11.1.sz.mell'!D26</f>
        <v>0</v>
      </c>
      <c r="E26" s="719">
        <f>'RM_5.11.1.sz.mell'!E26</f>
        <v>0</v>
      </c>
      <c r="F26" s="719">
        <f>'RM_5.11.1.sz.mell'!F26</f>
        <v>0</v>
      </c>
      <c r="G26" s="719">
        <f>'RM_5.11.1.sz.mell'!G26</f>
        <v>0</v>
      </c>
      <c r="H26" s="719">
        <f>'RM_5.11.1.sz.mell'!H26</f>
        <v>0</v>
      </c>
      <c r="I26" s="719">
        <f>'RM_5.11.1.sz.mell'!I26</f>
        <v>0</v>
      </c>
      <c r="J26" s="823">
        <f>'RM_5.11.1.sz.mell'!J26</f>
        <v>0</v>
      </c>
      <c r="K26" s="824">
        <f>'RM_5.11.1.sz.mell'!K26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'RM_5.11.1.sz.mell'!C27</f>
        <v>0</v>
      </c>
      <c r="D27" s="414">
        <f>'RM_5.11.1.sz.mell'!D27</f>
        <v>0</v>
      </c>
      <c r="E27" s="414">
        <f>'RM_5.11.1.sz.mell'!E27</f>
        <v>0</v>
      </c>
      <c r="F27" s="414">
        <f>'RM_5.11.1.sz.mell'!F27</f>
        <v>0</v>
      </c>
      <c r="G27" s="414">
        <f>'RM_5.11.1.sz.mell'!G27</f>
        <v>0</v>
      </c>
      <c r="H27" s="414">
        <f>'RM_5.11.1.sz.mell'!H27</f>
        <v>0</v>
      </c>
      <c r="I27" s="414">
        <f>'RM_5.11.1.sz.mell'!I27</f>
        <v>0</v>
      </c>
      <c r="J27" s="414">
        <f>'RM_5.11.1.sz.mell'!J27</f>
        <v>0</v>
      </c>
      <c r="K27" s="327">
        <f>'RM_5.11.1.sz.mell'!K27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'RM_5.11.1.sz.mell'!C28</f>
        <v>0</v>
      </c>
      <c r="D28" s="322">
        <f>'RM_5.11.1.sz.mell'!D28</f>
        <v>0</v>
      </c>
      <c r="E28" s="322">
        <f>'RM_5.11.1.sz.mell'!E28</f>
        <v>0</v>
      </c>
      <c r="F28" s="322">
        <f>'RM_5.11.1.sz.mell'!F28</f>
        <v>0</v>
      </c>
      <c r="G28" s="322">
        <f>'RM_5.11.1.sz.mell'!G28</f>
        <v>0</v>
      </c>
      <c r="H28" s="322">
        <f>'RM_5.11.1.sz.mell'!H28</f>
        <v>0</v>
      </c>
      <c r="I28" s="322">
        <f>'RM_5.11.1.sz.mell'!I28</f>
        <v>0</v>
      </c>
      <c r="J28" s="322">
        <f>'RM_5.11.1.sz.mell'!J28</f>
        <v>0</v>
      </c>
      <c r="K28" s="371">
        <f>'RM_5.11.1.sz.mell'!K28</f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'RM_5.11.1.sz.mell'!C29</f>
        <v>0</v>
      </c>
      <c r="D29" s="710">
        <f>'RM_5.11.1.sz.mell'!D29</f>
        <v>0</v>
      </c>
      <c r="E29" s="710">
        <f>'RM_5.11.1.sz.mell'!E29</f>
        <v>0</v>
      </c>
      <c r="F29" s="710">
        <f>'RM_5.11.1.sz.mell'!F29</f>
        <v>0</v>
      </c>
      <c r="G29" s="710">
        <f>'RM_5.11.1.sz.mell'!G29</f>
        <v>0</v>
      </c>
      <c r="H29" s="710">
        <f>'RM_5.11.1.sz.mell'!H29</f>
        <v>0</v>
      </c>
      <c r="I29" s="710">
        <f>'RM_5.11.1.sz.mell'!I29</f>
        <v>0</v>
      </c>
      <c r="J29" s="821">
        <f>'RM_5.11.1.sz.mell'!J29</f>
        <v>0</v>
      </c>
      <c r="K29" s="814">
        <f>'RM_5.11.1.sz.mell'!K29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'RM_5.11.1.sz.mell'!C30</f>
        <v>0</v>
      </c>
      <c r="D30" s="710">
        <f>'RM_5.11.1.sz.mell'!D30</f>
        <v>0</v>
      </c>
      <c r="E30" s="710">
        <f>'RM_5.11.1.sz.mell'!E30</f>
        <v>0</v>
      </c>
      <c r="F30" s="710">
        <f>'RM_5.11.1.sz.mell'!F30</f>
        <v>0</v>
      </c>
      <c r="G30" s="710">
        <f>'RM_5.11.1.sz.mell'!G30</f>
        <v>0</v>
      </c>
      <c r="H30" s="710">
        <f>'RM_5.11.1.sz.mell'!H30</f>
        <v>0</v>
      </c>
      <c r="I30" s="710">
        <f>'RM_5.11.1.sz.mell'!I30</f>
        <v>0</v>
      </c>
      <c r="J30" s="821">
        <f>'RM_5.11.1.sz.mell'!J30</f>
        <v>0</v>
      </c>
      <c r="K30" s="814">
        <f>'RM_5.11.1.sz.mell'!K30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'RM_5.11.1.sz.mell'!C31</f>
        <v>0</v>
      </c>
      <c r="D31" s="790">
        <f>'RM_5.11.1.sz.mell'!D31</f>
        <v>0</v>
      </c>
      <c r="E31" s="790">
        <f>'RM_5.11.1.sz.mell'!E31</f>
        <v>0</v>
      </c>
      <c r="F31" s="790">
        <f>'RM_5.11.1.sz.mell'!F31</f>
        <v>0</v>
      </c>
      <c r="G31" s="790">
        <f>'RM_5.11.1.sz.mell'!G31</f>
        <v>0</v>
      </c>
      <c r="H31" s="790">
        <f>'RM_5.11.1.sz.mell'!H31</f>
        <v>0</v>
      </c>
      <c r="I31" s="790">
        <f>'RM_5.11.1.sz.mell'!I31</f>
        <v>0</v>
      </c>
      <c r="J31" s="821">
        <f>'RM_5.11.1.sz.mell'!J31</f>
        <v>0</v>
      </c>
      <c r="K31" s="814">
        <f>'RM_5.11.1.sz.mell'!K31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'RM_5.11.1.sz.mell'!C32</f>
        <v>0</v>
      </c>
      <c r="D32" s="322">
        <f>'RM_5.11.1.sz.mell'!D32</f>
        <v>0</v>
      </c>
      <c r="E32" s="322">
        <f>'RM_5.11.1.sz.mell'!E32</f>
        <v>0</v>
      </c>
      <c r="F32" s="322">
        <f>'RM_5.11.1.sz.mell'!F32</f>
        <v>0</v>
      </c>
      <c r="G32" s="322">
        <f>'RM_5.11.1.sz.mell'!G32</f>
        <v>0</v>
      </c>
      <c r="H32" s="322">
        <f>'RM_5.11.1.sz.mell'!H32</f>
        <v>0</v>
      </c>
      <c r="I32" s="322">
        <f>'RM_5.11.1.sz.mell'!I32</f>
        <v>0</v>
      </c>
      <c r="J32" s="322">
        <f>'RM_5.11.1.sz.mell'!J32</f>
        <v>0</v>
      </c>
      <c r="K32" s="371">
        <f>'RM_5.11.1.sz.mell'!K32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'RM_5.11.1.sz.mell'!C33</f>
        <v>0</v>
      </c>
      <c r="D33" s="703">
        <f>'RM_5.11.1.sz.mell'!D33</f>
        <v>0</v>
      </c>
      <c r="E33" s="703">
        <f>'RM_5.11.1.sz.mell'!E33</f>
        <v>0</v>
      </c>
      <c r="F33" s="703">
        <f>'RM_5.11.1.sz.mell'!F33</f>
        <v>0</v>
      </c>
      <c r="G33" s="703">
        <f>'RM_5.11.1.sz.mell'!G33</f>
        <v>0</v>
      </c>
      <c r="H33" s="703">
        <f>'RM_5.11.1.sz.mell'!H33</f>
        <v>0</v>
      </c>
      <c r="I33" s="703">
        <f>'RM_5.11.1.sz.mell'!I33</f>
        <v>0</v>
      </c>
      <c r="J33" s="821">
        <f>'RM_5.11.1.sz.mell'!J33</f>
        <v>0</v>
      </c>
      <c r="K33" s="814">
        <f>'RM_5.11.1.sz.mell'!K33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'RM_5.11.1.sz.mell'!C34</f>
        <v>0</v>
      </c>
      <c r="D34" s="710">
        <f>'RM_5.11.1.sz.mell'!D34</f>
        <v>0</v>
      </c>
      <c r="E34" s="710">
        <f>'RM_5.11.1.sz.mell'!E34</f>
        <v>0</v>
      </c>
      <c r="F34" s="710">
        <f>'RM_5.11.1.sz.mell'!F34</f>
        <v>0</v>
      </c>
      <c r="G34" s="710">
        <f>'RM_5.11.1.sz.mell'!G34</f>
        <v>0</v>
      </c>
      <c r="H34" s="710">
        <f>'RM_5.11.1.sz.mell'!H34</f>
        <v>0</v>
      </c>
      <c r="I34" s="710">
        <f>'RM_5.11.1.sz.mell'!I34</f>
        <v>0</v>
      </c>
      <c r="J34" s="821">
        <f>'RM_5.11.1.sz.mell'!J34</f>
        <v>0</v>
      </c>
      <c r="K34" s="814">
        <f>'RM_5.11.1.sz.mell'!K34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'RM_5.11.1.sz.mell'!C35</f>
        <v>0</v>
      </c>
      <c r="D35" s="790">
        <f>'RM_5.11.1.sz.mell'!D35</f>
        <v>0</v>
      </c>
      <c r="E35" s="790">
        <f>'RM_5.11.1.sz.mell'!E35</f>
        <v>0</v>
      </c>
      <c r="F35" s="790">
        <f>'RM_5.11.1.sz.mell'!F35</f>
        <v>0</v>
      </c>
      <c r="G35" s="790">
        <f>'RM_5.11.1.sz.mell'!G35</f>
        <v>0</v>
      </c>
      <c r="H35" s="790">
        <f>'RM_5.11.1.sz.mell'!H35</f>
        <v>0</v>
      </c>
      <c r="I35" s="790">
        <f>'RM_5.11.1.sz.mell'!I35</f>
        <v>0</v>
      </c>
      <c r="J35" s="821">
        <f>'RM_5.11.1.sz.mell'!J35</f>
        <v>0</v>
      </c>
      <c r="K35" s="831">
        <f>'RM_5.11.1.sz.mell'!K35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'RM_5.11.1.sz.mell'!C36</f>
        <v>0</v>
      </c>
      <c r="D36" s="414">
        <f>'RM_5.11.1.sz.mell'!D36</f>
        <v>0</v>
      </c>
      <c r="E36" s="414">
        <f>'RM_5.11.1.sz.mell'!E36</f>
        <v>0</v>
      </c>
      <c r="F36" s="414">
        <f>'RM_5.11.1.sz.mell'!F36</f>
        <v>0</v>
      </c>
      <c r="G36" s="414">
        <f>'RM_5.11.1.sz.mell'!G36</f>
        <v>0</v>
      </c>
      <c r="H36" s="414">
        <f>'RM_5.11.1.sz.mell'!H36</f>
        <v>0</v>
      </c>
      <c r="I36" s="414">
        <f>'RM_5.11.1.sz.mell'!I36</f>
        <v>0</v>
      </c>
      <c r="J36" s="322">
        <f>'RM_5.11.1.sz.mell'!J36</f>
        <v>0</v>
      </c>
      <c r="K36" s="327">
        <f>'RM_5.11.1.sz.mell'!K36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'RM_5.11.1.sz.mell'!C37</f>
        <v>0</v>
      </c>
      <c r="D37" s="414">
        <f>'RM_5.11.1.sz.mell'!D37</f>
        <v>0</v>
      </c>
      <c r="E37" s="414">
        <f>'RM_5.11.1.sz.mell'!E37</f>
        <v>0</v>
      </c>
      <c r="F37" s="414">
        <f>'RM_5.11.1.sz.mell'!F37</f>
        <v>0</v>
      </c>
      <c r="G37" s="414">
        <f>'RM_5.11.1.sz.mell'!G37</f>
        <v>0</v>
      </c>
      <c r="H37" s="414">
        <f>'RM_5.11.1.sz.mell'!H37</f>
        <v>0</v>
      </c>
      <c r="I37" s="414">
        <f>'RM_5.11.1.sz.mell'!I37</f>
        <v>0</v>
      </c>
      <c r="J37" s="832">
        <f>'RM_5.11.1.sz.mell'!J37</f>
        <v>0</v>
      </c>
      <c r="K37" s="814">
        <f>'RM_5.11.1.sz.mell'!K37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'RM_5.11.1.sz.mell'!C38</f>
        <v>0</v>
      </c>
      <c r="D38" s="322">
        <f>'RM_5.11.1.sz.mell'!D38</f>
        <v>0</v>
      </c>
      <c r="E38" s="322">
        <f>'RM_5.11.1.sz.mell'!E38</f>
        <v>0</v>
      </c>
      <c r="F38" s="322">
        <f>'RM_5.11.1.sz.mell'!F38</f>
        <v>0</v>
      </c>
      <c r="G38" s="322">
        <f>'RM_5.11.1.sz.mell'!G38</f>
        <v>0</v>
      </c>
      <c r="H38" s="322">
        <f>'RM_5.11.1.sz.mell'!H38</f>
        <v>0</v>
      </c>
      <c r="I38" s="322">
        <f>'RM_5.11.1.sz.mell'!I38</f>
        <v>0</v>
      </c>
      <c r="J38" s="322">
        <f>'RM_5.11.1.sz.mell'!J38</f>
        <v>0</v>
      </c>
      <c r="K38" s="371">
        <f>'RM_5.11.1.sz.mell'!K38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'RM_5.11.1.sz.mell'!C39</f>
        <v>0</v>
      </c>
      <c r="D39" s="322">
        <f>'RM_5.11.1.sz.mell'!D39</f>
        <v>0</v>
      </c>
      <c r="E39" s="322">
        <f>'RM_5.11.1.sz.mell'!E39</f>
        <v>0</v>
      </c>
      <c r="F39" s="322">
        <f>'RM_5.11.1.sz.mell'!F39</f>
        <v>0</v>
      </c>
      <c r="G39" s="322">
        <f>'RM_5.11.1.sz.mell'!G39</f>
        <v>0</v>
      </c>
      <c r="H39" s="322">
        <f>'RM_5.11.1.sz.mell'!H39</f>
        <v>0</v>
      </c>
      <c r="I39" s="322">
        <f>'RM_5.11.1.sz.mell'!I39</f>
        <v>0</v>
      </c>
      <c r="J39" s="322">
        <f>'RM_5.11.1.sz.mell'!J39</f>
        <v>0</v>
      </c>
      <c r="K39" s="371">
        <f>'RM_5.11.1.sz.mell'!K39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'RM_5.11.1.sz.mell'!C40</f>
        <v>0</v>
      </c>
      <c r="D40" s="703">
        <f>'RM_5.11.1.sz.mell'!D40</f>
        <v>0</v>
      </c>
      <c r="E40" s="703">
        <f>'RM_5.11.1.sz.mell'!E40</f>
        <v>0</v>
      </c>
      <c r="F40" s="703">
        <f>'RM_5.11.1.sz.mell'!F40</f>
        <v>0</v>
      </c>
      <c r="G40" s="703">
        <f>'RM_5.11.1.sz.mell'!G40</f>
        <v>0</v>
      </c>
      <c r="H40" s="703">
        <f>'RM_5.11.1.sz.mell'!H40</f>
        <v>0</v>
      </c>
      <c r="I40" s="703">
        <f>'RM_5.11.1.sz.mell'!I40</f>
        <v>0</v>
      </c>
      <c r="J40" s="821">
        <f>'RM_5.11.1.sz.mell'!J40</f>
        <v>0</v>
      </c>
      <c r="K40" s="814">
        <f>'RM_5.11.1.sz.mell'!K40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'RM_5.11.1.sz.mell'!C41</f>
        <v>0</v>
      </c>
      <c r="D41" s="710">
        <f>'RM_5.11.1.sz.mell'!D41</f>
        <v>0</v>
      </c>
      <c r="E41" s="710">
        <f>'RM_5.11.1.sz.mell'!E41</f>
        <v>0</v>
      </c>
      <c r="F41" s="710">
        <f>'RM_5.11.1.sz.mell'!F41</f>
        <v>0</v>
      </c>
      <c r="G41" s="710">
        <f>'RM_5.11.1.sz.mell'!G41</f>
        <v>0</v>
      </c>
      <c r="H41" s="710">
        <f>'RM_5.11.1.sz.mell'!H41</f>
        <v>0</v>
      </c>
      <c r="I41" s="710">
        <f>'RM_5.11.1.sz.mell'!I41</f>
        <v>0</v>
      </c>
      <c r="J41" s="821">
        <f>'RM_5.11.1.sz.mell'!J41</f>
        <v>0</v>
      </c>
      <c r="K41" s="822">
        <f>'RM_5.11.1.sz.mell'!K41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'RM_5.11.1.sz.mell'!C42</f>
        <v>0</v>
      </c>
      <c r="D42" s="707">
        <f>'RM_5.11.1.sz.mell'!D42</f>
        <v>0</v>
      </c>
      <c r="E42" s="707">
        <f>'RM_5.11.1.sz.mell'!E42</f>
        <v>0</v>
      </c>
      <c r="F42" s="707">
        <f>'RM_5.11.1.sz.mell'!F42</f>
        <v>0</v>
      </c>
      <c r="G42" s="707">
        <f>'RM_5.11.1.sz.mell'!G42</f>
        <v>0</v>
      </c>
      <c r="H42" s="707">
        <f>'RM_5.11.1.sz.mell'!H42</f>
        <v>0</v>
      </c>
      <c r="I42" s="707">
        <f>'RM_5.11.1.sz.mell'!I42</f>
        <v>0</v>
      </c>
      <c r="J42" s="821">
        <f>'RM_5.11.1.sz.mell'!J42</f>
        <v>0</v>
      </c>
      <c r="K42" s="824">
        <f>'RM_5.11.1.sz.mell'!K42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'RM_5.11.1.sz.mell'!C43</f>
        <v>0</v>
      </c>
      <c r="D43" s="322">
        <f>'RM_5.11.1.sz.mell'!D43</f>
        <v>0</v>
      </c>
      <c r="E43" s="322">
        <f>'RM_5.11.1.sz.mell'!E43</f>
        <v>0</v>
      </c>
      <c r="F43" s="322">
        <f>'RM_5.11.1.sz.mell'!F43</f>
        <v>0</v>
      </c>
      <c r="G43" s="322">
        <f>'RM_5.11.1.sz.mell'!G43</f>
        <v>0</v>
      </c>
      <c r="H43" s="322">
        <f>'RM_5.11.1.sz.mell'!H43</f>
        <v>0</v>
      </c>
      <c r="I43" s="322">
        <f>'RM_5.11.1.sz.mell'!I43</f>
        <v>0</v>
      </c>
      <c r="J43" s="322">
        <f>'RM_5.11.1.sz.mell'!J43</f>
        <v>0</v>
      </c>
      <c r="K43" s="371">
        <f>'RM_5.11.1.sz.mell'!K43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'RM_5.11.1.sz.mell'!C45</f>
        <v>0</v>
      </c>
      <c r="D45" s="834">
        <f>'RM_5.11.1.sz.mell'!D45</f>
        <v>0</v>
      </c>
      <c r="E45" s="834">
        <f>'RM_5.11.1.sz.mell'!E45</f>
        <v>0</v>
      </c>
      <c r="F45" s="834">
        <f>'RM_5.11.1.sz.mell'!F45</f>
        <v>0</v>
      </c>
      <c r="G45" s="834">
        <f>'RM_5.11.1.sz.mell'!G45</f>
        <v>0</v>
      </c>
      <c r="H45" s="834">
        <f>'RM_5.11.1.sz.mell'!H45</f>
        <v>0</v>
      </c>
      <c r="I45" s="834">
        <f>'RM_5.11.1.sz.mell'!I45</f>
        <v>0</v>
      </c>
      <c r="J45" s="834">
        <f>'RM_5.11.1.sz.mell'!J45</f>
        <v>0</v>
      </c>
      <c r="K45" s="327">
        <f>'RM_5.11.1.sz.mell'!K45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'RM_5.11.1.sz.mell'!C46</f>
        <v>0</v>
      </c>
      <c r="D46" s="836">
        <f>'RM_5.11.1.sz.mell'!D46</f>
        <v>0</v>
      </c>
      <c r="E46" s="836">
        <f>'RM_5.11.1.sz.mell'!E46</f>
        <v>0</v>
      </c>
      <c r="F46" s="836">
        <f>'RM_5.11.1.sz.mell'!F46</f>
        <v>0</v>
      </c>
      <c r="G46" s="836">
        <f>'RM_5.11.1.sz.mell'!G46</f>
        <v>0</v>
      </c>
      <c r="H46" s="836">
        <f>'RM_5.11.1.sz.mell'!H46</f>
        <v>0</v>
      </c>
      <c r="I46" s="836">
        <f>'RM_5.11.1.sz.mell'!I46</f>
        <v>0</v>
      </c>
      <c r="J46" s="836">
        <f>'RM_5.11.1.sz.mell'!J46</f>
        <v>0</v>
      </c>
      <c r="K46" s="837">
        <f>'RM_5.11.1.sz.mell'!K46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'RM_5.11.1.sz.mell'!C47</f>
        <v>0</v>
      </c>
      <c r="D47" s="839">
        <f>'RM_5.11.1.sz.mell'!D47</f>
        <v>0</v>
      </c>
      <c r="E47" s="839">
        <f>'RM_5.11.1.sz.mell'!E47</f>
        <v>0</v>
      </c>
      <c r="F47" s="839">
        <f>'RM_5.11.1.sz.mell'!F47</f>
        <v>0</v>
      </c>
      <c r="G47" s="839">
        <f>'RM_5.11.1.sz.mell'!G47</f>
        <v>0</v>
      </c>
      <c r="H47" s="839">
        <f>'RM_5.11.1.sz.mell'!H47</f>
        <v>0</v>
      </c>
      <c r="I47" s="839">
        <f>'RM_5.11.1.sz.mell'!I47</f>
        <v>0</v>
      </c>
      <c r="J47" s="839">
        <f>'RM_5.11.1.sz.mell'!J47</f>
        <v>0</v>
      </c>
      <c r="K47" s="840">
        <f>'RM_5.11.1.sz.mell'!K47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'RM_5.11.1.sz.mell'!C48</f>
        <v>0</v>
      </c>
      <c r="D48" s="839">
        <f>'RM_5.11.1.sz.mell'!D48</f>
        <v>0</v>
      </c>
      <c r="E48" s="839">
        <f>'RM_5.11.1.sz.mell'!E48</f>
        <v>0</v>
      </c>
      <c r="F48" s="839">
        <f>'RM_5.11.1.sz.mell'!F48</f>
        <v>0</v>
      </c>
      <c r="G48" s="839">
        <f>'RM_5.11.1.sz.mell'!G48</f>
        <v>0</v>
      </c>
      <c r="H48" s="839">
        <f>'RM_5.11.1.sz.mell'!H48</f>
        <v>0</v>
      </c>
      <c r="I48" s="839">
        <f>'RM_5.11.1.sz.mell'!I48</f>
        <v>0</v>
      </c>
      <c r="J48" s="839">
        <f>'RM_5.11.1.sz.mell'!J48</f>
        <v>0</v>
      </c>
      <c r="K48" s="840">
        <f>'RM_5.11.1.sz.mell'!K48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'RM_5.11.1.sz.mell'!C49</f>
        <v>0</v>
      </c>
      <c r="D49" s="839">
        <f>'RM_5.11.1.sz.mell'!D49</f>
        <v>0</v>
      </c>
      <c r="E49" s="839">
        <f>'RM_5.11.1.sz.mell'!E49</f>
        <v>0</v>
      </c>
      <c r="F49" s="839">
        <f>'RM_5.11.1.sz.mell'!F49</f>
        <v>0</v>
      </c>
      <c r="G49" s="839">
        <f>'RM_5.11.1.sz.mell'!G49</f>
        <v>0</v>
      </c>
      <c r="H49" s="839">
        <f>'RM_5.11.1.sz.mell'!H49</f>
        <v>0</v>
      </c>
      <c r="I49" s="839">
        <f>'RM_5.11.1.sz.mell'!I49</f>
        <v>0</v>
      </c>
      <c r="J49" s="839">
        <f>'RM_5.11.1.sz.mell'!J49</f>
        <v>0</v>
      </c>
      <c r="K49" s="840">
        <f>'RM_5.11.1.sz.mell'!K49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'RM_5.11.1.sz.mell'!C50</f>
        <v>0</v>
      </c>
      <c r="D50" s="839">
        <f>'RM_5.11.1.sz.mell'!D50</f>
        <v>0</v>
      </c>
      <c r="E50" s="839">
        <f>'RM_5.11.1.sz.mell'!E50</f>
        <v>0</v>
      </c>
      <c r="F50" s="839">
        <f>'RM_5.11.1.sz.mell'!F50</f>
        <v>0</v>
      </c>
      <c r="G50" s="839">
        <f>'RM_5.11.1.sz.mell'!G50</f>
        <v>0</v>
      </c>
      <c r="H50" s="839">
        <f>'RM_5.11.1.sz.mell'!H50</f>
        <v>0</v>
      </c>
      <c r="I50" s="839">
        <f>'RM_5.11.1.sz.mell'!I50</f>
        <v>0</v>
      </c>
      <c r="J50" s="839">
        <f>'RM_5.11.1.sz.mell'!J50</f>
        <v>0</v>
      </c>
      <c r="K50" s="840">
        <f>'RM_5.11.1.sz.mell'!K50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'RM_5.11.1.sz.mell'!C51</f>
        <v>0</v>
      </c>
      <c r="D51" s="834">
        <f>'RM_5.11.1.sz.mell'!D51</f>
        <v>0</v>
      </c>
      <c r="E51" s="834">
        <f>'RM_5.11.1.sz.mell'!E51</f>
        <v>0</v>
      </c>
      <c r="F51" s="834">
        <f>'RM_5.11.1.sz.mell'!F51</f>
        <v>0</v>
      </c>
      <c r="G51" s="834">
        <f>'RM_5.11.1.sz.mell'!G51</f>
        <v>0</v>
      </c>
      <c r="H51" s="834">
        <f>'RM_5.11.1.sz.mell'!H51</f>
        <v>0</v>
      </c>
      <c r="I51" s="834">
        <f>'RM_5.11.1.sz.mell'!I51</f>
        <v>0</v>
      </c>
      <c r="J51" s="834">
        <f>'RM_5.11.1.sz.mell'!J51</f>
        <v>0</v>
      </c>
      <c r="K51" s="327">
        <f>'RM_5.11.1.sz.mell'!K51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'RM_5.11.1.sz.mell'!C52</f>
        <v>0</v>
      </c>
      <c r="D52" s="836">
        <f>'RM_5.11.1.sz.mell'!D52</f>
        <v>0</v>
      </c>
      <c r="E52" s="836">
        <f>'RM_5.11.1.sz.mell'!E52</f>
        <v>0</v>
      </c>
      <c r="F52" s="836">
        <f>'RM_5.11.1.sz.mell'!F52</f>
        <v>0</v>
      </c>
      <c r="G52" s="836">
        <f>'RM_5.11.1.sz.mell'!G52</f>
        <v>0</v>
      </c>
      <c r="H52" s="836">
        <f>'RM_5.11.1.sz.mell'!H52</f>
        <v>0</v>
      </c>
      <c r="I52" s="836">
        <f>'RM_5.11.1.sz.mell'!I52</f>
        <v>0</v>
      </c>
      <c r="J52" s="836">
        <f>'RM_5.11.1.sz.mell'!J52</f>
        <v>0</v>
      </c>
      <c r="K52" s="837">
        <f>'RM_5.11.1.sz.mell'!K52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'RM_5.11.1.sz.mell'!C53</f>
        <v>0</v>
      </c>
      <c r="D53" s="839">
        <f>'RM_5.11.1.sz.mell'!D53</f>
        <v>0</v>
      </c>
      <c r="E53" s="839">
        <f>'RM_5.11.1.sz.mell'!E53</f>
        <v>0</v>
      </c>
      <c r="F53" s="839">
        <f>'RM_5.11.1.sz.mell'!F53</f>
        <v>0</v>
      </c>
      <c r="G53" s="839">
        <f>'RM_5.11.1.sz.mell'!G53</f>
        <v>0</v>
      </c>
      <c r="H53" s="839">
        <f>'RM_5.11.1.sz.mell'!H53</f>
        <v>0</v>
      </c>
      <c r="I53" s="839">
        <f>'RM_5.11.1.sz.mell'!I53</f>
        <v>0</v>
      </c>
      <c r="J53" s="839">
        <f>'RM_5.11.1.sz.mell'!J53</f>
        <v>0</v>
      </c>
      <c r="K53" s="840">
        <f>'RM_5.11.1.sz.mell'!K53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'RM_5.11.1.sz.mell'!C54</f>
        <v>0</v>
      </c>
      <c r="D54" s="839">
        <f>'RM_5.11.1.sz.mell'!D54</f>
        <v>0</v>
      </c>
      <c r="E54" s="839">
        <f>'RM_5.11.1.sz.mell'!E54</f>
        <v>0</v>
      </c>
      <c r="F54" s="839">
        <f>'RM_5.11.1.sz.mell'!F54</f>
        <v>0</v>
      </c>
      <c r="G54" s="839">
        <f>'RM_5.11.1.sz.mell'!G54</f>
        <v>0</v>
      </c>
      <c r="H54" s="839">
        <f>'RM_5.11.1.sz.mell'!H54</f>
        <v>0</v>
      </c>
      <c r="I54" s="839">
        <f>'RM_5.11.1.sz.mell'!I54</f>
        <v>0</v>
      </c>
      <c r="J54" s="839">
        <f>'RM_5.11.1.sz.mell'!J54</f>
        <v>0</v>
      </c>
      <c r="K54" s="840">
        <f>'RM_5.11.1.sz.mell'!K54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'RM_5.11.1.sz.mell'!C55</f>
        <v>0</v>
      </c>
      <c r="D55" s="839">
        <f>'RM_5.11.1.sz.mell'!D55</f>
        <v>0</v>
      </c>
      <c r="E55" s="839">
        <f>'RM_5.11.1.sz.mell'!E55</f>
        <v>0</v>
      </c>
      <c r="F55" s="839">
        <f>'RM_5.11.1.sz.mell'!F55</f>
        <v>0</v>
      </c>
      <c r="G55" s="839">
        <f>'RM_5.11.1.sz.mell'!G55</f>
        <v>0</v>
      </c>
      <c r="H55" s="839">
        <f>'RM_5.11.1.sz.mell'!H55</f>
        <v>0</v>
      </c>
      <c r="I55" s="839">
        <f>'RM_5.11.1.sz.mell'!I55</f>
        <v>0</v>
      </c>
      <c r="J55" s="839">
        <f>'RM_5.11.1.sz.mell'!J55</f>
        <v>0</v>
      </c>
      <c r="K55" s="840">
        <f>'RM_5.11.1.sz.mell'!K55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'RM_5.11.1.sz.mell'!C56</f>
        <v>0</v>
      </c>
      <c r="D56" s="834">
        <f>'RM_5.11.1.sz.mell'!D56</f>
        <v>0</v>
      </c>
      <c r="E56" s="834">
        <f>'RM_5.11.1.sz.mell'!E56</f>
        <v>0</v>
      </c>
      <c r="F56" s="834">
        <f>'RM_5.11.1.sz.mell'!F56</f>
        <v>0</v>
      </c>
      <c r="G56" s="834">
        <f>'RM_5.11.1.sz.mell'!G56</f>
        <v>0</v>
      </c>
      <c r="H56" s="834">
        <f>'RM_5.11.1.sz.mell'!H56</f>
        <v>0</v>
      </c>
      <c r="I56" s="834">
        <f>'RM_5.11.1.sz.mell'!I56</f>
        <v>0</v>
      </c>
      <c r="J56" s="834">
        <f>'RM_5.11.1.sz.mell'!J56</f>
        <v>0</v>
      </c>
      <c r="K56" s="327">
        <f>'RM_5.11.1.sz.mell'!K56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'RM_5.11.1.sz.mell'!C57</f>
        <v>0</v>
      </c>
      <c r="D57" s="842">
        <f>'RM_5.11.1.sz.mell'!D57</f>
        <v>0</v>
      </c>
      <c r="E57" s="842">
        <f>'RM_5.11.1.sz.mell'!E57</f>
        <v>0</v>
      </c>
      <c r="F57" s="842">
        <f>'RM_5.11.1.sz.mell'!F57</f>
        <v>0</v>
      </c>
      <c r="G57" s="842">
        <f>'RM_5.11.1.sz.mell'!G57</f>
        <v>0</v>
      </c>
      <c r="H57" s="842">
        <f>'RM_5.11.1.sz.mell'!H57</f>
        <v>0</v>
      </c>
      <c r="I57" s="842">
        <f>'RM_5.11.1.sz.mell'!I57</f>
        <v>0</v>
      </c>
      <c r="J57" s="842">
        <f>'RM_5.11.1.sz.mell'!J57</f>
        <v>0</v>
      </c>
      <c r="K57" s="375">
        <f>'RM_5.11.1.sz.mell'!K57</f>
        <v>0</v>
      </c>
    </row>
    <row r="58" spans="1:11" ht="8.1" customHeight="1" thickBot="1" x14ac:dyDescent="0.3">
      <c r="C58" s="848">
        <f>'RM_5.11.1.sz.mell'!C58</f>
        <v>0</v>
      </c>
      <c r="D58" s="848">
        <f>'RM_5.11.1.sz.mell'!D58</f>
        <v>0</v>
      </c>
      <c r="E58" s="848">
        <f>'RM_5.11.1.sz.mell'!E58</f>
        <v>0</v>
      </c>
      <c r="F58" s="848">
        <f>'RM_5.11.1.sz.mell'!F58</f>
        <v>0</v>
      </c>
      <c r="G58" s="848">
        <f>'RM_5.11.1.sz.mell'!G58</f>
        <v>0</v>
      </c>
      <c r="H58" s="848">
        <f>'RM_5.11.1.sz.mell'!H58</f>
        <v>0</v>
      </c>
      <c r="I58" s="848">
        <f>'RM_5.11.1.sz.mell'!I58</f>
        <v>0</v>
      </c>
      <c r="J58" s="848">
        <f>'RM_5.11.1.sz.mell'!J58</f>
        <v>0</v>
      </c>
      <c r="K58" s="849">
        <f>'RM_5.11.1.sz.mell'!K58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'RM_5.11.1.sz.mell'!C59</f>
        <v>0</v>
      </c>
      <c r="D59" s="846">
        <f>'RM_5.11.1.sz.mell'!D59</f>
        <v>0</v>
      </c>
      <c r="E59" s="846">
        <f>'RM_5.11.1.sz.mell'!E59</f>
        <v>0</v>
      </c>
      <c r="F59" s="846">
        <f>'RM_5.11.1.sz.mell'!F59</f>
        <v>0</v>
      </c>
      <c r="G59" s="846">
        <f>'RM_5.11.1.sz.mell'!G59</f>
        <v>0</v>
      </c>
      <c r="H59" s="846">
        <f>'RM_5.11.1.sz.mell'!H59</f>
        <v>0</v>
      </c>
      <c r="I59" s="846">
        <f>'RM_5.11.1.sz.mell'!I59</f>
        <v>0</v>
      </c>
      <c r="J59" s="846">
        <f>'RM_5.11.1.sz.mell'!J59</f>
        <v>0</v>
      </c>
      <c r="K59" s="847">
        <f>'RM_5.11.1.sz.mell'!K59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'RM_5.11.1.sz.mell'!C60</f>
        <v>0</v>
      </c>
      <c r="D60" s="846">
        <f>'RM_5.11.1.sz.mell'!D60</f>
        <v>0</v>
      </c>
      <c r="E60" s="846">
        <f>'RM_5.11.1.sz.mell'!E60</f>
        <v>0</v>
      </c>
      <c r="F60" s="846">
        <f>'RM_5.11.1.sz.mell'!F60</f>
        <v>0</v>
      </c>
      <c r="G60" s="846">
        <f>'RM_5.11.1.sz.mell'!G60</f>
        <v>0</v>
      </c>
      <c r="H60" s="846">
        <f>'RM_5.11.1.sz.mell'!H60</f>
        <v>0</v>
      </c>
      <c r="I60" s="846">
        <f>'RM_5.11.1.sz.mell'!I60</f>
        <v>0</v>
      </c>
      <c r="J60" s="846">
        <f>'RM_5.11.1.sz.mell'!J60</f>
        <v>0</v>
      </c>
      <c r="K60" s="847">
        <f>'RM_5.11.1.sz.mell'!K60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theme="7"/>
  </sheetPr>
  <dimension ref="A1:K60"/>
  <sheetViews>
    <sheetView topLeftCell="B1" zoomScale="120" zoomScaleNormal="120" workbookViewId="0">
      <selection activeCell="M34" sqref="M34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CONCATENATE("5.11.2. melléklet ",E_ALAPADATOK!A7," ",E_ALAPADATOK!B7," ",E_ALAPADATOK!C7," ",E_ALAPADATOK!D7," ",E_ALAPADATOK!E7," ",E_ALAPADATOK!F7," ",E_ALAPADATOK!G7," ",E_ALAPADATOK!H7)</f>
        <v>5.11.2.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CONCATENATE('E_5.11.1.sz.mell'!B2:J2)</f>
        <v>9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618</v>
      </c>
    </row>
    <row r="3" spans="1:11" s="465" customFormat="1" ht="23.1" customHeight="1" thickBot="1" x14ac:dyDescent="0.3">
      <c r="A3" s="635" t="s">
        <v>203</v>
      </c>
      <c r="B3" s="1763" t="str">
        <f>CONCATENATE('E_5.1.2.sz.mell'!B3:J3)</f>
        <v>Önként vállalt feladatok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60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'RM_5.11.2.sz.mell'!C10</f>
        <v>0</v>
      </c>
      <c r="D10" s="322">
        <f>'RM_5.11.2.sz.mell'!D10</f>
        <v>0</v>
      </c>
      <c r="E10" s="322">
        <f>'RM_5.11.2.sz.mell'!E10</f>
        <v>0</v>
      </c>
      <c r="F10" s="322">
        <f>'RM_5.11.2.sz.mell'!F10</f>
        <v>0</v>
      </c>
      <c r="G10" s="322">
        <f>'RM_5.11.2.sz.mell'!G10</f>
        <v>0</v>
      </c>
      <c r="H10" s="322">
        <f>'RM_5.11.2.sz.mell'!H10</f>
        <v>0</v>
      </c>
      <c r="I10" s="322">
        <f>'RM_5.11.2.sz.mell'!I10</f>
        <v>0</v>
      </c>
      <c r="J10" s="322">
        <f>'RM_5.11.2.sz.mell'!J10</f>
        <v>0</v>
      </c>
      <c r="K10" s="322">
        <f>'RM_5.11.2.sz.mell'!K10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'RM_5.11.2.sz.mell'!C11</f>
        <v>0</v>
      </c>
      <c r="D11" s="715">
        <f>'RM_5.11.2.sz.mell'!D11</f>
        <v>0</v>
      </c>
      <c r="E11" s="715">
        <f>'RM_5.11.2.sz.mell'!E11</f>
        <v>0</v>
      </c>
      <c r="F11" s="715">
        <f>'RM_5.11.2.sz.mell'!F11</f>
        <v>0</v>
      </c>
      <c r="G11" s="715">
        <f>'RM_5.11.2.sz.mell'!G11</f>
        <v>0</v>
      </c>
      <c r="H11" s="715">
        <f>'RM_5.11.2.sz.mell'!H11</f>
        <v>0</v>
      </c>
      <c r="I11" s="715">
        <f>'RM_5.11.2.sz.mell'!I11</f>
        <v>0</v>
      </c>
      <c r="J11" s="813">
        <f>'RM_5.11.2.sz.mell'!J11</f>
        <v>0</v>
      </c>
      <c r="K11" s="814">
        <f>'RM_5.11.2.sz.mell'!K11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'RM_5.11.2.sz.mell'!C12</f>
        <v>0</v>
      </c>
      <c r="D12" s="717">
        <f>'RM_5.11.2.sz.mell'!D12</f>
        <v>0</v>
      </c>
      <c r="E12" s="717">
        <f>'RM_5.11.2.sz.mell'!E12</f>
        <v>0</v>
      </c>
      <c r="F12" s="717">
        <f>'RM_5.11.2.sz.mell'!F12</f>
        <v>0</v>
      </c>
      <c r="G12" s="717">
        <f>'RM_5.11.2.sz.mell'!G12</f>
        <v>0</v>
      </c>
      <c r="H12" s="717">
        <f>'RM_5.11.2.sz.mell'!H12</f>
        <v>0</v>
      </c>
      <c r="I12" s="717">
        <f>'RM_5.11.2.sz.mell'!I12</f>
        <v>0</v>
      </c>
      <c r="J12" s="816">
        <f>'RM_5.11.2.sz.mell'!J12</f>
        <v>0</v>
      </c>
      <c r="K12" s="814">
        <f>'RM_5.11.2.sz.mell'!K12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'RM_5.11.2.sz.mell'!C13</f>
        <v>0</v>
      </c>
      <c r="D13" s="717">
        <f>'RM_5.11.2.sz.mell'!D13</f>
        <v>0</v>
      </c>
      <c r="E13" s="717">
        <f>'RM_5.11.2.sz.mell'!E13</f>
        <v>0</v>
      </c>
      <c r="F13" s="717">
        <f>'RM_5.11.2.sz.mell'!F13</f>
        <v>0</v>
      </c>
      <c r="G13" s="717">
        <f>'RM_5.11.2.sz.mell'!G13</f>
        <v>0</v>
      </c>
      <c r="H13" s="717">
        <f>'RM_5.11.2.sz.mell'!H13</f>
        <v>0</v>
      </c>
      <c r="I13" s="717">
        <f>'RM_5.11.2.sz.mell'!I13</f>
        <v>0</v>
      </c>
      <c r="J13" s="816">
        <f>'RM_5.11.2.sz.mell'!J13</f>
        <v>0</v>
      </c>
      <c r="K13" s="814">
        <f>'RM_5.11.2.sz.mell'!K13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'RM_5.11.2.sz.mell'!C14</f>
        <v>0</v>
      </c>
      <c r="D14" s="717">
        <f>'RM_5.11.2.sz.mell'!D14</f>
        <v>0</v>
      </c>
      <c r="E14" s="717">
        <f>'RM_5.11.2.sz.mell'!E14</f>
        <v>0</v>
      </c>
      <c r="F14" s="717">
        <f>'RM_5.11.2.sz.mell'!F14</f>
        <v>0</v>
      </c>
      <c r="G14" s="717">
        <f>'RM_5.11.2.sz.mell'!G14</f>
        <v>0</v>
      </c>
      <c r="H14" s="717">
        <f>'RM_5.11.2.sz.mell'!H14</f>
        <v>0</v>
      </c>
      <c r="I14" s="717">
        <f>'RM_5.11.2.sz.mell'!I14</f>
        <v>0</v>
      </c>
      <c r="J14" s="816">
        <f>'RM_5.11.2.sz.mell'!J14</f>
        <v>0</v>
      </c>
      <c r="K14" s="814">
        <f>'RM_5.11.2.sz.mell'!K14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'RM_5.11.2.sz.mell'!C15</f>
        <v>0</v>
      </c>
      <c r="D15" s="717">
        <f>'RM_5.11.2.sz.mell'!D15</f>
        <v>0</v>
      </c>
      <c r="E15" s="717">
        <f>'RM_5.11.2.sz.mell'!E15</f>
        <v>0</v>
      </c>
      <c r="F15" s="717">
        <f>'RM_5.11.2.sz.mell'!F15</f>
        <v>0</v>
      </c>
      <c r="G15" s="717">
        <f>'RM_5.11.2.sz.mell'!G15</f>
        <v>0</v>
      </c>
      <c r="H15" s="717">
        <f>'RM_5.11.2.sz.mell'!H15</f>
        <v>0</v>
      </c>
      <c r="I15" s="717">
        <f>'RM_5.11.2.sz.mell'!I15</f>
        <v>0</v>
      </c>
      <c r="J15" s="816">
        <f>'RM_5.11.2.sz.mell'!J15</f>
        <v>0</v>
      </c>
      <c r="K15" s="814">
        <f>'RM_5.11.2.sz.mell'!K15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'RM_5.11.2.sz.mell'!C16</f>
        <v>0</v>
      </c>
      <c r="D16" s="717">
        <f>'RM_5.11.2.sz.mell'!D16</f>
        <v>0</v>
      </c>
      <c r="E16" s="717">
        <f>'RM_5.11.2.sz.mell'!E16</f>
        <v>0</v>
      </c>
      <c r="F16" s="717">
        <f>'RM_5.11.2.sz.mell'!F16</f>
        <v>0</v>
      </c>
      <c r="G16" s="717">
        <f>'RM_5.11.2.sz.mell'!G16</f>
        <v>0</v>
      </c>
      <c r="H16" s="717">
        <f>'RM_5.11.2.sz.mell'!H16</f>
        <v>0</v>
      </c>
      <c r="I16" s="717">
        <f>'RM_5.11.2.sz.mell'!I16</f>
        <v>0</v>
      </c>
      <c r="J16" s="816">
        <f>'RM_5.11.2.sz.mell'!J16</f>
        <v>0</v>
      </c>
      <c r="K16" s="814">
        <f>'RM_5.11.2.sz.mell'!K16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'RM_5.11.2.sz.mell'!C17</f>
        <v>0</v>
      </c>
      <c r="D17" s="717">
        <f>'RM_5.11.2.sz.mell'!D17</f>
        <v>0</v>
      </c>
      <c r="E17" s="717">
        <f>'RM_5.11.2.sz.mell'!E17</f>
        <v>0</v>
      </c>
      <c r="F17" s="717">
        <f>'RM_5.11.2.sz.mell'!F17</f>
        <v>0</v>
      </c>
      <c r="G17" s="717">
        <f>'RM_5.11.2.sz.mell'!G17</f>
        <v>0</v>
      </c>
      <c r="H17" s="717">
        <f>'RM_5.11.2.sz.mell'!H17</f>
        <v>0</v>
      </c>
      <c r="I17" s="717">
        <f>'RM_5.11.2.sz.mell'!I17</f>
        <v>0</v>
      </c>
      <c r="J17" s="816">
        <f>'RM_5.11.2.sz.mell'!J17</f>
        <v>0</v>
      </c>
      <c r="K17" s="814">
        <f>'RM_5.11.2.sz.mell'!K17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'RM_5.11.2.sz.mell'!C18</f>
        <v>0</v>
      </c>
      <c r="D18" s="717">
        <f>'RM_5.11.2.sz.mell'!D18</f>
        <v>0</v>
      </c>
      <c r="E18" s="717">
        <f>'RM_5.11.2.sz.mell'!E18</f>
        <v>0</v>
      </c>
      <c r="F18" s="717">
        <f>'RM_5.11.2.sz.mell'!F18</f>
        <v>0</v>
      </c>
      <c r="G18" s="717">
        <f>'RM_5.11.2.sz.mell'!G18</f>
        <v>0</v>
      </c>
      <c r="H18" s="717">
        <f>'RM_5.11.2.sz.mell'!H18</f>
        <v>0</v>
      </c>
      <c r="I18" s="717">
        <f>'RM_5.11.2.sz.mell'!I18</f>
        <v>0</v>
      </c>
      <c r="J18" s="816">
        <f>'RM_5.11.2.sz.mell'!J18</f>
        <v>0</v>
      </c>
      <c r="K18" s="814">
        <f>'RM_5.11.2.sz.mell'!K18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'RM_5.11.2.sz.mell'!C19</f>
        <v>0</v>
      </c>
      <c r="D19" s="717">
        <f>'RM_5.11.2.sz.mell'!D19</f>
        <v>0</v>
      </c>
      <c r="E19" s="717">
        <f>'RM_5.11.2.sz.mell'!E19</f>
        <v>0</v>
      </c>
      <c r="F19" s="717">
        <f>'RM_5.11.2.sz.mell'!F19</f>
        <v>0</v>
      </c>
      <c r="G19" s="717">
        <f>'RM_5.11.2.sz.mell'!G19</f>
        <v>0</v>
      </c>
      <c r="H19" s="717">
        <f>'RM_5.11.2.sz.mell'!H19</f>
        <v>0</v>
      </c>
      <c r="I19" s="717">
        <f>'RM_5.11.2.sz.mell'!I19</f>
        <v>0</v>
      </c>
      <c r="J19" s="816">
        <f>'RM_5.11.2.sz.mell'!J19</f>
        <v>0</v>
      </c>
      <c r="K19" s="814">
        <f>'RM_5.11.2.sz.mell'!K19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'RM_5.11.2.sz.mell'!C20</f>
        <v>0</v>
      </c>
      <c r="D20" s="717">
        <f>'RM_5.11.2.sz.mell'!D20</f>
        <v>0</v>
      </c>
      <c r="E20" s="717">
        <f>'RM_5.11.2.sz.mell'!E20</f>
        <v>0</v>
      </c>
      <c r="F20" s="717">
        <f>'RM_5.11.2.sz.mell'!F20</f>
        <v>0</v>
      </c>
      <c r="G20" s="717">
        <f>'RM_5.11.2.sz.mell'!G20</f>
        <v>0</v>
      </c>
      <c r="H20" s="717">
        <f>'RM_5.11.2.sz.mell'!H20</f>
        <v>0</v>
      </c>
      <c r="I20" s="717">
        <f>'RM_5.11.2.sz.mell'!I20</f>
        <v>0</v>
      </c>
      <c r="J20" s="816">
        <f>'RM_5.11.2.sz.mell'!J20</f>
        <v>0</v>
      </c>
      <c r="K20" s="814">
        <f>'RM_5.11.2.sz.mell'!K20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'RM_5.11.2.sz.mell'!C21</f>
        <v>0</v>
      </c>
      <c r="D21" s="719">
        <f>'RM_5.11.2.sz.mell'!D21</f>
        <v>0</v>
      </c>
      <c r="E21" s="719">
        <f>'RM_5.11.2.sz.mell'!E21</f>
        <v>0</v>
      </c>
      <c r="F21" s="719">
        <f>'RM_5.11.2.sz.mell'!F21</f>
        <v>0</v>
      </c>
      <c r="G21" s="719">
        <f>'RM_5.11.2.sz.mell'!G21</f>
        <v>0</v>
      </c>
      <c r="H21" s="719">
        <f>'RM_5.11.2.sz.mell'!H21</f>
        <v>0</v>
      </c>
      <c r="I21" s="719">
        <f>'RM_5.11.2.sz.mell'!I21</f>
        <v>0</v>
      </c>
      <c r="J21" s="819">
        <f>'RM_5.11.2.sz.mell'!J21</f>
        <v>0</v>
      </c>
      <c r="K21" s="814">
        <f>'RM_5.11.2.sz.mell'!K21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'RM_5.11.2.sz.mell'!C22</f>
        <v>0</v>
      </c>
      <c r="D22" s="322">
        <f>'RM_5.11.2.sz.mell'!D22</f>
        <v>0</v>
      </c>
      <c r="E22" s="322">
        <f>'RM_5.11.2.sz.mell'!E22</f>
        <v>0</v>
      </c>
      <c r="F22" s="322">
        <f>'RM_5.11.2.sz.mell'!F22</f>
        <v>0</v>
      </c>
      <c r="G22" s="322">
        <f>'RM_5.11.2.sz.mell'!G22</f>
        <v>0</v>
      </c>
      <c r="H22" s="322">
        <f>'RM_5.11.2.sz.mell'!H22</f>
        <v>0</v>
      </c>
      <c r="I22" s="322">
        <f>'RM_5.11.2.sz.mell'!I22</f>
        <v>0</v>
      </c>
      <c r="J22" s="322">
        <f>'RM_5.11.2.sz.mell'!J22</f>
        <v>0</v>
      </c>
      <c r="K22" s="371">
        <f>'RM_5.11.2.sz.mell'!K22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'RM_5.11.2.sz.mell'!C23</f>
        <v>0</v>
      </c>
      <c r="D23" s="699">
        <f>'RM_5.11.2.sz.mell'!D23</f>
        <v>0</v>
      </c>
      <c r="E23" s="699">
        <f>'RM_5.11.2.sz.mell'!E23</f>
        <v>0</v>
      </c>
      <c r="F23" s="699">
        <f>'RM_5.11.2.sz.mell'!F23</f>
        <v>0</v>
      </c>
      <c r="G23" s="699">
        <f>'RM_5.11.2.sz.mell'!G23</f>
        <v>0</v>
      </c>
      <c r="H23" s="699">
        <f>'RM_5.11.2.sz.mell'!H23</f>
        <v>0</v>
      </c>
      <c r="I23" s="699">
        <f>'RM_5.11.2.sz.mell'!I23</f>
        <v>0</v>
      </c>
      <c r="J23" s="821">
        <f>'RM_5.11.2.sz.mell'!J23</f>
        <v>0</v>
      </c>
      <c r="K23" s="814">
        <f>'RM_5.11.2.sz.mell'!K23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'RM_5.11.2.sz.mell'!C24</f>
        <v>0</v>
      </c>
      <c r="D24" s="717">
        <f>'RM_5.11.2.sz.mell'!D24</f>
        <v>0</v>
      </c>
      <c r="E24" s="717">
        <f>'RM_5.11.2.sz.mell'!E24</f>
        <v>0</v>
      </c>
      <c r="F24" s="717">
        <f>'RM_5.11.2.sz.mell'!F24</f>
        <v>0</v>
      </c>
      <c r="G24" s="717">
        <f>'RM_5.11.2.sz.mell'!G24</f>
        <v>0</v>
      </c>
      <c r="H24" s="717">
        <f>'RM_5.11.2.sz.mell'!H24</f>
        <v>0</v>
      </c>
      <c r="I24" s="717">
        <f>'RM_5.11.2.sz.mell'!I24</f>
        <v>0</v>
      </c>
      <c r="J24" s="816">
        <f>'RM_5.11.2.sz.mell'!J24</f>
        <v>0</v>
      </c>
      <c r="K24" s="822">
        <f>'RM_5.11.2.sz.mell'!K24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'RM_5.11.2.sz.mell'!C25</f>
        <v>0</v>
      </c>
      <c r="D25" s="717">
        <f>'RM_5.11.2.sz.mell'!D25</f>
        <v>0</v>
      </c>
      <c r="E25" s="717">
        <f>'RM_5.11.2.sz.mell'!E25</f>
        <v>0</v>
      </c>
      <c r="F25" s="717">
        <f>'RM_5.11.2.sz.mell'!F25</f>
        <v>0</v>
      </c>
      <c r="G25" s="717">
        <f>'RM_5.11.2.sz.mell'!G25</f>
        <v>0</v>
      </c>
      <c r="H25" s="717">
        <f>'RM_5.11.2.sz.mell'!H25</f>
        <v>0</v>
      </c>
      <c r="I25" s="717">
        <f>'RM_5.11.2.sz.mell'!I25</f>
        <v>0</v>
      </c>
      <c r="J25" s="816">
        <f>'RM_5.11.2.sz.mell'!J25</f>
        <v>0</v>
      </c>
      <c r="K25" s="822">
        <f>'RM_5.11.2.sz.mell'!K25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'RM_5.11.2.sz.mell'!C26</f>
        <v>0</v>
      </c>
      <c r="D26" s="719">
        <f>'RM_5.11.2.sz.mell'!D26</f>
        <v>0</v>
      </c>
      <c r="E26" s="719">
        <f>'RM_5.11.2.sz.mell'!E26</f>
        <v>0</v>
      </c>
      <c r="F26" s="719">
        <f>'RM_5.11.2.sz.mell'!F26</f>
        <v>0</v>
      </c>
      <c r="G26" s="719">
        <f>'RM_5.11.2.sz.mell'!G26</f>
        <v>0</v>
      </c>
      <c r="H26" s="719">
        <f>'RM_5.11.2.sz.mell'!H26</f>
        <v>0</v>
      </c>
      <c r="I26" s="719">
        <f>'RM_5.11.2.sz.mell'!I26</f>
        <v>0</v>
      </c>
      <c r="J26" s="823">
        <f>'RM_5.11.2.sz.mell'!J26</f>
        <v>0</v>
      </c>
      <c r="K26" s="824">
        <f>'RM_5.11.2.sz.mell'!K26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'RM_5.11.2.sz.mell'!C27</f>
        <v>0</v>
      </c>
      <c r="D27" s="414">
        <f>'RM_5.11.2.sz.mell'!D27</f>
        <v>0</v>
      </c>
      <c r="E27" s="414">
        <f>'RM_5.11.2.sz.mell'!E27</f>
        <v>0</v>
      </c>
      <c r="F27" s="414">
        <f>'RM_5.11.2.sz.mell'!F27</f>
        <v>0</v>
      </c>
      <c r="G27" s="414">
        <f>'RM_5.11.2.sz.mell'!G27</f>
        <v>0</v>
      </c>
      <c r="H27" s="414">
        <f>'RM_5.11.2.sz.mell'!H27</f>
        <v>0</v>
      </c>
      <c r="I27" s="414">
        <f>'RM_5.11.2.sz.mell'!I27</f>
        <v>0</v>
      </c>
      <c r="J27" s="414">
        <f>'RM_5.11.2.sz.mell'!J27</f>
        <v>0</v>
      </c>
      <c r="K27" s="327">
        <f>'RM_5.11.2.sz.mell'!K27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'RM_5.11.2.sz.mell'!C28</f>
        <v>0</v>
      </c>
      <c r="D28" s="322">
        <f>'RM_5.11.2.sz.mell'!D28</f>
        <v>0</v>
      </c>
      <c r="E28" s="322">
        <f>'RM_5.11.2.sz.mell'!E28</f>
        <v>0</v>
      </c>
      <c r="F28" s="322">
        <f>'RM_5.11.2.sz.mell'!F28</f>
        <v>0</v>
      </c>
      <c r="G28" s="322">
        <f>'RM_5.11.2.sz.mell'!G28</f>
        <v>0</v>
      </c>
      <c r="H28" s="322">
        <f>'RM_5.11.2.sz.mell'!H28</f>
        <v>0</v>
      </c>
      <c r="I28" s="322">
        <f>'RM_5.11.2.sz.mell'!I28</f>
        <v>0</v>
      </c>
      <c r="J28" s="322">
        <f>'RM_5.11.2.sz.mell'!J28</f>
        <v>0</v>
      </c>
      <c r="K28" s="371">
        <f>'RM_5.11.2.sz.mell'!K28</f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'RM_5.11.2.sz.mell'!C29</f>
        <v>0</v>
      </c>
      <c r="D29" s="710">
        <f>'RM_5.11.2.sz.mell'!D29</f>
        <v>0</v>
      </c>
      <c r="E29" s="710">
        <f>'RM_5.11.2.sz.mell'!E29</f>
        <v>0</v>
      </c>
      <c r="F29" s="710">
        <f>'RM_5.11.2.sz.mell'!F29</f>
        <v>0</v>
      </c>
      <c r="G29" s="710">
        <f>'RM_5.11.2.sz.mell'!G29</f>
        <v>0</v>
      </c>
      <c r="H29" s="710">
        <f>'RM_5.11.2.sz.mell'!H29</f>
        <v>0</v>
      </c>
      <c r="I29" s="710">
        <f>'RM_5.11.2.sz.mell'!I29</f>
        <v>0</v>
      </c>
      <c r="J29" s="821">
        <f>'RM_5.11.2.sz.mell'!J29</f>
        <v>0</v>
      </c>
      <c r="K29" s="814">
        <f>'RM_5.11.2.sz.mell'!K29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'RM_5.11.2.sz.mell'!C30</f>
        <v>0</v>
      </c>
      <c r="D30" s="710">
        <f>'RM_5.11.2.sz.mell'!D30</f>
        <v>0</v>
      </c>
      <c r="E30" s="710">
        <f>'RM_5.11.2.sz.mell'!E30</f>
        <v>0</v>
      </c>
      <c r="F30" s="710">
        <f>'RM_5.11.2.sz.mell'!F30</f>
        <v>0</v>
      </c>
      <c r="G30" s="710">
        <f>'RM_5.11.2.sz.mell'!G30</f>
        <v>0</v>
      </c>
      <c r="H30" s="710">
        <f>'RM_5.11.2.sz.mell'!H30</f>
        <v>0</v>
      </c>
      <c r="I30" s="710">
        <f>'RM_5.11.2.sz.mell'!I30</f>
        <v>0</v>
      </c>
      <c r="J30" s="821">
        <f>'RM_5.11.2.sz.mell'!J30</f>
        <v>0</v>
      </c>
      <c r="K30" s="814">
        <f>'RM_5.11.2.sz.mell'!K30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'RM_5.11.2.sz.mell'!C31</f>
        <v>0</v>
      </c>
      <c r="D31" s="790">
        <f>'RM_5.11.2.sz.mell'!D31</f>
        <v>0</v>
      </c>
      <c r="E31" s="790">
        <f>'RM_5.11.2.sz.mell'!E31</f>
        <v>0</v>
      </c>
      <c r="F31" s="790">
        <f>'RM_5.11.2.sz.mell'!F31</f>
        <v>0</v>
      </c>
      <c r="G31" s="790">
        <f>'RM_5.11.2.sz.mell'!G31</f>
        <v>0</v>
      </c>
      <c r="H31" s="790">
        <f>'RM_5.11.2.sz.mell'!H31</f>
        <v>0</v>
      </c>
      <c r="I31" s="790">
        <f>'RM_5.11.2.sz.mell'!I31</f>
        <v>0</v>
      </c>
      <c r="J31" s="821">
        <f>'RM_5.11.2.sz.mell'!J31</f>
        <v>0</v>
      </c>
      <c r="K31" s="814">
        <f>'RM_5.11.2.sz.mell'!K31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'RM_5.11.2.sz.mell'!C32</f>
        <v>0</v>
      </c>
      <c r="D32" s="322">
        <f>'RM_5.11.2.sz.mell'!D32</f>
        <v>0</v>
      </c>
      <c r="E32" s="322">
        <f>'RM_5.11.2.sz.mell'!E32</f>
        <v>0</v>
      </c>
      <c r="F32" s="322">
        <f>'RM_5.11.2.sz.mell'!F32</f>
        <v>0</v>
      </c>
      <c r="G32" s="322">
        <f>'RM_5.11.2.sz.mell'!G32</f>
        <v>0</v>
      </c>
      <c r="H32" s="322">
        <f>'RM_5.11.2.sz.mell'!H32</f>
        <v>0</v>
      </c>
      <c r="I32" s="322">
        <f>'RM_5.11.2.sz.mell'!I32</f>
        <v>0</v>
      </c>
      <c r="J32" s="322">
        <f>'RM_5.11.2.sz.mell'!J32</f>
        <v>0</v>
      </c>
      <c r="K32" s="371">
        <f>'RM_5.11.2.sz.mell'!K32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'RM_5.11.2.sz.mell'!C33</f>
        <v>0</v>
      </c>
      <c r="D33" s="703">
        <f>'RM_5.11.2.sz.mell'!D33</f>
        <v>0</v>
      </c>
      <c r="E33" s="703">
        <f>'RM_5.11.2.sz.mell'!E33</f>
        <v>0</v>
      </c>
      <c r="F33" s="703">
        <f>'RM_5.11.2.sz.mell'!F33</f>
        <v>0</v>
      </c>
      <c r="G33" s="703">
        <f>'RM_5.11.2.sz.mell'!G33</f>
        <v>0</v>
      </c>
      <c r="H33" s="703">
        <f>'RM_5.11.2.sz.mell'!H33</f>
        <v>0</v>
      </c>
      <c r="I33" s="703">
        <f>'RM_5.11.2.sz.mell'!I33</f>
        <v>0</v>
      </c>
      <c r="J33" s="821">
        <f>'RM_5.11.2.sz.mell'!J33</f>
        <v>0</v>
      </c>
      <c r="K33" s="814">
        <f>'RM_5.11.2.sz.mell'!K33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'RM_5.11.2.sz.mell'!C34</f>
        <v>0</v>
      </c>
      <c r="D34" s="710">
        <f>'RM_5.11.2.sz.mell'!D34</f>
        <v>0</v>
      </c>
      <c r="E34" s="710">
        <f>'RM_5.11.2.sz.mell'!E34</f>
        <v>0</v>
      </c>
      <c r="F34" s="710">
        <f>'RM_5.11.2.sz.mell'!F34</f>
        <v>0</v>
      </c>
      <c r="G34" s="710">
        <f>'RM_5.11.2.sz.mell'!G34</f>
        <v>0</v>
      </c>
      <c r="H34" s="710">
        <f>'RM_5.11.2.sz.mell'!H34</f>
        <v>0</v>
      </c>
      <c r="I34" s="710">
        <f>'RM_5.11.2.sz.mell'!I34</f>
        <v>0</v>
      </c>
      <c r="J34" s="821">
        <f>'RM_5.11.2.sz.mell'!J34</f>
        <v>0</v>
      </c>
      <c r="K34" s="814">
        <f>'RM_5.11.2.sz.mell'!K34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'RM_5.11.2.sz.mell'!C35</f>
        <v>0</v>
      </c>
      <c r="D35" s="790">
        <f>'RM_5.11.2.sz.mell'!D35</f>
        <v>0</v>
      </c>
      <c r="E35" s="790">
        <f>'RM_5.11.2.sz.mell'!E35</f>
        <v>0</v>
      </c>
      <c r="F35" s="790">
        <f>'RM_5.11.2.sz.mell'!F35</f>
        <v>0</v>
      </c>
      <c r="G35" s="790">
        <f>'RM_5.11.2.sz.mell'!G35</f>
        <v>0</v>
      </c>
      <c r="H35" s="790">
        <f>'RM_5.11.2.sz.mell'!H35</f>
        <v>0</v>
      </c>
      <c r="I35" s="790">
        <f>'RM_5.11.2.sz.mell'!I35</f>
        <v>0</v>
      </c>
      <c r="J35" s="821">
        <f>'RM_5.11.2.sz.mell'!J35</f>
        <v>0</v>
      </c>
      <c r="K35" s="831">
        <f>'RM_5.11.2.sz.mell'!K35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'RM_5.11.2.sz.mell'!C36</f>
        <v>0</v>
      </c>
      <c r="D36" s="414">
        <f>'RM_5.11.2.sz.mell'!D36</f>
        <v>0</v>
      </c>
      <c r="E36" s="414">
        <f>'RM_5.11.2.sz.mell'!E36</f>
        <v>0</v>
      </c>
      <c r="F36" s="414">
        <f>'RM_5.11.2.sz.mell'!F36</f>
        <v>0</v>
      </c>
      <c r="G36" s="414">
        <f>'RM_5.11.2.sz.mell'!G36</f>
        <v>0</v>
      </c>
      <c r="H36" s="414">
        <f>'RM_5.11.2.sz.mell'!H36</f>
        <v>0</v>
      </c>
      <c r="I36" s="414">
        <f>'RM_5.11.2.sz.mell'!I36</f>
        <v>0</v>
      </c>
      <c r="J36" s="322">
        <f>'RM_5.11.2.sz.mell'!J36</f>
        <v>0</v>
      </c>
      <c r="K36" s="327">
        <f>'RM_5.11.2.sz.mell'!K36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'RM_5.11.2.sz.mell'!C37</f>
        <v>0</v>
      </c>
      <c r="D37" s="414">
        <f>'RM_5.11.2.sz.mell'!D37</f>
        <v>0</v>
      </c>
      <c r="E37" s="414">
        <f>'RM_5.11.2.sz.mell'!E37</f>
        <v>0</v>
      </c>
      <c r="F37" s="414">
        <f>'RM_5.11.2.sz.mell'!F37</f>
        <v>0</v>
      </c>
      <c r="G37" s="414">
        <f>'RM_5.11.2.sz.mell'!G37</f>
        <v>0</v>
      </c>
      <c r="H37" s="414">
        <f>'RM_5.11.2.sz.mell'!H37</f>
        <v>0</v>
      </c>
      <c r="I37" s="414">
        <f>'RM_5.11.2.sz.mell'!I37</f>
        <v>0</v>
      </c>
      <c r="J37" s="832">
        <f>'RM_5.11.2.sz.mell'!J37</f>
        <v>0</v>
      </c>
      <c r="K37" s="814">
        <f>'RM_5.11.2.sz.mell'!K37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'RM_5.11.2.sz.mell'!C38</f>
        <v>0</v>
      </c>
      <c r="D38" s="322">
        <f>'RM_5.11.2.sz.mell'!D38</f>
        <v>0</v>
      </c>
      <c r="E38" s="322">
        <f>'RM_5.11.2.sz.mell'!E38</f>
        <v>0</v>
      </c>
      <c r="F38" s="322">
        <f>'RM_5.11.2.sz.mell'!F38</f>
        <v>0</v>
      </c>
      <c r="G38" s="322">
        <f>'RM_5.11.2.sz.mell'!G38</f>
        <v>0</v>
      </c>
      <c r="H38" s="322">
        <f>'RM_5.11.2.sz.mell'!H38</f>
        <v>0</v>
      </c>
      <c r="I38" s="322">
        <f>'RM_5.11.2.sz.mell'!I38</f>
        <v>0</v>
      </c>
      <c r="J38" s="322">
        <f>'RM_5.11.2.sz.mell'!J38</f>
        <v>0</v>
      </c>
      <c r="K38" s="371">
        <f>'RM_5.11.2.sz.mell'!K38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'RM_5.11.2.sz.mell'!C39</f>
        <v>0</v>
      </c>
      <c r="D39" s="322">
        <f>'RM_5.11.2.sz.mell'!D39</f>
        <v>0</v>
      </c>
      <c r="E39" s="322">
        <f>'RM_5.11.2.sz.mell'!E39</f>
        <v>0</v>
      </c>
      <c r="F39" s="322">
        <f>'RM_5.11.2.sz.mell'!F39</f>
        <v>0</v>
      </c>
      <c r="G39" s="322">
        <f>'RM_5.11.2.sz.mell'!G39</f>
        <v>0</v>
      </c>
      <c r="H39" s="322">
        <f>'RM_5.11.2.sz.mell'!H39</f>
        <v>0</v>
      </c>
      <c r="I39" s="322">
        <f>'RM_5.11.2.sz.mell'!I39</f>
        <v>0</v>
      </c>
      <c r="J39" s="322">
        <f>'RM_5.11.2.sz.mell'!J39</f>
        <v>0</v>
      </c>
      <c r="K39" s="371">
        <f>'RM_5.11.2.sz.mell'!K39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'RM_5.11.2.sz.mell'!C40</f>
        <v>0</v>
      </c>
      <c r="D40" s="703">
        <f>'RM_5.11.2.sz.mell'!D40</f>
        <v>0</v>
      </c>
      <c r="E40" s="703">
        <f>'RM_5.11.2.sz.mell'!E40</f>
        <v>0</v>
      </c>
      <c r="F40" s="703">
        <f>'RM_5.11.2.sz.mell'!F40</f>
        <v>0</v>
      </c>
      <c r="G40" s="703">
        <f>'RM_5.11.2.sz.mell'!G40</f>
        <v>0</v>
      </c>
      <c r="H40" s="703">
        <f>'RM_5.11.2.sz.mell'!H40</f>
        <v>0</v>
      </c>
      <c r="I40" s="703">
        <f>'RM_5.11.2.sz.mell'!I40</f>
        <v>0</v>
      </c>
      <c r="J40" s="821">
        <f>'RM_5.11.2.sz.mell'!J40</f>
        <v>0</v>
      </c>
      <c r="K40" s="814">
        <f>'RM_5.11.2.sz.mell'!K40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'RM_5.11.2.sz.mell'!C41</f>
        <v>0</v>
      </c>
      <c r="D41" s="710">
        <f>'RM_5.11.2.sz.mell'!D41</f>
        <v>0</v>
      </c>
      <c r="E41" s="710">
        <f>'RM_5.11.2.sz.mell'!E41</f>
        <v>0</v>
      </c>
      <c r="F41" s="710">
        <f>'RM_5.11.2.sz.mell'!F41</f>
        <v>0</v>
      </c>
      <c r="G41" s="710">
        <f>'RM_5.11.2.sz.mell'!G41</f>
        <v>0</v>
      </c>
      <c r="H41" s="710">
        <f>'RM_5.11.2.sz.mell'!H41</f>
        <v>0</v>
      </c>
      <c r="I41" s="710">
        <f>'RM_5.11.2.sz.mell'!I41</f>
        <v>0</v>
      </c>
      <c r="J41" s="821">
        <f>'RM_5.11.2.sz.mell'!J41</f>
        <v>0</v>
      </c>
      <c r="K41" s="822">
        <f>'RM_5.11.2.sz.mell'!K41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'RM_5.11.2.sz.mell'!C42</f>
        <v>0</v>
      </c>
      <c r="D42" s="707">
        <f>'RM_5.11.2.sz.mell'!D42</f>
        <v>0</v>
      </c>
      <c r="E42" s="707">
        <f>'RM_5.11.2.sz.mell'!E42</f>
        <v>0</v>
      </c>
      <c r="F42" s="707">
        <f>'RM_5.11.2.sz.mell'!F42</f>
        <v>0</v>
      </c>
      <c r="G42" s="707">
        <f>'RM_5.11.2.sz.mell'!G42</f>
        <v>0</v>
      </c>
      <c r="H42" s="707">
        <f>'RM_5.11.2.sz.mell'!H42</f>
        <v>0</v>
      </c>
      <c r="I42" s="707">
        <f>'RM_5.11.2.sz.mell'!I42</f>
        <v>0</v>
      </c>
      <c r="J42" s="821">
        <f>'RM_5.11.2.sz.mell'!J42</f>
        <v>0</v>
      </c>
      <c r="K42" s="824">
        <f>'RM_5.11.2.sz.mell'!K42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'RM_5.11.2.sz.mell'!C43</f>
        <v>0</v>
      </c>
      <c r="D43" s="322">
        <f>'RM_5.11.2.sz.mell'!D43</f>
        <v>0</v>
      </c>
      <c r="E43" s="322">
        <f>'RM_5.11.2.sz.mell'!E43</f>
        <v>0</v>
      </c>
      <c r="F43" s="322">
        <f>'RM_5.11.2.sz.mell'!F43</f>
        <v>0</v>
      </c>
      <c r="G43" s="322">
        <f>'RM_5.11.2.sz.mell'!G43</f>
        <v>0</v>
      </c>
      <c r="H43" s="322">
        <f>'RM_5.11.2.sz.mell'!H43</f>
        <v>0</v>
      </c>
      <c r="I43" s="322">
        <f>'RM_5.11.2.sz.mell'!I43</f>
        <v>0</v>
      </c>
      <c r="J43" s="322">
        <f>'RM_5.11.2.sz.mell'!J43</f>
        <v>0</v>
      </c>
      <c r="K43" s="371">
        <f>'RM_5.11.2.sz.mell'!K43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'RM_5.11.2.sz.mell'!C45</f>
        <v>0</v>
      </c>
      <c r="D45" s="834">
        <f>'RM_5.11.2.sz.mell'!D45</f>
        <v>0</v>
      </c>
      <c r="E45" s="834">
        <f>'RM_5.11.2.sz.mell'!E45</f>
        <v>0</v>
      </c>
      <c r="F45" s="834">
        <f>'RM_5.11.2.sz.mell'!F45</f>
        <v>0</v>
      </c>
      <c r="G45" s="834">
        <f>'RM_5.11.2.sz.mell'!G45</f>
        <v>0</v>
      </c>
      <c r="H45" s="834">
        <f>'RM_5.11.2.sz.mell'!H45</f>
        <v>0</v>
      </c>
      <c r="I45" s="834">
        <f>'RM_5.11.2.sz.mell'!I45</f>
        <v>0</v>
      </c>
      <c r="J45" s="834">
        <f>'RM_5.11.2.sz.mell'!J45</f>
        <v>0</v>
      </c>
      <c r="K45" s="327">
        <f>'RM_5.11.2.sz.mell'!K45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'RM_5.11.2.sz.mell'!C46</f>
        <v>0</v>
      </c>
      <c r="D46" s="836">
        <f>'RM_5.11.2.sz.mell'!D46</f>
        <v>0</v>
      </c>
      <c r="E46" s="836">
        <f>'RM_5.11.2.sz.mell'!E46</f>
        <v>0</v>
      </c>
      <c r="F46" s="836">
        <f>'RM_5.11.2.sz.mell'!F46</f>
        <v>0</v>
      </c>
      <c r="G46" s="836">
        <f>'RM_5.11.2.sz.mell'!G46</f>
        <v>0</v>
      </c>
      <c r="H46" s="836">
        <f>'RM_5.11.2.sz.mell'!H46</f>
        <v>0</v>
      </c>
      <c r="I46" s="836">
        <f>'RM_5.11.2.sz.mell'!I46</f>
        <v>0</v>
      </c>
      <c r="J46" s="836">
        <f>'RM_5.11.2.sz.mell'!J46</f>
        <v>0</v>
      </c>
      <c r="K46" s="837">
        <f>'RM_5.11.2.sz.mell'!K46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'RM_5.11.2.sz.mell'!C47</f>
        <v>0</v>
      </c>
      <c r="D47" s="839">
        <f>'RM_5.11.2.sz.mell'!D47</f>
        <v>0</v>
      </c>
      <c r="E47" s="839">
        <f>'RM_5.11.2.sz.mell'!E47</f>
        <v>0</v>
      </c>
      <c r="F47" s="839">
        <f>'RM_5.11.2.sz.mell'!F47</f>
        <v>0</v>
      </c>
      <c r="G47" s="839">
        <f>'RM_5.11.2.sz.mell'!G47</f>
        <v>0</v>
      </c>
      <c r="H47" s="839">
        <f>'RM_5.11.2.sz.mell'!H47</f>
        <v>0</v>
      </c>
      <c r="I47" s="839">
        <f>'RM_5.11.2.sz.mell'!I47</f>
        <v>0</v>
      </c>
      <c r="J47" s="839">
        <f>'RM_5.11.2.sz.mell'!J47</f>
        <v>0</v>
      </c>
      <c r="K47" s="840">
        <f>'RM_5.11.2.sz.mell'!K47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'RM_5.11.2.sz.mell'!C48</f>
        <v>0</v>
      </c>
      <c r="D48" s="839">
        <f>'RM_5.11.2.sz.mell'!D48</f>
        <v>0</v>
      </c>
      <c r="E48" s="839">
        <f>'RM_5.11.2.sz.mell'!E48</f>
        <v>0</v>
      </c>
      <c r="F48" s="839">
        <f>'RM_5.11.2.sz.mell'!F48</f>
        <v>0</v>
      </c>
      <c r="G48" s="839">
        <f>'RM_5.11.2.sz.mell'!G48</f>
        <v>0</v>
      </c>
      <c r="H48" s="839">
        <f>'RM_5.11.2.sz.mell'!H48</f>
        <v>0</v>
      </c>
      <c r="I48" s="839">
        <f>'RM_5.11.2.sz.mell'!I48</f>
        <v>0</v>
      </c>
      <c r="J48" s="839">
        <f>'RM_5.11.2.sz.mell'!J48</f>
        <v>0</v>
      </c>
      <c r="K48" s="840">
        <f>'RM_5.11.2.sz.mell'!K48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'RM_5.11.2.sz.mell'!C49</f>
        <v>0</v>
      </c>
      <c r="D49" s="839">
        <f>'RM_5.11.2.sz.mell'!D49</f>
        <v>0</v>
      </c>
      <c r="E49" s="839">
        <f>'RM_5.11.2.sz.mell'!E49</f>
        <v>0</v>
      </c>
      <c r="F49" s="839">
        <f>'RM_5.11.2.sz.mell'!F49</f>
        <v>0</v>
      </c>
      <c r="G49" s="839">
        <f>'RM_5.11.2.sz.mell'!G49</f>
        <v>0</v>
      </c>
      <c r="H49" s="839">
        <f>'RM_5.11.2.sz.mell'!H49</f>
        <v>0</v>
      </c>
      <c r="I49" s="839">
        <f>'RM_5.11.2.sz.mell'!I49</f>
        <v>0</v>
      </c>
      <c r="J49" s="839">
        <f>'RM_5.11.2.sz.mell'!J49</f>
        <v>0</v>
      </c>
      <c r="K49" s="840">
        <f>'RM_5.11.2.sz.mell'!K49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'RM_5.11.2.sz.mell'!C50</f>
        <v>0</v>
      </c>
      <c r="D50" s="839">
        <f>'RM_5.11.2.sz.mell'!D50</f>
        <v>0</v>
      </c>
      <c r="E50" s="839">
        <f>'RM_5.11.2.sz.mell'!E50</f>
        <v>0</v>
      </c>
      <c r="F50" s="839">
        <f>'RM_5.11.2.sz.mell'!F50</f>
        <v>0</v>
      </c>
      <c r="G50" s="839">
        <f>'RM_5.11.2.sz.mell'!G50</f>
        <v>0</v>
      </c>
      <c r="H50" s="839">
        <f>'RM_5.11.2.sz.mell'!H50</f>
        <v>0</v>
      </c>
      <c r="I50" s="839">
        <f>'RM_5.11.2.sz.mell'!I50</f>
        <v>0</v>
      </c>
      <c r="J50" s="839">
        <f>'RM_5.11.2.sz.mell'!J50</f>
        <v>0</v>
      </c>
      <c r="K50" s="840">
        <f>'RM_5.11.2.sz.mell'!K50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'RM_5.11.2.sz.mell'!C51</f>
        <v>0</v>
      </c>
      <c r="D51" s="834">
        <f>'RM_5.11.2.sz.mell'!D51</f>
        <v>0</v>
      </c>
      <c r="E51" s="834">
        <f>'RM_5.11.2.sz.mell'!E51</f>
        <v>0</v>
      </c>
      <c r="F51" s="834">
        <f>'RM_5.11.2.sz.mell'!F51</f>
        <v>0</v>
      </c>
      <c r="G51" s="834">
        <f>'RM_5.11.2.sz.mell'!G51</f>
        <v>0</v>
      </c>
      <c r="H51" s="834">
        <f>'RM_5.11.2.sz.mell'!H51</f>
        <v>0</v>
      </c>
      <c r="I51" s="834">
        <f>'RM_5.11.2.sz.mell'!I51</f>
        <v>0</v>
      </c>
      <c r="J51" s="834">
        <f>'RM_5.11.2.sz.mell'!J51</f>
        <v>0</v>
      </c>
      <c r="K51" s="327">
        <f>'RM_5.11.2.sz.mell'!K51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'RM_5.11.2.sz.mell'!C52</f>
        <v>0</v>
      </c>
      <c r="D52" s="836">
        <f>'RM_5.11.2.sz.mell'!D52</f>
        <v>0</v>
      </c>
      <c r="E52" s="836">
        <f>'RM_5.11.2.sz.mell'!E52</f>
        <v>0</v>
      </c>
      <c r="F52" s="836">
        <f>'RM_5.11.2.sz.mell'!F52</f>
        <v>0</v>
      </c>
      <c r="G52" s="836">
        <f>'RM_5.11.2.sz.mell'!G52</f>
        <v>0</v>
      </c>
      <c r="H52" s="836">
        <f>'RM_5.11.2.sz.mell'!H52</f>
        <v>0</v>
      </c>
      <c r="I52" s="836">
        <f>'RM_5.11.2.sz.mell'!I52</f>
        <v>0</v>
      </c>
      <c r="J52" s="836">
        <f>'RM_5.11.2.sz.mell'!J52</f>
        <v>0</v>
      </c>
      <c r="K52" s="837">
        <f>'RM_5.11.2.sz.mell'!K52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'RM_5.11.2.sz.mell'!C53</f>
        <v>0</v>
      </c>
      <c r="D53" s="839">
        <f>'RM_5.11.2.sz.mell'!D53</f>
        <v>0</v>
      </c>
      <c r="E53" s="839">
        <f>'RM_5.11.2.sz.mell'!E53</f>
        <v>0</v>
      </c>
      <c r="F53" s="839">
        <f>'RM_5.11.2.sz.mell'!F53</f>
        <v>0</v>
      </c>
      <c r="G53" s="839">
        <f>'RM_5.11.2.sz.mell'!G53</f>
        <v>0</v>
      </c>
      <c r="H53" s="839">
        <f>'RM_5.11.2.sz.mell'!H53</f>
        <v>0</v>
      </c>
      <c r="I53" s="839">
        <f>'RM_5.11.2.sz.mell'!I53</f>
        <v>0</v>
      </c>
      <c r="J53" s="839">
        <f>'RM_5.11.2.sz.mell'!J53</f>
        <v>0</v>
      </c>
      <c r="K53" s="840">
        <f>'RM_5.11.2.sz.mell'!K53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'RM_5.11.2.sz.mell'!C54</f>
        <v>0</v>
      </c>
      <c r="D54" s="839">
        <f>'RM_5.11.2.sz.mell'!D54</f>
        <v>0</v>
      </c>
      <c r="E54" s="839">
        <f>'RM_5.11.2.sz.mell'!E54</f>
        <v>0</v>
      </c>
      <c r="F54" s="839">
        <f>'RM_5.11.2.sz.mell'!F54</f>
        <v>0</v>
      </c>
      <c r="G54" s="839">
        <f>'RM_5.11.2.sz.mell'!G54</f>
        <v>0</v>
      </c>
      <c r="H54" s="839">
        <f>'RM_5.11.2.sz.mell'!H54</f>
        <v>0</v>
      </c>
      <c r="I54" s="839">
        <f>'RM_5.11.2.sz.mell'!I54</f>
        <v>0</v>
      </c>
      <c r="J54" s="839">
        <f>'RM_5.11.2.sz.mell'!J54</f>
        <v>0</v>
      </c>
      <c r="K54" s="840">
        <f>'RM_5.11.2.sz.mell'!K54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'RM_5.11.2.sz.mell'!C55</f>
        <v>0</v>
      </c>
      <c r="D55" s="839">
        <f>'RM_5.11.2.sz.mell'!D55</f>
        <v>0</v>
      </c>
      <c r="E55" s="839">
        <f>'RM_5.11.2.sz.mell'!E55</f>
        <v>0</v>
      </c>
      <c r="F55" s="839">
        <f>'RM_5.11.2.sz.mell'!F55</f>
        <v>0</v>
      </c>
      <c r="G55" s="839">
        <f>'RM_5.11.2.sz.mell'!G55</f>
        <v>0</v>
      </c>
      <c r="H55" s="839">
        <f>'RM_5.11.2.sz.mell'!H55</f>
        <v>0</v>
      </c>
      <c r="I55" s="839">
        <f>'RM_5.11.2.sz.mell'!I55</f>
        <v>0</v>
      </c>
      <c r="J55" s="839">
        <f>'RM_5.11.2.sz.mell'!J55</f>
        <v>0</v>
      </c>
      <c r="K55" s="840">
        <f>'RM_5.11.2.sz.mell'!K55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'RM_5.11.2.sz.mell'!C56</f>
        <v>0</v>
      </c>
      <c r="D56" s="834">
        <f>'RM_5.11.2.sz.mell'!D56</f>
        <v>0</v>
      </c>
      <c r="E56" s="834">
        <f>'RM_5.11.2.sz.mell'!E56</f>
        <v>0</v>
      </c>
      <c r="F56" s="834">
        <f>'RM_5.11.2.sz.mell'!F56</f>
        <v>0</v>
      </c>
      <c r="G56" s="834">
        <f>'RM_5.11.2.sz.mell'!G56</f>
        <v>0</v>
      </c>
      <c r="H56" s="834">
        <f>'RM_5.11.2.sz.mell'!H56</f>
        <v>0</v>
      </c>
      <c r="I56" s="834">
        <f>'RM_5.11.2.sz.mell'!I56</f>
        <v>0</v>
      </c>
      <c r="J56" s="834">
        <f>'RM_5.11.2.sz.mell'!J56</f>
        <v>0</v>
      </c>
      <c r="K56" s="327">
        <f>'RM_5.11.2.sz.mell'!K56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'RM_5.11.2.sz.mell'!C57</f>
        <v>0</v>
      </c>
      <c r="D57" s="842">
        <f>'RM_5.11.2.sz.mell'!D57</f>
        <v>0</v>
      </c>
      <c r="E57" s="842">
        <f>'RM_5.11.2.sz.mell'!E57</f>
        <v>0</v>
      </c>
      <c r="F57" s="842">
        <f>'RM_5.11.2.sz.mell'!F57</f>
        <v>0</v>
      </c>
      <c r="G57" s="842">
        <f>'RM_5.11.2.sz.mell'!G57</f>
        <v>0</v>
      </c>
      <c r="H57" s="842">
        <f>'RM_5.11.2.sz.mell'!H57</f>
        <v>0</v>
      </c>
      <c r="I57" s="842">
        <f>'RM_5.11.2.sz.mell'!I57</f>
        <v>0</v>
      </c>
      <c r="J57" s="842">
        <f>'RM_5.11.2.sz.mell'!J57</f>
        <v>0</v>
      </c>
      <c r="K57" s="375">
        <f>'RM_5.11.2.sz.mell'!K57</f>
        <v>0</v>
      </c>
    </row>
    <row r="58" spans="1:11" ht="8.1" customHeight="1" thickBot="1" x14ac:dyDescent="0.3">
      <c r="C58" s="848">
        <f>'RM_5.11.2.sz.mell'!C58</f>
        <v>0</v>
      </c>
      <c r="D58" s="848">
        <f>'RM_5.11.2.sz.mell'!D58</f>
        <v>0</v>
      </c>
      <c r="E58" s="848">
        <f>'RM_5.11.2.sz.mell'!E58</f>
        <v>0</v>
      </c>
      <c r="F58" s="848">
        <f>'RM_5.11.2.sz.mell'!F58</f>
        <v>0</v>
      </c>
      <c r="G58" s="848">
        <f>'RM_5.11.2.sz.mell'!G58</f>
        <v>0</v>
      </c>
      <c r="H58" s="848">
        <f>'RM_5.11.2.sz.mell'!H58</f>
        <v>0</v>
      </c>
      <c r="I58" s="848">
        <f>'RM_5.11.2.sz.mell'!I58</f>
        <v>0</v>
      </c>
      <c r="J58" s="848">
        <f>'RM_5.11.2.sz.mell'!J58</f>
        <v>0</v>
      </c>
      <c r="K58" s="849">
        <f>'RM_5.11.2.sz.mell'!K58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'RM_5.11.2.sz.mell'!C59</f>
        <v>0</v>
      </c>
      <c r="D59" s="846">
        <f>'RM_5.11.2.sz.mell'!D59</f>
        <v>0</v>
      </c>
      <c r="E59" s="846">
        <f>'RM_5.11.2.sz.mell'!E59</f>
        <v>0</v>
      </c>
      <c r="F59" s="846">
        <f>'RM_5.11.2.sz.mell'!F59</f>
        <v>0</v>
      </c>
      <c r="G59" s="846">
        <f>'RM_5.11.2.sz.mell'!G59</f>
        <v>0</v>
      </c>
      <c r="H59" s="846">
        <f>'RM_5.11.2.sz.mell'!H59</f>
        <v>0</v>
      </c>
      <c r="I59" s="846">
        <f>'RM_5.11.2.sz.mell'!I59</f>
        <v>0</v>
      </c>
      <c r="J59" s="846">
        <f>'RM_5.11.2.sz.mell'!J59</f>
        <v>0</v>
      </c>
      <c r="K59" s="847">
        <f>'RM_5.11.2.sz.mell'!K59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'RM_5.11.2.sz.mell'!C60</f>
        <v>0</v>
      </c>
      <c r="D60" s="846">
        <f>'RM_5.11.2.sz.mell'!D60</f>
        <v>0</v>
      </c>
      <c r="E60" s="846">
        <f>'RM_5.11.2.sz.mell'!E60</f>
        <v>0</v>
      </c>
      <c r="F60" s="846">
        <f>'RM_5.11.2.sz.mell'!F60</f>
        <v>0</v>
      </c>
      <c r="G60" s="846">
        <f>'RM_5.11.2.sz.mell'!G60</f>
        <v>0</v>
      </c>
      <c r="H60" s="846">
        <f>'RM_5.11.2.sz.mell'!H60</f>
        <v>0</v>
      </c>
      <c r="I60" s="846">
        <f>'RM_5.11.2.sz.mell'!I60</f>
        <v>0</v>
      </c>
      <c r="J60" s="846">
        <f>'RM_5.11.2.sz.mell'!J60</f>
        <v>0</v>
      </c>
      <c r="K60" s="847">
        <f>'RM_5.11.2.sz.mell'!K60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CONCATENATE("5.11.3. melléklet ",E_ALAPADATOK!A7," ",E_ALAPADATOK!B7," ",E_ALAPADATOK!C7," ",E_ALAPADATOK!D7," ",E_ALAPADATOK!E7," ",E_ALAPADATOK!F7," ",E_ALAPADATOK!G7," ",E_ALAPADATOK!H7)</f>
        <v>5.11.3.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CONCATENATE('E_5.11.2.sz.mell'!B2:J2)</f>
        <v>9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618</v>
      </c>
    </row>
    <row r="3" spans="1:11" s="465" customFormat="1" ht="23.1" customHeight="1" thickBot="1" x14ac:dyDescent="0.3">
      <c r="A3" s="635" t="s">
        <v>203</v>
      </c>
      <c r="B3" s="1763" t="str">
        <f>CONCATENATE('E_5.1.3.sz.mell'!B3:J3)</f>
        <v>Államigazgatási feladatok 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431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'RM_5.11.3.sz.mell'!C10</f>
        <v>0</v>
      </c>
      <c r="D10" s="322">
        <f>'RM_5.11.3.sz.mell'!D10</f>
        <v>0</v>
      </c>
      <c r="E10" s="322">
        <f>'RM_5.11.3.sz.mell'!E10</f>
        <v>0</v>
      </c>
      <c r="F10" s="322">
        <f>'RM_5.11.3.sz.mell'!F10</f>
        <v>0</v>
      </c>
      <c r="G10" s="322">
        <f>'RM_5.11.3.sz.mell'!G10</f>
        <v>0</v>
      </c>
      <c r="H10" s="322">
        <f>'RM_5.11.3.sz.mell'!H10</f>
        <v>0</v>
      </c>
      <c r="I10" s="322">
        <f>'RM_5.11.3.sz.mell'!I10</f>
        <v>0</v>
      </c>
      <c r="J10" s="322">
        <f>'RM_5.11.3.sz.mell'!J10</f>
        <v>0</v>
      </c>
      <c r="K10" s="322">
        <f>'RM_5.11.3.sz.mell'!K10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'RM_5.11.3.sz.mell'!C11</f>
        <v>0</v>
      </c>
      <c r="D11" s="715">
        <f>'RM_5.11.3.sz.mell'!D11</f>
        <v>0</v>
      </c>
      <c r="E11" s="715">
        <f>'RM_5.11.3.sz.mell'!E11</f>
        <v>0</v>
      </c>
      <c r="F11" s="715">
        <f>'RM_5.11.3.sz.mell'!F11</f>
        <v>0</v>
      </c>
      <c r="G11" s="715">
        <f>'RM_5.11.3.sz.mell'!G11</f>
        <v>0</v>
      </c>
      <c r="H11" s="715">
        <f>'RM_5.11.3.sz.mell'!H11</f>
        <v>0</v>
      </c>
      <c r="I11" s="715">
        <f>'RM_5.11.3.sz.mell'!I11</f>
        <v>0</v>
      </c>
      <c r="J11" s="813">
        <f>'RM_5.11.3.sz.mell'!J11</f>
        <v>0</v>
      </c>
      <c r="K11" s="814">
        <f>'RM_5.11.3.sz.mell'!K11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'RM_5.11.3.sz.mell'!C12</f>
        <v>0</v>
      </c>
      <c r="D12" s="717">
        <f>'RM_5.11.3.sz.mell'!D12</f>
        <v>0</v>
      </c>
      <c r="E12" s="717">
        <f>'RM_5.11.3.sz.mell'!E12</f>
        <v>0</v>
      </c>
      <c r="F12" s="717">
        <f>'RM_5.11.3.sz.mell'!F12</f>
        <v>0</v>
      </c>
      <c r="G12" s="717">
        <f>'RM_5.11.3.sz.mell'!G12</f>
        <v>0</v>
      </c>
      <c r="H12" s="717">
        <f>'RM_5.11.3.sz.mell'!H12</f>
        <v>0</v>
      </c>
      <c r="I12" s="717">
        <f>'RM_5.11.3.sz.mell'!I12</f>
        <v>0</v>
      </c>
      <c r="J12" s="816">
        <f>'RM_5.11.3.sz.mell'!J12</f>
        <v>0</v>
      </c>
      <c r="K12" s="814">
        <f>'RM_5.11.3.sz.mell'!K12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'RM_5.11.3.sz.mell'!C13</f>
        <v>0</v>
      </c>
      <c r="D13" s="717">
        <f>'RM_5.11.3.sz.mell'!D13</f>
        <v>0</v>
      </c>
      <c r="E13" s="717">
        <f>'RM_5.11.3.sz.mell'!E13</f>
        <v>0</v>
      </c>
      <c r="F13" s="717">
        <f>'RM_5.11.3.sz.mell'!F13</f>
        <v>0</v>
      </c>
      <c r="G13" s="717">
        <f>'RM_5.11.3.sz.mell'!G13</f>
        <v>0</v>
      </c>
      <c r="H13" s="717">
        <f>'RM_5.11.3.sz.mell'!H13</f>
        <v>0</v>
      </c>
      <c r="I13" s="717">
        <f>'RM_5.11.3.sz.mell'!I13</f>
        <v>0</v>
      </c>
      <c r="J13" s="816">
        <f>'RM_5.11.3.sz.mell'!J13</f>
        <v>0</v>
      </c>
      <c r="K13" s="814">
        <f>'RM_5.11.3.sz.mell'!K13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'RM_5.11.3.sz.mell'!C14</f>
        <v>0</v>
      </c>
      <c r="D14" s="717">
        <f>'RM_5.11.3.sz.mell'!D14</f>
        <v>0</v>
      </c>
      <c r="E14" s="717">
        <f>'RM_5.11.3.sz.mell'!E14</f>
        <v>0</v>
      </c>
      <c r="F14" s="717">
        <f>'RM_5.11.3.sz.mell'!F14</f>
        <v>0</v>
      </c>
      <c r="G14" s="717">
        <f>'RM_5.11.3.sz.mell'!G14</f>
        <v>0</v>
      </c>
      <c r="H14" s="717">
        <f>'RM_5.11.3.sz.mell'!H14</f>
        <v>0</v>
      </c>
      <c r="I14" s="717">
        <f>'RM_5.11.3.sz.mell'!I14</f>
        <v>0</v>
      </c>
      <c r="J14" s="816">
        <f>'RM_5.11.3.sz.mell'!J14</f>
        <v>0</v>
      </c>
      <c r="K14" s="814">
        <f>'RM_5.11.3.sz.mell'!K14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'RM_5.11.3.sz.mell'!C15</f>
        <v>0</v>
      </c>
      <c r="D15" s="717">
        <f>'RM_5.11.3.sz.mell'!D15</f>
        <v>0</v>
      </c>
      <c r="E15" s="717">
        <f>'RM_5.11.3.sz.mell'!E15</f>
        <v>0</v>
      </c>
      <c r="F15" s="717">
        <f>'RM_5.11.3.sz.mell'!F15</f>
        <v>0</v>
      </c>
      <c r="G15" s="717">
        <f>'RM_5.11.3.sz.mell'!G15</f>
        <v>0</v>
      </c>
      <c r="H15" s="717">
        <f>'RM_5.11.3.sz.mell'!H15</f>
        <v>0</v>
      </c>
      <c r="I15" s="717">
        <f>'RM_5.11.3.sz.mell'!I15</f>
        <v>0</v>
      </c>
      <c r="J15" s="816">
        <f>'RM_5.11.3.sz.mell'!J15</f>
        <v>0</v>
      </c>
      <c r="K15" s="814">
        <f>'RM_5.11.3.sz.mell'!K15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'RM_5.11.3.sz.mell'!C16</f>
        <v>0</v>
      </c>
      <c r="D16" s="717">
        <f>'RM_5.11.3.sz.mell'!D16</f>
        <v>0</v>
      </c>
      <c r="E16" s="717">
        <f>'RM_5.11.3.sz.mell'!E16</f>
        <v>0</v>
      </c>
      <c r="F16" s="717">
        <f>'RM_5.11.3.sz.mell'!F16</f>
        <v>0</v>
      </c>
      <c r="G16" s="717">
        <f>'RM_5.11.3.sz.mell'!G16</f>
        <v>0</v>
      </c>
      <c r="H16" s="717">
        <f>'RM_5.11.3.sz.mell'!H16</f>
        <v>0</v>
      </c>
      <c r="I16" s="717">
        <f>'RM_5.11.3.sz.mell'!I16</f>
        <v>0</v>
      </c>
      <c r="J16" s="816">
        <f>'RM_5.11.3.sz.mell'!J16</f>
        <v>0</v>
      </c>
      <c r="K16" s="814">
        <f>'RM_5.11.3.sz.mell'!K16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'RM_5.11.3.sz.mell'!C17</f>
        <v>0</v>
      </c>
      <c r="D17" s="717">
        <f>'RM_5.11.3.sz.mell'!D17</f>
        <v>0</v>
      </c>
      <c r="E17" s="717">
        <f>'RM_5.11.3.sz.mell'!E17</f>
        <v>0</v>
      </c>
      <c r="F17" s="717">
        <f>'RM_5.11.3.sz.mell'!F17</f>
        <v>0</v>
      </c>
      <c r="G17" s="717">
        <f>'RM_5.11.3.sz.mell'!G17</f>
        <v>0</v>
      </c>
      <c r="H17" s="717">
        <f>'RM_5.11.3.sz.mell'!H17</f>
        <v>0</v>
      </c>
      <c r="I17" s="717">
        <f>'RM_5.11.3.sz.mell'!I17</f>
        <v>0</v>
      </c>
      <c r="J17" s="816">
        <f>'RM_5.11.3.sz.mell'!J17</f>
        <v>0</v>
      </c>
      <c r="K17" s="814">
        <f>'RM_5.11.3.sz.mell'!K17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'RM_5.11.3.sz.mell'!C18</f>
        <v>0</v>
      </c>
      <c r="D18" s="717">
        <f>'RM_5.11.3.sz.mell'!D18</f>
        <v>0</v>
      </c>
      <c r="E18" s="717">
        <f>'RM_5.11.3.sz.mell'!E18</f>
        <v>0</v>
      </c>
      <c r="F18" s="717">
        <f>'RM_5.11.3.sz.mell'!F18</f>
        <v>0</v>
      </c>
      <c r="G18" s="717">
        <f>'RM_5.11.3.sz.mell'!G18</f>
        <v>0</v>
      </c>
      <c r="H18" s="717">
        <f>'RM_5.11.3.sz.mell'!H18</f>
        <v>0</v>
      </c>
      <c r="I18" s="717">
        <f>'RM_5.11.3.sz.mell'!I18</f>
        <v>0</v>
      </c>
      <c r="J18" s="816">
        <f>'RM_5.11.3.sz.mell'!J18</f>
        <v>0</v>
      </c>
      <c r="K18" s="814">
        <f>'RM_5.11.3.sz.mell'!K18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'RM_5.11.3.sz.mell'!C19</f>
        <v>0</v>
      </c>
      <c r="D19" s="717">
        <f>'RM_5.11.3.sz.mell'!D19</f>
        <v>0</v>
      </c>
      <c r="E19" s="717">
        <f>'RM_5.11.3.sz.mell'!E19</f>
        <v>0</v>
      </c>
      <c r="F19" s="717">
        <f>'RM_5.11.3.sz.mell'!F19</f>
        <v>0</v>
      </c>
      <c r="G19" s="717">
        <f>'RM_5.11.3.sz.mell'!G19</f>
        <v>0</v>
      </c>
      <c r="H19" s="717">
        <f>'RM_5.11.3.sz.mell'!H19</f>
        <v>0</v>
      </c>
      <c r="I19" s="717">
        <f>'RM_5.11.3.sz.mell'!I19</f>
        <v>0</v>
      </c>
      <c r="J19" s="816">
        <f>'RM_5.11.3.sz.mell'!J19</f>
        <v>0</v>
      </c>
      <c r="K19" s="814">
        <f>'RM_5.11.3.sz.mell'!K19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'RM_5.11.3.sz.mell'!C20</f>
        <v>0</v>
      </c>
      <c r="D20" s="717">
        <f>'RM_5.11.3.sz.mell'!D20</f>
        <v>0</v>
      </c>
      <c r="E20" s="717">
        <f>'RM_5.11.3.sz.mell'!E20</f>
        <v>0</v>
      </c>
      <c r="F20" s="717">
        <f>'RM_5.11.3.sz.mell'!F20</f>
        <v>0</v>
      </c>
      <c r="G20" s="717">
        <f>'RM_5.11.3.sz.mell'!G20</f>
        <v>0</v>
      </c>
      <c r="H20" s="717">
        <f>'RM_5.11.3.sz.mell'!H20</f>
        <v>0</v>
      </c>
      <c r="I20" s="717">
        <f>'RM_5.11.3.sz.mell'!I20</f>
        <v>0</v>
      </c>
      <c r="J20" s="816">
        <f>'RM_5.11.3.sz.mell'!J20</f>
        <v>0</v>
      </c>
      <c r="K20" s="814">
        <f>'RM_5.11.3.sz.mell'!K20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'RM_5.11.3.sz.mell'!C21</f>
        <v>0</v>
      </c>
      <c r="D21" s="719">
        <f>'RM_5.11.3.sz.mell'!D21</f>
        <v>0</v>
      </c>
      <c r="E21" s="719">
        <f>'RM_5.11.3.sz.mell'!E21</f>
        <v>0</v>
      </c>
      <c r="F21" s="719">
        <f>'RM_5.11.3.sz.mell'!F21</f>
        <v>0</v>
      </c>
      <c r="G21" s="719">
        <f>'RM_5.11.3.sz.mell'!G21</f>
        <v>0</v>
      </c>
      <c r="H21" s="719">
        <f>'RM_5.11.3.sz.mell'!H21</f>
        <v>0</v>
      </c>
      <c r="I21" s="719">
        <f>'RM_5.11.3.sz.mell'!I21</f>
        <v>0</v>
      </c>
      <c r="J21" s="819">
        <f>'RM_5.11.3.sz.mell'!J21</f>
        <v>0</v>
      </c>
      <c r="K21" s="814">
        <f>'RM_5.11.3.sz.mell'!K21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'RM_5.11.3.sz.mell'!C22</f>
        <v>0</v>
      </c>
      <c r="D22" s="322">
        <f>'RM_5.11.3.sz.mell'!D22</f>
        <v>0</v>
      </c>
      <c r="E22" s="322">
        <f>'RM_5.11.3.sz.mell'!E22</f>
        <v>0</v>
      </c>
      <c r="F22" s="322">
        <f>'RM_5.11.3.sz.mell'!F22</f>
        <v>0</v>
      </c>
      <c r="G22" s="322">
        <f>'RM_5.11.3.sz.mell'!G22</f>
        <v>0</v>
      </c>
      <c r="H22" s="322">
        <f>'RM_5.11.3.sz.mell'!H22</f>
        <v>0</v>
      </c>
      <c r="I22" s="322">
        <f>'RM_5.11.3.sz.mell'!I22</f>
        <v>0</v>
      </c>
      <c r="J22" s="322">
        <f>'RM_5.11.3.sz.mell'!J22</f>
        <v>0</v>
      </c>
      <c r="K22" s="371">
        <f>'RM_5.11.3.sz.mell'!K22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'RM_5.11.3.sz.mell'!C23</f>
        <v>0</v>
      </c>
      <c r="D23" s="699">
        <f>'RM_5.11.3.sz.mell'!D23</f>
        <v>0</v>
      </c>
      <c r="E23" s="699">
        <f>'RM_5.11.3.sz.mell'!E23</f>
        <v>0</v>
      </c>
      <c r="F23" s="699">
        <f>'RM_5.11.3.sz.mell'!F23</f>
        <v>0</v>
      </c>
      <c r="G23" s="699">
        <f>'RM_5.11.3.sz.mell'!G23</f>
        <v>0</v>
      </c>
      <c r="H23" s="699">
        <f>'RM_5.11.3.sz.mell'!H23</f>
        <v>0</v>
      </c>
      <c r="I23" s="699">
        <f>'RM_5.11.3.sz.mell'!I23</f>
        <v>0</v>
      </c>
      <c r="J23" s="821">
        <f>'RM_5.11.3.sz.mell'!J23</f>
        <v>0</v>
      </c>
      <c r="K23" s="814">
        <f>'RM_5.11.3.sz.mell'!K23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'RM_5.11.3.sz.mell'!C24</f>
        <v>0</v>
      </c>
      <c r="D24" s="717">
        <f>'RM_5.11.3.sz.mell'!D24</f>
        <v>0</v>
      </c>
      <c r="E24" s="717">
        <f>'RM_5.11.3.sz.mell'!E24</f>
        <v>0</v>
      </c>
      <c r="F24" s="717">
        <f>'RM_5.11.3.sz.mell'!F24</f>
        <v>0</v>
      </c>
      <c r="G24" s="717">
        <f>'RM_5.11.3.sz.mell'!G24</f>
        <v>0</v>
      </c>
      <c r="H24" s="717">
        <f>'RM_5.11.3.sz.mell'!H24</f>
        <v>0</v>
      </c>
      <c r="I24" s="717">
        <f>'RM_5.11.3.sz.mell'!I24</f>
        <v>0</v>
      </c>
      <c r="J24" s="816">
        <f>'RM_5.11.3.sz.mell'!J24</f>
        <v>0</v>
      </c>
      <c r="K24" s="822">
        <f>'RM_5.11.3.sz.mell'!K24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'RM_5.11.3.sz.mell'!C25</f>
        <v>0</v>
      </c>
      <c r="D25" s="717">
        <f>'RM_5.11.3.sz.mell'!D25</f>
        <v>0</v>
      </c>
      <c r="E25" s="717">
        <f>'RM_5.11.3.sz.mell'!E25</f>
        <v>0</v>
      </c>
      <c r="F25" s="717">
        <f>'RM_5.11.3.sz.mell'!F25</f>
        <v>0</v>
      </c>
      <c r="G25" s="717">
        <f>'RM_5.11.3.sz.mell'!G25</f>
        <v>0</v>
      </c>
      <c r="H25" s="717">
        <f>'RM_5.11.3.sz.mell'!H25</f>
        <v>0</v>
      </c>
      <c r="I25" s="717">
        <f>'RM_5.11.3.sz.mell'!I25</f>
        <v>0</v>
      </c>
      <c r="J25" s="816">
        <f>'RM_5.11.3.sz.mell'!J25</f>
        <v>0</v>
      </c>
      <c r="K25" s="822">
        <f>'RM_5.11.3.sz.mell'!K25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'RM_5.11.3.sz.mell'!C26</f>
        <v>0</v>
      </c>
      <c r="D26" s="719">
        <f>'RM_5.11.3.sz.mell'!D26</f>
        <v>0</v>
      </c>
      <c r="E26" s="719">
        <f>'RM_5.11.3.sz.mell'!E26</f>
        <v>0</v>
      </c>
      <c r="F26" s="719">
        <f>'RM_5.11.3.sz.mell'!F26</f>
        <v>0</v>
      </c>
      <c r="G26" s="719">
        <f>'RM_5.11.3.sz.mell'!G26</f>
        <v>0</v>
      </c>
      <c r="H26" s="719">
        <f>'RM_5.11.3.sz.mell'!H26</f>
        <v>0</v>
      </c>
      <c r="I26" s="719">
        <f>'RM_5.11.3.sz.mell'!I26</f>
        <v>0</v>
      </c>
      <c r="J26" s="823">
        <f>'RM_5.11.3.sz.mell'!J26</f>
        <v>0</v>
      </c>
      <c r="K26" s="824">
        <f>'RM_5.11.3.sz.mell'!K26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'RM_5.11.3.sz.mell'!C27</f>
        <v>0</v>
      </c>
      <c r="D27" s="414">
        <f>'RM_5.11.3.sz.mell'!D27</f>
        <v>0</v>
      </c>
      <c r="E27" s="414">
        <f>'RM_5.11.3.sz.mell'!E27</f>
        <v>0</v>
      </c>
      <c r="F27" s="414">
        <f>'RM_5.11.3.sz.mell'!F27</f>
        <v>0</v>
      </c>
      <c r="G27" s="414">
        <f>'RM_5.11.3.sz.mell'!G27</f>
        <v>0</v>
      </c>
      <c r="H27" s="414">
        <f>'RM_5.11.3.sz.mell'!H27</f>
        <v>0</v>
      </c>
      <c r="I27" s="414">
        <f>'RM_5.11.3.sz.mell'!I27</f>
        <v>0</v>
      </c>
      <c r="J27" s="414">
        <f>'RM_5.11.3.sz.mell'!J27</f>
        <v>0</v>
      </c>
      <c r="K27" s="327">
        <f>'RM_5.11.3.sz.mell'!K27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'RM_5.11.3.sz.mell'!C28</f>
        <v>0</v>
      </c>
      <c r="D28" s="322">
        <f>'RM_5.11.3.sz.mell'!D28</f>
        <v>0</v>
      </c>
      <c r="E28" s="322">
        <f>'RM_5.11.3.sz.mell'!E28</f>
        <v>0</v>
      </c>
      <c r="F28" s="322">
        <f>'RM_5.11.3.sz.mell'!F28</f>
        <v>0</v>
      </c>
      <c r="G28" s="322">
        <f>'RM_5.11.3.sz.mell'!G28</f>
        <v>0</v>
      </c>
      <c r="H28" s="322">
        <f>'RM_5.11.3.sz.mell'!H28</f>
        <v>0</v>
      </c>
      <c r="I28" s="322">
        <f>'RM_5.11.3.sz.mell'!I28</f>
        <v>0</v>
      </c>
      <c r="J28" s="322">
        <f>'RM_5.11.3.sz.mell'!J28</f>
        <v>0</v>
      </c>
      <c r="K28" s="371">
        <f>'RM_5.11.3.sz.mell'!K28</f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'RM_5.11.3.sz.mell'!C29</f>
        <v>0</v>
      </c>
      <c r="D29" s="710">
        <f>'RM_5.11.3.sz.mell'!D29</f>
        <v>0</v>
      </c>
      <c r="E29" s="710">
        <f>'RM_5.11.3.sz.mell'!E29</f>
        <v>0</v>
      </c>
      <c r="F29" s="710">
        <f>'RM_5.11.3.sz.mell'!F29</f>
        <v>0</v>
      </c>
      <c r="G29" s="710">
        <f>'RM_5.11.3.sz.mell'!G29</f>
        <v>0</v>
      </c>
      <c r="H29" s="710">
        <f>'RM_5.11.3.sz.mell'!H29</f>
        <v>0</v>
      </c>
      <c r="I29" s="710">
        <f>'RM_5.11.3.sz.mell'!I29</f>
        <v>0</v>
      </c>
      <c r="J29" s="821">
        <f>'RM_5.11.3.sz.mell'!J29</f>
        <v>0</v>
      </c>
      <c r="K29" s="814">
        <f>'RM_5.11.3.sz.mell'!K29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'RM_5.11.3.sz.mell'!C30</f>
        <v>0</v>
      </c>
      <c r="D30" s="710">
        <f>'RM_5.11.3.sz.mell'!D30</f>
        <v>0</v>
      </c>
      <c r="E30" s="710">
        <f>'RM_5.11.3.sz.mell'!E30</f>
        <v>0</v>
      </c>
      <c r="F30" s="710">
        <f>'RM_5.11.3.sz.mell'!F30</f>
        <v>0</v>
      </c>
      <c r="G30" s="710">
        <f>'RM_5.11.3.sz.mell'!G30</f>
        <v>0</v>
      </c>
      <c r="H30" s="710">
        <f>'RM_5.11.3.sz.mell'!H30</f>
        <v>0</v>
      </c>
      <c r="I30" s="710">
        <f>'RM_5.11.3.sz.mell'!I30</f>
        <v>0</v>
      </c>
      <c r="J30" s="821">
        <f>'RM_5.11.3.sz.mell'!J30</f>
        <v>0</v>
      </c>
      <c r="K30" s="814">
        <f>'RM_5.11.3.sz.mell'!K30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'RM_5.11.3.sz.mell'!C31</f>
        <v>0</v>
      </c>
      <c r="D31" s="790">
        <f>'RM_5.11.3.sz.mell'!D31</f>
        <v>0</v>
      </c>
      <c r="E31" s="790">
        <f>'RM_5.11.3.sz.mell'!E31</f>
        <v>0</v>
      </c>
      <c r="F31" s="790">
        <f>'RM_5.11.3.sz.mell'!F31</f>
        <v>0</v>
      </c>
      <c r="G31" s="790">
        <f>'RM_5.11.3.sz.mell'!G31</f>
        <v>0</v>
      </c>
      <c r="H31" s="790">
        <f>'RM_5.11.3.sz.mell'!H31</f>
        <v>0</v>
      </c>
      <c r="I31" s="790">
        <f>'RM_5.11.3.sz.mell'!I31</f>
        <v>0</v>
      </c>
      <c r="J31" s="821">
        <f>'RM_5.11.3.sz.mell'!J31</f>
        <v>0</v>
      </c>
      <c r="K31" s="814">
        <f>'RM_5.11.3.sz.mell'!K31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'RM_5.11.3.sz.mell'!C32</f>
        <v>0</v>
      </c>
      <c r="D32" s="322">
        <f>'RM_5.11.3.sz.mell'!D32</f>
        <v>0</v>
      </c>
      <c r="E32" s="322">
        <f>'RM_5.11.3.sz.mell'!E32</f>
        <v>0</v>
      </c>
      <c r="F32" s="322">
        <f>'RM_5.11.3.sz.mell'!F32</f>
        <v>0</v>
      </c>
      <c r="G32" s="322">
        <f>'RM_5.11.3.sz.mell'!G32</f>
        <v>0</v>
      </c>
      <c r="H32" s="322">
        <f>'RM_5.11.3.sz.mell'!H32</f>
        <v>0</v>
      </c>
      <c r="I32" s="322">
        <f>'RM_5.11.3.sz.mell'!I32</f>
        <v>0</v>
      </c>
      <c r="J32" s="322">
        <f>'RM_5.11.3.sz.mell'!J32</f>
        <v>0</v>
      </c>
      <c r="K32" s="371">
        <f>'RM_5.11.3.sz.mell'!K32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'RM_5.11.3.sz.mell'!C33</f>
        <v>0</v>
      </c>
      <c r="D33" s="703">
        <f>'RM_5.11.3.sz.mell'!D33</f>
        <v>0</v>
      </c>
      <c r="E33" s="703">
        <f>'RM_5.11.3.sz.mell'!E33</f>
        <v>0</v>
      </c>
      <c r="F33" s="703">
        <f>'RM_5.11.3.sz.mell'!F33</f>
        <v>0</v>
      </c>
      <c r="G33" s="703">
        <f>'RM_5.11.3.sz.mell'!G33</f>
        <v>0</v>
      </c>
      <c r="H33" s="703">
        <f>'RM_5.11.3.sz.mell'!H33</f>
        <v>0</v>
      </c>
      <c r="I33" s="703">
        <f>'RM_5.11.3.sz.mell'!I33</f>
        <v>0</v>
      </c>
      <c r="J33" s="821">
        <f>'RM_5.11.3.sz.mell'!J33</f>
        <v>0</v>
      </c>
      <c r="K33" s="814">
        <f>'RM_5.11.3.sz.mell'!K33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'RM_5.11.3.sz.mell'!C34</f>
        <v>0</v>
      </c>
      <c r="D34" s="710">
        <f>'RM_5.11.3.sz.mell'!D34</f>
        <v>0</v>
      </c>
      <c r="E34" s="710">
        <f>'RM_5.11.3.sz.mell'!E34</f>
        <v>0</v>
      </c>
      <c r="F34" s="710">
        <f>'RM_5.11.3.sz.mell'!F34</f>
        <v>0</v>
      </c>
      <c r="G34" s="710">
        <f>'RM_5.11.3.sz.mell'!G34</f>
        <v>0</v>
      </c>
      <c r="H34" s="710">
        <f>'RM_5.11.3.sz.mell'!H34</f>
        <v>0</v>
      </c>
      <c r="I34" s="710">
        <f>'RM_5.11.3.sz.mell'!I34</f>
        <v>0</v>
      </c>
      <c r="J34" s="821">
        <f>'RM_5.11.3.sz.mell'!J34</f>
        <v>0</v>
      </c>
      <c r="K34" s="814">
        <f>'RM_5.11.3.sz.mell'!K34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'RM_5.11.3.sz.mell'!C35</f>
        <v>0</v>
      </c>
      <c r="D35" s="790">
        <f>'RM_5.11.3.sz.mell'!D35</f>
        <v>0</v>
      </c>
      <c r="E35" s="790">
        <f>'RM_5.11.3.sz.mell'!E35</f>
        <v>0</v>
      </c>
      <c r="F35" s="790">
        <f>'RM_5.11.3.sz.mell'!F35</f>
        <v>0</v>
      </c>
      <c r="G35" s="790">
        <f>'RM_5.11.3.sz.mell'!G35</f>
        <v>0</v>
      </c>
      <c r="H35" s="790">
        <f>'RM_5.11.3.sz.mell'!H35</f>
        <v>0</v>
      </c>
      <c r="I35" s="790">
        <f>'RM_5.11.3.sz.mell'!I35</f>
        <v>0</v>
      </c>
      <c r="J35" s="821">
        <f>'RM_5.11.3.sz.mell'!J35</f>
        <v>0</v>
      </c>
      <c r="K35" s="831">
        <f>'RM_5.11.3.sz.mell'!K35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'RM_5.11.3.sz.mell'!C36</f>
        <v>0</v>
      </c>
      <c r="D36" s="414">
        <f>'RM_5.11.3.sz.mell'!D36</f>
        <v>0</v>
      </c>
      <c r="E36" s="414">
        <f>'RM_5.11.3.sz.mell'!E36</f>
        <v>0</v>
      </c>
      <c r="F36" s="414">
        <f>'RM_5.11.3.sz.mell'!F36</f>
        <v>0</v>
      </c>
      <c r="G36" s="414">
        <f>'RM_5.11.3.sz.mell'!G36</f>
        <v>0</v>
      </c>
      <c r="H36" s="414">
        <f>'RM_5.11.3.sz.mell'!H36</f>
        <v>0</v>
      </c>
      <c r="I36" s="414">
        <f>'RM_5.11.3.sz.mell'!I36</f>
        <v>0</v>
      </c>
      <c r="J36" s="322">
        <f>'RM_5.11.3.sz.mell'!J36</f>
        <v>0</v>
      </c>
      <c r="K36" s="327">
        <f>'RM_5.11.3.sz.mell'!K36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'RM_5.11.3.sz.mell'!C37</f>
        <v>0</v>
      </c>
      <c r="D37" s="414">
        <f>'RM_5.11.3.sz.mell'!D37</f>
        <v>0</v>
      </c>
      <c r="E37" s="414">
        <f>'RM_5.11.3.sz.mell'!E37</f>
        <v>0</v>
      </c>
      <c r="F37" s="414">
        <f>'RM_5.11.3.sz.mell'!F37</f>
        <v>0</v>
      </c>
      <c r="G37" s="414">
        <f>'RM_5.11.3.sz.mell'!G37</f>
        <v>0</v>
      </c>
      <c r="H37" s="414">
        <f>'RM_5.11.3.sz.mell'!H37</f>
        <v>0</v>
      </c>
      <c r="I37" s="414">
        <f>'RM_5.11.3.sz.mell'!I37</f>
        <v>0</v>
      </c>
      <c r="J37" s="832">
        <f>'RM_5.11.3.sz.mell'!J37</f>
        <v>0</v>
      </c>
      <c r="K37" s="814">
        <f>'RM_5.11.3.sz.mell'!K37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'RM_5.11.3.sz.mell'!C38</f>
        <v>0</v>
      </c>
      <c r="D38" s="322">
        <f>'RM_5.11.3.sz.mell'!D38</f>
        <v>0</v>
      </c>
      <c r="E38" s="322">
        <f>'RM_5.11.3.sz.mell'!E38</f>
        <v>0</v>
      </c>
      <c r="F38" s="322">
        <f>'RM_5.11.3.sz.mell'!F38</f>
        <v>0</v>
      </c>
      <c r="G38" s="322">
        <f>'RM_5.11.3.sz.mell'!G38</f>
        <v>0</v>
      </c>
      <c r="H38" s="322">
        <f>'RM_5.11.3.sz.mell'!H38</f>
        <v>0</v>
      </c>
      <c r="I38" s="322">
        <f>'RM_5.11.3.sz.mell'!I38</f>
        <v>0</v>
      </c>
      <c r="J38" s="322">
        <f>'RM_5.11.3.sz.mell'!J38</f>
        <v>0</v>
      </c>
      <c r="K38" s="371">
        <f>'RM_5.11.3.sz.mell'!K38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'RM_5.11.3.sz.mell'!C39</f>
        <v>0</v>
      </c>
      <c r="D39" s="322">
        <f>'RM_5.11.3.sz.mell'!D39</f>
        <v>0</v>
      </c>
      <c r="E39" s="322">
        <f>'RM_5.11.3.sz.mell'!E39</f>
        <v>0</v>
      </c>
      <c r="F39" s="322">
        <f>'RM_5.11.3.sz.mell'!F39</f>
        <v>0</v>
      </c>
      <c r="G39" s="322">
        <f>'RM_5.11.3.sz.mell'!G39</f>
        <v>0</v>
      </c>
      <c r="H39" s="322">
        <f>'RM_5.11.3.sz.mell'!H39</f>
        <v>0</v>
      </c>
      <c r="I39" s="322">
        <f>'RM_5.11.3.sz.mell'!I39</f>
        <v>0</v>
      </c>
      <c r="J39" s="322">
        <f>'RM_5.11.3.sz.mell'!J39</f>
        <v>0</v>
      </c>
      <c r="K39" s="371">
        <f>'RM_5.11.3.sz.mell'!K39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'RM_5.11.3.sz.mell'!C40</f>
        <v>0</v>
      </c>
      <c r="D40" s="703">
        <f>'RM_5.11.3.sz.mell'!D40</f>
        <v>0</v>
      </c>
      <c r="E40" s="703">
        <f>'RM_5.11.3.sz.mell'!E40</f>
        <v>0</v>
      </c>
      <c r="F40" s="703">
        <f>'RM_5.11.3.sz.mell'!F40</f>
        <v>0</v>
      </c>
      <c r="G40" s="703">
        <f>'RM_5.11.3.sz.mell'!G40</f>
        <v>0</v>
      </c>
      <c r="H40" s="703">
        <f>'RM_5.11.3.sz.mell'!H40</f>
        <v>0</v>
      </c>
      <c r="I40" s="703">
        <f>'RM_5.11.3.sz.mell'!I40</f>
        <v>0</v>
      </c>
      <c r="J40" s="821">
        <f>'RM_5.11.3.sz.mell'!J40</f>
        <v>0</v>
      </c>
      <c r="K40" s="814">
        <f>'RM_5.11.3.sz.mell'!K40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'RM_5.11.3.sz.mell'!C41</f>
        <v>0</v>
      </c>
      <c r="D41" s="710">
        <f>'RM_5.11.3.sz.mell'!D41</f>
        <v>0</v>
      </c>
      <c r="E41" s="710">
        <f>'RM_5.11.3.sz.mell'!E41</f>
        <v>0</v>
      </c>
      <c r="F41" s="710">
        <f>'RM_5.11.3.sz.mell'!F41</f>
        <v>0</v>
      </c>
      <c r="G41" s="710">
        <f>'RM_5.11.3.sz.mell'!G41</f>
        <v>0</v>
      </c>
      <c r="H41" s="710">
        <f>'RM_5.11.3.sz.mell'!H41</f>
        <v>0</v>
      </c>
      <c r="I41" s="710">
        <f>'RM_5.11.3.sz.mell'!I41</f>
        <v>0</v>
      </c>
      <c r="J41" s="821">
        <f>'RM_5.11.3.sz.mell'!J41</f>
        <v>0</v>
      </c>
      <c r="K41" s="822">
        <f>'RM_5.11.3.sz.mell'!K41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'RM_5.11.3.sz.mell'!C42</f>
        <v>0</v>
      </c>
      <c r="D42" s="707">
        <f>'RM_5.11.3.sz.mell'!D42</f>
        <v>0</v>
      </c>
      <c r="E42" s="707">
        <f>'RM_5.11.3.sz.mell'!E42</f>
        <v>0</v>
      </c>
      <c r="F42" s="707">
        <f>'RM_5.11.3.sz.mell'!F42</f>
        <v>0</v>
      </c>
      <c r="G42" s="707">
        <f>'RM_5.11.3.sz.mell'!G42</f>
        <v>0</v>
      </c>
      <c r="H42" s="707">
        <f>'RM_5.11.3.sz.mell'!H42</f>
        <v>0</v>
      </c>
      <c r="I42" s="707">
        <f>'RM_5.11.3.sz.mell'!I42</f>
        <v>0</v>
      </c>
      <c r="J42" s="821">
        <f>'RM_5.11.3.sz.mell'!J42</f>
        <v>0</v>
      </c>
      <c r="K42" s="824">
        <f>'RM_5.11.3.sz.mell'!K42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'RM_5.11.3.sz.mell'!C43</f>
        <v>0</v>
      </c>
      <c r="D43" s="322">
        <f>'RM_5.11.3.sz.mell'!D43</f>
        <v>0</v>
      </c>
      <c r="E43" s="322">
        <f>'RM_5.11.3.sz.mell'!E43</f>
        <v>0</v>
      </c>
      <c r="F43" s="322">
        <f>'RM_5.11.3.sz.mell'!F43</f>
        <v>0</v>
      </c>
      <c r="G43" s="322">
        <f>'RM_5.11.3.sz.mell'!G43</f>
        <v>0</v>
      </c>
      <c r="H43" s="322">
        <f>'RM_5.11.3.sz.mell'!H43</f>
        <v>0</v>
      </c>
      <c r="I43" s="322">
        <f>'RM_5.11.3.sz.mell'!I43</f>
        <v>0</v>
      </c>
      <c r="J43" s="322">
        <f>'RM_5.11.3.sz.mell'!J43</f>
        <v>0</v>
      </c>
      <c r="K43" s="371">
        <f>'RM_5.11.3.sz.mell'!K43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'RM_5.11.3.sz.mell'!C45</f>
        <v>0</v>
      </c>
      <c r="D45" s="834">
        <f>'RM_5.11.3.sz.mell'!D45</f>
        <v>0</v>
      </c>
      <c r="E45" s="834">
        <f>'RM_5.11.3.sz.mell'!E45</f>
        <v>0</v>
      </c>
      <c r="F45" s="834">
        <f>'RM_5.11.3.sz.mell'!F45</f>
        <v>0</v>
      </c>
      <c r="G45" s="834">
        <f>'RM_5.11.3.sz.mell'!G45</f>
        <v>0</v>
      </c>
      <c r="H45" s="834">
        <f>'RM_5.11.3.sz.mell'!H45</f>
        <v>0</v>
      </c>
      <c r="I45" s="834">
        <f>'RM_5.11.3.sz.mell'!I45</f>
        <v>0</v>
      </c>
      <c r="J45" s="834">
        <f>'RM_5.11.3.sz.mell'!J45</f>
        <v>0</v>
      </c>
      <c r="K45" s="327">
        <f>'RM_5.11.3.sz.mell'!K45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'RM_5.11.3.sz.mell'!C46</f>
        <v>0</v>
      </c>
      <c r="D46" s="836">
        <f>'RM_5.11.3.sz.mell'!D46</f>
        <v>0</v>
      </c>
      <c r="E46" s="836">
        <f>'RM_5.11.3.sz.mell'!E46</f>
        <v>0</v>
      </c>
      <c r="F46" s="836">
        <f>'RM_5.11.3.sz.mell'!F46</f>
        <v>0</v>
      </c>
      <c r="G46" s="836">
        <f>'RM_5.11.3.sz.mell'!G46</f>
        <v>0</v>
      </c>
      <c r="H46" s="836">
        <f>'RM_5.11.3.sz.mell'!H46</f>
        <v>0</v>
      </c>
      <c r="I46" s="836">
        <f>'RM_5.11.3.sz.mell'!I46</f>
        <v>0</v>
      </c>
      <c r="J46" s="836">
        <f>'RM_5.11.3.sz.mell'!J46</f>
        <v>0</v>
      </c>
      <c r="K46" s="837">
        <f>'RM_5.11.3.sz.mell'!K46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'RM_5.11.3.sz.mell'!C47</f>
        <v>0</v>
      </c>
      <c r="D47" s="839">
        <f>'RM_5.11.3.sz.mell'!D47</f>
        <v>0</v>
      </c>
      <c r="E47" s="839">
        <f>'RM_5.11.3.sz.mell'!E47</f>
        <v>0</v>
      </c>
      <c r="F47" s="839">
        <f>'RM_5.11.3.sz.mell'!F47</f>
        <v>0</v>
      </c>
      <c r="G47" s="839">
        <f>'RM_5.11.3.sz.mell'!G47</f>
        <v>0</v>
      </c>
      <c r="H47" s="839">
        <f>'RM_5.11.3.sz.mell'!H47</f>
        <v>0</v>
      </c>
      <c r="I47" s="839">
        <f>'RM_5.11.3.sz.mell'!I47</f>
        <v>0</v>
      </c>
      <c r="J47" s="839">
        <f>'RM_5.11.3.sz.mell'!J47</f>
        <v>0</v>
      </c>
      <c r="K47" s="840">
        <f>'RM_5.11.3.sz.mell'!K47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'RM_5.11.3.sz.mell'!C48</f>
        <v>0</v>
      </c>
      <c r="D48" s="839">
        <f>'RM_5.11.3.sz.mell'!D48</f>
        <v>0</v>
      </c>
      <c r="E48" s="839">
        <f>'RM_5.11.3.sz.mell'!E48</f>
        <v>0</v>
      </c>
      <c r="F48" s="839">
        <f>'RM_5.11.3.sz.mell'!F48</f>
        <v>0</v>
      </c>
      <c r="G48" s="839">
        <f>'RM_5.11.3.sz.mell'!G48</f>
        <v>0</v>
      </c>
      <c r="H48" s="839">
        <f>'RM_5.11.3.sz.mell'!H48</f>
        <v>0</v>
      </c>
      <c r="I48" s="839">
        <f>'RM_5.11.3.sz.mell'!I48</f>
        <v>0</v>
      </c>
      <c r="J48" s="839">
        <f>'RM_5.11.3.sz.mell'!J48</f>
        <v>0</v>
      </c>
      <c r="K48" s="840">
        <f>'RM_5.11.3.sz.mell'!K48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'RM_5.11.3.sz.mell'!C49</f>
        <v>0</v>
      </c>
      <c r="D49" s="839">
        <f>'RM_5.11.3.sz.mell'!D49</f>
        <v>0</v>
      </c>
      <c r="E49" s="839">
        <f>'RM_5.11.3.sz.mell'!E49</f>
        <v>0</v>
      </c>
      <c r="F49" s="839">
        <f>'RM_5.11.3.sz.mell'!F49</f>
        <v>0</v>
      </c>
      <c r="G49" s="839">
        <f>'RM_5.11.3.sz.mell'!G49</f>
        <v>0</v>
      </c>
      <c r="H49" s="839">
        <f>'RM_5.11.3.sz.mell'!H49</f>
        <v>0</v>
      </c>
      <c r="I49" s="839">
        <f>'RM_5.11.3.sz.mell'!I49</f>
        <v>0</v>
      </c>
      <c r="J49" s="839">
        <f>'RM_5.11.3.sz.mell'!J49</f>
        <v>0</v>
      </c>
      <c r="K49" s="840">
        <f>'RM_5.11.3.sz.mell'!K49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'RM_5.11.3.sz.mell'!C50</f>
        <v>0</v>
      </c>
      <c r="D50" s="839">
        <f>'RM_5.11.3.sz.mell'!D50</f>
        <v>0</v>
      </c>
      <c r="E50" s="839">
        <f>'RM_5.11.3.sz.mell'!E50</f>
        <v>0</v>
      </c>
      <c r="F50" s="839">
        <f>'RM_5.11.3.sz.mell'!F50</f>
        <v>0</v>
      </c>
      <c r="G50" s="839">
        <f>'RM_5.11.3.sz.mell'!G50</f>
        <v>0</v>
      </c>
      <c r="H50" s="839">
        <f>'RM_5.11.3.sz.mell'!H50</f>
        <v>0</v>
      </c>
      <c r="I50" s="839">
        <f>'RM_5.11.3.sz.mell'!I50</f>
        <v>0</v>
      </c>
      <c r="J50" s="839">
        <f>'RM_5.11.3.sz.mell'!J50</f>
        <v>0</v>
      </c>
      <c r="K50" s="840">
        <f>'RM_5.11.3.sz.mell'!K50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'RM_5.11.3.sz.mell'!C51</f>
        <v>0</v>
      </c>
      <c r="D51" s="834">
        <f>'RM_5.11.3.sz.mell'!D51</f>
        <v>0</v>
      </c>
      <c r="E51" s="834">
        <f>'RM_5.11.3.sz.mell'!E51</f>
        <v>0</v>
      </c>
      <c r="F51" s="834">
        <f>'RM_5.11.3.sz.mell'!F51</f>
        <v>0</v>
      </c>
      <c r="G51" s="834">
        <f>'RM_5.11.3.sz.mell'!G51</f>
        <v>0</v>
      </c>
      <c r="H51" s="834">
        <f>'RM_5.11.3.sz.mell'!H51</f>
        <v>0</v>
      </c>
      <c r="I51" s="834">
        <f>'RM_5.11.3.sz.mell'!I51</f>
        <v>0</v>
      </c>
      <c r="J51" s="834">
        <f>'RM_5.11.3.sz.mell'!J51</f>
        <v>0</v>
      </c>
      <c r="K51" s="327">
        <f>'RM_5.11.3.sz.mell'!K51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'RM_5.11.3.sz.mell'!C52</f>
        <v>0</v>
      </c>
      <c r="D52" s="836">
        <f>'RM_5.11.3.sz.mell'!D52</f>
        <v>0</v>
      </c>
      <c r="E52" s="836">
        <f>'RM_5.11.3.sz.mell'!E52</f>
        <v>0</v>
      </c>
      <c r="F52" s="836">
        <f>'RM_5.11.3.sz.mell'!F52</f>
        <v>0</v>
      </c>
      <c r="G52" s="836">
        <f>'RM_5.11.3.sz.mell'!G52</f>
        <v>0</v>
      </c>
      <c r="H52" s="836">
        <f>'RM_5.11.3.sz.mell'!H52</f>
        <v>0</v>
      </c>
      <c r="I52" s="836">
        <f>'RM_5.11.3.sz.mell'!I52</f>
        <v>0</v>
      </c>
      <c r="J52" s="836">
        <f>'RM_5.11.3.sz.mell'!J52</f>
        <v>0</v>
      </c>
      <c r="K52" s="837">
        <f>'RM_5.11.3.sz.mell'!K52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'RM_5.11.3.sz.mell'!C53</f>
        <v>0</v>
      </c>
      <c r="D53" s="839">
        <f>'RM_5.11.3.sz.mell'!D53</f>
        <v>0</v>
      </c>
      <c r="E53" s="839">
        <f>'RM_5.11.3.sz.mell'!E53</f>
        <v>0</v>
      </c>
      <c r="F53" s="839">
        <f>'RM_5.11.3.sz.mell'!F53</f>
        <v>0</v>
      </c>
      <c r="G53" s="839">
        <f>'RM_5.11.3.sz.mell'!G53</f>
        <v>0</v>
      </c>
      <c r="H53" s="839">
        <f>'RM_5.11.3.sz.mell'!H53</f>
        <v>0</v>
      </c>
      <c r="I53" s="839">
        <f>'RM_5.11.3.sz.mell'!I53</f>
        <v>0</v>
      </c>
      <c r="J53" s="839">
        <f>'RM_5.11.3.sz.mell'!J53</f>
        <v>0</v>
      </c>
      <c r="K53" s="840">
        <f>'RM_5.11.3.sz.mell'!K53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'RM_5.11.3.sz.mell'!C54</f>
        <v>0</v>
      </c>
      <c r="D54" s="839">
        <f>'RM_5.11.3.sz.mell'!D54</f>
        <v>0</v>
      </c>
      <c r="E54" s="839">
        <f>'RM_5.11.3.sz.mell'!E54</f>
        <v>0</v>
      </c>
      <c r="F54" s="839">
        <f>'RM_5.11.3.sz.mell'!F54</f>
        <v>0</v>
      </c>
      <c r="G54" s="839">
        <f>'RM_5.11.3.sz.mell'!G54</f>
        <v>0</v>
      </c>
      <c r="H54" s="839">
        <f>'RM_5.11.3.sz.mell'!H54</f>
        <v>0</v>
      </c>
      <c r="I54" s="839">
        <f>'RM_5.11.3.sz.mell'!I54</f>
        <v>0</v>
      </c>
      <c r="J54" s="839">
        <f>'RM_5.11.3.sz.mell'!J54</f>
        <v>0</v>
      </c>
      <c r="K54" s="840">
        <f>'RM_5.11.3.sz.mell'!K54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'RM_5.11.3.sz.mell'!C55</f>
        <v>0</v>
      </c>
      <c r="D55" s="839">
        <f>'RM_5.11.3.sz.mell'!D55</f>
        <v>0</v>
      </c>
      <c r="E55" s="839">
        <f>'RM_5.11.3.sz.mell'!E55</f>
        <v>0</v>
      </c>
      <c r="F55" s="839">
        <f>'RM_5.11.3.sz.mell'!F55</f>
        <v>0</v>
      </c>
      <c r="G55" s="839">
        <f>'RM_5.11.3.sz.mell'!G55</f>
        <v>0</v>
      </c>
      <c r="H55" s="839">
        <f>'RM_5.11.3.sz.mell'!H55</f>
        <v>0</v>
      </c>
      <c r="I55" s="839">
        <f>'RM_5.11.3.sz.mell'!I55</f>
        <v>0</v>
      </c>
      <c r="J55" s="839">
        <f>'RM_5.11.3.sz.mell'!J55</f>
        <v>0</v>
      </c>
      <c r="K55" s="840">
        <f>'RM_5.11.3.sz.mell'!K55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'RM_5.11.3.sz.mell'!C56</f>
        <v>0</v>
      </c>
      <c r="D56" s="834">
        <f>'RM_5.11.3.sz.mell'!D56</f>
        <v>0</v>
      </c>
      <c r="E56" s="834">
        <f>'RM_5.11.3.sz.mell'!E56</f>
        <v>0</v>
      </c>
      <c r="F56" s="834">
        <f>'RM_5.11.3.sz.mell'!F56</f>
        <v>0</v>
      </c>
      <c r="G56" s="834">
        <f>'RM_5.11.3.sz.mell'!G56</f>
        <v>0</v>
      </c>
      <c r="H56" s="834">
        <f>'RM_5.11.3.sz.mell'!H56</f>
        <v>0</v>
      </c>
      <c r="I56" s="834">
        <f>'RM_5.11.3.sz.mell'!I56</f>
        <v>0</v>
      </c>
      <c r="J56" s="834">
        <f>'RM_5.11.3.sz.mell'!J56</f>
        <v>0</v>
      </c>
      <c r="K56" s="327">
        <f>'RM_5.11.3.sz.mell'!K56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'RM_5.11.3.sz.mell'!C57</f>
        <v>0</v>
      </c>
      <c r="D57" s="842">
        <f>'RM_5.11.3.sz.mell'!D57</f>
        <v>0</v>
      </c>
      <c r="E57" s="842">
        <f>'RM_5.11.3.sz.mell'!E57</f>
        <v>0</v>
      </c>
      <c r="F57" s="842">
        <f>'RM_5.11.3.sz.mell'!F57</f>
        <v>0</v>
      </c>
      <c r="G57" s="842">
        <f>'RM_5.11.3.sz.mell'!G57</f>
        <v>0</v>
      </c>
      <c r="H57" s="842">
        <f>'RM_5.11.3.sz.mell'!H57</f>
        <v>0</v>
      </c>
      <c r="I57" s="842">
        <f>'RM_5.11.3.sz.mell'!I57</f>
        <v>0</v>
      </c>
      <c r="J57" s="842">
        <f>'RM_5.11.3.sz.mell'!J57</f>
        <v>0</v>
      </c>
      <c r="K57" s="375">
        <f>'RM_5.11.3.sz.mell'!K57</f>
        <v>0</v>
      </c>
    </row>
    <row r="58" spans="1:11" ht="8.1" customHeight="1" thickBot="1" x14ac:dyDescent="0.3">
      <c r="C58" s="848">
        <f>'RM_5.11.3.sz.mell'!C58</f>
        <v>0</v>
      </c>
      <c r="D58" s="848">
        <f>'RM_5.11.3.sz.mell'!D58</f>
        <v>0</v>
      </c>
      <c r="E58" s="848">
        <f>'RM_5.11.3.sz.mell'!E58</f>
        <v>0</v>
      </c>
      <c r="F58" s="848">
        <f>'RM_5.11.3.sz.mell'!F58</f>
        <v>0</v>
      </c>
      <c r="G58" s="848">
        <f>'RM_5.11.3.sz.mell'!G58</f>
        <v>0</v>
      </c>
      <c r="H58" s="848">
        <f>'RM_5.11.3.sz.mell'!H58</f>
        <v>0</v>
      </c>
      <c r="I58" s="848">
        <f>'RM_5.11.3.sz.mell'!I58</f>
        <v>0</v>
      </c>
      <c r="J58" s="848">
        <f>'RM_5.11.3.sz.mell'!J58</f>
        <v>0</v>
      </c>
      <c r="K58" s="849">
        <f>'RM_5.11.3.sz.mell'!K58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'RM_5.11.3.sz.mell'!C59</f>
        <v>0</v>
      </c>
      <c r="D59" s="846">
        <f>'RM_5.11.3.sz.mell'!D59</f>
        <v>0</v>
      </c>
      <c r="E59" s="846">
        <f>'RM_5.11.3.sz.mell'!E59</f>
        <v>0</v>
      </c>
      <c r="F59" s="846">
        <f>'RM_5.11.3.sz.mell'!F59</f>
        <v>0</v>
      </c>
      <c r="G59" s="846">
        <f>'RM_5.11.3.sz.mell'!G59</f>
        <v>0</v>
      </c>
      <c r="H59" s="846">
        <f>'RM_5.11.3.sz.mell'!H59</f>
        <v>0</v>
      </c>
      <c r="I59" s="846">
        <f>'RM_5.11.3.sz.mell'!I59</f>
        <v>0</v>
      </c>
      <c r="J59" s="846">
        <f>'RM_5.11.3.sz.mell'!J59</f>
        <v>0</v>
      </c>
      <c r="K59" s="847">
        <f>'RM_5.11.3.sz.mell'!K59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'RM_5.11.3.sz.mell'!C60</f>
        <v>0</v>
      </c>
      <c r="D60" s="846">
        <f>'RM_5.11.3.sz.mell'!D60</f>
        <v>0</v>
      </c>
      <c r="E60" s="846">
        <f>'RM_5.11.3.sz.mell'!E60</f>
        <v>0</v>
      </c>
      <c r="F60" s="846">
        <f>'RM_5.11.3.sz.mell'!F60</f>
        <v>0</v>
      </c>
      <c r="G60" s="846">
        <f>'RM_5.11.3.sz.mell'!G60</f>
        <v>0</v>
      </c>
      <c r="H60" s="846">
        <f>'RM_5.11.3.sz.mell'!H60</f>
        <v>0</v>
      </c>
      <c r="I60" s="846">
        <f>'RM_5.11.3.sz.mell'!I60</f>
        <v>0</v>
      </c>
      <c r="J60" s="846">
        <f>'RM_5.11.3.sz.mell'!J60</f>
        <v>0</v>
      </c>
      <c r="K60" s="847">
        <f>'RM_5.11.3.sz.mell'!K60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K178"/>
  <sheetViews>
    <sheetView zoomScale="120" zoomScaleNormal="120" zoomScaleSheetLayoutView="85" workbookViewId="0">
      <selection activeCell="C149" sqref="C149"/>
    </sheetView>
  </sheetViews>
  <sheetFormatPr defaultColWidth="9.33203125" defaultRowHeight="13.2" x14ac:dyDescent="0.25"/>
  <cols>
    <col min="1" max="1" width="19.44140625" style="400" customWidth="1"/>
    <col min="2" max="2" width="72" style="401" customWidth="1"/>
    <col min="3" max="3" width="25" style="402" customWidth="1"/>
    <col min="4" max="16384" width="9.33203125" style="3"/>
  </cols>
  <sheetData>
    <row r="1" spans="1:3" s="2" customFormat="1" ht="16.5" customHeight="1" thickBot="1" x14ac:dyDescent="0.3">
      <c r="A1" s="611"/>
      <c r="B1" s="612"/>
      <c r="C1" s="606" t="str">
        <f>CONCATENATE("9.1.2. melléklet ",ALAPADATOK!A7," ",ALAPADATOK!B7," ",ALAPADATOK!C7," ",ALAPADATOK!D7," ",ALAPADATOK!E7," ",ALAPADATOK!F7," ",ALAPADATOK!G7," ",ALAPADATOK!H7)</f>
        <v>9.1.2. melléklet a … / 2019 ( … ) önkormányzati rendelethez</v>
      </c>
    </row>
    <row r="2" spans="1:3" s="95" customFormat="1" ht="21.15" customHeight="1" x14ac:dyDescent="0.25">
      <c r="A2" s="613" t="s">
        <v>61</v>
      </c>
      <c r="B2" s="614" t="str">
        <f>CONCATENATE(ALAPADATOK!A3)</f>
        <v>Hidegkút Község Önkormányzata</v>
      </c>
      <c r="C2" s="615" t="s">
        <v>54</v>
      </c>
    </row>
    <row r="3" spans="1:3" s="95" customFormat="1" ht="16.2" thickBot="1" x14ac:dyDescent="0.3">
      <c r="A3" s="616" t="s">
        <v>203</v>
      </c>
      <c r="B3" s="617" t="s">
        <v>430</v>
      </c>
      <c r="C3" s="618" t="s">
        <v>60</v>
      </c>
    </row>
    <row r="4" spans="1:3" s="96" customFormat="1" ht="15.9" customHeight="1" thickBot="1" x14ac:dyDescent="0.35">
      <c r="A4" s="619"/>
      <c r="B4" s="619"/>
      <c r="C4" s="620" t="str">
        <f>'KV_9.1.1.sz.mell'!C4</f>
        <v>Forintban!</v>
      </c>
    </row>
    <row r="5" spans="1:3" ht="13.8" thickBot="1" x14ac:dyDescent="0.3">
      <c r="A5" s="621" t="s">
        <v>205</v>
      </c>
      <c r="B5" s="622" t="s">
        <v>563</v>
      </c>
      <c r="C5" s="623" t="s">
        <v>55</v>
      </c>
    </row>
    <row r="6" spans="1:3" s="69" customFormat="1" ht="12.9" customHeight="1" thickBot="1" x14ac:dyDescent="0.3">
      <c r="A6" s="624"/>
      <c r="B6" s="625" t="s">
        <v>493</v>
      </c>
      <c r="C6" s="626" t="s">
        <v>494</v>
      </c>
    </row>
    <row r="7" spans="1:3" s="69" customFormat="1" ht="15.9" customHeight="1" thickBot="1" x14ac:dyDescent="0.3">
      <c r="A7" s="239"/>
      <c r="B7" s="240" t="s">
        <v>56</v>
      </c>
      <c r="C7" s="367"/>
    </row>
    <row r="8" spans="1:3" s="69" customFormat="1" ht="12" customHeight="1" thickBot="1" x14ac:dyDescent="0.3">
      <c r="A8" s="32" t="s">
        <v>18</v>
      </c>
      <c r="B8" s="21" t="s">
        <v>252</v>
      </c>
      <c r="C8" s="307">
        <f>+C9+C10+C11+C12+C13+C14</f>
        <v>0</v>
      </c>
    </row>
    <row r="9" spans="1:3" s="97" customFormat="1" ht="12" customHeight="1" x14ac:dyDescent="0.2">
      <c r="A9" s="445" t="s">
        <v>98</v>
      </c>
      <c r="B9" s="426" t="s">
        <v>253</v>
      </c>
      <c r="C9" s="310"/>
    </row>
    <row r="10" spans="1:3" s="98" customFormat="1" ht="12" customHeight="1" x14ac:dyDescent="0.2">
      <c r="A10" s="446" t="s">
        <v>99</v>
      </c>
      <c r="B10" s="427" t="s">
        <v>254</v>
      </c>
      <c r="C10" s="309"/>
    </row>
    <row r="11" spans="1:3" s="98" customFormat="1" ht="12" customHeight="1" x14ac:dyDescent="0.2">
      <c r="A11" s="446" t="s">
        <v>100</v>
      </c>
      <c r="B11" s="427" t="s">
        <v>550</v>
      </c>
      <c r="C11" s="309"/>
    </row>
    <row r="12" spans="1:3" s="98" customFormat="1" ht="12" customHeight="1" x14ac:dyDescent="0.2">
      <c r="A12" s="446" t="s">
        <v>101</v>
      </c>
      <c r="B12" s="427" t="s">
        <v>256</v>
      </c>
      <c r="C12" s="309"/>
    </row>
    <row r="13" spans="1:3" s="98" customFormat="1" ht="12" customHeight="1" x14ac:dyDescent="0.2">
      <c r="A13" s="446" t="s">
        <v>148</v>
      </c>
      <c r="B13" s="427" t="s">
        <v>506</v>
      </c>
      <c r="C13" s="309"/>
    </row>
    <row r="14" spans="1:3" s="97" customFormat="1" ht="12" customHeight="1" thickBot="1" x14ac:dyDescent="0.25">
      <c r="A14" s="447" t="s">
        <v>102</v>
      </c>
      <c r="B14" s="428" t="s">
        <v>433</v>
      </c>
      <c r="C14" s="309"/>
    </row>
    <row r="15" spans="1:3" s="97" customFormat="1" ht="12" customHeight="1" thickBot="1" x14ac:dyDescent="0.3">
      <c r="A15" s="32" t="s">
        <v>19</v>
      </c>
      <c r="B15" s="302" t="s">
        <v>257</v>
      </c>
      <c r="C15" s="307">
        <f>+C16+C17+C18+C19+C20</f>
        <v>0</v>
      </c>
    </row>
    <row r="16" spans="1:3" s="97" customFormat="1" ht="12" customHeight="1" x14ac:dyDescent="0.2">
      <c r="A16" s="445" t="s">
        <v>104</v>
      </c>
      <c r="B16" s="426" t="s">
        <v>258</v>
      </c>
      <c r="C16" s="310"/>
    </row>
    <row r="17" spans="1:3" s="97" customFormat="1" ht="12" customHeight="1" x14ac:dyDescent="0.2">
      <c r="A17" s="446" t="s">
        <v>105</v>
      </c>
      <c r="B17" s="427" t="s">
        <v>259</v>
      </c>
      <c r="C17" s="309"/>
    </row>
    <row r="18" spans="1:3" s="97" customFormat="1" ht="12" customHeight="1" x14ac:dyDescent="0.2">
      <c r="A18" s="446" t="s">
        <v>106</v>
      </c>
      <c r="B18" s="427" t="s">
        <v>422</v>
      </c>
      <c r="C18" s="309"/>
    </row>
    <row r="19" spans="1:3" s="97" customFormat="1" ht="12" customHeight="1" x14ac:dyDescent="0.2">
      <c r="A19" s="446" t="s">
        <v>107</v>
      </c>
      <c r="B19" s="427" t="s">
        <v>423</v>
      </c>
      <c r="C19" s="309"/>
    </row>
    <row r="20" spans="1:3" s="97" customFormat="1" ht="12" customHeight="1" x14ac:dyDescent="0.2">
      <c r="A20" s="446" t="s">
        <v>108</v>
      </c>
      <c r="B20" s="427" t="s">
        <v>260</v>
      </c>
      <c r="C20" s="309"/>
    </row>
    <row r="21" spans="1:3" s="98" customFormat="1" ht="12" customHeight="1" thickBot="1" x14ac:dyDescent="0.25">
      <c r="A21" s="447" t="s">
        <v>117</v>
      </c>
      <c r="B21" s="428" t="s">
        <v>261</v>
      </c>
      <c r="C21" s="311"/>
    </row>
    <row r="22" spans="1:3" s="98" customFormat="1" ht="12" customHeight="1" thickBot="1" x14ac:dyDescent="0.3">
      <c r="A22" s="32" t="s">
        <v>20</v>
      </c>
      <c r="B22" s="21" t="s">
        <v>262</v>
      </c>
      <c r="C22" s="307">
        <f>+C23+C24+C25+C26+C27</f>
        <v>0</v>
      </c>
    </row>
    <row r="23" spans="1:3" s="98" customFormat="1" ht="12" customHeight="1" x14ac:dyDescent="0.2">
      <c r="A23" s="445" t="s">
        <v>87</v>
      </c>
      <c r="B23" s="426" t="s">
        <v>263</v>
      </c>
      <c r="C23" s="310"/>
    </row>
    <row r="24" spans="1:3" s="97" customFormat="1" ht="12" customHeight="1" x14ac:dyDescent="0.2">
      <c r="A24" s="446" t="s">
        <v>88</v>
      </c>
      <c r="B24" s="427" t="s">
        <v>264</v>
      </c>
      <c r="C24" s="309"/>
    </row>
    <row r="25" spans="1:3" s="98" customFormat="1" ht="12" customHeight="1" x14ac:dyDescent="0.2">
      <c r="A25" s="446" t="s">
        <v>89</v>
      </c>
      <c r="B25" s="427" t="s">
        <v>424</v>
      </c>
      <c r="C25" s="309"/>
    </row>
    <row r="26" spans="1:3" s="98" customFormat="1" ht="12" customHeight="1" x14ac:dyDescent="0.2">
      <c r="A26" s="446" t="s">
        <v>90</v>
      </c>
      <c r="B26" s="427" t="s">
        <v>425</v>
      </c>
      <c r="C26" s="309"/>
    </row>
    <row r="27" spans="1:3" s="98" customFormat="1" ht="12" customHeight="1" x14ac:dyDescent="0.2">
      <c r="A27" s="446" t="s">
        <v>171</v>
      </c>
      <c r="B27" s="427" t="s">
        <v>265</v>
      </c>
      <c r="C27" s="309"/>
    </row>
    <row r="28" spans="1:3" s="98" customFormat="1" ht="12" customHeight="1" thickBot="1" x14ac:dyDescent="0.25">
      <c r="A28" s="447" t="s">
        <v>172</v>
      </c>
      <c r="B28" s="428" t="s">
        <v>266</v>
      </c>
      <c r="C28" s="311"/>
    </row>
    <row r="29" spans="1:3" s="98" customFormat="1" ht="12" customHeight="1" thickBot="1" x14ac:dyDescent="0.3">
      <c r="A29" s="32" t="s">
        <v>173</v>
      </c>
      <c r="B29" s="21" t="s">
        <v>267</v>
      </c>
      <c r="C29" s="313">
        <f>SUM(C30:C36)</f>
        <v>0</v>
      </c>
    </row>
    <row r="30" spans="1:3" s="98" customFormat="1" ht="12" customHeight="1" x14ac:dyDescent="0.2">
      <c r="A30" s="445" t="s">
        <v>268</v>
      </c>
      <c r="B30" s="426" t="s">
        <v>555</v>
      </c>
      <c r="C30" s="310"/>
    </row>
    <row r="31" spans="1:3" s="98" customFormat="1" ht="12" customHeight="1" x14ac:dyDescent="0.2">
      <c r="A31" s="446" t="s">
        <v>269</v>
      </c>
      <c r="B31" s="427" t="s">
        <v>556</v>
      </c>
      <c r="C31" s="309"/>
    </row>
    <row r="32" spans="1:3" s="98" customFormat="1" ht="12" customHeight="1" x14ac:dyDescent="0.2">
      <c r="A32" s="446" t="s">
        <v>270</v>
      </c>
      <c r="B32" s="427" t="s">
        <v>557</v>
      </c>
      <c r="C32" s="309"/>
    </row>
    <row r="33" spans="1:3" s="98" customFormat="1" ht="12" customHeight="1" x14ac:dyDescent="0.2">
      <c r="A33" s="446" t="s">
        <v>271</v>
      </c>
      <c r="B33" s="427" t="s">
        <v>558</v>
      </c>
      <c r="C33" s="309"/>
    </row>
    <row r="34" spans="1:3" s="98" customFormat="1" ht="12" customHeight="1" x14ac:dyDescent="0.2">
      <c r="A34" s="446" t="s">
        <v>552</v>
      </c>
      <c r="B34" s="427" t="s">
        <v>272</v>
      </c>
      <c r="C34" s="309"/>
    </row>
    <row r="35" spans="1:3" s="98" customFormat="1" ht="12" customHeight="1" x14ac:dyDescent="0.2">
      <c r="A35" s="446" t="s">
        <v>553</v>
      </c>
      <c r="B35" s="427" t="s">
        <v>273</v>
      </c>
      <c r="C35" s="309"/>
    </row>
    <row r="36" spans="1:3" s="98" customFormat="1" ht="12" customHeight="1" thickBot="1" x14ac:dyDescent="0.25">
      <c r="A36" s="447" t="s">
        <v>554</v>
      </c>
      <c r="B36" s="428" t="s">
        <v>274</v>
      </c>
      <c r="C36" s="311"/>
    </row>
    <row r="37" spans="1:3" s="98" customFormat="1" ht="12" customHeight="1" thickBot="1" x14ac:dyDescent="0.3">
      <c r="A37" s="32" t="s">
        <v>22</v>
      </c>
      <c r="B37" s="21" t="s">
        <v>434</v>
      </c>
      <c r="C37" s="307">
        <f>SUM(C38:C48)</f>
        <v>0</v>
      </c>
    </row>
    <row r="38" spans="1:3" s="98" customFormat="1" ht="12" customHeight="1" x14ac:dyDescent="0.2">
      <c r="A38" s="445" t="s">
        <v>91</v>
      </c>
      <c r="B38" s="426" t="s">
        <v>277</v>
      </c>
      <c r="C38" s="310"/>
    </row>
    <row r="39" spans="1:3" s="98" customFormat="1" ht="12" customHeight="1" x14ac:dyDescent="0.2">
      <c r="A39" s="446" t="s">
        <v>92</v>
      </c>
      <c r="B39" s="427" t="s">
        <v>278</v>
      </c>
      <c r="C39" s="309"/>
    </row>
    <row r="40" spans="1:3" s="98" customFormat="1" ht="12" customHeight="1" x14ac:dyDescent="0.2">
      <c r="A40" s="446" t="s">
        <v>93</v>
      </c>
      <c r="B40" s="427" t="s">
        <v>279</v>
      </c>
      <c r="C40" s="309"/>
    </row>
    <row r="41" spans="1:3" s="98" customFormat="1" ht="12" customHeight="1" x14ac:dyDescent="0.2">
      <c r="A41" s="446" t="s">
        <v>175</v>
      </c>
      <c r="B41" s="427" t="s">
        <v>280</v>
      </c>
      <c r="C41" s="309"/>
    </row>
    <row r="42" spans="1:3" s="98" customFormat="1" ht="12" customHeight="1" x14ac:dyDescent="0.2">
      <c r="A42" s="446" t="s">
        <v>176</v>
      </c>
      <c r="B42" s="427" t="s">
        <v>281</v>
      </c>
      <c r="C42" s="309"/>
    </row>
    <row r="43" spans="1:3" s="98" customFormat="1" ht="12" customHeight="1" x14ac:dyDescent="0.2">
      <c r="A43" s="446" t="s">
        <v>177</v>
      </c>
      <c r="B43" s="427" t="s">
        <v>282</v>
      </c>
      <c r="C43" s="309"/>
    </row>
    <row r="44" spans="1:3" s="98" customFormat="1" ht="12" customHeight="1" x14ac:dyDescent="0.2">
      <c r="A44" s="446" t="s">
        <v>178</v>
      </c>
      <c r="B44" s="427" t="s">
        <v>283</v>
      </c>
      <c r="C44" s="309"/>
    </row>
    <row r="45" spans="1:3" s="98" customFormat="1" ht="12" customHeight="1" x14ac:dyDescent="0.2">
      <c r="A45" s="446" t="s">
        <v>179</v>
      </c>
      <c r="B45" s="427" t="s">
        <v>561</v>
      </c>
      <c r="C45" s="309"/>
    </row>
    <row r="46" spans="1:3" s="98" customFormat="1" ht="12" customHeight="1" x14ac:dyDescent="0.2">
      <c r="A46" s="446" t="s">
        <v>275</v>
      </c>
      <c r="B46" s="427" t="s">
        <v>285</v>
      </c>
      <c r="C46" s="312"/>
    </row>
    <row r="47" spans="1:3" s="98" customFormat="1" ht="12" customHeight="1" x14ac:dyDescent="0.2">
      <c r="A47" s="447" t="s">
        <v>276</v>
      </c>
      <c r="B47" s="428" t="s">
        <v>436</v>
      </c>
      <c r="C47" s="413"/>
    </row>
    <row r="48" spans="1:3" s="98" customFormat="1" ht="12" customHeight="1" thickBot="1" x14ac:dyDescent="0.25">
      <c r="A48" s="447" t="s">
        <v>435</v>
      </c>
      <c r="B48" s="428" t="s">
        <v>286</v>
      </c>
      <c r="C48" s="413"/>
    </row>
    <row r="49" spans="1:3" s="98" customFormat="1" ht="12" customHeight="1" thickBot="1" x14ac:dyDescent="0.3">
      <c r="A49" s="32" t="s">
        <v>23</v>
      </c>
      <c r="B49" s="21" t="s">
        <v>287</v>
      </c>
      <c r="C49" s="307">
        <f>SUM(C50:C54)</f>
        <v>0</v>
      </c>
    </row>
    <row r="50" spans="1:3" s="98" customFormat="1" ht="12" customHeight="1" x14ac:dyDescent="0.2">
      <c r="A50" s="445" t="s">
        <v>94</v>
      </c>
      <c r="B50" s="426" t="s">
        <v>291</v>
      </c>
      <c r="C50" s="470"/>
    </row>
    <row r="51" spans="1:3" s="98" customFormat="1" ht="12" customHeight="1" x14ac:dyDescent="0.2">
      <c r="A51" s="446" t="s">
        <v>95</v>
      </c>
      <c r="B51" s="427" t="s">
        <v>292</v>
      </c>
      <c r="C51" s="312"/>
    </row>
    <row r="52" spans="1:3" s="98" customFormat="1" ht="12" customHeight="1" x14ac:dyDescent="0.2">
      <c r="A52" s="446" t="s">
        <v>288</v>
      </c>
      <c r="B52" s="427" t="s">
        <v>293</v>
      </c>
      <c r="C52" s="312"/>
    </row>
    <row r="53" spans="1:3" s="98" customFormat="1" ht="12" customHeight="1" x14ac:dyDescent="0.2">
      <c r="A53" s="446" t="s">
        <v>289</v>
      </c>
      <c r="B53" s="427" t="s">
        <v>294</v>
      </c>
      <c r="C53" s="312"/>
    </row>
    <row r="54" spans="1:3" s="98" customFormat="1" ht="12" customHeight="1" thickBot="1" x14ac:dyDescent="0.25">
      <c r="A54" s="447" t="s">
        <v>290</v>
      </c>
      <c r="B54" s="428" t="s">
        <v>295</v>
      </c>
      <c r="C54" s="413"/>
    </row>
    <row r="55" spans="1:3" s="98" customFormat="1" ht="12" customHeight="1" thickBot="1" x14ac:dyDescent="0.3">
      <c r="A55" s="32" t="s">
        <v>180</v>
      </c>
      <c r="B55" s="21" t="s">
        <v>296</v>
      </c>
      <c r="C55" s="307">
        <f>SUM(C56:C58)</f>
        <v>0</v>
      </c>
    </row>
    <row r="56" spans="1:3" s="98" customFormat="1" ht="12" customHeight="1" x14ac:dyDescent="0.2">
      <c r="A56" s="445" t="s">
        <v>96</v>
      </c>
      <c r="B56" s="426" t="s">
        <v>297</v>
      </c>
      <c r="C56" s="310"/>
    </row>
    <row r="57" spans="1:3" s="98" customFormat="1" ht="12" customHeight="1" x14ac:dyDescent="0.2">
      <c r="A57" s="446" t="s">
        <v>97</v>
      </c>
      <c r="B57" s="427" t="s">
        <v>426</v>
      </c>
      <c r="C57" s="309"/>
    </row>
    <row r="58" spans="1:3" s="98" customFormat="1" ht="12" customHeight="1" x14ac:dyDescent="0.2">
      <c r="A58" s="446" t="s">
        <v>300</v>
      </c>
      <c r="B58" s="427" t="s">
        <v>298</v>
      </c>
      <c r="C58" s="309"/>
    </row>
    <row r="59" spans="1:3" s="98" customFormat="1" ht="12" customHeight="1" thickBot="1" x14ac:dyDescent="0.25">
      <c r="A59" s="447" t="s">
        <v>301</v>
      </c>
      <c r="B59" s="428" t="s">
        <v>299</v>
      </c>
      <c r="C59" s="311"/>
    </row>
    <row r="60" spans="1:3" s="98" customFormat="1" ht="12" customHeight="1" thickBot="1" x14ac:dyDescent="0.3">
      <c r="A60" s="32" t="s">
        <v>25</v>
      </c>
      <c r="B60" s="302" t="s">
        <v>302</v>
      </c>
      <c r="C60" s="307">
        <f>SUM(C61:C63)</f>
        <v>0</v>
      </c>
    </row>
    <row r="61" spans="1:3" s="98" customFormat="1" ht="12" customHeight="1" x14ac:dyDescent="0.2">
      <c r="A61" s="445" t="s">
        <v>181</v>
      </c>
      <c r="B61" s="426" t="s">
        <v>304</v>
      </c>
      <c r="C61" s="312"/>
    </row>
    <row r="62" spans="1:3" s="98" customFormat="1" ht="12" customHeight="1" x14ac:dyDescent="0.2">
      <c r="A62" s="446" t="s">
        <v>182</v>
      </c>
      <c r="B62" s="427" t="s">
        <v>427</v>
      </c>
      <c r="C62" s="312"/>
    </row>
    <row r="63" spans="1:3" s="98" customFormat="1" ht="12" customHeight="1" x14ac:dyDescent="0.2">
      <c r="A63" s="446" t="s">
        <v>231</v>
      </c>
      <c r="B63" s="427" t="s">
        <v>305</v>
      </c>
      <c r="C63" s="312"/>
    </row>
    <row r="64" spans="1:3" s="98" customFormat="1" ht="12" customHeight="1" thickBot="1" x14ac:dyDescent="0.25">
      <c r="A64" s="447" t="s">
        <v>303</v>
      </c>
      <c r="B64" s="428" t="s">
        <v>306</v>
      </c>
      <c r="C64" s="312"/>
    </row>
    <row r="65" spans="1:3" s="98" customFormat="1" ht="12" customHeight="1" thickBot="1" x14ac:dyDescent="0.3">
      <c r="A65" s="32" t="s">
        <v>26</v>
      </c>
      <c r="B65" s="21" t="s">
        <v>307</v>
      </c>
      <c r="C65" s="313">
        <f>+C8+C15+C22+C29+C37+C49+C55+C60</f>
        <v>0</v>
      </c>
    </row>
    <row r="66" spans="1:3" s="98" customFormat="1" ht="12" customHeight="1" thickBot="1" x14ac:dyDescent="0.25">
      <c r="A66" s="448" t="s">
        <v>394</v>
      </c>
      <c r="B66" s="302" t="s">
        <v>309</v>
      </c>
      <c r="C66" s="307">
        <f>SUM(C67:C69)</f>
        <v>0</v>
      </c>
    </row>
    <row r="67" spans="1:3" s="98" customFormat="1" ht="12" customHeight="1" x14ac:dyDescent="0.2">
      <c r="A67" s="445" t="s">
        <v>337</v>
      </c>
      <c r="B67" s="426" t="s">
        <v>310</v>
      </c>
      <c r="C67" s="312"/>
    </row>
    <row r="68" spans="1:3" s="98" customFormat="1" ht="12" customHeight="1" x14ac:dyDescent="0.2">
      <c r="A68" s="446" t="s">
        <v>346</v>
      </c>
      <c r="B68" s="427" t="s">
        <v>311</v>
      </c>
      <c r="C68" s="312"/>
    </row>
    <row r="69" spans="1:3" s="98" customFormat="1" ht="12" customHeight="1" thickBot="1" x14ac:dyDescent="0.25">
      <c r="A69" s="447" t="s">
        <v>347</v>
      </c>
      <c r="B69" s="429" t="s">
        <v>312</v>
      </c>
      <c r="C69" s="312"/>
    </row>
    <row r="70" spans="1:3" s="98" customFormat="1" ht="12" customHeight="1" thickBot="1" x14ac:dyDescent="0.25">
      <c r="A70" s="448" t="s">
        <v>313</v>
      </c>
      <c r="B70" s="302" t="s">
        <v>314</v>
      </c>
      <c r="C70" s="307">
        <f>SUM(C71:C74)</f>
        <v>0</v>
      </c>
    </row>
    <row r="71" spans="1:3" s="98" customFormat="1" ht="12" customHeight="1" x14ac:dyDescent="0.2">
      <c r="A71" s="445" t="s">
        <v>149</v>
      </c>
      <c r="B71" s="426" t="s">
        <v>315</v>
      </c>
      <c r="C71" s="312"/>
    </row>
    <row r="72" spans="1:3" s="98" customFormat="1" ht="12" customHeight="1" x14ac:dyDescent="0.2">
      <c r="A72" s="446" t="s">
        <v>150</v>
      </c>
      <c r="B72" s="427" t="s">
        <v>571</v>
      </c>
      <c r="C72" s="312"/>
    </row>
    <row r="73" spans="1:3" s="98" customFormat="1" ht="12" customHeight="1" x14ac:dyDescent="0.2">
      <c r="A73" s="446" t="s">
        <v>338</v>
      </c>
      <c r="B73" s="427" t="s">
        <v>316</v>
      </c>
      <c r="C73" s="312"/>
    </row>
    <row r="74" spans="1:3" s="98" customFormat="1" ht="12" customHeight="1" thickBot="1" x14ac:dyDescent="0.3">
      <c r="A74" s="447" t="s">
        <v>339</v>
      </c>
      <c r="B74" s="304" t="s">
        <v>572</v>
      </c>
      <c r="C74" s="312"/>
    </row>
    <row r="75" spans="1:3" s="98" customFormat="1" ht="12" customHeight="1" thickBot="1" x14ac:dyDescent="0.25">
      <c r="A75" s="448" t="s">
        <v>317</v>
      </c>
      <c r="B75" s="302" t="s">
        <v>318</v>
      </c>
      <c r="C75" s="307">
        <f>SUM(C76:C77)</f>
        <v>0</v>
      </c>
    </row>
    <row r="76" spans="1:3" s="98" customFormat="1" ht="12" customHeight="1" x14ac:dyDescent="0.2">
      <c r="A76" s="445" t="s">
        <v>340</v>
      </c>
      <c r="B76" s="426" t="s">
        <v>319</v>
      </c>
      <c r="C76" s="312"/>
    </row>
    <row r="77" spans="1:3" s="98" customFormat="1" ht="12" customHeight="1" thickBot="1" x14ac:dyDescent="0.25">
      <c r="A77" s="447" t="s">
        <v>341</v>
      </c>
      <c r="B77" s="428" t="s">
        <v>320</v>
      </c>
      <c r="C77" s="312"/>
    </row>
    <row r="78" spans="1:3" s="97" customFormat="1" ht="12" customHeight="1" thickBot="1" x14ac:dyDescent="0.25">
      <c r="A78" s="448" t="s">
        <v>321</v>
      </c>
      <c r="B78" s="302" t="s">
        <v>322</v>
      </c>
      <c r="C78" s="307">
        <f>SUM(C79:C81)</f>
        <v>0</v>
      </c>
    </row>
    <row r="79" spans="1:3" s="98" customFormat="1" ht="12" customHeight="1" x14ac:dyDescent="0.2">
      <c r="A79" s="445" t="s">
        <v>342</v>
      </c>
      <c r="B79" s="426" t="s">
        <v>323</v>
      </c>
      <c r="C79" s="312"/>
    </row>
    <row r="80" spans="1:3" s="98" customFormat="1" ht="12" customHeight="1" x14ac:dyDescent="0.2">
      <c r="A80" s="446" t="s">
        <v>343</v>
      </c>
      <c r="B80" s="427" t="s">
        <v>324</v>
      </c>
      <c r="C80" s="312"/>
    </row>
    <row r="81" spans="1:3" s="98" customFormat="1" ht="12" customHeight="1" thickBot="1" x14ac:dyDescent="0.25">
      <c r="A81" s="447" t="s">
        <v>344</v>
      </c>
      <c r="B81" s="428" t="s">
        <v>573</v>
      </c>
      <c r="C81" s="312"/>
    </row>
    <row r="82" spans="1:3" s="98" customFormat="1" ht="12" customHeight="1" thickBot="1" x14ac:dyDescent="0.25">
      <c r="A82" s="448" t="s">
        <v>325</v>
      </c>
      <c r="B82" s="302" t="s">
        <v>345</v>
      </c>
      <c r="C82" s="307">
        <f>SUM(C83:C86)</f>
        <v>0</v>
      </c>
    </row>
    <row r="83" spans="1:3" s="98" customFormat="1" ht="12" customHeight="1" x14ac:dyDescent="0.2">
      <c r="A83" s="449" t="s">
        <v>326</v>
      </c>
      <c r="B83" s="426" t="s">
        <v>327</v>
      </c>
      <c r="C83" s="312"/>
    </row>
    <row r="84" spans="1:3" s="98" customFormat="1" ht="12" customHeight="1" x14ac:dyDescent="0.2">
      <c r="A84" s="450" t="s">
        <v>328</v>
      </c>
      <c r="B84" s="427" t="s">
        <v>329</v>
      </c>
      <c r="C84" s="312"/>
    </row>
    <row r="85" spans="1:3" s="98" customFormat="1" ht="12" customHeight="1" x14ac:dyDescent="0.2">
      <c r="A85" s="450" t="s">
        <v>330</v>
      </c>
      <c r="B85" s="427" t="s">
        <v>331</v>
      </c>
      <c r="C85" s="312"/>
    </row>
    <row r="86" spans="1:3" s="97" customFormat="1" ht="12" customHeight="1" thickBot="1" x14ac:dyDescent="0.25">
      <c r="A86" s="451" t="s">
        <v>332</v>
      </c>
      <c r="B86" s="428" t="s">
        <v>333</v>
      </c>
      <c r="C86" s="312"/>
    </row>
    <row r="87" spans="1:3" s="97" customFormat="1" ht="12" customHeight="1" thickBot="1" x14ac:dyDescent="0.25">
      <c r="A87" s="448" t="s">
        <v>334</v>
      </c>
      <c r="B87" s="302" t="s">
        <v>475</v>
      </c>
      <c r="C87" s="471"/>
    </row>
    <row r="88" spans="1:3" s="97" customFormat="1" ht="12" customHeight="1" thickBot="1" x14ac:dyDescent="0.25">
      <c r="A88" s="448" t="s">
        <v>507</v>
      </c>
      <c r="B88" s="302" t="s">
        <v>335</v>
      </c>
      <c r="C88" s="471"/>
    </row>
    <row r="89" spans="1:3" s="97" customFormat="1" ht="12" customHeight="1" thickBot="1" x14ac:dyDescent="0.25">
      <c r="A89" s="448" t="s">
        <v>508</v>
      </c>
      <c r="B89" s="433" t="s">
        <v>478</v>
      </c>
      <c r="C89" s="313">
        <f>+C66+C70+C75+C78+C82+C88+C87</f>
        <v>0</v>
      </c>
    </row>
    <row r="90" spans="1:3" s="97" customFormat="1" ht="12" customHeight="1" thickBot="1" x14ac:dyDescent="0.25">
      <c r="A90" s="452" t="s">
        <v>509</v>
      </c>
      <c r="B90" s="434" t="s">
        <v>510</v>
      </c>
      <c r="C90" s="313">
        <f>+C65+C89</f>
        <v>0</v>
      </c>
    </row>
    <row r="91" spans="1:3" s="98" customFormat="1" ht="15.15" customHeight="1" thickBot="1" x14ac:dyDescent="0.3">
      <c r="A91" s="245"/>
      <c r="B91" s="246"/>
      <c r="C91" s="372"/>
    </row>
    <row r="92" spans="1:3" s="69" customFormat="1" ht="16.5" customHeight="1" thickBot="1" x14ac:dyDescent="0.3">
      <c r="A92" s="249"/>
      <c r="B92" s="250" t="s">
        <v>57</v>
      </c>
      <c r="C92" s="374"/>
    </row>
    <row r="93" spans="1:3" s="99" customFormat="1" ht="12" customHeight="1" thickBot="1" x14ac:dyDescent="0.3">
      <c r="A93" s="419" t="s">
        <v>18</v>
      </c>
      <c r="B93" s="28" t="s">
        <v>514</v>
      </c>
      <c r="C93" s="306">
        <f>+C94+C95+C96+C97+C98+C111</f>
        <v>0</v>
      </c>
    </row>
    <row r="94" spans="1:3" ht="12" customHeight="1" x14ac:dyDescent="0.25">
      <c r="A94" s="453" t="s">
        <v>98</v>
      </c>
      <c r="B94" s="10" t="s">
        <v>49</v>
      </c>
      <c r="C94" s="308"/>
    </row>
    <row r="95" spans="1:3" ht="12" customHeight="1" x14ac:dyDescent="0.25">
      <c r="A95" s="446" t="s">
        <v>99</v>
      </c>
      <c r="B95" s="8" t="s">
        <v>183</v>
      </c>
      <c r="C95" s="309"/>
    </row>
    <row r="96" spans="1:3" ht="12" customHeight="1" x14ac:dyDescent="0.25">
      <c r="A96" s="446" t="s">
        <v>100</v>
      </c>
      <c r="B96" s="8" t="s">
        <v>140</v>
      </c>
      <c r="C96" s="311"/>
    </row>
    <row r="97" spans="1:3" ht="12" customHeight="1" x14ac:dyDescent="0.25">
      <c r="A97" s="446" t="s">
        <v>101</v>
      </c>
      <c r="B97" s="11" t="s">
        <v>184</v>
      </c>
      <c r="C97" s="311"/>
    </row>
    <row r="98" spans="1:3" ht="12" customHeight="1" x14ac:dyDescent="0.25">
      <c r="A98" s="446" t="s">
        <v>112</v>
      </c>
      <c r="B98" s="19" t="s">
        <v>185</v>
      </c>
      <c r="C98" s="311"/>
    </row>
    <row r="99" spans="1:3" ht="12" customHeight="1" x14ac:dyDescent="0.25">
      <c r="A99" s="446" t="s">
        <v>102</v>
      </c>
      <c r="B99" s="8" t="s">
        <v>511</v>
      </c>
      <c r="C99" s="311"/>
    </row>
    <row r="100" spans="1:3" ht="12" customHeight="1" x14ac:dyDescent="0.2">
      <c r="A100" s="446" t="s">
        <v>103</v>
      </c>
      <c r="B100" s="146" t="s">
        <v>441</v>
      </c>
      <c r="C100" s="311"/>
    </row>
    <row r="101" spans="1:3" ht="12" customHeight="1" x14ac:dyDescent="0.2">
      <c r="A101" s="446" t="s">
        <v>113</v>
      </c>
      <c r="B101" s="146" t="s">
        <v>440</v>
      </c>
      <c r="C101" s="311"/>
    </row>
    <row r="102" spans="1:3" ht="12" customHeight="1" x14ac:dyDescent="0.2">
      <c r="A102" s="446" t="s">
        <v>114</v>
      </c>
      <c r="B102" s="146" t="s">
        <v>351</v>
      </c>
      <c r="C102" s="311"/>
    </row>
    <row r="103" spans="1:3" ht="12" customHeight="1" x14ac:dyDescent="0.25">
      <c r="A103" s="446" t="s">
        <v>115</v>
      </c>
      <c r="B103" s="147" t="s">
        <v>352</v>
      </c>
      <c r="C103" s="311"/>
    </row>
    <row r="104" spans="1:3" ht="12" customHeight="1" x14ac:dyDescent="0.25">
      <c r="A104" s="446" t="s">
        <v>116</v>
      </c>
      <c r="B104" s="147" t="s">
        <v>353</v>
      </c>
      <c r="C104" s="311"/>
    </row>
    <row r="105" spans="1:3" ht="12" customHeight="1" x14ac:dyDescent="0.2">
      <c r="A105" s="446" t="s">
        <v>118</v>
      </c>
      <c r="B105" s="146" t="s">
        <v>354</v>
      </c>
      <c r="C105" s="311"/>
    </row>
    <row r="106" spans="1:3" ht="12" customHeight="1" x14ac:dyDescent="0.2">
      <c r="A106" s="446" t="s">
        <v>186</v>
      </c>
      <c r="B106" s="146" t="s">
        <v>355</v>
      </c>
      <c r="C106" s="311"/>
    </row>
    <row r="107" spans="1:3" ht="12" customHeight="1" x14ac:dyDescent="0.25">
      <c r="A107" s="446" t="s">
        <v>349</v>
      </c>
      <c r="B107" s="147" t="s">
        <v>356</v>
      </c>
      <c r="C107" s="311"/>
    </row>
    <row r="108" spans="1:3" ht="12" customHeight="1" x14ac:dyDescent="0.25">
      <c r="A108" s="454" t="s">
        <v>350</v>
      </c>
      <c r="B108" s="148" t="s">
        <v>357</v>
      </c>
      <c r="C108" s="311"/>
    </row>
    <row r="109" spans="1:3" ht="12" customHeight="1" x14ac:dyDescent="0.25">
      <c r="A109" s="446" t="s">
        <v>438</v>
      </c>
      <c r="B109" s="148" t="s">
        <v>358</v>
      </c>
      <c r="C109" s="311"/>
    </row>
    <row r="110" spans="1:3" ht="12" customHeight="1" x14ac:dyDescent="0.25">
      <c r="A110" s="446" t="s">
        <v>439</v>
      </c>
      <c r="B110" s="147" t="s">
        <v>359</v>
      </c>
      <c r="C110" s="309"/>
    </row>
    <row r="111" spans="1:3" ht="12" customHeight="1" x14ac:dyDescent="0.25">
      <c r="A111" s="446" t="s">
        <v>443</v>
      </c>
      <c r="B111" s="11" t="s">
        <v>50</v>
      </c>
      <c r="C111" s="309"/>
    </row>
    <row r="112" spans="1:3" ht="12" customHeight="1" x14ac:dyDescent="0.25">
      <c r="A112" s="447" t="s">
        <v>444</v>
      </c>
      <c r="B112" s="8" t="s">
        <v>512</v>
      </c>
      <c r="C112" s="311"/>
    </row>
    <row r="113" spans="1:3" ht="12" customHeight="1" thickBot="1" x14ac:dyDescent="0.3">
      <c r="A113" s="455" t="s">
        <v>445</v>
      </c>
      <c r="B113" s="149" t="s">
        <v>513</v>
      </c>
      <c r="C113" s="315"/>
    </row>
    <row r="114" spans="1:3" ht="12" customHeight="1" thickBot="1" x14ac:dyDescent="0.3">
      <c r="A114" s="32" t="s">
        <v>19</v>
      </c>
      <c r="B114" s="27" t="s">
        <v>360</v>
      </c>
      <c r="C114" s="307">
        <f>+C115+C117+C119</f>
        <v>0</v>
      </c>
    </row>
    <row r="115" spans="1:3" ht="12" customHeight="1" x14ac:dyDescent="0.25">
      <c r="A115" s="445" t="s">
        <v>104</v>
      </c>
      <c r="B115" s="8" t="s">
        <v>230</v>
      </c>
      <c r="C115" s="310"/>
    </row>
    <row r="116" spans="1:3" ht="12" customHeight="1" x14ac:dyDescent="0.25">
      <c r="A116" s="445" t="s">
        <v>105</v>
      </c>
      <c r="B116" s="12" t="s">
        <v>364</v>
      </c>
      <c r="C116" s="310"/>
    </row>
    <row r="117" spans="1:3" ht="12" customHeight="1" x14ac:dyDescent="0.25">
      <c r="A117" s="445" t="s">
        <v>106</v>
      </c>
      <c r="B117" s="12" t="s">
        <v>187</v>
      </c>
      <c r="C117" s="309"/>
    </row>
    <row r="118" spans="1:3" ht="12" customHeight="1" x14ac:dyDescent="0.25">
      <c r="A118" s="445" t="s">
        <v>107</v>
      </c>
      <c r="B118" s="12" t="s">
        <v>365</v>
      </c>
      <c r="C118" s="274"/>
    </row>
    <row r="119" spans="1:3" ht="12" customHeight="1" x14ac:dyDescent="0.25">
      <c r="A119" s="445" t="s">
        <v>108</v>
      </c>
      <c r="B119" s="304" t="s">
        <v>232</v>
      </c>
      <c r="C119" s="274"/>
    </row>
    <row r="120" spans="1:3" ht="12" customHeight="1" x14ac:dyDescent="0.25">
      <c r="A120" s="445" t="s">
        <v>117</v>
      </c>
      <c r="B120" s="303" t="s">
        <v>428</v>
      </c>
      <c r="C120" s="274"/>
    </row>
    <row r="121" spans="1:3" ht="12" customHeight="1" x14ac:dyDescent="0.25">
      <c r="A121" s="445" t="s">
        <v>119</v>
      </c>
      <c r="B121" s="422" t="s">
        <v>370</v>
      </c>
      <c r="C121" s="274"/>
    </row>
    <row r="122" spans="1:3" ht="12" customHeight="1" x14ac:dyDescent="0.25">
      <c r="A122" s="445" t="s">
        <v>188</v>
      </c>
      <c r="B122" s="147" t="s">
        <v>353</v>
      </c>
      <c r="C122" s="274"/>
    </row>
    <row r="123" spans="1:3" ht="12" customHeight="1" x14ac:dyDescent="0.25">
      <c r="A123" s="445" t="s">
        <v>189</v>
      </c>
      <c r="B123" s="147" t="s">
        <v>369</v>
      </c>
      <c r="C123" s="274"/>
    </row>
    <row r="124" spans="1:3" ht="12" customHeight="1" x14ac:dyDescent="0.25">
      <c r="A124" s="445" t="s">
        <v>190</v>
      </c>
      <c r="B124" s="147" t="s">
        <v>368</v>
      </c>
      <c r="C124" s="274"/>
    </row>
    <row r="125" spans="1:3" ht="12" customHeight="1" x14ac:dyDescent="0.25">
      <c r="A125" s="445" t="s">
        <v>361</v>
      </c>
      <c r="B125" s="147" t="s">
        <v>356</v>
      </c>
      <c r="C125" s="274"/>
    </row>
    <row r="126" spans="1:3" ht="12" customHeight="1" x14ac:dyDescent="0.25">
      <c r="A126" s="445" t="s">
        <v>362</v>
      </c>
      <c r="B126" s="147" t="s">
        <v>367</v>
      </c>
      <c r="C126" s="274"/>
    </row>
    <row r="127" spans="1:3" ht="12" customHeight="1" thickBot="1" x14ac:dyDescent="0.3">
      <c r="A127" s="454" t="s">
        <v>363</v>
      </c>
      <c r="B127" s="147" t="s">
        <v>366</v>
      </c>
      <c r="C127" s="276"/>
    </row>
    <row r="128" spans="1:3" ht="12" customHeight="1" thickBot="1" x14ac:dyDescent="0.3">
      <c r="A128" s="32" t="s">
        <v>20</v>
      </c>
      <c r="B128" s="128" t="s">
        <v>448</v>
      </c>
      <c r="C128" s="307">
        <f>+C93+C114</f>
        <v>0</v>
      </c>
    </row>
    <row r="129" spans="1:11" ht="12" customHeight="1" thickBot="1" x14ac:dyDescent="0.3">
      <c r="A129" s="32" t="s">
        <v>21</v>
      </c>
      <c r="B129" s="128" t="s">
        <v>449</v>
      </c>
      <c r="C129" s="307">
        <f>+C130+C131+C132</f>
        <v>0</v>
      </c>
    </row>
    <row r="130" spans="1:11" s="99" customFormat="1" ht="12" customHeight="1" x14ac:dyDescent="0.25">
      <c r="A130" s="445" t="s">
        <v>268</v>
      </c>
      <c r="B130" s="9" t="s">
        <v>517</v>
      </c>
      <c r="C130" s="274"/>
    </row>
    <row r="131" spans="1:11" ht="12" customHeight="1" x14ac:dyDescent="0.25">
      <c r="A131" s="445" t="s">
        <v>269</v>
      </c>
      <c r="B131" s="9" t="s">
        <v>457</v>
      </c>
      <c r="C131" s="274"/>
    </row>
    <row r="132" spans="1:11" ht="12" customHeight="1" thickBot="1" x14ac:dyDescent="0.3">
      <c r="A132" s="454" t="s">
        <v>270</v>
      </c>
      <c r="B132" s="7" t="s">
        <v>516</v>
      </c>
      <c r="C132" s="274"/>
    </row>
    <row r="133" spans="1:11" ht="12" customHeight="1" thickBot="1" x14ac:dyDescent="0.3">
      <c r="A133" s="32" t="s">
        <v>22</v>
      </c>
      <c r="B133" s="128" t="s">
        <v>450</v>
      </c>
      <c r="C133" s="307">
        <f>+C134+C135+C136+C137+C138+C139</f>
        <v>0</v>
      </c>
    </row>
    <row r="134" spans="1:11" ht="12" customHeight="1" x14ac:dyDescent="0.25">
      <c r="A134" s="445" t="s">
        <v>91</v>
      </c>
      <c r="B134" s="9" t="s">
        <v>459</v>
      </c>
      <c r="C134" s="274"/>
    </row>
    <row r="135" spans="1:11" ht="12" customHeight="1" x14ac:dyDescent="0.25">
      <c r="A135" s="445" t="s">
        <v>92</v>
      </c>
      <c r="B135" s="9" t="s">
        <v>451</v>
      </c>
      <c r="C135" s="274"/>
    </row>
    <row r="136" spans="1:11" ht="12" customHeight="1" x14ac:dyDescent="0.25">
      <c r="A136" s="445" t="s">
        <v>93</v>
      </c>
      <c r="B136" s="9" t="s">
        <v>452</v>
      </c>
      <c r="C136" s="274"/>
    </row>
    <row r="137" spans="1:11" ht="12" customHeight="1" x14ac:dyDescent="0.25">
      <c r="A137" s="445" t="s">
        <v>175</v>
      </c>
      <c r="B137" s="9" t="s">
        <v>515</v>
      </c>
      <c r="C137" s="274"/>
    </row>
    <row r="138" spans="1:11" ht="12" customHeight="1" x14ac:dyDescent="0.25">
      <c r="A138" s="445" t="s">
        <v>176</v>
      </c>
      <c r="B138" s="9" t="s">
        <v>454</v>
      </c>
      <c r="C138" s="274"/>
    </row>
    <row r="139" spans="1:11" s="99" customFormat="1" ht="12" customHeight="1" thickBot="1" x14ac:dyDescent="0.3">
      <c r="A139" s="454" t="s">
        <v>177</v>
      </c>
      <c r="B139" s="7" t="s">
        <v>455</v>
      </c>
      <c r="C139" s="274"/>
    </row>
    <row r="140" spans="1:11" ht="12" customHeight="1" thickBot="1" x14ac:dyDescent="0.3">
      <c r="A140" s="32" t="s">
        <v>23</v>
      </c>
      <c r="B140" s="128" t="s">
        <v>541</v>
      </c>
      <c r="C140" s="313">
        <f>+C141+C142+C144+C145+C143</f>
        <v>0</v>
      </c>
      <c r="K140" s="256"/>
    </row>
    <row r="141" spans="1:11" x14ac:dyDescent="0.25">
      <c r="A141" s="445" t="s">
        <v>94</v>
      </c>
      <c r="B141" s="9" t="s">
        <v>371</v>
      </c>
      <c r="C141" s="274"/>
    </row>
    <row r="142" spans="1:11" ht="12" customHeight="1" x14ac:dyDescent="0.25">
      <c r="A142" s="445" t="s">
        <v>95</v>
      </c>
      <c r="B142" s="9" t="s">
        <v>372</v>
      </c>
      <c r="C142" s="274"/>
    </row>
    <row r="143" spans="1:11" s="99" customFormat="1" ht="12" customHeight="1" x14ac:dyDescent="0.25">
      <c r="A143" s="445" t="s">
        <v>288</v>
      </c>
      <c r="B143" s="9" t="s">
        <v>540</v>
      </c>
      <c r="C143" s="274"/>
    </row>
    <row r="144" spans="1:11" s="99" customFormat="1" ht="12" customHeight="1" x14ac:dyDescent="0.25">
      <c r="A144" s="445" t="s">
        <v>289</v>
      </c>
      <c r="B144" s="9" t="s">
        <v>464</v>
      </c>
      <c r="C144" s="274"/>
    </row>
    <row r="145" spans="1:3" s="99" customFormat="1" ht="12" customHeight="1" thickBot="1" x14ac:dyDescent="0.3">
      <c r="A145" s="454" t="s">
        <v>290</v>
      </c>
      <c r="B145" s="7" t="s">
        <v>390</v>
      </c>
      <c r="C145" s="274"/>
    </row>
    <row r="146" spans="1:3" s="99" customFormat="1" ht="12" customHeight="1" thickBot="1" x14ac:dyDescent="0.3">
      <c r="A146" s="32" t="s">
        <v>24</v>
      </c>
      <c r="B146" s="128" t="s">
        <v>465</v>
      </c>
      <c r="C146" s="316">
        <f>+C147+C148+C149+C150+C151</f>
        <v>0</v>
      </c>
    </row>
    <row r="147" spans="1:3" s="99" customFormat="1" ht="12" customHeight="1" x14ac:dyDescent="0.25">
      <c r="A147" s="445" t="s">
        <v>96</v>
      </c>
      <c r="B147" s="9" t="s">
        <v>460</v>
      </c>
      <c r="C147" s="274"/>
    </row>
    <row r="148" spans="1:3" s="99" customFormat="1" ht="12" customHeight="1" x14ac:dyDescent="0.25">
      <c r="A148" s="445" t="s">
        <v>97</v>
      </c>
      <c r="B148" s="9" t="s">
        <v>467</v>
      </c>
      <c r="C148" s="274"/>
    </row>
    <row r="149" spans="1:3" s="99" customFormat="1" ht="12" customHeight="1" x14ac:dyDescent="0.25">
      <c r="A149" s="445" t="s">
        <v>300</v>
      </c>
      <c r="B149" s="9" t="s">
        <v>462</v>
      </c>
      <c r="C149" s="274"/>
    </row>
    <row r="150" spans="1:3" ht="12.75" customHeight="1" x14ac:dyDescent="0.25">
      <c r="A150" s="445" t="s">
        <v>301</v>
      </c>
      <c r="B150" s="9" t="s">
        <v>518</v>
      </c>
      <c r="C150" s="274"/>
    </row>
    <row r="151" spans="1:3" ht="12.75" customHeight="1" thickBot="1" x14ac:dyDescent="0.3">
      <c r="A151" s="454" t="s">
        <v>466</v>
      </c>
      <c r="B151" s="7" t="s">
        <v>469</v>
      </c>
      <c r="C151" s="276"/>
    </row>
    <row r="152" spans="1:3" ht="12.75" customHeight="1" thickBot="1" x14ac:dyDescent="0.3">
      <c r="A152" s="500" t="s">
        <v>25</v>
      </c>
      <c r="B152" s="128" t="s">
        <v>470</v>
      </c>
      <c r="C152" s="316"/>
    </row>
    <row r="153" spans="1:3" ht="12" customHeight="1" thickBot="1" x14ac:dyDescent="0.3">
      <c r="A153" s="500" t="s">
        <v>26</v>
      </c>
      <c r="B153" s="128" t="s">
        <v>471</v>
      </c>
      <c r="C153" s="316"/>
    </row>
    <row r="154" spans="1:3" ht="15.15" customHeight="1" thickBot="1" x14ac:dyDescent="0.3">
      <c r="A154" s="32" t="s">
        <v>27</v>
      </c>
      <c r="B154" s="128" t="s">
        <v>473</v>
      </c>
      <c r="C154" s="436">
        <f>+C129+C133+C140+C146+C152+C153</f>
        <v>0</v>
      </c>
    </row>
    <row r="155" spans="1:3" ht="13.8" thickBot="1" x14ac:dyDescent="0.3">
      <c r="A155" s="456" t="s">
        <v>28</v>
      </c>
      <c r="B155" s="390" t="s">
        <v>472</v>
      </c>
      <c r="C155" s="436">
        <f>+C128+C154</f>
        <v>0</v>
      </c>
    </row>
    <row r="156" spans="1:3" ht="15.15" customHeight="1" thickBot="1" x14ac:dyDescent="0.3">
      <c r="A156" s="398"/>
      <c r="B156" s="399"/>
      <c r="C156" s="633">
        <f>C90-C155</f>
        <v>0</v>
      </c>
    </row>
    <row r="157" spans="1:3" ht="14.4" customHeight="1" thickBot="1" x14ac:dyDescent="0.3">
      <c r="A157" s="254" t="s">
        <v>519</v>
      </c>
      <c r="B157" s="255"/>
      <c r="C157" s="125"/>
    </row>
    <row r="158" spans="1:3" ht="13.8" thickBot="1" x14ac:dyDescent="0.3">
      <c r="A158" s="254" t="s">
        <v>206</v>
      </c>
      <c r="B158" s="255"/>
      <c r="C158" s="125"/>
    </row>
    <row r="159" spans="1:3" x14ac:dyDescent="0.25">
      <c r="A159" s="630"/>
      <c r="B159" s="631"/>
      <c r="C159" s="632"/>
    </row>
    <row r="160" spans="1:3" x14ac:dyDescent="0.25">
      <c r="A160" s="630"/>
      <c r="B160" s="631"/>
    </row>
    <row r="161" spans="1:3" x14ac:dyDescent="0.25">
      <c r="A161" s="630"/>
      <c r="B161" s="631"/>
      <c r="C161" s="632"/>
    </row>
    <row r="162" spans="1:3" x14ac:dyDescent="0.25">
      <c r="A162" s="630"/>
      <c r="B162" s="631"/>
      <c r="C162" s="632"/>
    </row>
    <row r="163" spans="1:3" x14ac:dyDescent="0.25">
      <c r="A163" s="630"/>
      <c r="B163" s="631"/>
      <c r="C163" s="632"/>
    </row>
    <row r="164" spans="1:3" x14ac:dyDescent="0.25">
      <c r="A164" s="630"/>
      <c r="B164" s="631"/>
      <c r="C164" s="632"/>
    </row>
    <row r="165" spans="1:3" x14ac:dyDescent="0.25">
      <c r="A165" s="630"/>
      <c r="B165" s="631"/>
      <c r="C165" s="632"/>
    </row>
    <row r="166" spans="1:3" x14ac:dyDescent="0.25">
      <c r="A166" s="630"/>
      <c r="B166" s="631"/>
      <c r="C166" s="632"/>
    </row>
    <row r="167" spans="1:3" x14ac:dyDescent="0.25">
      <c r="A167" s="630"/>
      <c r="B167" s="631"/>
      <c r="C167" s="632"/>
    </row>
    <row r="168" spans="1:3" x14ac:dyDescent="0.25">
      <c r="A168" s="630"/>
      <c r="B168" s="631"/>
      <c r="C168" s="632"/>
    </row>
    <row r="169" spans="1:3" x14ac:dyDescent="0.25">
      <c r="A169" s="630"/>
      <c r="B169" s="631"/>
      <c r="C169" s="632"/>
    </row>
    <row r="170" spans="1:3" x14ac:dyDescent="0.25">
      <c r="A170" s="630"/>
      <c r="B170" s="631"/>
      <c r="C170" s="632"/>
    </row>
    <row r="171" spans="1:3" x14ac:dyDescent="0.25">
      <c r="A171" s="630"/>
      <c r="B171" s="631"/>
      <c r="C171" s="632"/>
    </row>
    <row r="172" spans="1:3" x14ac:dyDescent="0.25">
      <c r="A172" s="630"/>
      <c r="B172" s="631"/>
      <c r="C172" s="632"/>
    </row>
    <row r="173" spans="1:3" x14ac:dyDescent="0.25">
      <c r="A173" s="630"/>
      <c r="B173" s="631"/>
      <c r="C173" s="632"/>
    </row>
    <row r="174" spans="1:3" x14ac:dyDescent="0.25">
      <c r="A174" s="630"/>
      <c r="B174" s="631"/>
      <c r="C174" s="632"/>
    </row>
    <row r="175" spans="1:3" x14ac:dyDescent="0.25">
      <c r="A175" s="630"/>
      <c r="B175" s="631"/>
      <c r="C175" s="632"/>
    </row>
    <row r="176" spans="1:3" x14ac:dyDescent="0.25">
      <c r="A176" s="630"/>
      <c r="B176" s="631"/>
      <c r="C176" s="632"/>
    </row>
    <row r="177" spans="1:3" x14ac:dyDescent="0.25">
      <c r="A177" s="630"/>
      <c r="B177" s="631"/>
      <c r="C177" s="632"/>
    </row>
    <row r="178" spans="1:3" x14ac:dyDescent="0.25">
      <c r="A178" s="630"/>
      <c r="B178" s="631"/>
      <c r="C178" s="632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  <rowBreaks count="1" manualBreakCount="1">
    <brk id="90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theme="7"/>
  </sheetPr>
  <dimension ref="A1:K60"/>
  <sheetViews>
    <sheetView zoomScale="120" zoomScaleNormal="120" workbookViewId="0">
      <selection activeCell="L36" sqref="L36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CONCATENATE("5.12. melléklet ",E_ALAPADATOK!A7," ",E_ALAPADATOK!B7," ",E_ALAPADATOK!C7," ",E_ALAPADATOK!D7," ",E_ALAPADATOK!E7," ",E_ALAPADATOK!F7," ",E_ALAPADATOK!G7," ",E_ALAPADATOK!H7)</f>
        <v>5.12.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CONCATENATE(E_ALAPADATOK!B31)</f>
        <v>10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619</v>
      </c>
    </row>
    <row r="3" spans="1:11" s="465" customFormat="1" ht="23.1" customHeight="1" thickBot="1" x14ac:dyDescent="0.3">
      <c r="A3" s="635" t="s">
        <v>203</v>
      </c>
      <c r="B3" s="1763" t="s">
        <v>800</v>
      </c>
      <c r="C3" s="1764"/>
      <c r="D3" s="1764"/>
      <c r="E3" s="1764"/>
      <c r="F3" s="1764"/>
      <c r="G3" s="1764"/>
      <c r="H3" s="1764"/>
      <c r="I3" s="1764"/>
      <c r="J3" s="1764"/>
      <c r="K3" s="805" t="s">
        <v>54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'RM_5.12.sz.mell'!C10</f>
        <v>0</v>
      </c>
      <c r="D10" s="322">
        <f>'RM_5.12.sz.mell'!D10</f>
        <v>0</v>
      </c>
      <c r="E10" s="322">
        <f>'RM_5.12.sz.mell'!E10</f>
        <v>0</v>
      </c>
      <c r="F10" s="322">
        <f>'RM_5.12.sz.mell'!F10</f>
        <v>0</v>
      </c>
      <c r="G10" s="322">
        <f>'RM_5.12.sz.mell'!G10</f>
        <v>0</v>
      </c>
      <c r="H10" s="322">
        <f>'RM_5.12.sz.mell'!H10</f>
        <v>0</v>
      </c>
      <c r="I10" s="322">
        <f>'RM_5.12.sz.mell'!I10</f>
        <v>0</v>
      </c>
      <c r="J10" s="322">
        <f>'RM_5.12.sz.mell'!J10</f>
        <v>0</v>
      </c>
      <c r="K10" s="322">
        <f>'RM_5.12.sz.mell'!K10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'RM_5.12.sz.mell'!C11</f>
        <v>0</v>
      </c>
      <c r="D11" s="715">
        <f>'RM_5.12.sz.mell'!D11</f>
        <v>0</v>
      </c>
      <c r="E11" s="715">
        <f>'RM_5.12.sz.mell'!E11</f>
        <v>0</v>
      </c>
      <c r="F11" s="715">
        <f>'RM_5.12.sz.mell'!F11</f>
        <v>0</v>
      </c>
      <c r="G11" s="715">
        <f>'RM_5.12.sz.mell'!G11</f>
        <v>0</v>
      </c>
      <c r="H11" s="715">
        <f>'RM_5.12.sz.mell'!H11</f>
        <v>0</v>
      </c>
      <c r="I11" s="715">
        <f>'RM_5.12.sz.mell'!I11</f>
        <v>0</v>
      </c>
      <c r="J11" s="813">
        <f>'RM_5.12.sz.mell'!J11</f>
        <v>0</v>
      </c>
      <c r="K11" s="814">
        <f>'RM_5.12.sz.mell'!K11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'RM_5.12.sz.mell'!C12</f>
        <v>0</v>
      </c>
      <c r="D12" s="717">
        <f>'RM_5.12.sz.mell'!D12</f>
        <v>0</v>
      </c>
      <c r="E12" s="717">
        <f>'RM_5.12.sz.mell'!E12</f>
        <v>0</v>
      </c>
      <c r="F12" s="717">
        <f>'RM_5.12.sz.mell'!F12</f>
        <v>0</v>
      </c>
      <c r="G12" s="717">
        <f>'RM_5.12.sz.mell'!G12</f>
        <v>0</v>
      </c>
      <c r="H12" s="717">
        <f>'RM_5.12.sz.mell'!H12</f>
        <v>0</v>
      </c>
      <c r="I12" s="717">
        <f>'RM_5.12.sz.mell'!I12</f>
        <v>0</v>
      </c>
      <c r="J12" s="816">
        <f>'RM_5.12.sz.mell'!J12</f>
        <v>0</v>
      </c>
      <c r="K12" s="814">
        <f>'RM_5.12.sz.mell'!K12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'RM_5.12.sz.mell'!C13</f>
        <v>0</v>
      </c>
      <c r="D13" s="717">
        <f>'RM_5.12.sz.mell'!D13</f>
        <v>0</v>
      </c>
      <c r="E13" s="717">
        <f>'RM_5.12.sz.mell'!E13</f>
        <v>0</v>
      </c>
      <c r="F13" s="717">
        <f>'RM_5.12.sz.mell'!F13</f>
        <v>0</v>
      </c>
      <c r="G13" s="717">
        <f>'RM_5.12.sz.mell'!G13</f>
        <v>0</v>
      </c>
      <c r="H13" s="717">
        <f>'RM_5.12.sz.mell'!H13</f>
        <v>0</v>
      </c>
      <c r="I13" s="717">
        <f>'RM_5.12.sz.mell'!I13</f>
        <v>0</v>
      </c>
      <c r="J13" s="816">
        <f>'RM_5.12.sz.mell'!J13</f>
        <v>0</v>
      </c>
      <c r="K13" s="814">
        <f>'RM_5.12.sz.mell'!K13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'RM_5.12.sz.mell'!C14</f>
        <v>0</v>
      </c>
      <c r="D14" s="717">
        <f>'RM_5.12.sz.mell'!D14</f>
        <v>0</v>
      </c>
      <c r="E14" s="717">
        <f>'RM_5.12.sz.mell'!E14</f>
        <v>0</v>
      </c>
      <c r="F14" s="717">
        <f>'RM_5.12.sz.mell'!F14</f>
        <v>0</v>
      </c>
      <c r="G14" s="717">
        <f>'RM_5.12.sz.mell'!G14</f>
        <v>0</v>
      </c>
      <c r="H14" s="717">
        <f>'RM_5.12.sz.mell'!H14</f>
        <v>0</v>
      </c>
      <c r="I14" s="717">
        <f>'RM_5.12.sz.mell'!I14</f>
        <v>0</v>
      </c>
      <c r="J14" s="816">
        <f>'RM_5.12.sz.mell'!J14</f>
        <v>0</v>
      </c>
      <c r="K14" s="814">
        <f>'RM_5.12.sz.mell'!K14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'RM_5.12.sz.mell'!C15</f>
        <v>0</v>
      </c>
      <c r="D15" s="717">
        <f>'RM_5.12.sz.mell'!D15</f>
        <v>0</v>
      </c>
      <c r="E15" s="717">
        <f>'RM_5.12.sz.mell'!E15</f>
        <v>0</v>
      </c>
      <c r="F15" s="717">
        <f>'RM_5.12.sz.mell'!F15</f>
        <v>0</v>
      </c>
      <c r="G15" s="717">
        <f>'RM_5.12.sz.mell'!G15</f>
        <v>0</v>
      </c>
      <c r="H15" s="717">
        <f>'RM_5.12.sz.mell'!H15</f>
        <v>0</v>
      </c>
      <c r="I15" s="717">
        <f>'RM_5.12.sz.mell'!I15</f>
        <v>0</v>
      </c>
      <c r="J15" s="816">
        <f>'RM_5.12.sz.mell'!J15</f>
        <v>0</v>
      </c>
      <c r="K15" s="814">
        <f>'RM_5.12.sz.mell'!K15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'RM_5.12.sz.mell'!C16</f>
        <v>0</v>
      </c>
      <c r="D16" s="717">
        <f>'RM_5.12.sz.mell'!D16</f>
        <v>0</v>
      </c>
      <c r="E16" s="717">
        <f>'RM_5.12.sz.mell'!E16</f>
        <v>0</v>
      </c>
      <c r="F16" s="717">
        <f>'RM_5.12.sz.mell'!F16</f>
        <v>0</v>
      </c>
      <c r="G16" s="717">
        <f>'RM_5.12.sz.mell'!G16</f>
        <v>0</v>
      </c>
      <c r="H16" s="717">
        <f>'RM_5.12.sz.mell'!H16</f>
        <v>0</v>
      </c>
      <c r="I16" s="717">
        <f>'RM_5.12.sz.mell'!I16</f>
        <v>0</v>
      </c>
      <c r="J16" s="816">
        <f>'RM_5.12.sz.mell'!J16</f>
        <v>0</v>
      </c>
      <c r="K16" s="814">
        <f>'RM_5.12.sz.mell'!K16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'RM_5.12.sz.mell'!C17</f>
        <v>0</v>
      </c>
      <c r="D17" s="717">
        <f>'RM_5.12.sz.mell'!D17</f>
        <v>0</v>
      </c>
      <c r="E17" s="717">
        <f>'RM_5.12.sz.mell'!E17</f>
        <v>0</v>
      </c>
      <c r="F17" s="717">
        <f>'RM_5.12.sz.mell'!F17</f>
        <v>0</v>
      </c>
      <c r="G17" s="717">
        <f>'RM_5.12.sz.mell'!G17</f>
        <v>0</v>
      </c>
      <c r="H17" s="717">
        <f>'RM_5.12.sz.mell'!H17</f>
        <v>0</v>
      </c>
      <c r="I17" s="717">
        <f>'RM_5.12.sz.mell'!I17</f>
        <v>0</v>
      </c>
      <c r="J17" s="816">
        <f>'RM_5.12.sz.mell'!J17</f>
        <v>0</v>
      </c>
      <c r="K17" s="814">
        <f>'RM_5.12.sz.mell'!K17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'RM_5.12.sz.mell'!C18</f>
        <v>0</v>
      </c>
      <c r="D18" s="717">
        <f>'RM_5.12.sz.mell'!D18</f>
        <v>0</v>
      </c>
      <c r="E18" s="717">
        <f>'RM_5.12.sz.mell'!E18</f>
        <v>0</v>
      </c>
      <c r="F18" s="717">
        <f>'RM_5.12.sz.mell'!F18</f>
        <v>0</v>
      </c>
      <c r="G18" s="717">
        <f>'RM_5.12.sz.mell'!G18</f>
        <v>0</v>
      </c>
      <c r="H18" s="717">
        <f>'RM_5.12.sz.mell'!H18</f>
        <v>0</v>
      </c>
      <c r="I18" s="717">
        <f>'RM_5.12.sz.mell'!I18</f>
        <v>0</v>
      </c>
      <c r="J18" s="816">
        <f>'RM_5.12.sz.mell'!J18</f>
        <v>0</v>
      </c>
      <c r="K18" s="814">
        <f>'RM_5.12.sz.mell'!K18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'RM_5.12.sz.mell'!C19</f>
        <v>0</v>
      </c>
      <c r="D19" s="717">
        <f>'RM_5.12.sz.mell'!D19</f>
        <v>0</v>
      </c>
      <c r="E19" s="717">
        <f>'RM_5.12.sz.mell'!E19</f>
        <v>0</v>
      </c>
      <c r="F19" s="717">
        <f>'RM_5.12.sz.mell'!F19</f>
        <v>0</v>
      </c>
      <c r="G19" s="717">
        <f>'RM_5.12.sz.mell'!G19</f>
        <v>0</v>
      </c>
      <c r="H19" s="717">
        <f>'RM_5.12.sz.mell'!H19</f>
        <v>0</v>
      </c>
      <c r="I19" s="717">
        <f>'RM_5.12.sz.mell'!I19</f>
        <v>0</v>
      </c>
      <c r="J19" s="816">
        <f>'RM_5.12.sz.mell'!J19</f>
        <v>0</v>
      </c>
      <c r="K19" s="814">
        <f>'RM_5.12.sz.mell'!K19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'RM_5.12.sz.mell'!C20</f>
        <v>0</v>
      </c>
      <c r="D20" s="717">
        <f>'RM_5.12.sz.mell'!D20</f>
        <v>0</v>
      </c>
      <c r="E20" s="717">
        <f>'RM_5.12.sz.mell'!E20</f>
        <v>0</v>
      </c>
      <c r="F20" s="717">
        <f>'RM_5.12.sz.mell'!F20</f>
        <v>0</v>
      </c>
      <c r="G20" s="717">
        <f>'RM_5.12.sz.mell'!G20</f>
        <v>0</v>
      </c>
      <c r="H20" s="717">
        <f>'RM_5.12.sz.mell'!H20</f>
        <v>0</v>
      </c>
      <c r="I20" s="717">
        <f>'RM_5.12.sz.mell'!I20</f>
        <v>0</v>
      </c>
      <c r="J20" s="816">
        <f>'RM_5.12.sz.mell'!J20</f>
        <v>0</v>
      </c>
      <c r="K20" s="814">
        <f>'RM_5.12.sz.mell'!K20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'RM_5.12.sz.mell'!C21</f>
        <v>0</v>
      </c>
      <c r="D21" s="719">
        <f>'RM_5.12.sz.mell'!D21</f>
        <v>0</v>
      </c>
      <c r="E21" s="719">
        <f>'RM_5.12.sz.mell'!E21</f>
        <v>0</v>
      </c>
      <c r="F21" s="719">
        <f>'RM_5.12.sz.mell'!F21</f>
        <v>0</v>
      </c>
      <c r="G21" s="719">
        <f>'RM_5.12.sz.mell'!G21</f>
        <v>0</v>
      </c>
      <c r="H21" s="719">
        <f>'RM_5.12.sz.mell'!H21</f>
        <v>0</v>
      </c>
      <c r="I21" s="719">
        <f>'RM_5.12.sz.mell'!I21</f>
        <v>0</v>
      </c>
      <c r="J21" s="819">
        <f>'RM_5.12.sz.mell'!J21</f>
        <v>0</v>
      </c>
      <c r="K21" s="814">
        <f>'RM_5.12.sz.mell'!K21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'RM_5.12.sz.mell'!C22</f>
        <v>0</v>
      </c>
      <c r="D22" s="322">
        <f>'RM_5.12.sz.mell'!D22</f>
        <v>0</v>
      </c>
      <c r="E22" s="322">
        <f>'RM_5.12.sz.mell'!E22</f>
        <v>0</v>
      </c>
      <c r="F22" s="322">
        <f>'RM_5.12.sz.mell'!F22</f>
        <v>0</v>
      </c>
      <c r="G22" s="322">
        <f>'RM_5.12.sz.mell'!G22</f>
        <v>0</v>
      </c>
      <c r="H22" s="322">
        <f>'RM_5.12.sz.mell'!H22</f>
        <v>0</v>
      </c>
      <c r="I22" s="322">
        <f>'RM_5.12.sz.mell'!I22</f>
        <v>0</v>
      </c>
      <c r="J22" s="322">
        <f>'RM_5.12.sz.mell'!J22</f>
        <v>0</v>
      </c>
      <c r="K22" s="371">
        <f>'RM_5.12.sz.mell'!K22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'RM_5.12.sz.mell'!C23</f>
        <v>0</v>
      </c>
      <c r="D23" s="699">
        <f>'RM_5.12.sz.mell'!D23</f>
        <v>0</v>
      </c>
      <c r="E23" s="699">
        <f>'RM_5.12.sz.mell'!E23</f>
        <v>0</v>
      </c>
      <c r="F23" s="699">
        <f>'RM_5.12.sz.mell'!F23</f>
        <v>0</v>
      </c>
      <c r="G23" s="699">
        <f>'RM_5.12.sz.mell'!G23</f>
        <v>0</v>
      </c>
      <c r="H23" s="699">
        <f>'RM_5.12.sz.mell'!H23</f>
        <v>0</v>
      </c>
      <c r="I23" s="699">
        <f>'RM_5.12.sz.mell'!I23</f>
        <v>0</v>
      </c>
      <c r="J23" s="821">
        <f>'RM_5.12.sz.mell'!J23</f>
        <v>0</v>
      </c>
      <c r="K23" s="814">
        <f>'RM_5.12.sz.mell'!K23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'RM_5.12.sz.mell'!C24</f>
        <v>0</v>
      </c>
      <c r="D24" s="717">
        <f>'RM_5.12.sz.mell'!D24</f>
        <v>0</v>
      </c>
      <c r="E24" s="717">
        <f>'RM_5.12.sz.mell'!E24</f>
        <v>0</v>
      </c>
      <c r="F24" s="717">
        <f>'RM_5.12.sz.mell'!F24</f>
        <v>0</v>
      </c>
      <c r="G24" s="717">
        <f>'RM_5.12.sz.mell'!G24</f>
        <v>0</v>
      </c>
      <c r="H24" s="717">
        <f>'RM_5.12.sz.mell'!H24</f>
        <v>0</v>
      </c>
      <c r="I24" s="717">
        <f>'RM_5.12.sz.mell'!I24</f>
        <v>0</v>
      </c>
      <c r="J24" s="816">
        <f>'RM_5.12.sz.mell'!J24</f>
        <v>0</v>
      </c>
      <c r="K24" s="822">
        <f>'RM_5.12.sz.mell'!K24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'RM_5.12.sz.mell'!C25</f>
        <v>0</v>
      </c>
      <c r="D25" s="717">
        <f>'RM_5.12.sz.mell'!D25</f>
        <v>0</v>
      </c>
      <c r="E25" s="717">
        <f>'RM_5.12.sz.mell'!E25</f>
        <v>0</v>
      </c>
      <c r="F25" s="717">
        <f>'RM_5.12.sz.mell'!F25</f>
        <v>0</v>
      </c>
      <c r="G25" s="717">
        <f>'RM_5.12.sz.mell'!G25</f>
        <v>0</v>
      </c>
      <c r="H25" s="717">
        <f>'RM_5.12.sz.mell'!H25</f>
        <v>0</v>
      </c>
      <c r="I25" s="717">
        <f>'RM_5.12.sz.mell'!I25</f>
        <v>0</v>
      </c>
      <c r="J25" s="816">
        <f>'RM_5.12.sz.mell'!J25</f>
        <v>0</v>
      </c>
      <c r="K25" s="822">
        <f>'RM_5.12.sz.mell'!K25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'RM_5.12.sz.mell'!C26</f>
        <v>0</v>
      </c>
      <c r="D26" s="719">
        <f>'RM_5.12.sz.mell'!D26</f>
        <v>0</v>
      </c>
      <c r="E26" s="719">
        <f>'RM_5.12.sz.mell'!E26</f>
        <v>0</v>
      </c>
      <c r="F26" s="719">
        <f>'RM_5.12.sz.mell'!F26</f>
        <v>0</v>
      </c>
      <c r="G26" s="719">
        <f>'RM_5.12.sz.mell'!G26</f>
        <v>0</v>
      </c>
      <c r="H26" s="719">
        <f>'RM_5.12.sz.mell'!H26</f>
        <v>0</v>
      </c>
      <c r="I26" s="719">
        <f>'RM_5.12.sz.mell'!I26</f>
        <v>0</v>
      </c>
      <c r="J26" s="823">
        <f>'RM_5.12.sz.mell'!J26</f>
        <v>0</v>
      </c>
      <c r="K26" s="824">
        <f>'RM_5.12.sz.mell'!K26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'RM_5.12.sz.mell'!C27</f>
        <v>0</v>
      </c>
      <c r="D27" s="414">
        <f>'RM_5.12.sz.mell'!D27</f>
        <v>0</v>
      </c>
      <c r="E27" s="414">
        <f>'RM_5.12.sz.mell'!E27</f>
        <v>0</v>
      </c>
      <c r="F27" s="414">
        <f>'RM_5.12.sz.mell'!F27</f>
        <v>0</v>
      </c>
      <c r="G27" s="414">
        <f>'RM_5.12.sz.mell'!G27</f>
        <v>0</v>
      </c>
      <c r="H27" s="414">
        <f>'RM_5.12.sz.mell'!H27</f>
        <v>0</v>
      </c>
      <c r="I27" s="414">
        <f>'RM_5.12.sz.mell'!I27</f>
        <v>0</v>
      </c>
      <c r="J27" s="414">
        <f>'RM_5.12.sz.mell'!J27</f>
        <v>0</v>
      </c>
      <c r="K27" s="327">
        <f>'RM_5.12.sz.mell'!K27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'RM_5.12.sz.mell'!C28</f>
        <v>0</v>
      </c>
      <c r="D28" s="322">
        <f>'RM_5.12.sz.mell'!D28</f>
        <v>0</v>
      </c>
      <c r="E28" s="322">
        <f>'RM_5.12.sz.mell'!E28</f>
        <v>0</v>
      </c>
      <c r="F28" s="322">
        <f>'RM_5.12.sz.mell'!F28</f>
        <v>0</v>
      </c>
      <c r="G28" s="322">
        <f>'RM_5.12.sz.mell'!G28</f>
        <v>0</v>
      </c>
      <c r="H28" s="322">
        <f>'RM_5.12.sz.mell'!H28</f>
        <v>0</v>
      </c>
      <c r="I28" s="322">
        <f>'RM_5.12.sz.mell'!I28</f>
        <v>0</v>
      </c>
      <c r="J28" s="322">
        <f>'RM_5.12.sz.mell'!J28</f>
        <v>0</v>
      </c>
      <c r="K28" s="371">
        <f>'RM_5.12.sz.mell'!K28</f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'RM_5.12.sz.mell'!C29</f>
        <v>0</v>
      </c>
      <c r="D29" s="710">
        <f>'RM_5.12.sz.mell'!D29</f>
        <v>0</v>
      </c>
      <c r="E29" s="710">
        <f>'RM_5.12.sz.mell'!E29</f>
        <v>0</v>
      </c>
      <c r="F29" s="710">
        <f>'RM_5.12.sz.mell'!F29</f>
        <v>0</v>
      </c>
      <c r="G29" s="710">
        <f>'RM_5.12.sz.mell'!G29</f>
        <v>0</v>
      </c>
      <c r="H29" s="710">
        <f>'RM_5.12.sz.mell'!H29</f>
        <v>0</v>
      </c>
      <c r="I29" s="710">
        <f>'RM_5.12.sz.mell'!I29</f>
        <v>0</v>
      </c>
      <c r="J29" s="821">
        <f>'RM_5.12.sz.mell'!J29</f>
        <v>0</v>
      </c>
      <c r="K29" s="814">
        <f>'RM_5.12.sz.mell'!K29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'RM_5.12.sz.mell'!C30</f>
        <v>0</v>
      </c>
      <c r="D30" s="710">
        <f>'RM_5.12.sz.mell'!D30</f>
        <v>0</v>
      </c>
      <c r="E30" s="710">
        <f>'RM_5.12.sz.mell'!E30</f>
        <v>0</v>
      </c>
      <c r="F30" s="710">
        <f>'RM_5.12.sz.mell'!F30</f>
        <v>0</v>
      </c>
      <c r="G30" s="710">
        <f>'RM_5.12.sz.mell'!G30</f>
        <v>0</v>
      </c>
      <c r="H30" s="710">
        <f>'RM_5.12.sz.mell'!H30</f>
        <v>0</v>
      </c>
      <c r="I30" s="710">
        <f>'RM_5.12.sz.mell'!I30</f>
        <v>0</v>
      </c>
      <c r="J30" s="821">
        <f>'RM_5.12.sz.mell'!J30</f>
        <v>0</v>
      </c>
      <c r="K30" s="814">
        <f>'RM_5.12.sz.mell'!K30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'RM_5.12.sz.mell'!C31</f>
        <v>0</v>
      </c>
      <c r="D31" s="790">
        <f>'RM_5.12.sz.mell'!D31</f>
        <v>0</v>
      </c>
      <c r="E31" s="790">
        <f>'RM_5.12.sz.mell'!E31</f>
        <v>0</v>
      </c>
      <c r="F31" s="790">
        <f>'RM_5.12.sz.mell'!F31</f>
        <v>0</v>
      </c>
      <c r="G31" s="790">
        <f>'RM_5.12.sz.mell'!G31</f>
        <v>0</v>
      </c>
      <c r="H31" s="790">
        <f>'RM_5.12.sz.mell'!H31</f>
        <v>0</v>
      </c>
      <c r="I31" s="790">
        <f>'RM_5.12.sz.mell'!I31</f>
        <v>0</v>
      </c>
      <c r="J31" s="821">
        <f>'RM_5.12.sz.mell'!J31</f>
        <v>0</v>
      </c>
      <c r="K31" s="814">
        <f>'RM_5.12.sz.mell'!K31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'RM_5.12.sz.mell'!C32</f>
        <v>0</v>
      </c>
      <c r="D32" s="322">
        <f>'RM_5.12.sz.mell'!D32</f>
        <v>0</v>
      </c>
      <c r="E32" s="322">
        <f>'RM_5.12.sz.mell'!E32</f>
        <v>0</v>
      </c>
      <c r="F32" s="322">
        <f>'RM_5.12.sz.mell'!F32</f>
        <v>0</v>
      </c>
      <c r="G32" s="322">
        <f>'RM_5.12.sz.mell'!G32</f>
        <v>0</v>
      </c>
      <c r="H32" s="322">
        <f>'RM_5.12.sz.mell'!H32</f>
        <v>0</v>
      </c>
      <c r="I32" s="322">
        <f>'RM_5.12.sz.mell'!I32</f>
        <v>0</v>
      </c>
      <c r="J32" s="322">
        <f>'RM_5.12.sz.mell'!J32</f>
        <v>0</v>
      </c>
      <c r="K32" s="371">
        <f>'RM_5.12.sz.mell'!K32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'RM_5.12.sz.mell'!C33</f>
        <v>0</v>
      </c>
      <c r="D33" s="703">
        <f>'RM_5.12.sz.mell'!D33</f>
        <v>0</v>
      </c>
      <c r="E33" s="703">
        <f>'RM_5.12.sz.mell'!E33</f>
        <v>0</v>
      </c>
      <c r="F33" s="703">
        <f>'RM_5.12.sz.mell'!F33</f>
        <v>0</v>
      </c>
      <c r="G33" s="703">
        <f>'RM_5.12.sz.mell'!G33</f>
        <v>0</v>
      </c>
      <c r="H33" s="703">
        <f>'RM_5.12.sz.mell'!H33</f>
        <v>0</v>
      </c>
      <c r="I33" s="703">
        <f>'RM_5.12.sz.mell'!I33</f>
        <v>0</v>
      </c>
      <c r="J33" s="821">
        <f>'RM_5.12.sz.mell'!J33</f>
        <v>0</v>
      </c>
      <c r="K33" s="814">
        <f>'RM_5.12.sz.mell'!K33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'RM_5.12.sz.mell'!C34</f>
        <v>0</v>
      </c>
      <c r="D34" s="710">
        <f>'RM_5.12.sz.mell'!D34</f>
        <v>0</v>
      </c>
      <c r="E34" s="710">
        <f>'RM_5.12.sz.mell'!E34</f>
        <v>0</v>
      </c>
      <c r="F34" s="710">
        <f>'RM_5.12.sz.mell'!F34</f>
        <v>0</v>
      </c>
      <c r="G34" s="710">
        <f>'RM_5.12.sz.mell'!G34</f>
        <v>0</v>
      </c>
      <c r="H34" s="710">
        <f>'RM_5.12.sz.mell'!H34</f>
        <v>0</v>
      </c>
      <c r="I34" s="710">
        <f>'RM_5.12.sz.mell'!I34</f>
        <v>0</v>
      </c>
      <c r="J34" s="821">
        <f>'RM_5.12.sz.mell'!J34</f>
        <v>0</v>
      </c>
      <c r="K34" s="814">
        <f>'RM_5.12.sz.mell'!K34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'RM_5.12.sz.mell'!C35</f>
        <v>0</v>
      </c>
      <c r="D35" s="790">
        <f>'RM_5.12.sz.mell'!D35</f>
        <v>0</v>
      </c>
      <c r="E35" s="790">
        <f>'RM_5.12.sz.mell'!E35</f>
        <v>0</v>
      </c>
      <c r="F35" s="790">
        <f>'RM_5.12.sz.mell'!F35</f>
        <v>0</v>
      </c>
      <c r="G35" s="790">
        <f>'RM_5.12.sz.mell'!G35</f>
        <v>0</v>
      </c>
      <c r="H35" s="790">
        <f>'RM_5.12.sz.mell'!H35</f>
        <v>0</v>
      </c>
      <c r="I35" s="790">
        <f>'RM_5.12.sz.mell'!I35</f>
        <v>0</v>
      </c>
      <c r="J35" s="821">
        <f>'RM_5.12.sz.mell'!J35</f>
        <v>0</v>
      </c>
      <c r="K35" s="831">
        <f>'RM_5.12.sz.mell'!K35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'RM_5.12.sz.mell'!C36</f>
        <v>0</v>
      </c>
      <c r="D36" s="414">
        <f>'RM_5.12.sz.mell'!D36</f>
        <v>0</v>
      </c>
      <c r="E36" s="414">
        <f>'RM_5.12.sz.mell'!E36</f>
        <v>0</v>
      </c>
      <c r="F36" s="414">
        <f>'RM_5.12.sz.mell'!F36</f>
        <v>0</v>
      </c>
      <c r="G36" s="414">
        <f>'RM_5.12.sz.mell'!G36</f>
        <v>0</v>
      </c>
      <c r="H36" s="414">
        <f>'RM_5.12.sz.mell'!H36</f>
        <v>0</v>
      </c>
      <c r="I36" s="414">
        <f>'RM_5.12.sz.mell'!I36</f>
        <v>0</v>
      </c>
      <c r="J36" s="322">
        <f>'RM_5.12.sz.mell'!J36</f>
        <v>0</v>
      </c>
      <c r="K36" s="327">
        <f>'RM_5.12.sz.mell'!K36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'RM_5.12.sz.mell'!C37</f>
        <v>0</v>
      </c>
      <c r="D37" s="414">
        <f>'RM_5.12.sz.mell'!D37</f>
        <v>0</v>
      </c>
      <c r="E37" s="414">
        <f>'RM_5.12.sz.mell'!E37</f>
        <v>0</v>
      </c>
      <c r="F37" s="414">
        <f>'RM_5.12.sz.mell'!F37</f>
        <v>0</v>
      </c>
      <c r="G37" s="414">
        <f>'RM_5.12.sz.mell'!G37</f>
        <v>0</v>
      </c>
      <c r="H37" s="414">
        <f>'RM_5.12.sz.mell'!H37</f>
        <v>0</v>
      </c>
      <c r="I37" s="414">
        <f>'RM_5.12.sz.mell'!I37</f>
        <v>0</v>
      </c>
      <c r="J37" s="832">
        <f>'RM_5.12.sz.mell'!J37</f>
        <v>0</v>
      </c>
      <c r="K37" s="814">
        <f>'RM_5.12.sz.mell'!K37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'RM_5.12.sz.mell'!C38</f>
        <v>0</v>
      </c>
      <c r="D38" s="322">
        <f>'RM_5.12.sz.mell'!D38</f>
        <v>0</v>
      </c>
      <c r="E38" s="322">
        <f>'RM_5.12.sz.mell'!E38</f>
        <v>0</v>
      </c>
      <c r="F38" s="322">
        <f>'RM_5.12.sz.mell'!F38</f>
        <v>0</v>
      </c>
      <c r="G38" s="322">
        <f>'RM_5.12.sz.mell'!G38</f>
        <v>0</v>
      </c>
      <c r="H38" s="322">
        <f>'RM_5.12.sz.mell'!H38</f>
        <v>0</v>
      </c>
      <c r="I38" s="322">
        <f>'RM_5.12.sz.mell'!I38</f>
        <v>0</v>
      </c>
      <c r="J38" s="322">
        <f>'RM_5.12.sz.mell'!J38</f>
        <v>0</v>
      </c>
      <c r="K38" s="371">
        <f>'RM_5.12.sz.mell'!K38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'RM_5.12.sz.mell'!C39</f>
        <v>0</v>
      </c>
      <c r="D39" s="322">
        <f>'RM_5.12.sz.mell'!D39</f>
        <v>0</v>
      </c>
      <c r="E39" s="322">
        <f>'RM_5.12.sz.mell'!E39</f>
        <v>0</v>
      </c>
      <c r="F39" s="322">
        <f>'RM_5.12.sz.mell'!F39</f>
        <v>0</v>
      </c>
      <c r="G39" s="322">
        <f>'RM_5.12.sz.mell'!G39</f>
        <v>0</v>
      </c>
      <c r="H39" s="322">
        <f>'RM_5.12.sz.mell'!H39</f>
        <v>0</v>
      </c>
      <c r="I39" s="322">
        <f>'RM_5.12.sz.mell'!I39</f>
        <v>0</v>
      </c>
      <c r="J39" s="322">
        <f>'RM_5.12.sz.mell'!J39</f>
        <v>0</v>
      </c>
      <c r="K39" s="371">
        <f>'RM_5.12.sz.mell'!K39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'RM_5.12.sz.mell'!C40</f>
        <v>0</v>
      </c>
      <c r="D40" s="703">
        <f>'RM_5.12.sz.mell'!D40</f>
        <v>0</v>
      </c>
      <c r="E40" s="703">
        <f>'RM_5.12.sz.mell'!E40</f>
        <v>0</v>
      </c>
      <c r="F40" s="703">
        <f>'RM_5.12.sz.mell'!F40</f>
        <v>0</v>
      </c>
      <c r="G40" s="703">
        <f>'RM_5.12.sz.mell'!G40</f>
        <v>0</v>
      </c>
      <c r="H40" s="703">
        <f>'RM_5.12.sz.mell'!H40</f>
        <v>0</v>
      </c>
      <c r="I40" s="703">
        <f>'RM_5.12.sz.mell'!I40</f>
        <v>0</v>
      </c>
      <c r="J40" s="821">
        <f>'RM_5.12.sz.mell'!J40</f>
        <v>0</v>
      </c>
      <c r="K40" s="814">
        <f>'RM_5.12.sz.mell'!K40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'RM_5.12.sz.mell'!C41</f>
        <v>0</v>
      </c>
      <c r="D41" s="710">
        <f>'RM_5.12.sz.mell'!D41</f>
        <v>0</v>
      </c>
      <c r="E41" s="710">
        <f>'RM_5.12.sz.mell'!E41</f>
        <v>0</v>
      </c>
      <c r="F41" s="710">
        <f>'RM_5.12.sz.mell'!F41</f>
        <v>0</v>
      </c>
      <c r="G41" s="710">
        <f>'RM_5.12.sz.mell'!G41</f>
        <v>0</v>
      </c>
      <c r="H41" s="710">
        <f>'RM_5.12.sz.mell'!H41</f>
        <v>0</v>
      </c>
      <c r="I41" s="710">
        <f>'RM_5.12.sz.mell'!I41</f>
        <v>0</v>
      </c>
      <c r="J41" s="821">
        <f>'RM_5.12.sz.mell'!J41</f>
        <v>0</v>
      </c>
      <c r="K41" s="822">
        <f>'RM_5.12.sz.mell'!K41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'RM_5.12.sz.mell'!C42</f>
        <v>0</v>
      </c>
      <c r="D42" s="707">
        <f>'RM_5.12.sz.mell'!D42</f>
        <v>0</v>
      </c>
      <c r="E42" s="707">
        <f>'RM_5.12.sz.mell'!E42</f>
        <v>0</v>
      </c>
      <c r="F42" s="707">
        <f>'RM_5.12.sz.mell'!F42</f>
        <v>0</v>
      </c>
      <c r="G42" s="707">
        <f>'RM_5.12.sz.mell'!G42</f>
        <v>0</v>
      </c>
      <c r="H42" s="707">
        <f>'RM_5.12.sz.mell'!H42</f>
        <v>0</v>
      </c>
      <c r="I42" s="707">
        <f>'RM_5.12.sz.mell'!I42</f>
        <v>0</v>
      </c>
      <c r="J42" s="821">
        <f>'RM_5.12.sz.mell'!J42</f>
        <v>0</v>
      </c>
      <c r="K42" s="824">
        <f>'RM_5.12.sz.mell'!K42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'RM_5.12.sz.mell'!C43</f>
        <v>0</v>
      </c>
      <c r="D43" s="322">
        <f>'RM_5.12.sz.mell'!D43</f>
        <v>0</v>
      </c>
      <c r="E43" s="322">
        <f>'RM_5.12.sz.mell'!E43</f>
        <v>0</v>
      </c>
      <c r="F43" s="322">
        <f>'RM_5.12.sz.mell'!F43</f>
        <v>0</v>
      </c>
      <c r="G43" s="322">
        <f>'RM_5.12.sz.mell'!G43</f>
        <v>0</v>
      </c>
      <c r="H43" s="322">
        <f>'RM_5.12.sz.mell'!H43</f>
        <v>0</v>
      </c>
      <c r="I43" s="322">
        <f>'RM_5.12.sz.mell'!I43</f>
        <v>0</v>
      </c>
      <c r="J43" s="322">
        <f>'RM_5.12.sz.mell'!J43</f>
        <v>0</v>
      </c>
      <c r="K43" s="371">
        <f>'RM_5.12.sz.mell'!K43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'RM_5.12.sz.mell'!C45</f>
        <v>0</v>
      </c>
      <c r="D45" s="834">
        <f>'RM_5.12.sz.mell'!D45</f>
        <v>0</v>
      </c>
      <c r="E45" s="834">
        <f>'RM_5.12.sz.mell'!E45</f>
        <v>0</v>
      </c>
      <c r="F45" s="834">
        <f>'RM_5.12.sz.mell'!F45</f>
        <v>0</v>
      </c>
      <c r="G45" s="834">
        <f>'RM_5.12.sz.mell'!G45</f>
        <v>0</v>
      </c>
      <c r="H45" s="834">
        <f>'RM_5.12.sz.mell'!H45</f>
        <v>0</v>
      </c>
      <c r="I45" s="834">
        <f>'RM_5.12.sz.mell'!I45</f>
        <v>0</v>
      </c>
      <c r="J45" s="834">
        <f>'RM_5.12.sz.mell'!J45</f>
        <v>0</v>
      </c>
      <c r="K45" s="327">
        <f>'RM_5.12.sz.mell'!K45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'RM_5.12.sz.mell'!C46</f>
        <v>0</v>
      </c>
      <c r="D46" s="836">
        <f>'RM_5.12.sz.mell'!D46</f>
        <v>0</v>
      </c>
      <c r="E46" s="836">
        <f>'RM_5.12.sz.mell'!E46</f>
        <v>0</v>
      </c>
      <c r="F46" s="836">
        <f>'RM_5.12.sz.mell'!F46</f>
        <v>0</v>
      </c>
      <c r="G46" s="836">
        <f>'RM_5.12.sz.mell'!G46</f>
        <v>0</v>
      </c>
      <c r="H46" s="836">
        <f>'RM_5.12.sz.mell'!H46</f>
        <v>0</v>
      </c>
      <c r="I46" s="836">
        <f>'RM_5.12.sz.mell'!I46</f>
        <v>0</v>
      </c>
      <c r="J46" s="836">
        <f>'RM_5.12.sz.mell'!J46</f>
        <v>0</v>
      </c>
      <c r="K46" s="837">
        <f>'RM_5.12.sz.mell'!K46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'RM_5.12.sz.mell'!C47</f>
        <v>0</v>
      </c>
      <c r="D47" s="839">
        <f>'RM_5.12.sz.mell'!D47</f>
        <v>0</v>
      </c>
      <c r="E47" s="839">
        <f>'RM_5.12.sz.mell'!E47</f>
        <v>0</v>
      </c>
      <c r="F47" s="839">
        <f>'RM_5.12.sz.mell'!F47</f>
        <v>0</v>
      </c>
      <c r="G47" s="839">
        <f>'RM_5.12.sz.mell'!G47</f>
        <v>0</v>
      </c>
      <c r="H47" s="839">
        <f>'RM_5.12.sz.mell'!H47</f>
        <v>0</v>
      </c>
      <c r="I47" s="839">
        <f>'RM_5.12.sz.mell'!I47</f>
        <v>0</v>
      </c>
      <c r="J47" s="839">
        <f>'RM_5.12.sz.mell'!J47</f>
        <v>0</v>
      </c>
      <c r="K47" s="840">
        <f>'RM_5.12.sz.mell'!K47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'RM_5.12.sz.mell'!C48</f>
        <v>0</v>
      </c>
      <c r="D48" s="839">
        <f>'RM_5.12.sz.mell'!D48</f>
        <v>0</v>
      </c>
      <c r="E48" s="839">
        <f>'RM_5.12.sz.mell'!E48</f>
        <v>0</v>
      </c>
      <c r="F48" s="839">
        <f>'RM_5.12.sz.mell'!F48</f>
        <v>0</v>
      </c>
      <c r="G48" s="839">
        <f>'RM_5.12.sz.mell'!G48</f>
        <v>0</v>
      </c>
      <c r="H48" s="839">
        <f>'RM_5.12.sz.mell'!H48</f>
        <v>0</v>
      </c>
      <c r="I48" s="839">
        <f>'RM_5.12.sz.mell'!I48</f>
        <v>0</v>
      </c>
      <c r="J48" s="839">
        <f>'RM_5.12.sz.mell'!J48</f>
        <v>0</v>
      </c>
      <c r="K48" s="840">
        <f>'RM_5.12.sz.mell'!K48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'RM_5.12.sz.mell'!C49</f>
        <v>0</v>
      </c>
      <c r="D49" s="839">
        <f>'RM_5.12.sz.mell'!D49</f>
        <v>0</v>
      </c>
      <c r="E49" s="839">
        <f>'RM_5.12.sz.mell'!E49</f>
        <v>0</v>
      </c>
      <c r="F49" s="839">
        <f>'RM_5.12.sz.mell'!F49</f>
        <v>0</v>
      </c>
      <c r="G49" s="839">
        <f>'RM_5.12.sz.mell'!G49</f>
        <v>0</v>
      </c>
      <c r="H49" s="839">
        <f>'RM_5.12.sz.mell'!H49</f>
        <v>0</v>
      </c>
      <c r="I49" s="839">
        <f>'RM_5.12.sz.mell'!I49</f>
        <v>0</v>
      </c>
      <c r="J49" s="839">
        <f>'RM_5.12.sz.mell'!J49</f>
        <v>0</v>
      </c>
      <c r="K49" s="840">
        <f>'RM_5.12.sz.mell'!K49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'RM_5.12.sz.mell'!C50</f>
        <v>0</v>
      </c>
      <c r="D50" s="839">
        <f>'RM_5.12.sz.mell'!D50</f>
        <v>0</v>
      </c>
      <c r="E50" s="839">
        <f>'RM_5.12.sz.mell'!E50</f>
        <v>0</v>
      </c>
      <c r="F50" s="839">
        <f>'RM_5.12.sz.mell'!F50</f>
        <v>0</v>
      </c>
      <c r="G50" s="839">
        <f>'RM_5.12.sz.mell'!G50</f>
        <v>0</v>
      </c>
      <c r="H50" s="839">
        <f>'RM_5.12.sz.mell'!H50</f>
        <v>0</v>
      </c>
      <c r="I50" s="839">
        <f>'RM_5.12.sz.mell'!I50</f>
        <v>0</v>
      </c>
      <c r="J50" s="839">
        <f>'RM_5.12.sz.mell'!J50</f>
        <v>0</v>
      </c>
      <c r="K50" s="840">
        <f>'RM_5.12.sz.mell'!K50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'RM_5.12.sz.mell'!C51</f>
        <v>0</v>
      </c>
      <c r="D51" s="834">
        <f>'RM_5.12.sz.mell'!D51</f>
        <v>0</v>
      </c>
      <c r="E51" s="834">
        <f>'RM_5.12.sz.mell'!E51</f>
        <v>0</v>
      </c>
      <c r="F51" s="834">
        <f>'RM_5.12.sz.mell'!F51</f>
        <v>0</v>
      </c>
      <c r="G51" s="834">
        <f>'RM_5.12.sz.mell'!G51</f>
        <v>0</v>
      </c>
      <c r="H51" s="834">
        <f>'RM_5.12.sz.mell'!H51</f>
        <v>0</v>
      </c>
      <c r="I51" s="834">
        <f>'RM_5.12.sz.mell'!I51</f>
        <v>0</v>
      </c>
      <c r="J51" s="834">
        <f>'RM_5.12.sz.mell'!J51</f>
        <v>0</v>
      </c>
      <c r="K51" s="327">
        <f>'RM_5.12.sz.mell'!K51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'RM_5.12.sz.mell'!C52</f>
        <v>0</v>
      </c>
      <c r="D52" s="836">
        <f>'RM_5.12.sz.mell'!D52</f>
        <v>0</v>
      </c>
      <c r="E52" s="836">
        <f>'RM_5.12.sz.mell'!E52</f>
        <v>0</v>
      </c>
      <c r="F52" s="836">
        <f>'RM_5.12.sz.mell'!F52</f>
        <v>0</v>
      </c>
      <c r="G52" s="836">
        <f>'RM_5.12.sz.mell'!G52</f>
        <v>0</v>
      </c>
      <c r="H52" s="836">
        <f>'RM_5.12.sz.mell'!H52</f>
        <v>0</v>
      </c>
      <c r="I52" s="836">
        <f>'RM_5.12.sz.mell'!I52</f>
        <v>0</v>
      </c>
      <c r="J52" s="836">
        <f>'RM_5.12.sz.mell'!J52</f>
        <v>0</v>
      </c>
      <c r="K52" s="837">
        <f>'RM_5.12.sz.mell'!K52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'RM_5.12.sz.mell'!C53</f>
        <v>0</v>
      </c>
      <c r="D53" s="839">
        <f>'RM_5.12.sz.mell'!D53</f>
        <v>0</v>
      </c>
      <c r="E53" s="839">
        <f>'RM_5.12.sz.mell'!E53</f>
        <v>0</v>
      </c>
      <c r="F53" s="839">
        <f>'RM_5.12.sz.mell'!F53</f>
        <v>0</v>
      </c>
      <c r="G53" s="839">
        <f>'RM_5.12.sz.mell'!G53</f>
        <v>0</v>
      </c>
      <c r="H53" s="839">
        <f>'RM_5.12.sz.mell'!H53</f>
        <v>0</v>
      </c>
      <c r="I53" s="839">
        <f>'RM_5.12.sz.mell'!I53</f>
        <v>0</v>
      </c>
      <c r="J53" s="839">
        <f>'RM_5.12.sz.mell'!J53</f>
        <v>0</v>
      </c>
      <c r="K53" s="840">
        <f>'RM_5.12.sz.mell'!K53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'RM_5.12.sz.mell'!C54</f>
        <v>0</v>
      </c>
      <c r="D54" s="839">
        <f>'RM_5.12.sz.mell'!D54</f>
        <v>0</v>
      </c>
      <c r="E54" s="839">
        <f>'RM_5.12.sz.mell'!E54</f>
        <v>0</v>
      </c>
      <c r="F54" s="839">
        <f>'RM_5.12.sz.mell'!F54</f>
        <v>0</v>
      </c>
      <c r="G54" s="839">
        <f>'RM_5.12.sz.mell'!G54</f>
        <v>0</v>
      </c>
      <c r="H54" s="839">
        <f>'RM_5.12.sz.mell'!H54</f>
        <v>0</v>
      </c>
      <c r="I54" s="839">
        <f>'RM_5.12.sz.mell'!I54</f>
        <v>0</v>
      </c>
      <c r="J54" s="839">
        <f>'RM_5.12.sz.mell'!J54</f>
        <v>0</v>
      </c>
      <c r="K54" s="840">
        <f>'RM_5.12.sz.mell'!K54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'RM_5.12.sz.mell'!C55</f>
        <v>0</v>
      </c>
      <c r="D55" s="839">
        <f>'RM_5.12.sz.mell'!D55</f>
        <v>0</v>
      </c>
      <c r="E55" s="839">
        <f>'RM_5.12.sz.mell'!E55</f>
        <v>0</v>
      </c>
      <c r="F55" s="839">
        <f>'RM_5.12.sz.mell'!F55</f>
        <v>0</v>
      </c>
      <c r="G55" s="839">
        <f>'RM_5.12.sz.mell'!G55</f>
        <v>0</v>
      </c>
      <c r="H55" s="839">
        <f>'RM_5.12.sz.mell'!H55</f>
        <v>0</v>
      </c>
      <c r="I55" s="839">
        <f>'RM_5.12.sz.mell'!I55</f>
        <v>0</v>
      </c>
      <c r="J55" s="839">
        <f>'RM_5.12.sz.mell'!J55</f>
        <v>0</v>
      </c>
      <c r="K55" s="840">
        <f>'RM_5.12.sz.mell'!K55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'RM_5.12.sz.mell'!C56</f>
        <v>0</v>
      </c>
      <c r="D56" s="834">
        <f>'RM_5.12.sz.mell'!D56</f>
        <v>0</v>
      </c>
      <c r="E56" s="834">
        <f>'RM_5.12.sz.mell'!E56</f>
        <v>0</v>
      </c>
      <c r="F56" s="834">
        <f>'RM_5.12.sz.mell'!F56</f>
        <v>0</v>
      </c>
      <c r="G56" s="834">
        <f>'RM_5.12.sz.mell'!G56</f>
        <v>0</v>
      </c>
      <c r="H56" s="834">
        <f>'RM_5.12.sz.mell'!H56</f>
        <v>0</v>
      </c>
      <c r="I56" s="834">
        <f>'RM_5.12.sz.mell'!I56</f>
        <v>0</v>
      </c>
      <c r="J56" s="834">
        <f>'RM_5.12.sz.mell'!J56</f>
        <v>0</v>
      </c>
      <c r="K56" s="327">
        <f>'RM_5.12.sz.mell'!K56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'RM_5.12.sz.mell'!C57</f>
        <v>0</v>
      </c>
      <c r="D57" s="842">
        <f>'RM_5.12.sz.mell'!D57</f>
        <v>0</v>
      </c>
      <c r="E57" s="842">
        <f>'RM_5.12.sz.mell'!E57</f>
        <v>0</v>
      </c>
      <c r="F57" s="842">
        <f>'RM_5.12.sz.mell'!F57</f>
        <v>0</v>
      </c>
      <c r="G57" s="842">
        <f>'RM_5.12.sz.mell'!G57</f>
        <v>0</v>
      </c>
      <c r="H57" s="842">
        <f>'RM_5.12.sz.mell'!H57</f>
        <v>0</v>
      </c>
      <c r="I57" s="842">
        <f>'RM_5.12.sz.mell'!I57</f>
        <v>0</v>
      </c>
      <c r="J57" s="842">
        <f>'RM_5.12.sz.mell'!J57</f>
        <v>0</v>
      </c>
      <c r="K57" s="375">
        <f>'RM_5.12.sz.mell'!K57</f>
        <v>0</v>
      </c>
    </row>
    <row r="58" spans="1:11" ht="8.1" customHeight="1" thickBot="1" x14ac:dyDescent="0.3">
      <c r="C58" s="848">
        <f>'RM_5.12.sz.mell'!C58</f>
        <v>0</v>
      </c>
      <c r="D58" s="848">
        <f>'RM_5.12.sz.mell'!D58</f>
        <v>0</v>
      </c>
      <c r="E58" s="848">
        <f>'RM_5.12.sz.mell'!E58</f>
        <v>0</v>
      </c>
      <c r="F58" s="848">
        <f>'RM_5.12.sz.mell'!F58</f>
        <v>0</v>
      </c>
      <c r="G58" s="848">
        <f>'RM_5.12.sz.mell'!G58</f>
        <v>0</v>
      </c>
      <c r="H58" s="848">
        <f>'RM_5.12.sz.mell'!H58</f>
        <v>0</v>
      </c>
      <c r="I58" s="848">
        <f>'RM_5.12.sz.mell'!I58</f>
        <v>0</v>
      </c>
      <c r="J58" s="848">
        <f>'RM_5.12.sz.mell'!J58</f>
        <v>0</v>
      </c>
      <c r="K58" s="849">
        <f>'RM_5.12.sz.mell'!K58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'RM_5.12.sz.mell'!C59</f>
        <v>0</v>
      </c>
      <c r="D59" s="846">
        <f>'RM_5.12.sz.mell'!D59</f>
        <v>0</v>
      </c>
      <c r="E59" s="846">
        <f>'RM_5.12.sz.mell'!E59</f>
        <v>0</v>
      </c>
      <c r="F59" s="846">
        <f>'RM_5.12.sz.mell'!F59</f>
        <v>0</v>
      </c>
      <c r="G59" s="846">
        <f>'RM_5.12.sz.mell'!G59</f>
        <v>0</v>
      </c>
      <c r="H59" s="846">
        <f>'RM_5.12.sz.mell'!H59</f>
        <v>0</v>
      </c>
      <c r="I59" s="846">
        <f>'RM_5.12.sz.mell'!I59</f>
        <v>0</v>
      </c>
      <c r="J59" s="846">
        <f>'RM_5.12.sz.mell'!J59</f>
        <v>0</v>
      </c>
      <c r="K59" s="847">
        <f>'RM_5.12.sz.mell'!K59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'RM_5.12.sz.mell'!C60</f>
        <v>0</v>
      </c>
      <c r="D60" s="846">
        <f>'RM_5.12.sz.mell'!D60</f>
        <v>0</v>
      </c>
      <c r="E60" s="846">
        <f>'RM_5.12.sz.mell'!E60</f>
        <v>0</v>
      </c>
      <c r="F60" s="846">
        <f>'RM_5.12.sz.mell'!F60</f>
        <v>0</v>
      </c>
      <c r="G60" s="846">
        <f>'RM_5.12.sz.mell'!G60</f>
        <v>0</v>
      </c>
      <c r="H60" s="846">
        <f>'RM_5.12.sz.mell'!H60</f>
        <v>0</v>
      </c>
      <c r="I60" s="846">
        <f>'RM_5.12.sz.mell'!I60</f>
        <v>0</v>
      </c>
      <c r="J60" s="846">
        <f>'RM_5.12.sz.mell'!J60</f>
        <v>0</v>
      </c>
      <c r="K60" s="847">
        <f>'RM_5.12.sz.mell'!K60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theme="7"/>
  </sheetPr>
  <dimension ref="A1:K60"/>
  <sheetViews>
    <sheetView topLeftCell="B1" zoomScale="120" zoomScaleNormal="120" workbookViewId="0">
      <selection activeCell="O38" sqref="O38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CONCATENATE("5.12.1. melléklet ",E_ALAPADATOK!A7," ",E_ALAPADATOK!B7," ",E_ALAPADATOK!C7," ",E_ALAPADATOK!D7," ",E_ALAPADATOK!E7," ",E_ALAPADATOK!F7," ",E_ALAPADATOK!G7," ",E_ALAPADATOK!H7)</f>
        <v>5.12.1.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CONCATENATE('E_5.12.sz.mell'!B2:J2)</f>
        <v>10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619</v>
      </c>
    </row>
    <row r="3" spans="1:11" s="465" customFormat="1" ht="23.1" customHeight="1" thickBot="1" x14ac:dyDescent="0.3">
      <c r="A3" s="635" t="s">
        <v>203</v>
      </c>
      <c r="B3" s="1763" t="str">
        <f>CONCATENATE('E_5.1.1.sz.mell'!B3:J3)</f>
        <v>Kötelező feladtok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59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'RM_5.12.1.sz.mell'!C10</f>
        <v>0</v>
      </c>
      <c r="D10" s="322">
        <f>'RM_5.12.1.sz.mell'!D10</f>
        <v>0</v>
      </c>
      <c r="E10" s="322">
        <f>'RM_5.12.1.sz.mell'!E10</f>
        <v>0</v>
      </c>
      <c r="F10" s="322">
        <f>'RM_5.12.1.sz.mell'!F10</f>
        <v>0</v>
      </c>
      <c r="G10" s="322">
        <f>'RM_5.12.1.sz.mell'!G10</f>
        <v>0</v>
      </c>
      <c r="H10" s="322">
        <f>'RM_5.12.1.sz.mell'!H10</f>
        <v>0</v>
      </c>
      <c r="I10" s="322">
        <f>'RM_5.12.1.sz.mell'!I10</f>
        <v>0</v>
      </c>
      <c r="J10" s="322">
        <f>'RM_5.12.1.sz.mell'!J10</f>
        <v>0</v>
      </c>
      <c r="K10" s="322">
        <f>'RM_5.12.1.sz.mell'!K10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'RM_5.12.1.sz.mell'!C11</f>
        <v>0</v>
      </c>
      <c r="D11" s="715">
        <f>'RM_5.12.1.sz.mell'!D11</f>
        <v>0</v>
      </c>
      <c r="E11" s="715">
        <f>'RM_5.12.1.sz.mell'!E11</f>
        <v>0</v>
      </c>
      <c r="F11" s="715">
        <f>'RM_5.12.1.sz.mell'!F11</f>
        <v>0</v>
      </c>
      <c r="G11" s="715">
        <f>'RM_5.12.1.sz.mell'!G11</f>
        <v>0</v>
      </c>
      <c r="H11" s="715">
        <f>'RM_5.12.1.sz.mell'!H11</f>
        <v>0</v>
      </c>
      <c r="I11" s="715">
        <f>'RM_5.12.1.sz.mell'!I11</f>
        <v>0</v>
      </c>
      <c r="J11" s="813">
        <f>'RM_5.12.1.sz.mell'!J11</f>
        <v>0</v>
      </c>
      <c r="K11" s="814">
        <f>'RM_5.12.1.sz.mell'!K11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'RM_5.12.1.sz.mell'!C12</f>
        <v>0</v>
      </c>
      <c r="D12" s="717">
        <f>'RM_5.12.1.sz.mell'!D12</f>
        <v>0</v>
      </c>
      <c r="E12" s="717">
        <f>'RM_5.12.1.sz.mell'!E12</f>
        <v>0</v>
      </c>
      <c r="F12" s="717">
        <f>'RM_5.12.1.sz.mell'!F12</f>
        <v>0</v>
      </c>
      <c r="G12" s="717">
        <f>'RM_5.12.1.sz.mell'!G12</f>
        <v>0</v>
      </c>
      <c r="H12" s="717">
        <f>'RM_5.12.1.sz.mell'!H12</f>
        <v>0</v>
      </c>
      <c r="I12" s="717">
        <f>'RM_5.12.1.sz.mell'!I12</f>
        <v>0</v>
      </c>
      <c r="J12" s="816">
        <f>'RM_5.12.1.sz.mell'!J12</f>
        <v>0</v>
      </c>
      <c r="K12" s="814">
        <f>'RM_5.12.1.sz.mell'!K12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'RM_5.12.1.sz.mell'!C13</f>
        <v>0</v>
      </c>
      <c r="D13" s="717">
        <f>'RM_5.12.1.sz.mell'!D13</f>
        <v>0</v>
      </c>
      <c r="E13" s="717">
        <f>'RM_5.12.1.sz.mell'!E13</f>
        <v>0</v>
      </c>
      <c r="F13" s="717">
        <f>'RM_5.12.1.sz.mell'!F13</f>
        <v>0</v>
      </c>
      <c r="G13" s="717">
        <f>'RM_5.12.1.sz.mell'!G13</f>
        <v>0</v>
      </c>
      <c r="H13" s="717">
        <f>'RM_5.12.1.sz.mell'!H13</f>
        <v>0</v>
      </c>
      <c r="I13" s="717">
        <f>'RM_5.12.1.sz.mell'!I13</f>
        <v>0</v>
      </c>
      <c r="J13" s="816">
        <f>'RM_5.12.1.sz.mell'!J13</f>
        <v>0</v>
      </c>
      <c r="K13" s="814">
        <f>'RM_5.12.1.sz.mell'!K13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'RM_5.12.1.sz.mell'!C14</f>
        <v>0</v>
      </c>
      <c r="D14" s="717">
        <f>'RM_5.12.1.sz.mell'!D14</f>
        <v>0</v>
      </c>
      <c r="E14" s="717">
        <f>'RM_5.12.1.sz.mell'!E14</f>
        <v>0</v>
      </c>
      <c r="F14" s="717">
        <f>'RM_5.12.1.sz.mell'!F14</f>
        <v>0</v>
      </c>
      <c r="G14" s="717">
        <f>'RM_5.12.1.sz.mell'!G14</f>
        <v>0</v>
      </c>
      <c r="H14" s="717">
        <f>'RM_5.12.1.sz.mell'!H14</f>
        <v>0</v>
      </c>
      <c r="I14" s="717">
        <f>'RM_5.12.1.sz.mell'!I14</f>
        <v>0</v>
      </c>
      <c r="J14" s="816">
        <f>'RM_5.12.1.sz.mell'!J14</f>
        <v>0</v>
      </c>
      <c r="K14" s="814">
        <f>'RM_5.12.1.sz.mell'!K14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'RM_5.12.1.sz.mell'!C15</f>
        <v>0</v>
      </c>
      <c r="D15" s="717">
        <f>'RM_5.12.1.sz.mell'!D15</f>
        <v>0</v>
      </c>
      <c r="E15" s="717">
        <f>'RM_5.12.1.sz.mell'!E15</f>
        <v>0</v>
      </c>
      <c r="F15" s="717">
        <f>'RM_5.12.1.sz.mell'!F15</f>
        <v>0</v>
      </c>
      <c r="G15" s="717">
        <f>'RM_5.12.1.sz.mell'!G15</f>
        <v>0</v>
      </c>
      <c r="H15" s="717">
        <f>'RM_5.12.1.sz.mell'!H15</f>
        <v>0</v>
      </c>
      <c r="I15" s="717">
        <f>'RM_5.12.1.sz.mell'!I15</f>
        <v>0</v>
      </c>
      <c r="J15" s="816">
        <f>'RM_5.12.1.sz.mell'!J15</f>
        <v>0</v>
      </c>
      <c r="K15" s="814">
        <f>'RM_5.12.1.sz.mell'!K15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'RM_5.12.1.sz.mell'!C16</f>
        <v>0</v>
      </c>
      <c r="D16" s="717">
        <f>'RM_5.12.1.sz.mell'!D16</f>
        <v>0</v>
      </c>
      <c r="E16" s="717">
        <f>'RM_5.12.1.sz.mell'!E16</f>
        <v>0</v>
      </c>
      <c r="F16" s="717">
        <f>'RM_5.12.1.sz.mell'!F16</f>
        <v>0</v>
      </c>
      <c r="G16" s="717">
        <f>'RM_5.12.1.sz.mell'!G16</f>
        <v>0</v>
      </c>
      <c r="H16" s="717">
        <f>'RM_5.12.1.sz.mell'!H16</f>
        <v>0</v>
      </c>
      <c r="I16" s="717">
        <f>'RM_5.12.1.sz.mell'!I16</f>
        <v>0</v>
      </c>
      <c r="J16" s="816">
        <f>'RM_5.12.1.sz.mell'!J16</f>
        <v>0</v>
      </c>
      <c r="K16" s="814">
        <f>'RM_5.12.1.sz.mell'!K16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'RM_5.12.1.sz.mell'!C17</f>
        <v>0</v>
      </c>
      <c r="D17" s="717">
        <f>'RM_5.12.1.sz.mell'!D17</f>
        <v>0</v>
      </c>
      <c r="E17" s="717">
        <f>'RM_5.12.1.sz.mell'!E17</f>
        <v>0</v>
      </c>
      <c r="F17" s="717">
        <f>'RM_5.12.1.sz.mell'!F17</f>
        <v>0</v>
      </c>
      <c r="G17" s="717">
        <f>'RM_5.12.1.sz.mell'!G17</f>
        <v>0</v>
      </c>
      <c r="H17" s="717">
        <f>'RM_5.12.1.sz.mell'!H17</f>
        <v>0</v>
      </c>
      <c r="I17" s="717">
        <f>'RM_5.12.1.sz.mell'!I17</f>
        <v>0</v>
      </c>
      <c r="J17" s="816">
        <f>'RM_5.12.1.sz.mell'!J17</f>
        <v>0</v>
      </c>
      <c r="K17" s="814">
        <f>'RM_5.12.1.sz.mell'!K17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'RM_5.12.1.sz.mell'!C18</f>
        <v>0</v>
      </c>
      <c r="D18" s="717">
        <f>'RM_5.12.1.sz.mell'!D18</f>
        <v>0</v>
      </c>
      <c r="E18" s="717">
        <f>'RM_5.12.1.sz.mell'!E18</f>
        <v>0</v>
      </c>
      <c r="F18" s="717">
        <f>'RM_5.12.1.sz.mell'!F18</f>
        <v>0</v>
      </c>
      <c r="G18" s="717">
        <f>'RM_5.12.1.sz.mell'!G18</f>
        <v>0</v>
      </c>
      <c r="H18" s="717">
        <f>'RM_5.12.1.sz.mell'!H18</f>
        <v>0</v>
      </c>
      <c r="I18" s="717">
        <f>'RM_5.12.1.sz.mell'!I18</f>
        <v>0</v>
      </c>
      <c r="J18" s="816">
        <f>'RM_5.12.1.sz.mell'!J18</f>
        <v>0</v>
      </c>
      <c r="K18" s="814">
        <f>'RM_5.12.1.sz.mell'!K18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'RM_5.12.1.sz.mell'!C19</f>
        <v>0</v>
      </c>
      <c r="D19" s="717">
        <f>'RM_5.12.1.sz.mell'!D19</f>
        <v>0</v>
      </c>
      <c r="E19" s="717">
        <f>'RM_5.12.1.sz.mell'!E19</f>
        <v>0</v>
      </c>
      <c r="F19" s="717">
        <f>'RM_5.12.1.sz.mell'!F19</f>
        <v>0</v>
      </c>
      <c r="G19" s="717">
        <f>'RM_5.12.1.sz.mell'!G19</f>
        <v>0</v>
      </c>
      <c r="H19" s="717">
        <f>'RM_5.12.1.sz.mell'!H19</f>
        <v>0</v>
      </c>
      <c r="I19" s="717">
        <f>'RM_5.12.1.sz.mell'!I19</f>
        <v>0</v>
      </c>
      <c r="J19" s="816">
        <f>'RM_5.12.1.sz.mell'!J19</f>
        <v>0</v>
      </c>
      <c r="K19" s="814">
        <f>'RM_5.12.1.sz.mell'!K19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'RM_5.12.1.sz.mell'!C20</f>
        <v>0</v>
      </c>
      <c r="D20" s="717">
        <f>'RM_5.12.1.sz.mell'!D20</f>
        <v>0</v>
      </c>
      <c r="E20" s="717">
        <f>'RM_5.12.1.sz.mell'!E20</f>
        <v>0</v>
      </c>
      <c r="F20" s="717">
        <f>'RM_5.12.1.sz.mell'!F20</f>
        <v>0</v>
      </c>
      <c r="G20" s="717">
        <f>'RM_5.12.1.sz.mell'!G20</f>
        <v>0</v>
      </c>
      <c r="H20" s="717">
        <f>'RM_5.12.1.sz.mell'!H20</f>
        <v>0</v>
      </c>
      <c r="I20" s="717">
        <f>'RM_5.12.1.sz.mell'!I20</f>
        <v>0</v>
      </c>
      <c r="J20" s="816">
        <f>'RM_5.12.1.sz.mell'!J20</f>
        <v>0</v>
      </c>
      <c r="K20" s="814">
        <f>'RM_5.12.1.sz.mell'!K20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'RM_5.12.1.sz.mell'!C21</f>
        <v>0</v>
      </c>
      <c r="D21" s="719">
        <f>'RM_5.12.1.sz.mell'!D21</f>
        <v>0</v>
      </c>
      <c r="E21" s="719">
        <f>'RM_5.12.1.sz.mell'!E21</f>
        <v>0</v>
      </c>
      <c r="F21" s="719">
        <f>'RM_5.12.1.sz.mell'!F21</f>
        <v>0</v>
      </c>
      <c r="G21" s="719">
        <f>'RM_5.12.1.sz.mell'!G21</f>
        <v>0</v>
      </c>
      <c r="H21" s="719">
        <f>'RM_5.12.1.sz.mell'!H21</f>
        <v>0</v>
      </c>
      <c r="I21" s="719">
        <f>'RM_5.12.1.sz.mell'!I21</f>
        <v>0</v>
      </c>
      <c r="J21" s="819">
        <f>'RM_5.12.1.sz.mell'!J21</f>
        <v>0</v>
      </c>
      <c r="K21" s="814">
        <f>'RM_5.12.1.sz.mell'!K21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'RM_5.12.1.sz.mell'!C22</f>
        <v>0</v>
      </c>
      <c r="D22" s="322">
        <f>'RM_5.12.1.sz.mell'!D22</f>
        <v>0</v>
      </c>
      <c r="E22" s="322">
        <f>'RM_5.12.1.sz.mell'!E22</f>
        <v>0</v>
      </c>
      <c r="F22" s="322">
        <f>'RM_5.12.1.sz.mell'!F22</f>
        <v>0</v>
      </c>
      <c r="G22" s="322">
        <f>'RM_5.12.1.sz.mell'!G22</f>
        <v>0</v>
      </c>
      <c r="H22" s="322">
        <f>'RM_5.12.1.sz.mell'!H22</f>
        <v>0</v>
      </c>
      <c r="I22" s="322">
        <f>'RM_5.12.1.sz.mell'!I22</f>
        <v>0</v>
      </c>
      <c r="J22" s="322">
        <f>'RM_5.12.1.sz.mell'!J22</f>
        <v>0</v>
      </c>
      <c r="K22" s="371">
        <f>'RM_5.12.1.sz.mell'!K22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'RM_5.12.1.sz.mell'!C23</f>
        <v>0</v>
      </c>
      <c r="D23" s="699">
        <f>'RM_5.12.1.sz.mell'!D23</f>
        <v>0</v>
      </c>
      <c r="E23" s="699">
        <f>'RM_5.12.1.sz.mell'!E23</f>
        <v>0</v>
      </c>
      <c r="F23" s="699">
        <f>'RM_5.12.1.sz.mell'!F23</f>
        <v>0</v>
      </c>
      <c r="G23" s="699">
        <f>'RM_5.12.1.sz.mell'!G23</f>
        <v>0</v>
      </c>
      <c r="H23" s="699">
        <f>'RM_5.12.1.sz.mell'!H23</f>
        <v>0</v>
      </c>
      <c r="I23" s="699">
        <f>'RM_5.12.1.sz.mell'!I23</f>
        <v>0</v>
      </c>
      <c r="J23" s="821">
        <f>'RM_5.12.1.sz.mell'!J23</f>
        <v>0</v>
      </c>
      <c r="K23" s="814">
        <f>'RM_5.12.1.sz.mell'!K23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'RM_5.12.1.sz.mell'!C24</f>
        <v>0</v>
      </c>
      <c r="D24" s="717">
        <f>'RM_5.12.1.sz.mell'!D24</f>
        <v>0</v>
      </c>
      <c r="E24" s="717">
        <f>'RM_5.12.1.sz.mell'!E24</f>
        <v>0</v>
      </c>
      <c r="F24" s="717">
        <f>'RM_5.12.1.sz.mell'!F24</f>
        <v>0</v>
      </c>
      <c r="G24" s="717">
        <f>'RM_5.12.1.sz.mell'!G24</f>
        <v>0</v>
      </c>
      <c r="H24" s="717">
        <f>'RM_5.12.1.sz.mell'!H24</f>
        <v>0</v>
      </c>
      <c r="I24" s="717">
        <f>'RM_5.12.1.sz.mell'!I24</f>
        <v>0</v>
      </c>
      <c r="J24" s="816">
        <f>'RM_5.12.1.sz.mell'!J24</f>
        <v>0</v>
      </c>
      <c r="K24" s="822">
        <f>'RM_5.12.1.sz.mell'!K24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'RM_5.12.1.sz.mell'!C25</f>
        <v>0</v>
      </c>
      <c r="D25" s="717">
        <f>'RM_5.12.1.sz.mell'!D25</f>
        <v>0</v>
      </c>
      <c r="E25" s="717">
        <f>'RM_5.12.1.sz.mell'!E25</f>
        <v>0</v>
      </c>
      <c r="F25" s="717">
        <f>'RM_5.12.1.sz.mell'!F25</f>
        <v>0</v>
      </c>
      <c r="G25" s="717">
        <f>'RM_5.12.1.sz.mell'!G25</f>
        <v>0</v>
      </c>
      <c r="H25" s="717">
        <f>'RM_5.12.1.sz.mell'!H25</f>
        <v>0</v>
      </c>
      <c r="I25" s="717">
        <f>'RM_5.12.1.sz.mell'!I25</f>
        <v>0</v>
      </c>
      <c r="J25" s="816">
        <f>'RM_5.12.1.sz.mell'!J25</f>
        <v>0</v>
      </c>
      <c r="K25" s="822">
        <f>'RM_5.12.1.sz.mell'!K25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'RM_5.12.1.sz.mell'!C26</f>
        <v>0</v>
      </c>
      <c r="D26" s="719">
        <f>'RM_5.12.1.sz.mell'!D26</f>
        <v>0</v>
      </c>
      <c r="E26" s="719">
        <f>'RM_5.12.1.sz.mell'!E26</f>
        <v>0</v>
      </c>
      <c r="F26" s="719">
        <f>'RM_5.12.1.sz.mell'!F26</f>
        <v>0</v>
      </c>
      <c r="G26" s="719">
        <f>'RM_5.12.1.sz.mell'!G26</f>
        <v>0</v>
      </c>
      <c r="H26" s="719">
        <f>'RM_5.12.1.sz.mell'!H26</f>
        <v>0</v>
      </c>
      <c r="I26" s="719">
        <f>'RM_5.12.1.sz.mell'!I26</f>
        <v>0</v>
      </c>
      <c r="J26" s="823">
        <f>'RM_5.12.1.sz.mell'!J26</f>
        <v>0</v>
      </c>
      <c r="K26" s="824">
        <f>'RM_5.12.1.sz.mell'!K26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'RM_5.12.1.sz.mell'!C27</f>
        <v>0</v>
      </c>
      <c r="D27" s="414">
        <f>'RM_5.12.1.sz.mell'!D27</f>
        <v>0</v>
      </c>
      <c r="E27" s="414">
        <f>'RM_5.12.1.sz.mell'!E27</f>
        <v>0</v>
      </c>
      <c r="F27" s="414">
        <f>'RM_5.12.1.sz.mell'!F27</f>
        <v>0</v>
      </c>
      <c r="G27" s="414">
        <f>'RM_5.12.1.sz.mell'!G27</f>
        <v>0</v>
      </c>
      <c r="H27" s="414">
        <f>'RM_5.12.1.sz.mell'!H27</f>
        <v>0</v>
      </c>
      <c r="I27" s="414">
        <f>'RM_5.12.1.sz.mell'!I27</f>
        <v>0</v>
      </c>
      <c r="J27" s="414">
        <f>'RM_5.12.1.sz.mell'!J27</f>
        <v>0</v>
      </c>
      <c r="K27" s="327">
        <f>'RM_5.12.1.sz.mell'!K27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'RM_5.12.1.sz.mell'!C28</f>
        <v>0</v>
      </c>
      <c r="D28" s="322">
        <f>'RM_5.12.1.sz.mell'!D28</f>
        <v>0</v>
      </c>
      <c r="E28" s="322">
        <f>'RM_5.12.1.sz.mell'!E28</f>
        <v>0</v>
      </c>
      <c r="F28" s="322">
        <f>'RM_5.12.1.sz.mell'!F28</f>
        <v>0</v>
      </c>
      <c r="G28" s="322">
        <f>'RM_5.12.1.sz.mell'!G28</f>
        <v>0</v>
      </c>
      <c r="H28" s="322">
        <f>'RM_5.12.1.sz.mell'!H28</f>
        <v>0</v>
      </c>
      <c r="I28" s="322">
        <f>'RM_5.12.1.sz.mell'!I28</f>
        <v>0</v>
      </c>
      <c r="J28" s="322">
        <f>'RM_5.12.1.sz.mell'!J28</f>
        <v>0</v>
      </c>
      <c r="K28" s="371">
        <f>'RM_5.12.1.sz.mell'!K28</f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'RM_5.12.1.sz.mell'!C29</f>
        <v>0</v>
      </c>
      <c r="D29" s="710">
        <f>'RM_5.12.1.sz.mell'!D29</f>
        <v>0</v>
      </c>
      <c r="E29" s="710">
        <f>'RM_5.12.1.sz.mell'!E29</f>
        <v>0</v>
      </c>
      <c r="F29" s="710">
        <f>'RM_5.12.1.sz.mell'!F29</f>
        <v>0</v>
      </c>
      <c r="G29" s="710">
        <f>'RM_5.12.1.sz.mell'!G29</f>
        <v>0</v>
      </c>
      <c r="H29" s="710">
        <f>'RM_5.12.1.sz.mell'!H29</f>
        <v>0</v>
      </c>
      <c r="I29" s="710">
        <f>'RM_5.12.1.sz.mell'!I29</f>
        <v>0</v>
      </c>
      <c r="J29" s="821">
        <f>'RM_5.12.1.sz.mell'!J29</f>
        <v>0</v>
      </c>
      <c r="K29" s="814">
        <f>'RM_5.12.1.sz.mell'!K29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'RM_5.12.1.sz.mell'!C30</f>
        <v>0</v>
      </c>
      <c r="D30" s="710">
        <f>'RM_5.12.1.sz.mell'!D30</f>
        <v>0</v>
      </c>
      <c r="E30" s="710">
        <f>'RM_5.12.1.sz.mell'!E30</f>
        <v>0</v>
      </c>
      <c r="F30" s="710">
        <f>'RM_5.12.1.sz.mell'!F30</f>
        <v>0</v>
      </c>
      <c r="G30" s="710">
        <f>'RM_5.12.1.sz.mell'!G30</f>
        <v>0</v>
      </c>
      <c r="H30" s="710">
        <f>'RM_5.12.1.sz.mell'!H30</f>
        <v>0</v>
      </c>
      <c r="I30" s="710">
        <f>'RM_5.12.1.sz.mell'!I30</f>
        <v>0</v>
      </c>
      <c r="J30" s="821">
        <f>'RM_5.12.1.sz.mell'!J30</f>
        <v>0</v>
      </c>
      <c r="K30" s="814">
        <f>'RM_5.12.1.sz.mell'!K30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'RM_5.12.1.sz.mell'!C31</f>
        <v>0</v>
      </c>
      <c r="D31" s="790">
        <f>'RM_5.12.1.sz.mell'!D31</f>
        <v>0</v>
      </c>
      <c r="E31" s="790">
        <f>'RM_5.12.1.sz.mell'!E31</f>
        <v>0</v>
      </c>
      <c r="F31" s="790">
        <f>'RM_5.12.1.sz.mell'!F31</f>
        <v>0</v>
      </c>
      <c r="G31" s="790">
        <f>'RM_5.12.1.sz.mell'!G31</f>
        <v>0</v>
      </c>
      <c r="H31" s="790">
        <f>'RM_5.12.1.sz.mell'!H31</f>
        <v>0</v>
      </c>
      <c r="I31" s="790">
        <f>'RM_5.12.1.sz.mell'!I31</f>
        <v>0</v>
      </c>
      <c r="J31" s="821">
        <f>'RM_5.12.1.sz.mell'!J31</f>
        <v>0</v>
      </c>
      <c r="K31" s="814">
        <f>'RM_5.12.1.sz.mell'!K31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'RM_5.12.1.sz.mell'!C32</f>
        <v>0</v>
      </c>
      <c r="D32" s="322">
        <f>'RM_5.12.1.sz.mell'!D32</f>
        <v>0</v>
      </c>
      <c r="E32" s="322">
        <f>'RM_5.12.1.sz.mell'!E32</f>
        <v>0</v>
      </c>
      <c r="F32" s="322">
        <f>'RM_5.12.1.sz.mell'!F32</f>
        <v>0</v>
      </c>
      <c r="G32" s="322">
        <f>'RM_5.12.1.sz.mell'!G32</f>
        <v>0</v>
      </c>
      <c r="H32" s="322">
        <f>'RM_5.12.1.sz.mell'!H32</f>
        <v>0</v>
      </c>
      <c r="I32" s="322">
        <f>'RM_5.12.1.sz.mell'!I32</f>
        <v>0</v>
      </c>
      <c r="J32" s="322">
        <f>'RM_5.12.1.sz.mell'!J32</f>
        <v>0</v>
      </c>
      <c r="K32" s="371">
        <f>'RM_5.12.1.sz.mell'!K32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'RM_5.12.1.sz.mell'!C33</f>
        <v>0</v>
      </c>
      <c r="D33" s="703">
        <f>'RM_5.12.1.sz.mell'!D33</f>
        <v>0</v>
      </c>
      <c r="E33" s="703">
        <f>'RM_5.12.1.sz.mell'!E33</f>
        <v>0</v>
      </c>
      <c r="F33" s="703">
        <f>'RM_5.12.1.sz.mell'!F33</f>
        <v>0</v>
      </c>
      <c r="G33" s="703">
        <f>'RM_5.12.1.sz.mell'!G33</f>
        <v>0</v>
      </c>
      <c r="H33" s="703">
        <f>'RM_5.12.1.sz.mell'!H33</f>
        <v>0</v>
      </c>
      <c r="I33" s="703">
        <f>'RM_5.12.1.sz.mell'!I33</f>
        <v>0</v>
      </c>
      <c r="J33" s="821">
        <f>'RM_5.12.1.sz.mell'!J33</f>
        <v>0</v>
      </c>
      <c r="K33" s="814">
        <f>'RM_5.12.1.sz.mell'!K33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'RM_5.12.1.sz.mell'!C34</f>
        <v>0</v>
      </c>
      <c r="D34" s="710">
        <f>'RM_5.12.1.sz.mell'!D34</f>
        <v>0</v>
      </c>
      <c r="E34" s="710">
        <f>'RM_5.12.1.sz.mell'!E34</f>
        <v>0</v>
      </c>
      <c r="F34" s="710">
        <f>'RM_5.12.1.sz.mell'!F34</f>
        <v>0</v>
      </c>
      <c r="G34" s="710">
        <f>'RM_5.12.1.sz.mell'!G34</f>
        <v>0</v>
      </c>
      <c r="H34" s="710">
        <f>'RM_5.12.1.sz.mell'!H34</f>
        <v>0</v>
      </c>
      <c r="I34" s="710">
        <f>'RM_5.12.1.sz.mell'!I34</f>
        <v>0</v>
      </c>
      <c r="J34" s="821">
        <f>'RM_5.12.1.sz.mell'!J34</f>
        <v>0</v>
      </c>
      <c r="K34" s="814">
        <f>'RM_5.12.1.sz.mell'!K34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'RM_5.12.1.sz.mell'!C35</f>
        <v>0</v>
      </c>
      <c r="D35" s="790">
        <f>'RM_5.12.1.sz.mell'!D35</f>
        <v>0</v>
      </c>
      <c r="E35" s="790">
        <f>'RM_5.12.1.sz.mell'!E35</f>
        <v>0</v>
      </c>
      <c r="F35" s="790">
        <f>'RM_5.12.1.sz.mell'!F35</f>
        <v>0</v>
      </c>
      <c r="G35" s="790">
        <f>'RM_5.12.1.sz.mell'!G35</f>
        <v>0</v>
      </c>
      <c r="H35" s="790">
        <f>'RM_5.12.1.sz.mell'!H35</f>
        <v>0</v>
      </c>
      <c r="I35" s="790">
        <f>'RM_5.12.1.sz.mell'!I35</f>
        <v>0</v>
      </c>
      <c r="J35" s="821">
        <f>'RM_5.12.1.sz.mell'!J35</f>
        <v>0</v>
      </c>
      <c r="K35" s="831">
        <f>'RM_5.12.1.sz.mell'!K35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'RM_5.12.1.sz.mell'!C36</f>
        <v>0</v>
      </c>
      <c r="D36" s="414">
        <f>'RM_5.12.1.sz.mell'!D36</f>
        <v>0</v>
      </c>
      <c r="E36" s="414">
        <f>'RM_5.12.1.sz.mell'!E36</f>
        <v>0</v>
      </c>
      <c r="F36" s="414">
        <f>'RM_5.12.1.sz.mell'!F36</f>
        <v>0</v>
      </c>
      <c r="G36" s="414">
        <f>'RM_5.12.1.sz.mell'!G36</f>
        <v>0</v>
      </c>
      <c r="H36" s="414">
        <f>'RM_5.12.1.sz.mell'!H36</f>
        <v>0</v>
      </c>
      <c r="I36" s="414">
        <f>'RM_5.12.1.sz.mell'!I36</f>
        <v>0</v>
      </c>
      <c r="J36" s="322">
        <f>'RM_5.12.1.sz.mell'!J36</f>
        <v>0</v>
      </c>
      <c r="K36" s="327">
        <f>'RM_5.12.1.sz.mell'!K36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'RM_5.12.1.sz.mell'!C37</f>
        <v>0</v>
      </c>
      <c r="D37" s="414">
        <f>'RM_5.12.1.sz.mell'!D37</f>
        <v>0</v>
      </c>
      <c r="E37" s="414">
        <f>'RM_5.12.1.sz.mell'!E37</f>
        <v>0</v>
      </c>
      <c r="F37" s="414">
        <f>'RM_5.12.1.sz.mell'!F37</f>
        <v>0</v>
      </c>
      <c r="G37" s="414">
        <f>'RM_5.12.1.sz.mell'!G37</f>
        <v>0</v>
      </c>
      <c r="H37" s="414">
        <f>'RM_5.12.1.sz.mell'!H37</f>
        <v>0</v>
      </c>
      <c r="I37" s="414">
        <f>'RM_5.12.1.sz.mell'!I37</f>
        <v>0</v>
      </c>
      <c r="J37" s="832">
        <f>'RM_5.12.1.sz.mell'!J37</f>
        <v>0</v>
      </c>
      <c r="K37" s="814">
        <f>'RM_5.12.1.sz.mell'!K37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'RM_5.12.1.sz.mell'!C38</f>
        <v>0</v>
      </c>
      <c r="D38" s="322">
        <f>'RM_5.12.1.sz.mell'!D38</f>
        <v>0</v>
      </c>
      <c r="E38" s="322">
        <f>'RM_5.12.1.sz.mell'!E38</f>
        <v>0</v>
      </c>
      <c r="F38" s="322">
        <f>'RM_5.12.1.sz.mell'!F38</f>
        <v>0</v>
      </c>
      <c r="G38" s="322">
        <f>'RM_5.12.1.sz.mell'!G38</f>
        <v>0</v>
      </c>
      <c r="H38" s="322">
        <f>'RM_5.12.1.sz.mell'!H38</f>
        <v>0</v>
      </c>
      <c r="I38" s="322">
        <f>'RM_5.12.1.sz.mell'!I38</f>
        <v>0</v>
      </c>
      <c r="J38" s="322">
        <f>'RM_5.12.1.sz.mell'!J38</f>
        <v>0</v>
      </c>
      <c r="K38" s="371">
        <f>'RM_5.12.1.sz.mell'!K38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'RM_5.12.1.sz.mell'!C39</f>
        <v>0</v>
      </c>
      <c r="D39" s="322">
        <f>'RM_5.12.1.sz.mell'!D39</f>
        <v>0</v>
      </c>
      <c r="E39" s="322">
        <f>'RM_5.12.1.sz.mell'!E39</f>
        <v>0</v>
      </c>
      <c r="F39" s="322">
        <f>'RM_5.12.1.sz.mell'!F39</f>
        <v>0</v>
      </c>
      <c r="G39" s="322">
        <f>'RM_5.12.1.sz.mell'!G39</f>
        <v>0</v>
      </c>
      <c r="H39" s="322">
        <f>'RM_5.12.1.sz.mell'!H39</f>
        <v>0</v>
      </c>
      <c r="I39" s="322">
        <f>'RM_5.12.1.sz.mell'!I39</f>
        <v>0</v>
      </c>
      <c r="J39" s="322">
        <f>'RM_5.12.1.sz.mell'!J39</f>
        <v>0</v>
      </c>
      <c r="K39" s="371">
        <f>'RM_5.12.1.sz.mell'!K39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'RM_5.12.1.sz.mell'!C40</f>
        <v>0</v>
      </c>
      <c r="D40" s="703">
        <f>'RM_5.12.1.sz.mell'!D40</f>
        <v>0</v>
      </c>
      <c r="E40" s="703">
        <f>'RM_5.12.1.sz.mell'!E40</f>
        <v>0</v>
      </c>
      <c r="F40" s="703">
        <f>'RM_5.12.1.sz.mell'!F40</f>
        <v>0</v>
      </c>
      <c r="G40" s="703">
        <f>'RM_5.12.1.sz.mell'!G40</f>
        <v>0</v>
      </c>
      <c r="H40" s="703">
        <f>'RM_5.12.1.sz.mell'!H40</f>
        <v>0</v>
      </c>
      <c r="I40" s="703">
        <f>'RM_5.12.1.sz.mell'!I40</f>
        <v>0</v>
      </c>
      <c r="J40" s="821">
        <f>'RM_5.12.1.sz.mell'!J40</f>
        <v>0</v>
      </c>
      <c r="K40" s="814">
        <f>'RM_5.12.1.sz.mell'!K40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'RM_5.12.1.sz.mell'!C41</f>
        <v>0</v>
      </c>
      <c r="D41" s="710">
        <f>'RM_5.12.1.sz.mell'!D41</f>
        <v>0</v>
      </c>
      <c r="E41" s="710">
        <f>'RM_5.12.1.sz.mell'!E41</f>
        <v>0</v>
      </c>
      <c r="F41" s="710">
        <f>'RM_5.12.1.sz.mell'!F41</f>
        <v>0</v>
      </c>
      <c r="G41" s="710">
        <f>'RM_5.12.1.sz.mell'!G41</f>
        <v>0</v>
      </c>
      <c r="H41" s="710">
        <f>'RM_5.12.1.sz.mell'!H41</f>
        <v>0</v>
      </c>
      <c r="I41" s="710">
        <f>'RM_5.12.1.sz.mell'!I41</f>
        <v>0</v>
      </c>
      <c r="J41" s="821">
        <f>'RM_5.12.1.sz.mell'!J41</f>
        <v>0</v>
      </c>
      <c r="K41" s="822">
        <f>'RM_5.12.1.sz.mell'!K41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'RM_5.12.1.sz.mell'!C42</f>
        <v>0</v>
      </c>
      <c r="D42" s="707">
        <f>'RM_5.12.1.sz.mell'!D42</f>
        <v>0</v>
      </c>
      <c r="E42" s="707">
        <f>'RM_5.12.1.sz.mell'!E42</f>
        <v>0</v>
      </c>
      <c r="F42" s="707">
        <f>'RM_5.12.1.sz.mell'!F42</f>
        <v>0</v>
      </c>
      <c r="G42" s="707">
        <f>'RM_5.12.1.sz.mell'!G42</f>
        <v>0</v>
      </c>
      <c r="H42" s="707">
        <f>'RM_5.12.1.sz.mell'!H42</f>
        <v>0</v>
      </c>
      <c r="I42" s="707">
        <f>'RM_5.12.1.sz.mell'!I42</f>
        <v>0</v>
      </c>
      <c r="J42" s="821">
        <f>'RM_5.12.1.sz.mell'!J42</f>
        <v>0</v>
      </c>
      <c r="K42" s="824">
        <f>'RM_5.12.1.sz.mell'!K42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'RM_5.12.1.sz.mell'!C43</f>
        <v>0</v>
      </c>
      <c r="D43" s="322">
        <f>'RM_5.12.1.sz.mell'!D43</f>
        <v>0</v>
      </c>
      <c r="E43" s="322">
        <f>'RM_5.12.1.sz.mell'!E43</f>
        <v>0</v>
      </c>
      <c r="F43" s="322">
        <f>'RM_5.12.1.sz.mell'!F43</f>
        <v>0</v>
      </c>
      <c r="G43" s="322">
        <f>'RM_5.12.1.sz.mell'!G43</f>
        <v>0</v>
      </c>
      <c r="H43" s="322">
        <f>'RM_5.12.1.sz.mell'!H43</f>
        <v>0</v>
      </c>
      <c r="I43" s="322">
        <f>'RM_5.12.1.sz.mell'!I43</f>
        <v>0</v>
      </c>
      <c r="J43" s="322">
        <f>'RM_5.12.1.sz.mell'!J43</f>
        <v>0</v>
      </c>
      <c r="K43" s="371">
        <f>'RM_5.12.1.sz.mell'!K43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'RM_5.12.1.sz.mell'!C45</f>
        <v>0</v>
      </c>
      <c r="D45" s="834">
        <f>'RM_5.12.1.sz.mell'!D45</f>
        <v>0</v>
      </c>
      <c r="E45" s="834">
        <f>'RM_5.12.1.sz.mell'!E45</f>
        <v>0</v>
      </c>
      <c r="F45" s="834">
        <f>'RM_5.12.1.sz.mell'!F45</f>
        <v>0</v>
      </c>
      <c r="G45" s="834">
        <f>'RM_5.12.1.sz.mell'!G45</f>
        <v>0</v>
      </c>
      <c r="H45" s="834">
        <f>'RM_5.12.1.sz.mell'!H45</f>
        <v>0</v>
      </c>
      <c r="I45" s="834">
        <f>'RM_5.12.1.sz.mell'!I45</f>
        <v>0</v>
      </c>
      <c r="J45" s="834">
        <f>'RM_5.12.1.sz.mell'!J45</f>
        <v>0</v>
      </c>
      <c r="K45" s="327">
        <f>'RM_5.12.1.sz.mell'!K45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'RM_5.12.1.sz.mell'!C46</f>
        <v>0</v>
      </c>
      <c r="D46" s="836">
        <f>'RM_5.12.1.sz.mell'!D46</f>
        <v>0</v>
      </c>
      <c r="E46" s="836">
        <f>'RM_5.12.1.sz.mell'!E46</f>
        <v>0</v>
      </c>
      <c r="F46" s="836">
        <f>'RM_5.12.1.sz.mell'!F46</f>
        <v>0</v>
      </c>
      <c r="G46" s="836">
        <f>'RM_5.12.1.sz.mell'!G46</f>
        <v>0</v>
      </c>
      <c r="H46" s="836">
        <f>'RM_5.12.1.sz.mell'!H46</f>
        <v>0</v>
      </c>
      <c r="I46" s="836">
        <f>'RM_5.12.1.sz.mell'!I46</f>
        <v>0</v>
      </c>
      <c r="J46" s="836">
        <f>'RM_5.12.1.sz.mell'!J46</f>
        <v>0</v>
      </c>
      <c r="K46" s="837">
        <f>'RM_5.12.1.sz.mell'!K46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'RM_5.12.1.sz.mell'!C47</f>
        <v>0</v>
      </c>
      <c r="D47" s="839">
        <f>'RM_5.12.1.sz.mell'!D47</f>
        <v>0</v>
      </c>
      <c r="E47" s="839">
        <f>'RM_5.12.1.sz.mell'!E47</f>
        <v>0</v>
      </c>
      <c r="F47" s="839">
        <f>'RM_5.12.1.sz.mell'!F47</f>
        <v>0</v>
      </c>
      <c r="G47" s="839">
        <f>'RM_5.12.1.sz.mell'!G47</f>
        <v>0</v>
      </c>
      <c r="H47" s="839">
        <f>'RM_5.12.1.sz.mell'!H47</f>
        <v>0</v>
      </c>
      <c r="I47" s="839">
        <f>'RM_5.12.1.sz.mell'!I47</f>
        <v>0</v>
      </c>
      <c r="J47" s="839">
        <f>'RM_5.12.1.sz.mell'!J47</f>
        <v>0</v>
      </c>
      <c r="K47" s="840">
        <f>'RM_5.12.1.sz.mell'!K47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'RM_5.12.1.sz.mell'!C48</f>
        <v>0</v>
      </c>
      <c r="D48" s="839">
        <f>'RM_5.12.1.sz.mell'!D48</f>
        <v>0</v>
      </c>
      <c r="E48" s="839">
        <f>'RM_5.12.1.sz.mell'!E48</f>
        <v>0</v>
      </c>
      <c r="F48" s="839">
        <f>'RM_5.12.1.sz.mell'!F48</f>
        <v>0</v>
      </c>
      <c r="G48" s="839">
        <f>'RM_5.12.1.sz.mell'!G48</f>
        <v>0</v>
      </c>
      <c r="H48" s="839">
        <f>'RM_5.12.1.sz.mell'!H48</f>
        <v>0</v>
      </c>
      <c r="I48" s="839">
        <f>'RM_5.12.1.sz.mell'!I48</f>
        <v>0</v>
      </c>
      <c r="J48" s="839">
        <f>'RM_5.12.1.sz.mell'!J48</f>
        <v>0</v>
      </c>
      <c r="K48" s="840">
        <f>'RM_5.12.1.sz.mell'!K48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'RM_5.12.1.sz.mell'!C49</f>
        <v>0</v>
      </c>
      <c r="D49" s="839">
        <f>'RM_5.12.1.sz.mell'!D49</f>
        <v>0</v>
      </c>
      <c r="E49" s="839">
        <f>'RM_5.12.1.sz.mell'!E49</f>
        <v>0</v>
      </c>
      <c r="F49" s="839">
        <f>'RM_5.12.1.sz.mell'!F49</f>
        <v>0</v>
      </c>
      <c r="G49" s="839">
        <f>'RM_5.12.1.sz.mell'!G49</f>
        <v>0</v>
      </c>
      <c r="H49" s="839">
        <f>'RM_5.12.1.sz.mell'!H49</f>
        <v>0</v>
      </c>
      <c r="I49" s="839">
        <f>'RM_5.12.1.sz.mell'!I49</f>
        <v>0</v>
      </c>
      <c r="J49" s="839">
        <f>'RM_5.12.1.sz.mell'!J49</f>
        <v>0</v>
      </c>
      <c r="K49" s="840">
        <f>'RM_5.12.1.sz.mell'!K49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'RM_5.12.1.sz.mell'!C50</f>
        <v>0</v>
      </c>
      <c r="D50" s="839">
        <f>'RM_5.12.1.sz.mell'!D50</f>
        <v>0</v>
      </c>
      <c r="E50" s="839">
        <f>'RM_5.12.1.sz.mell'!E50</f>
        <v>0</v>
      </c>
      <c r="F50" s="839">
        <f>'RM_5.12.1.sz.mell'!F50</f>
        <v>0</v>
      </c>
      <c r="G50" s="839">
        <f>'RM_5.12.1.sz.mell'!G50</f>
        <v>0</v>
      </c>
      <c r="H50" s="839">
        <f>'RM_5.12.1.sz.mell'!H50</f>
        <v>0</v>
      </c>
      <c r="I50" s="839">
        <f>'RM_5.12.1.sz.mell'!I50</f>
        <v>0</v>
      </c>
      <c r="J50" s="839">
        <f>'RM_5.12.1.sz.mell'!J50</f>
        <v>0</v>
      </c>
      <c r="K50" s="840">
        <f>'RM_5.12.1.sz.mell'!K50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'RM_5.12.1.sz.mell'!C51</f>
        <v>0</v>
      </c>
      <c r="D51" s="834">
        <f>'RM_5.12.1.sz.mell'!D51</f>
        <v>0</v>
      </c>
      <c r="E51" s="834">
        <f>'RM_5.12.1.sz.mell'!E51</f>
        <v>0</v>
      </c>
      <c r="F51" s="834">
        <f>'RM_5.12.1.sz.mell'!F51</f>
        <v>0</v>
      </c>
      <c r="G51" s="834">
        <f>'RM_5.12.1.sz.mell'!G51</f>
        <v>0</v>
      </c>
      <c r="H51" s="834">
        <f>'RM_5.12.1.sz.mell'!H51</f>
        <v>0</v>
      </c>
      <c r="I51" s="834">
        <f>'RM_5.12.1.sz.mell'!I51</f>
        <v>0</v>
      </c>
      <c r="J51" s="834">
        <f>'RM_5.12.1.sz.mell'!J51</f>
        <v>0</v>
      </c>
      <c r="K51" s="327">
        <f>'RM_5.12.1.sz.mell'!K51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'RM_5.12.1.sz.mell'!C52</f>
        <v>0</v>
      </c>
      <c r="D52" s="836">
        <f>'RM_5.12.1.sz.mell'!D52</f>
        <v>0</v>
      </c>
      <c r="E52" s="836">
        <f>'RM_5.12.1.sz.mell'!E52</f>
        <v>0</v>
      </c>
      <c r="F52" s="836">
        <f>'RM_5.12.1.sz.mell'!F52</f>
        <v>0</v>
      </c>
      <c r="G52" s="836">
        <f>'RM_5.12.1.sz.mell'!G52</f>
        <v>0</v>
      </c>
      <c r="H52" s="836">
        <f>'RM_5.12.1.sz.mell'!H52</f>
        <v>0</v>
      </c>
      <c r="I52" s="836">
        <f>'RM_5.12.1.sz.mell'!I52</f>
        <v>0</v>
      </c>
      <c r="J52" s="836">
        <f>'RM_5.12.1.sz.mell'!J52</f>
        <v>0</v>
      </c>
      <c r="K52" s="837">
        <f>'RM_5.12.1.sz.mell'!K52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'RM_5.12.1.sz.mell'!C53</f>
        <v>0</v>
      </c>
      <c r="D53" s="839">
        <f>'RM_5.12.1.sz.mell'!D53</f>
        <v>0</v>
      </c>
      <c r="E53" s="839">
        <f>'RM_5.12.1.sz.mell'!E53</f>
        <v>0</v>
      </c>
      <c r="F53" s="839">
        <f>'RM_5.12.1.sz.mell'!F53</f>
        <v>0</v>
      </c>
      <c r="G53" s="839">
        <f>'RM_5.12.1.sz.mell'!G53</f>
        <v>0</v>
      </c>
      <c r="H53" s="839">
        <f>'RM_5.12.1.sz.mell'!H53</f>
        <v>0</v>
      </c>
      <c r="I53" s="839">
        <f>'RM_5.12.1.sz.mell'!I53</f>
        <v>0</v>
      </c>
      <c r="J53" s="839">
        <f>'RM_5.12.1.sz.mell'!J53</f>
        <v>0</v>
      </c>
      <c r="K53" s="840">
        <f>'RM_5.12.1.sz.mell'!K53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'RM_5.12.1.sz.mell'!C54</f>
        <v>0</v>
      </c>
      <c r="D54" s="839">
        <f>'RM_5.12.1.sz.mell'!D54</f>
        <v>0</v>
      </c>
      <c r="E54" s="839">
        <f>'RM_5.12.1.sz.mell'!E54</f>
        <v>0</v>
      </c>
      <c r="F54" s="839">
        <f>'RM_5.12.1.sz.mell'!F54</f>
        <v>0</v>
      </c>
      <c r="G54" s="839">
        <f>'RM_5.12.1.sz.mell'!G54</f>
        <v>0</v>
      </c>
      <c r="H54" s="839">
        <f>'RM_5.12.1.sz.mell'!H54</f>
        <v>0</v>
      </c>
      <c r="I54" s="839">
        <f>'RM_5.12.1.sz.mell'!I54</f>
        <v>0</v>
      </c>
      <c r="J54" s="839">
        <f>'RM_5.12.1.sz.mell'!J54</f>
        <v>0</v>
      </c>
      <c r="K54" s="840">
        <f>'RM_5.12.1.sz.mell'!K54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'RM_5.12.1.sz.mell'!C55</f>
        <v>0</v>
      </c>
      <c r="D55" s="839">
        <f>'RM_5.12.1.sz.mell'!D55</f>
        <v>0</v>
      </c>
      <c r="E55" s="839">
        <f>'RM_5.12.1.sz.mell'!E55</f>
        <v>0</v>
      </c>
      <c r="F55" s="839">
        <f>'RM_5.12.1.sz.mell'!F55</f>
        <v>0</v>
      </c>
      <c r="G55" s="839">
        <f>'RM_5.12.1.sz.mell'!G55</f>
        <v>0</v>
      </c>
      <c r="H55" s="839">
        <f>'RM_5.12.1.sz.mell'!H55</f>
        <v>0</v>
      </c>
      <c r="I55" s="839">
        <f>'RM_5.12.1.sz.mell'!I55</f>
        <v>0</v>
      </c>
      <c r="J55" s="839">
        <f>'RM_5.12.1.sz.mell'!J55</f>
        <v>0</v>
      </c>
      <c r="K55" s="840">
        <f>'RM_5.12.1.sz.mell'!K55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'RM_5.12.1.sz.mell'!C56</f>
        <v>0</v>
      </c>
      <c r="D56" s="834">
        <f>'RM_5.12.1.sz.mell'!D56</f>
        <v>0</v>
      </c>
      <c r="E56" s="834">
        <f>'RM_5.12.1.sz.mell'!E56</f>
        <v>0</v>
      </c>
      <c r="F56" s="834">
        <f>'RM_5.12.1.sz.mell'!F56</f>
        <v>0</v>
      </c>
      <c r="G56" s="834">
        <f>'RM_5.12.1.sz.mell'!G56</f>
        <v>0</v>
      </c>
      <c r="H56" s="834">
        <f>'RM_5.12.1.sz.mell'!H56</f>
        <v>0</v>
      </c>
      <c r="I56" s="834">
        <f>'RM_5.12.1.sz.mell'!I56</f>
        <v>0</v>
      </c>
      <c r="J56" s="834">
        <f>'RM_5.12.1.sz.mell'!J56</f>
        <v>0</v>
      </c>
      <c r="K56" s="327">
        <f>'RM_5.12.1.sz.mell'!K56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'RM_5.12.1.sz.mell'!C57</f>
        <v>0</v>
      </c>
      <c r="D57" s="842">
        <f>'RM_5.12.1.sz.mell'!D57</f>
        <v>0</v>
      </c>
      <c r="E57" s="842">
        <f>'RM_5.12.1.sz.mell'!E57</f>
        <v>0</v>
      </c>
      <c r="F57" s="842">
        <f>'RM_5.12.1.sz.mell'!F57</f>
        <v>0</v>
      </c>
      <c r="G57" s="842">
        <f>'RM_5.12.1.sz.mell'!G57</f>
        <v>0</v>
      </c>
      <c r="H57" s="842">
        <f>'RM_5.12.1.sz.mell'!H57</f>
        <v>0</v>
      </c>
      <c r="I57" s="842">
        <f>'RM_5.12.1.sz.mell'!I57</f>
        <v>0</v>
      </c>
      <c r="J57" s="842">
        <f>'RM_5.12.1.sz.mell'!J57</f>
        <v>0</v>
      </c>
      <c r="K57" s="375">
        <f>'RM_5.12.1.sz.mell'!K57</f>
        <v>0</v>
      </c>
    </row>
    <row r="58" spans="1:11" ht="8.1" customHeight="1" thickBot="1" x14ac:dyDescent="0.3">
      <c r="C58" s="848">
        <f>'RM_5.12.1.sz.mell'!C58</f>
        <v>0</v>
      </c>
      <c r="D58" s="848">
        <f>'RM_5.12.1.sz.mell'!D58</f>
        <v>0</v>
      </c>
      <c r="E58" s="848">
        <f>'RM_5.12.1.sz.mell'!E58</f>
        <v>0</v>
      </c>
      <c r="F58" s="848">
        <f>'RM_5.12.1.sz.mell'!F58</f>
        <v>0</v>
      </c>
      <c r="G58" s="848">
        <f>'RM_5.12.1.sz.mell'!G58</f>
        <v>0</v>
      </c>
      <c r="H58" s="848">
        <f>'RM_5.12.1.sz.mell'!H58</f>
        <v>0</v>
      </c>
      <c r="I58" s="848">
        <f>'RM_5.12.1.sz.mell'!I58</f>
        <v>0</v>
      </c>
      <c r="J58" s="848">
        <f>'RM_5.12.1.sz.mell'!J58</f>
        <v>0</v>
      </c>
      <c r="K58" s="849">
        <f>'RM_5.12.1.sz.mell'!K58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'RM_5.12.1.sz.mell'!C59</f>
        <v>0</v>
      </c>
      <c r="D59" s="846">
        <f>'RM_5.12.1.sz.mell'!D59</f>
        <v>0</v>
      </c>
      <c r="E59" s="846">
        <f>'RM_5.12.1.sz.mell'!E59</f>
        <v>0</v>
      </c>
      <c r="F59" s="846">
        <f>'RM_5.12.1.sz.mell'!F59</f>
        <v>0</v>
      </c>
      <c r="G59" s="846">
        <f>'RM_5.12.1.sz.mell'!G59</f>
        <v>0</v>
      </c>
      <c r="H59" s="846">
        <f>'RM_5.12.1.sz.mell'!H59</f>
        <v>0</v>
      </c>
      <c r="I59" s="846">
        <f>'RM_5.12.1.sz.mell'!I59</f>
        <v>0</v>
      </c>
      <c r="J59" s="846">
        <f>'RM_5.12.1.sz.mell'!J59</f>
        <v>0</v>
      </c>
      <c r="K59" s="847">
        <f>'RM_5.12.1.sz.mell'!K59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'RM_5.12.1.sz.mell'!C60</f>
        <v>0</v>
      </c>
      <c r="D60" s="846">
        <f>'RM_5.12.1.sz.mell'!D60</f>
        <v>0</v>
      </c>
      <c r="E60" s="846">
        <f>'RM_5.12.1.sz.mell'!E60</f>
        <v>0</v>
      </c>
      <c r="F60" s="846">
        <f>'RM_5.12.1.sz.mell'!F60</f>
        <v>0</v>
      </c>
      <c r="G60" s="846">
        <f>'RM_5.12.1.sz.mell'!G60</f>
        <v>0</v>
      </c>
      <c r="H60" s="846">
        <f>'RM_5.12.1.sz.mell'!H60</f>
        <v>0</v>
      </c>
      <c r="I60" s="846">
        <f>'RM_5.12.1.sz.mell'!I60</f>
        <v>0</v>
      </c>
      <c r="J60" s="846">
        <f>'RM_5.12.1.sz.mell'!J60</f>
        <v>0</v>
      </c>
      <c r="K60" s="847">
        <f>'RM_5.12.1.sz.mell'!K60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CONCATENATE("5.12.2. melléklet ",E_ALAPADATOK!A7," ",E_ALAPADATOK!B7," ",E_ALAPADATOK!C7," ",E_ALAPADATOK!D7," ",E_ALAPADATOK!E7," ",E_ALAPADATOK!F7," ",E_ALAPADATOK!G7," ",E_ALAPADATOK!H7)</f>
        <v>5.12.2.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CONCATENATE('E_5.12.1.sz.mell'!B2:J2)</f>
        <v>10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619</v>
      </c>
    </row>
    <row r="3" spans="1:11" s="465" customFormat="1" ht="23.1" customHeight="1" thickBot="1" x14ac:dyDescent="0.3">
      <c r="A3" s="635" t="s">
        <v>203</v>
      </c>
      <c r="B3" s="1763" t="str">
        <f>CONCATENATE('E_5.1.2.sz.mell'!B3:J3)</f>
        <v>Önként vállalt feladatok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60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'RM_5.12.2.sz.mell'!C10</f>
        <v>0</v>
      </c>
      <c r="D10" s="322">
        <f>'RM_5.12.2.sz.mell'!D10</f>
        <v>0</v>
      </c>
      <c r="E10" s="322">
        <f>'RM_5.12.2.sz.mell'!E10</f>
        <v>0</v>
      </c>
      <c r="F10" s="322">
        <f>'RM_5.12.2.sz.mell'!F10</f>
        <v>0</v>
      </c>
      <c r="G10" s="322">
        <f>'RM_5.12.2.sz.mell'!G10</f>
        <v>0</v>
      </c>
      <c r="H10" s="322">
        <f>'RM_5.12.2.sz.mell'!H10</f>
        <v>0</v>
      </c>
      <c r="I10" s="322">
        <f>'RM_5.12.2.sz.mell'!I10</f>
        <v>0</v>
      </c>
      <c r="J10" s="322">
        <f>'RM_5.12.2.sz.mell'!J10</f>
        <v>0</v>
      </c>
      <c r="K10" s="322">
        <f>'RM_5.12.2.sz.mell'!K10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'RM_5.12.2.sz.mell'!C11</f>
        <v>0</v>
      </c>
      <c r="D11" s="715">
        <f>'RM_5.12.2.sz.mell'!D11</f>
        <v>0</v>
      </c>
      <c r="E11" s="715">
        <f>'RM_5.12.2.sz.mell'!E11</f>
        <v>0</v>
      </c>
      <c r="F11" s="715">
        <f>'RM_5.12.2.sz.mell'!F11</f>
        <v>0</v>
      </c>
      <c r="G11" s="715">
        <f>'RM_5.12.2.sz.mell'!G11</f>
        <v>0</v>
      </c>
      <c r="H11" s="715">
        <f>'RM_5.12.2.sz.mell'!H11</f>
        <v>0</v>
      </c>
      <c r="I11" s="715">
        <f>'RM_5.12.2.sz.mell'!I11</f>
        <v>0</v>
      </c>
      <c r="J11" s="813">
        <f>'RM_5.12.2.sz.mell'!J11</f>
        <v>0</v>
      </c>
      <c r="K11" s="814">
        <f>'RM_5.12.2.sz.mell'!K11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'RM_5.12.2.sz.mell'!C12</f>
        <v>0</v>
      </c>
      <c r="D12" s="717">
        <f>'RM_5.12.2.sz.mell'!D12</f>
        <v>0</v>
      </c>
      <c r="E12" s="717">
        <f>'RM_5.12.2.sz.mell'!E12</f>
        <v>0</v>
      </c>
      <c r="F12" s="717">
        <f>'RM_5.12.2.sz.mell'!F12</f>
        <v>0</v>
      </c>
      <c r="G12" s="717">
        <f>'RM_5.12.2.sz.mell'!G12</f>
        <v>0</v>
      </c>
      <c r="H12" s="717">
        <f>'RM_5.12.2.sz.mell'!H12</f>
        <v>0</v>
      </c>
      <c r="I12" s="717">
        <f>'RM_5.12.2.sz.mell'!I12</f>
        <v>0</v>
      </c>
      <c r="J12" s="816">
        <f>'RM_5.12.2.sz.mell'!J12</f>
        <v>0</v>
      </c>
      <c r="K12" s="814">
        <f>'RM_5.12.2.sz.mell'!K12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'RM_5.12.2.sz.mell'!C13</f>
        <v>0</v>
      </c>
      <c r="D13" s="717">
        <f>'RM_5.12.2.sz.mell'!D13</f>
        <v>0</v>
      </c>
      <c r="E13" s="717">
        <f>'RM_5.12.2.sz.mell'!E13</f>
        <v>0</v>
      </c>
      <c r="F13" s="717">
        <f>'RM_5.12.2.sz.mell'!F13</f>
        <v>0</v>
      </c>
      <c r="G13" s="717">
        <f>'RM_5.12.2.sz.mell'!G13</f>
        <v>0</v>
      </c>
      <c r="H13" s="717">
        <f>'RM_5.12.2.sz.mell'!H13</f>
        <v>0</v>
      </c>
      <c r="I13" s="717">
        <f>'RM_5.12.2.sz.mell'!I13</f>
        <v>0</v>
      </c>
      <c r="J13" s="816">
        <f>'RM_5.12.2.sz.mell'!J13</f>
        <v>0</v>
      </c>
      <c r="K13" s="814">
        <f>'RM_5.12.2.sz.mell'!K13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'RM_5.12.2.sz.mell'!C14</f>
        <v>0</v>
      </c>
      <c r="D14" s="717">
        <f>'RM_5.12.2.sz.mell'!D14</f>
        <v>0</v>
      </c>
      <c r="E14" s="717">
        <f>'RM_5.12.2.sz.mell'!E14</f>
        <v>0</v>
      </c>
      <c r="F14" s="717">
        <f>'RM_5.12.2.sz.mell'!F14</f>
        <v>0</v>
      </c>
      <c r="G14" s="717">
        <f>'RM_5.12.2.sz.mell'!G14</f>
        <v>0</v>
      </c>
      <c r="H14" s="717">
        <f>'RM_5.12.2.sz.mell'!H14</f>
        <v>0</v>
      </c>
      <c r="I14" s="717">
        <f>'RM_5.12.2.sz.mell'!I14</f>
        <v>0</v>
      </c>
      <c r="J14" s="816">
        <f>'RM_5.12.2.sz.mell'!J14</f>
        <v>0</v>
      </c>
      <c r="K14" s="814">
        <f>'RM_5.12.2.sz.mell'!K14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'RM_5.12.2.sz.mell'!C15</f>
        <v>0</v>
      </c>
      <c r="D15" s="717">
        <f>'RM_5.12.2.sz.mell'!D15</f>
        <v>0</v>
      </c>
      <c r="E15" s="717">
        <f>'RM_5.12.2.sz.mell'!E15</f>
        <v>0</v>
      </c>
      <c r="F15" s="717">
        <f>'RM_5.12.2.sz.mell'!F15</f>
        <v>0</v>
      </c>
      <c r="G15" s="717">
        <f>'RM_5.12.2.sz.mell'!G15</f>
        <v>0</v>
      </c>
      <c r="H15" s="717">
        <f>'RM_5.12.2.sz.mell'!H15</f>
        <v>0</v>
      </c>
      <c r="I15" s="717">
        <f>'RM_5.12.2.sz.mell'!I15</f>
        <v>0</v>
      </c>
      <c r="J15" s="816">
        <f>'RM_5.12.2.sz.mell'!J15</f>
        <v>0</v>
      </c>
      <c r="K15" s="814">
        <f>'RM_5.12.2.sz.mell'!K15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'RM_5.12.2.sz.mell'!C16</f>
        <v>0</v>
      </c>
      <c r="D16" s="717">
        <f>'RM_5.12.2.sz.mell'!D16</f>
        <v>0</v>
      </c>
      <c r="E16" s="717">
        <f>'RM_5.12.2.sz.mell'!E16</f>
        <v>0</v>
      </c>
      <c r="F16" s="717">
        <f>'RM_5.12.2.sz.mell'!F16</f>
        <v>0</v>
      </c>
      <c r="G16" s="717">
        <f>'RM_5.12.2.sz.mell'!G16</f>
        <v>0</v>
      </c>
      <c r="H16" s="717">
        <f>'RM_5.12.2.sz.mell'!H16</f>
        <v>0</v>
      </c>
      <c r="I16" s="717">
        <f>'RM_5.12.2.sz.mell'!I16</f>
        <v>0</v>
      </c>
      <c r="J16" s="816">
        <f>'RM_5.12.2.sz.mell'!J16</f>
        <v>0</v>
      </c>
      <c r="K16" s="814">
        <f>'RM_5.12.2.sz.mell'!K16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'RM_5.12.2.sz.mell'!C17</f>
        <v>0</v>
      </c>
      <c r="D17" s="717">
        <f>'RM_5.12.2.sz.mell'!D17</f>
        <v>0</v>
      </c>
      <c r="E17" s="717">
        <f>'RM_5.12.2.sz.mell'!E17</f>
        <v>0</v>
      </c>
      <c r="F17" s="717">
        <f>'RM_5.12.2.sz.mell'!F17</f>
        <v>0</v>
      </c>
      <c r="G17" s="717">
        <f>'RM_5.12.2.sz.mell'!G17</f>
        <v>0</v>
      </c>
      <c r="H17" s="717">
        <f>'RM_5.12.2.sz.mell'!H17</f>
        <v>0</v>
      </c>
      <c r="I17" s="717">
        <f>'RM_5.12.2.sz.mell'!I17</f>
        <v>0</v>
      </c>
      <c r="J17" s="816">
        <f>'RM_5.12.2.sz.mell'!J17</f>
        <v>0</v>
      </c>
      <c r="K17" s="814">
        <f>'RM_5.12.2.sz.mell'!K17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'RM_5.12.2.sz.mell'!C18</f>
        <v>0</v>
      </c>
      <c r="D18" s="717">
        <f>'RM_5.12.2.sz.mell'!D18</f>
        <v>0</v>
      </c>
      <c r="E18" s="717">
        <f>'RM_5.12.2.sz.mell'!E18</f>
        <v>0</v>
      </c>
      <c r="F18" s="717">
        <f>'RM_5.12.2.sz.mell'!F18</f>
        <v>0</v>
      </c>
      <c r="G18" s="717">
        <f>'RM_5.12.2.sz.mell'!G18</f>
        <v>0</v>
      </c>
      <c r="H18" s="717">
        <f>'RM_5.12.2.sz.mell'!H18</f>
        <v>0</v>
      </c>
      <c r="I18" s="717">
        <f>'RM_5.12.2.sz.mell'!I18</f>
        <v>0</v>
      </c>
      <c r="J18" s="816">
        <f>'RM_5.12.2.sz.mell'!J18</f>
        <v>0</v>
      </c>
      <c r="K18" s="814">
        <f>'RM_5.12.2.sz.mell'!K18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'RM_5.12.2.sz.mell'!C19</f>
        <v>0</v>
      </c>
      <c r="D19" s="717">
        <f>'RM_5.12.2.sz.mell'!D19</f>
        <v>0</v>
      </c>
      <c r="E19" s="717">
        <f>'RM_5.12.2.sz.mell'!E19</f>
        <v>0</v>
      </c>
      <c r="F19" s="717">
        <f>'RM_5.12.2.sz.mell'!F19</f>
        <v>0</v>
      </c>
      <c r="G19" s="717">
        <f>'RM_5.12.2.sz.mell'!G19</f>
        <v>0</v>
      </c>
      <c r="H19" s="717">
        <f>'RM_5.12.2.sz.mell'!H19</f>
        <v>0</v>
      </c>
      <c r="I19" s="717">
        <f>'RM_5.12.2.sz.mell'!I19</f>
        <v>0</v>
      </c>
      <c r="J19" s="816">
        <f>'RM_5.12.2.sz.mell'!J19</f>
        <v>0</v>
      </c>
      <c r="K19" s="814">
        <f>'RM_5.12.2.sz.mell'!K19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'RM_5.12.2.sz.mell'!C20</f>
        <v>0</v>
      </c>
      <c r="D20" s="717">
        <f>'RM_5.12.2.sz.mell'!D20</f>
        <v>0</v>
      </c>
      <c r="E20" s="717">
        <f>'RM_5.12.2.sz.mell'!E20</f>
        <v>0</v>
      </c>
      <c r="F20" s="717">
        <f>'RM_5.12.2.sz.mell'!F20</f>
        <v>0</v>
      </c>
      <c r="G20" s="717">
        <f>'RM_5.12.2.sz.mell'!G20</f>
        <v>0</v>
      </c>
      <c r="H20" s="717">
        <f>'RM_5.12.2.sz.mell'!H20</f>
        <v>0</v>
      </c>
      <c r="I20" s="717">
        <f>'RM_5.12.2.sz.mell'!I20</f>
        <v>0</v>
      </c>
      <c r="J20" s="816">
        <f>'RM_5.12.2.sz.mell'!J20</f>
        <v>0</v>
      </c>
      <c r="K20" s="814">
        <f>'RM_5.12.2.sz.mell'!K20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'RM_5.12.2.sz.mell'!C21</f>
        <v>0</v>
      </c>
      <c r="D21" s="719">
        <f>'RM_5.12.2.sz.mell'!D21</f>
        <v>0</v>
      </c>
      <c r="E21" s="719">
        <f>'RM_5.12.2.sz.mell'!E21</f>
        <v>0</v>
      </c>
      <c r="F21" s="719">
        <f>'RM_5.12.2.sz.mell'!F21</f>
        <v>0</v>
      </c>
      <c r="G21" s="719">
        <f>'RM_5.12.2.sz.mell'!G21</f>
        <v>0</v>
      </c>
      <c r="H21" s="719">
        <f>'RM_5.12.2.sz.mell'!H21</f>
        <v>0</v>
      </c>
      <c r="I21" s="719">
        <f>'RM_5.12.2.sz.mell'!I21</f>
        <v>0</v>
      </c>
      <c r="J21" s="819">
        <f>'RM_5.12.2.sz.mell'!J21</f>
        <v>0</v>
      </c>
      <c r="K21" s="814">
        <f>'RM_5.12.2.sz.mell'!K21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'RM_5.12.2.sz.mell'!C22</f>
        <v>0</v>
      </c>
      <c r="D22" s="322">
        <f>'RM_5.12.2.sz.mell'!D22</f>
        <v>0</v>
      </c>
      <c r="E22" s="322">
        <f>'RM_5.12.2.sz.mell'!E22</f>
        <v>0</v>
      </c>
      <c r="F22" s="322">
        <f>'RM_5.12.2.sz.mell'!F22</f>
        <v>0</v>
      </c>
      <c r="G22" s="322">
        <f>'RM_5.12.2.sz.mell'!G22</f>
        <v>0</v>
      </c>
      <c r="H22" s="322">
        <f>'RM_5.12.2.sz.mell'!H22</f>
        <v>0</v>
      </c>
      <c r="I22" s="322">
        <f>'RM_5.12.2.sz.mell'!I22</f>
        <v>0</v>
      </c>
      <c r="J22" s="322">
        <f>'RM_5.12.2.sz.mell'!J22</f>
        <v>0</v>
      </c>
      <c r="K22" s="371">
        <f>'RM_5.12.2.sz.mell'!K22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'RM_5.12.2.sz.mell'!C23</f>
        <v>0</v>
      </c>
      <c r="D23" s="699">
        <f>'RM_5.12.2.sz.mell'!D23</f>
        <v>0</v>
      </c>
      <c r="E23" s="699">
        <f>'RM_5.12.2.sz.mell'!E23</f>
        <v>0</v>
      </c>
      <c r="F23" s="699">
        <f>'RM_5.12.2.sz.mell'!F23</f>
        <v>0</v>
      </c>
      <c r="G23" s="699">
        <f>'RM_5.12.2.sz.mell'!G23</f>
        <v>0</v>
      </c>
      <c r="H23" s="699">
        <f>'RM_5.12.2.sz.mell'!H23</f>
        <v>0</v>
      </c>
      <c r="I23" s="699">
        <f>'RM_5.12.2.sz.mell'!I23</f>
        <v>0</v>
      </c>
      <c r="J23" s="821">
        <f>'RM_5.12.2.sz.mell'!J23</f>
        <v>0</v>
      </c>
      <c r="K23" s="814">
        <f>'RM_5.12.2.sz.mell'!K23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'RM_5.12.2.sz.mell'!C24</f>
        <v>0</v>
      </c>
      <c r="D24" s="717">
        <f>'RM_5.12.2.sz.mell'!D24</f>
        <v>0</v>
      </c>
      <c r="E24" s="717">
        <f>'RM_5.12.2.sz.mell'!E24</f>
        <v>0</v>
      </c>
      <c r="F24" s="717">
        <f>'RM_5.12.2.sz.mell'!F24</f>
        <v>0</v>
      </c>
      <c r="G24" s="717">
        <f>'RM_5.12.2.sz.mell'!G24</f>
        <v>0</v>
      </c>
      <c r="H24" s="717">
        <f>'RM_5.12.2.sz.mell'!H24</f>
        <v>0</v>
      </c>
      <c r="I24" s="717">
        <f>'RM_5.12.2.sz.mell'!I24</f>
        <v>0</v>
      </c>
      <c r="J24" s="816">
        <f>'RM_5.12.2.sz.mell'!J24</f>
        <v>0</v>
      </c>
      <c r="K24" s="822">
        <f>'RM_5.12.2.sz.mell'!K24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'RM_5.12.2.sz.mell'!C25</f>
        <v>0</v>
      </c>
      <c r="D25" s="717">
        <f>'RM_5.12.2.sz.mell'!D25</f>
        <v>0</v>
      </c>
      <c r="E25" s="717">
        <f>'RM_5.12.2.sz.mell'!E25</f>
        <v>0</v>
      </c>
      <c r="F25" s="717">
        <f>'RM_5.12.2.sz.mell'!F25</f>
        <v>0</v>
      </c>
      <c r="G25" s="717">
        <f>'RM_5.12.2.sz.mell'!G25</f>
        <v>0</v>
      </c>
      <c r="H25" s="717">
        <f>'RM_5.12.2.sz.mell'!H25</f>
        <v>0</v>
      </c>
      <c r="I25" s="717">
        <f>'RM_5.12.2.sz.mell'!I25</f>
        <v>0</v>
      </c>
      <c r="J25" s="816">
        <f>'RM_5.12.2.sz.mell'!J25</f>
        <v>0</v>
      </c>
      <c r="K25" s="822">
        <f>'RM_5.12.2.sz.mell'!K25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'RM_5.12.2.sz.mell'!C26</f>
        <v>0</v>
      </c>
      <c r="D26" s="719">
        <f>'RM_5.12.2.sz.mell'!D26</f>
        <v>0</v>
      </c>
      <c r="E26" s="719">
        <f>'RM_5.12.2.sz.mell'!E26</f>
        <v>0</v>
      </c>
      <c r="F26" s="719">
        <f>'RM_5.12.2.sz.mell'!F26</f>
        <v>0</v>
      </c>
      <c r="G26" s="719">
        <f>'RM_5.12.2.sz.mell'!G26</f>
        <v>0</v>
      </c>
      <c r="H26" s="719">
        <f>'RM_5.12.2.sz.mell'!H26</f>
        <v>0</v>
      </c>
      <c r="I26" s="719">
        <f>'RM_5.12.2.sz.mell'!I26</f>
        <v>0</v>
      </c>
      <c r="J26" s="823">
        <f>'RM_5.12.2.sz.mell'!J26</f>
        <v>0</v>
      </c>
      <c r="K26" s="824">
        <f>'RM_5.12.2.sz.mell'!K26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'RM_5.12.2.sz.mell'!C27</f>
        <v>0</v>
      </c>
      <c r="D27" s="414">
        <f>'RM_5.12.2.sz.mell'!D27</f>
        <v>0</v>
      </c>
      <c r="E27" s="414">
        <f>'RM_5.12.2.sz.mell'!E27</f>
        <v>0</v>
      </c>
      <c r="F27" s="414">
        <f>'RM_5.12.2.sz.mell'!F27</f>
        <v>0</v>
      </c>
      <c r="G27" s="414">
        <f>'RM_5.12.2.sz.mell'!G27</f>
        <v>0</v>
      </c>
      <c r="H27" s="414">
        <f>'RM_5.12.2.sz.mell'!H27</f>
        <v>0</v>
      </c>
      <c r="I27" s="414">
        <f>'RM_5.12.2.sz.mell'!I27</f>
        <v>0</v>
      </c>
      <c r="J27" s="414">
        <f>'RM_5.12.2.sz.mell'!J27</f>
        <v>0</v>
      </c>
      <c r="K27" s="327">
        <f>'RM_5.12.2.sz.mell'!K27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'RM_5.12.2.sz.mell'!C28</f>
        <v>0</v>
      </c>
      <c r="D28" s="322">
        <f>'RM_5.12.2.sz.mell'!D28</f>
        <v>0</v>
      </c>
      <c r="E28" s="322">
        <f>'RM_5.12.2.sz.mell'!E28</f>
        <v>0</v>
      </c>
      <c r="F28" s="322">
        <f>'RM_5.12.2.sz.mell'!F28</f>
        <v>0</v>
      </c>
      <c r="G28" s="322">
        <f>'RM_5.12.2.sz.mell'!G28</f>
        <v>0</v>
      </c>
      <c r="H28" s="322">
        <f>'RM_5.12.2.sz.mell'!H28</f>
        <v>0</v>
      </c>
      <c r="I28" s="322">
        <f>'RM_5.12.2.sz.mell'!I28</f>
        <v>0</v>
      </c>
      <c r="J28" s="322">
        <f>'RM_5.12.2.sz.mell'!J28</f>
        <v>0</v>
      </c>
      <c r="K28" s="371">
        <f>'RM_5.12.2.sz.mell'!K28</f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'RM_5.12.2.sz.mell'!C29</f>
        <v>0</v>
      </c>
      <c r="D29" s="710">
        <f>'RM_5.12.2.sz.mell'!D29</f>
        <v>0</v>
      </c>
      <c r="E29" s="710">
        <f>'RM_5.12.2.sz.mell'!E29</f>
        <v>0</v>
      </c>
      <c r="F29" s="710">
        <f>'RM_5.12.2.sz.mell'!F29</f>
        <v>0</v>
      </c>
      <c r="G29" s="710">
        <f>'RM_5.12.2.sz.mell'!G29</f>
        <v>0</v>
      </c>
      <c r="H29" s="710">
        <f>'RM_5.12.2.sz.mell'!H29</f>
        <v>0</v>
      </c>
      <c r="I29" s="710">
        <f>'RM_5.12.2.sz.mell'!I29</f>
        <v>0</v>
      </c>
      <c r="J29" s="821">
        <f>'RM_5.12.2.sz.mell'!J29</f>
        <v>0</v>
      </c>
      <c r="K29" s="814">
        <f>'RM_5.12.2.sz.mell'!K29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'RM_5.12.2.sz.mell'!C30</f>
        <v>0</v>
      </c>
      <c r="D30" s="710">
        <f>'RM_5.12.2.sz.mell'!D30</f>
        <v>0</v>
      </c>
      <c r="E30" s="710">
        <f>'RM_5.12.2.sz.mell'!E30</f>
        <v>0</v>
      </c>
      <c r="F30" s="710">
        <f>'RM_5.12.2.sz.mell'!F30</f>
        <v>0</v>
      </c>
      <c r="G30" s="710">
        <f>'RM_5.12.2.sz.mell'!G30</f>
        <v>0</v>
      </c>
      <c r="H30" s="710">
        <f>'RM_5.12.2.sz.mell'!H30</f>
        <v>0</v>
      </c>
      <c r="I30" s="710">
        <f>'RM_5.12.2.sz.mell'!I30</f>
        <v>0</v>
      </c>
      <c r="J30" s="821">
        <f>'RM_5.12.2.sz.mell'!J30</f>
        <v>0</v>
      </c>
      <c r="K30" s="814">
        <f>'RM_5.12.2.sz.mell'!K30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'RM_5.12.2.sz.mell'!C31</f>
        <v>0</v>
      </c>
      <c r="D31" s="790">
        <f>'RM_5.12.2.sz.mell'!D31</f>
        <v>0</v>
      </c>
      <c r="E31" s="790">
        <f>'RM_5.12.2.sz.mell'!E31</f>
        <v>0</v>
      </c>
      <c r="F31" s="790">
        <f>'RM_5.12.2.sz.mell'!F31</f>
        <v>0</v>
      </c>
      <c r="G31" s="790">
        <f>'RM_5.12.2.sz.mell'!G31</f>
        <v>0</v>
      </c>
      <c r="H31" s="790">
        <f>'RM_5.12.2.sz.mell'!H31</f>
        <v>0</v>
      </c>
      <c r="I31" s="790">
        <f>'RM_5.12.2.sz.mell'!I31</f>
        <v>0</v>
      </c>
      <c r="J31" s="821">
        <f>'RM_5.12.2.sz.mell'!J31</f>
        <v>0</v>
      </c>
      <c r="K31" s="814">
        <f>'RM_5.12.2.sz.mell'!K31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'RM_5.12.2.sz.mell'!C32</f>
        <v>0</v>
      </c>
      <c r="D32" s="322">
        <f>'RM_5.12.2.sz.mell'!D32</f>
        <v>0</v>
      </c>
      <c r="E32" s="322">
        <f>'RM_5.12.2.sz.mell'!E32</f>
        <v>0</v>
      </c>
      <c r="F32" s="322">
        <f>'RM_5.12.2.sz.mell'!F32</f>
        <v>0</v>
      </c>
      <c r="G32" s="322">
        <f>'RM_5.12.2.sz.mell'!G32</f>
        <v>0</v>
      </c>
      <c r="H32" s="322">
        <f>'RM_5.12.2.sz.mell'!H32</f>
        <v>0</v>
      </c>
      <c r="I32" s="322">
        <f>'RM_5.12.2.sz.mell'!I32</f>
        <v>0</v>
      </c>
      <c r="J32" s="322">
        <f>'RM_5.12.2.sz.mell'!J32</f>
        <v>0</v>
      </c>
      <c r="K32" s="371">
        <f>'RM_5.12.2.sz.mell'!K32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'RM_5.12.2.sz.mell'!C33</f>
        <v>0</v>
      </c>
      <c r="D33" s="703">
        <f>'RM_5.12.2.sz.mell'!D33</f>
        <v>0</v>
      </c>
      <c r="E33" s="703">
        <f>'RM_5.12.2.sz.mell'!E33</f>
        <v>0</v>
      </c>
      <c r="F33" s="703">
        <f>'RM_5.12.2.sz.mell'!F33</f>
        <v>0</v>
      </c>
      <c r="G33" s="703">
        <f>'RM_5.12.2.sz.mell'!G33</f>
        <v>0</v>
      </c>
      <c r="H33" s="703">
        <f>'RM_5.12.2.sz.mell'!H33</f>
        <v>0</v>
      </c>
      <c r="I33" s="703">
        <f>'RM_5.12.2.sz.mell'!I33</f>
        <v>0</v>
      </c>
      <c r="J33" s="821">
        <f>'RM_5.12.2.sz.mell'!J33</f>
        <v>0</v>
      </c>
      <c r="K33" s="814">
        <f>'RM_5.12.2.sz.mell'!K33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'RM_5.12.2.sz.mell'!C34</f>
        <v>0</v>
      </c>
      <c r="D34" s="710">
        <f>'RM_5.12.2.sz.mell'!D34</f>
        <v>0</v>
      </c>
      <c r="E34" s="710">
        <f>'RM_5.12.2.sz.mell'!E34</f>
        <v>0</v>
      </c>
      <c r="F34" s="710">
        <f>'RM_5.12.2.sz.mell'!F34</f>
        <v>0</v>
      </c>
      <c r="G34" s="710">
        <f>'RM_5.12.2.sz.mell'!G34</f>
        <v>0</v>
      </c>
      <c r="H34" s="710">
        <f>'RM_5.12.2.sz.mell'!H34</f>
        <v>0</v>
      </c>
      <c r="I34" s="710">
        <f>'RM_5.12.2.sz.mell'!I34</f>
        <v>0</v>
      </c>
      <c r="J34" s="821">
        <f>'RM_5.12.2.sz.mell'!J34</f>
        <v>0</v>
      </c>
      <c r="K34" s="814">
        <f>'RM_5.12.2.sz.mell'!K34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'RM_5.12.2.sz.mell'!C35</f>
        <v>0</v>
      </c>
      <c r="D35" s="790">
        <f>'RM_5.12.2.sz.mell'!D35</f>
        <v>0</v>
      </c>
      <c r="E35" s="790">
        <f>'RM_5.12.2.sz.mell'!E35</f>
        <v>0</v>
      </c>
      <c r="F35" s="790">
        <f>'RM_5.12.2.sz.mell'!F35</f>
        <v>0</v>
      </c>
      <c r="G35" s="790">
        <f>'RM_5.12.2.sz.mell'!G35</f>
        <v>0</v>
      </c>
      <c r="H35" s="790">
        <f>'RM_5.12.2.sz.mell'!H35</f>
        <v>0</v>
      </c>
      <c r="I35" s="790">
        <f>'RM_5.12.2.sz.mell'!I35</f>
        <v>0</v>
      </c>
      <c r="J35" s="821">
        <f>'RM_5.12.2.sz.mell'!J35</f>
        <v>0</v>
      </c>
      <c r="K35" s="831">
        <f>'RM_5.12.2.sz.mell'!K35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'RM_5.12.2.sz.mell'!C36</f>
        <v>0</v>
      </c>
      <c r="D36" s="414">
        <f>'RM_5.12.2.sz.mell'!D36</f>
        <v>0</v>
      </c>
      <c r="E36" s="414">
        <f>'RM_5.12.2.sz.mell'!E36</f>
        <v>0</v>
      </c>
      <c r="F36" s="414">
        <f>'RM_5.12.2.sz.mell'!F36</f>
        <v>0</v>
      </c>
      <c r="G36" s="414">
        <f>'RM_5.12.2.sz.mell'!G36</f>
        <v>0</v>
      </c>
      <c r="H36" s="414">
        <f>'RM_5.12.2.sz.mell'!H36</f>
        <v>0</v>
      </c>
      <c r="I36" s="414">
        <f>'RM_5.12.2.sz.mell'!I36</f>
        <v>0</v>
      </c>
      <c r="J36" s="322">
        <f>'RM_5.12.2.sz.mell'!J36</f>
        <v>0</v>
      </c>
      <c r="K36" s="327">
        <f>'RM_5.12.2.sz.mell'!K36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'RM_5.12.2.sz.mell'!C37</f>
        <v>0</v>
      </c>
      <c r="D37" s="414">
        <f>'RM_5.12.2.sz.mell'!D37</f>
        <v>0</v>
      </c>
      <c r="E37" s="414">
        <f>'RM_5.12.2.sz.mell'!E37</f>
        <v>0</v>
      </c>
      <c r="F37" s="414">
        <f>'RM_5.12.2.sz.mell'!F37</f>
        <v>0</v>
      </c>
      <c r="G37" s="414">
        <f>'RM_5.12.2.sz.mell'!G37</f>
        <v>0</v>
      </c>
      <c r="H37" s="414">
        <f>'RM_5.12.2.sz.mell'!H37</f>
        <v>0</v>
      </c>
      <c r="I37" s="414">
        <f>'RM_5.12.2.sz.mell'!I37</f>
        <v>0</v>
      </c>
      <c r="J37" s="832">
        <f>'RM_5.12.2.sz.mell'!J37</f>
        <v>0</v>
      </c>
      <c r="K37" s="814">
        <f>'RM_5.12.2.sz.mell'!K37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'RM_5.12.2.sz.mell'!C38</f>
        <v>0</v>
      </c>
      <c r="D38" s="322">
        <f>'RM_5.12.2.sz.mell'!D38</f>
        <v>0</v>
      </c>
      <c r="E38" s="322">
        <f>'RM_5.12.2.sz.mell'!E38</f>
        <v>0</v>
      </c>
      <c r="F38" s="322">
        <f>'RM_5.12.2.sz.mell'!F38</f>
        <v>0</v>
      </c>
      <c r="G38" s="322">
        <f>'RM_5.12.2.sz.mell'!G38</f>
        <v>0</v>
      </c>
      <c r="H38" s="322">
        <f>'RM_5.12.2.sz.mell'!H38</f>
        <v>0</v>
      </c>
      <c r="I38" s="322">
        <f>'RM_5.12.2.sz.mell'!I38</f>
        <v>0</v>
      </c>
      <c r="J38" s="322">
        <f>'RM_5.12.2.sz.mell'!J38</f>
        <v>0</v>
      </c>
      <c r="K38" s="371">
        <f>'RM_5.12.2.sz.mell'!K38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'RM_5.12.2.sz.mell'!C39</f>
        <v>0</v>
      </c>
      <c r="D39" s="322">
        <f>'RM_5.12.2.sz.mell'!D39</f>
        <v>0</v>
      </c>
      <c r="E39" s="322">
        <f>'RM_5.12.2.sz.mell'!E39</f>
        <v>0</v>
      </c>
      <c r="F39" s="322">
        <f>'RM_5.12.2.sz.mell'!F39</f>
        <v>0</v>
      </c>
      <c r="G39" s="322">
        <f>'RM_5.12.2.sz.mell'!G39</f>
        <v>0</v>
      </c>
      <c r="H39" s="322">
        <f>'RM_5.12.2.sz.mell'!H39</f>
        <v>0</v>
      </c>
      <c r="I39" s="322">
        <f>'RM_5.12.2.sz.mell'!I39</f>
        <v>0</v>
      </c>
      <c r="J39" s="322">
        <f>'RM_5.12.2.sz.mell'!J39</f>
        <v>0</v>
      </c>
      <c r="K39" s="371">
        <f>'RM_5.12.2.sz.mell'!K39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'RM_5.12.2.sz.mell'!C40</f>
        <v>0</v>
      </c>
      <c r="D40" s="703">
        <f>'RM_5.12.2.sz.mell'!D40</f>
        <v>0</v>
      </c>
      <c r="E40" s="703">
        <f>'RM_5.12.2.sz.mell'!E40</f>
        <v>0</v>
      </c>
      <c r="F40" s="703">
        <f>'RM_5.12.2.sz.mell'!F40</f>
        <v>0</v>
      </c>
      <c r="G40" s="703">
        <f>'RM_5.12.2.sz.mell'!G40</f>
        <v>0</v>
      </c>
      <c r="H40" s="703">
        <f>'RM_5.12.2.sz.mell'!H40</f>
        <v>0</v>
      </c>
      <c r="I40" s="703">
        <f>'RM_5.12.2.sz.mell'!I40</f>
        <v>0</v>
      </c>
      <c r="J40" s="821">
        <f>'RM_5.12.2.sz.mell'!J40</f>
        <v>0</v>
      </c>
      <c r="K40" s="814">
        <f>'RM_5.12.2.sz.mell'!K40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'RM_5.12.2.sz.mell'!C41</f>
        <v>0</v>
      </c>
      <c r="D41" s="710">
        <f>'RM_5.12.2.sz.mell'!D41</f>
        <v>0</v>
      </c>
      <c r="E41" s="710">
        <f>'RM_5.12.2.sz.mell'!E41</f>
        <v>0</v>
      </c>
      <c r="F41" s="710">
        <f>'RM_5.12.2.sz.mell'!F41</f>
        <v>0</v>
      </c>
      <c r="G41" s="710">
        <f>'RM_5.12.2.sz.mell'!G41</f>
        <v>0</v>
      </c>
      <c r="H41" s="710">
        <f>'RM_5.12.2.sz.mell'!H41</f>
        <v>0</v>
      </c>
      <c r="I41" s="710">
        <f>'RM_5.12.2.sz.mell'!I41</f>
        <v>0</v>
      </c>
      <c r="J41" s="821">
        <f>'RM_5.12.2.sz.mell'!J41</f>
        <v>0</v>
      </c>
      <c r="K41" s="822">
        <f>'RM_5.12.2.sz.mell'!K41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'RM_5.12.2.sz.mell'!C42</f>
        <v>0</v>
      </c>
      <c r="D42" s="707">
        <f>'RM_5.12.2.sz.mell'!D42</f>
        <v>0</v>
      </c>
      <c r="E42" s="707">
        <f>'RM_5.12.2.sz.mell'!E42</f>
        <v>0</v>
      </c>
      <c r="F42" s="707">
        <f>'RM_5.12.2.sz.mell'!F42</f>
        <v>0</v>
      </c>
      <c r="G42" s="707">
        <f>'RM_5.12.2.sz.mell'!G42</f>
        <v>0</v>
      </c>
      <c r="H42" s="707">
        <f>'RM_5.12.2.sz.mell'!H42</f>
        <v>0</v>
      </c>
      <c r="I42" s="707">
        <f>'RM_5.12.2.sz.mell'!I42</f>
        <v>0</v>
      </c>
      <c r="J42" s="821">
        <f>'RM_5.12.2.sz.mell'!J42</f>
        <v>0</v>
      </c>
      <c r="K42" s="824">
        <f>'RM_5.12.2.sz.mell'!K42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'RM_5.12.2.sz.mell'!C43</f>
        <v>0</v>
      </c>
      <c r="D43" s="322">
        <f>'RM_5.12.2.sz.mell'!D43</f>
        <v>0</v>
      </c>
      <c r="E43" s="322">
        <f>'RM_5.12.2.sz.mell'!E43</f>
        <v>0</v>
      </c>
      <c r="F43" s="322">
        <f>'RM_5.12.2.sz.mell'!F43</f>
        <v>0</v>
      </c>
      <c r="G43" s="322">
        <f>'RM_5.12.2.sz.mell'!G43</f>
        <v>0</v>
      </c>
      <c r="H43" s="322">
        <f>'RM_5.12.2.sz.mell'!H43</f>
        <v>0</v>
      </c>
      <c r="I43" s="322">
        <f>'RM_5.12.2.sz.mell'!I43</f>
        <v>0</v>
      </c>
      <c r="J43" s="322">
        <f>'RM_5.12.2.sz.mell'!J43</f>
        <v>0</v>
      </c>
      <c r="K43" s="371">
        <f>'RM_5.12.2.sz.mell'!K43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'RM_5.12.2.sz.mell'!C45</f>
        <v>0</v>
      </c>
      <c r="D45" s="834">
        <f>'RM_5.12.2.sz.mell'!D45</f>
        <v>0</v>
      </c>
      <c r="E45" s="834">
        <f>'RM_5.12.2.sz.mell'!E45</f>
        <v>0</v>
      </c>
      <c r="F45" s="834">
        <f>'RM_5.12.2.sz.mell'!F45</f>
        <v>0</v>
      </c>
      <c r="G45" s="834">
        <f>'RM_5.12.2.sz.mell'!G45</f>
        <v>0</v>
      </c>
      <c r="H45" s="834">
        <f>'RM_5.12.2.sz.mell'!H45</f>
        <v>0</v>
      </c>
      <c r="I45" s="834">
        <f>'RM_5.12.2.sz.mell'!I45</f>
        <v>0</v>
      </c>
      <c r="J45" s="834">
        <f>'RM_5.12.2.sz.mell'!J45</f>
        <v>0</v>
      </c>
      <c r="K45" s="327">
        <f>'RM_5.12.2.sz.mell'!K45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'RM_5.12.2.sz.mell'!C46</f>
        <v>0</v>
      </c>
      <c r="D46" s="836">
        <f>'RM_5.12.2.sz.mell'!D46</f>
        <v>0</v>
      </c>
      <c r="E46" s="836">
        <f>'RM_5.12.2.sz.mell'!E46</f>
        <v>0</v>
      </c>
      <c r="F46" s="836">
        <f>'RM_5.12.2.sz.mell'!F46</f>
        <v>0</v>
      </c>
      <c r="G46" s="836">
        <f>'RM_5.12.2.sz.mell'!G46</f>
        <v>0</v>
      </c>
      <c r="H46" s="836">
        <f>'RM_5.12.2.sz.mell'!H46</f>
        <v>0</v>
      </c>
      <c r="I46" s="836">
        <f>'RM_5.12.2.sz.mell'!I46</f>
        <v>0</v>
      </c>
      <c r="J46" s="836">
        <f>'RM_5.12.2.sz.mell'!J46</f>
        <v>0</v>
      </c>
      <c r="K46" s="837">
        <f>'RM_5.12.2.sz.mell'!K46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'RM_5.12.2.sz.mell'!C47</f>
        <v>0</v>
      </c>
      <c r="D47" s="839">
        <f>'RM_5.12.2.sz.mell'!D47</f>
        <v>0</v>
      </c>
      <c r="E47" s="839">
        <f>'RM_5.12.2.sz.mell'!E47</f>
        <v>0</v>
      </c>
      <c r="F47" s="839">
        <f>'RM_5.12.2.sz.mell'!F47</f>
        <v>0</v>
      </c>
      <c r="G47" s="839">
        <f>'RM_5.12.2.sz.mell'!G47</f>
        <v>0</v>
      </c>
      <c r="H47" s="839">
        <f>'RM_5.12.2.sz.mell'!H47</f>
        <v>0</v>
      </c>
      <c r="I47" s="839">
        <f>'RM_5.12.2.sz.mell'!I47</f>
        <v>0</v>
      </c>
      <c r="J47" s="839">
        <f>'RM_5.12.2.sz.mell'!J47</f>
        <v>0</v>
      </c>
      <c r="K47" s="840">
        <f>'RM_5.12.2.sz.mell'!K47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'RM_5.12.2.sz.mell'!C48</f>
        <v>0</v>
      </c>
      <c r="D48" s="839">
        <f>'RM_5.12.2.sz.mell'!D48</f>
        <v>0</v>
      </c>
      <c r="E48" s="839">
        <f>'RM_5.12.2.sz.mell'!E48</f>
        <v>0</v>
      </c>
      <c r="F48" s="839">
        <f>'RM_5.12.2.sz.mell'!F48</f>
        <v>0</v>
      </c>
      <c r="G48" s="839">
        <f>'RM_5.12.2.sz.mell'!G48</f>
        <v>0</v>
      </c>
      <c r="H48" s="839">
        <f>'RM_5.12.2.sz.mell'!H48</f>
        <v>0</v>
      </c>
      <c r="I48" s="839">
        <f>'RM_5.12.2.sz.mell'!I48</f>
        <v>0</v>
      </c>
      <c r="J48" s="839">
        <f>'RM_5.12.2.sz.mell'!J48</f>
        <v>0</v>
      </c>
      <c r="K48" s="840">
        <f>'RM_5.12.2.sz.mell'!K48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'RM_5.12.2.sz.mell'!C49</f>
        <v>0</v>
      </c>
      <c r="D49" s="839">
        <f>'RM_5.12.2.sz.mell'!D49</f>
        <v>0</v>
      </c>
      <c r="E49" s="839">
        <f>'RM_5.12.2.sz.mell'!E49</f>
        <v>0</v>
      </c>
      <c r="F49" s="839">
        <f>'RM_5.12.2.sz.mell'!F49</f>
        <v>0</v>
      </c>
      <c r="G49" s="839">
        <f>'RM_5.12.2.sz.mell'!G49</f>
        <v>0</v>
      </c>
      <c r="H49" s="839">
        <f>'RM_5.12.2.sz.mell'!H49</f>
        <v>0</v>
      </c>
      <c r="I49" s="839">
        <f>'RM_5.12.2.sz.mell'!I49</f>
        <v>0</v>
      </c>
      <c r="J49" s="839">
        <f>'RM_5.12.2.sz.mell'!J49</f>
        <v>0</v>
      </c>
      <c r="K49" s="840">
        <f>'RM_5.12.2.sz.mell'!K49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'RM_5.12.2.sz.mell'!C50</f>
        <v>0</v>
      </c>
      <c r="D50" s="839">
        <f>'RM_5.12.2.sz.mell'!D50</f>
        <v>0</v>
      </c>
      <c r="E50" s="839">
        <f>'RM_5.12.2.sz.mell'!E50</f>
        <v>0</v>
      </c>
      <c r="F50" s="839">
        <f>'RM_5.12.2.sz.mell'!F50</f>
        <v>0</v>
      </c>
      <c r="G50" s="839">
        <f>'RM_5.12.2.sz.mell'!G50</f>
        <v>0</v>
      </c>
      <c r="H50" s="839">
        <f>'RM_5.12.2.sz.mell'!H50</f>
        <v>0</v>
      </c>
      <c r="I50" s="839">
        <f>'RM_5.12.2.sz.mell'!I50</f>
        <v>0</v>
      </c>
      <c r="J50" s="839">
        <f>'RM_5.12.2.sz.mell'!J50</f>
        <v>0</v>
      </c>
      <c r="K50" s="840">
        <f>'RM_5.12.2.sz.mell'!K50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'RM_5.12.2.sz.mell'!C51</f>
        <v>0</v>
      </c>
      <c r="D51" s="834">
        <f>'RM_5.12.2.sz.mell'!D51</f>
        <v>0</v>
      </c>
      <c r="E51" s="834">
        <f>'RM_5.12.2.sz.mell'!E51</f>
        <v>0</v>
      </c>
      <c r="F51" s="834">
        <f>'RM_5.12.2.sz.mell'!F51</f>
        <v>0</v>
      </c>
      <c r="G51" s="834">
        <f>'RM_5.12.2.sz.mell'!G51</f>
        <v>0</v>
      </c>
      <c r="H51" s="834">
        <f>'RM_5.12.2.sz.mell'!H51</f>
        <v>0</v>
      </c>
      <c r="I51" s="834">
        <f>'RM_5.12.2.sz.mell'!I51</f>
        <v>0</v>
      </c>
      <c r="J51" s="834">
        <f>'RM_5.12.2.sz.mell'!J51</f>
        <v>0</v>
      </c>
      <c r="K51" s="327">
        <f>'RM_5.12.2.sz.mell'!K51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'RM_5.12.2.sz.mell'!C52</f>
        <v>0</v>
      </c>
      <c r="D52" s="836">
        <f>'RM_5.12.2.sz.mell'!D52</f>
        <v>0</v>
      </c>
      <c r="E52" s="836">
        <f>'RM_5.12.2.sz.mell'!E52</f>
        <v>0</v>
      </c>
      <c r="F52" s="836">
        <f>'RM_5.12.2.sz.mell'!F52</f>
        <v>0</v>
      </c>
      <c r="G52" s="836">
        <f>'RM_5.12.2.sz.mell'!G52</f>
        <v>0</v>
      </c>
      <c r="H52" s="836">
        <f>'RM_5.12.2.sz.mell'!H52</f>
        <v>0</v>
      </c>
      <c r="I52" s="836">
        <f>'RM_5.12.2.sz.mell'!I52</f>
        <v>0</v>
      </c>
      <c r="J52" s="836">
        <f>'RM_5.12.2.sz.mell'!J52</f>
        <v>0</v>
      </c>
      <c r="K52" s="837">
        <f>'RM_5.12.2.sz.mell'!K52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'RM_5.12.2.sz.mell'!C53</f>
        <v>0</v>
      </c>
      <c r="D53" s="839">
        <f>'RM_5.12.2.sz.mell'!D53</f>
        <v>0</v>
      </c>
      <c r="E53" s="839">
        <f>'RM_5.12.2.sz.mell'!E53</f>
        <v>0</v>
      </c>
      <c r="F53" s="839">
        <f>'RM_5.12.2.sz.mell'!F53</f>
        <v>0</v>
      </c>
      <c r="G53" s="839">
        <f>'RM_5.12.2.sz.mell'!G53</f>
        <v>0</v>
      </c>
      <c r="H53" s="839">
        <f>'RM_5.12.2.sz.mell'!H53</f>
        <v>0</v>
      </c>
      <c r="I53" s="839">
        <f>'RM_5.12.2.sz.mell'!I53</f>
        <v>0</v>
      </c>
      <c r="J53" s="839">
        <f>'RM_5.12.2.sz.mell'!J53</f>
        <v>0</v>
      </c>
      <c r="K53" s="840">
        <f>'RM_5.12.2.sz.mell'!K53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'RM_5.12.2.sz.mell'!C54</f>
        <v>0</v>
      </c>
      <c r="D54" s="839">
        <f>'RM_5.12.2.sz.mell'!D54</f>
        <v>0</v>
      </c>
      <c r="E54" s="839">
        <f>'RM_5.12.2.sz.mell'!E54</f>
        <v>0</v>
      </c>
      <c r="F54" s="839">
        <f>'RM_5.12.2.sz.mell'!F54</f>
        <v>0</v>
      </c>
      <c r="G54" s="839">
        <f>'RM_5.12.2.sz.mell'!G54</f>
        <v>0</v>
      </c>
      <c r="H54" s="839">
        <f>'RM_5.12.2.sz.mell'!H54</f>
        <v>0</v>
      </c>
      <c r="I54" s="839">
        <f>'RM_5.12.2.sz.mell'!I54</f>
        <v>0</v>
      </c>
      <c r="J54" s="839">
        <f>'RM_5.12.2.sz.mell'!J54</f>
        <v>0</v>
      </c>
      <c r="K54" s="840">
        <f>'RM_5.12.2.sz.mell'!K54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'RM_5.12.2.sz.mell'!C55</f>
        <v>0</v>
      </c>
      <c r="D55" s="839">
        <f>'RM_5.12.2.sz.mell'!D55</f>
        <v>0</v>
      </c>
      <c r="E55" s="839">
        <f>'RM_5.12.2.sz.mell'!E55</f>
        <v>0</v>
      </c>
      <c r="F55" s="839">
        <f>'RM_5.12.2.sz.mell'!F55</f>
        <v>0</v>
      </c>
      <c r="G55" s="839">
        <f>'RM_5.12.2.sz.mell'!G55</f>
        <v>0</v>
      </c>
      <c r="H55" s="839">
        <f>'RM_5.12.2.sz.mell'!H55</f>
        <v>0</v>
      </c>
      <c r="I55" s="839">
        <f>'RM_5.12.2.sz.mell'!I55</f>
        <v>0</v>
      </c>
      <c r="J55" s="839">
        <f>'RM_5.12.2.sz.mell'!J55</f>
        <v>0</v>
      </c>
      <c r="K55" s="840">
        <f>'RM_5.12.2.sz.mell'!K55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'RM_5.12.2.sz.mell'!C56</f>
        <v>0</v>
      </c>
      <c r="D56" s="834">
        <f>'RM_5.12.2.sz.mell'!D56</f>
        <v>0</v>
      </c>
      <c r="E56" s="834">
        <f>'RM_5.12.2.sz.mell'!E56</f>
        <v>0</v>
      </c>
      <c r="F56" s="834">
        <f>'RM_5.12.2.sz.mell'!F56</f>
        <v>0</v>
      </c>
      <c r="G56" s="834">
        <f>'RM_5.12.2.sz.mell'!G56</f>
        <v>0</v>
      </c>
      <c r="H56" s="834">
        <f>'RM_5.12.2.sz.mell'!H56</f>
        <v>0</v>
      </c>
      <c r="I56" s="834">
        <f>'RM_5.12.2.sz.mell'!I56</f>
        <v>0</v>
      </c>
      <c r="J56" s="834">
        <f>'RM_5.12.2.sz.mell'!J56</f>
        <v>0</v>
      </c>
      <c r="K56" s="327">
        <f>'RM_5.12.2.sz.mell'!K56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'RM_5.12.2.sz.mell'!C57</f>
        <v>0</v>
      </c>
      <c r="D57" s="842">
        <f>'RM_5.12.2.sz.mell'!D57</f>
        <v>0</v>
      </c>
      <c r="E57" s="842">
        <f>'RM_5.12.2.sz.mell'!E57</f>
        <v>0</v>
      </c>
      <c r="F57" s="842">
        <f>'RM_5.12.2.sz.mell'!F57</f>
        <v>0</v>
      </c>
      <c r="G57" s="842">
        <f>'RM_5.12.2.sz.mell'!G57</f>
        <v>0</v>
      </c>
      <c r="H57" s="842">
        <f>'RM_5.12.2.sz.mell'!H57</f>
        <v>0</v>
      </c>
      <c r="I57" s="842">
        <f>'RM_5.12.2.sz.mell'!I57</f>
        <v>0</v>
      </c>
      <c r="J57" s="842">
        <f>'RM_5.12.2.sz.mell'!J57</f>
        <v>0</v>
      </c>
      <c r="K57" s="375">
        <f>'RM_5.12.2.sz.mell'!K57</f>
        <v>0</v>
      </c>
    </row>
    <row r="58" spans="1:11" ht="8.1" customHeight="1" thickBot="1" x14ac:dyDescent="0.3">
      <c r="C58" s="848">
        <f>'RM_5.12.2.sz.mell'!C58</f>
        <v>0</v>
      </c>
      <c r="D58" s="848">
        <f>'RM_5.12.2.sz.mell'!D58</f>
        <v>0</v>
      </c>
      <c r="E58" s="848">
        <f>'RM_5.12.2.sz.mell'!E58</f>
        <v>0</v>
      </c>
      <c r="F58" s="848">
        <f>'RM_5.12.2.sz.mell'!F58</f>
        <v>0</v>
      </c>
      <c r="G58" s="848">
        <f>'RM_5.12.2.sz.mell'!G58</f>
        <v>0</v>
      </c>
      <c r="H58" s="848">
        <f>'RM_5.12.2.sz.mell'!H58</f>
        <v>0</v>
      </c>
      <c r="I58" s="848">
        <f>'RM_5.12.2.sz.mell'!I58</f>
        <v>0</v>
      </c>
      <c r="J58" s="848">
        <f>'RM_5.12.2.sz.mell'!J58</f>
        <v>0</v>
      </c>
      <c r="K58" s="849">
        <f>'RM_5.12.2.sz.mell'!K58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'RM_5.12.2.sz.mell'!C59</f>
        <v>0</v>
      </c>
      <c r="D59" s="846">
        <f>'RM_5.12.2.sz.mell'!D59</f>
        <v>0</v>
      </c>
      <c r="E59" s="846">
        <f>'RM_5.12.2.sz.mell'!E59</f>
        <v>0</v>
      </c>
      <c r="F59" s="846">
        <f>'RM_5.12.2.sz.mell'!F59</f>
        <v>0</v>
      </c>
      <c r="G59" s="846">
        <f>'RM_5.12.2.sz.mell'!G59</f>
        <v>0</v>
      </c>
      <c r="H59" s="846">
        <f>'RM_5.12.2.sz.mell'!H59</f>
        <v>0</v>
      </c>
      <c r="I59" s="846">
        <f>'RM_5.12.2.sz.mell'!I59</f>
        <v>0</v>
      </c>
      <c r="J59" s="846">
        <f>'RM_5.12.2.sz.mell'!J59</f>
        <v>0</v>
      </c>
      <c r="K59" s="847">
        <f>'RM_5.12.2.sz.mell'!K59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'RM_5.12.2.sz.mell'!C60</f>
        <v>0</v>
      </c>
      <c r="D60" s="846">
        <f>'RM_5.12.2.sz.mell'!D60</f>
        <v>0</v>
      </c>
      <c r="E60" s="846">
        <f>'RM_5.12.2.sz.mell'!E60</f>
        <v>0</v>
      </c>
      <c r="F60" s="846">
        <f>'RM_5.12.2.sz.mell'!F60</f>
        <v>0</v>
      </c>
      <c r="G60" s="846">
        <f>'RM_5.12.2.sz.mell'!G60</f>
        <v>0</v>
      </c>
      <c r="H60" s="846">
        <f>'RM_5.12.2.sz.mell'!H60</f>
        <v>0</v>
      </c>
      <c r="I60" s="846">
        <f>'RM_5.12.2.sz.mell'!I60</f>
        <v>0</v>
      </c>
      <c r="J60" s="846">
        <f>'RM_5.12.2.sz.mell'!J60</f>
        <v>0</v>
      </c>
      <c r="K60" s="847">
        <f>'RM_5.12.2.sz.mell'!K60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tabColor theme="7"/>
  </sheetPr>
  <dimension ref="A1:K60"/>
  <sheetViews>
    <sheetView topLeftCell="B1" zoomScale="120" zoomScaleNormal="120" workbookViewId="0">
      <selection activeCell="N36" sqref="N36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CONCATENATE("5.12.3. melléklet ",E_ALAPADATOK!A7," ",E_ALAPADATOK!B7," ",E_ALAPADATOK!C7," ",E_ALAPADATOK!D7," ",E_ALAPADATOK!E7," ",E_ALAPADATOK!F7," ",E_ALAPADATOK!G7," ",E_ALAPADATOK!H7)</f>
        <v>5.12.3. melléklet a … / 2019 ( … ) önkormányzati rendelethez</v>
      </c>
    </row>
    <row r="2" spans="1:11" s="465" customFormat="1" ht="23.1" customHeight="1" x14ac:dyDescent="0.25">
      <c r="A2" s="613" t="s">
        <v>204</v>
      </c>
      <c r="B2" s="1761" t="str">
        <f>CONCATENATE('E_5.12.2.sz.mell'!B2:J2)</f>
        <v>10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619</v>
      </c>
    </row>
    <row r="3" spans="1:11" s="465" customFormat="1" ht="23.1" customHeight="1" thickBot="1" x14ac:dyDescent="0.3">
      <c r="A3" s="635" t="s">
        <v>203</v>
      </c>
      <c r="B3" s="1763" t="str">
        <f>CONCATENATE('E_5.1.3.sz.mell'!B3:J3)</f>
        <v>Államigazgatási feladatok  bevételeinek, kiadásainak aktuális előirányzat alakulása</v>
      </c>
      <c r="C3" s="1764"/>
      <c r="D3" s="1764"/>
      <c r="E3" s="1764"/>
      <c r="F3" s="1764"/>
      <c r="G3" s="1764"/>
      <c r="H3" s="1764"/>
      <c r="I3" s="1764"/>
      <c r="J3" s="1764"/>
      <c r="K3" s="805" t="s">
        <v>431</v>
      </c>
    </row>
    <row r="4" spans="1:11" s="465" customFormat="1" ht="12.9" customHeight="1" thickBot="1" x14ac:dyDescent="0.3">
      <c r="A4" s="1509"/>
      <c r="B4" s="1510"/>
      <c r="C4" s="1511"/>
      <c r="D4" s="1511"/>
      <c r="E4" s="1511"/>
      <c r="F4" s="1511"/>
      <c r="G4" s="1511"/>
      <c r="H4" s="1511"/>
      <c r="I4" s="1511"/>
      <c r="J4" s="1511"/>
      <c r="K4" s="1512" t="s">
        <v>564</v>
      </c>
    </row>
    <row r="5" spans="1:11" s="466" customFormat="1" ht="14.1" customHeight="1" x14ac:dyDescent="0.25">
      <c r="A5" s="1788" t="s">
        <v>69</v>
      </c>
      <c r="B5" s="1780" t="s">
        <v>17</v>
      </c>
      <c r="C5" s="1780" t="s">
        <v>1126</v>
      </c>
      <c r="D5" s="1780" t="str">
        <f>CONCATENATE('E_5.1.sz.mell'!D5:I5)</f>
        <v xml:space="preserve">1 . sz. módosítás </v>
      </c>
      <c r="E5" s="1780" t="str">
        <f>CONCATENATE('E_5.1.sz.mell'!E5)</f>
        <v xml:space="preserve">2 . sz. módosítás </v>
      </c>
      <c r="F5" s="1780" t="str">
        <f>CONCATENATE('E_5.1.sz.mell'!F5)</f>
        <v xml:space="preserve">… . sz. módosítás </v>
      </c>
      <c r="G5" s="1780" t="str">
        <f>CONCATENATE('E_5.1.sz.mell'!G5)</f>
        <v xml:space="preserve">… . sz. módosítás </v>
      </c>
      <c r="H5" s="1780" t="str">
        <f>CONCATENATE('E_5.1.sz.mell'!H5)</f>
        <v xml:space="preserve">… . sz. módosítás </v>
      </c>
      <c r="I5" s="1780" t="str">
        <f>CONCATENATE('E_5.1.sz.mell'!I5)</f>
        <v xml:space="preserve">… . sz. módosítás </v>
      </c>
      <c r="J5" s="1780" t="s">
        <v>786</v>
      </c>
      <c r="K5" s="1783" t="str">
        <f>CONCATENATE('E_5.1.sz.mell'!K5)</f>
        <v>1.számú módosítás utáni előirányzat</v>
      </c>
    </row>
    <row r="6" spans="1:11" ht="12.75" customHeight="1" x14ac:dyDescent="0.25">
      <c r="A6" s="1789"/>
      <c r="B6" s="1791"/>
      <c r="C6" s="1781"/>
      <c r="D6" s="1781"/>
      <c r="E6" s="1781"/>
      <c r="F6" s="1781"/>
      <c r="G6" s="1781"/>
      <c r="H6" s="1781"/>
      <c r="I6" s="1781"/>
      <c r="J6" s="1781"/>
      <c r="K6" s="1784"/>
    </row>
    <row r="7" spans="1:11" s="467" customFormat="1" ht="9.9" customHeight="1" thickBot="1" x14ac:dyDescent="0.3">
      <c r="A7" s="1790"/>
      <c r="B7" s="1792"/>
      <c r="C7" s="1782"/>
      <c r="D7" s="1782"/>
      <c r="E7" s="1782"/>
      <c r="F7" s="1782"/>
      <c r="G7" s="1782"/>
      <c r="H7" s="1782"/>
      <c r="I7" s="1782"/>
      <c r="J7" s="1782"/>
      <c r="K7" s="1785"/>
    </row>
    <row r="8" spans="1:11" s="811" customFormat="1" ht="10.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496</v>
      </c>
      <c r="F8" s="202" t="s">
        <v>772</v>
      </c>
      <c r="G8" s="202" t="s">
        <v>499</v>
      </c>
      <c r="H8" s="202" t="s">
        <v>500</v>
      </c>
      <c r="I8" s="202" t="s">
        <v>761</v>
      </c>
      <c r="J8" s="1513" t="s">
        <v>762</v>
      </c>
      <c r="K8" s="698" t="s">
        <v>763</v>
      </c>
    </row>
    <row r="9" spans="1:11" s="811" customFormat="1" ht="10.5" customHeight="1" thickBot="1" x14ac:dyDescent="0.3">
      <c r="A9" s="1755" t="s">
        <v>56</v>
      </c>
      <c r="B9" s="1786"/>
      <c r="C9" s="1786"/>
      <c r="D9" s="1786"/>
      <c r="E9" s="1786"/>
      <c r="F9" s="1786"/>
      <c r="G9" s="1786"/>
      <c r="H9" s="1786"/>
      <c r="I9" s="1786"/>
      <c r="J9" s="1786"/>
      <c r="K9" s="178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'RM_5.12.3.sz.mell'!C10</f>
        <v>0</v>
      </c>
      <c r="D10" s="322">
        <f>'RM_5.12.3.sz.mell'!D10</f>
        <v>0</v>
      </c>
      <c r="E10" s="322">
        <f>'RM_5.12.3.sz.mell'!E10</f>
        <v>0</v>
      </c>
      <c r="F10" s="322">
        <f>'RM_5.12.3.sz.mell'!F10</f>
        <v>0</v>
      </c>
      <c r="G10" s="322">
        <f>'RM_5.12.3.sz.mell'!G10</f>
        <v>0</v>
      </c>
      <c r="H10" s="322">
        <f>'RM_5.12.3.sz.mell'!H10</f>
        <v>0</v>
      </c>
      <c r="I10" s="322">
        <f>'RM_5.12.3.sz.mell'!I10</f>
        <v>0</v>
      </c>
      <c r="J10" s="322">
        <f>'RM_5.12.3.sz.mell'!J10</f>
        <v>0</v>
      </c>
      <c r="K10" s="322">
        <f>'RM_5.12.3.sz.mell'!K10</f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'RM_5.12.3.sz.mell'!C11</f>
        <v>0</v>
      </c>
      <c r="D11" s="715">
        <f>'RM_5.12.3.sz.mell'!D11</f>
        <v>0</v>
      </c>
      <c r="E11" s="715">
        <f>'RM_5.12.3.sz.mell'!E11</f>
        <v>0</v>
      </c>
      <c r="F11" s="715">
        <f>'RM_5.12.3.sz.mell'!F11</f>
        <v>0</v>
      </c>
      <c r="G11" s="715">
        <f>'RM_5.12.3.sz.mell'!G11</f>
        <v>0</v>
      </c>
      <c r="H11" s="715">
        <f>'RM_5.12.3.sz.mell'!H11</f>
        <v>0</v>
      </c>
      <c r="I11" s="715">
        <f>'RM_5.12.3.sz.mell'!I11</f>
        <v>0</v>
      </c>
      <c r="J11" s="813">
        <f>'RM_5.12.3.sz.mell'!J11</f>
        <v>0</v>
      </c>
      <c r="K11" s="814">
        <f>'RM_5.12.3.sz.mell'!K11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'RM_5.12.3.sz.mell'!C12</f>
        <v>0</v>
      </c>
      <c r="D12" s="717">
        <f>'RM_5.12.3.sz.mell'!D12</f>
        <v>0</v>
      </c>
      <c r="E12" s="717">
        <f>'RM_5.12.3.sz.mell'!E12</f>
        <v>0</v>
      </c>
      <c r="F12" s="717">
        <f>'RM_5.12.3.sz.mell'!F12</f>
        <v>0</v>
      </c>
      <c r="G12" s="717">
        <f>'RM_5.12.3.sz.mell'!G12</f>
        <v>0</v>
      </c>
      <c r="H12" s="717">
        <f>'RM_5.12.3.sz.mell'!H12</f>
        <v>0</v>
      </c>
      <c r="I12" s="717">
        <f>'RM_5.12.3.sz.mell'!I12</f>
        <v>0</v>
      </c>
      <c r="J12" s="816">
        <f>'RM_5.12.3.sz.mell'!J12</f>
        <v>0</v>
      </c>
      <c r="K12" s="814">
        <f>'RM_5.12.3.sz.mell'!K12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'RM_5.12.3.sz.mell'!C13</f>
        <v>0</v>
      </c>
      <c r="D13" s="717">
        <f>'RM_5.12.3.sz.mell'!D13</f>
        <v>0</v>
      </c>
      <c r="E13" s="717">
        <f>'RM_5.12.3.sz.mell'!E13</f>
        <v>0</v>
      </c>
      <c r="F13" s="717">
        <f>'RM_5.12.3.sz.mell'!F13</f>
        <v>0</v>
      </c>
      <c r="G13" s="717">
        <f>'RM_5.12.3.sz.mell'!G13</f>
        <v>0</v>
      </c>
      <c r="H13" s="717">
        <f>'RM_5.12.3.sz.mell'!H13</f>
        <v>0</v>
      </c>
      <c r="I13" s="717">
        <f>'RM_5.12.3.sz.mell'!I13</f>
        <v>0</v>
      </c>
      <c r="J13" s="816">
        <f>'RM_5.12.3.sz.mell'!J13</f>
        <v>0</v>
      </c>
      <c r="K13" s="814">
        <f>'RM_5.12.3.sz.mell'!K13</f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'RM_5.12.3.sz.mell'!C14</f>
        <v>0</v>
      </c>
      <c r="D14" s="717">
        <f>'RM_5.12.3.sz.mell'!D14</f>
        <v>0</v>
      </c>
      <c r="E14" s="717">
        <f>'RM_5.12.3.sz.mell'!E14</f>
        <v>0</v>
      </c>
      <c r="F14" s="717">
        <f>'RM_5.12.3.sz.mell'!F14</f>
        <v>0</v>
      </c>
      <c r="G14" s="717">
        <f>'RM_5.12.3.sz.mell'!G14</f>
        <v>0</v>
      </c>
      <c r="H14" s="717">
        <f>'RM_5.12.3.sz.mell'!H14</f>
        <v>0</v>
      </c>
      <c r="I14" s="717">
        <f>'RM_5.12.3.sz.mell'!I14</f>
        <v>0</v>
      </c>
      <c r="J14" s="816">
        <f>'RM_5.12.3.sz.mell'!J14</f>
        <v>0</v>
      </c>
      <c r="K14" s="814">
        <f>'RM_5.12.3.sz.mell'!K14</f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'RM_5.12.3.sz.mell'!C15</f>
        <v>0</v>
      </c>
      <c r="D15" s="717">
        <f>'RM_5.12.3.sz.mell'!D15</f>
        <v>0</v>
      </c>
      <c r="E15" s="717">
        <f>'RM_5.12.3.sz.mell'!E15</f>
        <v>0</v>
      </c>
      <c r="F15" s="717">
        <f>'RM_5.12.3.sz.mell'!F15</f>
        <v>0</v>
      </c>
      <c r="G15" s="717">
        <f>'RM_5.12.3.sz.mell'!G15</f>
        <v>0</v>
      </c>
      <c r="H15" s="717">
        <f>'RM_5.12.3.sz.mell'!H15</f>
        <v>0</v>
      </c>
      <c r="I15" s="717">
        <f>'RM_5.12.3.sz.mell'!I15</f>
        <v>0</v>
      </c>
      <c r="J15" s="816">
        <f>'RM_5.12.3.sz.mell'!J15</f>
        <v>0</v>
      </c>
      <c r="K15" s="814">
        <f>'RM_5.12.3.sz.mell'!K15</f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'RM_5.12.3.sz.mell'!C16</f>
        <v>0</v>
      </c>
      <c r="D16" s="717">
        <f>'RM_5.12.3.sz.mell'!D16</f>
        <v>0</v>
      </c>
      <c r="E16" s="717">
        <f>'RM_5.12.3.sz.mell'!E16</f>
        <v>0</v>
      </c>
      <c r="F16" s="717">
        <f>'RM_5.12.3.sz.mell'!F16</f>
        <v>0</v>
      </c>
      <c r="G16" s="717">
        <f>'RM_5.12.3.sz.mell'!G16</f>
        <v>0</v>
      </c>
      <c r="H16" s="717">
        <f>'RM_5.12.3.sz.mell'!H16</f>
        <v>0</v>
      </c>
      <c r="I16" s="717">
        <f>'RM_5.12.3.sz.mell'!I16</f>
        <v>0</v>
      </c>
      <c r="J16" s="816">
        <f>'RM_5.12.3.sz.mell'!J16</f>
        <v>0</v>
      </c>
      <c r="K16" s="814">
        <f>'RM_5.12.3.sz.mell'!K16</f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'RM_5.12.3.sz.mell'!C17</f>
        <v>0</v>
      </c>
      <c r="D17" s="717">
        <f>'RM_5.12.3.sz.mell'!D17</f>
        <v>0</v>
      </c>
      <c r="E17" s="717">
        <f>'RM_5.12.3.sz.mell'!E17</f>
        <v>0</v>
      </c>
      <c r="F17" s="717">
        <f>'RM_5.12.3.sz.mell'!F17</f>
        <v>0</v>
      </c>
      <c r="G17" s="717">
        <f>'RM_5.12.3.sz.mell'!G17</f>
        <v>0</v>
      </c>
      <c r="H17" s="717">
        <f>'RM_5.12.3.sz.mell'!H17</f>
        <v>0</v>
      </c>
      <c r="I17" s="717">
        <f>'RM_5.12.3.sz.mell'!I17</f>
        <v>0</v>
      </c>
      <c r="J17" s="816">
        <f>'RM_5.12.3.sz.mell'!J17</f>
        <v>0</v>
      </c>
      <c r="K17" s="814">
        <f>'RM_5.12.3.sz.mell'!K17</f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'RM_5.12.3.sz.mell'!C18</f>
        <v>0</v>
      </c>
      <c r="D18" s="717">
        <f>'RM_5.12.3.sz.mell'!D18</f>
        <v>0</v>
      </c>
      <c r="E18" s="717">
        <f>'RM_5.12.3.sz.mell'!E18</f>
        <v>0</v>
      </c>
      <c r="F18" s="717">
        <f>'RM_5.12.3.sz.mell'!F18</f>
        <v>0</v>
      </c>
      <c r="G18" s="717">
        <f>'RM_5.12.3.sz.mell'!G18</f>
        <v>0</v>
      </c>
      <c r="H18" s="717">
        <f>'RM_5.12.3.sz.mell'!H18</f>
        <v>0</v>
      </c>
      <c r="I18" s="717">
        <f>'RM_5.12.3.sz.mell'!I18</f>
        <v>0</v>
      </c>
      <c r="J18" s="816">
        <f>'RM_5.12.3.sz.mell'!J18</f>
        <v>0</v>
      </c>
      <c r="K18" s="814">
        <f>'RM_5.12.3.sz.mell'!K18</f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'RM_5.12.3.sz.mell'!C19</f>
        <v>0</v>
      </c>
      <c r="D19" s="717">
        <f>'RM_5.12.3.sz.mell'!D19</f>
        <v>0</v>
      </c>
      <c r="E19" s="717">
        <f>'RM_5.12.3.sz.mell'!E19</f>
        <v>0</v>
      </c>
      <c r="F19" s="717">
        <f>'RM_5.12.3.sz.mell'!F19</f>
        <v>0</v>
      </c>
      <c r="G19" s="717">
        <f>'RM_5.12.3.sz.mell'!G19</f>
        <v>0</v>
      </c>
      <c r="H19" s="717">
        <f>'RM_5.12.3.sz.mell'!H19</f>
        <v>0</v>
      </c>
      <c r="I19" s="717">
        <f>'RM_5.12.3.sz.mell'!I19</f>
        <v>0</v>
      </c>
      <c r="J19" s="816">
        <f>'RM_5.12.3.sz.mell'!J19</f>
        <v>0</v>
      </c>
      <c r="K19" s="814">
        <f>'RM_5.12.3.sz.mell'!K19</f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'RM_5.12.3.sz.mell'!C20</f>
        <v>0</v>
      </c>
      <c r="D20" s="717">
        <f>'RM_5.12.3.sz.mell'!D20</f>
        <v>0</v>
      </c>
      <c r="E20" s="717">
        <f>'RM_5.12.3.sz.mell'!E20</f>
        <v>0</v>
      </c>
      <c r="F20" s="717">
        <f>'RM_5.12.3.sz.mell'!F20</f>
        <v>0</v>
      </c>
      <c r="G20" s="717">
        <f>'RM_5.12.3.sz.mell'!G20</f>
        <v>0</v>
      </c>
      <c r="H20" s="717">
        <f>'RM_5.12.3.sz.mell'!H20</f>
        <v>0</v>
      </c>
      <c r="I20" s="717">
        <f>'RM_5.12.3.sz.mell'!I20</f>
        <v>0</v>
      </c>
      <c r="J20" s="816">
        <f>'RM_5.12.3.sz.mell'!J20</f>
        <v>0</v>
      </c>
      <c r="K20" s="814">
        <f>'RM_5.12.3.sz.mell'!K20</f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'RM_5.12.3.sz.mell'!C21</f>
        <v>0</v>
      </c>
      <c r="D21" s="719">
        <f>'RM_5.12.3.sz.mell'!D21</f>
        <v>0</v>
      </c>
      <c r="E21" s="719">
        <f>'RM_5.12.3.sz.mell'!E21</f>
        <v>0</v>
      </c>
      <c r="F21" s="719">
        <f>'RM_5.12.3.sz.mell'!F21</f>
        <v>0</v>
      </c>
      <c r="G21" s="719">
        <f>'RM_5.12.3.sz.mell'!G21</f>
        <v>0</v>
      </c>
      <c r="H21" s="719">
        <f>'RM_5.12.3.sz.mell'!H21</f>
        <v>0</v>
      </c>
      <c r="I21" s="719">
        <f>'RM_5.12.3.sz.mell'!I21</f>
        <v>0</v>
      </c>
      <c r="J21" s="819">
        <f>'RM_5.12.3.sz.mell'!J21</f>
        <v>0</v>
      </c>
      <c r="K21" s="814">
        <f>'RM_5.12.3.sz.mell'!K21</f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'RM_5.12.3.sz.mell'!C22</f>
        <v>0</v>
      </c>
      <c r="D22" s="322">
        <f>'RM_5.12.3.sz.mell'!D22</f>
        <v>0</v>
      </c>
      <c r="E22" s="322">
        <f>'RM_5.12.3.sz.mell'!E22</f>
        <v>0</v>
      </c>
      <c r="F22" s="322">
        <f>'RM_5.12.3.sz.mell'!F22</f>
        <v>0</v>
      </c>
      <c r="G22" s="322">
        <f>'RM_5.12.3.sz.mell'!G22</f>
        <v>0</v>
      </c>
      <c r="H22" s="322">
        <f>'RM_5.12.3.sz.mell'!H22</f>
        <v>0</v>
      </c>
      <c r="I22" s="322">
        <f>'RM_5.12.3.sz.mell'!I22</f>
        <v>0</v>
      </c>
      <c r="J22" s="322">
        <f>'RM_5.12.3.sz.mell'!J22</f>
        <v>0</v>
      </c>
      <c r="K22" s="371">
        <f>'RM_5.12.3.sz.mell'!K22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'RM_5.12.3.sz.mell'!C23</f>
        <v>0</v>
      </c>
      <c r="D23" s="699">
        <f>'RM_5.12.3.sz.mell'!D23</f>
        <v>0</v>
      </c>
      <c r="E23" s="699">
        <f>'RM_5.12.3.sz.mell'!E23</f>
        <v>0</v>
      </c>
      <c r="F23" s="699">
        <f>'RM_5.12.3.sz.mell'!F23</f>
        <v>0</v>
      </c>
      <c r="G23" s="699">
        <f>'RM_5.12.3.sz.mell'!G23</f>
        <v>0</v>
      </c>
      <c r="H23" s="699">
        <f>'RM_5.12.3.sz.mell'!H23</f>
        <v>0</v>
      </c>
      <c r="I23" s="699">
        <f>'RM_5.12.3.sz.mell'!I23</f>
        <v>0</v>
      </c>
      <c r="J23" s="821">
        <f>'RM_5.12.3.sz.mell'!J23</f>
        <v>0</v>
      </c>
      <c r="K23" s="814">
        <f>'RM_5.12.3.sz.mell'!K23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'RM_5.12.3.sz.mell'!C24</f>
        <v>0</v>
      </c>
      <c r="D24" s="717">
        <f>'RM_5.12.3.sz.mell'!D24</f>
        <v>0</v>
      </c>
      <c r="E24" s="717">
        <f>'RM_5.12.3.sz.mell'!E24</f>
        <v>0</v>
      </c>
      <c r="F24" s="717">
        <f>'RM_5.12.3.sz.mell'!F24</f>
        <v>0</v>
      </c>
      <c r="G24" s="717">
        <f>'RM_5.12.3.sz.mell'!G24</f>
        <v>0</v>
      </c>
      <c r="H24" s="717">
        <f>'RM_5.12.3.sz.mell'!H24</f>
        <v>0</v>
      </c>
      <c r="I24" s="717">
        <f>'RM_5.12.3.sz.mell'!I24</f>
        <v>0</v>
      </c>
      <c r="J24" s="816">
        <f>'RM_5.12.3.sz.mell'!J24</f>
        <v>0</v>
      </c>
      <c r="K24" s="822">
        <f>'RM_5.12.3.sz.mell'!K24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'RM_5.12.3.sz.mell'!C25</f>
        <v>0</v>
      </c>
      <c r="D25" s="717">
        <f>'RM_5.12.3.sz.mell'!D25</f>
        <v>0</v>
      </c>
      <c r="E25" s="717">
        <f>'RM_5.12.3.sz.mell'!E25</f>
        <v>0</v>
      </c>
      <c r="F25" s="717">
        <f>'RM_5.12.3.sz.mell'!F25</f>
        <v>0</v>
      </c>
      <c r="G25" s="717">
        <f>'RM_5.12.3.sz.mell'!G25</f>
        <v>0</v>
      </c>
      <c r="H25" s="717">
        <f>'RM_5.12.3.sz.mell'!H25</f>
        <v>0</v>
      </c>
      <c r="I25" s="717">
        <f>'RM_5.12.3.sz.mell'!I25</f>
        <v>0</v>
      </c>
      <c r="J25" s="816">
        <f>'RM_5.12.3.sz.mell'!J25</f>
        <v>0</v>
      </c>
      <c r="K25" s="822">
        <f>'RM_5.12.3.sz.mell'!K25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'RM_5.12.3.sz.mell'!C26</f>
        <v>0</v>
      </c>
      <c r="D26" s="719">
        <f>'RM_5.12.3.sz.mell'!D26</f>
        <v>0</v>
      </c>
      <c r="E26" s="719">
        <f>'RM_5.12.3.sz.mell'!E26</f>
        <v>0</v>
      </c>
      <c r="F26" s="719">
        <f>'RM_5.12.3.sz.mell'!F26</f>
        <v>0</v>
      </c>
      <c r="G26" s="719">
        <f>'RM_5.12.3.sz.mell'!G26</f>
        <v>0</v>
      </c>
      <c r="H26" s="719">
        <f>'RM_5.12.3.sz.mell'!H26</f>
        <v>0</v>
      </c>
      <c r="I26" s="719">
        <f>'RM_5.12.3.sz.mell'!I26</f>
        <v>0</v>
      </c>
      <c r="J26" s="823">
        <f>'RM_5.12.3.sz.mell'!J26</f>
        <v>0</v>
      </c>
      <c r="K26" s="824">
        <f>'RM_5.12.3.sz.mell'!K26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'RM_5.12.3.sz.mell'!C27</f>
        <v>0</v>
      </c>
      <c r="D27" s="414">
        <f>'RM_5.12.3.sz.mell'!D27</f>
        <v>0</v>
      </c>
      <c r="E27" s="414">
        <f>'RM_5.12.3.sz.mell'!E27</f>
        <v>0</v>
      </c>
      <c r="F27" s="414">
        <f>'RM_5.12.3.sz.mell'!F27</f>
        <v>0</v>
      </c>
      <c r="G27" s="414">
        <f>'RM_5.12.3.sz.mell'!G27</f>
        <v>0</v>
      </c>
      <c r="H27" s="414">
        <f>'RM_5.12.3.sz.mell'!H27</f>
        <v>0</v>
      </c>
      <c r="I27" s="414">
        <f>'RM_5.12.3.sz.mell'!I27</f>
        <v>0</v>
      </c>
      <c r="J27" s="414">
        <f>'RM_5.12.3.sz.mell'!J27</f>
        <v>0</v>
      </c>
      <c r="K27" s="327">
        <f>'RM_5.12.3.sz.mell'!K27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826">
        <f>'RM_5.12.3.sz.mell'!C28</f>
        <v>0</v>
      </c>
      <c r="D28" s="322">
        <f>'RM_5.12.3.sz.mell'!D28</f>
        <v>0</v>
      </c>
      <c r="E28" s="322">
        <f>'RM_5.12.3.sz.mell'!E28</f>
        <v>0</v>
      </c>
      <c r="F28" s="322">
        <f>'RM_5.12.3.sz.mell'!F28</f>
        <v>0</v>
      </c>
      <c r="G28" s="322">
        <f>'RM_5.12.3.sz.mell'!G28</f>
        <v>0</v>
      </c>
      <c r="H28" s="322">
        <f>'RM_5.12.3.sz.mell'!H28</f>
        <v>0</v>
      </c>
      <c r="I28" s="322">
        <f>'RM_5.12.3.sz.mell'!I28</f>
        <v>0</v>
      </c>
      <c r="J28" s="322">
        <f>'RM_5.12.3.sz.mell'!J28</f>
        <v>0</v>
      </c>
      <c r="K28" s="371">
        <f>'RM_5.12.3.sz.mell'!K28</f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'RM_5.12.3.sz.mell'!C29</f>
        <v>0</v>
      </c>
      <c r="D29" s="710">
        <f>'RM_5.12.3.sz.mell'!D29</f>
        <v>0</v>
      </c>
      <c r="E29" s="710">
        <f>'RM_5.12.3.sz.mell'!E29</f>
        <v>0</v>
      </c>
      <c r="F29" s="710">
        <f>'RM_5.12.3.sz.mell'!F29</f>
        <v>0</v>
      </c>
      <c r="G29" s="710">
        <f>'RM_5.12.3.sz.mell'!G29</f>
        <v>0</v>
      </c>
      <c r="H29" s="710">
        <f>'RM_5.12.3.sz.mell'!H29</f>
        <v>0</v>
      </c>
      <c r="I29" s="710">
        <f>'RM_5.12.3.sz.mell'!I29</f>
        <v>0</v>
      </c>
      <c r="J29" s="821">
        <f>'RM_5.12.3.sz.mell'!J29</f>
        <v>0</v>
      </c>
      <c r="K29" s="814">
        <f>'RM_5.12.3.sz.mell'!K29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'RM_5.12.3.sz.mell'!C30</f>
        <v>0</v>
      </c>
      <c r="D30" s="710">
        <f>'RM_5.12.3.sz.mell'!D30</f>
        <v>0</v>
      </c>
      <c r="E30" s="710">
        <f>'RM_5.12.3.sz.mell'!E30</f>
        <v>0</v>
      </c>
      <c r="F30" s="710">
        <f>'RM_5.12.3.sz.mell'!F30</f>
        <v>0</v>
      </c>
      <c r="G30" s="710">
        <f>'RM_5.12.3.sz.mell'!G30</f>
        <v>0</v>
      </c>
      <c r="H30" s="710">
        <f>'RM_5.12.3.sz.mell'!H30</f>
        <v>0</v>
      </c>
      <c r="I30" s="710">
        <f>'RM_5.12.3.sz.mell'!I30</f>
        <v>0</v>
      </c>
      <c r="J30" s="821">
        <f>'RM_5.12.3.sz.mell'!J30</f>
        <v>0</v>
      </c>
      <c r="K30" s="814">
        <f>'RM_5.12.3.sz.mell'!K30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'RM_5.12.3.sz.mell'!C31</f>
        <v>0</v>
      </c>
      <c r="D31" s="790">
        <f>'RM_5.12.3.sz.mell'!D31</f>
        <v>0</v>
      </c>
      <c r="E31" s="790">
        <f>'RM_5.12.3.sz.mell'!E31</f>
        <v>0</v>
      </c>
      <c r="F31" s="790">
        <f>'RM_5.12.3.sz.mell'!F31</f>
        <v>0</v>
      </c>
      <c r="G31" s="790">
        <f>'RM_5.12.3.sz.mell'!G31</f>
        <v>0</v>
      </c>
      <c r="H31" s="790">
        <f>'RM_5.12.3.sz.mell'!H31</f>
        <v>0</v>
      </c>
      <c r="I31" s="790">
        <f>'RM_5.12.3.sz.mell'!I31</f>
        <v>0</v>
      </c>
      <c r="J31" s="821">
        <f>'RM_5.12.3.sz.mell'!J31</f>
        <v>0</v>
      </c>
      <c r="K31" s="814">
        <f>'RM_5.12.3.sz.mell'!K31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826">
        <f>'RM_5.12.3.sz.mell'!C32</f>
        <v>0</v>
      </c>
      <c r="D32" s="322">
        <f>'RM_5.12.3.sz.mell'!D32</f>
        <v>0</v>
      </c>
      <c r="E32" s="322">
        <f>'RM_5.12.3.sz.mell'!E32</f>
        <v>0</v>
      </c>
      <c r="F32" s="322">
        <f>'RM_5.12.3.sz.mell'!F32</f>
        <v>0</v>
      </c>
      <c r="G32" s="322">
        <f>'RM_5.12.3.sz.mell'!G32</f>
        <v>0</v>
      </c>
      <c r="H32" s="322">
        <f>'RM_5.12.3.sz.mell'!H32</f>
        <v>0</v>
      </c>
      <c r="I32" s="322">
        <f>'RM_5.12.3.sz.mell'!I32</f>
        <v>0</v>
      </c>
      <c r="J32" s="322">
        <f>'RM_5.12.3.sz.mell'!J32</f>
        <v>0</v>
      </c>
      <c r="K32" s="371">
        <f>'RM_5.12.3.sz.mell'!K32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'RM_5.12.3.sz.mell'!C33</f>
        <v>0</v>
      </c>
      <c r="D33" s="703">
        <f>'RM_5.12.3.sz.mell'!D33</f>
        <v>0</v>
      </c>
      <c r="E33" s="703">
        <f>'RM_5.12.3.sz.mell'!E33</f>
        <v>0</v>
      </c>
      <c r="F33" s="703">
        <f>'RM_5.12.3.sz.mell'!F33</f>
        <v>0</v>
      </c>
      <c r="G33" s="703">
        <f>'RM_5.12.3.sz.mell'!G33</f>
        <v>0</v>
      </c>
      <c r="H33" s="703">
        <f>'RM_5.12.3.sz.mell'!H33</f>
        <v>0</v>
      </c>
      <c r="I33" s="703">
        <f>'RM_5.12.3.sz.mell'!I33</f>
        <v>0</v>
      </c>
      <c r="J33" s="821">
        <f>'RM_5.12.3.sz.mell'!J33</f>
        <v>0</v>
      </c>
      <c r="K33" s="814">
        <f>'RM_5.12.3.sz.mell'!K33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'RM_5.12.3.sz.mell'!C34</f>
        <v>0</v>
      </c>
      <c r="D34" s="710">
        <f>'RM_5.12.3.sz.mell'!D34</f>
        <v>0</v>
      </c>
      <c r="E34" s="710">
        <f>'RM_5.12.3.sz.mell'!E34</f>
        <v>0</v>
      </c>
      <c r="F34" s="710">
        <f>'RM_5.12.3.sz.mell'!F34</f>
        <v>0</v>
      </c>
      <c r="G34" s="710">
        <f>'RM_5.12.3.sz.mell'!G34</f>
        <v>0</v>
      </c>
      <c r="H34" s="710">
        <f>'RM_5.12.3.sz.mell'!H34</f>
        <v>0</v>
      </c>
      <c r="I34" s="710">
        <f>'RM_5.12.3.sz.mell'!I34</f>
        <v>0</v>
      </c>
      <c r="J34" s="821">
        <f>'RM_5.12.3.sz.mell'!J34</f>
        <v>0</v>
      </c>
      <c r="K34" s="814">
        <f>'RM_5.12.3.sz.mell'!K34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'RM_5.12.3.sz.mell'!C35</f>
        <v>0</v>
      </c>
      <c r="D35" s="790">
        <f>'RM_5.12.3.sz.mell'!D35</f>
        <v>0</v>
      </c>
      <c r="E35" s="790">
        <f>'RM_5.12.3.sz.mell'!E35</f>
        <v>0</v>
      </c>
      <c r="F35" s="790">
        <f>'RM_5.12.3.sz.mell'!F35</f>
        <v>0</v>
      </c>
      <c r="G35" s="790">
        <f>'RM_5.12.3.sz.mell'!G35</f>
        <v>0</v>
      </c>
      <c r="H35" s="790">
        <f>'RM_5.12.3.sz.mell'!H35</f>
        <v>0</v>
      </c>
      <c r="I35" s="790">
        <f>'RM_5.12.3.sz.mell'!I35</f>
        <v>0</v>
      </c>
      <c r="J35" s="821">
        <f>'RM_5.12.3.sz.mell'!J35</f>
        <v>0</v>
      </c>
      <c r="K35" s="831">
        <f>'RM_5.12.3.sz.mell'!K35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'RM_5.12.3.sz.mell'!C36</f>
        <v>0</v>
      </c>
      <c r="D36" s="414">
        <f>'RM_5.12.3.sz.mell'!D36</f>
        <v>0</v>
      </c>
      <c r="E36" s="414">
        <f>'RM_5.12.3.sz.mell'!E36</f>
        <v>0</v>
      </c>
      <c r="F36" s="414">
        <f>'RM_5.12.3.sz.mell'!F36</f>
        <v>0</v>
      </c>
      <c r="G36" s="414">
        <f>'RM_5.12.3.sz.mell'!G36</f>
        <v>0</v>
      </c>
      <c r="H36" s="414">
        <f>'RM_5.12.3.sz.mell'!H36</f>
        <v>0</v>
      </c>
      <c r="I36" s="414">
        <f>'RM_5.12.3.sz.mell'!I36</f>
        <v>0</v>
      </c>
      <c r="J36" s="322">
        <f>'RM_5.12.3.sz.mell'!J36</f>
        <v>0</v>
      </c>
      <c r="K36" s="327">
        <f>'RM_5.12.3.sz.mell'!K36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'RM_5.12.3.sz.mell'!C37</f>
        <v>0</v>
      </c>
      <c r="D37" s="414">
        <f>'RM_5.12.3.sz.mell'!D37</f>
        <v>0</v>
      </c>
      <c r="E37" s="414">
        <f>'RM_5.12.3.sz.mell'!E37</f>
        <v>0</v>
      </c>
      <c r="F37" s="414">
        <f>'RM_5.12.3.sz.mell'!F37</f>
        <v>0</v>
      </c>
      <c r="G37" s="414">
        <f>'RM_5.12.3.sz.mell'!G37</f>
        <v>0</v>
      </c>
      <c r="H37" s="414">
        <f>'RM_5.12.3.sz.mell'!H37</f>
        <v>0</v>
      </c>
      <c r="I37" s="414">
        <f>'RM_5.12.3.sz.mell'!I37</f>
        <v>0</v>
      </c>
      <c r="J37" s="832">
        <f>'RM_5.12.3.sz.mell'!J37</f>
        <v>0</v>
      </c>
      <c r="K37" s="814">
        <f>'RM_5.12.3.sz.mell'!K37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826">
        <f>'RM_5.12.3.sz.mell'!C38</f>
        <v>0</v>
      </c>
      <c r="D38" s="322">
        <f>'RM_5.12.3.sz.mell'!D38</f>
        <v>0</v>
      </c>
      <c r="E38" s="322">
        <f>'RM_5.12.3.sz.mell'!E38</f>
        <v>0</v>
      </c>
      <c r="F38" s="322">
        <f>'RM_5.12.3.sz.mell'!F38</f>
        <v>0</v>
      </c>
      <c r="G38" s="322">
        <f>'RM_5.12.3.sz.mell'!G38</f>
        <v>0</v>
      </c>
      <c r="H38" s="322">
        <f>'RM_5.12.3.sz.mell'!H38</f>
        <v>0</v>
      </c>
      <c r="I38" s="322">
        <f>'RM_5.12.3.sz.mell'!I38</f>
        <v>0</v>
      </c>
      <c r="J38" s="322">
        <f>'RM_5.12.3.sz.mell'!J38</f>
        <v>0</v>
      </c>
      <c r="K38" s="371">
        <f>'RM_5.12.3.sz.mell'!K38</f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826">
        <f>'RM_5.12.3.sz.mell'!C39</f>
        <v>0</v>
      </c>
      <c r="D39" s="322">
        <f>'RM_5.12.3.sz.mell'!D39</f>
        <v>0</v>
      </c>
      <c r="E39" s="322">
        <f>'RM_5.12.3.sz.mell'!E39</f>
        <v>0</v>
      </c>
      <c r="F39" s="322">
        <f>'RM_5.12.3.sz.mell'!F39</f>
        <v>0</v>
      </c>
      <c r="G39" s="322">
        <f>'RM_5.12.3.sz.mell'!G39</f>
        <v>0</v>
      </c>
      <c r="H39" s="322">
        <f>'RM_5.12.3.sz.mell'!H39</f>
        <v>0</v>
      </c>
      <c r="I39" s="322">
        <f>'RM_5.12.3.sz.mell'!I39</f>
        <v>0</v>
      </c>
      <c r="J39" s="322">
        <f>'RM_5.12.3.sz.mell'!J39</f>
        <v>0</v>
      </c>
      <c r="K39" s="371">
        <f>'RM_5.12.3.sz.mell'!K39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'RM_5.12.3.sz.mell'!C40</f>
        <v>0</v>
      </c>
      <c r="D40" s="703">
        <f>'RM_5.12.3.sz.mell'!D40</f>
        <v>0</v>
      </c>
      <c r="E40" s="703">
        <f>'RM_5.12.3.sz.mell'!E40</f>
        <v>0</v>
      </c>
      <c r="F40" s="703">
        <f>'RM_5.12.3.sz.mell'!F40</f>
        <v>0</v>
      </c>
      <c r="G40" s="703">
        <f>'RM_5.12.3.sz.mell'!G40</f>
        <v>0</v>
      </c>
      <c r="H40" s="703">
        <f>'RM_5.12.3.sz.mell'!H40</f>
        <v>0</v>
      </c>
      <c r="I40" s="703">
        <f>'RM_5.12.3.sz.mell'!I40</f>
        <v>0</v>
      </c>
      <c r="J40" s="821">
        <f>'RM_5.12.3.sz.mell'!J40</f>
        <v>0</v>
      </c>
      <c r="K40" s="814">
        <f>'RM_5.12.3.sz.mell'!K40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'RM_5.12.3.sz.mell'!C41</f>
        <v>0</v>
      </c>
      <c r="D41" s="710">
        <f>'RM_5.12.3.sz.mell'!D41</f>
        <v>0</v>
      </c>
      <c r="E41" s="710">
        <f>'RM_5.12.3.sz.mell'!E41</f>
        <v>0</v>
      </c>
      <c r="F41" s="710">
        <f>'RM_5.12.3.sz.mell'!F41</f>
        <v>0</v>
      </c>
      <c r="G41" s="710">
        <f>'RM_5.12.3.sz.mell'!G41</f>
        <v>0</v>
      </c>
      <c r="H41" s="710">
        <f>'RM_5.12.3.sz.mell'!H41</f>
        <v>0</v>
      </c>
      <c r="I41" s="710">
        <f>'RM_5.12.3.sz.mell'!I41</f>
        <v>0</v>
      </c>
      <c r="J41" s="821">
        <f>'RM_5.12.3.sz.mell'!J41</f>
        <v>0</v>
      </c>
      <c r="K41" s="822">
        <f>'RM_5.12.3.sz.mell'!K41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'RM_5.12.3.sz.mell'!C42</f>
        <v>0</v>
      </c>
      <c r="D42" s="707">
        <f>'RM_5.12.3.sz.mell'!D42</f>
        <v>0</v>
      </c>
      <c r="E42" s="707">
        <f>'RM_5.12.3.sz.mell'!E42</f>
        <v>0</v>
      </c>
      <c r="F42" s="707">
        <f>'RM_5.12.3.sz.mell'!F42</f>
        <v>0</v>
      </c>
      <c r="G42" s="707">
        <f>'RM_5.12.3.sz.mell'!G42</f>
        <v>0</v>
      </c>
      <c r="H42" s="707">
        <f>'RM_5.12.3.sz.mell'!H42</f>
        <v>0</v>
      </c>
      <c r="I42" s="707">
        <f>'RM_5.12.3.sz.mell'!I42</f>
        <v>0</v>
      </c>
      <c r="J42" s="821">
        <f>'RM_5.12.3.sz.mell'!J42</f>
        <v>0</v>
      </c>
      <c r="K42" s="824">
        <f>'RM_5.12.3.sz.mell'!K42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826">
        <f>'RM_5.12.3.sz.mell'!C43</f>
        <v>0</v>
      </c>
      <c r="D43" s="322">
        <f>'RM_5.12.3.sz.mell'!D43</f>
        <v>0</v>
      </c>
      <c r="E43" s="322">
        <f>'RM_5.12.3.sz.mell'!E43</f>
        <v>0</v>
      </c>
      <c r="F43" s="322">
        <f>'RM_5.12.3.sz.mell'!F43</f>
        <v>0</v>
      </c>
      <c r="G43" s="322">
        <f>'RM_5.12.3.sz.mell'!G43</f>
        <v>0</v>
      </c>
      <c r="H43" s="322">
        <f>'RM_5.12.3.sz.mell'!H43</f>
        <v>0</v>
      </c>
      <c r="I43" s="322">
        <f>'RM_5.12.3.sz.mell'!I43</f>
        <v>0</v>
      </c>
      <c r="J43" s="322">
        <f>'RM_5.12.3.sz.mell'!J43</f>
        <v>0</v>
      </c>
      <c r="K43" s="371">
        <f>'RM_5.12.3.sz.mell'!K43</f>
        <v>0</v>
      </c>
    </row>
    <row r="44" spans="1:11" s="467" customFormat="1" ht="14.1" customHeight="1" thickBot="1" x14ac:dyDescent="0.3">
      <c r="A44" s="1758" t="s">
        <v>57</v>
      </c>
      <c r="B44" s="1793"/>
      <c r="C44" s="1793"/>
      <c r="D44" s="1793"/>
      <c r="E44" s="1793"/>
      <c r="F44" s="1793"/>
      <c r="G44" s="1793"/>
      <c r="H44" s="1793"/>
      <c r="I44" s="1793"/>
      <c r="J44" s="1793"/>
      <c r="K44" s="1794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'RM_5.12.3.sz.mell'!C45</f>
        <v>0</v>
      </c>
      <c r="D45" s="834">
        <f>'RM_5.12.3.sz.mell'!D45</f>
        <v>0</v>
      </c>
      <c r="E45" s="834">
        <f>'RM_5.12.3.sz.mell'!E45</f>
        <v>0</v>
      </c>
      <c r="F45" s="834">
        <f>'RM_5.12.3.sz.mell'!F45</f>
        <v>0</v>
      </c>
      <c r="G45" s="834">
        <f>'RM_5.12.3.sz.mell'!G45</f>
        <v>0</v>
      </c>
      <c r="H45" s="834">
        <f>'RM_5.12.3.sz.mell'!H45</f>
        <v>0</v>
      </c>
      <c r="I45" s="834">
        <f>'RM_5.12.3.sz.mell'!I45</f>
        <v>0</v>
      </c>
      <c r="J45" s="834">
        <f>'RM_5.12.3.sz.mell'!J45</f>
        <v>0</v>
      </c>
      <c r="K45" s="327">
        <f>'RM_5.12.3.sz.mell'!K45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'RM_5.12.3.sz.mell'!C46</f>
        <v>0</v>
      </c>
      <c r="D46" s="836">
        <f>'RM_5.12.3.sz.mell'!D46</f>
        <v>0</v>
      </c>
      <c r="E46" s="836">
        <f>'RM_5.12.3.sz.mell'!E46</f>
        <v>0</v>
      </c>
      <c r="F46" s="836">
        <f>'RM_5.12.3.sz.mell'!F46</f>
        <v>0</v>
      </c>
      <c r="G46" s="836">
        <f>'RM_5.12.3.sz.mell'!G46</f>
        <v>0</v>
      </c>
      <c r="H46" s="836">
        <f>'RM_5.12.3.sz.mell'!H46</f>
        <v>0</v>
      </c>
      <c r="I46" s="836">
        <f>'RM_5.12.3.sz.mell'!I46</f>
        <v>0</v>
      </c>
      <c r="J46" s="836">
        <f>'RM_5.12.3.sz.mell'!J46</f>
        <v>0</v>
      </c>
      <c r="K46" s="837">
        <f>'RM_5.12.3.sz.mell'!K46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'RM_5.12.3.sz.mell'!C47</f>
        <v>0</v>
      </c>
      <c r="D47" s="839">
        <f>'RM_5.12.3.sz.mell'!D47</f>
        <v>0</v>
      </c>
      <c r="E47" s="839">
        <f>'RM_5.12.3.sz.mell'!E47</f>
        <v>0</v>
      </c>
      <c r="F47" s="839">
        <f>'RM_5.12.3.sz.mell'!F47</f>
        <v>0</v>
      </c>
      <c r="G47" s="839">
        <f>'RM_5.12.3.sz.mell'!G47</f>
        <v>0</v>
      </c>
      <c r="H47" s="839">
        <f>'RM_5.12.3.sz.mell'!H47</f>
        <v>0</v>
      </c>
      <c r="I47" s="839">
        <f>'RM_5.12.3.sz.mell'!I47</f>
        <v>0</v>
      </c>
      <c r="J47" s="839">
        <f>'RM_5.12.3.sz.mell'!J47</f>
        <v>0</v>
      </c>
      <c r="K47" s="840">
        <f>'RM_5.12.3.sz.mell'!K47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'RM_5.12.3.sz.mell'!C48</f>
        <v>0</v>
      </c>
      <c r="D48" s="839">
        <f>'RM_5.12.3.sz.mell'!D48</f>
        <v>0</v>
      </c>
      <c r="E48" s="839">
        <f>'RM_5.12.3.sz.mell'!E48</f>
        <v>0</v>
      </c>
      <c r="F48" s="839">
        <f>'RM_5.12.3.sz.mell'!F48</f>
        <v>0</v>
      </c>
      <c r="G48" s="839">
        <f>'RM_5.12.3.sz.mell'!G48</f>
        <v>0</v>
      </c>
      <c r="H48" s="839">
        <f>'RM_5.12.3.sz.mell'!H48</f>
        <v>0</v>
      </c>
      <c r="I48" s="839">
        <f>'RM_5.12.3.sz.mell'!I48</f>
        <v>0</v>
      </c>
      <c r="J48" s="839">
        <f>'RM_5.12.3.sz.mell'!J48</f>
        <v>0</v>
      </c>
      <c r="K48" s="840">
        <f>'RM_5.12.3.sz.mell'!K48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'RM_5.12.3.sz.mell'!C49</f>
        <v>0</v>
      </c>
      <c r="D49" s="839">
        <f>'RM_5.12.3.sz.mell'!D49</f>
        <v>0</v>
      </c>
      <c r="E49" s="839">
        <f>'RM_5.12.3.sz.mell'!E49</f>
        <v>0</v>
      </c>
      <c r="F49" s="839">
        <f>'RM_5.12.3.sz.mell'!F49</f>
        <v>0</v>
      </c>
      <c r="G49" s="839">
        <f>'RM_5.12.3.sz.mell'!G49</f>
        <v>0</v>
      </c>
      <c r="H49" s="839">
        <f>'RM_5.12.3.sz.mell'!H49</f>
        <v>0</v>
      </c>
      <c r="I49" s="839">
        <f>'RM_5.12.3.sz.mell'!I49</f>
        <v>0</v>
      </c>
      <c r="J49" s="839">
        <f>'RM_5.12.3.sz.mell'!J49</f>
        <v>0</v>
      </c>
      <c r="K49" s="840">
        <f>'RM_5.12.3.sz.mell'!K49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'RM_5.12.3.sz.mell'!C50</f>
        <v>0</v>
      </c>
      <c r="D50" s="839">
        <f>'RM_5.12.3.sz.mell'!D50</f>
        <v>0</v>
      </c>
      <c r="E50" s="839">
        <f>'RM_5.12.3.sz.mell'!E50</f>
        <v>0</v>
      </c>
      <c r="F50" s="839">
        <f>'RM_5.12.3.sz.mell'!F50</f>
        <v>0</v>
      </c>
      <c r="G50" s="839">
        <f>'RM_5.12.3.sz.mell'!G50</f>
        <v>0</v>
      </c>
      <c r="H50" s="839">
        <f>'RM_5.12.3.sz.mell'!H50</f>
        <v>0</v>
      </c>
      <c r="I50" s="839">
        <f>'RM_5.12.3.sz.mell'!I50</f>
        <v>0</v>
      </c>
      <c r="J50" s="839">
        <f>'RM_5.12.3.sz.mell'!J50</f>
        <v>0</v>
      </c>
      <c r="K50" s="840">
        <f>'RM_5.12.3.sz.mell'!K50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'RM_5.12.3.sz.mell'!C51</f>
        <v>0</v>
      </c>
      <c r="D51" s="834">
        <f>'RM_5.12.3.sz.mell'!D51</f>
        <v>0</v>
      </c>
      <c r="E51" s="834">
        <f>'RM_5.12.3.sz.mell'!E51</f>
        <v>0</v>
      </c>
      <c r="F51" s="834">
        <f>'RM_5.12.3.sz.mell'!F51</f>
        <v>0</v>
      </c>
      <c r="G51" s="834">
        <f>'RM_5.12.3.sz.mell'!G51</f>
        <v>0</v>
      </c>
      <c r="H51" s="834">
        <f>'RM_5.12.3.sz.mell'!H51</f>
        <v>0</v>
      </c>
      <c r="I51" s="834">
        <f>'RM_5.12.3.sz.mell'!I51</f>
        <v>0</v>
      </c>
      <c r="J51" s="834">
        <f>'RM_5.12.3.sz.mell'!J51</f>
        <v>0</v>
      </c>
      <c r="K51" s="327">
        <f>'RM_5.12.3.sz.mell'!K51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'RM_5.12.3.sz.mell'!C52</f>
        <v>0</v>
      </c>
      <c r="D52" s="836">
        <f>'RM_5.12.3.sz.mell'!D52</f>
        <v>0</v>
      </c>
      <c r="E52" s="836">
        <f>'RM_5.12.3.sz.mell'!E52</f>
        <v>0</v>
      </c>
      <c r="F52" s="836">
        <f>'RM_5.12.3.sz.mell'!F52</f>
        <v>0</v>
      </c>
      <c r="G52" s="836">
        <f>'RM_5.12.3.sz.mell'!G52</f>
        <v>0</v>
      </c>
      <c r="H52" s="836">
        <f>'RM_5.12.3.sz.mell'!H52</f>
        <v>0</v>
      </c>
      <c r="I52" s="836">
        <f>'RM_5.12.3.sz.mell'!I52</f>
        <v>0</v>
      </c>
      <c r="J52" s="836">
        <f>'RM_5.12.3.sz.mell'!J52</f>
        <v>0</v>
      </c>
      <c r="K52" s="837">
        <f>'RM_5.12.3.sz.mell'!K52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'RM_5.12.3.sz.mell'!C53</f>
        <v>0</v>
      </c>
      <c r="D53" s="839">
        <f>'RM_5.12.3.sz.mell'!D53</f>
        <v>0</v>
      </c>
      <c r="E53" s="839">
        <f>'RM_5.12.3.sz.mell'!E53</f>
        <v>0</v>
      </c>
      <c r="F53" s="839">
        <f>'RM_5.12.3.sz.mell'!F53</f>
        <v>0</v>
      </c>
      <c r="G53" s="839">
        <f>'RM_5.12.3.sz.mell'!G53</f>
        <v>0</v>
      </c>
      <c r="H53" s="839">
        <f>'RM_5.12.3.sz.mell'!H53</f>
        <v>0</v>
      </c>
      <c r="I53" s="839">
        <f>'RM_5.12.3.sz.mell'!I53</f>
        <v>0</v>
      </c>
      <c r="J53" s="839">
        <f>'RM_5.12.3.sz.mell'!J53</f>
        <v>0</v>
      </c>
      <c r="K53" s="840">
        <f>'RM_5.12.3.sz.mell'!K53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'RM_5.12.3.sz.mell'!C54</f>
        <v>0</v>
      </c>
      <c r="D54" s="839">
        <f>'RM_5.12.3.sz.mell'!D54</f>
        <v>0</v>
      </c>
      <c r="E54" s="839">
        <f>'RM_5.12.3.sz.mell'!E54</f>
        <v>0</v>
      </c>
      <c r="F54" s="839">
        <f>'RM_5.12.3.sz.mell'!F54</f>
        <v>0</v>
      </c>
      <c r="G54" s="839">
        <f>'RM_5.12.3.sz.mell'!G54</f>
        <v>0</v>
      </c>
      <c r="H54" s="839">
        <f>'RM_5.12.3.sz.mell'!H54</f>
        <v>0</v>
      </c>
      <c r="I54" s="839">
        <f>'RM_5.12.3.sz.mell'!I54</f>
        <v>0</v>
      </c>
      <c r="J54" s="839">
        <f>'RM_5.12.3.sz.mell'!J54</f>
        <v>0</v>
      </c>
      <c r="K54" s="840">
        <f>'RM_5.12.3.sz.mell'!K54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'RM_5.12.3.sz.mell'!C55</f>
        <v>0</v>
      </c>
      <c r="D55" s="839">
        <f>'RM_5.12.3.sz.mell'!D55</f>
        <v>0</v>
      </c>
      <c r="E55" s="839">
        <f>'RM_5.12.3.sz.mell'!E55</f>
        <v>0</v>
      </c>
      <c r="F55" s="839">
        <f>'RM_5.12.3.sz.mell'!F55</f>
        <v>0</v>
      </c>
      <c r="G55" s="839">
        <f>'RM_5.12.3.sz.mell'!G55</f>
        <v>0</v>
      </c>
      <c r="H55" s="839">
        <f>'RM_5.12.3.sz.mell'!H55</f>
        <v>0</v>
      </c>
      <c r="I55" s="839">
        <f>'RM_5.12.3.sz.mell'!I55</f>
        <v>0</v>
      </c>
      <c r="J55" s="839">
        <f>'RM_5.12.3.sz.mell'!J55</f>
        <v>0</v>
      </c>
      <c r="K55" s="840">
        <f>'RM_5.12.3.sz.mell'!K55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'RM_5.12.3.sz.mell'!C56</f>
        <v>0</v>
      </c>
      <c r="D56" s="834">
        <f>'RM_5.12.3.sz.mell'!D56</f>
        <v>0</v>
      </c>
      <c r="E56" s="834">
        <f>'RM_5.12.3.sz.mell'!E56</f>
        <v>0</v>
      </c>
      <c r="F56" s="834">
        <f>'RM_5.12.3.sz.mell'!F56</f>
        <v>0</v>
      </c>
      <c r="G56" s="834">
        <f>'RM_5.12.3.sz.mell'!G56</f>
        <v>0</v>
      </c>
      <c r="H56" s="834">
        <f>'RM_5.12.3.sz.mell'!H56</f>
        <v>0</v>
      </c>
      <c r="I56" s="834">
        <f>'RM_5.12.3.sz.mell'!I56</f>
        <v>0</v>
      </c>
      <c r="J56" s="834">
        <f>'RM_5.12.3.sz.mell'!J56</f>
        <v>0</v>
      </c>
      <c r="K56" s="327">
        <f>'RM_5.12.3.sz.mell'!K56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'RM_5.12.3.sz.mell'!C57</f>
        <v>0</v>
      </c>
      <c r="D57" s="842">
        <f>'RM_5.12.3.sz.mell'!D57</f>
        <v>0</v>
      </c>
      <c r="E57" s="842">
        <f>'RM_5.12.3.sz.mell'!E57</f>
        <v>0</v>
      </c>
      <c r="F57" s="842">
        <f>'RM_5.12.3.sz.mell'!F57</f>
        <v>0</v>
      </c>
      <c r="G57" s="842">
        <f>'RM_5.12.3.sz.mell'!G57</f>
        <v>0</v>
      </c>
      <c r="H57" s="842">
        <f>'RM_5.12.3.sz.mell'!H57</f>
        <v>0</v>
      </c>
      <c r="I57" s="842">
        <f>'RM_5.12.3.sz.mell'!I57</f>
        <v>0</v>
      </c>
      <c r="J57" s="842">
        <f>'RM_5.12.3.sz.mell'!J57</f>
        <v>0</v>
      </c>
      <c r="K57" s="375">
        <f>'RM_5.12.3.sz.mell'!K57</f>
        <v>0</v>
      </c>
    </row>
    <row r="58" spans="1:11" s="1434" customFormat="1" ht="13.8" thickBot="1" x14ac:dyDescent="0.3">
      <c r="A58" s="1433"/>
      <c r="C58" s="1435">
        <f>'RM_5.12.3.sz.mell'!C58</f>
        <v>0</v>
      </c>
      <c r="D58" s="1435">
        <f>'RM_5.12.3.sz.mell'!D58</f>
        <v>0</v>
      </c>
      <c r="E58" s="1435">
        <f>'RM_5.12.3.sz.mell'!E58</f>
        <v>0</v>
      </c>
      <c r="F58" s="1435">
        <f>'RM_5.12.3.sz.mell'!F58</f>
        <v>0</v>
      </c>
      <c r="G58" s="1435">
        <f>'RM_5.12.3.sz.mell'!G58</f>
        <v>0</v>
      </c>
      <c r="H58" s="1435">
        <f>'RM_5.12.3.sz.mell'!H58</f>
        <v>0</v>
      </c>
      <c r="I58" s="1435">
        <f>'RM_5.12.3.sz.mell'!I58</f>
        <v>0</v>
      </c>
      <c r="J58" s="1435">
        <f>'RM_5.12.3.sz.mell'!J58</f>
        <v>0</v>
      </c>
      <c r="K58" s="1430">
        <f>'RM_5.12.3.sz.mell'!K58</f>
        <v>0</v>
      </c>
    </row>
    <row r="59" spans="1:11" ht="12.9" customHeight="1" thickBot="1" x14ac:dyDescent="0.3">
      <c r="A59" s="254" t="s">
        <v>519</v>
      </c>
      <c r="B59" s="255"/>
      <c r="C59" s="846">
        <f>'RM_5.12.3.sz.mell'!C59</f>
        <v>0</v>
      </c>
      <c r="D59" s="846">
        <f>'RM_5.12.3.sz.mell'!D59</f>
        <v>0</v>
      </c>
      <c r="E59" s="846">
        <f>'RM_5.12.3.sz.mell'!E59</f>
        <v>0</v>
      </c>
      <c r="F59" s="846">
        <f>'RM_5.12.3.sz.mell'!F59</f>
        <v>0</v>
      </c>
      <c r="G59" s="846">
        <f>'RM_5.12.3.sz.mell'!G59</f>
        <v>0</v>
      </c>
      <c r="H59" s="846">
        <f>'RM_5.12.3.sz.mell'!H59</f>
        <v>0</v>
      </c>
      <c r="I59" s="846">
        <f>'RM_5.12.3.sz.mell'!I59</f>
        <v>0</v>
      </c>
      <c r="J59" s="846">
        <f>'RM_5.12.3.sz.mell'!J59</f>
        <v>0</v>
      </c>
      <c r="K59" s="847">
        <f>'RM_5.12.3.sz.mell'!K59</f>
        <v>0</v>
      </c>
    </row>
    <row r="60" spans="1:11" ht="12.9" customHeight="1" thickBot="1" x14ac:dyDescent="0.3">
      <c r="A60" s="254" t="s">
        <v>206</v>
      </c>
      <c r="B60" s="255"/>
      <c r="C60" s="846">
        <f>'RM_5.12.3.sz.mell'!C60</f>
        <v>0</v>
      </c>
      <c r="D60" s="846">
        <f>'RM_5.12.3.sz.mell'!D60</f>
        <v>0</v>
      </c>
      <c r="E60" s="846">
        <f>'RM_5.12.3.sz.mell'!E60</f>
        <v>0</v>
      </c>
      <c r="F60" s="846">
        <f>'RM_5.12.3.sz.mell'!F60</f>
        <v>0</v>
      </c>
      <c r="G60" s="846">
        <f>'RM_5.12.3.sz.mell'!G60</f>
        <v>0</v>
      </c>
      <c r="H60" s="846">
        <f>'RM_5.12.3.sz.mell'!H60</f>
        <v>0</v>
      </c>
      <c r="I60" s="846">
        <f>'RM_5.12.3.sz.mell'!I60</f>
        <v>0</v>
      </c>
      <c r="J60" s="846">
        <f>'RM_5.12.3.sz.mell'!J60</f>
        <v>0</v>
      </c>
      <c r="K60" s="847">
        <f>'RM_5.12.3.sz.mell'!K60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2:C34"/>
  <sheetViews>
    <sheetView zoomScale="120" zoomScaleNormal="120" workbookViewId="0">
      <selection activeCell="G33" sqref="G33"/>
    </sheetView>
  </sheetViews>
  <sheetFormatPr defaultRowHeight="13.2" x14ac:dyDescent="0.25"/>
  <cols>
    <col min="1" max="1" width="28.44140625" customWidth="1"/>
    <col min="2" max="2" width="107.44140625" customWidth="1"/>
    <col min="3" max="3" width="32.6640625" customWidth="1"/>
  </cols>
  <sheetData>
    <row r="2" spans="1:3" ht="17.399999999999999" x14ac:dyDescent="0.25">
      <c r="A2" s="1584" t="s">
        <v>585</v>
      </c>
      <c r="B2" s="1584"/>
      <c r="C2" s="1584"/>
    </row>
    <row r="3" spans="1:3" ht="13.8" x14ac:dyDescent="0.25">
      <c r="A3" s="597"/>
      <c r="B3" s="598"/>
      <c r="C3" s="597"/>
    </row>
    <row r="4" spans="1:3" ht="13.8" x14ac:dyDescent="0.25">
      <c r="A4" s="599" t="s">
        <v>621</v>
      </c>
      <c r="B4" s="600" t="s">
        <v>620</v>
      </c>
      <c r="C4" s="599" t="s">
        <v>586</v>
      </c>
    </row>
    <row r="5" spans="1:3" x14ac:dyDescent="0.25">
      <c r="A5" s="601"/>
      <c r="B5" s="601"/>
      <c r="C5" s="601"/>
    </row>
    <row r="6" spans="1:3" ht="17.399999999999999" x14ac:dyDescent="0.3">
      <c r="A6" s="1585" t="str">
        <f>CONCATENATE("IDŐKÖZI (",UPPER(IB_ALAPADATOK!C8)," BESZÁMOLÓ) TÁJÉKOZTATÓ")</f>
        <v>IDŐKÖZI (I. FÉLÉVES BESZÁMOLÓ) TÁJÉKOZTATÓ</v>
      </c>
      <c r="B6" s="1585"/>
      <c r="C6" s="1585"/>
    </row>
    <row r="7" spans="1:3" x14ac:dyDescent="0.25">
      <c r="A7" s="601" t="s">
        <v>622</v>
      </c>
      <c r="B7" s="601" t="s">
        <v>623</v>
      </c>
      <c r="C7" s="669" t="str">
        <f ca="1">HYPERLINK(SUBSTITUTE(CELL("address",IB_ALAPADATOK!A1),"'",""),SUBSTITUTE(MID(CELL("address",IB_ALAPADATOK!A1),SEARCH("]",CELL("address",IB_ALAPADATOK!A1),1)+1,LEN(CELL("address",IB_ALAPADATOK!A1))-SEARCH("]",CELL("address",IB_ALAPADATOK!A1),1)),"'",""))</f>
        <v>IB_ALAPADATOK!$A$1</v>
      </c>
    </row>
    <row r="8" spans="1:3" x14ac:dyDescent="0.25">
      <c r="A8" s="601" t="s">
        <v>624</v>
      </c>
      <c r="B8" s="601" t="s">
        <v>801</v>
      </c>
      <c r="C8" s="669" t="str">
        <f ca="1">HYPERLINK(SUBSTITUTE(CELL("address",IB_ÖSSZEFÜGGÉSEK!A1),"'",""),SUBSTITUTE(MID(CELL("address",IB_ÖSSZEFÜGGÉSEK!A1),SEARCH("]",CELL("address",IB_ÖSSZEFÜGGÉSEK!A1),1)+1,LEN(CELL("address",IB_ÖSSZEFÜGGÉSEK!A1))-SEARCH("]",CELL("address",IB_ÖSSZEFÜGGÉSEK!A1),1)),"'",""))</f>
        <v>IB_ÖSSZEFÜGGÉSEK!$A$1</v>
      </c>
    </row>
    <row r="9" spans="1:3" x14ac:dyDescent="0.25">
      <c r="A9" s="601" t="s">
        <v>626</v>
      </c>
      <c r="B9" s="601" t="str">
        <f>CONCATENATE('IB_1.1.sz.mell.'!A3)</f>
        <v>Tájékoztatató a 2019. évi költségvetés  I. féléves alakulásáról</v>
      </c>
      <c r="C9" s="669" t="str">
        <f ca="1">HYPERLINK(SUBSTITUTE(CELL("address",'IB_1.1.sz.mell.'!A1),"'",""),SUBSTITUTE(MID(CELL("address",'IB_1.1.sz.mell.'!A1),SEARCH("]",CELL("address",'IB_1.1.sz.mell.'!A1),1)+1,LEN(CELL("address",'IB_1.1.sz.mell.'!A1))-SEARCH("]",CELL("address",'IB_1.1.sz.mell.'!A1),1)),"'",""))</f>
        <v>IB_1.1.sz.mell.!$A$1</v>
      </c>
    </row>
    <row r="10" spans="1:3" x14ac:dyDescent="0.25">
      <c r="A10" s="601" t="s">
        <v>628</v>
      </c>
      <c r="B10" s="601" t="str">
        <f>'IB_1.2.sz.mell.'!A3</f>
        <v>Tájékoztatató a 2019. évi költségvetés  I. féléves alakulásáról</v>
      </c>
      <c r="C10" s="669" t="str">
        <f ca="1">HYPERLINK(SUBSTITUTE(CELL("address",'IB_1.2.sz.mell.'!A1),"'",""),SUBSTITUTE(MID(CELL("address",'IB_1.2.sz.mell.'!A1),SEARCH("]",CELL("address",'IB_1.2.sz.mell.'!A1),1)+1,LEN(CELL("address",'IB_1.2.sz.mell.'!A1))-SEARCH("]",CELL("address",'IB_1.2.sz.mell.'!A1),1)),"'",""))</f>
        <v>IB_1.2.sz.mell.!$A$1</v>
      </c>
    </row>
    <row r="11" spans="1:3" x14ac:dyDescent="0.25">
      <c r="A11" s="601" t="s">
        <v>629</v>
      </c>
      <c r="B11" s="601" t="str">
        <f>'IB_1.3.sz.mell.'!A3</f>
        <v>Tájékoztatató a 2019. évi költségvetés  I. féléves alakulásáról</v>
      </c>
      <c r="C11" s="669" t="str">
        <f ca="1">HYPERLINK(SUBSTITUTE(CELL("address",'IB_1.3.sz.mell.'!A1),"'",""),SUBSTITUTE(MID(CELL("address",'IB_1.3.sz.mell.'!A1),SEARCH("]",CELL("address",'IB_1.3.sz.mell.'!A1),1)+1,LEN(CELL("address",'IB_1.3.sz.mell.'!A1))-SEARCH("]",CELL("address",'IB_1.3.sz.mell.'!A1),1)),"'",""))</f>
        <v>IB_1.3.sz.mell.!$A$1</v>
      </c>
    </row>
    <row r="12" spans="1:3" x14ac:dyDescent="0.25">
      <c r="A12" s="601" t="s">
        <v>632</v>
      </c>
      <c r="B12" s="601" t="str">
        <f>'IB_1.4.sz.mell.'!A3</f>
        <v>Tájékoztatató a 2019. évi költségvetés  I. féléves alakulásáról</v>
      </c>
      <c r="C12" s="669" t="str">
        <f ca="1">HYPERLINK(SUBSTITUTE(CELL("address",'IB_1.4.sz.mell.'!A1),"'",""),SUBSTITUTE(MID(CELL("address",'IB_1.4.sz.mell.'!A1),SEARCH("]",CELL("address",'IB_1.4.sz.mell.'!A1),1)+1,LEN(CELL("address",'IB_1.4.sz.mell.'!A1))-SEARCH("]",CELL("address",'IB_1.4.sz.mell.'!A1),1)),"'",""))</f>
        <v>IB_1.4.sz.mell.!$A$1</v>
      </c>
    </row>
    <row r="13" spans="1:3" x14ac:dyDescent="0.25">
      <c r="A13" s="601" t="s">
        <v>634</v>
      </c>
      <c r="B13" s="601" t="s">
        <v>635</v>
      </c>
      <c r="C13" s="669" t="str">
        <f ca="1">HYPERLINK(SUBSTITUTE(CELL("address",'IB_2.1.sz.mell'!A1),"'",""),SUBSTITUTE(MID(CELL("address",'IB_2.1.sz.mell'!A1),SEARCH("]",CELL("address",'IB_2.1.sz.mell'!A1),1)+1,LEN(CELL("address",'IB_2.1.sz.mell'!A1))-SEARCH("]",CELL("address",'IB_2.1.sz.mell'!A1),1)),"'",""))</f>
        <v>IB_2.1.sz.mell!$A$1</v>
      </c>
    </row>
    <row r="14" spans="1:3" x14ac:dyDescent="0.25">
      <c r="A14" s="601" t="s">
        <v>636</v>
      </c>
      <c r="B14" s="601" t="s">
        <v>637</v>
      </c>
      <c r="C14" s="669" t="str">
        <f ca="1">HYPERLINK(SUBSTITUTE(CELL("address",'IB_2.2.sz.mell'!A1),"'",""),SUBSTITUTE(MID(CELL("address",'IB_2.2.sz.mell'!A1),SEARCH("]",CELL("address",'IB_2.2.sz.mell'!A1),1)+1,LEN(CELL("address",'IB_2.2.sz.mell'!A1))-SEARCH("]",CELL("address",'IB_2.2.sz.mell'!A1),1)),"'",""))</f>
        <v>IB_2.2.sz.mell!$A$1</v>
      </c>
    </row>
    <row r="15" spans="1:3" x14ac:dyDescent="0.25">
      <c r="A15" s="601" t="s">
        <v>638</v>
      </c>
      <c r="B15" s="601" t="s">
        <v>639</v>
      </c>
      <c r="C15" s="669" t="str">
        <f ca="1">HYPERLINK(SUBSTITUTE(CELL("address",IB_ELLENŐRZÉS!A1),"'",""),SUBSTITUTE(MID(CELL("address",IB_ELLENŐRZÉS!A1),SEARCH("]",CELL("address",IB_ELLENŐRZÉS!A1),1)+1,LEN(CELL("address",IB_ELLENŐRZÉS!A1))-SEARCH("]",CELL("address",IB_ELLENŐRZÉS!A1),1)),"'",""))</f>
        <v>IB_ELLENŐRZÉS!$A$1</v>
      </c>
    </row>
    <row r="16" spans="1:3" x14ac:dyDescent="0.25">
      <c r="A16" s="601" t="s">
        <v>640</v>
      </c>
      <c r="B16" s="601" t="s">
        <v>0</v>
      </c>
      <c r="C16" s="669" t="str">
        <f ca="1">HYPERLINK(SUBSTITUTE(CELL("address",'IB_3.sz.mell.'!A1),"'",""),SUBSTITUTE(MID(CELL("address",'IB_3.sz.mell.'!A1),SEARCH("]",CELL("address",'IB_3.sz.mell.'!A1),1)+1,LEN(CELL("address",'IB_3.sz.mell.'!A1))-SEARCH("]",CELL("address",'IB_3.sz.mell.'!A1),1)),"'",""))</f>
        <v>IB_3.sz.mell.!$A$1</v>
      </c>
    </row>
    <row r="17" spans="1:3" x14ac:dyDescent="0.25">
      <c r="A17" s="601" t="s">
        <v>642</v>
      </c>
      <c r="B17" s="601" t="s">
        <v>1</v>
      </c>
      <c r="C17" s="669" t="str">
        <f ca="1">HYPERLINK(SUBSTITUTE(CELL("address",'IB_4.sz.mell.'!A1),"'",""),SUBSTITUTE(MID(CELL("address",'IB_4.sz.mell.'!A1),SEARCH("]",CELL("address",'IB_4.sz.mell.'!A1),1)+1,LEN(CELL("address",'IB_4.sz.mell.'!A1))-SEARCH("]",CELL("address",'IB_4.sz.mell.'!A1),1)),"'",""))</f>
        <v>IB_4.sz.mell.!$A$1</v>
      </c>
    </row>
    <row r="18" spans="1:3" x14ac:dyDescent="0.25">
      <c r="A18" s="601" t="s">
        <v>645</v>
      </c>
      <c r="B18" s="601" t="str">
        <f>'IB_5.sz.mell.'!A2</f>
        <v>Európai uniós támogatással megvalósuló projektek</v>
      </c>
      <c r="C18" s="669" t="str">
        <f ca="1">HYPERLINK(SUBSTITUTE(CELL("address",'IB_5.sz.mell.'!A1),"'",""),SUBSTITUTE(MID(CELL("address",'IB_5.sz.mell.'!A1),SEARCH("]",CELL("address",'IB_5.sz.mell.'!A1),1)+1,LEN(CELL("address",'IB_5.sz.mell.'!A1))-SEARCH("]",CELL("address",'IB_5.sz.mell.'!A1),1)),"'",""))</f>
        <v>IB_5.sz.mell.!$A$1</v>
      </c>
    </row>
    <row r="19" spans="1:3" x14ac:dyDescent="0.25">
      <c r="A19" s="601" t="s">
        <v>802</v>
      </c>
      <c r="B19" s="601" t="s">
        <v>803</v>
      </c>
      <c r="C19" s="669" t="str">
        <f ca="1">HYPERLINK(SUBSTITUTE(CELL("address",'IB_6.1.sz.mell'!A1),"'",""),SUBSTITUTE(MID(CELL("address",'IB_6.1.sz.mell'!A1),SEARCH("]",CELL("address",'IB_6.1.sz.mell'!A1),1)+1,LEN(CELL("address",'IB_6.1.sz.mell'!A1))-SEARCH("]",CELL("address",'IB_6.1.sz.mell'!A1),1)),"'",""))</f>
        <v>IB_6.1.sz.mell!$A$1</v>
      </c>
    </row>
    <row r="20" spans="1:3" x14ac:dyDescent="0.25">
      <c r="A20" s="601" t="s">
        <v>804</v>
      </c>
      <c r="B20" s="601" t="s">
        <v>805</v>
      </c>
      <c r="C20" s="669" t="str">
        <f ca="1">HYPERLINK(SUBSTITUTE(CELL("address",'IB_6.1.1.sz.mell'!A1),"'",""),SUBSTITUTE(MID(CELL("address",'IB_6.1.1.sz.mell'!A1),SEARCH("]",CELL("address",'IB_6.1.1.sz.mell'!A1),1)+1,LEN(CELL("address",'IB_6.1.1.sz.mell'!A1))-SEARCH("]",CELL("address",'IB_6.1.1.sz.mell'!A1),1)),"'",""))</f>
        <v>IB_6.1.1.sz.mell!$A$1</v>
      </c>
    </row>
    <row r="21" spans="1:3" x14ac:dyDescent="0.25">
      <c r="A21" s="601" t="s">
        <v>806</v>
      </c>
      <c r="B21" s="601" t="s">
        <v>418</v>
      </c>
      <c r="C21" s="669" t="str">
        <f ca="1">HYPERLINK(SUBSTITUTE(CELL("address",'IB_6.1.2.sz.mell'!A1),"'",""),SUBSTITUTE(MID(CELL("address",'IB_6.1.2.sz.mell'!A1),SEARCH("]",CELL("address",'IB_6.1.2.sz.mell'!A1),1)+1,LEN(CELL("address",'IB_6.1.2.sz.mell'!A1))-SEARCH("]",CELL("address",'IB_6.1.2.sz.mell'!A1),1)),"'",""))</f>
        <v>IB_6.1.2.sz.mell!$A$1</v>
      </c>
    </row>
    <row r="22" spans="1:3" x14ac:dyDescent="0.25">
      <c r="A22" s="601" t="s">
        <v>807</v>
      </c>
      <c r="B22" s="601" t="s">
        <v>808</v>
      </c>
      <c r="C22" s="669" t="str">
        <f ca="1">HYPERLINK(SUBSTITUTE(CELL("address",'IB_6.1.3.sz.mell'!A1),"'",""),SUBSTITUTE(MID(CELL("address",'IB_6.1.3.sz.mell'!A1),SEARCH("]",CELL("address",'IB_6.1.3.sz.mell'!A1),1)+1,LEN(CELL("address",'IB_6.1.3.sz.mell'!A1))-SEARCH("]",CELL("address",'IB_6.1.3.sz.mell'!A1),1)),"'",""))</f>
        <v>IB_6.1.3.sz.mell!$A$1</v>
      </c>
    </row>
    <row r="23" spans="1:3" x14ac:dyDescent="0.25">
      <c r="A23" s="601" t="s">
        <v>809</v>
      </c>
      <c r="B23" s="601" t="str">
        <f>TARTALOMJEGYZÉK!B62</f>
        <v>……………………. Polgármesteri /Közös Önkormányzati Hivatal</v>
      </c>
      <c r="C23" s="669" t="str">
        <f ca="1">HYPERLINK(SUBSTITUTE(CELL("address",'IB_6.2.sz.mell'!A1),"'",""),SUBSTITUTE(MID(CELL("address",'IB_6.2.sz.mell'!A1),SEARCH("]",CELL("address",'IB_6.2.sz.mell'!A1),1)+1,LEN(CELL("address",'IB_6.2.sz.mell'!A1))-SEARCH("]",CELL("address",'IB_6.2.sz.mell'!A1),1)),"'",""))</f>
        <v>IB_6.2.sz.mell!$A$1</v>
      </c>
    </row>
    <row r="24" spans="1:3" x14ac:dyDescent="0.25">
      <c r="A24" s="601" t="s">
        <v>810</v>
      </c>
      <c r="B24" s="601" t="str">
        <f>TARTALOMJEGYZÉK!B63</f>
        <v>1 kvi név</v>
      </c>
      <c r="C24" s="669" t="str">
        <f ca="1">HYPERLINK(SUBSTITUTE(CELL("address",'IB_6.3.sz.mell'!A1),"'",""),SUBSTITUTE(MID(CELL("address",'IB_6.3.sz.mell'!A1),SEARCH("]",CELL("address",'IB_6.3.sz.mell'!A1),1)+1,LEN(CELL("address",'IB_6.3.sz.mell'!A1))-SEARCH("]",CELL("address",'IB_6.3.sz.mell'!A1),1)),"'",""))</f>
        <v>IB_6.3.sz.mell!$A$1</v>
      </c>
    </row>
    <row r="25" spans="1:3" x14ac:dyDescent="0.25">
      <c r="A25" s="601" t="s">
        <v>811</v>
      </c>
      <c r="B25" s="601" t="str">
        <f>TARTALOMJEGYZÉK!B64</f>
        <v>2 kvi név</v>
      </c>
      <c r="C25" s="669" t="str">
        <f ca="1">HYPERLINK(SUBSTITUTE(CELL("address",'IB_6.4.sz.mell'!A1),"'",""),SUBSTITUTE(MID(CELL("address",'IB_6.4.sz.mell'!A1),SEARCH("]",CELL("address",'IB_6.4.sz.mell'!A1),1)+1,LEN(CELL("address",'IB_6.4.sz.mell'!A1))-SEARCH("]",CELL("address",'IB_6.4.sz.mell'!A1),1)),"'",""))</f>
        <v>IB_6.4.sz.mell!$A$1</v>
      </c>
    </row>
    <row r="26" spans="1:3" x14ac:dyDescent="0.25">
      <c r="A26" s="601" t="s">
        <v>812</v>
      </c>
      <c r="B26" s="601" t="str">
        <f>TARTALOMJEGYZÉK!B65</f>
        <v>3 kvi név</v>
      </c>
      <c r="C26" s="669" t="str">
        <f ca="1">HYPERLINK(SUBSTITUTE(CELL("address",'IB_6.5.sz.mell'!A1),"'",""),SUBSTITUTE(MID(CELL("address",'IB_6.5.sz.mell'!A1),SEARCH("]",CELL("address",'IB_6.5.sz.mell'!A1),1)+1,LEN(CELL("address",'IB_6.5.sz.mell'!A1))-SEARCH("]",CELL("address",'IB_6.5.sz.mell'!A1),1)),"'",""))</f>
        <v>IB_6.5.sz.mell!$A$1</v>
      </c>
    </row>
    <row r="27" spans="1:3" x14ac:dyDescent="0.25">
      <c r="A27" s="601" t="s">
        <v>813</v>
      </c>
      <c r="B27" s="601" t="str">
        <f>TARTALOMJEGYZÉK!B66</f>
        <v>4 kvi név</v>
      </c>
      <c r="C27" s="669" t="str">
        <f ca="1">HYPERLINK(SUBSTITUTE(CELL("address",'IB_6.6.sz.mell'!A1),"'",""),SUBSTITUTE(MID(CELL("address",'IB_6.6.sz.mell'!A1),SEARCH("]",CELL("address",'IB_6.6.sz.mell'!A1),1)+1,LEN(CELL("address",'IB_6.6.sz.mell'!A1))-SEARCH("]",CELL("address",'IB_6.6.sz.mell'!A1),1)),"'",""))</f>
        <v>IB_6.6.sz.mell!$A$1</v>
      </c>
    </row>
    <row r="28" spans="1:3" x14ac:dyDescent="0.25">
      <c r="A28" s="601" t="s">
        <v>814</v>
      </c>
      <c r="B28" s="601" t="str">
        <f>TARTALOMJEGYZÉK!B67</f>
        <v>5 kvi név</v>
      </c>
      <c r="C28" s="669" t="str">
        <f ca="1">HYPERLINK(SUBSTITUTE(CELL("address",'IB_6.7.sz.mell'!A1),"'",""),SUBSTITUTE(MID(CELL("address",'IB_6.7.sz.mell'!A1),SEARCH("]",CELL("address",'IB_6.7.sz.mell'!A1),1)+1,LEN(CELL("address",'IB_6.7.sz.mell'!A1))-SEARCH("]",CELL("address",'IB_6.7.sz.mell'!A1),1)),"'",""))</f>
        <v>IB_6.7.sz.mell!$A$1</v>
      </c>
    </row>
    <row r="29" spans="1:3" x14ac:dyDescent="0.25">
      <c r="A29" s="601" t="s">
        <v>815</v>
      </c>
      <c r="B29" s="601" t="str">
        <f>TARTALOMJEGYZÉK!B68</f>
        <v>6 kvi név</v>
      </c>
      <c r="C29" s="669" t="str">
        <f ca="1">HYPERLINK(SUBSTITUTE(CELL("address",'IB_6.8.sz.mell'!A1),"'",""),SUBSTITUTE(MID(CELL("address",'IB_6.8.sz.mell'!A1),SEARCH("]",CELL("address",'IB_6.8.sz.mell'!A1),1)+1,LEN(CELL("address",'IB_6.8.sz.mell'!A1))-SEARCH("]",CELL("address",'IB_6.8.sz.mell'!A1),1)),"'",""))</f>
        <v>IB_6.8.sz.mell!$A$1</v>
      </c>
    </row>
    <row r="30" spans="1:3" x14ac:dyDescent="0.25">
      <c r="A30" s="601" t="s">
        <v>816</v>
      </c>
      <c r="B30" s="601" t="str">
        <f>TARTALOMJEGYZÉK!B69</f>
        <v>7 kvi név</v>
      </c>
      <c r="C30" s="669" t="str">
        <f ca="1">HYPERLINK(SUBSTITUTE(CELL("address",'IB_6.9.sz.mell'!A1),"'",""),SUBSTITUTE(MID(CELL("address",'IB_6.9.sz.mell'!A1),SEARCH("]",CELL("address",'IB_6.9.sz.mell'!A1),1)+1,LEN(CELL("address",'IB_6.9.sz.mell'!A1))-SEARCH("]",CELL("address",'IB_6.9.sz.mell'!A1),1)),"'",""))</f>
        <v>IB_6.9.sz.mell!$A$1</v>
      </c>
    </row>
    <row r="31" spans="1:3" x14ac:dyDescent="0.25">
      <c r="A31" s="601" t="s">
        <v>817</v>
      </c>
      <c r="B31" s="601" t="str">
        <f>TARTALOMJEGYZÉK!B70</f>
        <v>8 kvi név</v>
      </c>
      <c r="C31" s="669" t="str">
        <f ca="1">HYPERLINK(SUBSTITUTE(CELL("address",'IB_6.10.sz.mell'!A1),"'",""),SUBSTITUTE(MID(CELL("address",'IB_6.10.sz.mell'!A1),SEARCH("]",CELL("address",'IB_6.10.sz.mell'!A1),1)+1,LEN(CELL("address",'IB_6.10.sz.mell'!A1))-SEARCH("]",CELL("address",'IB_6.10.sz.mell'!A1),1)),"'",""))</f>
        <v>IB_6.10.sz.mell!$A$1</v>
      </c>
    </row>
    <row r="32" spans="1:3" x14ac:dyDescent="0.25">
      <c r="A32" s="601" t="s">
        <v>818</v>
      </c>
      <c r="B32" s="601" t="str">
        <f>TARTALOMJEGYZÉK!B71</f>
        <v>9 kvi név</v>
      </c>
      <c r="C32" s="669" t="str">
        <f ca="1">HYPERLINK(SUBSTITUTE(CELL("address",'IB_6.11.sz.mell'!A1),"'",""),SUBSTITUTE(MID(CELL("address",'IB_6.11.sz.mell'!A1),SEARCH("]",CELL("address",'IB_6.11.sz.mell'!A1),1)+1,LEN(CELL("address",'IB_6.11.sz.mell'!A1))-SEARCH("]",CELL("address",'IB_6.11.sz.mell'!A1),1)),"'",""))</f>
        <v>IB_6.11.sz.mell!$A$1</v>
      </c>
    </row>
    <row r="33" spans="1:3" x14ac:dyDescent="0.25">
      <c r="A33" s="601" t="s">
        <v>819</v>
      </c>
      <c r="B33" s="601" t="str">
        <f>TARTALOMJEGYZÉK!B72</f>
        <v>10 kvi név</v>
      </c>
      <c r="C33" s="669" t="str">
        <f ca="1">HYPERLINK(SUBSTITUTE(CELL("address",'IB_6.12.sz.mell'!A1),"'",""),SUBSTITUTE(MID(CELL("address",'IB_6.12.sz.mell'!A1),SEARCH("]",CELL("address",'IB_6.12.sz.mell'!A1),1)+1,LEN(CELL("address",'IB_6.12.sz.mell'!A1))-SEARCH("]",CELL("address",'IB_6.12.sz.mell'!A1),1)),"'",""))</f>
        <v>IB_6.12.sz.mell!$A$1</v>
      </c>
    </row>
    <row r="34" spans="1:3" x14ac:dyDescent="0.25">
      <c r="A34" s="601" t="s">
        <v>648</v>
      </c>
      <c r="B34" t="str">
        <f>'IB_7.sz.mell.'!A3</f>
        <v>Adatszolgáltatás 
az elismert tartozásállományról</v>
      </c>
      <c r="C34" s="669" t="str">
        <f ca="1">HYPERLINK(SUBSTITUTE(CELL("address",'IB_7.sz.mell.'!A1),"'",""),SUBSTITUTE(MID(CELL("address",'IB_7.sz.mell.'!A1),SEARCH("]",CELL("address",'IB_7.sz.mell.'!A1),1)+1,LEN(CELL("address",'IB_7.sz.mell.'!A1))-SEARCH("]",CELL("address",'IB_7.sz.mell.'!A1),1)),"'",""))</f>
        <v>IB_7.sz.mell.!$A$1</v>
      </c>
    </row>
  </sheetData>
  <sheetProtection sheet="1"/>
  <mergeCells count="2">
    <mergeCell ref="A2:C2"/>
    <mergeCell ref="A6:C6"/>
  </mergeCells>
  <pageMargins left="0.7" right="0.7" top="0.75" bottom="0.75" header="0.3" footer="0.3"/>
  <pageSetup paperSize="9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2:G32"/>
  <sheetViews>
    <sheetView zoomScale="120" zoomScaleNormal="120" workbookViewId="0">
      <selection activeCell="L26" sqref="L26"/>
    </sheetView>
  </sheetViews>
  <sheetFormatPr defaultRowHeight="13.2" x14ac:dyDescent="0.25"/>
  <cols>
    <col min="1" max="1" width="43.33203125" customWidth="1"/>
    <col min="2" max="2" width="49.109375" customWidth="1"/>
    <col min="3" max="3" width="18.6640625" customWidth="1"/>
    <col min="4" max="4" width="4.77734375" bestFit="1" customWidth="1"/>
    <col min="5" max="5" width="1.44140625" bestFit="1" customWidth="1"/>
    <col min="7" max="7" width="1.44140625" bestFit="1" customWidth="1"/>
  </cols>
  <sheetData>
    <row r="2" spans="1:7" x14ac:dyDescent="0.25">
      <c r="A2" t="s">
        <v>587</v>
      </c>
    </row>
    <row r="3" spans="1:7" ht="15.6" x14ac:dyDescent="0.3">
      <c r="A3" s="1773" t="str">
        <f>ALAPADATOK!A3</f>
        <v>Hidegkút Község Önkormányzata</v>
      </c>
      <c r="B3" s="1773"/>
      <c r="C3" s="1773"/>
      <c r="D3" s="1773"/>
      <c r="E3" s="1773"/>
      <c r="F3" s="1773"/>
      <c r="G3" s="1773"/>
    </row>
    <row r="6" spans="1:7" ht="13.8" x14ac:dyDescent="0.25">
      <c r="A6" s="591"/>
    </row>
    <row r="7" spans="1:7" x14ac:dyDescent="0.25">
      <c r="A7" s="608" t="s">
        <v>668</v>
      </c>
      <c r="B7" s="853" t="s">
        <v>820</v>
      </c>
      <c r="C7" s="1582" t="s">
        <v>821</v>
      </c>
      <c r="D7" t="s">
        <v>822</v>
      </c>
      <c r="F7" s="607"/>
    </row>
    <row r="8" spans="1:7" x14ac:dyDescent="0.25">
      <c r="C8" s="854" t="str">
        <f>IF(C7="I. negyedévi","I. negyedéves",IF(C7="I. félévi","I. féléves","III. negyedéves"))</f>
        <v>I. féléves</v>
      </c>
    </row>
    <row r="9" spans="1:7" x14ac:dyDescent="0.25">
      <c r="C9" s="677" t="str">
        <f>IF(C7="I. negyedévi"," III. 31.",IF(C7="I. félévi"," VI. 30."," IX. 30."))</f>
        <v xml:space="preserve"> VI. 30.</v>
      </c>
    </row>
    <row r="11" spans="1:7" ht="15.6" x14ac:dyDescent="0.3">
      <c r="A11" s="1799" t="str">
        <f>ALAPADATOK!A11</f>
        <v>……………………. Polgármesteri /Közös Önkormányzati Hivatal</v>
      </c>
      <c r="B11" s="1800"/>
      <c r="C11" s="1800"/>
      <c r="D11" s="1800"/>
      <c r="E11" s="1800"/>
      <c r="F11" s="1800"/>
      <c r="G11" s="1800"/>
    </row>
    <row r="13" spans="1:7" ht="13.8" x14ac:dyDescent="0.25">
      <c r="A13" s="603" t="s">
        <v>591</v>
      </c>
      <c r="B13" s="1776" t="str">
        <f>ALAPADATOK!B13</f>
        <v>1 kvi név</v>
      </c>
      <c r="C13" s="1776"/>
      <c r="D13" s="1776"/>
      <c r="E13" s="1776"/>
      <c r="F13" s="1776"/>
      <c r="G13" s="1776"/>
    </row>
    <row r="14" spans="1:7" ht="13.8" x14ac:dyDescent="0.25">
      <c r="B14" s="682"/>
    </row>
    <row r="15" spans="1:7" ht="13.8" x14ac:dyDescent="0.25">
      <c r="A15" s="603" t="s">
        <v>592</v>
      </c>
      <c r="B15" s="1776" t="str">
        <f>ALAPADATOK!B15</f>
        <v>2 kvi név</v>
      </c>
      <c r="C15" s="1776"/>
      <c r="D15" s="1776"/>
      <c r="E15" s="1776"/>
      <c r="F15" s="1776"/>
      <c r="G15" s="1776"/>
    </row>
    <row r="16" spans="1:7" ht="13.8" x14ac:dyDescent="0.25">
      <c r="B16" s="682"/>
    </row>
    <row r="17" spans="1:7" ht="13.8" x14ac:dyDescent="0.25">
      <c r="A17" s="603" t="s">
        <v>593</v>
      </c>
      <c r="B17" s="1776" t="str">
        <f>ALAPADATOK!B17</f>
        <v>3 kvi név</v>
      </c>
      <c r="C17" s="1776"/>
      <c r="D17" s="1776"/>
      <c r="E17" s="1776"/>
      <c r="F17" s="1776"/>
      <c r="G17" s="1776"/>
    </row>
    <row r="18" spans="1:7" ht="13.8" x14ac:dyDescent="0.25">
      <c r="B18" s="682"/>
    </row>
    <row r="19" spans="1:7" ht="13.8" x14ac:dyDescent="0.25">
      <c r="A19" s="603" t="s">
        <v>594</v>
      </c>
      <c r="B19" s="1776" t="str">
        <f>ALAPADATOK!B19</f>
        <v>4 kvi név</v>
      </c>
      <c r="C19" s="1776"/>
      <c r="D19" s="1776"/>
      <c r="E19" s="1776"/>
      <c r="F19" s="1776"/>
      <c r="G19" s="1776"/>
    </row>
    <row r="20" spans="1:7" ht="13.8" x14ac:dyDescent="0.25">
      <c r="B20" s="682"/>
    </row>
    <row r="21" spans="1:7" ht="13.8" x14ac:dyDescent="0.25">
      <c r="A21" s="603" t="s">
        <v>595</v>
      </c>
      <c r="B21" s="1776" t="str">
        <f>ALAPADATOK!B21</f>
        <v>5 kvi név</v>
      </c>
      <c r="C21" s="1776"/>
      <c r="D21" s="1776"/>
      <c r="E21" s="1776"/>
      <c r="F21" s="1776"/>
      <c r="G21" s="1776"/>
    </row>
    <row r="22" spans="1:7" ht="13.8" x14ac:dyDescent="0.25">
      <c r="B22" s="682"/>
    </row>
    <row r="23" spans="1:7" ht="13.8" x14ac:dyDescent="0.25">
      <c r="A23" s="603" t="s">
        <v>596</v>
      </c>
      <c r="B23" s="1776" t="str">
        <f>ALAPADATOK!B23</f>
        <v>6 kvi név</v>
      </c>
      <c r="C23" s="1776"/>
      <c r="D23" s="1776"/>
      <c r="E23" s="1776"/>
      <c r="F23" s="1776"/>
      <c r="G23" s="1776"/>
    </row>
    <row r="24" spans="1:7" ht="13.8" x14ac:dyDescent="0.25">
      <c r="B24" s="682"/>
    </row>
    <row r="25" spans="1:7" ht="13.8" x14ac:dyDescent="0.25">
      <c r="A25" s="603" t="s">
        <v>597</v>
      </c>
      <c r="B25" s="1776" t="str">
        <f>ALAPADATOK!B25</f>
        <v>7 kvi név</v>
      </c>
      <c r="C25" s="1776"/>
      <c r="D25" s="1776"/>
      <c r="E25" s="1776"/>
      <c r="F25" s="1776"/>
      <c r="G25" s="1776"/>
    </row>
    <row r="26" spans="1:7" ht="13.8" x14ac:dyDescent="0.25">
      <c r="B26" s="682"/>
    </row>
    <row r="27" spans="1:7" ht="13.8" x14ac:dyDescent="0.25">
      <c r="A27" s="603" t="s">
        <v>598</v>
      </c>
      <c r="B27" s="1776" t="str">
        <f>ALAPADATOK!B27</f>
        <v>8 kvi név</v>
      </c>
      <c r="C27" s="1776"/>
      <c r="D27" s="1776"/>
      <c r="E27" s="1776"/>
      <c r="F27" s="1776"/>
      <c r="G27" s="1776"/>
    </row>
    <row r="28" spans="1:7" ht="13.8" x14ac:dyDescent="0.25">
      <c r="B28" s="682"/>
    </row>
    <row r="29" spans="1:7" ht="13.8" x14ac:dyDescent="0.25">
      <c r="A29" s="603" t="s">
        <v>598</v>
      </c>
      <c r="B29" s="1776" t="str">
        <f>ALAPADATOK!B29</f>
        <v>9 kvi név</v>
      </c>
      <c r="C29" s="1776"/>
      <c r="D29" s="1776"/>
      <c r="E29" s="1776"/>
      <c r="F29" s="1776"/>
      <c r="G29" s="1776"/>
    </row>
    <row r="30" spans="1:7" ht="13.8" x14ac:dyDescent="0.25">
      <c r="B30" s="682"/>
    </row>
    <row r="31" spans="1:7" ht="13.8" x14ac:dyDescent="0.25">
      <c r="A31" s="603" t="s">
        <v>599</v>
      </c>
      <c r="B31" s="1776" t="str">
        <f>ALAPADATOK!B31</f>
        <v>10 kvi név</v>
      </c>
      <c r="C31" s="1776"/>
      <c r="D31" s="1776"/>
      <c r="E31" s="1776"/>
      <c r="F31" s="1776"/>
      <c r="G31" s="1776"/>
    </row>
    <row r="32" spans="1:7" ht="13.8" x14ac:dyDescent="0.25">
      <c r="B32" s="682"/>
    </row>
  </sheetData>
  <sheetProtection sheet="1"/>
  <mergeCells count="12">
    <mergeCell ref="B29:G29"/>
    <mergeCell ref="B31:G31"/>
    <mergeCell ref="B19:G19"/>
    <mergeCell ref="B21:G21"/>
    <mergeCell ref="B23:G23"/>
    <mergeCell ref="B25:G25"/>
    <mergeCell ref="B27:G27"/>
    <mergeCell ref="A3:G3"/>
    <mergeCell ref="A11:G11"/>
    <mergeCell ref="B13:G13"/>
    <mergeCell ref="B15:G15"/>
    <mergeCell ref="B17:G17"/>
  </mergeCells>
  <dataValidations count="1">
    <dataValidation type="list" allowBlank="1" showInputMessage="1" showErrorMessage="1" sqref="C7" xr:uid="{00000000-0002-0000-C200-000000000000}">
      <formula1>"I. félévi, III. negyedévi"</formula1>
    </dataValidation>
  </dataValidations>
  <pageMargins left="0.7" right="0.7" top="0.75" bottom="0.75" header="0.3" footer="0.3"/>
  <pageSetup paperSize="9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tabColor theme="8"/>
  </sheetPr>
  <dimension ref="A1:B41"/>
  <sheetViews>
    <sheetView zoomScale="120" zoomScaleNormal="120" workbookViewId="0">
      <selection activeCell="C9" sqref="C9"/>
    </sheetView>
  </sheetViews>
  <sheetFormatPr defaultRowHeight="13.2" x14ac:dyDescent="0.25"/>
  <cols>
    <col min="1" max="1" width="48.44140625" customWidth="1"/>
    <col min="2" max="2" width="73.44140625" customWidth="1"/>
    <col min="3" max="3" width="16.77734375" customWidth="1"/>
  </cols>
  <sheetData>
    <row r="1" spans="1:2" ht="17.399999999999999" x14ac:dyDescent="0.3">
      <c r="A1" s="684" t="s">
        <v>151</v>
      </c>
      <c r="B1" s="213"/>
    </row>
    <row r="2" spans="1:2" x14ac:dyDescent="0.25">
      <c r="A2" s="213"/>
      <c r="B2" s="213"/>
    </row>
    <row r="3" spans="1:2" x14ac:dyDescent="0.25">
      <c r="A3" s="685"/>
      <c r="B3" s="685"/>
    </row>
    <row r="4" spans="1:2" ht="15.6" x14ac:dyDescent="0.3">
      <c r="A4" s="686"/>
      <c r="B4" s="687"/>
    </row>
    <row r="5" spans="1:2" ht="15.6" x14ac:dyDescent="0.3">
      <c r="A5" s="686"/>
      <c r="B5" s="687"/>
    </row>
    <row r="6" spans="1:2" s="151" customFormat="1" ht="15.6" x14ac:dyDescent="0.3">
      <c r="A6" s="686" t="s">
        <v>724</v>
      </c>
      <c r="B6" s="685"/>
    </row>
    <row r="7" spans="1:2" s="151" customFormat="1" x14ac:dyDescent="0.25">
      <c r="A7" s="685"/>
      <c r="B7" s="685"/>
    </row>
    <row r="8" spans="1:2" s="151" customFormat="1" x14ac:dyDescent="0.25">
      <c r="A8" s="685"/>
      <c r="B8" s="685"/>
    </row>
    <row r="9" spans="1:2" x14ac:dyDescent="0.25">
      <c r="A9" s="685" t="s">
        <v>544</v>
      </c>
      <c r="B9" s="685" t="s">
        <v>725</v>
      </c>
    </row>
    <row r="10" spans="1:2" x14ac:dyDescent="0.25">
      <c r="A10" s="685" t="s">
        <v>726</v>
      </c>
      <c r="B10" s="685" t="s">
        <v>727</v>
      </c>
    </row>
    <row r="11" spans="1:2" x14ac:dyDescent="0.25">
      <c r="A11" s="685" t="s">
        <v>728</v>
      </c>
      <c r="B11" s="685" t="s">
        <v>729</v>
      </c>
    </row>
    <row r="12" spans="1:2" x14ac:dyDescent="0.25">
      <c r="A12" s="685"/>
      <c r="B12" s="685"/>
    </row>
    <row r="13" spans="1:2" ht="15.6" x14ac:dyDescent="0.3">
      <c r="A13" s="686" t="str">
        <f>+CONCATENATE(LEFT(A6,4),". évi módosított előirányzat BEVÉTELEK")</f>
        <v>2019. évi módosított előirányzat BEVÉTELEK</v>
      </c>
      <c r="B13" s="687"/>
    </row>
    <row r="14" spans="1:2" x14ac:dyDescent="0.25">
      <c r="A14" s="685"/>
      <c r="B14" s="685"/>
    </row>
    <row r="15" spans="1:2" s="151" customFormat="1" x14ac:dyDescent="0.25">
      <c r="A15" s="685" t="s">
        <v>730</v>
      </c>
      <c r="B15" s="685" t="s">
        <v>731</v>
      </c>
    </row>
    <row r="16" spans="1:2" x14ac:dyDescent="0.25">
      <c r="A16" s="685" t="s">
        <v>732</v>
      </c>
      <c r="B16" s="685" t="s">
        <v>733</v>
      </c>
    </row>
    <row r="17" spans="1:2" x14ac:dyDescent="0.25">
      <c r="A17" s="685" t="s">
        <v>734</v>
      </c>
      <c r="B17" s="685" t="s">
        <v>735</v>
      </c>
    </row>
    <row r="18" spans="1:2" x14ac:dyDescent="0.25">
      <c r="A18" s="685"/>
      <c r="B18" s="685"/>
    </row>
    <row r="19" spans="1:2" ht="13.8" x14ac:dyDescent="0.25">
      <c r="A19" s="688" t="str">
        <f>+CONCATENATE(LEFT(A6,4),". I. félévi (I-II. negyedévi) teljesítés BEVÉTELEK")</f>
        <v>2019. I. félévi (I-II. negyedévi) teljesítés BEVÉTELEK</v>
      </c>
      <c r="B19" s="687"/>
    </row>
    <row r="20" spans="1:2" x14ac:dyDescent="0.25">
      <c r="A20" s="685"/>
      <c r="B20" s="685"/>
    </row>
    <row r="21" spans="1:2" x14ac:dyDescent="0.25">
      <c r="A21" s="685" t="s">
        <v>736</v>
      </c>
      <c r="B21" s="685" t="s">
        <v>737</v>
      </c>
    </row>
    <row r="22" spans="1:2" x14ac:dyDescent="0.25">
      <c r="A22" s="685" t="s">
        <v>738</v>
      </c>
      <c r="B22" s="685" t="s">
        <v>739</v>
      </c>
    </row>
    <row r="23" spans="1:2" x14ac:dyDescent="0.25">
      <c r="A23" s="685" t="s">
        <v>740</v>
      </c>
      <c r="B23" s="685" t="s">
        <v>741</v>
      </c>
    </row>
    <row r="24" spans="1:2" x14ac:dyDescent="0.25">
      <c r="A24" s="685"/>
      <c r="B24" s="685"/>
    </row>
    <row r="25" spans="1:2" ht="15.6" x14ac:dyDescent="0.3">
      <c r="A25" s="686" t="str">
        <f>+CONCATENATE(LEFT(A6,4),". évi eredeti előirányzat KIADÁSOK")</f>
        <v>2019. évi eredeti előirányzat KIADÁSOK</v>
      </c>
      <c r="B25" s="687"/>
    </row>
    <row r="26" spans="1:2" x14ac:dyDescent="0.25">
      <c r="A26" s="685"/>
      <c r="B26" s="685"/>
    </row>
    <row r="27" spans="1:2" x14ac:dyDescent="0.25">
      <c r="A27" s="685" t="s">
        <v>742</v>
      </c>
      <c r="B27" s="685" t="s">
        <v>743</v>
      </c>
    </row>
    <row r="28" spans="1:2" x14ac:dyDescent="0.25">
      <c r="A28" s="685" t="s">
        <v>548</v>
      </c>
      <c r="B28" s="685" t="s">
        <v>744</v>
      </c>
    </row>
    <row r="29" spans="1:2" x14ac:dyDescent="0.25">
      <c r="A29" s="685" t="s">
        <v>549</v>
      </c>
      <c r="B29" s="685" t="s">
        <v>745</v>
      </c>
    </row>
    <row r="30" spans="1:2" x14ac:dyDescent="0.25">
      <c r="A30" s="685"/>
      <c r="B30" s="685"/>
    </row>
    <row r="31" spans="1:2" ht="15.6" x14ac:dyDescent="0.3">
      <c r="A31" s="686" t="str">
        <f>+CONCATENATE(LEFT(A6,4),". évi módosított előirányzat KIADÁSOK")</f>
        <v>2019. évi módosított előirányzat KIADÁSOK</v>
      </c>
      <c r="B31" s="687"/>
    </row>
    <row r="32" spans="1:2" x14ac:dyDescent="0.25">
      <c r="A32" s="685"/>
      <c r="B32" s="685"/>
    </row>
    <row r="33" spans="1:2" x14ac:dyDescent="0.25">
      <c r="A33" s="685" t="s">
        <v>746</v>
      </c>
      <c r="B33" s="685" t="s">
        <v>747</v>
      </c>
    </row>
    <row r="34" spans="1:2" x14ac:dyDescent="0.25">
      <c r="A34" s="685" t="s">
        <v>748</v>
      </c>
      <c r="B34" s="685" t="s">
        <v>749</v>
      </c>
    </row>
    <row r="35" spans="1:2" x14ac:dyDescent="0.25">
      <c r="A35" s="685" t="s">
        <v>750</v>
      </c>
      <c r="B35" s="685" t="s">
        <v>751</v>
      </c>
    </row>
    <row r="36" spans="1:2" x14ac:dyDescent="0.25">
      <c r="A36" s="685"/>
      <c r="B36" s="685"/>
    </row>
    <row r="37" spans="1:2" ht="15.6" x14ac:dyDescent="0.3">
      <c r="A37" s="689" t="str">
        <f>+CONCATENATE(LEFT(A6,4),". I. félévi (I-II. negyedévi) teljesítés KIADÁSOK")</f>
        <v>2019. I. félévi (I-II. negyedévi) teljesítés KIADÁSOK</v>
      </c>
      <c r="B37" s="687"/>
    </row>
    <row r="38" spans="1:2" x14ac:dyDescent="0.25">
      <c r="A38" s="685"/>
      <c r="B38" s="685"/>
    </row>
    <row r="39" spans="1:2" x14ac:dyDescent="0.25">
      <c r="A39" s="685" t="s">
        <v>752</v>
      </c>
      <c r="B39" s="685" t="s">
        <v>753</v>
      </c>
    </row>
    <row r="40" spans="1:2" x14ac:dyDescent="0.25">
      <c r="A40" s="685" t="s">
        <v>754</v>
      </c>
      <c r="B40" s="685" t="s">
        <v>755</v>
      </c>
    </row>
    <row r="41" spans="1:2" x14ac:dyDescent="0.25">
      <c r="A41" s="685" t="s">
        <v>756</v>
      </c>
      <c r="B41" s="685" t="s">
        <v>757</v>
      </c>
    </row>
  </sheetData>
  <sheetProtection sheet="1"/>
  <pageMargins left="1.0629921259842521" right="1.0236220472440944" top="0.78740157480314965" bottom="0.78740157480314965" header="0.70866141732283472" footer="0.70866141732283472"/>
  <pageSetup paperSize="9" orientation="landscape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tabColor theme="8"/>
  </sheetPr>
  <dimension ref="A1:I166"/>
  <sheetViews>
    <sheetView zoomScale="120" zoomScaleNormal="120" zoomScaleSheetLayoutView="100" workbookViewId="0">
      <selection activeCell="C67" sqref="C67"/>
    </sheetView>
  </sheetViews>
  <sheetFormatPr defaultColWidth="9.33203125" defaultRowHeight="15.6" x14ac:dyDescent="0.3"/>
  <cols>
    <col min="1" max="1" width="9.44140625" style="391" customWidth="1"/>
    <col min="2" max="2" width="65.77734375" style="391" customWidth="1"/>
    <col min="3" max="3" width="17.77734375" style="392" customWidth="1"/>
    <col min="4" max="5" width="17.77734375" style="423" customWidth="1"/>
    <col min="6" max="16384" width="9.33203125" style="423"/>
  </cols>
  <sheetData>
    <row r="1" spans="1:5" x14ac:dyDescent="0.3">
      <c r="A1" s="643"/>
      <c r="B1" s="1589" t="str">
        <f>CONCATENATE("1.1. melléklet ",IB_ALAPADATOK!A7," ",IB_ALAPADATOK!B7," ",IB_ALAPADATOK!C7," ",IB_ALAPADATOK!D7)</f>
        <v>1.1. melléklet a 2019. I. félévi költségvetési tájékoztatóhoz</v>
      </c>
      <c r="C1" s="1590"/>
      <c r="D1" s="1590"/>
      <c r="E1" s="1590"/>
    </row>
    <row r="2" spans="1:5" x14ac:dyDescent="0.3">
      <c r="A2" s="1699" t="str">
        <f>CONCATENATE(IB_ALAPADATOK!A3)</f>
        <v>Hidegkút Község Önkormányzata</v>
      </c>
      <c r="B2" s="1801"/>
      <c r="C2" s="1801"/>
      <c r="D2" s="1801"/>
      <c r="E2" s="1801"/>
    </row>
    <row r="3" spans="1:5" x14ac:dyDescent="0.3">
      <c r="A3" s="1699" t="str">
        <f>CONCATENATE("Tájékoztatató a ",IB_ALAPADATOK!B7," évi költségvetés  ",IB_ALAPADATOK!C8," alakulásáról")</f>
        <v>Tájékoztatató a 2019. évi költségvetés  I. féléves alakulásáról</v>
      </c>
      <c r="B3" s="1699"/>
      <c r="C3" s="1700"/>
      <c r="D3" s="1699"/>
      <c r="E3" s="1699"/>
    </row>
    <row r="4" spans="1:5" x14ac:dyDescent="0.3">
      <c r="A4" s="1699" t="s">
        <v>823</v>
      </c>
      <c r="B4" s="1699"/>
      <c r="C4" s="1700"/>
      <c r="D4" s="1699"/>
      <c r="E4" s="1699"/>
    </row>
    <row r="5" spans="1:5" x14ac:dyDescent="0.3">
      <c r="A5" s="643"/>
      <c r="B5" s="643"/>
      <c r="C5" s="647"/>
      <c r="D5" s="690"/>
      <c r="E5" s="690"/>
    </row>
    <row r="6" spans="1:5" ht="15.9" customHeight="1" x14ac:dyDescent="0.3">
      <c r="A6" s="1591" t="s">
        <v>15</v>
      </c>
      <c r="B6" s="1591"/>
      <c r="C6" s="1591"/>
      <c r="D6" s="1591"/>
      <c r="E6" s="1591"/>
    </row>
    <row r="7" spans="1:5" ht="15.9" customHeight="1" thickBot="1" x14ac:dyDescent="0.35">
      <c r="A7" s="1592" t="s">
        <v>152</v>
      </c>
      <c r="B7" s="1592"/>
      <c r="C7" s="691"/>
      <c r="D7" s="690"/>
      <c r="E7" s="691" t="s">
        <v>824</v>
      </c>
    </row>
    <row r="8" spans="1:5" x14ac:dyDescent="0.3">
      <c r="A8" s="1688" t="s">
        <v>69</v>
      </c>
      <c r="B8" s="1690" t="s">
        <v>17</v>
      </c>
      <c r="C8" s="1692" t="str">
        <f>+CONCATENATE(LEFT(IB_ÖSSZEFÜGGÉSEK!A6,4),". évi")</f>
        <v>2019. évi</v>
      </c>
      <c r="D8" s="1693"/>
      <c r="E8" s="1695"/>
    </row>
    <row r="9" spans="1:5" ht="23.4" thickBot="1" x14ac:dyDescent="0.35">
      <c r="A9" s="1689"/>
      <c r="B9" s="1691"/>
      <c r="C9" s="856" t="s">
        <v>759</v>
      </c>
      <c r="D9" s="856" t="s">
        <v>825</v>
      </c>
      <c r="E9" s="857" t="str">
        <f>+CONCATENATE(IB_ALAPADATOK!B7,IB_ALAPADATOK!C9," teljesítés")</f>
        <v>2019. VI. 30. teljesítés</v>
      </c>
    </row>
    <row r="10" spans="1:5" s="424" customFormat="1" ht="12" customHeight="1" thickBot="1" x14ac:dyDescent="0.25">
      <c r="A10" s="419" t="s">
        <v>493</v>
      </c>
      <c r="B10" s="420" t="s">
        <v>494</v>
      </c>
      <c r="C10" s="420" t="s">
        <v>495</v>
      </c>
      <c r="D10" s="420" t="s">
        <v>497</v>
      </c>
      <c r="E10" s="858" t="s">
        <v>496</v>
      </c>
    </row>
    <row r="11" spans="1:5" s="425" customFormat="1" ht="12" customHeight="1" thickBot="1" x14ac:dyDescent="0.3">
      <c r="A11" s="20" t="s">
        <v>18</v>
      </c>
      <c r="B11" s="21" t="s">
        <v>252</v>
      </c>
      <c r="C11" s="407">
        <f>'RM_1.1.sz.mell.'!C11</f>
        <v>11133841</v>
      </c>
      <c r="D11" s="407">
        <f>'RM_1.1.sz.mell.'!K11</f>
        <v>12866771</v>
      </c>
      <c r="E11" s="273">
        <f>+E12+E13+E14+E15+E16+E17</f>
        <v>0</v>
      </c>
    </row>
    <row r="12" spans="1:5" s="425" customFormat="1" ht="12" customHeight="1" x14ac:dyDescent="0.25">
      <c r="A12" s="15" t="s">
        <v>98</v>
      </c>
      <c r="B12" s="426" t="s">
        <v>253</v>
      </c>
      <c r="C12" s="699">
        <f>'RM_1.1.sz.mell.'!C12</f>
        <v>4953841</v>
      </c>
      <c r="D12" s="699">
        <f>'RM_1.1.sz.mell.'!K12</f>
        <v>4953841</v>
      </c>
      <c r="E12" s="275"/>
    </row>
    <row r="13" spans="1:5" s="425" customFormat="1" ht="12" customHeight="1" x14ac:dyDescent="0.25">
      <c r="A13" s="14" t="s">
        <v>99</v>
      </c>
      <c r="B13" s="427" t="s">
        <v>254</v>
      </c>
      <c r="C13" s="717">
        <f>'RM_1.1.sz.mell.'!C13</f>
        <v>0</v>
      </c>
      <c r="D13" s="717">
        <f>'RM_1.1.sz.mell.'!K13</f>
        <v>0</v>
      </c>
      <c r="E13" s="274"/>
    </row>
    <row r="14" spans="1:5" s="425" customFormat="1" ht="12" customHeight="1" x14ac:dyDescent="0.25">
      <c r="A14" s="14" t="s">
        <v>100</v>
      </c>
      <c r="B14" s="427" t="s">
        <v>255</v>
      </c>
      <c r="C14" s="717">
        <f>'RM_1.1.sz.mell.'!C14</f>
        <v>4380000</v>
      </c>
      <c r="D14" s="717">
        <f>'RM_1.1.sz.mell.'!K14</f>
        <v>5530000</v>
      </c>
      <c r="E14" s="274"/>
    </row>
    <row r="15" spans="1:5" s="425" customFormat="1" ht="12" customHeight="1" x14ac:dyDescent="0.25">
      <c r="A15" s="14" t="s">
        <v>101</v>
      </c>
      <c r="B15" s="427" t="s">
        <v>256</v>
      </c>
      <c r="C15" s="717">
        <f>'RM_1.1.sz.mell.'!C15</f>
        <v>1800000</v>
      </c>
      <c r="D15" s="717">
        <f>'RM_1.1.sz.mell.'!K15</f>
        <v>1800000</v>
      </c>
      <c r="E15" s="274"/>
    </row>
    <row r="16" spans="1:5" s="425" customFormat="1" ht="12" customHeight="1" x14ac:dyDescent="0.25">
      <c r="A16" s="14" t="s">
        <v>148</v>
      </c>
      <c r="B16" s="303" t="s">
        <v>432</v>
      </c>
      <c r="C16" s="717">
        <f>'RM_1.1.sz.mell.'!C16</f>
        <v>0</v>
      </c>
      <c r="D16" s="717">
        <f>'RM_1.1.sz.mell.'!K16</f>
        <v>582930</v>
      </c>
      <c r="E16" s="274"/>
    </row>
    <row r="17" spans="1:5" s="425" customFormat="1" ht="12" customHeight="1" thickBot="1" x14ac:dyDescent="0.3">
      <c r="A17" s="16" t="s">
        <v>102</v>
      </c>
      <c r="B17" s="304" t="s">
        <v>433</v>
      </c>
      <c r="C17" s="717">
        <f>'RM_1.1.sz.mell.'!C17</f>
        <v>0</v>
      </c>
      <c r="D17" s="717">
        <f>'RM_1.1.sz.mell.'!K17</f>
        <v>0</v>
      </c>
      <c r="E17" s="274"/>
    </row>
    <row r="18" spans="1:5" s="425" customFormat="1" ht="12" customHeight="1" thickBot="1" x14ac:dyDescent="0.3">
      <c r="A18" s="20" t="s">
        <v>19</v>
      </c>
      <c r="B18" s="302" t="s">
        <v>257</v>
      </c>
      <c r="C18" s="407">
        <f>'RM_1.1.sz.mell.'!C18</f>
        <v>0</v>
      </c>
      <c r="D18" s="407">
        <f>'RM_1.1.sz.mell.'!K18</f>
        <v>1916596</v>
      </c>
      <c r="E18" s="273">
        <f>+E19+E20+E21+E22+E23</f>
        <v>0</v>
      </c>
    </row>
    <row r="19" spans="1:5" s="425" customFormat="1" ht="12" customHeight="1" x14ac:dyDescent="0.25">
      <c r="A19" s="15" t="s">
        <v>104</v>
      </c>
      <c r="B19" s="426" t="s">
        <v>258</v>
      </c>
      <c r="C19" s="699">
        <f>'RM_1.1.sz.mell.'!C19</f>
        <v>0</v>
      </c>
      <c r="D19" s="699">
        <f>'RM_1.1.sz.mell.'!K19</f>
        <v>0</v>
      </c>
      <c r="E19" s="275"/>
    </row>
    <row r="20" spans="1:5" s="425" customFormat="1" ht="12" customHeight="1" x14ac:dyDescent="0.25">
      <c r="A20" s="14" t="s">
        <v>105</v>
      </c>
      <c r="B20" s="427" t="s">
        <v>259</v>
      </c>
      <c r="C20" s="717">
        <f>'RM_1.1.sz.mell.'!C20</f>
        <v>0</v>
      </c>
      <c r="D20" s="717">
        <f>'RM_1.1.sz.mell.'!K20</f>
        <v>0</v>
      </c>
      <c r="E20" s="274"/>
    </row>
    <row r="21" spans="1:5" s="425" customFormat="1" ht="12" customHeight="1" x14ac:dyDescent="0.25">
      <c r="A21" s="14" t="s">
        <v>106</v>
      </c>
      <c r="B21" s="427" t="s">
        <v>422</v>
      </c>
      <c r="C21" s="717">
        <f>'RM_1.1.sz.mell.'!C21</f>
        <v>0</v>
      </c>
      <c r="D21" s="717">
        <f>'RM_1.1.sz.mell.'!K21</f>
        <v>0</v>
      </c>
      <c r="E21" s="274"/>
    </row>
    <row r="22" spans="1:5" s="425" customFormat="1" ht="12" customHeight="1" x14ac:dyDescent="0.25">
      <c r="A22" s="14" t="s">
        <v>107</v>
      </c>
      <c r="B22" s="427" t="s">
        <v>423</v>
      </c>
      <c r="C22" s="717">
        <f>'RM_1.1.sz.mell.'!C22</f>
        <v>0</v>
      </c>
      <c r="D22" s="717">
        <f>'RM_1.1.sz.mell.'!K22</f>
        <v>0</v>
      </c>
      <c r="E22" s="274"/>
    </row>
    <row r="23" spans="1:5" s="425" customFormat="1" ht="12" customHeight="1" x14ac:dyDescent="0.25">
      <c r="A23" s="14" t="s">
        <v>108</v>
      </c>
      <c r="B23" s="427" t="s">
        <v>260</v>
      </c>
      <c r="C23" s="717">
        <f>'RM_1.1.sz.mell.'!C23</f>
        <v>0</v>
      </c>
      <c r="D23" s="717">
        <f>'RM_1.1.sz.mell.'!K23</f>
        <v>1916596</v>
      </c>
      <c r="E23" s="274"/>
    </row>
    <row r="24" spans="1:5" s="425" customFormat="1" ht="12" customHeight="1" thickBot="1" x14ac:dyDescent="0.3">
      <c r="A24" s="16" t="s">
        <v>117</v>
      </c>
      <c r="B24" s="304" t="s">
        <v>261</v>
      </c>
      <c r="C24" s="719">
        <f>'RM_1.1.sz.mell.'!C24</f>
        <v>0</v>
      </c>
      <c r="D24" s="719">
        <f>'RM_1.1.sz.mell.'!K24</f>
        <v>0</v>
      </c>
      <c r="E24" s="276"/>
    </row>
    <row r="25" spans="1:5" s="425" customFormat="1" ht="12" customHeight="1" thickBot="1" x14ac:dyDescent="0.3">
      <c r="A25" s="20" t="s">
        <v>20</v>
      </c>
      <c r="B25" s="21" t="s">
        <v>262</v>
      </c>
      <c r="C25" s="407">
        <f>'RM_1.1.sz.mell.'!C25</f>
        <v>0</v>
      </c>
      <c r="D25" s="407">
        <f>'RM_1.1.sz.mell.'!K25</f>
        <v>12203430</v>
      </c>
      <c r="E25" s="273">
        <f>+E26+E27+E28+E29+E30</f>
        <v>0</v>
      </c>
    </row>
    <row r="26" spans="1:5" s="425" customFormat="1" ht="12" customHeight="1" x14ac:dyDescent="0.25">
      <c r="A26" s="15" t="s">
        <v>87</v>
      </c>
      <c r="B26" s="426" t="s">
        <v>263</v>
      </c>
      <c r="C26" s="699">
        <f>'RM_1.1.sz.mell.'!C26</f>
        <v>0</v>
      </c>
      <c r="D26" s="699">
        <f>'RM_1.1.sz.mell.'!K26</f>
        <v>0</v>
      </c>
      <c r="E26" s="275"/>
    </row>
    <row r="27" spans="1:5" s="425" customFormat="1" ht="12" customHeight="1" x14ac:dyDescent="0.25">
      <c r="A27" s="14" t="s">
        <v>88</v>
      </c>
      <c r="B27" s="427" t="s">
        <v>264</v>
      </c>
      <c r="C27" s="717">
        <f>'RM_1.1.sz.mell.'!C27</f>
        <v>0</v>
      </c>
      <c r="D27" s="717">
        <f>'RM_1.1.sz.mell.'!K27</f>
        <v>0</v>
      </c>
      <c r="E27" s="274"/>
    </row>
    <row r="28" spans="1:5" s="425" customFormat="1" ht="12" customHeight="1" x14ac:dyDescent="0.25">
      <c r="A28" s="14" t="s">
        <v>89</v>
      </c>
      <c r="B28" s="427" t="s">
        <v>424</v>
      </c>
      <c r="C28" s="717">
        <f>'RM_1.1.sz.mell.'!C28</f>
        <v>0</v>
      </c>
      <c r="D28" s="717">
        <f>'RM_1.1.sz.mell.'!K28</f>
        <v>0</v>
      </c>
      <c r="E28" s="274"/>
    </row>
    <row r="29" spans="1:5" s="425" customFormat="1" ht="12" customHeight="1" x14ac:dyDescent="0.25">
      <c r="A29" s="14" t="s">
        <v>90</v>
      </c>
      <c r="B29" s="427" t="s">
        <v>425</v>
      </c>
      <c r="C29" s="717">
        <f>'RM_1.1.sz.mell.'!C29</f>
        <v>0</v>
      </c>
      <c r="D29" s="717">
        <f>'RM_1.1.sz.mell.'!K29</f>
        <v>0</v>
      </c>
      <c r="E29" s="274"/>
    </row>
    <row r="30" spans="1:5" s="425" customFormat="1" ht="12" customHeight="1" x14ac:dyDescent="0.25">
      <c r="A30" s="14" t="s">
        <v>171</v>
      </c>
      <c r="B30" s="427" t="s">
        <v>265</v>
      </c>
      <c r="C30" s="717">
        <f>'RM_1.1.sz.mell.'!C30</f>
        <v>0</v>
      </c>
      <c r="D30" s="717">
        <f>'RM_1.1.sz.mell.'!K30</f>
        <v>12203430</v>
      </c>
      <c r="E30" s="274"/>
    </row>
    <row r="31" spans="1:5" s="425" customFormat="1" ht="12" customHeight="1" thickBot="1" x14ac:dyDescent="0.3">
      <c r="A31" s="16" t="s">
        <v>172</v>
      </c>
      <c r="B31" s="428" t="s">
        <v>266</v>
      </c>
      <c r="C31" s="719">
        <f>'RM_1.1.sz.mell.'!C31</f>
        <v>0</v>
      </c>
      <c r="D31" s="719">
        <f>'RM_1.1.sz.mell.'!K31</f>
        <v>0</v>
      </c>
      <c r="E31" s="276"/>
    </row>
    <row r="32" spans="1:5" s="425" customFormat="1" ht="12" customHeight="1" thickBot="1" x14ac:dyDescent="0.3">
      <c r="A32" s="20" t="s">
        <v>173</v>
      </c>
      <c r="B32" s="21" t="s">
        <v>551</v>
      </c>
      <c r="C32" s="414">
        <f>'RM_1.1.sz.mell.'!C32</f>
        <v>7160000</v>
      </c>
      <c r="D32" s="414">
        <f>'RM_1.1.sz.mell.'!K32</f>
        <v>7160000</v>
      </c>
      <c r="E32" s="457">
        <f>SUM(E33:E39)</f>
        <v>0</v>
      </c>
    </row>
    <row r="33" spans="1:5" s="425" customFormat="1" ht="12" customHeight="1" x14ac:dyDescent="0.25">
      <c r="A33" s="15" t="s">
        <v>268</v>
      </c>
      <c r="B33" s="426" t="s">
        <v>555</v>
      </c>
      <c r="C33" s="699">
        <f>'RM_1.1.sz.mell.'!C33</f>
        <v>1380000</v>
      </c>
      <c r="D33" s="699">
        <f>'RM_1.1.sz.mell.'!K33</f>
        <v>1380000</v>
      </c>
      <c r="E33" s="275"/>
    </row>
    <row r="34" spans="1:5" s="425" customFormat="1" ht="12" customHeight="1" x14ac:dyDescent="0.25">
      <c r="A34" s="14" t="s">
        <v>269</v>
      </c>
      <c r="B34" s="427" t="s">
        <v>556</v>
      </c>
      <c r="C34" s="717">
        <f>'RM_1.1.sz.mell.'!C34</f>
        <v>680000</v>
      </c>
      <c r="D34" s="717">
        <f>'RM_1.1.sz.mell.'!K34</f>
        <v>680000</v>
      </c>
      <c r="E34" s="274"/>
    </row>
    <row r="35" spans="1:5" s="425" customFormat="1" ht="12" customHeight="1" x14ac:dyDescent="0.25">
      <c r="A35" s="14" t="s">
        <v>270</v>
      </c>
      <c r="B35" s="427" t="s">
        <v>557</v>
      </c>
      <c r="C35" s="717">
        <f>'RM_1.1.sz.mell.'!C35</f>
        <v>3500000</v>
      </c>
      <c r="D35" s="717">
        <f>'RM_1.1.sz.mell.'!K35</f>
        <v>3500000</v>
      </c>
      <c r="E35" s="274"/>
    </row>
    <row r="36" spans="1:5" s="425" customFormat="1" ht="12" customHeight="1" x14ac:dyDescent="0.25">
      <c r="A36" s="14" t="s">
        <v>271</v>
      </c>
      <c r="B36" s="427" t="s">
        <v>558</v>
      </c>
      <c r="C36" s="717">
        <f>'RM_1.1.sz.mell.'!C36</f>
        <v>0</v>
      </c>
      <c r="D36" s="717">
        <f>'RM_1.1.sz.mell.'!K36</f>
        <v>0</v>
      </c>
      <c r="E36" s="274"/>
    </row>
    <row r="37" spans="1:5" s="425" customFormat="1" ht="12" customHeight="1" x14ac:dyDescent="0.25">
      <c r="A37" s="14" t="s">
        <v>552</v>
      </c>
      <c r="B37" s="427" t="s">
        <v>272</v>
      </c>
      <c r="C37" s="717">
        <f>'RM_1.1.sz.mell.'!C37</f>
        <v>1600000</v>
      </c>
      <c r="D37" s="717">
        <f>'RM_1.1.sz.mell.'!K37</f>
        <v>1600000</v>
      </c>
      <c r="E37" s="274"/>
    </row>
    <row r="38" spans="1:5" s="425" customFormat="1" ht="12" customHeight="1" x14ac:dyDescent="0.25">
      <c r="A38" s="14" t="s">
        <v>553</v>
      </c>
      <c r="B38" s="427" t="s">
        <v>273</v>
      </c>
      <c r="C38" s="717">
        <f>'RM_1.1.sz.mell.'!C38</f>
        <v>0</v>
      </c>
      <c r="D38" s="717">
        <f>'RM_1.1.sz.mell.'!K38</f>
        <v>0</v>
      </c>
      <c r="E38" s="274"/>
    </row>
    <row r="39" spans="1:5" s="425" customFormat="1" ht="12" customHeight="1" thickBot="1" x14ac:dyDescent="0.3">
      <c r="A39" s="16" t="s">
        <v>554</v>
      </c>
      <c r="B39" s="525" t="s">
        <v>274</v>
      </c>
      <c r="C39" s="719">
        <f>'RM_1.1.sz.mell.'!C39</f>
        <v>0</v>
      </c>
      <c r="D39" s="719">
        <f>'RM_1.1.sz.mell.'!K39</f>
        <v>0</v>
      </c>
      <c r="E39" s="276"/>
    </row>
    <row r="40" spans="1:5" s="425" customFormat="1" ht="12" customHeight="1" thickBot="1" x14ac:dyDescent="0.3">
      <c r="A40" s="20" t="s">
        <v>22</v>
      </c>
      <c r="B40" s="21" t="s">
        <v>434</v>
      </c>
      <c r="C40" s="407">
        <f>'RM_1.1.sz.mell.'!C40</f>
        <v>150000</v>
      </c>
      <c r="D40" s="407">
        <f>'RM_1.1.sz.mell.'!K40</f>
        <v>150000</v>
      </c>
      <c r="E40" s="273">
        <f>SUM(E41:E51)</f>
        <v>0</v>
      </c>
    </row>
    <row r="41" spans="1:5" s="425" customFormat="1" ht="12" customHeight="1" x14ac:dyDescent="0.25">
      <c r="A41" s="15" t="s">
        <v>91</v>
      </c>
      <c r="B41" s="426" t="s">
        <v>277</v>
      </c>
      <c r="C41" s="699">
        <f>'RM_1.1.sz.mell.'!C41</f>
        <v>0</v>
      </c>
      <c r="D41" s="699">
        <f>'RM_1.1.sz.mell.'!K41</f>
        <v>0</v>
      </c>
      <c r="E41" s="275"/>
    </row>
    <row r="42" spans="1:5" s="425" customFormat="1" ht="12" customHeight="1" x14ac:dyDescent="0.25">
      <c r="A42" s="14" t="s">
        <v>92</v>
      </c>
      <c r="B42" s="427" t="s">
        <v>278</v>
      </c>
      <c r="C42" s="717">
        <f>'RM_1.1.sz.mell.'!C42</f>
        <v>0</v>
      </c>
      <c r="D42" s="717">
        <f>'RM_1.1.sz.mell.'!K42</f>
        <v>0</v>
      </c>
      <c r="E42" s="274"/>
    </row>
    <row r="43" spans="1:5" s="425" customFormat="1" ht="12" customHeight="1" x14ac:dyDescent="0.25">
      <c r="A43" s="14" t="s">
        <v>93</v>
      </c>
      <c r="B43" s="427" t="s">
        <v>279</v>
      </c>
      <c r="C43" s="717">
        <f>'RM_1.1.sz.mell.'!C43</f>
        <v>0</v>
      </c>
      <c r="D43" s="717">
        <f>'RM_1.1.sz.mell.'!K43</f>
        <v>0</v>
      </c>
      <c r="E43" s="274"/>
    </row>
    <row r="44" spans="1:5" s="425" customFormat="1" ht="12" customHeight="1" x14ac:dyDescent="0.25">
      <c r="A44" s="14" t="s">
        <v>175</v>
      </c>
      <c r="B44" s="427" t="s">
        <v>280</v>
      </c>
      <c r="C44" s="717">
        <f>'RM_1.1.sz.mell.'!C44</f>
        <v>150000</v>
      </c>
      <c r="D44" s="717">
        <f>'RM_1.1.sz.mell.'!K44</f>
        <v>150000</v>
      </c>
      <c r="E44" s="274"/>
    </row>
    <row r="45" spans="1:5" s="425" customFormat="1" ht="12" customHeight="1" x14ac:dyDescent="0.25">
      <c r="A45" s="14" t="s">
        <v>176</v>
      </c>
      <c r="B45" s="427" t="s">
        <v>281</v>
      </c>
      <c r="C45" s="717">
        <f>'RM_1.1.sz.mell.'!C45</f>
        <v>0</v>
      </c>
      <c r="D45" s="717">
        <f>'RM_1.1.sz.mell.'!K45</f>
        <v>0</v>
      </c>
      <c r="E45" s="274"/>
    </row>
    <row r="46" spans="1:5" s="425" customFormat="1" ht="12" customHeight="1" x14ac:dyDescent="0.25">
      <c r="A46" s="14" t="s">
        <v>177</v>
      </c>
      <c r="B46" s="427" t="s">
        <v>282</v>
      </c>
      <c r="C46" s="717">
        <f>'RM_1.1.sz.mell.'!C46</f>
        <v>0</v>
      </c>
      <c r="D46" s="717">
        <f>'RM_1.1.sz.mell.'!K46</f>
        <v>0</v>
      </c>
      <c r="E46" s="274"/>
    </row>
    <row r="47" spans="1:5" s="425" customFormat="1" ht="12" customHeight="1" x14ac:dyDescent="0.25">
      <c r="A47" s="14" t="s">
        <v>178</v>
      </c>
      <c r="B47" s="427" t="s">
        <v>283</v>
      </c>
      <c r="C47" s="717">
        <f>'RM_1.1.sz.mell.'!C47</f>
        <v>0</v>
      </c>
      <c r="D47" s="717">
        <f>'RM_1.1.sz.mell.'!K47</f>
        <v>0</v>
      </c>
      <c r="E47" s="274"/>
    </row>
    <row r="48" spans="1:5" s="425" customFormat="1" ht="12" customHeight="1" x14ac:dyDescent="0.25">
      <c r="A48" s="14" t="s">
        <v>179</v>
      </c>
      <c r="B48" s="427" t="s">
        <v>559</v>
      </c>
      <c r="C48" s="717">
        <f>'RM_1.1.sz.mell.'!C48</f>
        <v>0</v>
      </c>
      <c r="D48" s="717">
        <f>'RM_1.1.sz.mell.'!K48</f>
        <v>0</v>
      </c>
      <c r="E48" s="274"/>
    </row>
    <row r="49" spans="1:5" s="425" customFormat="1" ht="12" customHeight="1" x14ac:dyDescent="0.25">
      <c r="A49" s="14" t="s">
        <v>275</v>
      </c>
      <c r="B49" s="427" t="s">
        <v>285</v>
      </c>
      <c r="C49" s="710">
        <f>'RM_1.1.sz.mell.'!C49</f>
        <v>0</v>
      </c>
      <c r="D49" s="710">
        <f>'RM_1.1.sz.mell.'!K49</f>
        <v>0</v>
      </c>
      <c r="E49" s="277"/>
    </row>
    <row r="50" spans="1:5" s="425" customFormat="1" ht="12" customHeight="1" x14ac:dyDescent="0.25">
      <c r="A50" s="16" t="s">
        <v>276</v>
      </c>
      <c r="B50" s="428" t="s">
        <v>436</v>
      </c>
      <c r="C50" s="790">
        <f>'RM_1.1.sz.mell.'!C50</f>
        <v>0</v>
      </c>
      <c r="D50" s="790">
        <f>'RM_1.1.sz.mell.'!K50</f>
        <v>0</v>
      </c>
      <c r="E50" s="278"/>
    </row>
    <row r="51" spans="1:5" s="425" customFormat="1" ht="12" customHeight="1" thickBot="1" x14ac:dyDescent="0.3">
      <c r="A51" s="16" t="s">
        <v>435</v>
      </c>
      <c r="B51" s="304" t="s">
        <v>286</v>
      </c>
      <c r="C51" s="790">
        <f>'RM_1.1.sz.mell.'!C51</f>
        <v>0</v>
      </c>
      <c r="D51" s="790">
        <f>'RM_1.1.sz.mell.'!K51</f>
        <v>0</v>
      </c>
      <c r="E51" s="278"/>
    </row>
    <row r="52" spans="1:5" s="425" customFormat="1" ht="12" customHeight="1" thickBot="1" x14ac:dyDescent="0.3">
      <c r="A52" s="20" t="s">
        <v>23</v>
      </c>
      <c r="B52" s="21" t="s">
        <v>287</v>
      </c>
      <c r="C52" s="407">
        <f>'RM_1.1.sz.mell.'!C52</f>
        <v>0</v>
      </c>
      <c r="D52" s="407">
        <f>'RM_1.1.sz.mell.'!K52</f>
        <v>0</v>
      </c>
      <c r="E52" s="273">
        <f>SUM(E53:E57)</f>
        <v>0</v>
      </c>
    </row>
    <row r="53" spans="1:5" s="425" customFormat="1" ht="12" customHeight="1" x14ac:dyDescent="0.25">
      <c r="A53" s="15" t="s">
        <v>94</v>
      </c>
      <c r="B53" s="426" t="s">
        <v>291</v>
      </c>
      <c r="C53" s="703">
        <f>'RM_1.1.sz.mell.'!C53</f>
        <v>0</v>
      </c>
      <c r="D53" s="703">
        <f>'RM_1.1.sz.mell.'!K53</f>
        <v>0</v>
      </c>
      <c r="E53" s="300"/>
    </row>
    <row r="54" spans="1:5" s="425" customFormat="1" ht="12" customHeight="1" x14ac:dyDescent="0.25">
      <c r="A54" s="14" t="s">
        <v>95</v>
      </c>
      <c r="B54" s="427" t="s">
        <v>292</v>
      </c>
      <c r="C54" s="710">
        <f>'RM_1.1.sz.mell.'!C54</f>
        <v>0</v>
      </c>
      <c r="D54" s="710">
        <f>'RM_1.1.sz.mell.'!K54</f>
        <v>0</v>
      </c>
      <c r="E54" s="277"/>
    </row>
    <row r="55" spans="1:5" s="425" customFormat="1" ht="12" customHeight="1" x14ac:dyDescent="0.25">
      <c r="A55" s="14" t="s">
        <v>288</v>
      </c>
      <c r="B55" s="427" t="s">
        <v>293</v>
      </c>
      <c r="C55" s="710">
        <f>'RM_1.1.sz.mell.'!C55</f>
        <v>0</v>
      </c>
      <c r="D55" s="710">
        <f>'RM_1.1.sz.mell.'!K55</f>
        <v>0</v>
      </c>
      <c r="E55" s="277"/>
    </row>
    <row r="56" spans="1:5" s="425" customFormat="1" ht="12" customHeight="1" x14ac:dyDescent="0.25">
      <c r="A56" s="14" t="s">
        <v>289</v>
      </c>
      <c r="B56" s="427" t="s">
        <v>294</v>
      </c>
      <c r="C56" s="710">
        <f>'RM_1.1.sz.mell.'!C56</f>
        <v>0</v>
      </c>
      <c r="D56" s="710">
        <f>'RM_1.1.sz.mell.'!K56</f>
        <v>0</v>
      </c>
      <c r="E56" s="277"/>
    </row>
    <row r="57" spans="1:5" s="425" customFormat="1" ht="12" customHeight="1" thickBot="1" x14ac:dyDescent="0.3">
      <c r="A57" s="16" t="s">
        <v>290</v>
      </c>
      <c r="B57" s="304" t="s">
        <v>295</v>
      </c>
      <c r="C57" s="790">
        <f>'RM_1.1.sz.mell.'!C57</f>
        <v>0</v>
      </c>
      <c r="D57" s="790">
        <f>'RM_1.1.sz.mell.'!K57</f>
        <v>0</v>
      </c>
      <c r="E57" s="278"/>
    </row>
    <row r="58" spans="1:5" s="425" customFormat="1" ht="12" customHeight="1" thickBot="1" x14ac:dyDescent="0.3">
      <c r="A58" s="20" t="s">
        <v>180</v>
      </c>
      <c r="B58" s="21" t="s">
        <v>296</v>
      </c>
      <c r="C58" s="407">
        <f>'RM_1.1.sz.mell.'!C58</f>
        <v>0</v>
      </c>
      <c r="D58" s="407">
        <f>'RM_1.1.sz.mell.'!K58</f>
        <v>0</v>
      </c>
      <c r="E58" s="273">
        <f>SUM(E59:E61)</f>
        <v>0</v>
      </c>
    </row>
    <row r="59" spans="1:5" s="425" customFormat="1" ht="12" customHeight="1" x14ac:dyDescent="0.25">
      <c r="A59" s="15" t="s">
        <v>96</v>
      </c>
      <c r="B59" s="426" t="s">
        <v>297</v>
      </c>
      <c r="C59" s="699">
        <f>'RM_1.1.sz.mell.'!C59</f>
        <v>0</v>
      </c>
      <c r="D59" s="699">
        <f>'RM_1.1.sz.mell.'!K59</f>
        <v>0</v>
      </c>
      <c r="E59" s="275"/>
    </row>
    <row r="60" spans="1:5" s="425" customFormat="1" ht="12" customHeight="1" x14ac:dyDescent="0.25">
      <c r="A60" s="14" t="s">
        <v>97</v>
      </c>
      <c r="B60" s="427" t="s">
        <v>426</v>
      </c>
      <c r="C60" s="717">
        <f>'RM_1.1.sz.mell.'!C60</f>
        <v>0</v>
      </c>
      <c r="D60" s="717">
        <f>'RM_1.1.sz.mell.'!K60</f>
        <v>0</v>
      </c>
      <c r="E60" s="274"/>
    </row>
    <row r="61" spans="1:5" s="425" customFormat="1" ht="12" customHeight="1" x14ac:dyDescent="0.25">
      <c r="A61" s="14" t="s">
        <v>300</v>
      </c>
      <c r="B61" s="427" t="s">
        <v>298</v>
      </c>
      <c r="C61" s="717">
        <f>'RM_1.1.sz.mell.'!C61</f>
        <v>0</v>
      </c>
      <c r="D61" s="717">
        <f>'RM_1.1.sz.mell.'!K61</f>
        <v>0</v>
      </c>
      <c r="E61" s="274"/>
    </row>
    <row r="62" spans="1:5" s="425" customFormat="1" ht="12" customHeight="1" thickBot="1" x14ac:dyDescent="0.3">
      <c r="A62" s="16" t="s">
        <v>301</v>
      </c>
      <c r="B62" s="304" t="s">
        <v>299</v>
      </c>
      <c r="C62" s="719">
        <f>'RM_1.1.sz.mell.'!C62</f>
        <v>0</v>
      </c>
      <c r="D62" s="719">
        <f>'RM_1.1.sz.mell.'!K62</f>
        <v>0</v>
      </c>
      <c r="E62" s="276"/>
    </row>
    <row r="63" spans="1:5" s="425" customFormat="1" ht="12" customHeight="1" thickBot="1" x14ac:dyDescent="0.3">
      <c r="A63" s="20" t="s">
        <v>25</v>
      </c>
      <c r="B63" s="302" t="s">
        <v>302</v>
      </c>
      <c r="C63" s="407">
        <f>'RM_1.1.sz.mell.'!C63</f>
        <v>0</v>
      </c>
      <c r="D63" s="407">
        <f>'RM_1.1.sz.mell.'!K63</f>
        <v>0</v>
      </c>
      <c r="E63" s="273">
        <f>SUM(E64:E66)</f>
        <v>0</v>
      </c>
    </row>
    <row r="64" spans="1:5" s="425" customFormat="1" ht="12" customHeight="1" x14ac:dyDescent="0.25">
      <c r="A64" s="15" t="s">
        <v>181</v>
      </c>
      <c r="B64" s="426" t="s">
        <v>304</v>
      </c>
      <c r="C64" s="710">
        <f>'RM_1.1.sz.mell.'!C64</f>
        <v>0</v>
      </c>
      <c r="D64" s="710">
        <f>'RM_1.1.sz.mell.'!K64</f>
        <v>0</v>
      </c>
      <c r="E64" s="277"/>
    </row>
    <row r="65" spans="1:5" s="425" customFormat="1" ht="12" customHeight="1" x14ac:dyDescent="0.25">
      <c r="A65" s="14" t="s">
        <v>182</v>
      </c>
      <c r="B65" s="427" t="s">
        <v>427</v>
      </c>
      <c r="C65" s="710">
        <f>'RM_1.1.sz.mell.'!C65</f>
        <v>0</v>
      </c>
      <c r="D65" s="710">
        <f>'RM_1.1.sz.mell.'!K65</f>
        <v>0</v>
      </c>
      <c r="E65" s="277"/>
    </row>
    <row r="66" spans="1:5" s="425" customFormat="1" ht="12" customHeight="1" x14ac:dyDescent="0.25">
      <c r="A66" s="14" t="s">
        <v>231</v>
      </c>
      <c r="B66" s="427" t="s">
        <v>305</v>
      </c>
      <c r="C66" s="710">
        <f>'RM_1.1.sz.mell.'!C66</f>
        <v>0</v>
      </c>
      <c r="D66" s="710">
        <f>'RM_1.1.sz.mell.'!K66</f>
        <v>0</v>
      </c>
      <c r="E66" s="277"/>
    </row>
    <row r="67" spans="1:5" s="425" customFormat="1" ht="12" customHeight="1" thickBot="1" x14ac:dyDescent="0.3">
      <c r="A67" s="16" t="s">
        <v>303</v>
      </c>
      <c r="B67" s="304" t="s">
        <v>306</v>
      </c>
      <c r="C67" s="710">
        <f>'RM_1.1.sz.mell.'!C67</f>
        <v>0</v>
      </c>
      <c r="D67" s="710">
        <f>'RM_1.1.sz.mell.'!K67</f>
        <v>0</v>
      </c>
      <c r="E67" s="277"/>
    </row>
    <row r="68" spans="1:5" s="425" customFormat="1" ht="12" customHeight="1" thickBot="1" x14ac:dyDescent="0.3">
      <c r="A68" s="498" t="s">
        <v>476</v>
      </c>
      <c r="B68" s="21" t="s">
        <v>307</v>
      </c>
      <c r="C68" s="414">
        <f>'RM_1.1.sz.mell.'!C68</f>
        <v>18443841</v>
      </c>
      <c r="D68" s="414">
        <f>'RM_1.1.sz.mell.'!K68</f>
        <v>34296797</v>
      </c>
      <c r="E68" s="457">
        <f>+E11+E18+E25+E32+E40+E52+E58+E63</f>
        <v>0</v>
      </c>
    </row>
    <row r="69" spans="1:5" s="425" customFormat="1" ht="12" customHeight="1" thickBot="1" x14ac:dyDescent="0.3">
      <c r="A69" s="473" t="s">
        <v>308</v>
      </c>
      <c r="B69" s="302" t="s">
        <v>309</v>
      </c>
      <c r="C69" s="407">
        <f>'RM_1.1.sz.mell.'!C69</f>
        <v>0</v>
      </c>
      <c r="D69" s="407">
        <f>'RM_1.1.sz.mell.'!K69</f>
        <v>0</v>
      </c>
      <c r="E69" s="273">
        <f>SUM(E70:E72)</f>
        <v>0</v>
      </c>
    </row>
    <row r="70" spans="1:5" s="425" customFormat="1" ht="12" customHeight="1" x14ac:dyDescent="0.25">
      <c r="A70" s="15" t="s">
        <v>337</v>
      </c>
      <c r="B70" s="426" t="s">
        <v>310</v>
      </c>
      <c r="C70" s="710">
        <f>'RM_1.1.sz.mell.'!C70</f>
        <v>0</v>
      </c>
      <c r="D70" s="710">
        <f>'RM_1.1.sz.mell.'!K70</f>
        <v>0</v>
      </c>
      <c r="E70" s="277"/>
    </row>
    <row r="71" spans="1:5" s="425" customFormat="1" ht="12" customHeight="1" x14ac:dyDescent="0.25">
      <c r="A71" s="14" t="s">
        <v>346</v>
      </c>
      <c r="B71" s="427" t="s">
        <v>311</v>
      </c>
      <c r="C71" s="710">
        <f>'RM_1.1.sz.mell.'!C71</f>
        <v>0</v>
      </c>
      <c r="D71" s="710">
        <f>'RM_1.1.sz.mell.'!K71</f>
        <v>0</v>
      </c>
      <c r="E71" s="277"/>
    </row>
    <row r="72" spans="1:5" s="425" customFormat="1" ht="12" customHeight="1" thickBot="1" x14ac:dyDescent="0.3">
      <c r="A72" s="16" t="s">
        <v>347</v>
      </c>
      <c r="B72" s="492" t="s">
        <v>461</v>
      </c>
      <c r="C72" s="710">
        <f>'RM_1.1.sz.mell.'!C72</f>
        <v>0</v>
      </c>
      <c r="D72" s="710">
        <f>'RM_1.1.sz.mell.'!K72</f>
        <v>0</v>
      </c>
      <c r="E72" s="277"/>
    </row>
    <row r="73" spans="1:5" s="425" customFormat="1" ht="12" customHeight="1" thickBot="1" x14ac:dyDescent="0.3">
      <c r="A73" s="473" t="s">
        <v>313</v>
      </c>
      <c r="B73" s="302" t="s">
        <v>314</v>
      </c>
      <c r="C73" s="407">
        <f>'RM_1.1.sz.mell.'!C73</f>
        <v>0</v>
      </c>
      <c r="D73" s="407">
        <f>'RM_1.1.sz.mell.'!K73</f>
        <v>0</v>
      </c>
      <c r="E73" s="273">
        <f>SUM(E74:E77)</f>
        <v>0</v>
      </c>
    </row>
    <row r="74" spans="1:5" s="425" customFormat="1" ht="12" customHeight="1" x14ac:dyDescent="0.25">
      <c r="A74" s="15" t="s">
        <v>149</v>
      </c>
      <c r="B74" s="574" t="s">
        <v>315</v>
      </c>
      <c r="C74" s="710">
        <f>'RM_1.1.sz.mell.'!C74</f>
        <v>0</v>
      </c>
      <c r="D74" s="710">
        <f>'RM_1.1.sz.mell.'!K74</f>
        <v>0</v>
      </c>
      <c r="E74" s="277"/>
    </row>
    <row r="75" spans="1:5" s="425" customFormat="1" ht="12" customHeight="1" x14ac:dyDescent="0.25">
      <c r="A75" s="14" t="s">
        <v>150</v>
      </c>
      <c r="B75" s="574" t="s">
        <v>571</v>
      </c>
      <c r="C75" s="710">
        <f>'RM_1.1.sz.mell.'!C75</f>
        <v>0</v>
      </c>
      <c r="D75" s="710">
        <f>'RM_1.1.sz.mell.'!K75</f>
        <v>0</v>
      </c>
      <c r="E75" s="277"/>
    </row>
    <row r="76" spans="1:5" s="425" customFormat="1" ht="12" customHeight="1" x14ac:dyDescent="0.25">
      <c r="A76" s="14" t="s">
        <v>338</v>
      </c>
      <c r="B76" s="574" t="s">
        <v>316</v>
      </c>
      <c r="C76" s="710">
        <f>'RM_1.1.sz.mell.'!C76</f>
        <v>0</v>
      </c>
      <c r="D76" s="710">
        <f>'RM_1.1.sz.mell.'!K76</f>
        <v>0</v>
      </c>
      <c r="E76" s="277"/>
    </row>
    <row r="77" spans="1:5" s="425" customFormat="1" ht="12" customHeight="1" thickBot="1" x14ac:dyDescent="0.3">
      <c r="A77" s="16" t="s">
        <v>339</v>
      </c>
      <c r="B77" s="575" t="s">
        <v>572</v>
      </c>
      <c r="C77" s="710">
        <f>'RM_1.1.sz.mell.'!C77</f>
        <v>0</v>
      </c>
      <c r="D77" s="710">
        <f>'RM_1.1.sz.mell.'!K77</f>
        <v>0</v>
      </c>
      <c r="E77" s="277"/>
    </row>
    <row r="78" spans="1:5" s="425" customFormat="1" ht="12" customHeight="1" thickBot="1" x14ac:dyDescent="0.3">
      <c r="A78" s="473" t="s">
        <v>317</v>
      </c>
      <c r="B78" s="302" t="s">
        <v>318</v>
      </c>
      <c r="C78" s="407">
        <f>'RM_1.1.sz.mell.'!C78</f>
        <v>44000000</v>
      </c>
      <c r="D78" s="407">
        <f>'RM_1.1.sz.mell.'!K78</f>
        <v>50463142</v>
      </c>
      <c r="E78" s="273">
        <f>SUM(E79:E80)</f>
        <v>0</v>
      </c>
    </row>
    <row r="79" spans="1:5" s="425" customFormat="1" ht="12" customHeight="1" x14ac:dyDescent="0.25">
      <c r="A79" s="15" t="s">
        <v>340</v>
      </c>
      <c r="B79" s="426" t="s">
        <v>319</v>
      </c>
      <c r="C79" s="710">
        <f>'RM_1.1.sz.mell.'!C79</f>
        <v>44000000</v>
      </c>
      <c r="D79" s="710">
        <f>'RM_1.1.sz.mell.'!K79</f>
        <v>50463142</v>
      </c>
      <c r="E79" s="277"/>
    </row>
    <row r="80" spans="1:5" s="425" customFormat="1" ht="12" customHeight="1" thickBot="1" x14ac:dyDescent="0.3">
      <c r="A80" s="16" t="s">
        <v>341</v>
      </c>
      <c r="B80" s="304" t="s">
        <v>320</v>
      </c>
      <c r="C80" s="710">
        <f>'RM_1.1.sz.mell.'!C80</f>
        <v>0</v>
      </c>
      <c r="D80" s="710">
        <f>'RM_1.1.sz.mell.'!K80</f>
        <v>0</v>
      </c>
      <c r="E80" s="277"/>
    </row>
    <row r="81" spans="1:5" s="425" customFormat="1" ht="12" customHeight="1" thickBot="1" x14ac:dyDescent="0.3">
      <c r="A81" s="473" t="s">
        <v>321</v>
      </c>
      <c r="B81" s="302" t="s">
        <v>322</v>
      </c>
      <c r="C81" s="407">
        <f>'RM_1.1.sz.mell.'!C81</f>
        <v>0</v>
      </c>
      <c r="D81" s="407">
        <f>'RM_1.1.sz.mell.'!K81</f>
        <v>628095</v>
      </c>
      <c r="E81" s="273">
        <f>SUM(E82:E84)</f>
        <v>0</v>
      </c>
    </row>
    <row r="82" spans="1:5" s="425" customFormat="1" ht="12" customHeight="1" x14ac:dyDescent="0.25">
      <c r="A82" s="15" t="s">
        <v>342</v>
      </c>
      <c r="B82" s="426" t="s">
        <v>323</v>
      </c>
      <c r="C82" s="710">
        <f>'RM_1.1.sz.mell.'!C82</f>
        <v>0</v>
      </c>
      <c r="D82" s="710">
        <f>'RM_1.1.sz.mell.'!K82</f>
        <v>628095</v>
      </c>
      <c r="E82" s="277"/>
    </row>
    <row r="83" spans="1:5" s="425" customFormat="1" ht="12" customHeight="1" x14ac:dyDescent="0.25">
      <c r="A83" s="14" t="s">
        <v>343</v>
      </c>
      <c r="B83" s="427" t="s">
        <v>324</v>
      </c>
      <c r="C83" s="710">
        <f>'RM_1.1.sz.mell.'!C83</f>
        <v>0</v>
      </c>
      <c r="D83" s="710">
        <f>'RM_1.1.sz.mell.'!K83</f>
        <v>0</v>
      </c>
      <c r="E83" s="277"/>
    </row>
    <row r="84" spans="1:5" s="425" customFormat="1" ht="12" customHeight="1" thickBot="1" x14ac:dyDescent="0.3">
      <c r="A84" s="16" t="s">
        <v>344</v>
      </c>
      <c r="B84" s="304" t="s">
        <v>573</v>
      </c>
      <c r="C84" s="710">
        <f>'RM_1.1.sz.mell.'!C84</f>
        <v>0</v>
      </c>
      <c r="D84" s="710">
        <f>'RM_1.1.sz.mell.'!K84</f>
        <v>0</v>
      </c>
      <c r="E84" s="277"/>
    </row>
    <row r="85" spans="1:5" s="425" customFormat="1" ht="12" customHeight="1" thickBot="1" x14ac:dyDescent="0.3">
      <c r="A85" s="473" t="s">
        <v>325</v>
      </c>
      <c r="B85" s="302" t="s">
        <v>345</v>
      </c>
      <c r="C85" s="407">
        <f>'RM_1.1.sz.mell.'!C85</f>
        <v>0</v>
      </c>
      <c r="D85" s="407">
        <f>'RM_1.1.sz.mell.'!K85</f>
        <v>0</v>
      </c>
      <c r="E85" s="273">
        <f>SUM(E86:E89)</f>
        <v>0</v>
      </c>
    </row>
    <row r="86" spans="1:5" s="425" customFormat="1" ht="12" customHeight="1" x14ac:dyDescent="0.25">
      <c r="A86" s="430" t="s">
        <v>326</v>
      </c>
      <c r="B86" s="426" t="s">
        <v>327</v>
      </c>
      <c r="C86" s="710">
        <f>'RM_1.1.sz.mell.'!C86</f>
        <v>0</v>
      </c>
      <c r="D86" s="710">
        <f>'RM_1.1.sz.mell.'!K86</f>
        <v>0</v>
      </c>
      <c r="E86" s="277"/>
    </row>
    <row r="87" spans="1:5" s="425" customFormat="1" ht="12" customHeight="1" x14ac:dyDescent="0.25">
      <c r="A87" s="431" t="s">
        <v>328</v>
      </c>
      <c r="B87" s="427" t="s">
        <v>329</v>
      </c>
      <c r="C87" s="710">
        <f>'RM_1.1.sz.mell.'!C87</f>
        <v>0</v>
      </c>
      <c r="D87" s="710">
        <f>'RM_1.1.sz.mell.'!K87</f>
        <v>0</v>
      </c>
      <c r="E87" s="277"/>
    </row>
    <row r="88" spans="1:5" s="425" customFormat="1" ht="12" customHeight="1" x14ac:dyDescent="0.25">
      <c r="A88" s="431" t="s">
        <v>330</v>
      </c>
      <c r="B88" s="427" t="s">
        <v>331</v>
      </c>
      <c r="C88" s="710">
        <f>'RM_1.1.sz.mell.'!C88</f>
        <v>0</v>
      </c>
      <c r="D88" s="710">
        <f>'RM_1.1.sz.mell.'!K88</f>
        <v>0</v>
      </c>
      <c r="E88" s="277"/>
    </row>
    <row r="89" spans="1:5" s="425" customFormat="1" ht="12" customHeight="1" thickBot="1" x14ac:dyDescent="0.3">
      <c r="A89" s="432" t="s">
        <v>332</v>
      </c>
      <c r="B89" s="304" t="s">
        <v>333</v>
      </c>
      <c r="C89" s="710">
        <f>'RM_1.1.sz.mell.'!C89</f>
        <v>0</v>
      </c>
      <c r="D89" s="710">
        <f>'RM_1.1.sz.mell.'!K89</f>
        <v>0</v>
      </c>
      <c r="E89" s="277"/>
    </row>
    <row r="90" spans="1:5" s="425" customFormat="1" ht="12" customHeight="1" thickBot="1" x14ac:dyDescent="0.3">
      <c r="A90" s="473" t="s">
        <v>334</v>
      </c>
      <c r="B90" s="302" t="s">
        <v>475</v>
      </c>
      <c r="C90" s="407">
        <f>'RM_1.1.sz.mell.'!C90</f>
        <v>0</v>
      </c>
      <c r="D90" s="407">
        <f>'RM_1.1.sz.mell.'!K90</f>
        <v>0</v>
      </c>
      <c r="E90" s="476"/>
    </row>
    <row r="91" spans="1:5" s="425" customFormat="1" ht="13.5" customHeight="1" thickBot="1" x14ac:dyDescent="0.3">
      <c r="A91" s="473" t="s">
        <v>336</v>
      </c>
      <c r="B91" s="302" t="s">
        <v>335</v>
      </c>
      <c r="C91" s="407">
        <f>'RM_1.1.sz.mell.'!C91</f>
        <v>0</v>
      </c>
      <c r="D91" s="407">
        <f>'RM_1.1.sz.mell.'!K91</f>
        <v>0</v>
      </c>
      <c r="E91" s="476"/>
    </row>
    <row r="92" spans="1:5" s="425" customFormat="1" ht="15.75" customHeight="1" thickBot="1" x14ac:dyDescent="0.3">
      <c r="A92" s="473" t="s">
        <v>348</v>
      </c>
      <c r="B92" s="433" t="s">
        <v>478</v>
      </c>
      <c r="C92" s="414">
        <f>'RM_1.1.sz.mell.'!C92</f>
        <v>44000000</v>
      </c>
      <c r="D92" s="414">
        <f>'RM_1.1.sz.mell.'!K92</f>
        <v>51091237</v>
      </c>
      <c r="E92" s="457">
        <f>+E69+E73+E78+E81+E85+E91+E90</f>
        <v>0</v>
      </c>
    </row>
    <row r="93" spans="1:5" s="425" customFormat="1" ht="25.5" customHeight="1" thickBot="1" x14ac:dyDescent="0.3">
      <c r="A93" s="474" t="s">
        <v>477</v>
      </c>
      <c r="B93" s="434" t="s">
        <v>479</v>
      </c>
      <c r="C93" s="414">
        <f>'RM_1.1.sz.mell.'!C93</f>
        <v>62443841</v>
      </c>
      <c r="D93" s="414">
        <f>'RM_1.1.sz.mell.'!K93</f>
        <v>85388034</v>
      </c>
      <c r="E93" s="457">
        <f>+E68+E92</f>
        <v>0</v>
      </c>
    </row>
    <row r="94" spans="1:5" s="425" customFormat="1" ht="15.15" customHeight="1" x14ac:dyDescent="0.25">
      <c r="A94" s="5"/>
      <c r="B94" s="6"/>
      <c r="C94" s="314"/>
    </row>
    <row r="95" spans="1:5" ht="16.5" customHeight="1" x14ac:dyDescent="0.3">
      <c r="A95" s="1596" t="s">
        <v>47</v>
      </c>
      <c r="B95" s="1596"/>
      <c r="C95" s="1596"/>
      <c r="D95" s="1596"/>
      <c r="E95" s="1596"/>
    </row>
    <row r="96" spans="1:5" s="435" customFormat="1" ht="16.5" customHeight="1" thickBot="1" x14ac:dyDescent="0.35">
      <c r="A96" s="1593" t="s">
        <v>153</v>
      </c>
      <c r="B96" s="1593"/>
      <c r="C96" s="714"/>
      <c r="E96" s="714" t="str">
        <f>E7</f>
        <v xml:space="preserve"> Forintban!</v>
      </c>
    </row>
    <row r="97" spans="1:5" x14ac:dyDescent="0.3">
      <c r="A97" s="1688" t="s">
        <v>69</v>
      </c>
      <c r="B97" s="1690" t="s">
        <v>765</v>
      </c>
      <c r="C97" s="1692" t="str">
        <f>+CONCATENATE(LEFT(IB_ÖSSZEFÜGGÉSEK!A6,4),". évi")</f>
        <v>2019. évi</v>
      </c>
      <c r="D97" s="1693"/>
      <c r="E97" s="1695"/>
    </row>
    <row r="98" spans="1:5" ht="23.4" thickBot="1" x14ac:dyDescent="0.35">
      <c r="A98" s="1689"/>
      <c r="B98" s="1691"/>
      <c r="C98" s="856" t="s">
        <v>759</v>
      </c>
      <c r="D98" s="856" t="s">
        <v>825</v>
      </c>
      <c r="E98" s="857" t="str">
        <f>+CONCATENATE(LEFT(IB_ÖSSZEFÜGGÉSEK!A6,4),". VI. 30.",CHAR(10),"teljesítés")</f>
        <v>2019. VI. 30.
teljesítés</v>
      </c>
    </row>
    <row r="99" spans="1:5" s="424" customFormat="1" ht="12" customHeight="1" thickBot="1" x14ac:dyDescent="0.25">
      <c r="A99" s="32" t="s">
        <v>493</v>
      </c>
      <c r="B99" s="33" t="s">
        <v>494</v>
      </c>
      <c r="C99" s="33" t="s">
        <v>495</v>
      </c>
      <c r="D99" s="33" t="s">
        <v>497</v>
      </c>
      <c r="E99" s="859" t="s">
        <v>496</v>
      </c>
    </row>
    <row r="100" spans="1:5" ht="12" customHeight="1" thickBot="1" x14ac:dyDescent="0.35">
      <c r="A100" s="22" t="s">
        <v>18</v>
      </c>
      <c r="B100" s="28" t="s">
        <v>437</v>
      </c>
      <c r="C100" s="406">
        <f>'RM_1.1.sz.mell.'!C100</f>
        <v>20328318</v>
      </c>
      <c r="D100" s="406">
        <f>'RM_1.1.sz.mell.'!K100</f>
        <v>27440986</v>
      </c>
      <c r="E100" s="501">
        <f>E101+E102+E103+E104+E105+E118</f>
        <v>0</v>
      </c>
    </row>
    <row r="101" spans="1:5" ht="12" customHeight="1" x14ac:dyDescent="0.3">
      <c r="A101" s="17" t="s">
        <v>98</v>
      </c>
      <c r="B101" s="10" t="s">
        <v>49</v>
      </c>
      <c r="C101" s="715">
        <f>'RM_1.1.sz.mell.'!C101</f>
        <v>7296102</v>
      </c>
      <c r="D101" s="715">
        <f>'RM_1.1.sz.mell.'!K101</f>
        <v>8059273</v>
      </c>
      <c r="E101" s="502"/>
    </row>
    <row r="102" spans="1:5" ht="12" customHeight="1" x14ac:dyDescent="0.3">
      <c r="A102" s="14" t="s">
        <v>99</v>
      </c>
      <c r="B102" s="8" t="s">
        <v>183</v>
      </c>
      <c r="C102" s="717">
        <f>'RM_1.1.sz.mell.'!C102</f>
        <v>1465908</v>
      </c>
      <c r="D102" s="717">
        <f>'RM_1.1.sz.mell.'!K102</f>
        <v>1601784</v>
      </c>
      <c r="E102" s="274"/>
    </row>
    <row r="103" spans="1:5" ht="12" customHeight="1" x14ac:dyDescent="0.3">
      <c r="A103" s="14" t="s">
        <v>100</v>
      </c>
      <c r="B103" s="8" t="s">
        <v>140</v>
      </c>
      <c r="C103" s="719">
        <f>'RM_1.1.sz.mell.'!C103</f>
        <v>9800000</v>
      </c>
      <c r="D103" s="719">
        <f>'RM_1.1.sz.mell.'!K103</f>
        <v>13351171</v>
      </c>
      <c r="E103" s="276"/>
    </row>
    <row r="104" spans="1:5" ht="12" customHeight="1" x14ac:dyDescent="0.3">
      <c r="A104" s="14" t="s">
        <v>101</v>
      </c>
      <c r="B104" s="11" t="s">
        <v>184</v>
      </c>
      <c r="C104" s="719">
        <f>'RM_1.1.sz.mell.'!C104</f>
        <v>100000</v>
      </c>
      <c r="D104" s="719">
        <f>'RM_1.1.sz.mell.'!K104</f>
        <v>100000</v>
      </c>
      <c r="E104" s="276"/>
    </row>
    <row r="105" spans="1:5" ht="12" customHeight="1" x14ac:dyDescent="0.3">
      <c r="A105" s="14" t="s">
        <v>112</v>
      </c>
      <c r="B105" s="19" t="s">
        <v>185</v>
      </c>
      <c r="C105" s="719">
        <f>'RM_1.1.sz.mell.'!C105</f>
        <v>1407863</v>
      </c>
      <c r="D105" s="719">
        <f>'RM_1.1.sz.mell.'!K105</f>
        <v>1660163</v>
      </c>
      <c r="E105" s="276"/>
    </row>
    <row r="106" spans="1:5" ht="12" customHeight="1" x14ac:dyDescent="0.3">
      <c r="A106" s="14" t="s">
        <v>102</v>
      </c>
      <c r="B106" s="8" t="s">
        <v>442</v>
      </c>
      <c r="C106" s="719">
        <f>'RM_1.1.sz.mell.'!C106</f>
        <v>0</v>
      </c>
      <c r="D106" s="719">
        <f>'RM_1.1.sz.mell.'!K106</f>
        <v>252300</v>
      </c>
      <c r="E106" s="276"/>
    </row>
    <row r="107" spans="1:5" ht="12" customHeight="1" x14ac:dyDescent="0.3">
      <c r="A107" s="14" t="s">
        <v>103</v>
      </c>
      <c r="B107" s="148" t="s">
        <v>441</v>
      </c>
      <c r="C107" s="719">
        <f>'RM_1.1.sz.mell.'!C107</f>
        <v>0</v>
      </c>
      <c r="D107" s="719">
        <f>'RM_1.1.sz.mell.'!K107</f>
        <v>0</v>
      </c>
      <c r="E107" s="276"/>
    </row>
    <row r="108" spans="1:5" ht="12" customHeight="1" x14ac:dyDescent="0.3">
      <c r="A108" s="14" t="s">
        <v>113</v>
      </c>
      <c r="B108" s="148" t="s">
        <v>440</v>
      </c>
      <c r="C108" s="719">
        <f>'RM_1.1.sz.mell.'!C108</f>
        <v>0</v>
      </c>
      <c r="D108" s="719">
        <f>'RM_1.1.sz.mell.'!K108</f>
        <v>0</v>
      </c>
      <c r="E108" s="276"/>
    </row>
    <row r="109" spans="1:5" ht="12" customHeight="1" x14ac:dyDescent="0.3">
      <c r="A109" s="14" t="s">
        <v>114</v>
      </c>
      <c r="B109" s="146" t="s">
        <v>351</v>
      </c>
      <c r="C109" s="719">
        <f>'RM_1.1.sz.mell.'!C109</f>
        <v>0</v>
      </c>
      <c r="D109" s="719">
        <f>'RM_1.1.sz.mell.'!K109</f>
        <v>0</v>
      </c>
      <c r="E109" s="276"/>
    </row>
    <row r="110" spans="1:5" ht="12" customHeight="1" x14ac:dyDescent="0.3">
      <c r="A110" s="14" t="s">
        <v>115</v>
      </c>
      <c r="B110" s="147" t="s">
        <v>352</v>
      </c>
      <c r="C110" s="719">
        <f>'RM_1.1.sz.mell.'!C110</f>
        <v>0</v>
      </c>
      <c r="D110" s="719">
        <f>'RM_1.1.sz.mell.'!K110</f>
        <v>0</v>
      </c>
      <c r="E110" s="276"/>
    </row>
    <row r="111" spans="1:5" ht="12" customHeight="1" x14ac:dyDescent="0.3">
      <c r="A111" s="14" t="s">
        <v>116</v>
      </c>
      <c r="B111" s="147" t="s">
        <v>353</v>
      </c>
      <c r="C111" s="719">
        <f>'RM_1.1.sz.mell.'!C111</f>
        <v>0</v>
      </c>
      <c r="D111" s="719">
        <f>'RM_1.1.sz.mell.'!K111</f>
        <v>0</v>
      </c>
      <c r="E111" s="276"/>
    </row>
    <row r="112" spans="1:5" ht="12" customHeight="1" x14ac:dyDescent="0.3">
      <c r="A112" s="14" t="s">
        <v>118</v>
      </c>
      <c r="B112" s="146" t="s">
        <v>354</v>
      </c>
      <c r="C112" s="719">
        <f>'RM_1.1.sz.mell.'!C112</f>
        <v>1360000</v>
      </c>
      <c r="D112" s="719">
        <f>'RM_1.1.sz.mell.'!K112</f>
        <v>1360000</v>
      </c>
      <c r="E112" s="276"/>
    </row>
    <row r="113" spans="1:5" ht="12" customHeight="1" x14ac:dyDescent="0.3">
      <c r="A113" s="14" t="s">
        <v>186</v>
      </c>
      <c r="B113" s="146" t="s">
        <v>355</v>
      </c>
      <c r="C113" s="719">
        <f>'RM_1.1.sz.mell.'!C113</f>
        <v>0</v>
      </c>
      <c r="D113" s="719">
        <f>'RM_1.1.sz.mell.'!K113</f>
        <v>0</v>
      </c>
      <c r="E113" s="276"/>
    </row>
    <row r="114" spans="1:5" ht="12" customHeight="1" x14ac:dyDescent="0.3">
      <c r="A114" s="14" t="s">
        <v>349</v>
      </c>
      <c r="B114" s="147" t="s">
        <v>356</v>
      </c>
      <c r="C114" s="719">
        <f>'RM_1.1.sz.mell.'!C114</f>
        <v>0</v>
      </c>
      <c r="D114" s="719">
        <f>'RM_1.1.sz.mell.'!K114</f>
        <v>0</v>
      </c>
      <c r="E114" s="276"/>
    </row>
    <row r="115" spans="1:5" ht="12" customHeight="1" x14ac:dyDescent="0.3">
      <c r="A115" s="13" t="s">
        <v>350</v>
      </c>
      <c r="B115" s="148" t="s">
        <v>357</v>
      </c>
      <c r="C115" s="719">
        <f>'RM_1.1.sz.mell.'!C115</f>
        <v>0</v>
      </c>
      <c r="D115" s="719">
        <f>'RM_1.1.sz.mell.'!K115</f>
        <v>0</v>
      </c>
      <c r="E115" s="276"/>
    </row>
    <row r="116" spans="1:5" ht="12" customHeight="1" x14ac:dyDescent="0.3">
      <c r="A116" s="14" t="s">
        <v>438</v>
      </c>
      <c r="B116" s="148" t="s">
        <v>358</v>
      </c>
      <c r="C116" s="719">
        <f>'RM_1.1.sz.mell.'!C116</f>
        <v>0</v>
      </c>
      <c r="D116" s="719">
        <f>'RM_1.1.sz.mell.'!K116</f>
        <v>0</v>
      </c>
      <c r="E116" s="276"/>
    </row>
    <row r="117" spans="1:5" ht="12" customHeight="1" x14ac:dyDescent="0.3">
      <c r="A117" s="16" t="s">
        <v>439</v>
      </c>
      <c r="B117" s="148" t="s">
        <v>359</v>
      </c>
      <c r="C117" s="719">
        <f>'RM_1.1.sz.mell.'!C117</f>
        <v>47863</v>
      </c>
      <c r="D117" s="719">
        <f>'RM_1.1.sz.mell.'!K117</f>
        <v>47863</v>
      </c>
      <c r="E117" s="276"/>
    </row>
    <row r="118" spans="1:5" ht="12" customHeight="1" x14ac:dyDescent="0.3">
      <c r="A118" s="14" t="s">
        <v>443</v>
      </c>
      <c r="B118" s="11" t="s">
        <v>50</v>
      </c>
      <c r="C118" s="717">
        <f>'RM_1.1.sz.mell.'!C118</f>
        <v>258445</v>
      </c>
      <c r="D118" s="717">
        <f>'RM_1.1.sz.mell.'!K118</f>
        <v>2668595</v>
      </c>
      <c r="E118" s="274"/>
    </row>
    <row r="119" spans="1:5" ht="12" customHeight="1" x14ac:dyDescent="0.3">
      <c r="A119" s="14" t="s">
        <v>444</v>
      </c>
      <c r="B119" s="8" t="s">
        <v>446</v>
      </c>
      <c r="C119" s="717">
        <f>'RM_1.1.sz.mell.'!C119</f>
        <v>258445</v>
      </c>
      <c r="D119" s="717">
        <f>'RM_1.1.sz.mell.'!K119</f>
        <v>2668595</v>
      </c>
      <c r="E119" s="274"/>
    </row>
    <row r="120" spans="1:5" ht="12" customHeight="1" thickBot="1" x14ac:dyDescent="0.35">
      <c r="A120" s="18" t="s">
        <v>445</v>
      </c>
      <c r="B120" s="496" t="s">
        <v>447</v>
      </c>
      <c r="C120" s="721">
        <f>'RM_1.1.sz.mell.'!C120</f>
        <v>0</v>
      </c>
      <c r="D120" s="721">
        <f>'RM_1.1.sz.mell.'!K120</f>
        <v>0</v>
      </c>
      <c r="E120" s="503"/>
    </row>
    <row r="121" spans="1:5" ht="12" customHeight="1" thickBot="1" x14ac:dyDescent="0.35">
      <c r="A121" s="493" t="s">
        <v>19</v>
      </c>
      <c r="B121" s="494" t="s">
        <v>360</v>
      </c>
      <c r="C121" s="407">
        <f>'RM_1.1.sz.mell.'!C121</f>
        <v>41670169</v>
      </c>
      <c r="D121" s="407">
        <f>'RM_1.1.sz.mell.'!K121</f>
        <v>56873599</v>
      </c>
      <c r="E121" s="504">
        <f>+E122+E124+E126</f>
        <v>0</v>
      </c>
    </row>
    <row r="122" spans="1:5" ht="12" customHeight="1" x14ac:dyDescent="0.3">
      <c r="A122" s="15" t="s">
        <v>104</v>
      </c>
      <c r="B122" s="8" t="s">
        <v>230</v>
      </c>
      <c r="C122" s="1475">
        <f>'RM_1.1.sz.mell.'!C122</f>
        <v>19215800</v>
      </c>
      <c r="D122" s="1475">
        <f>'RM_1.1.sz.mell.'!K122</f>
        <v>20215800</v>
      </c>
      <c r="E122" s="275"/>
    </row>
    <row r="123" spans="1:5" ht="12" customHeight="1" x14ac:dyDescent="0.3">
      <c r="A123" s="15" t="s">
        <v>105</v>
      </c>
      <c r="B123" s="12" t="s">
        <v>364</v>
      </c>
      <c r="C123" s="1475">
        <f>'RM_1.1.sz.mell.'!C123</f>
        <v>0</v>
      </c>
      <c r="D123" s="1475">
        <f>'RM_1.1.sz.mell.'!K123</f>
        <v>0</v>
      </c>
      <c r="E123" s="275"/>
    </row>
    <row r="124" spans="1:5" ht="12" customHeight="1" x14ac:dyDescent="0.3">
      <c r="A124" s="15" t="s">
        <v>106</v>
      </c>
      <c r="B124" s="12" t="s">
        <v>187</v>
      </c>
      <c r="C124" s="1476">
        <f>'RM_1.1.sz.mell.'!C124</f>
        <v>22454369</v>
      </c>
      <c r="D124" s="1476">
        <f>'RM_1.1.sz.mell.'!K124</f>
        <v>36657799</v>
      </c>
      <c r="E124" s="274"/>
    </row>
    <row r="125" spans="1:5" ht="12" customHeight="1" x14ac:dyDescent="0.3">
      <c r="A125" s="15" t="s">
        <v>107</v>
      </c>
      <c r="B125" s="12" t="s">
        <v>365</v>
      </c>
      <c r="C125" s="1476">
        <f>'RM_1.1.sz.mell.'!C125</f>
        <v>0</v>
      </c>
      <c r="D125" s="1476">
        <f>'RM_1.1.sz.mell.'!K125</f>
        <v>0</v>
      </c>
      <c r="E125" s="274"/>
    </row>
    <row r="126" spans="1:5" ht="12" customHeight="1" x14ac:dyDescent="0.3">
      <c r="A126" s="15" t="s">
        <v>108</v>
      </c>
      <c r="B126" s="304" t="s">
        <v>232</v>
      </c>
      <c r="C126" s="1476">
        <f>'RM_1.1.sz.mell.'!C126</f>
        <v>0</v>
      </c>
      <c r="D126" s="1476">
        <f>'RM_1.1.sz.mell.'!K126</f>
        <v>0</v>
      </c>
      <c r="E126" s="274"/>
    </row>
    <row r="127" spans="1:5" ht="12" customHeight="1" x14ac:dyDescent="0.3">
      <c r="A127" s="15" t="s">
        <v>117</v>
      </c>
      <c r="B127" s="303" t="s">
        <v>428</v>
      </c>
      <c r="C127" s="1476">
        <f>'RM_1.1.sz.mell.'!C127</f>
        <v>0</v>
      </c>
      <c r="D127" s="1476">
        <f>'RM_1.1.sz.mell.'!K127</f>
        <v>0</v>
      </c>
      <c r="E127" s="274"/>
    </row>
    <row r="128" spans="1:5" ht="12" customHeight="1" x14ac:dyDescent="0.3">
      <c r="A128" s="15" t="s">
        <v>119</v>
      </c>
      <c r="B128" s="422" t="s">
        <v>370</v>
      </c>
      <c r="C128" s="1476">
        <f>'RM_1.1.sz.mell.'!C128</f>
        <v>0</v>
      </c>
      <c r="D128" s="1476">
        <f>'RM_1.1.sz.mell.'!K128</f>
        <v>0</v>
      </c>
      <c r="E128" s="274"/>
    </row>
    <row r="129" spans="1:5" x14ac:dyDescent="0.3">
      <c r="A129" s="15" t="s">
        <v>188</v>
      </c>
      <c r="B129" s="147" t="s">
        <v>353</v>
      </c>
      <c r="C129" s="1476">
        <f>'RM_1.1.sz.mell.'!C129</f>
        <v>0</v>
      </c>
      <c r="D129" s="1476">
        <f>'RM_1.1.sz.mell.'!K129</f>
        <v>0</v>
      </c>
      <c r="E129" s="274"/>
    </row>
    <row r="130" spans="1:5" ht="12" customHeight="1" x14ac:dyDescent="0.3">
      <c r="A130" s="15" t="s">
        <v>189</v>
      </c>
      <c r="B130" s="147" t="s">
        <v>369</v>
      </c>
      <c r="C130" s="1476">
        <f>'RM_1.1.sz.mell.'!C130</f>
        <v>0</v>
      </c>
      <c r="D130" s="1476">
        <f>'RM_1.1.sz.mell.'!K130</f>
        <v>0</v>
      </c>
      <c r="E130" s="274"/>
    </row>
    <row r="131" spans="1:5" ht="12" customHeight="1" x14ac:dyDescent="0.3">
      <c r="A131" s="15" t="s">
        <v>190</v>
      </c>
      <c r="B131" s="147" t="s">
        <v>368</v>
      </c>
      <c r="C131" s="1476">
        <f>'RM_1.1.sz.mell.'!C131</f>
        <v>0</v>
      </c>
      <c r="D131" s="1476">
        <f>'RM_1.1.sz.mell.'!K131</f>
        <v>0</v>
      </c>
      <c r="E131" s="274"/>
    </row>
    <row r="132" spans="1:5" ht="12" customHeight="1" x14ac:dyDescent="0.3">
      <c r="A132" s="15" t="s">
        <v>361</v>
      </c>
      <c r="B132" s="147" t="s">
        <v>356</v>
      </c>
      <c r="C132" s="1476">
        <f>'RM_1.1.sz.mell.'!C132</f>
        <v>0</v>
      </c>
      <c r="D132" s="1476">
        <f>'RM_1.1.sz.mell.'!K132</f>
        <v>0</v>
      </c>
      <c r="E132" s="274"/>
    </row>
    <row r="133" spans="1:5" ht="12" customHeight="1" x14ac:dyDescent="0.3">
      <c r="A133" s="15" t="s">
        <v>362</v>
      </c>
      <c r="B133" s="147" t="s">
        <v>367</v>
      </c>
      <c r="C133" s="1476">
        <f>'RM_1.1.sz.mell.'!C133</f>
        <v>0</v>
      </c>
      <c r="D133" s="1476">
        <f>'RM_1.1.sz.mell.'!K133</f>
        <v>0</v>
      </c>
      <c r="E133" s="274"/>
    </row>
    <row r="134" spans="1:5" ht="16.2" thickBot="1" x14ac:dyDescent="0.35">
      <c r="A134" s="13" t="s">
        <v>363</v>
      </c>
      <c r="B134" s="147" t="s">
        <v>366</v>
      </c>
      <c r="C134" s="1477">
        <f>'RM_1.1.sz.mell.'!C134</f>
        <v>0</v>
      </c>
      <c r="D134" s="1477">
        <f>'RM_1.1.sz.mell.'!K134</f>
        <v>0</v>
      </c>
      <c r="E134" s="276"/>
    </row>
    <row r="135" spans="1:5" ht="12" customHeight="1" thickBot="1" x14ac:dyDescent="0.35">
      <c r="A135" s="20" t="s">
        <v>20</v>
      </c>
      <c r="B135" s="128" t="s">
        <v>448</v>
      </c>
      <c r="C135" s="725">
        <f>'RM_1.1.sz.mell.'!C135</f>
        <v>61998487</v>
      </c>
      <c r="D135" s="725">
        <f>'RM_1.1.sz.mell.'!K135</f>
        <v>84314585</v>
      </c>
      <c r="E135" s="273">
        <f>+E100+E121</f>
        <v>0</v>
      </c>
    </row>
    <row r="136" spans="1:5" ht="12" customHeight="1" thickBot="1" x14ac:dyDescent="0.35">
      <c r="A136" s="20" t="s">
        <v>21</v>
      </c>
      <c r="B136" s="128" t="s">
        <v>766</v>
      </c>
      <c r="C136" s="725">
        <f>'RM_1.1.sz.mell.'!C136</f>
        <v>0</v>
      </c>
      <c r="D136" s="725">
        <f>'RM_1.1.sz.mell.'!K136</f>
        <v>0</v>
      </c>
      <c r="E136" s="273">
        <f>+E137+E138+E139</f>
        <v>0</v>
      </c>
    </row>
    <row r="137" spans="1:5" ht="12" customHeight="1" x14ac:dyDescent="0.3">
      <c r="A137" s="15" t="s">
        <v>268</v>
      </c>
      <c r="B137" s="12" t="s">
        <v>456</v>
      </c>
      <c r="C137" s="1476">
        <f>'RM_1.1.sz.mell.'!C137</f>
        <v>0</v>
      </c>
      <c r="D137" s="1476">
        <f>'RM_1.1.sz.mell.'!K137</f>
        <v>0</v>
      </c>
      <c r="E137" s="274"/>
    </row>
    <row r="138" spans="1:5" ht="12" customHeight="1" x14ac:dyDescent="0.3">
      <c r="A138" s="15" t="s">
        <v>269</v>
      </c>
      <c r="B138" s="12" t="s">
        <v>457</v>
      </c>
      <c r="C138" s="1476">
        <f>'RM_1.1.sz.mell.'!C138</f>
        <v>0</v>
      </c>
      <c r="D138" s="1476">
        <f>'RM_1.1.sz.mell.'!K138</f>
        <v>0</v>
      </c>
      <c r="E138" s="274"/>
    </row>
    <row r="139" spans="1:5" ht="12" customHeight="1" thickBot="1" x14ac:dyDescent="0.35">
      <c r="A139" s="13" t="s">
        <v>270</v>
      </c>
      <c r="B139" s="12" t="s">
        <v>458</v>
      </c>
      <c r="C139" s="1476">
        <f>'RM_1.1.sz.mell.'!C139</f>
        <v>0</v>
      </c>
      <c r="D139" s="1476">
        <f>'RM_1.1.sz.mell.'!K139</f>
        <v>0</v>
      </c>
      <c r="E139" s="274"/>
    </row>
    <row r="140" spans="1:5" ht="12" customHeight="1" thickBot="1" x14ac:dyDescent="0.35">
      <c r="A140" s="20" t="s">
        <v>22</v>
      </c>
      <c r="B140" s="128" t="s">
        <v>450</v>
      </c>
      <c r="C140" s="725">
        <f>'RM_1.1.sz.mell.'!C140</f>
        <v>0</v>
      </c>
      <c r="D140" s="725">
        <f>'RM_1.1.sz.mell.'!K140</f>
        <v>0</v>
      </c>
      <c r="E140" s="273">
        <f>SUM(E141:E146)</f>
        <v>0</v>
      </c>
    </row>
    <row r="141" spans="1:5" ht="12" customHeight="1" x14ac:dyDescent="0.3">
      <c r="A141" s="15" t="s">
        <v>91</v>
      </c>
      <c r="B141" s="9" t="s">
        <v>459</v>
      </c>
      <c r="C141" s="1476">
        <f>'RM_1.1.sz.mell.'!C141</f>
        <v>0</v>
      </c>
      <c r="D141" s="1476">
        <f>'RM_1.1.sz.mell.'!K141</f>
        <v>0</v>
      </c>
      <c r="E141" s="274"/>
    </row>
    <row r="142" spans="1:5" ht="12" customHeight="1" x14ac:dyDescent="0.3">
      <c r="A142" s="15" t="s">
        <v>92</v>
      </c>
      <c r="B142" s="9" t="s">
        <v>451</v>
      </c>
      <c r="C142" s="1476">
        <f>'RM_1.1.sz.mell.'!C142</f>
        <v>0</v>
      </c>
      <c r="D142" s="1476">
        <f>'RM_1.1.sz.mell.'!K142</f>
        <v>0</v>
      </c>
      <c r="E142" s="274"/>
    </row>
    <row r="143" spans="1:5" ht="12" customHeight="1" x14ac:dyDescent="0.3">
      <c r="A143" s="15" t="s">
        <v>93</v>
      </c>
      <c r="B143" s="9" t="s">
        <v>452</v>
      </c>
      <c r="C143" s="1476">
        <f>'RM_1.1.sz.mell.'!C143</f>
        <v>0</v>
      </c>
      <c r="D143" s="1476">
        <f>'RM_1.1.sz.mell.'!K143</f>
        <v>0</v>
      </c>
      <c r="E143" s="274"/>
    </row>
    <row r="144" spans="1:5" ht="12" customHeight="1" x14ac:dyDescent="0.3">
      <c r="A144" s="15" t="s">
        <v>175</v>
      </c>
      <c r="B144" s="9" t="s">
        <v>453</v>
      </c>
      <c r="C144" s="1476">
        <f>'RM_1.1.sz.mell.'!C144</f>
        <v>0</v>
      </c>
      <c r="D144" s="1476">
        <f>'RM_1.1.sz.mell.'!K144</f>
        <v>0</v>
      </c>
      <c r="E144" s="274"/>
    </row>
    <row r="145" spans="1:9" ht="12" customHeight="1" x14ac:dyDescent="0.3">
      <c r="A145" s="15" t="s">
        <v>176</v>
      </c>
      <c r="B145" s="9" t="s">
        <v>454</v>
      </c>
      <c r="C145" s="1476">
        <f>'RM_1.1.sz.mell.'!C145</f>
        <v>0</v>
      </c>
      <c r="D145" s="1476">
        <f>'RM_1.1.sz.mell.'!K145</f>
        <v>0</v>
      </c>
      <c r="E145" s="274"/>
    </row>
    <row r="146" spans="1:9" ht="12" customHeight="1" thickBot="1" x14ac:dyDescent="0.35">
      <c r="A146" s="18" t="s">
        <v>177</v>
      </c>
      <c r="B146" s="860" t="s">
        <v>455</v>
      </c>
      <c r="C146" s="1515">
        <f>'RM_1.1.sz.mell.'!C146</f>
        <v>0</v>
      </c>
      <c r="D146" s="1515">
        <f>'RM_1.1.sz.mell.'!K146</f>
        <v>0</v>
      </c>
      <c r="E146" s="503"/>
    </row>
    <row r="147" spans="1:9" ht="12" customHeight="1" thickBot="1" x14ac:dyDescent="0.35">
      <c r="A147" s="20" t="s">
        <v>23</v>
      </c>
      <c r="B147" s="128" t="s">
        <v>463</v>
      </c>
      <c r="C147" s="726">
        <f>'RM_1.1.sz.mell.'!C147</f>
        <v>445354</v>
      </c>
      <c r="D147" s="726">
        <f>'RM_1.1.sz.mell.'!K147</f>
        <v>1073449</v>
      </c>
      <c r="E147" s="457">
        <f>+E148+E149+E150+E151</f>
        <v>0</v>
      </c>
    </row>
    <row r="148" spans="1:9" ht="12" customHeight="1" x14ac:dyDescent="0.3">
      <c r="A148" s="15" t="s">
        <v>94</v>
      </c>
      <c r="B148" s="9" t="s">
        <v>371</v>
      </c>
      <c r="C148" s="1476">
        <f>'RM_1.1.sz.mell.'!C148</f>
        <v>0</v>
      </c>
      <c r="D148" s="1476">
        <f>'RM_1.1.sz.mell.'!K148</f>
        <v>0</v>
      </c>
      <c r="E148" s="274"/>
    </row>
    <row r="149" spans="1:9" ht="12" customHeight="1" x14ac:dyDescent="0.3">
      <c r="A149" s="15" t="s">
        <v>95</v>
      </c>
      <c r="B149" s="9" t="s">
        <v>372</v>
      </c>
      <c r="C149" s="1476">
        <f>'RM_1.1.sz.mell.'!C149</f>
        <v>445354</v>
      </c>
      <c r="D149" s="1476">
        <f>'RM_1.1.sz.mell.'!K149</f>
        <v>1073449</v>
      </c>
      <c r="E149" s="274"/>
    </row>
    <row r="150" spans="1:9" ht="12" customHeight="1" x14ac:dyDescent="0.3">
      <c r="A150" s="15" t="s">
        <v>288</v>
      </c>
      <c r="B150" s="9" t="s">
        <v>464</v>
      </c>
      <c r="C150" s="1476">
        <f>'RM_1.1.sz.mell.'!C150</f>
        <v>0</v>
      </c>
      <c r="D150" s="1476">
        <f>'RM_1.1.sz.mell.'!K150</f>
        <v>0</v>
      </c>
      <c r="E150" s="274"/>
    </row>
    <row r="151" spans="1:9" ht="12" customHeight="1" thickBot="1" x14ac:dyDescent="0.35">
      <c r="A151" s="13" t="s">
        <v>289</v>
      </c>
      <c r="B151" s="7" t="s">
        <v>390</v>
      </c>
      <c r="C151" s="1476">
        <f>'RM_1.1.sz.mell.'!C151</f>
        <v>0</v>
      </c>
      <c r="D151" s="1476">
        <f>'RM_1.1.sz.mell.'!K151</f>
        <v>0</v>
      </c>
      <c r="E151" s="274"/>
    </row>
    <row r="152" spans="1:9" ht="12" customHeight="1" thickBot="1" x14ac:dyDescent="0.35">
      <c r="A152" s="20" t="s">
        <v>24</v>
      </c>
      <c r="B152" s="128" t="s">
        <v>465</v>
      </c>
      <c r="C152" s="727">
        <f>'RM_1.1.sz.mell.'!C152</f>
        <v>0</v>
      </c>
      <c r="D152" s="727">
        <f>'RM_1.1.sz.mell.'!K152</f>
        <v>0</v>
      </c>
      <c r="E152" s="505">
        <f>SUM(E153:E157)</f>
        <v>0</v>
      </c>
    </row>
    <row r="153" spans="1:9" ht="12" customHeight="1" x14ac:dyDescent="0.3">
      <c r="A153" s="15" t="s">
        <v>96</v>
      </c>
      <c r="B153" s="9" t="s">
        <v>460</v>
      </c>
      <c r="C153" s="1476">
        <f>'RM_1.1.sz.mell.'!C153</f>
        <v>0</v>
      </c>
      <c r="D153" s="1476">
        <f>'RM_1.1.sz.mell.'!K153</f>
        <v>0</v>
      </c>
      <c r="E153" s="274"/>
    </row>
    <row r="154" spans="1:9" ht="12" customHeight="1" x14ac:dyDescent="0.3">
      <c r="A154" s="15" t="s">
        <v>97</v>
      </c>
      <c r="B154" s="9" t="s">
        <v>467</v>
      </c>
      <c r="C154" s="1476">
        <f>'RM_1.1.sz.mell.'!C154</f>
        <v>0</v>
      </c>
      <c r="D154" s="1476">
        <f>'RM_1.1.sz.mell.'!K154</f>
        <v>0</v>
      </c>
      <c r="E154" s="274"/>
    </row>
    <row r="155" spans="1:9" ht="12" customHeight="1" x14ac:dyDescent="0.3">
      <c r="A155" s="15" t="s">
        <v>300</v>
      </c>
      <c r="B155" s="9" t="s">
        <v>462</v>
      </c>
      <c r="C155" s="1476">
        <f>'RM_1.1.sz.mell.'!C155</f>
        <v>0</v>
      </c>
      <c r="D155" s="1476">
        <f>'RM_1.1.sz.mell.'!K155</f>
        <v>0</v>
      </c>
      <c r="E155" s="274"/>
    </row>
    <row r="156" spans="1:9" ht="12" customHeight="1" x14ac:dyDescent="0.3">
      <c r="A156" s="15" t="s">
        <v>301</v>
      </c>
      <c r="B156" s="9" t="s">
        <v>468</v>
      </c>
      <c r="C156" s="1476">
        <f>'RM_1.1.sz.mell.'!C156</f>
        <v>0</v>
      </c>
      <c r="D156" s="1476">
        <f>'RM_1.1.sz.mell.'!K156</f>
        <v>0</v>
      </c>
      <c r="E156" s="274"/>
    </row>
    <row r="157" spans="1:9" ht="12" customHeight="1" thickBot="1" x14ac:dyDescent="0.35">
      <c r="A157" s="15" t="s">
        <v>466</v>
      </c>
      <c r="B157" s="9" t="s">
        <v>469</v>
      </c>
      <c r="C157" s="1476">
        <f>'RM_1.1.sz.mell.'!C157</f>
        <v>0</v>
      </c>
      <c r="D157" s="1476">
        <f>'RM_1.1.sz.mell.'!K157</f>
        <v>0</v>
      </c>
      <c r="E157" s="274"/>
    </row>
    <row r="158" spans="1:9" ht="12" customHeight="1" thickBot="1" x14ac:dyDescent="0.35">
      <c r="A158" s="20" t="s">
        <v>25</v>
      </c>
      <c r="B158" s="128" t="s">
        <v>470</v>
      </c>
      <c r="C158" s="727">
        <f>'RM_1.1.sz.mell.'!C158</f>
        <v>0</v>
      </c>
      <c r="D158" s="727">
        <f>'RM_1.1.sz.mell.'!K158</f>
        <v>0</v>
      </c>
      <c r="E158" s="506"/>
    </row>
    <row r="159" spans="1:9" ht="12" customHeight="1" thickBot="1" x14ac:dyDescent="0.35">
      <c r="A159" s="20" t="s">
        <v>26</v>
      </c>
      <c r="B159" s="128" t="s">
        <v>471</v>
      </c>
      <c r="C159" s="727">
        <f>'RM_1.1.sz.mell.'!C159</f>
        <v>0</v>
      </c>
      <c r="D159" s="727">
        <f>'RM_1.1.sz.mell.'!K159</f>
        <v>0</v>
      </c>
      <c r="E159" s="506"/>
    </row>
    <row r="160" spans="1:9" ht="15.15" customHeight="1" thickBot="1" x14ac:dyDescent="0.35">
      <c r="A160" s="20" t="s">
        <v>27</v>
      </c>
      <c r="B160" s="128" t="s">
        <v>473</v>
      </c>
      <c r="C160" s="733">
        <f>'RM_1.1.sz.mell.'!C160</f>
        <v>445354</v>
      </c>
      <c r="D160" s="733">
        <f>'RM_1.1.sz.mell.'!K160</f>
        <v>1073449</v>
      </c>
      <c r="E160" s="507">
        <f>+E136+E140+E147+E152+E158+E159</f>
        <v>0</v>
      </c>
      <c r="F160" s="437"/>
      <c r="G160" s="438"/>
      <c r="H160" s="438"/>
      <c r="I160" s="438"/>
    </row>
    <row r="161" spans="1:5" s="425" customFormat="1" ht="12.9" customHeight="1" thickBot="1" x14ac:dyDescent="0.3">
      <c r="A161" s="305" t="s">
        <v>28</v>
      </c>
      <c r="B161" s="390" t="s">
        <v>472</v>
      </c>
      <c r="C161" s="733">
        <f>'RM_1.1.sz.mell.'!C161</f>
        <v>62443841</v>
      </c>
      <c r="D161" s="733">
        <f>'RM_1.1.sz.mell.'!K161</f>
        <v>85388034</v>
      </c>
      <c r="E161" s="507">
        <f>+E135+E160</f>
        <v>0</v>
      </c>
    </row>
    <row r="162" spans="1:5" x14ac:dyDescent="0.3">
      <c r="C162" s="734">
        <f>'RM_1.1.sz.mell.'!C162</f>
        <v>0</v>
      </c>
      <c r="D162" s="734">
        <f>'RM_1.1.sz.mell.'!K162</f>
        <v>0</v>
      </c>
    </row>
    <row r="163" spans="1:5" x14ac:dyDescent="0.3">
      <c r="A163" s="1696" t="s">
        <v>373</v>
      </c>
      <c r="B163" s="1696"/>
      <c r="C163" s="1696"/>
      <c r="D163" s="1696"/>
      <c r="E163" s="1696"/>
    </row>
    <row r="164" spans="1:5" ht="15.15" customHeight="1" thickBot="1" x14ac:dyDescent="0.35">
      <c r="A164" s="1595" t="s">
        <v>154</v>
      </c>
      <c r="B164" s="1595"/>
      <c r="C164" s="317"/>
      <c r="E164" s="317" t="str">
        <f>E96</f>
        <v xml:space="preserve"> Forintban!</v>
      </c>
    </row>
    <row r="165" spans="1:5" ht="25.5" customHeight="1" thickBot="1" x14ac:dyDescent="0.35">
      <c r="A165" s="20">
        <v>1</v>
      </c>
      <c r="B165" s="27" t="s">
        <v>474</v>
      </c>
      <c r="C165" s="736">
        <f>+C68-C135</f>
        <v>-43554646</v>
      </c>
      <c r="D165" s="407">
        <f>+D68-D135</f>
        <v>-50017788</v>
      </c>
      <c r="E165" s="273">
        <f>+E68-E135</f>
        <v>0</v>
      </c>
    </row>
    <row r="166" spans="1:5" ht="32.4" customHeight="1" thickBot="1" x14ac:dyDescent="0.35">
      <c r="A166" s="20" t="s">
        <v>19</v>
      </c>
      <c r="B166" s="27" t="s">
        <v>480</v>
      </c>
      <c r="C166" s="407">
        <f>+C92-C160</f>
        <v>43554646</v>
      </c>
      <c r="D166" s="407">
        <f>+D92-D160</f>
        <v>50017788</v>
      </c>
      <c r="E166" s="273">
        <f>+E92-E160</f>
        <v>0</v>
      </c>
    </row>
  </sheetData>
  <sheetProtection sheet="1"/>
  <mergeCells count="16">
    <mergeCell ref="A7:B7"/>
    <mergeCell ref="B1:E1"/>
    <mergeCell ref="A2:E2"/>
    <mergeCell ref="A3:E3"/>
    <mergeCell ref="A4:E4"/>
    <mergeCell ref="A6:E6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tabColor theme="8"/>
  </sheetPr>
  <dimension ref="A1:I166"/>
  <sheetViews>
    <sheetView zoomScale="120" zoomScaleNormal="120" zoomScaleSheetLayoutView="100" workbookViewId="0">
      <selection activeCell="I30" sqref="I30"/>
    </sheetView>
  </sheetViews>
  <sheetFormatPr defaultColWidth="9.33203125" defaultRowHeight="15.6" x14ac:dyDescent="0.3"/>
  <cols>
    <col min="1" max="1" width="9.44140625" style="391" customWidth="1"/>
    <col min="2" max="2" width="65.77734375" style="391" customWidth="1"/>
    <col min="3" max="3" width="17.77734375" style="392" customWidth="1"/>
    <col min="4" max="5" width="17.77734375" style="423" customWidth="1"/>
    <col min="6" max="16384" width="9.33203125" style="423"/>
  </cols>
  <sheetData>
    <row r="1" spans="1:5" x14ac:dyDescent="0.3">
      <c r="A1" s="643"/>
      <c r="B1" s="1589" t="str">
        <f>CONCATENATE("1.2. melléklet ",IB_ALAPADATOK!A7," ",IB_ALAPADATOK!B7," ",IB_ALAPADATOK!C7," ",IB_ALAPADATOK!D7)</f>
        <v>1.2. melléklet a 2019. I. félévi költségvetési tájékoztatóhoz</v>
      </c>
      <c r="C1" s="1590"/>
      <c r="D1" s="1590"/>
      <c r="E1" s="1590"/>
    </row>
    <row r="2" spans="1:5" x14ac:dyDescent="0.3">
      <c r="A2" s="1699" t="str">
        <f>CONCATENATE(IB_ALAPADATOK!A3)</f>
        <v>Hidegkút Község Önkormányzata</v>
      </c>
      <c r="B2" s="1801"/>
      <c r="C2" s="1801"/>
      <c r="D2" s="1801"/>
      <c r="E2" s="1801"/>
    </row>
    <row r="3" spans="1:5" x14ac:dyDescent="0.3">
      <c r="A3" s="1699" t="s">
        <v>826</v>
      </c>
      <c r="B3" s="1699"/>
      <c r="C3" s="1700"/>
      <c r="D3" s="1699"/>
      <c r="E3" s="1699"/>
    </row>
    <row r="4" spans="1:5" x14ac:dyDescent="0.3">
      <c r="A4" s="1699" t="s">
        <v>823</v>
      </c>
      <c r="B4" s="1699"/>
      <c r="C4" s="1700"/>
      <c r="D4" s="1699"/>
      <c r="E4" s="1699"/>
    </row>
    <row r="5" spans="1:5" x14ac:dyDescent="0.3">
      <c r="A5" s="643"/>
      <c r="B5" s="643"/>
      <c r="C5" s="647"/>
      <c r="D5" s="690"/>
      <c r="E5" s="690"/>
    </row>
    <row r="6" spans="1:5" ht="15.9" customHeight="1" x14ac:dyDescent="0.3">
      <c r="A6" s="1591" t="s">
        <v>15</v>
      </c>
      <c r="B6" s="1591"/>
      <c r="C6" s="1591"/>
      <c r="D6" s="1591"/>
      <c r="E6" s="1591"/>
    </row>
    <row r="7" spans="1:5" ht="15.9" customHeight="1" thickBot="1" x14ac:dyDescent="0.35">
      <c r="A7" s="1592" t="s">
        <v>152</v>
      </c>
      <c r="B7" s="1592"/>
      <c r="C7" s="691"/>
      <c r="D7" s="690"/>
      <c r="E7" s="691" t="str">
        <f>CONCATENATE('IB_1.1.sz.mell.'!E7)</f>
        <v xml:space="preserve"> Forintban!</v>
      </c>
    </row>
    <row r="8" spans="1:5" x14ac:dyDescent="0.3">
      <c r="A8" s="1688" t="s">
        <v>69</v>
      </c>
      <c r="B8" s="1690" t="s">
        <v>17</v>
      </c>
      <c r="C8" s="1692" t="str">
        <f>+CONCATENATE(LEFT(IB_ÖSSZEFÜGGÉSEK!A6,4),". évi")</f>
        <v>2019. évi</v>
      </c>
      <c r="D8" s="1693"/>
      <c r="E8" s="1695"/>
    </row>
    <row r="9" spans="1:5" ht="23.4" thickBot="1" x14ac:dyDescent="0.35">
      <c r="A9" s="1689"/>
      <c r="B9" s="1691"/>
      <c r="C9" s="856" t="s">
        <v>759</v>
      </c>
      <c r="D9" s="856" t="s">
        <v>825</v>
      </c>
      <c r="E9" s="857" t="str">
        <f>+CONCATENATE(IB_ALAPADATOK!B7,IB_ALAPADATOK!C9," teljesítés")</f>
        <v>2019. VI. 30. teljesítés</v>
      </c>
    </row>
    <row r="10" spans="1:5" s="424" customFormat="1" ht="12" customHeight="1" thickBot="1" x14ac:dyDescent="0.25">
      <c r="A10" s="419" t="s">
        <v>493</v>
      </c>
      <c r="B10" s="420" t="s">
        <v>494</v>
      </c>
      <c r="C10" s="420" t="s">
        <v>495</v>
      </c>
      <c r="D10" s="420" t="s">
        <v>497</v>
      </c>
      <c r="E10" s="858" t="s">
        <v>496</v>
      </c>
    </row>
    <row r="11" spans="1:5" s="425" customFormat="1" ht="12" customHeight="1" thickBot="1" x14ac:dyDescent="0.3">
      <c r="A11" s="20" t="s">
        <v>18</v>
      </c>
      <c r="B11" s="21" t="s">
        <v>252</v>
      </c>
      <c r="C11" s="407">
        <f>'RM_1.2.sz.mell'!C11</f>
        <v>11133841</v>
      </c>
      <c r="D11" s="407">
        <f>'RM_1.2.sz.mell'!K11</f>
        <v>12866771</v>
      </c>
      <c r="E11" s="273">
        <f>+E12+E13+E14+E15+E16+E17</f>
        <v>0</v>
      </c>
    </row>
    <row r="12" spans="1:5" s="425" customFormat="1" ht="12" customHeight="1" x14ac:dyDescent="0.25">
      <c r="A12" s="15" t="s">
        <v>98</v>
      </c>
      <c r="B12" s="426" t="s">
        <v>253</v>
      </c>
      <c r="C12" s="699">
        <f>'RM_1.2.sz.mell'!C12</f>
        <v>4953841</v>
      </c>
      <c r="D12" s="699">
        <f>'RM_1.2.sz.mell'!K12</f>
        <v>4953841</v>
      </c>
      <c r="E12" s="275"/>
    </row>
    <row r="13" spans="1:5" s="425" customFormat="1" ht="12" customHeight="1" x14ac:dyDescent="0.25">
      <c r="A13" s="14" t="s">
        <v>99</v>
      </c>
      <c r="B13" s="427" t="s">
        <v>254</v>
      </c>
      <c r="C13" s="717">
        <f>'RM_1.2.sz.mell'!C13</f>
        <v>0</v>
      </c>
      <c r="D13" s="717">
        <f>'RM_1.2.sz.mell'!K13</f>
        <v>0</v>
      </c>
      <c r="E13" s="274"/>
    </row>
    <row r="14" spans="1:5" s="425" customFormat="1" ht="12" customHeight="1" x14ac:dyDescent="0.25">
      <c r="A14" s="14" t="s">
        <v>100</v>
      </c>
      <c r="B14" s="427" t="s">
        <v>255</v>
      </c>
      <c r="C14" s="717">
        <f>'RM_1.2.sz.mell'!C14</f>
        <v>4380000</v>
      </c>
      <c r="D14" s="717">
        <f>'RM_1.2.sz.mell'!K14</f>
        <v>5530000</v>
      </c>
      <c r="E14" s="274"/>
    </row>
    <row r="15" spans="1:5" s="425" customFormat="1" ht="12" customHeight="1" x14ac:dyDescent="0.25">
      <c r="A15" s="14" t="s">
        <v>101</v>
      </c>
      <c r="B15" s="427" t="s">
        <v>256</v>
      </c>
      <c r="C15" s="717">
        <f>'RM_1.2.sz.mell'!C15</f>
        <v>1800000</v>
      </c>
      <c r="D15" s="717">
        <f>'RM_1.2.sz.mell'!K15</f>
        <v>1800000</v>
      </c>
      <c r="E15" s="274"/>
    </row>
    <row r="16" spans="1:5" s="425" customFormat="1" ht="12" customHeight="1" x14ac:dyDescent="0.25">
      <c r="A16" s="14" t="s">
        <v>148</v>
      </c>
      <c r="B16" s="303" t="s">
        <v>432</v>
      </c>
      <c r="C16" s="717">
        <f>'RM_1.2.sz.mell'!C16</f>
        <v>0</v>
      </c>
      <c r="D16" s="717">
        <f>'RM_1.2.sz.mell'!K16</f>
        <v>582930</v>
      </c>
      <c r="E16" s="274"/>
    </row>
    <row r="17" spans="1:5" s="425" customFormat="1" ht="12" customHeight="1" thickBot="1" x14ac:dyDescent="0.3">
      <c r="A17" s="16" t="s">
        <v>102</v>
      </c>
      <c r="B17" s="304" t="s">
        <v>433</v>
      </c>
      <c r="C17" s="717">
        <f>'RM_1.2.sz.mell'!C17</f>
        <v>0</v>
      </c>
      <c r="D17" s="717">
        <f>'RM_1.2.sz.mell'!K17</f>
        <v>0</v>
      </c>
      <c r="E17" s="274"/>
    </row>
    <row r="18" spans="1:5" s="425" customFormat="1" ht="12" customHeight="1" thickBot="1" x14ac:dyDescent="0.3">
      <c r="A18" s="20" t="s">
        <v>19</v>
      </c>
      <c r="B18" s="302" t="s">
        <v>257</v>
      </c>
      <c r="C18" s="407">
        <f>'RM_1.2.sz.mell'!C18</f>
        <v>0</v>
      </c>
      <c r="D18" s="407">
        <f>'RM_1.2.sz.mell'!K18</f>
        <v>1916596</v>
      </c>
      <c r="E18" s="273">
        <f>+E19+E20+E21+E22+E23</f>
        <v>0</v>
      </c>
    </row>
    <row r="19" spans="1:5" s="425" customFormat="1" ht="12" customHeight="1" x14ac:dyDescent="0.25">
      <c r="A19" s="15" t="s">
        <v>104</v>
      </c>
      <c r="B19" s="426" t="s">
        <v>258</v>
      </c>
      <c r="C19" s="699">
        <f>'RM_1.2.sz.mell'!C19</f>
        <v>0</v>
      </c>
      <c r="D19" s="699">
        <f>'RM_1.2.sz.mell'!K19</f>
        <v>0</v>
      </c>
      <c r="E19" s="275"/>
    </row>
    <row r="20" spans="1:5" s="425" customFormat="1" ht="12" customHeight="1" x14ac:dyDescent="0.25">
      <c r="A20" s="14" t="s">
        <v>105</v>
      </c>
      <c r="B20" s="427" t="s">
        <v>259</v>
      </c>
      <c r="C20" s="717">
        <f>'RM_1.2.sz.mell'!C20</f>
        <v>0</v>
      </c>
      <c r="D20" s="717">
        <f>'RM_1.2.sz.mell'!K20</f>
        <v>0</v>
      </c>
      <c r="E20" s="274"/>
    </row>
    <row r="21" spans="1:5" s="425" customFormat="1" ht="12" customHeight="1" x14ac:dyDescent="0.25">
      <c r="A21" s="14" t="s">
        <v>106</v>
      </c>
      <c r="B21" s="427" t="s">
        <v>422</v>
      </c>
      <c r="C21" s="717">
        <f>'RM_1.2.sz.mell'!C21</f>
        <v>0</v>
      </c>
      <c r="D21" s="717">
        <f>'RM_1.2.sz.mell'!K21</f>
        <v>0</v>
      </c>
      <c r="E21" s="274"/>
    </row>
    <row r="22" spans="1:5" s="425" customFormat="1" ht="12" customHeight="1" x14ac:dyDescent="0.25">
      <c r="A22" s="14" t="s">
        <v>107</v>
      </c>
      <c r="B22" s="427" t="s">
        <v>423</v>
      </c>
      <c r="C22" s="717">
        <f>'RM_1.2.sz.mell'!C22</f>
        <v>0</v>
      </c>
      <c r="D22" s="717">
        <f>'RM_1.2.sz.mell'!K22</f>
        <v>0</v>
      </c>
      <c r="E22" s="274"/>
    </row>
    <row r="23" spans="1:5" s="425" customFormat="1" ht="12" customHeight="1" x14ac:dyDescent="0.25">
      <c r="A23" s="14" t="s">
        <v>108</v>
      </c>
      <c r="B23" s="427" t="s">
        <v>260</v>
      </c>
      <c r="C23" s="717">
        <f>'RM_1.2.sz.mell'!C23</f>
        <v>0</v>
      </c>
      <c r="D23" s="717">
        <f>'RM_1.2.sz.mell'!K23</f>
        <v>1916596</v>
      </c>
      <c r="E23" s="274"/>
    </row>
    <row r="24" spans="1:5" s="425" customFormat="1" ht="12" customHeight="1" thickBot="1" x14ac:dyDescent="0.3">
      <c r="A24" s="16" t="s">
        <v>117</v>
      </c>
      <c r="B24" s="304" t="s">
        <v>261</v>
      </c>
      <c r="C24" s="719">
        <f>'RM_1.2.sz.mell'!C24</f>
        <v>0</v>
      </c>
      <c r="D24" s="719">
        <f>'RM_1.2.sz.mell'!K24</f>
        <v>0</v>
      </c>
      <c r="E24" s="276"/>
    </row>
    <row r="25" spans="1:5" s="425" customFormat="1" ht="12" customHeight="1" thickBot="1" x14ac:dyDescent="0.3">
      <c r="A25" s="20" t="s">
        <v>20</v>
      </c>
      <c r="B25" s="21" t="s">
        <v>262</v>
      </c>
      <c r="C25" s="407">
        <f>'RM_1.2.sz.mell'!C25</f>
        <v>0</v>
      </c>
      <c r="D25" s="407">
        <f>'RM_1.2.sz.mell'!K25</f>
        <v>12203430</v>
      </c>
      <c r="E25" s="273">
        <f>+E26+E27+E28+E29+E30</f>
        <v>0</v>
      </c>
    </row>
    <row r="26" spans="1:5" s="425" customFormat="1" ht="12" customHeight="1" x14ac:dyDescent="0.25">
      <c r="A26" s="15" t="s">
        <v>87</v>
      </c>
      <c r="B26" s="426" t="s">
        <v>263</v>
      </c>
      <c r="C26" s="699">
        <f>'RM_1.2.sz.mell'!C26</f>
        <v>0</v>
      </c>
      <c r="D26" s="699">
        <f>'RM_1.2.sz.mell'!K26</f>
        <v>0</v>
      </c>
      <c r="E26" s="275"/>
    </row>
    <row r="27" spans="1:5" s="425" customFormat="1" ht="12" customHeight="1" x14ac:dyDescent="0.25">
      <c r="A27" s="14" t="s">
        <v>88</v>
      </c>
      <c r="B27" s="427" t="s">
        <v>264</v>
      </c>
      <c r="C27" s="717">
        <f>'RM_1.2.sz.mell'!C27</f>
        <v>0</v>
      </c>
      <c r="D27" s="717">
        <f>'RM_1.2.sz.mell'!K27</f>
        <v>0</v>
      </c>
      <c r="E27" s="274"/>
    </row>
    <row r="28" spans="1:5" s="425" customFormat="1" ht="12" customHeight="1" x14ac:dyDescent="0.25">
      <c r="A28" s="14" t="s">
        <v>89</v>
      </c>
      <c r="B28" s="427" t="s">
        <v>424</v>
      </c>
      <c r="C28" s="717">
        <f>'RM_1.2.sz.mell'!C28</f>
        <v>0</v>
      </c>
      <c r="D28" s="717">
        <f>'RM_1.2.sz.mell'!K28</f>
        <v>0</v>
      </c>
      <c r="E28" s="274"/>
    </row>
    <row r="29" spans="1:5" s="425" customFormat="1" ht="12" customHeight="1" x14ac:dyDescent="0.25">
      <c r="A29" s="14" t="s">
        <v>90</v>
      </c>
      <c r="B29" s="427" t="s">
        <v>425</v>
      </c>
      <c r="C29" s="717">
        <f>'RM_1.2.sz.mell'!C29</f>
        <v>0</v>
      </c>
      <c r="D29" s="717">
        <f>'RM_1.2.sz.mell'!K29</f>
        <v>0</v>
      </c>
      <c r="E29" s="274"/>
    </row>
    <row r="30" spans="1:5" s="425" customFormat="1" ht="12" customHeight="1" x14ac:dyDescent="0.25">
      <c r="A30" s="14" t="s">
        <v>171</v>
      </c>
      <c r="B30" s="427" t="s">
        <v>265</v>
      </c>
      <c r="C30" s="717">
        <f>'RM_1.2.sz.mell'!C30</f>
        <v>0</v>
      </c>
      <c r="D30" s="717">
        <f>'RM_1.2.sz.mell'!K30</f>
        <v>12203430</v>
      </c>
      <c r="E30" s="274"/>
    </row>
    <row r="31" spans="1:5" s="425" customFormat="1" ht="12" customHeight="1" thickBot="1" x14ac:dyDescent="0.3">
      <c r="A31" s="16" t="s">
        <v>172</v>
      </c>
      <c r="B31" s="428" t="s">
        <v>266</v>
      </c>
      <c r="C31" s="719">
        <f>'RM_1.2.sz.mell'!C31</f>
        <v>0</v>
      </c>
      <c r="D31" s="719">
        <f>'RM_1.2.sz.mell'!K31</f>
        <v>0</v>
      </c>
      <c r="E31" s="276"/>
    </row>
    <row r="32" spans="1:5" s="425" customFormat="1" ht="12" customHeight="1" thickBot="1" x14ac:dyDescent="0.3">
      <c r="A32" s="20" t="s">
        <v>173</v>
      </c>
      <c r="B32" s="21" t="s">
        <v>551</v>
      </c>
      <c r="C32" s="414">
        <f>'RM_1.2.sz.mell'!C32</f>
        <v>7160000</v>
      </c>
      <c r="D32" s="414">
        <f>'RM_1.2.sz.mell'!K32</f>
        <v>7160000</v>
      </c>
      <c r="E32" s="457">
        <f>SUM(E33:E39)</f>
        <v>0</v>
      </c>
    </row>
    <row r="33" spans="1:5" s="425" customFormat="1" ht="12" customHeight="1" x14ac:dyDescent="0.25">
      <c r="A33" s="15" t="s">
        <v>268</v>
      </c>
      <c r="B33" s="426" t="s">
        <v>555</v>
      </c>
      <c r="C33" s="699">
        <f>'RM_1.2.sz.mell'!C33</f>
        <v>1380000</v>
      </c>
      <c r="D33" s="699">
        <f>'RM_1.2.sz.mell'!K33</f>
        <v>1380000</v>
      </c>
      <c r="E33" s="275"/>
    </row>
    <row r="34" spans="1:5" s="425" customFormat="1" ht="12" customHeight="1" x14ac:dyDescent="0.25">
      <c r="A34" s="14" t="s">
        <v>269</v>
      </c>
      <c r="B34" s="427" t="s">
        <v>556</v>
      </c>
      <c r="C34" s="717">
        <f>'RM_1.2.sz.mell'!C34</f>
        <v>680000</v>
      </c>
      <c r="D34" s="717">
        <f>'RM_1.2.sz.mell'!K34</f>
        <v>680000</v>
      </c>
      <c r="E34" s="274"/>
    </row>
    <row r="35" spans="1:5" s="425" customFormat="1" ht="12" customHeight="1" x14ac:dyDescent="0.25">
      <c r="A35" s="14" t="s">
        <v>270</v>
      </c>
      <c r="B35" s="427" t="s">
        <v>557</v>
      </c>
      <c r="C35" s="717">
        <f>'RM_1.2.sz.mell'!C35</f>
        <v>3500000</v>
      </c>
      <c r="D35" s="717">
        <f>'RM_1.2.sz.mell'!K35</f>
        <v>3500000</v>
      </c>
      <c r="E35" s="274"/>
    </row>
    <row r="36" spans="1:5" s="425" customFormat="1" ht="12" customHeight="1" x14ac:dyDescent="0.25">
      <c r="A36" s="14" t="s">
        <v>271</v>
      </c>
      <c r="B36" s="427" t="s">
        <v>558</v>
      </c>
      <c r="C36" s="717">
        <f>'RM_1.2.sz.mell'!C36</f>
        <v>0</v>
      </c>
      <c r="D36" s="717">
        <f>'RM_1.2.sz.mell'!K36</f>
        <v>0</v>
      </c>
      <c r="E36" s="274"/>
    </row>
    <row r="37" spans="1:5" s="425" customFormat="1" ht="12" customHeight="1" x14ac:dyDescent="0.25">
      <c r="A37" s="14" t="s">
        <v>552</v>
      </c>
      <c r="B37" s="427" t="s">
        <v>272</v>
      </c>
      <c r="C37" s="717">
        <f>'RM_1.2.sz.mell'!C37</f>
        <v>1600000</v>
      </c>
      <c r="D37" s="717">
        <f>'RM_1.2.sz.mell'!K37</f>
        <v>1600000</v>
      </c>
      <c r="E37" s="274"/>
    </row>
    <row r="38" spans="1:5" s="425" customFormat="1" ht="12" customHeight="1" x14ac:dyDescent="0.25">
      <c r="A38" s="14" t="s">
        <v>553</v>
      </c>
      <c r="B38" s="427" t="s">
        <v>273</v>
      </c>
      <c r="C38" s="717">
        <f>'RM_1.2.sz.mell'!C38</f>
        <v>0</v>
      </c>
      <c r="D38" s="717">
        <f>'RM_1.2.sz.mell'!K38</f>
        <v>0</v>
      </c>
      <c r="E38" s="274"/>
    </row>
    <row r="39" spans="1:5" s="425" customFormat="1" ht="12" customHeight="1" thickBot="1" x14ac:dyDescent="0.3">
      <c r="A39" s="16" t="s">
        <v>554</v>
      </c>
      <c r="B39" s="525" t="s">
        <v>274</v>
      </c>
      <c r="C39" s="719">
        <f>'RM_1.2.sz.mell'!C39</f>
        <v>0</v>
      </c>
      <c r="D39" s="719">
        <f>'RM_1.2.sz.mell'!K39</f>
        <v>0</v>
      </c>
      <c r="E39" s="276"/>
    </row>
    <row r="40" spans="1:5" s="425" customFormat="1" ht="12" customHeight="1" thickBot="1" x14ac:dyDescent="0.3">
      <c r="A40" s="20" t="s">
        <v>22</v>
      </c>
      <c r="B40" s="21" t="s">
        <v>434</v>
      </c>
      <c r="C40" s="407">
        <f>'RM_1.2.sz.mell'!C40</f>
        <v>150000</v>
      </c>
      <c r="D40" s="407">
        <f>'RM_1.2.sz.mell'!K40</f>
        <v>150000</v>
      </c>
      <c r="E40" s="273">
        <f>SUM(E41:E51)</f>
        <v>0</v>
      </c>
    </row>
    <row r="41" spans="1:5" s="425" customFormat="1" ht="12" customHeight="1" x14ac:dyDescent="0.25">
      <c r="A41" s="15" t="s">
        <v>91</v>
      </c>
      <c r="B41" s="426" t="s">
        <v>277</v>
      </c>
      <c r="C41" s="699">
        <f>'RM_1.2.sz.mell'!C41</f>
        <v>0</v>
      </c>
      <c r="D41" s="699">
        <f>'RM_1.2.sz.mell'!K41</f>
        <v>0</v>
      </c>
      <c r="E41" s="275"/>
    </row>
    <row r="42" spans="1:5" s="425" customFormat="1" ht="12" customHeight="1" x14ac:dyDescent="0.25">
      <c r="A42" s="14" t="s">
        <v>92</v>
      </c>
      <c r="B42" s="427" t="s">
        <v>278</v>
      </c>
      <c r="C42" s="717">
        <f>'RM_1.2.sz.mell'!C42</f>
        <v>0</v>
      </c>
      <c r="D42" s="717">
        <f>'RM_1.2.sz.mell'!K42</f>
        <v>0</v>
      </c>
      <c r="E42" s="274"/>
    </row>
    <row r="43" spans="1:5" s="425" customFormat="1" ht="12" customHeight="1" x14ac:dyDescent="0.25">
      <c r="A43" s="14" t="s">
        <v>93</v>
      </c>
      <c r="B43" s="427" t="s">
        <v>279</v>
      </c>
      <c r="C43" s="717">
        <f>'RM_1.2.sz.mell'!C43</f>
        <v>0</v>
      </c>
      <c r="D43" s="717">
        <f>'RM_1.2.sz.mell'!K43</f>
        <v>0</v>
      </c>
      <c r="E43" s="274"/>
    </row>
    <row r="44" spans="1:5" s="425" customFormat="1" ht="12" customHeight="1" x14ac:dyDescent="0.25">
      <c r="A44" s="14" t="s">
        <v>175</v>
      </c>
      <c r="B44" s="427" t="s">
        <v>280</v>
      </c>
      <c r="C44" s="717">
        <f>'RM_1.2.sz.mell'!C44</f>
        <v>150000</v>
      </c>
      <c r="D44" s="717">
        <f>'RM_1.2.sz.mell'!K44</f>
        <v>150000</v>
      </c>
      <c r="E44" s="274"/>
    </row>
    <row r="45" spans="1:5" s="425" customFormat="1" ht="12" customHeight="1" x14ac:dyDescent="0.25">
      <c r="A45" s="14" t="s">
        <v>176</v>
      </c>
      <c r="B45" s="427" t="s">
        <v>281</v>
      </c>
      <c r="C45" s="717">
        <f>'RM_1.2.sz.mell'!C45</f>
        <v>0</v>
      </c>
      <c r="D45" s="717">
        <f>'RM_1.2.sz.mell'!K45</f>
        <v>0</v>
      </c>
      <c r="E45" s="274"/>
    </row>
    <row r="46" spans="1:5" s="425" customFormat="1" ht="12" customHeight="1" x14ac:dyDescent="0.25">
      <c r="A46" s="14" t="s">
        <v>177</v>
      </c>
      <c r="B46" s="427" t="s">
        <v>282</v>
      </c>
      <c r="C46" s="717">
        <f>'RM_1.2.sz.mell'!C46</f>
        <v>0</v>
      </c>
      <c r="D46" s="717">
        <f>'RM_1.2.sz.mell'!K46</f>
        <v>0</v>
      </c>
      <c r="E46" s="274"/>
    </row>
    <row r="47" spans="1:5" s="425" customFormat="1" ht="12" customHeight="1" x14ac:dyDescent="0.25">
      <c r="A47" s="14" t="s">
        <v>178</v>
      </c>
      <c r="B47" s="427" t="s">
        <v>283</v>
      </c>
      <c r="C47" s="717">
        <f>'RM_1.2.sz.mell'!C47</f>
        <v>0</v>
      </c>
      <c r="D47" s="717">
        <f>'RM_1.2.sz.mell'!K47</f>
        <v>0</v>
      </c>
      <c r="E47" s="274"/>
    </row>
    <row r="48" spans="1:5" s="425" customFormat="1" ht="12" customHeight="1" x14ac:dyDescent="0.25">
      <c r="A48" s="14" t="s">
        <v>179</v>
      </c>
      <c r="B48" s="427" t="s">
        <v>559</v>
      </c>
      <c r="C48" s="717">
        <f>'RM_1.2.sz.mell'!C48</f>
        <v>0</v>
      </c>
      <c r="D48" s="717">
        <f>'RM_1.2.sz.mell'!K48</f>
        <v>0</v>
      </c>
      <c r="E48" s="274"/>
    </row>
    <row r="49" spans="1:5" s="425" customFormat="1" ht="12" customHeight="1" x14ac:dyDescent="0.25">
      <c r="A49" s="14" t="s">
        <v>275</v>
      </c>
      <c r="B49" s="427" t="s">
        <v>285</v>
      </c>
      <c r="C49" s="710">
        <f>'RM_1.2.sz.mell'!C49</f>
        <v>0</v>
      </c>
      <c r="D49" s="710">
        <f>'RM_1.2.sz.mell'!K49</f>
        <v>0</v>
      </c>
      <c r="E49" s="277"/>
    </row>
    <row r="50" spans="1:5" s="425" customFormat="1" ht="12" customHeight="1" x14ac:dyDescent="0.25">
      <c r="A50" s="16" t="s">
        <v>276</v>
      </c>
      <c r="B50" s="428" t="s">
        <v>436</v>
      </c>
      <c r="C50" s="790">
        <f>'RM_1.2.sz.mell'!C50</f>
        <v>0</v>
      </c>
      <c r="D50" s="790">
        <f>'RM_1.2.sz.mell'!K50</f>
        <v>0</v>
      </c>
      <c r="E50" s="278"/>
    </row>
    <row r="51" spans="1:5" s="425" customFormat="1" ht="12" customHeight="1" thickBot="1" x14ac:dyDescent="0.3">
      <c r="A51" s="16" t="s">
        <v>435</v>
      </c>
      <c r="B51" s="304" t="s">
        <v>286</v>
      </c>
      <c r="C51" s="790">
        <f>'RM_1.2.sz.mell'!C51</f>
        <v>0</v>
      </c>
      <c r="D51" s="790">
        <f>'RM_1.2.sz.mell'!K51</f>
        <v>0</v>
      </c>
      <c r="E51" s="278"/>
    </row>
    <row r="52" spans="1:5" s="425" customFormat="1" ht="12" customHeight="1" thickBot="1" x14ac:dyDescent="0.3">
      <c r="A52" s="20" t="s">
        <v>23</v>
      </c>
      <c r="B52" s="21" t="s">
        <v>287</v>
      </c>
      <c r="C52" s="407">
        <f>'RM_1.2.sz.mell'!C52</f>
        <v>0</v>
      </c>
      <c r="D52" s="407">
        <f>'RM_1.2.sz.mell'!K52</f>
        <v>0</v>
      </c>
      <c r="E52" s="273">
        <f>SUM(E53:E57)</f>
        <v>0</v>
      </c>
    </row>
    <row r="53" spans="1:5" s="425" customFormat="1" ht="12" customHeight="1" x14ac:dyDescent="0.25">
      <c r="A53" s="15" t="s">
        <v>94</v>
      </c>
      <c r="B53" s="426" t="s">
        <v>291</v>
      </c>
      <c r="C53" s="703">
        <f>'RM_1.2.sz.mell'!C53</f>
        <v>0</v>
      </c>
      <c r="D53" s="703">
        <f>'RM_1.2.sz.mell'!K53</f>
        <v>0</v>
      </c>
      <c r="E53" s="300"/>
    </row>
    <row r="54" spans="1:5" s="425" customFormat="1" ht="12" customHeight="1" x14ac:dyDescent="0.25">
      <c r="A54" s="14" t="s">
        <v>95</v>
      </c>
      <c r="B54" s="427" t="s">
        <v>292</v>
      </c>
      <c r="C54" s="710">
        <f>'RM_1.2.sz.mell'!C54</f>
        <v>0</v>
      </c>
      <c r="D54" s="710">
        <f>'RM_1.2.sz.mell'!K54</f>
        <v>0</v>
      </c>
      <c r="E54" s="277"/>
    </row>
    <row r="55" spans="1:5" s="425" customFormat="1" ht="12" customHeight="1" x14ac:dyDescent="0.25">
      <c r="A55" s="14" t="s">
        <v>288</v>
      </c>
      <c r="B55" s="427" t="s">
        <v>293</v>
      </c>
      <c r="C55" s="710">
        <f>'RM_1.2.sz.mell'!C55</f>
        <v>0</v>
      </c>
      <c r="D55" s="710">
        <f>'RM_1.2.sz.mell'!K55</f>
        <v>0</v>
      </c>
      <c r="E55" s="277"/>
    </row>
    <row r="56" spans="1:5" s="425" customFormat="1" ht="12" customHeight="1" x14ac:dyDescent="0.25">
      <c r="A56" s="14" t="s">
        <v>289</v>
      </c>
      <c r="B56" s="427" t="s">
        <v>294</v>
      </c>
      <c r="C56" s="710">
        <f>'RM_1.2.sz.mell'!C56</f>
        <v>0</v>
      </c>
      <c r="D56" s="710">
        <f>'RM_1.2.sz.mell'!K56</f>
        <v>0</v>
      </c>
      <c r="E56" s="277"/>
    </row>
    <row r="57" spans="1:5" s="425" customFormat="1" ht="12" customHeight="1" thickBot="1" x14ac:dyDescent="0.3">
      <c r="A57" s="16" t="s">
        <v>290</v>
      </c>
      <c r="B57" s="304" t="s">
        <v>295</v>
      </c>
      <c r="C57" s="790">
        <f>'RM_1.2.sz.mell'!C57</f>
        <v>0</v>
      </c>
      <c r="D57" s="790">
        <f>'RM_1.2.sz.mell'!K57</f>
        <v>0</v>
      </c>
      <c r="E57" s="278"/>
    </row>
    <row r="58" spans="1:5" s="425" customFormat="1" ht="12" customHeight="1" thickBot="1" x14ac:dyDescent="0.3">
      <c r="A58" s="20" t="s">
        <v>180</v>
      </c>
      <c r="B58" s="21" t="s">
        <v>296</v>
      </c>
      <c r="C58" s="407">
        <f>'RM_1.2.sz.mell'!C58</f>
        <v>0</v>
      </c>
      <c r="D58" s="407">
        <f>'RM_1.2.sz.mell'!K58</f>
        <v>0</v>
      </c>
      <c r="E58" s="273">
        <f>SUM(E59:E61)</f>
        <v>0</v>
      </c>
    </row>
    <row r="59" spans="1:5" s="425" customFormat="1" ht="12" customHeight="1" x14ac:dyDescent="0.25">
      <c r="A59" s="15" t="s">
        <v>96</v>
      </c>
      <c r="B59" s="426" t="s">
        <v>297</v>
      </c>
      <c r="C59" s="699">
        <f>'RM_1.2.sz.mell'!C59</f>
        <v>0</v>
      </c>
      <c r="D59" s="699">
        <f>'RM_1.2.sz.mell'!K59</f>
        <v>0</v>
      </c>
      <c r="E59" s="275"/>
    </row>
    <row r="60" spans="1:5" s="425" customFormat="1" ht="12" customHeight="1" x14ac:dyDescent="0.25">
      <c r="A60" s="14" t="s">
        <v>97</v>
      </c>
      <c r="B60" s="427" t="s">
        <v>426</v>
      </c>
      <c r="C60" s="717">
        <f>'RM_1.2.sz.mell'!C60</f>
        <v>0</v>
      </c>
      <c r="D60" s="717">
        <f>'RM_1.2.sz.mell'!K60</f>
        <v>0</v>
      </c>
      <c r="E60" s="274"/>
    </row>
    <row r="61" spans="1:5" s="425" customFormat="1" ht="12" customHeight="1" x14ac:dyDescent="0.25">
      <c r="A61" s="14" t="s">
        <v>300</v>
      </c>
      <c r="B61" s="427" t="s">
        <v>298</v>
      </c>
      <c r="C61" s="717">
        <f>'RM_1.2.sz.mell'!C61</f>
        <v>0</v>
      </c>
      <c r="D61" s="717">
        <f>'RM_1.2.sz.mell'!K61</f>
        <v>0</v>
      </c>
      <c r="E61" s="274"/>
    </row>
    <row r="62" spans="1:5" s="425" customFormat="1" ht="12" customHeight="1" thickBot="1" x14ac:dyDescent="0.3">
      <c r="A62" s="16" t="s">
        <v>301</v>
      </c>
      <c r="B62" s="304" t="s">
        <v>299</v>
      </c>
      <c r="C62" s="719">
        <f>'RM_1.2.sz.mell'!C62</f>
        <v>0</v>
      </c>
      <c r="D62" s="719">
        <f>'RM_1.2.sz.mell'!K62</f>
        <v>0</v>
      </c>
      <c r="E62" s="276"/>
    </row>
    <row r="63" spans="1:5" s="425" customFormat="1" ht="12" customHeight="1" thickBot="1" x14ac:dyDescent="0.3">
      <c r="A63" s="20" t="s">
        <v>25</v>
      </c>
      <c r="B63" s="302" t="s">
        <v>302</v>
      </c>
      <c r="C63" s="407">
        <f>'RM_1.2.sz.mell'!C63</f>
        <v>0</v>
      </c>
      <c r="D63" s="407">
        <f>'RM_1.2.sz.mell'!K63</f>
        <v>0</v>
      </c>
      <c r="E63" s="273">
        <f>SUM(E64:E66)</f>
        <v>0</v>
      </c>
    </row>
    <row r="64" spans="1:5" s="425" customFormat="1" ht="12" customHeight="1" x14ac:dyDescent="0.25">
      <c r="A64" s="15" t="s">
        <v>181</v>
      </c>
      <c r="B64" s="426" t="s">
        <v>304</v>
      </c>
      <c r="C64" s="710">
        <f>'RM_1.2.sz.mell'!C64</f>
        <v>0</v>
      </c>
      <c r="D64" s="710">
        <f>'RM_1.2.sz.mell'!K64</f>
        <v>0</v>
      </c>
      <c r="E64" s="277"/>
    </row>
    <row r="65" spans="1:5" s="425" customFormat="1" ht="12" customHeight="1" x14ac:dyDescent="0.25">
      <c r="A65" s="14" t="s">
        <v>182</v>
      </c>
      <c r="B65" s="427" t="s">
        <v>427</v>
      </c>
      <c r="C65" s="710">
        <f>'RM_1.2.sz.mell'!C65</f>
        <v>0</v>
      </c>
      <c r="D65" s="710">
        <f>'RM_1.2.sz.mell'!K65</f>
        <v>0</v>
      </c>
      <c r="E65" s="277"/>
    </row>
    <row r="66" spans="1:5" s="425" customFormat="1" ht="12" customHeight="1" x14ac:dyDescent="0.25">
      <c r="A66" s="14" t="s">
        <v>231</v>
      </c>
      <c r="B66" s="427" t="s">
        <v>305</v>
      </c>
      <c r="C66" s="710">
        <f>'RM_1.2.sz.mell'!C66</f>
        <v>0</v>
      </c>
      <c r="D66" s="710">
        <f>'RM_1.2.sz.mell'!K66</f>
        <v>0</v>
      </c>
      <c r="E66" s="277"/>
    </row>
    <row r="67" spans="1:5" s="425" customFormat="1" ht="12" customHeight="1" thickBot="1" x14ac:dyDescent="0.3">
      <c r="A67" s="16" t="s">
        <v>303</v>
      </c>
      <c r="B67" s="304" t="s">
        <v>306</v>
      </c>
      <c r="C67" s="710">
        <f>'RM_1.2.sz.mell'!C67</f>
        <v>0</v>
      </c>
      <c r="D67" s="710">
        <f>'RM_1.2.sz.mell'!K67</f>
        <v>0</v>
      </c>
      <c r="E67" s="277"/>
    </row>
    <row r="68" spans="1:5" s="425" customFormat="1" ht="12" customHeight="1" thickBot="1" x14ac:dyDescent="0.3">
      <c r="A68" s="498" t="s">
        <v>476</v>
      </c>
      <c r="B68" s="21" t="s">
        <v>307</v>
      </c>
      <c r="C68" s="414">
        <f>'RM_1.2.sz.mell'!C68</f>
        <v>18443841</v>
      </c>
      <c r="D68" s="414">
        <f>'RM_1.2.sz.mell'!K68</f>
        <v>34296797</v>
      </c>
      <c r="E68" s="457">
        <f>+E11+E18+E25+E32+E40+E52+E58+E63</f>
        <v>0</v>
      </c>
    </row>
    <row r="69" spans="1:5" s="425" customFormat="1" ht="12" customHeight="1" thickBot="1" x14ac:dyDescent="0.3">
      <c r="A69" s="473" t="s">
        <v>308</v>
      </c>
      <c r="B69" s="302" t="s">
        <v>309</v>
      </c>
      <c r="C69" s="407">
        <f>'RM_1.2.sz.mell'!C69</f>
        <v>0</v>
      </c>
      <c r="D69" s="407">
        <f>'RM_1.2.sz.mell'!K69</f>
        <v>0</v>
      </c>
      <c r="E69" s="273">
        <f>SUM(E70:E72)</f>
        <v>0</v>
      </c>
    </row>
    <row r="70" spans="1:5" s="425" customFormat="1" ht="12" customHeight="1" x14ac:dyDescent="0.25">
      <c r="A70" s="15" t="s">
        <v>337</v>
      </c>
      <c r="B70" s="426" t="s">
        <v>310</v>
      </c>
      <c r="C70" s="710">
        <f>'RM_1.2.sz.mell'!C70</f>
        <v>0</v>
      </c>
      <c r="D70" s="710">
        <f>'RM_1.2.sz.mell'!K70</f>
        <v>0</v>
      </c>
      <c r="E70" s="277"/>
    </row>
    <row r="71" spans="1:5" s="425" customFormat="1" ht="12" customHeight="1" x14ac:dyDescent="0.25">
      <c r="A71" s="14" t="s">
        <v>346</v>
      </c>
      <c r="B71" s="427" t="s">
        <v>311</v>
      </c>
      <c r="C71" s="710">
        <f>'RM_1.2.sz.mell'!C71</f>
        <v>0</v>
      </c>
      <c r="D71" s="710">
        <f>'RM_1.2.sz.mell'!K71</f>
        <v>0</v>
      </c>
      <c r="E71" s="277"/>
    </row>
    <row r="72" spans="1:5" s="425" customFormat="1" ht="12" customHeight="1" thickBot="1" x14ac:dyDescent="0.3">
      <c r="A72" s="16" t="s">
        <v>347</v>
      </c>
      <c r="B72" s="492" t="s">
        <v>461</v>
      </c>
      <c r="C72" s="710">
        <f>'RM_1.2.sz.mell'!C72</f>
        <v>0</v>
      </c>
      <c r="D72" s="710">
        <f>'RM_1.2.sz.mell'!K72</f>
        <v>0</v>
      </c>
      <c r="E72" s="277"/>
    </row>
    <row r="73" spans="1:5" s="425" customFormat="1" ht="12" customHeight="1" thickBot="1" x14ac:dyDescent="0.3">
      <c r="A73" s="473" t="s">
        <v>313</v>
      </c>
      <c r="B73" s="302" t="s">
        <v>314</v>
      </c>
      <c r="C73" s="407">
        <f>'RM_1.2.sz.mell'!C73</f>
        <v>0</v>
      </c>
      <c r="D73" s="407">
        <f>'RM_1.2.sz.mell'!K73</f>
        <v>0</v>
      </c>
      <c r="E73" s="273">
        <f>SUM(E74:E77)</f>
        <v>0</v>
      </c>
    </row>
    <row r="74" spans="1:5" s="425" customFormat="1" ht="12" customHeight="1" x14ac:dyDescent="0.25">
      <c r="A74" s="15" t="s">
        <v>149</v>
      </c>
      <c r="B74" s="574" t="s">
        <v>315</v>
      </c>
      <c r="C74" s="710">
        <f>'RM_1.2.sz.mell'!C74</f>
        <v>0</v>
      </c>
      <c r="D74" s="710">
        <f>'RM_1.2.sz.mell'!K74</f>
        <v>0</v>
      </c>
      <c r="E74" s="277"/>
    </row>
    <row r="75" spans="1:5" s="425" customFormat="1" ht="12" customHeight="1" x14ac:dyDescent="0.25">
      <c r="A75" s="14" t="s">
        <v>150</v>
      </c>
      <c r="B75" s="574" t="s">
        <v>571</v>
      </c>
      <c r="C75" s="710">
        <f>'RM_1.2.sz.mell'!C75</f>
        <v>0</v>
      </c>
      <c r="D75" s="710">
        <f>'RM_1.2.sz.mell'!K75</f>
        <v>0</v>
      </c>
      <c r="E75" s="277"/>
    </row>
    <row r="76" spans="1:5" s="425" customFormat="1" ht="12" customHeight="1" x14ac:dyDescent="0.25">
      <c r="A76" s="14" t="s">
        <v>338</v>
      </c>
      <c r="B76" s="574" t="s">
        <v>316</v>
      </c>
      <c r="C76" s="710">
        <f>'RM_1.2.sz.mell'!C76</f>
        <v>0</v>
      </c>
      <c r="D76" s="710">
        <f>'RM_1.2.sz.mell'!K76</f>
        <v>0</v>
      </c>
      <c r="E76" s="277"/>
    </row>
    <row r="77" spans="1:5" s="425" customFormat="1" ht="12" customHeight="1" thickBot="1" x14ac:dyDescent="0.3">
      <c r="A77" s="16" t="s">
        <v>339</v>
      </c>
      <c r="B77" s="575" t="s">
        <v>572</v>
      </c>
      <c r="C77" s="710">
        <f>'RM_1.2.sz.mell'!C77</f>
        <v>0</v>
      </c>
      <c r="D77" s="710">
        <f>'RM_1.2.sz.mell'!K77</f>
        <v>0</v>
      </c>
      <c r="E77" s="277"/>
    </row>
    <row r="78" spans="1:5" s="425" customFormat="1" ht="12" customHeight="1" thickBot="1" x14ac:dyDescent="0.3">
      <c r="A78" s="473" t="s">
        <v>317</v>
      </c>
      <c r="B78" s="302" t="s">
        <v>318</v>
      </c>
      <c r="C78" s="407">
        <f>'RM_1.2.sz.mell'!C78</f>
        <v>44000000</v>
      </c>
      <c r="D78" s="407">
        <f>'RM_1.2.sz.mell'!K78</f>
        <v>50463142</v>
      </c>
      <c r="E78" s="273">
        <f>SUM(E79:E80)</f>
        <v>0</v>
      </c>
    </row>
    <row r="79" spans="1:5" s="425" customFormat="1" ht="12" customHeight="1" x14ac:dyDescent="0.25">
      <c r="A79" s="15" t="s">
        <v>340</v>
      </c>
      <c r="B79" s="426" t="s">
        <v>319</v>
      </c>
      <c r="C79" s="710">
        <f>'RM_1.2.sz.mell'!C79</f>
        <v>44000000</v>
      </c>
      <c r="D79" s="710">
        <f>'RM_1.2.sz.mell'!K79</f>
        <v>50463142</v>
      </c>
      <c r="E79" s="277"/>
    </row>
    <row r="80" spans="1:5" s="425" customFormat="1" ht="12" customHeight="1" thickBot="1" x14ac:dyDescent="0.3">
      <c r="A80" s="16" t="s">
        <v>341</v>
      </c>
      <c r="B80" s="304" t="s">
        <v>320</v>
      </c>
      <c r="C80" s="710">
        <f>'RM_1.2.sz.mell'!C80</f>
        <v>0</v>
      </c>
      <c r="D80" s="710">
        <f>'RM_1.2.sz.mell'!K80</f>
        <v>0</v>
      </c>
      <c r="E80" s="277"/>
    </row>
    <row r="81" spans="1:5" s="425" customFormat="1" ht="12" customHeight="1" thickBot="1" x14ac:dyDescent="0.3">
      <c r="A81" s="473" t="s">
        <v>321</v>
      </c>
      <c r="B81" s="302" t="s">
        <v>322</v>
      </c>
      <c r="C81" s="407">
        <f>'RM_1.2.sz.mell'!C81</f>
        <v>0</v>
      </c>
      <c r="D81" s="407">
        <f>'RM_1.2.sz.mell'!K81</f>
        <v>278736</v>
      </c>
      <c r="E81" s="273">
        <f>SUM(E82:E84)</f>
        <v>0</v>
      </c>
    </row>
    <row r="82" spans="1:5" s="425" customFormat="1" ht="12" customHeight="1" x14ac:dyDescent="0.25">
      <c r="A82" s="15" t="s">
        <v>342</v>
      </c>
      <c r="B82" s="426" t="s">
        <v>323</v>
      </c>
      <c r="C82" s="710">
        <f>'RM_1.2.sz.mell'!C82</f>
        <v>0</v>
      </c>
      <c r="D82" s="710">
        <f>'RM_1.2.sz.mell'!K82</f>
        <v>278736</v>
      </c>
      <c r="E82" s="277"/>
    </row>
    <row r="83" spans="1:5" s="425" customFormat="1" ht="12" customHeight="1" x14ac:dyDescent="0.25">
      <c r="A83" s="14" t="s">
        <v>343</v>
      </c>
      <c r="B83" s="427" t="s">
        <v>324</v>
      </c>
      <c r="C83" s="710">
        <f>'RM_1.2.sz.mell'!C83</f>
        <v>0</v>
      </c>
      <c r="D83" s="710">
        <f>'RM_1.2.sz.mell'!K83</f>
        <v>0</v>
      </c>
      <c r="E83" s="277"/>
    </row>
    <row r="84" spans="1:5" s="425" customFormat="1" ht="12" customHeight="1" thickBot="1" x14ac:dyDescent="0.3">
      <c r="A84" s="16" t="s">
        <v>344</v>
      </c>
      <c r="B84" s="304" t="s">
        <v>573</v>
      </c>
      <c r="C84" s="710">
        <f>'RM_1.2.sz.mell'!C84</f>
        <v>0</v>
      </c>
      <c r="D84" s="710">
        <f>'RM_1.2.sz.mell'!K84</f>
        <v>0</v>
      </c>
      <c r="E84" s="277"/>
    </row>
    <row r="85" spans="1:5" s="425" customFormat="1" ht="12" customHeight="1" thickBot="1" x14ac:dyDescent="0.3">
      <c r="A85" s="473" t="s">
        <v>325</v>
      </c>
      <c r="B85" s="302" t="s">
        <v>345</v>
      </c>
      <c r="C85" s="407">
        <f>'RM_1.2.sz.mell'!C85</f>
        <v>0</v>
      </c>
      <c r="D85" s="407">
        <f>'RM_1.2.sz.mell'!K85</f>
        <v>0</v>
      </c>
      <c r="E85" s="273">
        <f>SUM(E86:E89)</f>
        <v>0</v>
      </c>
    </row>
    <row r="86" spans="1:5" s="425" customFormat="1" ht="12" customHeight="1" x14ac:dyDescent="0.25">
      <c r="A86" s="430" t="s">
        <v>326</v>
      </c>
      <c r="B86" s="426" t="s">
        <v>327</v>
      </c>
      <c r="C86" s="710">
        <f>'RM_1.2.sz.mell'!C86</f>
        <v>0</v>
      </c>
      <c r="D86" s="710">
        <f>'RM_1.2.sz.mell'!K86</f>
        <v>0</v>
      </c>
      <c r="E86" s="277"/>
    </row>
    <row r="87" spans="1:5" s="425" customFormat="1" ht="12" customHeight="1" x14ac:dyDescent="0.25">
      <c r="A87" s="431" t="s">
        <v>328</v>
      </c>
      <c r="B87" s="427" t="s">
        <v>329</v>
      </c>
      <c r="C87" s="710">
        <f>'RM_1.2.sz.mell'!C87</f>
        <v>0</v>
      </c>
      <c r="D87" s="710">
        <f>'RM_1.2.sz.mell'!K87</f>
        <v>0</v>
      </c>
      <c r="E87" s="277"/>
    </row>
    <row r="88" spans="1:5" s="425" customFormat="1" ht="12" customHeight="1" x14ac:dyDescent="0.25">
      <c r="A88" s="431" t="s">
        <v>330</v>
      </c>
      <c r="B88" s="427" t="s">
        <v>331</v>
      </c>
      <c r="C88" s="710">
        <f>'RM_1.2.sz.mell'!C88</f>
        <v>0</v>
      </c>
      <c r="D88" s="710">
        <f>'RM_1.2.sz.mell'!K88</f>
        <v>0</v>
      </c>
      <c r="E88" s="277"/>
    </row>
    <row r="89" spans="1:5" s="425" customFormat="1" ht="12" customHeight="1" thickBot="1" x14ac:dyDescent="0.3">
      <c r="A89" s="432" t="s">
        <v>332</v>
      </c>
      <c r="B89" s="304" t="s">
        <v>333</v>
      </c>
      <c r="C89" s="710">
        <f>'RM_1.2.sz.mell'!C89</f>
        <v>0</v>
      </c>
      <c r="D89" s="710">
        <f>'RM_1.2.sz.mell'!K89</f>
        <v>0</v>
      </c>
      <c r="E89" s="277"/>
    </row>
    <row r="90" spans="1:5" s="425" customFormat="1" ht="12" customHeight="1" thickBot="1" x14ac:dyDescent="0.3">
      <c r="A90" s="473" t="s">
        <v>334</v>
      </c>
      <c r="B90" s="302" t="s">
        <v>475</v>
      </c>
      <c r="C90" s="407">
        <f>'RM_1.2.sz.mell'!C90</f>
        <v>0</v>
      </c>
      <c r="D90" s="407">
        <f>'RM_1.2.sz.mell'!K90</f>
        <v>0</v>
      </c>
      <c r="E90" s="476"/>
    </row>
    <row r="91" spans="1:5" s="425" customFormat="1" ht="13.5" customHeight="1" thickBot="1" x14ac:dyDescent="0.3">
      <c r="A91" s="473" t="s">
        <v>336</v>
      </c>
      <c r="B91" s="302" t="s">
        <v>335</v>
      </c>
      <c r="C91" s="407">
        <f>'RM_1.2.sz.mell'!C91</f>
        <v>0</v>
      </c>
      <c r="D91" s="407">
        <f>'RM_1.2.sz.mell'!K91</f>
        <v>0</v>
      </c>
      <c r="E91" s="476"/>
    </row>
    <row r="92" spans="1:5" s="425" customFormat="1" ht="15.75" customHeight="1" thickBot="1" x14ac:dyDescent="0.3">
      <c r="A92" s="473" t="s">
        <v>348</v>
      </c>
      <c r="B92" s="433" t="s">
        <v>478</v>
      </c>
      <c r="C92" s="414">
        <f>'RM_1.2.sz.mell'!C92</f>
        <v>44000000</v>
      </c>
      <c r="D92" s="414">
        <f>'RM_1.2.sz.mell'!K92</f>
        <v>50741878</v>
      </c>
      <c r="E92" s="457">
        <f>+E69+E73+E78+E81+E85+E91+E90</f>
        <v>0</v>
      </c>
    </row>
    <row r="93" spans="1:5" s="425" customFormat="1" ht="25.5" customHeight="1" thickBot="1" x14ac:dyDescent="0.3">
      <c r="A93" s="474" t="s">
        <v>477</v>
      </c>
      <c r="B93" s="434" t="s">
        <v>479</v>
      </c>
      <c r="C93" s="414">
        <f>'RM_1.2.sz.mell'!C93</f>
        <v>62443841</v>
      </c>
      <c r="D93" s="414">
        <f>'RM_1.2.sz.mell'!K93</f>
        <v>85038675</v>
      </c>
      <c r="E93" s="457">
        <f>+E68+E92</f>
        <v>0</v>
      </c>
    </row>
    <row r="94" spans="1:5" s="425" customFormat="1" ht="15.15" customHeight="1" x14ac:dyDescent="0.25">
      <c r="A94" s="5"/>
      <c r="B94" s="6"/>
      <c r="C94" s="314"/>
    </row>
    <row r="95" spans="1:5" ht="16.5" customHeight="1" x14ac:dyDescent="0.3">
      <c r="A95" s="1596" t="s">
        <v>47</v>
      </c>
      <c r="B95" s="1596"/>
      <c r="C95" s="1596"/>
      <c r="D95" s="1596"/>
      <c r="E95" s="1596"/>
    </row>
    <row r="96" spans="1:5" s="435" customFormat="1" ht="16.5" customHeight="1" thickBot="1" x14ac:dyDescent="0.35">
      <c r="A96" s="1593" t="s">
        <v>153</v>
      </c>
      <c r="B96" s="1593"/>
      <c r="C96" s="714"/>
      <c r="E96" s="714" t="str">
        <f>E7</f>
        <v xml:space="preserve"> Forintban!</v>
      </c>
    </row>
    <row r="97" spans="1:5" x14ac:dyDescent="0.3">
      <c r="A97" s="1688" t="s">
        <v>69</v>
      </c>
      <c r="B97" s="1690" t="s">
        <v>765</v>
      </c>
      <c r="C97" s="1692" t="str">
        <f>+CONCATENATE(LEFT(IB_ÖSSZEFÜGGÉSEK!A6,4),". évi")</f>
        <v>2019. évi</v>
      </c>
      <c r="D97" s="1693"/>
      <c r="E97" s="1695"/>
    </row>
    <row r="98" spans="1:5" ht="23.4" thickBot="1" x14ac:dyDescent="0.35">
      <c r="A98" s="1689"/>
      <c r="B98" s="1691"/>
      <c r="C98" s="856" t="s">
        <v>759</v>
      </c>
      <c r="D98" s="856" t="s">
        <v>825</v>
      </c>
      <c r="E98" s="857" t="str">
        <f>+CONCATENATE(LEFT(IB_ÖSSZEFÜGGÉSEK!A6,4),". VI. 30.",CHAR(10),"teljesítés")</f>
        <v>2019. VI. 30.
teljesítés</v>
      </c>
    </row>
    <row r="99" spans="1:5" s="424" customFormat="1" ht="12" customHeight="1" thickBot="1" x14ac:dyDescent="0.25">
      <c r="A99" s="32" t="s">
        <v>493</v>
      </c>
      <c r="B99" s="33" t="s">
        <v>494</v>
      </c>
      <c r="C99" s="33" t="s">
        <v>495</v>
      </c>
      <c r="D99" s="33" t="s">
        <v>497</v>
      </c>
      <c r="E99" s="859" t="s">
        <v>496</v>
      </c>
    </row>
    <row r="100" spans="1:5" ht="12" customHeight="1" thickBot="1" x14ac:dyDescent="0.35">
      <c r="A100" s="22" t="s">
        <v>18</v>
      </c>
      <c r="B100" s="28" t="s">
        <v>437</v>
      </c>
      <c r="C100" s="406">
        <f>'RM_1.2.sz.mell'!C100</f>
        <v>20328318</v>
      </c>
      <c r="D100" s="406">
        <f>'RM_1.2.sz.mell'!K100</f>
        <v>27440986</v>
      </c>
      <c r="E100" s="501">
        <f>E101+E102+E103+E104+E105+E118</f>
        <v>0</v>
      </c>
    </row>
    <row r="101" spans="1:5" ht="12" customHeight="1" x14ac:dyDescent="0.3">
      <c r="A101" s="17" t="s">
        <v>98</v>
      </c>
      <c r="B101" s="10" t="s">
        <v>49</v>
      </c>
      <c r="C101" s="715">
        <f>'RM_1.2.sz.mell'!C101</f>
        <v>7296102</v>
      </c>
      <c r="D101" s="715">
        <f>'RM_1.2.sz.mell'!K101</f>
        <v>8059273</v>
      </c>
      <c r="E101" s="502"/>
    </row>
    <row r="102" spans="1:5" ht="12" customHeight="1" x14ac:dyDescent="0.3">
      <c r="A102" s="14" t="s">
        <v>99</v>
      </c>
      <c r="B102" s="8" t="s">
        <v>183</v>
      </c>
      <c r="C102" s="717">
        <f>'RM_1.2.sz.mell'!C102</f>
        <v>1465908</v>
      </c>
      <c r="D102" s="717">
        <f>'RM_1.2.sz.mell'!K102</f>
        <v>1601784</v>
      </c>
      <c r="E102" s="274"/>
    </row>
    <row r="103" spans="1:5" ht="12" customHeight="1" x14ac:dyDescent="0.3">
      <c r="A103" s="14" t="s">
        <v>100</v>
      </c>
      <c r="B103" s="8" t="s">
        <v>140</v>
      </c>
      <c r="C103" s="719">
        <f>'RM_1.2.sz.mell'!C103</f>
        <v>9800000</v>
      </c>
      <c r="D103" s="719">
        <f>'RM_1.2.sz.mell'!K103</f>
        <v>13351171</v>
      </c>
      <c r="E103" s="276"/>
    </row>
    <row r="104" spans="1:5" ht="12" customHeight="1" x14ac:dyDescent="0.3">
      <c r="A104" s="14" t="s">
        <v>101</v>
      </c>
      <c r="B104" s="11" t="s">
        <v>184</v>
      </c>
      <c r="C104" s="719">
        <f>'RM_1.2.sz.mell'!C104</f>
        <v>100000</v>
      </c>
      <c r="D104" s="719">
        <f>'RM_1.2.sz.mell'!K104</f>
        <v>100000</v>
      </c>
      <c r="E104" s="276"/>
    </row>
    <row r="105" spans="1:5" ht="12" customHeight="1" x14ac:dyDescent="0.3">
      <c r="A105" s="14" t="s">
        <v>112</v>
      </c>
      <c r="B105" s="19" t="s">
        <v>185</v>
      </c>
      <c r="C105" s="719">
        <f>'RM_1.2.sz.mell'!C105</f>
        <v>1407863</v>
      </c>
      <c r="D105" s="719">
        <f>'RM_1.2.sz.mell'!K105</f>
        <v>1660163</v>
      </c>
      <c r="E105" s="276"/>
    </row>
    <row r="106" spans="1:5" ht="12" customHeight="1" x14ac:dyDescent="0.3">
      <c r="A106" s="14" t="s">
        <v>102</v>
      </c>
      <c r="B106" s="8" t="s">
        <v>442</v>
      </c>
      <c r="C106" s="719">
        <f>'RM_1.2.sz.mell'!C106</f>
        <v>0</v>
      </c>
      <c r="D106" s="719">
        <f>'RM_1.2.sz.mell'!K106</f>
        <v>252300</v>
      </c>
      <c r="E106" s="276"/>
    </row>
    <row r="107" spans="1:5" ht="12" customHeight="1" x14ac:dyDescent="0.3">
      <c r="A107" s="14" t="s">
        <v>103</v>
      </c>
      <c r="B107" s="148" t="s">
        <v>441</v>
      </c>
      <c r="C107" s="719">
        <f>'RM_1.2.sz.mell'!C107</f>
        <v>0</v>
      </c>
      <c r="D107" s="719">
        <f>'RM_1.2.sz.mell'!K107</f>
        <v>0</v>
      </c>
      <c r="E107" s="276"/>
    </row>
    <row r="108" spans="1:5" ht="12" customHeight="1" x14ac:dyDescent="0.3">
      <c r="A108" s="14" t="s">
        <v>113</v>
      </c>
      <c r="B108" s="148" t="s">
        <v>440</v>
      </c>
      <c r="C108" s="719">
        <f>'RM_1.2.sz.mell'!C108</f>
        <v>0</v>
      </c>
      <c r="D108" s="719">
        <f>'RM_1.2.sz.mell'!K108</f>
        <v>0</v>
      </c>
      <c r="E108" s="276"/>
    </row>
    <row r="109" spans="1:5" ht="12" customHeight="1" x14ac:dyDescent="0.3">
      <c r="A109" s="14" t="s">
        <v>114</v>
      </c>
      <c r="B109" s="146" t="s">
        <v>351</v>
      </c>
      <c r="C109" s="719">
        <f>'RM_1.2.sz.mell'!C109</f>
        <v>0</v>
      </c>
      <c r="D109" s="719">
        <f>'RM_1.2.sz.mell'!K109</f>
        <v>0</v>
      </c>
      <c r="E109" s="276"/>
    </row>
    <row r="110" spans="1:5" ht="12" customHeight="1" x14ac:dyDescent="0.3">
      <c r="A110" s="14" t="s">
        <v>115</v>
      </c>
      <c r="B110" s="147" t="s">
        <v>352</v>
      </c>
      <c r="C110" s="719">
        <f>'RM_1.2.sz.mell'!C110</f>
        <v>0</v>
      </c>
      <c r="D110" s="719">
        <f>'RM_1.2.sz.mell'!K110</f>
        <v>0</v>
      </c>
      <c r="E110" s="276"/>
    </row>
    <row r="111" spans="1:5" ht="12" customHeight="1" x14ac:dyDescent="0.3">
      <c r="A111" s="14" t="s">
        <v>116</v>
      </c>
      <c r="B111" s="147" t="s">
        <v>353</v>
      </c>
      <c r="C111" s="719">
        <f>'RM_1.2.sz.mell'!C111</f>
        <v>0</v>
      </c>
      <c r="D111" s="719">
        <f>'RM_1.2.sz.mell'!K111</f>
        <v>0</v>
      </c>
      <c r="E111" s="276"/>
    </row>
    <row r="112" spans="1:5" ht="12" customHeight="1" x14ac:dyDescent="0.3">
      <c r="A112" s="14" t="s">
        <v>118</v>
      </c>
      <c r="B112" s="146" t="s">
        <v>354</v>
      </c>
      <c r="C112" s="719">
        <f>'RM_1.2.sz.mell'!C112</f>
        <v>1360000</v>
      </c>
      <c r="D112" s="719">
        <f>'RM_1.2.sz.mell'!K112</f>
        <v>1360000</v>
      </c>
      <c r="E112" s="276"/>
    </row>
    <row r="113" spans="1:5" ht="12" customHeight="1" x14ac:dyDescent="0.3">
      <c r="A113" s="14" t="s">
        <v>186</v>
      </c>
      <c r="B113" s="146" t="s">
        <v>355</v>
      </c>
      <c r="C113" s="719">
        <f>'RM_1.2.sz.mell'!C113</f>
        <v>0</v>
      </c>
      <c r="D113" s="719">
        <f>'RM_1.2.sz.mell'!K113</f>
        <v>0</v>
      </c>
      <c r="E113" s="276"/>
    </row>
    <row r="114" spans="1:5" ht="12" customHeight="1" x14ac:dyDescent="0.3">
      <c r="A114" s="14" t="s">
        <v>349</v>
      </c>
      <c r="B114" s="147" t="s">
        <v>356</v>
      </c>
      <c r="C114" s="719">
        <f>'RM_1.2.sz.mell'!C114</f>
        <v>0</v>
      </c>
      <c r="D114" s="719">
        <f>'RM_1.2.sz.mell'!K114</f>
        <v>0</v>
      </c>
      <c r="E114" s="276"/>
    </row>
    <row r="115" spans="1:5" ht="12" customHeight="1" x14ac:dyDescent="0.3">
      <c r="A115" s="13" t="s">
        <v>350</v>
      </c>
      <c r="B115" s="148" t="s">
        <v>357</v>
      </c>
      <c r="C115" s="719">
        <f>'RM_1.2.sz.mell'!C115</f>
        <v>0</v>
      </c>
      <c r="D115" s="719">
        <f>'RM_1.2.sz.mell'!K115</f>
        <v>0</v>
      </c>
      <c r="E115" s="276"/>
    </row>
    <row r="116" spans="1:5" ht="12" customHeight="1" x14ac:dyDescent="0.3">
      <c r="A116" s="14" t="s">
        <v>438</v>
      </c>
      <c r="B116" s="148" t="s">
        <v>358</v>
      </c>
      <c r="C116" s="719">
        <f>'RM_1.2.sz.mell'!C116</f>
        <v>0</v>
      </c>
      <c r="D116" s="719">
        <f>'RM_1.2.sz.mell'!K116</f>
        <v>0</v>
      </c>
      <c r="E116" s="276"/>
    </row>
    <row r="117" spans="1:5" ht="12" customHeight="1" x14ac:dyDescent="0.3">
      <c r="A117" s="16" t="s">
        <v>439</v>
      </c>
      <c r="B117" s="148" t="s">
        <v>359</v>
      </c>
      <c r="C117" s="719">
        <f>'RM_1.2.sz.mell'!C117</f>
        <v>47863</v>
      </c>
      <c r="D117" s="719">
        <f>'RM_1.2.sz.mell'!K117</f>
        <v>47863</v>
      </c>
      <c r="E117" s="276"/>
    </row>
    <row r="118" spans="1:5" ht="12" customHeight="1" x14ac:dyDescent="0.3">
      <c r="A118" s="14" t="s">
        <v>443</v>
      </c>
      <c r="B118" s="11" t="s">
        <v>50</v>
      </c>
      <c r="C118" s="717">
        <f>'RM_1.2.sz.mell'!C118</f>
        <v>258445</v>
      </c>
      <c r="D118" s="717">
        <f>'RM_1.2.sz.mell'!K118</f>
        <v>2668595</v>
      </c>
      <c r="E118" s="274"/>
    </row>
    <row r="119" spans="1:5" ht="12" customHeight="1" x14ac:dyDescent="0.3">
      <c r="A119" s="14" t="s">
        <v>444</v>
      </c>
      <c r="B119" s="8" t="s">
        <v>446</v>
      </c>
      <c r="C119" s="717">
        <f>'RM_1.2.sz.mell'!C119</f>
        <v>258445</v>
      </c>
      <c r="D119" s="717">
        <f>'RM_1.2.sz.mell'!K119</f>
        <v>2668595</v>
      </c>
      <c r="E119" s="274"/>
    </row>
    <row r="120" spans="1:5" ht="12" customHeight="1" thickBot="1" x14ac:dyDescent="0.35">
      <c r="A120" s="18" t="s">
        <v>445</v>
      </c>
      <c r="B120" s="496" t="s">
        <v>447</v>
      </c>
      <c r="C120" s="721">
        <f>'RM_1.2.sz.mell'!C120</f>
        <v>0</v>
      </c>
      <c r="D120" s="721">
        <f>'RM_1.2.sz.mell'!K120</f>
        <v>0</v>
      </c>
      <c r="E120" s="503"/>
    </row>
    <row r="121" spans="1:5" ht="12" customHeight="1" thickBot="1" x14ac:dyDescent="0.35">
      <c r="A121" s="493" t="s">
        <v>19</v>
      </c>
      <c r="B121" s="494" t="s">
        <v>360</v>
      </c>
      <c r="C121" s="407">
        <f>'RM_1.2.sz.mell'!C121</f>
        <v>41670169</v>
      </c>
      <c r="D121" s="407">
        <f>'RM_1.2.sz.mell'!K121</f>
        <v>56873599</v>
      </c>
      <c r="E121" s="504">
        <f>+E122+E124+E126</f>
        <v>0</v>
      </c>
    </row>
    <row r="122" spans="1:5" ht="12" customHeight="1" x14ac:dyDescent="0.3">
      <c r="A122" s="15" t="s">
        <v>104</v>
      </c>
      <c r="B122" s="8" t="s">
        <v>230</v>
      </c>
      <c r="C122" s="1475">
        <f>'RM_1.2.sz.mell'!C122</f>
        <v>19215800</v>
      </c>
      <c r="D122" s="1475">
        <f>'RM_1.2.sz.mell'!K122</f>
        <v>20215800</v>
      </c>
      <c r="E122" s="275"/>
    </row>
    <row r="123" spans="1:5" ht="12" customHeight="1" x14ac:dyDescent="0.3">
      <c r="A123" s="15" t="s">
        <v>105</v>
      </c>
      <c r="B123" s="12" t="s">
        <v>364</v>
      </c>
      <c r="C123" s="1475">
        <f>'RM_1.2.sz.mell'!C123</f>
        <v>0</v>
      </c>
      <c r="D123" s="1475">
        <f>'RM_1.2.sz.mell'!K123</f>
        <v>0</v>
      </c>
      <c r="E123" s="275"/>
    </row>
    <row r="124" spans="1:5" ht="12" customHeight="1" x14ac:dyDescent="0.3">
      <c r="A124" s="15" t="s">
        <v>106</v>
      </c>
      <c r="B124" s="12" t="s">
        <v>187</v>
      </c>
      <c r="C124" s="1476">
        <f>'RM_1.2.sz.mell'!C124</f>
        <v>22454369</v>
      </c>
      <c r="D124" s="1476">
        <f>'RM_1.2.sz.mell'!K124</f>
        <v>36657799</v>
      </c>
      <c r="E124" s="274"/>
    </row>
    <row r="125" spans="1:5" ht="12" customHeight="1" x14ac:dyDescent="0.3">
      <c r="A125" s="15" t="s">
        <v>107</v>
      </c>
      <c r="B125" s="12" t="s">
        <v>365</v>
      </c>
      <c r="C125" s="1476">
        <f>'RM_1.2.sz.mell'!C125</f>
        <v>0</v>
      </c>
      <c r="D125" s="1476">
        <f>'RM_1.2.sz.mell'!K125</f>
        <v>0</v>
      </c>
      <c r="E125" s="274"/>
    </row>
    <row r="126" spans="1:5" ht="12" customHeight="1" x14ac:dyDescent="0.3">
      <c r="A126" s="15" t="s">
        <v>108</v>
      </c>
      <c r="B126" s="304" t="s">
        <v>232</v>
      </c>
      <c r="C126" s="1476">
        <f>'RM_1.2.sz.mell'!C126</f>
        <v>0</v>
      </c>
      <c r="D126" s="1476">
        <f>'RM_1.2.sz.mell'!K126</f>
        <v>0</v>
      </c>
      <c r="E126" s="274"/>
    </row>
    <row r="127" spans="1:5" ht="12" customHeight="1" x14ac:dyDescent="0.3">
      <c r="A127" s="15" t="s">
        <v>117</v>
      </c>
      <c r="B127" s="303" t="s">
        <v>428</v>
      </c>
      <c r="C127" s="1476">
        <f>'RM_1.2.sz.mell'!C127</f>
        <v>0</v>
      </c>
      <c r="D127" s="1476">
        <f>'RM_1.2.sz.mell'!K127</f>
        <v>0</v>
      </c>
      <c r="E127" s="274"/>
    </row>
    <row r="128" spans="1:5" ht="12" customHeight="1" x14ac:dyDescent="0.3">
      <c r="A128" s="15" t="s">
        <v>119</v>
      </c>
      <c r="B128" s="422" t="s">
        <v>370</v>
      </c>
      <c r="C128" s="1476">
        <f>'RM_1.2.sz.mell'!C128</f>
        <v>0</v>
      </c>
      <c r="D128" s="1476">
        <f>'RM_1.2.sz.mell'!K128</f>
        <v>0</v>
      </c>
      <c r="E128" s="274"/>
    </row>
    <row r="129" spans="1:5" x14ac:dyDescent="0.3">
      <c r="A129" s="15" t="s">
        <v>188</v>
      </c>
      <c r="B129" s="147" t="s">
        <v>353</v>
      </c>
      <c r="C129" s="1476">
        <f>'RM_1.2.sz.mell'!C129</f>
        <v>0</v>
      </c>
      <c r="D129" s="1476">
        <f>'RM_1.2.sz.mell'!K129</f>
        <v>0</v>
      </c>
      <c r="E129" s="274"/>
    </row>
    <row r="130" spans="1:5" ht="12" customHeight="1" x14ac:dyDescent="0.3">
      <c r="A130" s="15" t="s">
        <v>189</v>
      </c>
      <c r="B130" s="147" t="s">
        <v>369</v>
      </c>
      <c r="C130" s="1476">
        <f>'RM_1.2.sz.mell'!C130</f>
        <v>0</v>
      </c>
      <c r="D130" s="1476">
        <f>'RM_1.2.sz.mell'!K130</f>
        <v>0</v>
      </c>
      <c r="E130" s="274"/>
    </row>
    <row r="131" spans="1:5" ht="12" customHeight="1" x14ac:dyDescent="0.3">
      <c r="A131" s="15" t="s">
        <v>190</v>
      </c>
      <c r="B131" s="147" t="s">
        <v>368</v>
      </c>
      <c r="C131" s="1476">
        <f>'RM_1.2.sz.mell'!C131</f>
        <v>0</v>
      </c>
      <c r="D131" s="1476">
        <f>'RM_1.2.sz.mell'!K131</f>
        <v>0</v>
      </c>
      <c r="E131" s="274"/>
    </row>
    <row r="132" spans="1:5" ht="12" customHeight="1" x14ac:dyDescent="0.3">
      <c r="A132" s="15" t="s">
        <v>361</v>
      </c>
      <c r="B132" s="147" t="s">
        <v>356</v>
      </c>
      <c r="C132" s="1476">
        <f>'RM_1.2.sz.mell'!C132</f>
        <v>0</v>
      </c>
      <c r="D132" s="1476">
        <f>'RM_1.2.sz.mell'!K132</f>
        <v>0</v>
      </c>
      <c r="E132" s="274"/>
    </row>
    <row r="133" spans="1:5" ht="12" customHeight="1" x14ac:dyDescent="0.3">
      <c r="A133" s="15" t="s">
        <v>362</v>
      </c>
      <c r="B133" s="147" t="s">
        <v>367</v>
      </c>
      <c r="C133" s="1476">
        <f>'RM_1.2.sz.mell'!C133</f>
        <v>0</v>
      </c>
      <c r="D133" s="1476">
        <f>'RM_1.2.sz.mell'!K133</f>
        <v>0</v>
      </c>
      <c r="E133" s="274"/>
    </row>
    <row r="134" spans="1:5" ht="16.2" thickBot="1" x14ac:dyDescent="0.35">
      <c r="A134" s="13" t="s">
        <v>363</v>
      </c>
      <c r="B134" s="147" t="s">
        <v>366</v>
      </c>
      <c r="C134" s="1477">
        <f>'RM_1.2.sz.mell'!C134</f>
        <v>0</v>
      </c>
      <c r="D134" s="1477">
        <f>'RM_1.2.sz.mell'!K134</f>
        <v>0</v>
      </c>
      <c r="E134" s="276"/>
    </row>
    <row r="135" spans="1:5" ht="12" customHeight="1" thickBot="1" x14ac:dyDescent="0.35">
      <c r="A135" s="20" t="s">
        <v>20</v>
      </c>
      <c r="B135" s="128" t="s">
        <v>448</v>
      </c>
      <c r="C135" s="725">
        <f>'RM_1.2.sz.mell'!C135</f>
        <v>61998487</v>
      </c>
      <c r="D135" s="725">
        <f>'RM_1.2.sz.mell'!K135</f>
        <v>84314585</v>
      </c>
      <c r="E135" s="273">
        <f>+E100+E121</f>
        <v>0</v>
      </c>
    </row>
    <row r="136" spans="1:5" ht="12" customHeight="1" thickBot="1" x14ac:dyDescent="0.35">
      <c r="A136" s="20" t="s">
        <v>21</v>
      </c>
      <c r="B136" s="128" t="s">
        <v>766</v>
      </c>
      <c r="C136" s="725">
        <f>'RM_1.2.sz.mell'!C136</f>
        <v>0</v>
      </c>
      <c r="D136" s="725">
        <f>'RM_1.2.sz.mell'!K136</f>
        <v>0</v>
      </c>
      <c r="E136" s="273">
        <f>+E137+E138+E139</f>
        <v>0</v>
      </c>
    </row>
    <row r="137" spans="1:5" ht="12" customHeight="1" x14ac:dyDescent="0.3">
      <c r="A137" s="15" t="s">
        <v>268</v>
      </c>
      <c r="B137" s="12" t="s">
        <v>456</v>
      </c>
      <c r="C137" s="1476">
        <f>'RM_1.2.sz.mell'!C137</f>
        <v>0</v>
      </c>
      <c r="D137" s="1476">
        <f>'RM_1.2.sz.mell'!K137</f>
        <v>0</v>
      </c>
      <c r="E137" s="274"/>
    </row>
    <row r="138" spans="1:5" ht="12" customHeight="1" x14ac:dyDescent="0.3">
      <c r="A138" s="15" t="s">
        <v>269</v>
      </c>
      <c r="B138" s="12" t="s">
        <v>457</v>
      </c>
      <c r="C138" s="1476">
        <f>'RM_1.2.sz.mell'!C138</f>
        <v>0</v>
      </c>
      <c r="D138" s="1476">
        <f>'RM_1.2.sz.mell'!K138</f>
        <v>0</v>
      </c>
      <c r="E138" s="274"/>
    </row>
    <row r="139" spans="1:5" ht="12" customHeight="1" thickBot="1" x14ac:dyDescent="0.35">
      <c r="A139" s="13" t="s">
        <v>270</v>
      </c>
      <c r="B139" s="12" t="s">
        <v>458</v>
      </c>
      <c r="C139" s="1476">
        <f>'RM_1.2.sz.mell'!C139</f>
        <v>0</v>
      </c>
      <c r="D139" s="1476">
        <f>'RM_1.2.sz.mell'!K139</f>
        <v>0</v>
      </c>
      <c r="E139" s="274"/>
    </row>
    <row r="140" spans="1:5" ht="12" customHeight="1" thickBot="1" x14ac:dyDescent="0.35">
      <c r="A140" s="20" t="s">
        <v>22</v>
      </c>
      <c r="B140" s="128" t="s">
        <v>450</v>
      </c>
      <c r="C140" s="725">
        <f>'RM_1.2.sz.mell'!C140</f>
        <v>0</v>
      </c>
      <c r="D140" s="725">
        <f>'RM_1.2.sz.mell'!K140</f>
        <v>0</v>
      </c>
      <c r="E140" s="273">
        <f>SUM(E141:E146)</f>
        <v>0</v>
      </c>
    </row>
    <row r="141" spans="1:5" ht="12" customHeight="1" x14ac:dyDescent="0.3">
      <c r="A141" s="15" t="s">
        <v>91</v>
      </c>
      <c r="B141" s="9" t="s">
        <v>459</v>
      </c>
      <c r="C141" s="1476">
        <f>'RM_1.2.sz.mell'!C141</f>
        <v>0</v>
      </c>
      <c r="D141" s="1476">
        <f>'RM_1.2.sz.mell'!K141</f>
        <v>0</v>
      </c>
      <c r="E141" s="274"/>
    </row>
    <row r="142" spans="1:5" ht="12" customHeight="1" x14ac:dyDescent="0.3">
      <c r="A142" s="15" t="s">
        <v>92</v>
      </c>
      <c r="B142" s="9" t="s">
        <v>451</v>
      </c>
      <c r="C142" s="1476">
        <f>'RM_1.2.sz.mell'!C142</f>
        <v>0</v>
      </c>
      <c r="D142" s="1476">
        <f>'RM_1.2.sz.mell'!K142</f>
        <v>0</v>
      </c>
      <c r="E142" s="274"/>
    </row>
    <row r="143" spans="1:5" ht="12" customHeight="1" x14ac:dyDescent="0.3">
      <c r="A143" s="15" t="s">
        <v>93</v>
      </c>
      <c r="B143" s="9" t="s">
        <v>452</v>
      </c>
      <c r="C143" s="1476">
        <f>'RM_1.2.sz.mell'!C143</f>
        <v>0</v>
      </c>
      <c r="D143" s="1476">
        <f>'RM_1.2.sz.mell'!K143</f>
        <v>0</v>
      </c>
      <c r="E143" s="274"/>
    </row>
    <row r="144" spans="1:5" ht="12" customHeight="1" x14ac:dyDescent="0.3">
      <c r="A144" s="15" t="s">
        <v>175</v>
      </c>
      <c r="B144" s="9" t="s">
        <v>453</v>
      </c>
      <c r="C144" s="1476">
        <f>'RM_1.2.sz.mell'!C144</f>
        <v>0</v>
      </c>
      <c r="D144" s="1476">
        <f>'RM_1.2.sz.mell'!K144</f>
        <v>0</v>
      </c>
      <c r="E144" s="274"/>
    </row>
    <row r="145" spans="1:9" ht="12" customHeight="1" x14ac:dyDescent="0.3">
      <c r="A145" s="15" t="s">
        <v>176</v>
      </c>
      <c r="B145" s="9" t="s">
        <v>454</v>
      </c>
      <c r="C145" s="1476">
        <f>'RM_1.2.sz.mell'!C145</f>
        <v>0</v>
      </c>
      <c r="D145" s="1476">
        <f>'RM_1.2.sz.mell'!K145</f>
        <v>0</v>
      </c>
      <c r="E145" s="274"/>
    </row>
    <row r="146" spans="1:9" ht="12" customHeight="1" thickBot="1" x14ac:dyDescent="0.35">
      <c r="A146" s="18" t="s">
        <v>177</v>
      </c>
      <c r="B146" s="860" t="s">
        <v>455</v>
      </c>
      <c r="C146" s="1515">
        <f>'RM_1.2.sz.mell'!C146</f>
        <v>0</v>
      </c>
      <c r="D146" s="1515">
        <f>'RM_1.2.sz.mell'!K146</f>
        <v>0</v>
      </c>
      <c r="E146" s="503"/>
    </row>
    <row r="147" spans="1:9" ht="12" customHeight="1" thickBot="1" x14ac:dyDescent="0.35">
      <c r="A147" s="20" t="s">
        <v>23</v>
      </c>
      <c r="B147" s="128" t="s">
        <v>463</v>
      </c>
      <c r="C147" s="726">
        <f>'RM_1.2.sz.mell'!C147</f>
        <v>445354</v>
      </c>
      <c r="D147" s="726">
        <f>'RM_1.2.sz.mell'!K147</f>
        <v>724090</v>
      </c>
      <c r="E147" s="457">
        <f>+E148+E149+E150+E151</f>
        <v>0</v>
      </c>
    </row>
    <row r="148" spans="1:9" ht="12" customHeight="1" x14ac:dyDescent="0.3">
      <c r="A148" s="15" t="s">
        <v>94</v>
      </c>
      <c r="B148" s="9" t="s">
        <v>371</v>
      </c>
      <c r="C148" s="1476">
        <f>'RM_1.2.sz.mell'!C148</f>
        <v>0</v>
      </c>
      <c r="D148" s="1476">
        <f>'RM_1.2.sz.mell'!K148</f>
        <v>0</v>
      </c>
      <c r="E148" s="274"/>
    </row>
    <row r="149" spans="1:9" ht="12" customHeight="1" x14ac:dyDescent="0.3">
      <c r="A149" s="15" t="s">
        <v>95</v>
      </c>
      <c r="B149" s="9" t="s">
        <v>372</v>
      </c>
      <c r="C149" s="1476">
        <f>'RM_1.2.sz.mell'!C149</f>
        <v>445354</v>
      </c>
      <c r="D149" s="1476">
        <f>'RM_1.2.sz.mell'!K149</f>
        <v>724090</v>
      </c>
      <c r="E149" s="274"/>
    </row>
    <row r="150" spans="1:9" ht="12" customHeight="1" x14ac:dyDescent="0.3">
      <c r="A150" s="15" t="s">
        <v>288</v>
      </c>
      <c r="B150" s="9" t="s">
        <v>464</v>
      </c>
      <c r="C150" s="1476">
        <f>'RM_1.2.sz.mell'!C150</f>
        <v>0</v>
      </c>
      <c r="D150" s="1476">
        <f>'RM_1.2.sz.mell'!K150</f>
        <v>0</v>
      </c>
      <c r="E150" s="274"/>
    </row>
    <row r="151" spans="1:9" ht="12" customHeight="1" thickBot="1" x14ac:dyDescent="0.35">
      <c r="A151" s="13" t="s">
        <v>289</v>
      </c>
      <c r="B151" s="7" t="s">
        <v>390</v>
      </c>
      <c r="C151" s="1476">
        <f>'RM_1.2.sz.mell'!C151</f>
        <v>0</v>
      </c>
      <c r="D151" s="1476">
        <f>'RM_1.2.sz.mell'!K151</f>
        <v>0</v>
      </c>
      <c r="E151" s="274"/>
    </row>
    <row r="152" spans="1:9" ht="12" customHeight="1" thickBot="1" x14ac:dyDescent="0.35">
      <c r="A152" s="20" t="s">
        <v>24</v>
      </c>
      <c r="B152" s="128" t="s">
        <v>465</v>
      </c>
      <c r="C152" s="727">
        <f>'RM_1.2.sz.mell'!C152</f>
        <v>0</v>
      </c>
      <c r="D152" s="727">
        <f>'RM_1.2.sz.mell'!K152</f>
        <v>0</v>
      </c>
      <c r="E152" s="505">
        <f>SUM(E153:E157)</f>
        <v>0</v>
      </c>
    </row>
    <row r="153" spans="1:9" ht="12" customHeight="1" x14ac:dyDescent="0.3">
      <c r="A153" s="15" t="s">
        <v>96</v>
      </c>
      <c r="B153" s="9" t="s">
        <v>460</v>
      </c>
      <c r="C153" s="1476">
        <f>'RM_1.2.sz.mell'!C153</f>
        <v>0</v>
      </c>
      <c r="D153" s="1476">
        <f>'RM_1.2.sz.mell'!K153</f>
        <v>0</v>
      </c>
      <c r="E153" s="274"/>
    </row>
    <row r="154" spans="1:9" ht="12" customHeight="1" x14ac:dyDescent="0.3">
      <c r="A154" s="15" t="s">
        <v>97</v>
      </c>
      <c r="B154" s="9" t="s">
        <v>467</v>
      </c>
      <c r="C154" s="1476">
        <f>'RM_1.2.sz.mell'!C154</f>
        <v>0</v>
      </c>
      <c r="D154" s="1476">
        <f>'RM_1.2.sz.mell'!K154</f>
        <v>0</v>
      </c>
      <c r="E154" s="274"/>
    </row>
    <row r="155" spans="1:9" ht="12" customHeight="1" x14ac:dyDescent="0.3">
      <c r="A155" s="15" t="s">
        <v>300</v>
      </c>
      <c r="B155" s="9" t="s">
        <v>462</v>
      </c>
      <c r="C155" s="1476">
        <f>'RM_1.2.sz.mell'!C155</f>
        <v>0</v>
      </c>
      <c r="D155" s="1476">
        <f>'RM_1.2.sz.mell'!K155</f>
        <v>0</v>
      </c>
      <c r="E155" s="274"/>
    </row>
    <row r="156" spans="1:9" ht="12" customHeight="1" x14ac:dyDescent="0.3">
      <c r="A156" s="15" t="s">
        <v>301</v>
      </c>
      <c r="B156" s="9" t="s">
        <v>468</v>
      </c>
      <c r="C156" s="1476">
        <f>'RM_1.2.sz.mell'!C156</f>
        <v>0</v>
      </c>
      <c r="D156" s="1476">
        <f>'RM_1.2.sz.mell'!K156</f>
        <v>0</v>
      </c>
      <c r="E156" s="274"/>
    </row>
    <row r="157" spans="1:9" ht="12" customHeight="1" thickBot="1" x14ac:dyDescent="0.35">
      <c r="A157" s="15" t="s">
        <v>466</v>
      </c>
      <c r="B157" s="9" t="s">
        <v>469</v>
      </c>
      <c r="C157" s="1476">
        <f>'RM_1.2.sz.mell'!C157</f>
        <v>0</v>
      </c>
      <c r="D157" s="1476">
        <f>'RM_1.2.sz.mell'!K157</f>
        <v>0</v>
      </c>
      <c r="E157" s="274"/>
    </row>
    <row r="158" spans="1:9" ht="12" customHeight="1" thickBot="1" x14ac:dyDescent="0.35">
      <c r="A158" s="20" t="s">
        <v>25</v>
      </c>
      <c r="B158" s="128" t="s">
        <v>470</v>
      </c>
      <c r="C158" s="727">
        <f>'RM_1.2.sz.mell'!C158</f>
        <v>0</v>
      </c>
      <c r="D158" s="727">
        <f>'RM_1.2.sz.mell'!K158</f>
        <v>0</v>
      </c>
      <c r="E158" s="506"/>
    </row>
    <row r="159" spans="1:9" ht="12" customHeight="1" thickBot="1" x14ac:dyDescent="0.35">
      <c r="A159" s="20" t="s">
        <v>26</v>
      </c>
      <c r="B159" s="128" t="s">
        <v>471</v>
      </c>
      <c r="C159" s="727">
        <f>'RM_1.2.sz.mell'!C159</f>
        <v>0</v>
      </c>
      <c r="D159" s="727">
        <f>'RM_1.2.sz.mell'!K159</f>
        <v>0</v>
      </c>
      <c r="E159" s="506"/>
    </row>
    <row r="160" spans="1:9" ht="15.15" customHeight="1" thickBot="1" x14ac:dyDescent="0.35">
      <c r="A160" s="20" t="s">
        <v>27</v>
      </c>
      <c r="B160" s="128" t="s">
        <v>473</v>
      </c>
      <c r="C160" s="733">
        <f>'RM_1.2.sz.mell'!C160</f>
        <v>445354</v>
      </c>
      <c r="D160" s="733">
        <f>'RM_1.2.sz.mell'!K160</f>
        <v>724090</v>
      </c>
      <c r="E160" s="507">
        <f>+E136+E140+E147+E152+E158+E159</f>
        <v>0</v>
      </c>
      <c r="F160" s="437"/>
      <c r="G160" s="438"/>
      <c r="H160" s="438"/>
      <c r="I160" s="438"/>
    </row>
    <row r="161" spans="1:5" s="425" customFormat="1" ht="12.9" customHeight="1" thickBot="1" x14ac:dyDescent="0.3">
      <c r="A161" s="305" t="s">
        <v>28</v>
      </c>
      <c r="B161" s="390" t="s">
        <v>472</v>
      </c>
      <c r="C161" s="733">
        <f>'RM_1.2.sz.mell'!C161</f>
        <v>62443841</v>
      </c>
      <c r="D161" s="733">
        <f>'RM_1.2.sz.mell'!K161</f>
        <v>85038675</v>
      </c>
      <c r="E161" s="507">
        <f>+E135+E160</f>
        <v>0</v>
      </c>
    </row>
    <row r="162" spans="1:5" x14ac:dyDescent="0.3">
      <c r="C162" s="734">
        <f>'RM_1.2.sz.mell'!C162</f>
        <v>0</v>
      </c>
      <c r="D162" s="734">
        <f>'RM_1.2.sz.mell'!K162</f>
        <v>0</v>
      </c>
    </row>
    <row r="163" spans="1:5" x14ac:dyDescent="0.3">
      <c r="A163" s="1696" t="s">
        <v>373</v>
      </c>
      <c r="B163" s="1696"/>
      <c r="C163" s="1696"/>
      <c r="D163" s="1696"/>
      <c r="E163" s="1696"/>
    </row>
    <row r="164" spans="1:5" ht="15.15" customHeight="1" thickBot="1" x14ac:dyDescent="0.35">
      <c r="A164" s="1595" t="s">
        <v>154</v>
      </c>
      <c r="B164" s="1595"/>
      <c r="C164" s="317"/>
      <c r="E164" s="317" t="str">
        <f>E96</f>
        <v xml:space="preserve"> Forintban!</v>
      </c>
    </row>
    <row r="165" spans="1:5" ht="25.5" customHeight="1" thickBot="1" x14ac:dyDescent="0.35">
      <c r="A165" s="20">
        <v>1</v>
      </c>
      <c r="B165" s="27" t="s">
        <v>474</v>
      </c>
      <c r="C165" s="736">
        <f>+C68-C135</f>
        <v>-43554646</v>
      </c>
      <c r="D165" s="407">
        <f>+D68-D135</f>
        <v>-50017788</v>
      </c>
      <c r="E165" s="273">
        <f>+E68-E135</f>
        <v>0</v>
      </c>
    </row>
    <row r="166" spans="1:5" ht="32.4" customHeight="1" thickBot="1" x14ac:dyDescent="0.35">
      <c r="A166" s="20" t="s">
        <v>19</v>
      </c>
      <c r="B166" s="27" t="s">
        <v>480</v>
      </c>
      <c r="C166" s="407">
        <f>+C92-C160</f>
        <v>43554646</v>
      </c>
      <c r="D166" s="407">
        <f>+D92-D160</f>
        <v>50017788</v>
      </c>
      <c r="E166" s="273">
        <f>+E92-E160</f>
        <v>0</v>
      </c>
    </row>
  </sheetData>
  <sheetProtection sheet="1"/>
  <mergeCells count="16">
    <mergeCell ref="A7:B7"/>
    <mergeCell ref="B1:E1"/>
    <mergeCell ref="A2:E2"/>
    <mergeCell ref="A3:E3"/>
    <mergeCell ref="A4:E4"/>
    <mergeCell ref="A6:E6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tabColor theme="8"/>
  </sheetPr>
  <dimension ref="A1:I166"/>
  <sheetViews>
    <sheetView zoomScale="120" zoomScaleNormal="120" zoomScaleSheetLayoutView="100" workbookViewId="0">
      <selection activeCell="C165" sqref="C165:E166"/>
    </sheetView>
  </sheetViews>
  <sheetFormatPr defaultColWidth="9.33203125" defaultRowHeight="15.6" x14ac:dyDescent="0.3"/>
  <cols>
    <col min="1" max="1" width="9.44140625" style="391" customWidth="1"/>
    <col min="2" max="2" width="65.77734375" style="391" customWidth="1"/>
    <col min="3" max="3" width="17.77734375" style="392" customWidth="1"/>
    <col min="4" max="5" width="17.77734375" style="423" customWidth="1"/>
    <col min="6" max="16384" width="9.33203125" style="423"/>
  </cols>
  <sheetData>
    <row r="1" spans="1:5" x14ac:dyDescent="0.3">
      <c r="A1" s="643"/>
      <c r="B1" s="1589" t="str">
        <f>CONCATENATE("1.3. melléklet ",IB_ALAPADATOK!A7," ",IB_ALAPADATOK!B7," ",IB_ALAPADATOK!C7," ",IB_ALAPADATOK!D7)</f>
        <v>1.3. melléklet a 2019. I. félévi költségvetési tájékoztatóhoz</v>
      </c>
      <c r="C1" s="1590"/>
      <c r="D1" s="1590"/>
      <c r="E1" s="1590"/>
    </row>
    <row r="2" spans="1:5" x14ac:dyDescent="0.3">
      <c r="A2" s="1699" t="str">
        <f>CONCATENATE(IB_ALAPADATOK!A3)</f>
        <v>Hidegkút Község Önkormányzata</v>
      </c>
      <c r="B2" s="1801"/>
      <c r="C2" s="1801"/>
      <c r="D2" s="1801"/>
      <c r="E2" s="1801"/>
    </row>
    <row r="3" spans="1:5" x14ac:dyDescent="0.3">
      <c r="A3" s="1699" t="str">
        <f>CONCATENATE("Tájékoztatató a ",IB_ALAPADATOK!B7," évi költségvetés  ",IB_ALAPADATOK!C8," alakulásáról")</f>
        <v>Tájékoztatató a 2019. évi költségvetés  I. féléves alakulásáról</v>
      </c>
      <c r="B3" s="1699"/>
      <c r="C3" s="1700"/>
      <c r="D3" s="1699"/>
      <c r="E3" s="1699"/>
    </row>
    <row r="4" spans="1:5" x14ac:dyDescent="0.3">
      <c r="A4" s="1699" t="s">
        <v>823</v>
      </c>
      <c r="B4" s="1699"/>
      <c r="C4" s="1700"/>
      <c r="D4" s="1699"/>
      <c r="E4" s="1699"/>
    </row>
    <row r="5" spans="1:5" x14ac:dyDescent="0.3">
      <c r="A5" s="643"/>
      <c r="B5" s="643"/>
      <c r="C5" s="647"/>
      <c r="D5" s="690"/>
      <c r="E5" s="690"/>
    </row>
    <row r="6" spans="1:5" ht="15.9" customHeight="1" x14ac:dyDescent="0.3">
      <c r="A6" s="1591" t="s">
        <v>15</v>
      </c>
      <c r="B6" s="1591"/>
      <c r="C6" s="1591"/>
      <c r="D6" s="1591"/>
      <c r="E6" s="1591"/>
    </row>
    <row r="7" spans="1:5" ht="15.9" customHeight="1" thickBot="1" x14ac:dyDescent="0.35">
      <c r="A7" s="1592" t="s">
        <v>152</v>
      </c>
      <c r="B7" s="1592"/>
      <c r="C7" s="691"/>
      <c r="D7" s="690"/>
      <c r="E7" s="691" t="str">
        <f>CONCATENATE('IB_1.2.sz.mell.'!E7)</f>
        <v xml:space="preserve"> Forintban!</v>
      </c>
    </row>
    <row r="8" spans="1:5" x14ac:dyDescent="0.3">
      <c r="A8" s="1688" t="s">
        <v>69</v>
      </c>
      <c r="B8" s="1690" t="s">
        <v>17</v>
      </c>
      <c r="C8" s="1692" t="str">
        <f>+CONCATENATE(LEFT(IB_ÖSSZEFÜGGÉSEK!A6,4),". évi")</f>
        <v>2019. évi</v>
      </c>
      <c r="D8" s="1693"/>
      <c r="E8" s="1695"/>
    </row>
    <row r="9" spans="1:5" ht="23.4" thickBot="1" x14ac:dyDescent="0.35">
      <c r="A9" s="1689"/>
      <c r="B9" s="1691"/>
      <c r="C9" s="855" t="s">
        <v>759</v>
      </c>
      <c r="D9" s="856" t="s">
        <v>825</v>
      </c>
      <c r="E9" s="857" t="str">
        <f>+CONCATENATE(IB_ALAPADATOK!B7,IB_ALAPADATOK!C9," teljesítés")</f>
        <v>2019. VI. 30. teljesítés</v>
      </c>
    </row>
    <row r="10" spans="1:5" s="424" customFormat="1" ht="12" customHeight="1" thickBot="1" x14ac:dyDescent="0.25">
      <c r="A10" s="419" t="s">
        <v>493</v>
      </c>
      <c r="B10" s="420" t="s">
        <v>494</v>
      </c>
      <c r="C10" s="420" t="s">
        <v>495</v>
      </c>
      <c r="D10" s="420" t="s">
        <v>497</v>
      </c>
      <c r="E10" s="858" t="s">
        <v>496</v>
      </c>
    </row>
    <row r="11" spans="1:5" s="425" customFormat="1" ht="12" customHeight="1" thickBot="1" x14ac:dyDescent="0.3">
      <c r="A11" s="20" t="s">
        <v>18</v>
      </c>
      <c r="B11" s="21" t="s">
        <v>252</v>
      </c>
      <c r="C11" s="407">
        <f>'RM_1.3.sz.mell.'!C11</f>
        <v>0</v>
      </c>
      <c r="D11" s="407">
        <f>'RM_1.3.sz.mell.'!K11</f>
        <v>0</v>
      </c>
      <c r="E11" s="273">
        <f>+E12+E13+E14+E15+E16+E17</f>
        <v>0</v>
      </c>
    </row>
    <row r="12" spans="1:5" s="425" customFormat="1" ht="12" customHeight="1" x14ac:dyDescent="0.25">
      <c r="A12" s="15" t="s">
        <v>98</v>
      </c>
      <c r="B12" s="426" t="s">
        <v>253</v>
      </c>
      <c r="C12" s="699">
        <f>'RM_1.3.sz.mell.'!C12</f>
        <v>0</v>
      </c>
      <c r="D12" s="699">
        <f>'RM_1.3.sz.mell.'!K12</f>
        <v>0</v>
      </c>
      <c r="E12" s="275"/>
    </row>
    <row r="13" spans="1:5" s="425" customFormat="1" ht="12" customHeight="1" x14ac:dyDescent="0.25">
      <c r="A13" s="14" t="s">
        <v>99</v>
      </c>
      <c r="B13" s="427" t="s">
        <v>254</v>
      </c>
      <c r="C13" s="717">
        <f>'RM_1.3.sz.mell.'!C13</f>
        <v>0</v>
      </c>
      <c r="D13" s="717">
        <f>'RM_1.3.sz.mell.'!K13</f>
        <v>0</v>
      </c>
      <c r="E13" s="274"/>
    </row>
    <row r="14" spans="1:5" s="425" customFormat="1" ht="12" customHeight="1" x14ac:dyDescent="0.25">
      <c r="A14" s="14" t="s">
        <v>100</v>
      </c>
      <c r="B14" s="427" t="s">
        <v>255</v>
      </c>
      <c r="C14" s="717">
        <f>'RM_1.3.sz.mell.'!C14</f>
        <v>0</v>
      </c>
      <c r="D14" s="717">
        <f>'RM_1.3.sz.mell.'!K14</f>
        <v>0</v>
      </c>
      <c r="E14" s="274"/>
    </row>
    <row r="15" spans="1:5" s="425" customFormat="1" ht="12" customHeight="1" x14ac:dyDescent="0.25">
      <c r="A15" s="14" t="s">
        <v>101</v>
      </c>
      <c r="B15" s="427" t="s">
        <v>256</v>
      </c>
      <c r="C15" s="717">
        <f>'RM_1.3.sz.mell.'!C15</f>
        <v>0</v>
      </c>
      <c r="D15" s="717">
        <f>'RM_1.3.sz.mell.'!K15</f>
        <v>0</v>
      </c>
      <c r="E15" s="274"/>
    </row>
    <row r="16" spans="1:5" s="425" customFormat="1" ht="12" customHeight="1" x14ac:dyDescent="0.25">
      <c r="A16" s="14" t="s">
        <v>148</v>
      </c>
      <c r="B16" s="303" t="s">
        <v>432</v>
      </c>
      <c r="C16" s="717">
        <f>'RM_1.3.sz.mell.'!C16</f>
        <v>0</v>
      </c>
      <c r="D16" s="717">
        <f>'RM_1.3.sz.mell.'!K16</f>
        <v>0</v>
      </c>
      <c r="E16" s="274"/>
    </row>
    <row r="17" spans="1:5" s="425" customFormat="1" ht="12" customHeight="1" thickBot="1" x14ac:dyDescent="0.3">
      <c r="A17" s="16" t="s">
        <v>102</v>
      </c>
      <c r="B17" s="304" t="s">
        <v>433</v>
      </c>
      <c r="C17" s="717">
        <f>'RM_1.3.sz.mell.'!C17</f>
        <v>0</v>
      </c>
      <c r="D17" s="717">
        <f>'RM_1.3.sz.mell.'!K17</f>
        <v>0</v>
      </c>
      <c r="E17" s="274"/>
    </row>
    <row r="18" spans="1:5" s="425" customFormat="1" ht="12" customHeight="1" thickBot="1" x14ac:dyDescent="0.3">
      <c r="A18" s="20" t="s">
        <v>19</v>
      </c>
      <c r="B18" s="302" t="s">
        <v>257</v>
      </c>
      <c r="C18" s="407">
        <f>'RM_1.3.sz.mell.'!C18</f>
        <v>0</v>
      </c>
      <c r="D18" s="407">
        <f>'RM_1.3.sz.mell.'!K18</f>
        <v>0</v>
      </c>
      <c r="E18" s="273">
        <f>+E19+E20+E21+E22+E23</f>
        <v>0</v>
      </c>
    </row>
    <row r="19" spans="1:5" s="425" customFormat="1" ht="12" customHeight="1" x14ac:dyDescent="0.25">
      <c r="A19" s="15" t="s">
        <v>104</v>
      </c>
      <c r="B19" s="426" t="s">
        <v>258</v>
      </c>
      <c r="C19" s="699">
        <f>'RM_1.3.sz.mell.'!C19</f>
        <v>0</v>
      </c>
      <c r="D19" s="699">
        <f>'RM_1.3.sz.mell.'!K19</f>
        <v>0</v>
      </c>
      <c r="E19" s="275"/>
    </row>
    <row r="20" spans="1:5" s="425" customFormat="1" ht="12" customHeight="1" x14ac:dyDescent="0.25">
      <c r="A20" s="14" t="s">
        <v>105</v>
      </c>
      <c r="B20" s="427" t="s">
        <v>259</v>
      </c>
      <c r="C20" s="717">
        <f>'RM_1.3.sz.mell.'!C20</f>
        <v>0</v>
      </c>
      <c r="D20" s="717">
        <f>'RM_1.3.sz.mell.'!K20</f>
        <v>0</v>
      </c>
      <c r="E20" s="274"/>
    </row>
    <row r="21" spans="1:5" s="425" customFormat="1" ht="12" customHeight="1" x14ac:dyDescent="0.25">
      <c r="A21" s="14" t="s">
        <v>106</v>
      </c>
      <c r="B21" s="427" t="s">
        <v>422</v>
      </c>
      <c r="C21" s="717">
        <f>'RM_1.3.sz.mell.'!C21</f>
        <v>0</v>
      </c>
      <c r="D21" s="717">
        <f>'RM_1.3.sz.mell.'!K21</f>
        <v>0</v>
      </c>
      <c r="E21" s="274"/>
    </row>
    <row r="22" spans="1:5" s="425" customFormat="1" ht="12" customHeight="1" x14ac:dyDescent="0.25">
      <c r="A22" s="14" t="s">
        <v>107</v>
      </c>
      <c r="B22" s="427" t="s">
        <v>423</v>
      </c>
      <c r="C22" s="717">
        <f>'RM_1.3.sz.mell.'!C22</f>
        <v>0</v>
      </c>
      <c r="D22" s="717">
        <f>'RM_1.3.sz.mell.'!K22</f>
        <v>0</v>
      </c>
      <c r="E22" s="274"/>
    </row>
    <row r="23" spans="1:5" s="425" customFormat="1" ht="12" customHeight="1" x14ac:dyDescent="0.25">
      <c r="A23" s="14" t="s">
        <v>108</v>
      </c>
      <c r="B23" s="427" t="s">
        <v>260</v>
      </c>
      <c r="C23" s="717">
        <f>'RM_1.3.sz.mell.'!C23</f>
        <v>0</v>
      </c>
      <c r="D23" s="717">
        <f>'RM_1.3.sz.mell.'!K23</f>
        <v>0</v>
      </c>
      <c r="E23" s="274"/>
    </row>
    <row r="24" spans="1:5" s="425" customFormat="1" ht="12" customHeight="1" thickBot="1" x14ac:dyDescent="0.3">
      <c r="A24" s="16" t="s">
        <v>117</v>
      </c>
      <c r="B24" s="304" t="s">
        <v>261</v>
      </c>
      <c r="C24" s="719">
        <f>'RM_1.3.sz.mell.'!C24</f>
        <v>0</v>
      </c>
      <c r="D24" s="719">
        <f>'RM_1.3.sz.mell.'!K24</f>
        <v>0</v>
      </c>
      <c r="E24" s="276"/>
    </row>
    <row r="25" spans="1:5" s="425" customFormat="1" ht="12" customHeight="1" thickBot="1" x14ac:dyDescent="0.3">
      <c r="A25" s="20" t="s">
        <v>20</v>
      </c>
      <c r="B25" s="21" t="s">
        <v>262</v>
      </c>
      <c r="C25" s="407">
        <f>'RM_1.3.sz.mell.'!C25</f>
        <v>0</v>
      </c>
      <c r="D25" s="407">
        <f>'RM_1.3.sz.mell.'!K25</f>
        <v>0</v>
      </c>
      <c r="E25" s="273">
        <f>+E26+E27+E28+E29+E30</f>
        <v>0</v>
      </c>
    </row>
    <row r="26" spans="1:5" s="425" customFormat="1" ht="12" customHeight="1" x14ac:dyDescent="0.25">
      <c r="A26" s="15" t="s">
        <v>87</v>
      </c>
      <c r="B26" s="426" t="s">
        <v>263</v>
      </c>
      <c r="C26" s="699">
        <f>'RM_1.3.sz.mell.'!C26</f>
        <v>0</v>
      </c>
      <c r="D26" s="699">
        <f>'RM_1.3.sz.mell.'!K26</f>
        <v>0</v>
      </c>
      <c r="E26" s="275"/>
    </row>
    <row r="27" spans="1:5" s="425" customFormat="1" ht="12" customHeight="1" x14ac:dyDescent="0.25">
      <c r="A27" s="14" t="s">
        <v>88</v>
      </c>
      <c r="B27" s="427" t="s">
        <v>264</v>
      </c>
      <c r="C27" s="717">
        <f>'RM_1.3.sz.mell.'!C27</f>
        <v>0</v>
      </c>
      <c r="D27" s="717">
        <f>'RM_1.3.sz.mell.'!K27</f>
        <v>0</v>
      </c>
      <c r="E27" s="274"/>
    </row>
    <row r="28" spans="1:5" s="425" customFormat="1" ht="12" customHeight="1" x14ac:dyDescent="0.25">
      <c r="A28" s="14" t="s">
        <v>89</v>
      </c>
      <c r="B28" s="427" t="s">
        <v>424</v>
      </c>
      <c r="C28" s="717">
        <f>'RM_1.3.sz.mell.'!C28</f>
        <v>0</v>
      </c>
      <c r="D28" s="717">
        <f>'RM_1.3.sz.mell.'!K28</f>
        <v>0</v>
      </c>
      <c r="E28" s="274"/>
    </row>
    <row r="29" spans="1:5" s="425" customFormat="1" ht="12" customHeight="1" x14ac:dyDescent="0.25">
      <c r="A29" s="14" t="s">
        <v>90</v>
      </c>
      <c r="B29" s="427" t="s">
        <v>425</v>
      </c>
      <c r="C29" s="717">
        <f>'RM_1.3.sz.mell.'!C29</f>
        <v>0</v>
      </c>
      <c r="D29" s="717">
        <f>'RM_1.3.sz.mell.'!K29</f>
        <v>0</v>
      </c>
      <c r="E29" s="274"/>
    </row>
    <row r="30" spans="1:5" s="425" customFormat="1" ht="12" customHeight="1" x14ac:dyDescent="0.25">
      <c r="A30" s="14" t="s">
        <v>171</v>
      </c>
      <c r="B30" s="427" t="s">
        <v>265</v>
      </c>
      <c r="C30" s="717">
        <f>'RM_1.3.sz.mell.'!C30</f>
        <v>0</v>
      </c>
      <c r="D30" s="717">
        <f>'RM_1.3.sz.mell.'!K30</f>
        <v>0</v>
      </c>
      <c r="E30" s="274"/>
    </row>
    <row r="31" spans="1:5" s="425" customFormat="1" ht="12" customHeight="1" thickBot="1" x14ac:dyDescent="0.3">
      <c r="A31" s="16" t="s">
        <v>172</v>
      </c>
      <c r="B31" s="428" t="s">
        <v>266</v>
      </c>
      <c r="C31" s="719">
        <f>'RM_1.3.sz.mell.'!C31</f>
        <v>0</v>
      </c>
      <c r="D31" s="719">
        <f>'RM_1.3.sz.mell.'!K31</f>
        <v>0</v>
      </c>
      <c r="E31" s="276"/>
    </row>
    <row r="32" spans="1:5" s="425" customFormat="1" ht="12" customHeight="1" thickBot="1" x14ac:dyDescent="0.3">
      <c r="A32" s="20" t="s">
        <v>173</v>
      </c>
      <c r="B32" s="21" t="s">
        <v>551</v>
      </c>
      <c r="C32" s="414">
        <f>'RM_1.3.sz.mell.'!C32</f>
        <v>0</v>
      </c>
      <c r="D32" s="414">
        <f>'RM_1.3.sz.mell.'!K32</f>
        <v>0</v>
      </c>
      <c r="E32" s="457">
        <f>SUM(E33:E39)</f>
        <v>0</v>
      </c>
    </row>
    <row r="33" spans="1:5" s="425" customFormat="1" ht="12" customHeight="1" x14ac:dyDescent="0.25">
      <c r="A33" s="15" t="s">
        <v>268</v>
      </c>
      <c r="B33" s="426" t="s">
        <v>555</v>
      </c>
      <c r="C33" s="699">
        <f>'RM_1.3.sz.mell.'!C33</f>
        <v>0</v>
      </c>
      <c r="D33" s="699">
        <f>'RM_1.3.sz.mell.'!K33</f>
        <v>0</v>
      </c>
      <c r="E33" s="275"/>
    </row>
    <row r="34" spans="1:5" s="425" customFormat="1" ht="12" customHeight="1" x14ac:dyDescent="0.25">
      <c r="A34" s="14" t="s">
        <v>269</v>
      </c>
      <c r="B34" s="427" t="s">
        <v>556</v>
      </c>
      <c r="C34" s="717">
        <f>'RM_1.3.sz.mell.'!C34</f>
        <v>0</v>
      </c>
      <c r="D34" s="717">
        <f>'RM_1.3.sz.mell.'!K34</f>
        <v>0</v>
      </c>
      <c r="E34" s="274"/>
    </row>
    <row r="35" spans="1:5" s="425" customFormat="1" ht="12" customHeight="1" x14ac:dyDescent="0.25">
      <c r="A35" s="14" t="s">
        <v>270</v>
      </c>
      <c r="B35" s="427" t="s">
        <v>557</v>
      </c>
      <c r="C35" s="717">
        <f>'RM_1.3.sz.mell.'!C35</f>
        <v>0</v>
      </c>
      <c r="D35" s="717">
        <f>'RM_1.3.sz.mell.'!K35</f>
        <v>0</v>
      </c>
      <c r="E35" s="274"/>
    </row>
    <row r="36" spans="1:5" s="425" customFormat="1" ht="12" customHeight="1" x14ac:dyDescent="0.25">
      <c r="A36" s="14" t="s">
        <v>271</v>
      </c>
      <c r="B36" s="427" t="s">
        <v>558</v>
      </c>
      <c r="C36" s="717">
        <f>'RM_1.3.sz.mell.'!C36</f>
        <v>0</v>
      </c>
      <c r="D36" s="717">
        <f>'RM_1.3.sz.mell.'!K36</f>
        <v>0</v>
      </c>
      <c r="E36" s="274"/>
    </row>
    <row r="37" spans="1:5" s="425" customFormat="1" ht="12" customHeight="1" x14ac:dyDescent="0.25">
      <c r="A37" s="14" t="s">
        <v>552</v>
      </c>
      <c r="B37" s="427" t="s">
        <v>272</v>
      </c>
      <c r="C37" s="717">
        <f>'RM_1.3.sz.mell.'!C37</f>
        <v>0</v>
      </c>
      <c r="D37" s="717">
        <f>'RM_1.3.sz.mell.'!K37</f>
        <v>0</v>
      </c>
      <c r="E37" s="274"/>
    </row>
    <row r="38" spans="1:5" s="425" customFormat="1" ht="12" customHeight="1" x14ac:dyDescent="0.25">
      <c r="A38" s="14" t="s">
        <v>553</v>
      </c>
      <c r="B38" s="427" t="s">
        <v>273</v>
      </c>
      <c r="C38" s="717">
        <f>'RM_1.3.sz.mell.'!C38</f>
        <v>0</v>
      </c>
      <c r="D38" s="717">
        <f>'RM_1.3.sz.mell.'!K38</f>
        <v>0</v>
      </c>
      <c r="E38" s="274"/>
    </row>
    <row r="39" spans="1:5" s="425" customFormat="1" ht="12" customHeight="1" thickBot="1" x14ac:dyDescent="0.3">
      <c r="A39" s="16" t="s">
        <v>554</v>
      </c>
      <c r="B39" s="525" t="s">
        <v>274</v>
      </c>
      <c r="C39" s="719">
        <f>'RM_1.3.sz.mell.'!C39</f>
        <v>0</v>
      </c>
      <c r="D39" s="719">
        <f>'RM_1.3.sz.mell.'!K39</f>
        <v>0</v>
      </c>
      <c r="E39" s="276"/>
    </row>
    <row r="40" spans="1:5" s="425" customFormat="1" ht="12" customHeight="1" thickBot="1" x14ac:dyDescent="0.3">
      <c r="A40" s="20" t="s">
        <v>22</v>
      </c>
      <c r="B40" s="21" t="s">
        <v>434</v>
      </c>
      <c r="C40" s="407">
        <f>'RM_1.3.sz.mell.'!C40</f>
        <v>0</v>
      </c>
      <c r="D40" s="407">
        <f>'RM_1.3.sz.mell.'!K40</f>
        <v>0</v>
      </c>
      <c r="E40" s="273">
        <f>SUM(E41:E51)</f>
        <v>0</v>
      </c>
    </row>
    <row r="41" spans="1:5" s="425" customFormat="1" ht="12" customHeight="1" x14ac:dyDescent="0.25">
      <c r="A41" s="15" t="s">
        <v>91</v>
      </c>
      <c r="B41" s="426" t="s">
        <v>277</v>
      </c>
      <c r="C41" s="699">
        <f>'RM_1.3.sz.mell.'!C41</f>
        <v>0</v>
      </c>
      <c r="D41" s="699">
        <f>'RM_1.3.sz.mell.'!K41</f>
        <v>0</v>
      </c>
      <c r="E41" s="275"/>
    </row>
    <row r="42" spans="1:5" s="425" customFormat="1" ht="12" customHeight="1" x14ac:dyDescent="0.25">
      <c r="A42" s="14" t="s">
        <v>92</v>
      </c>
      <c r="B42" s="427" t="s">
        <v>278</v>
      </c>
      <c r="C42" s="717">
        <f>'RM_1.3.sz.mell.'!C42</f>
        <v>0</v>
      </c>
      <c r="D42" s="717">
        <f>'RM_1.3.sz.mell.'!K42</f>
        <v>0</v>
      </c>
      <c r="E42" s="274"/>
    </row>
    <row r="43" spans="1:5" s="425" customFormat="1" ht="12" customHeight="1" x14ac:dyDescent="0.25">
      <c r="A43" s="14" t="s">
        <v>93</v>
      </c>
      <c r="B43" s="427" t="s">
        <v>279</v>
      </c>
      <c r="C43" s="717">
        <f>'RM_1.3.sz.mell.'!C43</f>
        <v>0</v>
      </c>
      <c r="D43" s="717">
        <f>'RM_1.3.sz.mell.'!K43</f>
        <v>0</v>
      </c>
      <c r="E43" s="274"/>
    </row>
    <row r="44" spans="1:5" s="425" customFormat="1" ht="12" customHeight="1" x14ac:dyDescent="0.25">
      <c r="A44" s="14" t="s">
        <v>175</v>
      </c>
      <c r="B44" s="427" t="s">
        <v>280</v>
      </c>
      <c r="C44" s="717">
        <f>'RM_1.3.sz.mell.'!C44</f>
        <v>0</v>
      </c>
      <c r="D44" s="717">
        <f>'RM_1.3.sz.mell.'!K44</f>
        <v>0</v>
      </c>
      <c r="E44" s="274"/>
    </row>
    <row r="45" spans="1:5" s="425" customFormat="1" ht="12" customHeight="1" x14ac:dyDescent="0.25">
      <c r="A45" s="14" t="s">
        <v>176</v>
      </c>
      <c r="B45" s="427" t="s">
        <v>281</v>
      </c>
      <c r="C45" s="717">
        <f>'RM_1.3.sz.mell.'!C45</f>
        <v>0</v>
      </c>
      <c r="D45" s="717">
        <f>'RM_1.3.sz.mell.'!K45</f>
        <v>0</v>
      </c>
      <c r="E45" s="274"/>
    </row>
    <row r="46" spans="1:5" s="425" customFormat="1" ht="12" customHeight="1" x14ac:dyDescent="0.25">
      <c r="A46" s="14" t="s">
        <v>177</v>
      </c>
      <c r="B46" s="427" t="s">
        <v>282</v>
      </c>
      <c r="C46" s="717">
        <f>'RM_1.3.sz.mell.'!C46</f>
        <v>0</v>
      </c>
      <c r="D46" s="717">
        <f>'RM_1.3.sz.mell.'!K46</f>
        <v>0</v>
      </c>
      <c r="E46" s="274"/>
    </row>
    <row r="47" spans="1:5" s="425" customFormat="1" ht="12" customHeight="1" x14ac:dyDescent="0.25">
      <c r="A47" s="14" t="s">
        <v>178</v>
      </c>
      <c r="B47" s="427" t="s">
        <v>283</v>
      </c>
      <c r="C47" s="717">
        <f>'RM_1.3.sz.mell.'!C47</f>
        <v>0</v>
      </c>
      <c r="D47" s="717">
        <f>'RM_1.3.sz.mell.'!K47</f>
        <v>0</v>
      </c>
      <c r="E47" s="274"/>
    </row>
    <row r="48" spans="1:5" s="425" customFormat="1" ht="12" customHeight="1" x14ac:dyDescent="0.25">
      <c r="A48" s="14" t="s">
        <v>179</v>
      </c>
      <c r="B48" s="427" t="s">
        <v>559</v>
      </c>
      <c r="C48" s="717">
        <f>'RM_1.3.sz.mell.'!C48</f>
        <v>0</v>
      </c>
      <c r="D48" s="717">
        <f>'RM_1.3.sz.mell.'!K48</f>
        <v>0</v>
      </c>
      <c r="E48" s="274"/>
    </row>
    <row r="49" spans="1:5" s="425" customFormat="1" ht="12" customHeight="1" x14ac:dyDescent="0.25">
      <c r="A49" s="14" t="s">
        <v>275</v>
      </c>
      <c r="B49" s="427" t="s">
        <v>285</v>
      </c>
      <c r="C49" s="710">
        <f>'RM_1.3.sz.mell.'!C49</f>
        <v>0</v>
      </c>
      <c r="D49" s="710">
        <f>'RM_1.3.sz.mell.'!K49</f>
        <v>0</v>
      </c>
      <c r="E49" s="277"/>
    </row>
    <row r="50" spans="1:5" s="425" customFormat="1" ht="12" customHeight="1" x14ac:dyDescent="0.25">
      <c r="A50" s="16" t="s">
        <v>276</v>
      </c>
      <c r="B50" s="428" t="s">
        <v>436</v>
      </c>
      <c r="C50" s="790">
        <f>'RM_1.3.sz.mell.'!C50</f>
        <v>0</v>
      </c>
      <c r="D50" s="790">
        <f>'RM_1.3.sz.mell.'!K50</f>
        <v>0</v>
      </c>
      <c r="E50" s="278"/>
    </row>
    <row r="51" spans="1:5" s="425" customFormat="1" ht="12" customHeight="1" thickBot="1" x14ac:dyDescent="0.3">
      <c r="A51" s="16" t="s">
        <v>435</v>
      </c>
      <c r="B51" s="304" t="s">
        <v>286</v>
      </c>
      <c r="C51" s="790">
        <f>'RM_1.3.sz.mell.'!C51</f>
        <v>0</v>
      </c>
      <c r="D51" s="790">
        <f>'RM_1.3.sz.mell.'!K51</f>
        <v>0</v>
      </c>
      <c r="E51" s="278"/>
    </row>
    <row r="52" spans="1:5" s="425" customFormat="1" ht="12" customHeight="1" thickBot="1" x14ac:dyDescent="0.3">
      <c r="A52" s="20" t="s">
        <v>23</v>
      </c>
      <c r="B52" s="21" t="s">
        <v>287</v>
      </c>
      <c r="C52" s="407">
        <f>'RM_1.3.sz.mell.'!C52</f>
        <v>0</v>
      </c>
      <c r="D52" s="407">
        <f>'RM_1.3.sz.mell.'!K52</f>
        <v>0</v>
      </c>
      <c r="E52" s="273">
        <f>SUM(E53:E57)</f>
        <v>0</v>
      </c>
    </row>
    <row r="53" spans="1:5" s="425" customFormat="1" ht="12" customHeight="1" x14ac:dyDescent="0.25">
      <c r="A53" s="15" t="s">
        <v>94</v>
      </c>
      <c r="B53" s="426" t="s">
        <v>291</v>
      </c>
      <c r="C53" s="703">
        <f>'RM_1.3.sz.mell.'!C53</f>
        <v>0</v>
      </c>
      <c r="D53" s="703">
        <f>'RM_1.3.sz.mell.'!K53</f>
        <v>0</v>
      </c>
      <c r="E53" s="300"/>
    </row>
    <row r="54" spans="1:5" s="425" customFormat="1" ht="12" customHeight="1" x14ac:dyDescent="0.25">
      <c r="A54" s="14" t="s">
        <v>95</v>
      </c>
      <c r="B54" s="427" t="s">
        <v>292</v>
      </c>
      <c r="C54" s="710">
        <f>'RM_1.3.sz.mell.'!C54</f>
        <v>0</v>
      </c>
      <c r="D54" s="710">
        <f>'RM_1.3.sz.mell.'!K54</f>
        <v>0</v>
      </c>
      <c r="E54" s="277"/>
    </row>
    <row r="55" spans="1:5" s="425" customFormat="1" ht="12" customHeight="1" x14ac:dyDescent="0.25">
      <c r="A55" s="14" t="s">
        <v>288</v>
      </c>
      <c r="B55" s="427" t="s">
        <v>293</v>
      </c>
      <c r="C55" s="710">
        <f>'RM_1.3.sz.mell.'!C55</f>
        <v>0</v>
      </c>
      <c r="D55" s="710">
        <f>'RM_1.3.sz.mell.'!K55</f>
        <v>0</v>
      </c>
      <c r="E55" s="277"/>
    </row>
    <row r="56" spans="1:5" s="425" customFormat="1" ht="12" customHeight="1" x14ac:dyDescent="0.25">
      <c r="A56" s="14" t="s">
        <v>289</v>
      </c>
      <c r="B56" s="427" t="s">
        <v>294</v>
      </c>
      <c r="C56" s="710">
        <f>'RM_1.3.sz.mell.'!C56</f>
        <v>0</v>
      </c>
      <c r="D56" s="710">
        <f>'RM_1.3.sz.mell.'!K56</f>
        <v>0</v>
      </c>
      <c r="E56" s="277"/>
    </row>
    <row r="57" spans="1:5" s="425" customFormat="1" ht="12" customHeight="1" thickBot="1" x14ac:dyDescent="0.3">
      <c r="A57" s="16" t="s">
        <v>290</v>
      </c>
      <c r="B57" s="304" t="s">
        <v>295</v>
      </c>
      <c r="C57" s="790">
        <f>'RM_1.3.sz.mell.'!C57</f>
        <v>0</v>
      </c>
      <c r="D57" s="790">
        <f>'RM_1.3.sz.mell.'!K57</f>
        <v>0</v>
      </c>
      <c r="E57" s="278"/>
    </row>
    <row r="58" spans="1:5" s="425" customFormat="1" ht="12" customHeight="1" thickBot="1" x14ac:dyDescent="0.3">
      <c r="A58" s="20" t="s">
        <v>180</v>
      </c>
      <c r="B58" s="21" t="s">
        <v>296</v>
      </c>
      <c r="C58" s="407">
        <f>'RM_1.3.sz.mell.'!C58</f>
        <v>0</v>
      </c>
      <c r="D58" s="407">
        <f>'RM_1.3.sz.mell.'!K58</f>
        <v>0</v>
      </c>
      <c r="E58" s="273">
        <f>SUM(E59:E61)</f>
        <v>0</v>
      </c>
    </row>
    <row r="59" spans="1:5" s="425" customFormat="1" ht="12" customHeight="1" x14ac:dyDescent="0.25">
      <c r="A59" s="15" t="s">
        <v>96</v>
      </c>
      <c r="B59" s="426" t="s">
        <v>297</v>
      </c>
      <c r="C59" s="699">
        <f>'RM_1.3.sz.mell.'!C59</f>
        <v>0</v>
      </c>
      <c r="D59" s="699">
        <f>'RM_1.3.sz.mell.'!K59</f>
        <v>0</v>
      </c>
      <c r="E59" s="275"/>
    </row>
    <row r="60" spans="1:5" s="425" customFormat="1" ht="12" customHeight="1" x14ac:dyDescent="0.25">
      <c r="A60" s="14" t="s">
        <v>97</v>
      </c>
      <c r="B60" s="427" t="s">
        <v>426</v>
      </c>
      <c r="C60" s="717">
        <f>'RM_1.3.sz.mell.'!C60</f>
        <v>0</v>
      </c>
      <c r="D60" s="717">
        <f>'RM_1.3.sz.mell.'!K60</f>
        <v>0</v>
      </c>
      <c r="E60" s="274"/>
    </row>
    <row r="61" spans="1:5" s="425" customFormat="1" ht="12" customHeight="1" x14ac:dyDescent="0.25">
      <c r="A61" s="14" t="s">
        <v>300</v>
      </c>
      <c r="B61" s="427" t="s">
        <v>298</v>
      </c>
      <c r="C61" s="717">
        <f>'RM_1.3.sz.mell.'!C61</f>
        <v>0</v>
      </c>
      <c r="D61" s="717">
        <f>'RM_1.3.sz.mell.'!K61</f>
        <v>0</v>
      </c>
      <c r="E61" s="274"/>
    </row>
    <row r="62" spans="1:5" s="425" customFormat="1" ht="12" customHeight="1" thickBot="1" x14ac:dyDescent="0.3">
      <c r="A62" s="16" t="s">
        <v>301</v>
      </c>
      <c r="B62" s="304" t="s">
        <v>299</v>
      </c>
      <c r="C62" s="719">
        <f>'RM_1.3.sz.mell.'!C62</f>
        <v>0</v>
      </c>
      <c r="D62" s="719">
        <f>'RM_1.3.sz.mell.'!K62</f>
        <v>0</v>
      </c>
      <c r="E62" s="276"/>
    </row>
    <row r="63" spans="1:5" s="425" customFormat="1" ht="12" customHeight="1" thickBot="1" x14ac:dyDescent="0.3">
      <c r="A63" s="20" t="s">
        <v>25</v>
      </c>
      <c r="B63" s="302" t="s">
        <v>302</v>
      </c>
      <c r="C63" s="407">
        <f>'RM_1.3.sz.mell.'!C63</f>
        <v>0</v>
      </c>
      <c r="D63" s="407">
        <f>'RM_1.3.sz.mell.'!K63</f>
        <v>0</v>
      </c>
      <c r="E63" s="273">
        <f>SUM(E64:E66)</f>
        <v>0</v>
      </c>
    </row>
    <row r="64" spans="1:5" s="425" customFormat="1" ht="12" customHeight="1" x14ac:dyDescent="0.25">
      <c r="A64" s="15" t="s">
        <v>181</v>
      </c>
      <c r="B64" s="426" t="s">
        <v>304</v>
      </c>
      <c r="C64" s="710">
        <f>'RM_1.3.sz.mell.'!C64</f>
        <v>0</v>
      </c>
      <c r="D64" s="710">
        <f>'RM_1.3.sz.mell.'!K64</f>
        <v>0</v>
      </c>
      <c r="E64" s="277"/>
    </row>
    <row r="65" spans="1:5" s="425" customFormat="1" ht="12" customHeight="1" x14ac:dyDescent="0.25">
      <c r="A65" s="14" t="s">
        <v>182</v>
      </c>
      <c r="B65" s="427" t="s">
        <v>427</v>
      </c>
      <c r="C65" s="710">
        <f>'RM_1.3.sz.mell.'!C65</f>
        <v>0</v>
      </c>
      <c r="D65" s="710">
        <f>'RM_1.3.sz.mell.'!K65</f>
        <v>0</v>
      </c>
      <c r="E65" s="277"/>
    </row>
    <row r="66" spans="1:5" s="425" customFormat="1" ht="12" customHeight="1" x14ac:dyDescent="0.25">
      <c r="A66" s="14" t="s">
        <v>231</v>
      </c>
      <c r="B66" s="427" t="s">
        <v>305</v>
      </c>
      <c r="C66" s="710">
        <f>'RM_1.3.sz.mell.'!C66</f>
        <v>0</v>
      </c>
      <c r="D66" s="710">
        <f>'RM_1.3.sz.mell.'!K66</f>
        <v>0</v>
      </c>
      <c r="E66" s="277"/>
    </row>
    <row r="67" spans="1:5" s="425" customFormat="1" ht="12" customHeight="1" thickBot="1" x14ac:dyDescent="0.3">
      <c r="A67" s="16" t="s">
        <v>303</v>
      </c>
      <c r="B67" s="304" t="s">
        <v>306</v>
      </c>
      <c r="C67" s="710">
        <f>'RM_1.3.sz.mell.'!C67</f>
        <v>0</v>
      </c>
      <c r="D67" s="710">
        <f>'RM_1.3.sz.mell.'!K67</f>
        <v>0</v>
      </c>
      <c r="E67" s="277"/>
    </row>
    <row r="68" spans="1:5" s="425" customFormat="1" ht="12" customHeight="1" thickBot="1" x14ac:dyDescent="0.3">
      <c r="A68" s="498" t="s">
        <v>476</v>
      </c>
      <c r="B68" s="21" t="s">
        <v>307</v>
      </c>
      <c r="C68" s="414">
        <f>'RM_1.3.sz.mell.'!C68</f>
        <v>0</v>
      </c>
      <c r="D68" s="414">
        <f>'RM_1.3.sz.mell.'!K68</f>
        <v>0</v>
      </c>
      <c r="E68" s="457">
        <f>+E11+E18+E25+E32+E40+E52+E58+E63</f>
        <v>0</v>
      </c>
    </row>
    <row r="69" spans="1:5" s="425" customFormat="1" ht="12" customHeight="1" thickBot="1" x14ac:dyDescent="0.3">
      <c r="A69" s="473" t="s">
        <v>308</v>
      </c>
      <c r="B69" s="302" t="s">
        <v>309</v>
      </c>
      <c r="C69" s="407">
        <f>'RM_1.3.sz.mell.'!C69</f>
        <v>0</v>
      </c>
      <c r="D69" s="407">
        <f>'RM_1.3.sz.mell.'!K69</f>
        <v>0</v>
      </c>
      <c r="E69" s="273">
        <f>SUM(E70:E72)</f>
        <v>0</v>
      </c>
    </row>
    <row r="70" spans="1:5" s="425" customFormat="1" ht="12" customHeight="1" x14ac:dyDescent="0.25">
      <c r="A70" s="15" t="s">
        <v>337</v>
      </c>
      <c r="B70" s="426" t="s">
        <v>310</v>
      </c>
      <c r="C70" s="710">
        <f>'RM_1.3.sz.mell.'!C70</f>
        <v>0</v>
      </c>
      <c r="D70" s="710">
        <f>'RM_1.3.sz.mell.'!K70</f>
        <v>0</v>
      </c>
      <c r="E70" s="277"/>
    </row>
    <row r="71" spans="1:5" s="425" customFormat="1" ht="12" customHeight="1" x14ac:dyDescent="0.25">
      <c r="A71" s="14" t="s">
        <v>346</v>
      </c>
      <c r="B71" s="427" t="s">
        <v>311</v>
      </c>
      <c r="C71" s="710">
        <f>'RM_1.3.sz.mell.'!C71</f>
        <v>0</v>
      </c>
      <c r="D71" s="710">
        <f>'RM_1.3.sz.mell.'!K71</f>
        <v>0</v>
      </c>
      <c r="E71" s="277"/>
    </row>
    <row r="72" spans="1:5" s="425" customFormat="1" ht="12" customHeight="1" thickBot="1" x14ac:dyDescent="0.3">
      <c r="A72" s="16" t="s">
        <v>347</v>
      </c>
      <c r="B72" s="492" t="s">
        <v>461</v>
      </c>
      <c r="C72" s="710">
        <f>'RM_1.3.sz.mell.'!C72</f>
        <v>0</v>
      </c>
      <c r="D72" s="710">
        <f>'RM_1.3.sz.mell.'!K72</f>
        <v>0</v>
      </c>
      <c r="E72" s="277"/>
    </row>
    <row r="73" spans="1:5" s="425" customFormat="1" ht="12" customHeight="1" thickBot="1" x14ac:dyDescent="0.3">
      <c r="A73" s="473" t="s">
        <v>313</v>
      </c>
      <c r="B73" s="302" t="s">
        <v>314</v>
      </c>
      <c r="C73" s="407">
        <f>'RM_1.3.sz.mell.'!C73</f>
        <v>0</v>
      </c>
      <c r="D73" s="407">
        <f>'RM_1.3.sz.mell.'!K73</f>
        <v>0</v>
      </c>
      <c r="E73" s="273">
        <f>SUM(E74:E77)</f>
        <v>0</v>
      </c>
    </row>
    <row r="74" spans="1:5" s="425" customFormat="1" ht="12" customHeight="1" x14ac:dyDescent="0.25">
      <c r="A74" s="15" t="s">
        <v>149</v>
      </c>
      <c r="B74" s="574" t="s">
        <v>315</v>
      </c>
      <c r="C74" s="710">
        <f>'RM_1.3.sz.mell.'!C74</f>
        <v>0</v>
      </c>
      <c r="D74" s="710">
        <f>'RM_1.3.sz.mell.'!K74</f>
        <v>0</v>
      </c>
      <c r="E74" s="277"/>
    </row>
    <row r="75" spans="1:5" s="425" customFormat="1" ht="12" customHeight="1" x14ac:dyDescent="0.25">
      <c r="A75" s="14" t="s">
        <v>150</v>
      </c>
      <c r="B75" s="574" t="s">
        <v>571</v>
      </c>
      <c r="C75" s="710">
        <f>'RM_1.3.sz.mell.'!C75</f>
        <v>0</v>
      </c>
      <c r="D75" s="710">
        <f>'RM_1.3.sz.mell.'!K75</f>
        <v>0</v>
      </c>
      <c r="E75" s="277"/>
    </row>
    <row r="76" spans="1:5" s="425" customFormat="1" ht="12" customHeight="1" x14ac:dyDescent="0.25">
      <c r="A76" s="14" t="s">
        <v>338</v>
      </c>
      <c r="B76" s="574" t="s">
        <v>316</v>
      </c>
      <c r="C76" s="710">
        <f>'RM_1.3.sz.mell.'!C76</f>
        <v>0</v>
      </c>
      <c r="D76" s="710">
        <f>'RM_1.3.sz.mell.'!K76</f>
        <v>0</v>
      </c>
      <c r="E76" s="277"/>
    </row>
    <row r="77" spans="1:5" s="425" customFormat="1" ht="12" customHeight="1" thickBot="1" x14ac:dyDescent="0.3">
      <c r="A77" s="16" t="s">
        <v>339</v>
      </c>
      <c r="B77" s="575" t="s">
        <v>572</v>
      </c>
      <c r="C77" s="710">
        <f>'RM_1.3.sz.mell.'!C77</f>
        <v>0</v>
      </c>
      <c r="D77" s="710">
        <f>'RM_1.3.sz.mell.'!K77</f>
        <v>0</v>
      </c>
      <c r="E77" s="277"/>
    </row>
    <row r="78" spans="1:5" s="425" customFormat="1" ht="12" customHeight="1" thickBot="1" x14ac:dyDescent="0.3">
      <c r="A78" s="473" t="s">
        <v>317</v>
      </c>
      <c r="B78" s="302" t="s">
        <v>318</v>
      </c>
      <c r="C78" s="407">
        <f>'RM_1.3.sz.mell.'!C78</f>
        <v>0</v>
      </c>
      <c r="D78" s="407">
        <f>'RM_1.3.sz.mell.'!K78</f>
        <v>0</v>
      </c>
      <c r="E78" s="273">
        <f>SUM(E79:E80)</f>
        <v>0</v>
      </c>
    </row>
    <row r="79" spans="1:5" s="425" customFormat="1" ht="12" customHeight="1" x14ac:dyDescent="0.25">
      <c r="A79" s="15" t="s">
        <v>340</v>
      </c>
      <c r="B79" s="426" t="s">
        <v>319</v>
      </c>
      <c r="C79" s="710">
        <f>'RM_1.3.sz.mell.'!C79</f>
        <v>0</v>
      </c>
      <c r="D79" s="710">
        <f>'RM_1.3.sz.mell.'!K79</f>
        <v>0</v>
      </c>
      <c r="E79" s="277"/>
    </row>
    <row r="80" spans="1:5" s="425" customFormat="1" ht="12" customHeight="1" thickBot="1" x14ac:dyDescent="0.3">
      <c r="A80" s="16" t="s">
        <v>341</v>
      </c>
      <c r="B80" s="304" t="s">
        <v>320</v>
      </c>
      <c r="C80" s="710">
        <f>'RM_1.3.sz.mell.'!C80</f>
        <v>0</v>
      </c>
      <c r="D80" s="710">
        <f>'RM_1.3.sz.mell.'!K80</f>
        <v>0</v>
      </c>
      <c r="E80" s="277"/>
    </row>
    <row r="81" spans="1:5" s="425" customFormat="1" ht="12" customHeight="1" thickBot="1" x14ac:dyDescent="0.3">
      <c r="A81" s="473" t="s">
        <v>321</v>
      </c>
      <c r="B81" s="302" t="s">
        <v>322</v>
      </c>
      <c r="C81" s="407">
        <f>'RM_1.3.sz.mell.'!C81</f>
        <v>0</v>
      </c>
      <c r="D81" s="407">
        <f>'RM_1.3.sz.mell.'!K81</f>
        <v>0</v>
      </c>
      <c r="E81" s="273">
        <f>SUM(E82:E84)</f>
        <v>0</v>
      </c>
    </row>
    <row r="82" spans="1:5" s="425" customFormat="1" ht="12" customHeight="1" x14ac:dyDescent="0.25">
      <c r="A82" s="15" t="s">
        <v>342</v>
      </c>
      <c r="B82" s="426" t="s">
        <v>323</v>
      </c>
      <c r="C82" s="710">
        <f>'RM_1.3.sz.mell.'!C82</f>
        <v>0</v>
      </c>
      <c r="D82" s="710">
        <f>'RM_1.3.sz.mell.'!K82</f>
        <v>0</v>
      </c>
      <c r="E82" s="277"/>
    </row>
    <row r="83" spans="1:5" s="425" customFormat="1" ht="12" customHeight="1" x14ac:dyDescent="0.25">
      <c r="A83" s="14" t="s">
        <v>343</v>
      </c>
      <c r="B83" s="427" t="s">
        <v>324</v>
      </c>
      <c r="C83" s="710">
        <f>'RM_1.3.sz.mell.'!C83</f>
        <v>0</v>
      </c>
      <c r="D83" s="710">
        <f>'RM_1.3.sz.mell.'!K83</f>
        <v>0</v>
      </c>
      <c r="E83" s="277"/>
    </row>
    <row r="84" spans="1:5" s="425" customFormat="1" ht="12" customHeight="1" thickBot="1" x14ac:dyDescent="0.3">
      <c r="A84" s="16" t="s">
        <v>344</v>
      </c>
      <c r="B84" s="304" t="s">
        <v>573</v>
      </c>
      <c r="C84" s="710">
        <f>'RM_1.3.sz.mell.'!C84</f>
        <v>0</v>
      </c>
      <c r="D84" s="710">
        <f>'RM_1.3.sz.mell.'!K84</f>
        <v>0</v>
      </c>
      <c r="E84" s="277"/>
    </row>
    <row r="85" spans="1:5" s="425" customFormat="1" ht="12" customHeight="1" thickBot="1" x14ac:dyDescent="0.3">
      <c r="A85" s="473" t="s">
        <v>325</v>
      </c>
      <c r="B85" s="302" t="s">
        <v>345</v>
      </c>
      <c r="C85" s="407">
        <f>'RM_1.3.sz.mell.'!C85</f>
        <v>0</v>
      </c>
      <c r="D85" s="407">
        <f>'RM_1.3.sz.mell.'!K85</f>
        <v>0</v>
      </c>
      <c r="E85" s="273">
        <f>SUM(E86:E89)</f>
        <v>0</v>
      </c>
    </row>
    <row r="86" spans="1:5" s="425" customFormat="1" ht="12" customHeight="1" x14ac:dyDescent="0.25">
      <c r="A86" s="430" t="s">
        <v>326</v>
      </c>
      <c r="B86" s="426" t="s">
        <v>327</v>
      </c>
      <c r="C86" s="710">
        <f>'RM_1.3.sz.mell.'!C86</f>
        <v>0</v>
      </c>
      <c r="D86" s="710">
        <f>'RM_1.3.sz.mell.'!K86</f>
        <v>0</v>
      </c>
      <c r="E86" s="277"/>
    </row>
    <row r="87" spans="1:5" s="425" customFormat="1" ht="12" customHeight="1" x14ac:dyDescent="0.25">
      <c r="A87" s="431" t="s">
        <v>328</v>
      </c>
      <c r="B87" s="427" t="s">
        <v>329</v>
      </c>
      <c r="C87" s="710">
        <f>'RM_1.3.sz.mell.'!C87</f>
        <v>0</v>
      </c>
      <c r="D87" s="710">
        <f>'RM_1.3.sz.mell.'!K87</f>
        <v>0</v>
      </c>
      <c r="E87" s="277"/>
    </row>
    <row r="88" spans="1:5" s="425" customFormat="1" ht="12" customHeight="1" x14ac:dyDescent="0.25">
      <c r="A88" s="431" t="s">
        <v>330</v>
      </c>
      <c r="B88" s="427" t="s">
        <v>331</v>
      </c>
      <c r="C88" s="710">
        <f>'RM_1.3.sz.mell.'!C88</f>
        <v>0</v>
      </c>
      <c r="D88" s="710">
        <f>'RM_1.3.sz.mell.'!K88</f>
        <v>0</v>
      </c>
      <c r="E88" s="277"/>
    </row>
    <row r="89" spans="1:5" s="425" customFormat="1" ht="12" customHeight="1" thickBot="1" x14ac:dyDescent="0.3">
      <c r="A89" s="432" t="s">
        <v>332</v>
      </c>
      <c r="B89" s="304" t="s">
        <v>333</v>
      </c>
      <c r="C89" s="710">
        <f>'RM_1.3.sz.mell.'!C89</f>
        <v>0</v>
      </c>
      <c r="D89" s="710">
        <f>'RM_1.3.sz.mell.'!K89</f>
        <v>0</v>
      </c>
      <c r="E89" s="277"/>
    </row>
    <row r="90" spans="1:5" s="425" customFormat="1" ht="12" customHeight="1" thickBot="1" x14ac:dyDescent="0.3">
      <c r="A90" s="473" t="s">
        <v>334</v>
      </c>
      <c r="B90" s="302" t="s">
        <v>475</v>
      </c>
      <c r="C90" s="407">
        <f>'RM_1.3.sz.mell.'!C90</f>
        <v>0</v>
      </c>
      <c r="D90" s="407">
        <f>'RM_1.3.sz.mell.'!K90</f>
        <v>0</v>
      </c>
      <c r="E90" s="476"/>
    </row>
    <row r="91" spans="1:5" s="425" customFormat="1" ht="13.5" customHeight="1" thickBot="1" x14ac:dyDescent="0.3">
      <c r="A91" s="473" t="s">
        <v>336</v>
      </c>
      <c r="B91" s="302" t="s">
        <v>335</v>
      </c>
      <c r="C91" s="407">
        <f>'RM_1.3.sz.mell.'!C91</f>
        <v>0</v>
      </c>
      <c r="D91" s="407">
        <f>'RM_1.3.sz.mell.'!K91</f>
        <v>0</v>
      </c>
      <c r="E91" s="476"/>
    </row>
    <row r="92" spans="1:5" s="425" customFormat="1" ht="15.75" customHeight="1" thickBot="1" x14ac:dyDescent="0.3">
      <c r="A92" s="473" t="s">
        <v>348</v>
      </c>
      <c r="B92" s="433" t="s">
        <v>478</v>
      </c>
      <c r="C92" s="414">
        <f>'RM_1.3.sz.mell.'!C92</f>
        <v>0</v>
      </c>
      <c r="D92" s="414">
        <f>'RM_1.3.sz.mell.'!K92</f>
        <v>0</v>
      </c>
      <c r="E92" s="457">
        <f>+E69+E73+E78+E81+E85+E91+E90</f>
        <v>0</v>
      </c>
    </row>
    <row r="93" spans="1:5" s="425" customFormat="1" ht="25.5" customHeight="1" thickBot="1" x14ac:dyDescent="0.3">
      <c r="A93" s="474" t="s">
        <v>477</v>
      </c>
      <c r="B93" s="434" t="s">
        <v>479</v>
      </c>
      <c r="C93" s="414">
        <f>'RM_1.3.sz.mell.'!C93</f>
        <v>0</v>
      </c>
      <c r="D93" s="414">
        <f>'RM_1.3.sz.mell.'!K93</f>
        <v>0</v>
      </c>
      <c r="E93" s="457">
        <f>+E68+E92</f>
        <v>0</v>
      </c>
    </row>
    <row r="94" spans="1:5" s="425" customFormat="1" ht="15.15" customHeight="1" x14ac:dyDescent="0.25">
      <c r="A94" s="5"/>
      <c r="B94" s="6"/>
      <c r="C94" s="314"/>
    </row>
    <row r="95" spans="1:5" ht="16.5" customHeight="1" x14ac:dyDescent="0.3">
      <c r="A95" s="1596" t="s">
        <v>47</v>
      </c>
      <c r="B95" s="1596"/>
      <c r="C95" s="1596"/>
      <c r="D95" s="1596"/>
      <c r="E95" s="1596"/>
    </row>
    <row r="96" spans="1:5" s="435" customFormat="1" ht="16.5" customHeight="1" thickBot="1" x14ac:dyDescent="0.35">
      <c r="A96" s="1593" t="s">
        <v>153</v>
      </c>
      <c r="B96" s="1593"/>
      <c r="C96" s="714"/>
      <c r="E96" s="714" t="str">
        <f>E7</f>
        <v xml:space="preserve"> Forintban!</v>
      </c>
    </row>
    <row r="97" spans="1:5" x14ac:dyDescent="0.3">
      <c r="A97" s="1688" t="s">
        <v>69</v>
      </c>
      <c r="B97" s="1690" t="s">
        <v>765</v>
      </c>
      <c r="C97" s="1692" t="str">
        <f>+CONCATENATE(LEFT(IB_ÖSSZEFÜGGÉSEK!A6,4),". évi")</f>
        <v>2019. évi</v>
      </c>
      <c r="D97" s="1693"/>
      <c r="E97" s="1695"/>
    </row>
    <row r="98" spans="1:5" ht="23.4" thickBot="1" x14ac:dyDescent="0.35">
      <c r="A98" s="1689"/>
      <c r="B98" s="1691"/>
      <c r="C98" s="855" t="s">
        <v>759</v>
      </c>
      <c r="D98" s="856" t="s">
        <v>825</v>
      </c>
      <c r="E98" s="857" t="str">
        <f>+CONCATENATE(LEFT(IB_ÖSSZEFÜGGÉSEK!A6,4),". VI. 30.",CHAR(10),"teljesítés")</f>
        <v>2019. VI. 30.
teljesítés</v>
      </c>
    </row>
    <row r="99" spans="1:5" s="424" customFormat="1" ht="12" customHeight="1" thickBot="1" x14ac:dyDescent="0.25">
      <c r="A99" s="32" t="s">
        <v>493</v>
      </c>
      <c r="B99" s="33" t="s">
        <v>494</v>
      </c>
      <c r="C99" s="33" t="s">
        <v>495</v>
      </c>
      <c r="D99" s="33" t="s">
        <v>497</v>
      </c>
      <c r="E99" s="859" t="s">
        <v>496</v>
      </c>
    </row>
    <row r="100" spans="1:5" ht="12" customHeight="1" thickBot="1" x14ac:dyDescent="0.35">
      <c r="A100" s="22" t="s">
        <v>18</v>
      </c>
      <c r="B100" s="28" t="s">
        <v>437</v>
      </c>
      <c r="C100" s="406">
        <f>'RM_1.3.sz.mell.'!C100</f>
        <v>0</v>
      </c>
      <c r="D100" s="406">
        <f>'RM_1.3.sz.mell.'!K100</f>
        <v>0</v>
      </c>
      <c r="E100" s="501">
        <f>E101+E102+E103+E104+E105+E118</f>
        <v>0</v>
      </c>
    </row>
    <row r="101" spans="1:5" ht="12" customHeight="1" x14ac:dyDescent="0.3">
      <c r="A101" s="17" t="s">
        <v>98</v>
      </c>
      <c r="B101" s="10" t="s">
        <v>49</v>
      </c>
      <c r="C101" s="715">
        <f>'RM_1.3.sz.mell.'!C101</f>
        <v>0</v>
      </c>
      <c r="D101" s="715">
        <f>'RM_1.3.sz.mell.'!K101</f>
        <v>0</v>
      </c>
      <c r="E101" s="502"/>
    </row>
    <row r="102" spans="1:5" ht="12" customHeight="1" x14ac:dyDescent="0.3">
      <c r="A102" s="14" t="s">
        <v>99</v>
      </c>
      <c r="B102" s="8" t="s">
        <v>183</v>
      </c>
      <c r="C102" s="717">
        <f>'RM_1.3.sz.mell.'!C102</f>
        <v>0</v>
      </c>
      <c r="D102" s="717">
        <f>'RM_1.3.sz.mell.'!K102</f>
        <v>0</v>
      </c>
      <c r="E102" s="274"/>
    </row>
    <row r="103" spans="1:5" ht="12" customHeight="1" x14ac:dyDescent="0.3">
      <c r="A103" s="14" t="s">
        <v>100</v>
      </c>
      <c r="B103" s="8" t="s">
        <v>140</v>
      </c>
      <c r="C103" s="719">
        <f>'RM_1.3.sz.mell.'!C103</f>
        <v>0</v>
      </c>
      <c r="D103" s="719">
        <f>'RM_1.3.sz.mell.'!K103</f>
        <v>0</v>
      </c>
      <c r="E103" s="276"/>
    </row>
    <row r="104" spans="1:5" ht="12" customHeight="1" x14ac:dyDescent="0.3">
      <c r="A104" s="14" t="s">
        <v>101</v>
      </c>
      <c r="B104" s="11" t="s">
        <v>184</v>
      </c>
      <c r="C104" s="719">
        <f>'RM_1.3.sz.mell.'!C104</f>
        <v>0</v>
      </c>
      <c r="D104" s="719">
        <f>'RM_1.3.sz.mell.'!K104</f>
        <v>0</v>
      </c>
      <c r="E104" s="276"/>
    </row>
    <row r="105" spans="1:5" ht="12" customHeight="1" x14ac:dyDescent="0.3">
      <c r="A105" s="14" t="s">
        <v>112</v>
      </c>
      <c r="B105" s="19" t="s">
        <v>185</v>
      </c>
      <c r="C105" s="719">
        <f>'RM_1.3.sz.mell.'!C105</f>
        <v>0</v>
      </c>
      <c r="D105" s="719">
        <f>'RM_1.3.sz.mell.'!K105</f>
        <v>0</v>
      </c>
      <c r="E105" s="276"/>
    </row>
    <row r="106" spans="1:5" ht="12" customHeight="1" x14ac:dyDescent="0.3">
      <c r="A106" s="14" t="s">
        <v>102</v>
      </c>
      <c r="B106" s="8" t="s">
        <v>442</v>
      </c>
      <c r="C106" s="719">
        <f>'RM_1.3.sz.mell.'!C106</f>
        <v>0</v>
      </c>
      <c r="D106" s="719">
        <f>'RM_1.3.sz.mell.'!K106</f>
        <v>0</v>
      </c>
      <c r="E106" s="276"/>
    </row>
    <row r="107" spans="1:5" ht="12" customHeight="1" x14ac:dyDescent="0.3">
      <c r="A107" s="14" t="s">
        <v>103</v>
      </c>
      <c r="B107" s="148" t="s">
        <v>441</v>
      </c>
      <c r="C107" s="719">
        <f>'RM_1.3.sz.mell.'!C107</f>
        <v>0</v>
      </c>
      <c r="D107" s="719">
        <f>'RM_1.3.sz.mell.'!K107</f>
        <v>0</v>
      </c>
      <c r="E107" s="276"/>
    </row>
    <row r="108" spans="1:5" ht="12" customHeight="1" x14ac:dyDescent="0.3">
      <c r="A108" s="14" t="s">
        <v>113</v>
      </c>
      <c r="B108" s="148" t="s">
        <v>440</v>
      </c>
      <c r="C108" s="719">
        <f>'RM_1.3.sz.mell.'!C108</f>
        <v>0</v>
      </c>
      <c r="D108" s="719">
        <f>'RM_1.3.sz.mell.'!K108</f>
        <v>0</v>
      </c>
      <c r="E108" s="276"/>
    </row>
    <row r="109" spans="1:5" ht="12" customHeight="1" x14ac:dyDescent="0.3">
      <c r="A109" s="14" t="s">
        <v>114</v>
      </c>
      <c r="B109" s="146" t="s">
        <v>351</v>
      </c>
      <c r="C109" s="719">
        <f>'RM_1.3.sz.mell.'!C109</f>
        <v>0</v>
      </c>
      <c r="D109" s="719">
        <f>'RM_1.3.sz.mell.'!K109</f>
        <v>0</v>
      </c>
      <c r="E109" s="276"/>
    </row>
    <row r="110" spans="1:5" ht="12" customHeight="1" x14ac:dyDescent="0.3">
      <c r="A110" s="14" t="s">
        <v>115</v>
      </c>
      <c r="B110" s="147" t="s">
        <v>352</v>
      </c>
      <c r="C110" s="719">
        <f>'RM_1.3.sz.mell.'!C110</f>
        <v>0</v>
      </c>
      <c r="D110" s="719">
        <f>'RM_1.3.sz.mell.'!K110</f>
        <v>0</v>
      </c>
      <c r="E110" s="276"/>
    </row>
    <row r="111" spans="1:5" ht="12" customHeight="1" x14ac:dyDescent="0.3">
      <c r="A111" s="14" t="s">
        <v>116</v>
      </c>
      <c r="B111" s="147" t="s">
        <v>353</v>
      </c>
      <c r="C111" s="719">
        <f>'RM_1.3.sz.mell.'!C111</f>
        <v>0</v>
      </c>
      <c r="D111" s="719">
        <f>'RM_1.3.sz.mell.'!K111</f>
        <v>0</v>
      </c>
      <c r="E111" s="276"/>
    </row>
    <row r="112" spans="1:5" ht="12" customHeight="1" x14ac:dyDescent="0.3">
      <c r="A112" s="14" t="s">
        <v>118</v>
      </c>
      <c r="B112" s="146" t="s">
        <v>354</v>
      </c>
      <c r="C112" s="719">
        <f>'RM_1.3.sz.mell.'!C112</f>
        <v>0</v>
      </c>
      <c r="D112" s="719">
        <f>'RM_1.3.sz.mell.'!K112</f>
        <v>0</v>
      </c>
      <c r="E112" s="276"/>
    </row>
    <row r="113" spans="1:5" ht="12" customHeight="1" x14ac:dyDescent="0.3">
      <c r="A113" s="14" t="s">
        <v>186</v>
      </c>
      <c r="B113" s="146" t="s">
        <v>355</v>
      </c>
      <c r="C113" s="719">
        <f>'RM_1.3.sz.mell.'!C113</f>
        <v>0</v>
      </c>
      <c r="D113" s="719">
        <f>'RM_1.3.sz.mell.'!K113</f>
        <v>0</v>
      </c>
      <c r="E113" s="276"/>
    </row>
    <row r="114" spans="1:5" ht="12" customHeight="1" x14ac:dyDescent="0.3">
      <c r="A114" s="14" t="s">
        <v>349</v>
      </c>
      <c r="B114" s="147" t="s">
        <v>356</v>
      </c>
      <c r="C114" s="719">
        <f>'RM_1.3.sz.mell.'!C114</f>
        <v>0</v>
      </c>
      <c r="D114" s="719">
        <f>'RM_1.3.sz.mell.'!K114</f>
        <v>0</v>
      </c>
      <c r="E114" s="276"/>
    </row>
    <row r="115" spans="1:5" ht="12" customHeight="1" x14ac:dyDescent="0.3">
      <c r="A115" s="13" t="s">
        <v>350</v>
      </c>
      <c r="B115" s="148" t="s">
        <v>357</v>
      </c>
      <c r="C115" s="719">
        <f>'RM_1.3.sz.mell.'!C115</f>
        <v>0</v>
      </c>
      <c r="D115" s="719">
        <f>'RM_1.3.sz.mell.'!K115</f>
        <v>0</v>
      </c>
      <c r="E115" s="276"/>
    </row>
    <row r="116" spans="1:5" ht="12" customHeight="1" x14ac:dyDescent="0.3">
      <c r="A116" s="14" t="s">
        <v>438</v>
      </c>
      <c r="B116" s="148" t="s">
        <v>358</v>
      </c>
      <c r="C116" s="719">
        <f>'RM_1.3.sz.mell.'!C116</f>
        <v>0</v>
      </c>
      <c r="D116" s="719">
        <f>'RM_1.3.sz.mell.'!K116</f>
        <v>0</v>
      </c>
      <c r="E116" s="276"/>
    </row>
    <row r="117" spans="1:5" ht="12" customHeight="1" x14ac:dyDescent="0.3">
      <c r="A117" s="16" t="s">
        <v>439</v>
      </c>
      <c r="B117" s="148" t="s">
        <v>359</v>
      </c>
      <c r="C117" s="719">
        <f>'RM_1.3.sz.mell.'!C117</f>
        <v>0</v>
      </c>
      <c r="D117" s="719">
        <f>'RM_1.3.sz.mell.'!K117</f>
        <v>0</v>
      </c>
      <c r="E117" s="276"/>
    </row>
    <row r="118" spans="1:5" ht="12" customHeight="1" x14ac:dyDescent="0.3">
      <c r="A118" s="14" t="s">
        <v>443</v>
      </c>
      <c r="B118" s="11" t="s">
        <v>50</v>
      </c>
      <c r="C118" s="717">
        <f>'RM_1.3.sz.mell.'!C118</f>
        <v>0</v>
      </c>
      <c r="D118" s="717">
        <f>'RM_1.3.sz.mell.'!K118</f>
        <v>0</v>
      </c>
      <c r="E118" s="274"/>
    </row>
    <row r="119" spans="1:5" ht="12" customHeight="1" x14ac:dyDescent="0.3">
      <c r="A119" s="14" t="s">
        <v>444</v>
      </c>
      <c r="B119" s="8" t="s">
        <v>446</v>
      </c>
      <c r="C119" s="717">
        <f>'RM_1.3.sz.mell.'!C119</f>
        <v>0</v>
      </c>
      <c r="D119" s="717">
        <f>'RM_1.3.sz.mell.'!K119</f>
        <v>0</v>
      </c>
      <c r="E119" s="274"/>
    </row>
    <row r="120" spans="1:5" ht="12" customHeight="1" thickBot="1" x14ac:dyDescent="0.35">
      <c r="A120" s="18" t="s">
        <v>445</v>
      </c>
      <c r="B120" s="496" t="s">
        <v>447</v>
      </c>
      <c r="C120" s="721">
        <f>'RM_1.3.sz.mell.'!C120</f>
        <v>0</v>
      </c>
      <c r="D120" s="721">
        <f>'RM_1.3.sz.mell.'!K120</f>
        <v>0</v>
      </c>
      <c r="E120" s="503"/>
    </row>
    <row r="121" spans="1:5" ht="12" customHeight="1" thickBot="1" x14ac:dyDescent="0.35">
      <c r="A121" s="493" t="s">
        <v>19</v>
      </c>
      <c r="B121" s="494" t="s">
        <v>360</v>
      </c>
      <c r="C121" s="407">
        <f>'RM_1.3.sz.mell.'!C121</f>
        <v>0</v>
      </c>
      <c r="D121" s="407">
        <f>'RM_1.3.sz.mell.'!K121</f>
        <v>0</v>
      </c>
      <c r="E121" s="504">
        <f>+E122+E124+E126</f>
        <v>0</v>
      </c>
    </row>
    <row r="122" spans="1:5" ht="12" customHeight="1" x14ac:dyDescent="0.3">
      <c r="A122" s="15" t="s">
        <v>104</v>
      </c>
      <c r="B122" s="8" t="s">
        <v>230</v>
      </c>
      <c r="C122" s="1475">
        <f>'RM_1.3.sz.mell.'!C122</f>
        <v>0</v>
      </c>
      <c r="D122" s="1475">
        <f>'RM_1.3.sz.mell.'!K122</f>
        <v>0</v>
      </c>
      <c r="E122" s="275"/>
    </row>
    <row r="123" spans="1:5" ht="12" customHeight="1" x14ac:dyDescent="0.3">
      <c r="A123" s="15" t="s">
        <v>105</v>
      </c>
      <c r="B123" s="12" t="s">
        <v>364</v>
      </c>
      <c r="C123" s="1475">
        <f>'RM_1.3.sz.mell.'!C123</f>
        <v>0</v>
      </c>
      <c r="D123" s="1475">
        <f>'RM_1.3.sz.mell.'!K123</f>
        <v>0</v>
      </c>
      <c r="E123" s="275"/>
    </row>
    <row r="124" spans="1:5" ht="12" customHeight="1" x14ac:dyDescent="0.3">
      <c r="A124" s="15" t="s">
        <v>106</v>
      </c>
      <c r="B124" s="12" t="s">
        <v>187</v>
      </c>
      <c r="C124" s="1476">
        <f>'RM_1.3.sz.mell.'!C124</f>
        <v>0</v>
      </c>
      <c r="D124" s="1476">
        <f>'RM_1.3.sz.mell.'!K124</f>
        <v>0</v>
      </c>
      <c r="E124" s="274"/>
    </row>
    <row r="125" spans="1:5" ht="12" customHeight="1" x14ac:dyDescent="0.3">
      <c r="A125" s="15" t="s">
        <v>107</v>
      </c>
      <c r="B125" s="12" t="s">
        <v>365</v>
      </c>
      <c r="C125" s="1476">
        <f>'RM_1.3.sz.mell.'!C125</f>
        <v>0</v>
      </c>
      <c r="D125" s="1476">
        <f>'RM_1.3.sz.mell.'!K125</f>
        <v>0</v>
      </c>
      <c r="E125" s="274"/>
    </row>
    <row r="126" spans="1:5" ht="12" customHeight="1" x14ac:dyDescent="0.3">
      <c r="A126" s="15" t="s">
        <v>108</v>
      </c>
      <c r="B126" s="304" t="s">
        <v>232</v>
      </c>
      <c r="C126" s="1476">
        <f>'RM_1.3.sz.mell.'!C126</f>
        <v>0</v>
      </c>
      <c r="D126" s="1476">
        <f>'RM_1.3.sz.mell.'!K126</f>
        <v>0</v>
      </c>
      <c r="E126" s="274"/>
    </row>
    <row r="127" spans="1:5" ht="12" customHeight="1" x14ac:dyDescent="0.3">
      <c r="A127" s="15" t="s">
        <v>117</v>
      </c>
      <c r="B127" s="303" t="s">
        <v>428</v>
      </c>
      <c r="C127" s="1476">
        <f>'RM_1.3.sz.mell.'!C127</f>
        <v>0</v>
      </c>
      <c r="D127" s="1476">
        <f>'RM_1.3.sz.mell.'!K127</f>
        <v>0</v>
      </c>
      <c r="E127" s="274"/>
    </row>
    <row r="128" spans="1:5" ht="12" customHeight="1" x14ac:dyDescent="0.3">
      <c r="A128" s="15" t="s">
        <v>119</v>
      </c>
      <c r="B128" s="422" t="s">
        <v>370</v>
      </c>
      <c r="C128" s="1476">
        <f>'RM_1.3.sz.mell.'!C128</f>
        <v>0</v>
      </c>
      <c r="D128" s="1476">
        <f>'RM_1.3.sz.mell.'!K128</f>
        <v>0</v>
      </c>
      <c r="E128" s="274"/>
    </row>
    <row r="129" spans="1:5" x14ac:dyDescent="0.3">
      <c r="A129" s="15" t="s">
        <v>188</v>
      </c>
      <c r="B129" s="147" t="s">
        <v>353</v>
      </c>
      <c r="C129" s="1476">
        <f>'RM_1.3.sz.mell.'!C129</f>
        <v>0</v>
      </c>
      <c r="D129" s="1476">
        <f>'RM_1.3.sz.mell.'!K129</f>
        <v>0</v>
      </c>
      <c r="E129" s="274"/>
    </row>
    <row r="130" spans="1:5" ht="12" customHeight="1" x14ac:dyDescent="0.3">
      <c r="A130" s="15" t="s">
        <v>189</v>
      </c>
      <c r="B130" s="147" t="s">
        <v>369</v>
      </c>
      <c r="C130" s="1476">
        <f>'RM_1.3.sz.mell.'!C130</f>
        <v>0</v>
      </c>
      <c r="D130" s="1476">
        <f>'RM_1.3.sz.mell.'!K130</f>
        <v>0</v>
      </c>
      <c r="E130" s="274"/>
    </row>
    <row r="131" spans="1:5" ht="12" customHeight="1" x14ac:dyDescent="0.3">
      <c r="A131" s="15" t="s">
        <v>190</v>
      </c>
      <c r="B131" s="147" t="s">
        <v>368</v>
      </c>
      <c r="C131" s="1476">
        <f>'RM_1.3.sz.mell.'!C131</f>
        <v>0</v>
      </c>
      <c r="D131" s="1476">
        <f>'RM_1.3.sz.mell.'!K131</f>
        <v>0</v>
      </c>
      <c r="E131" s="274"/>
    </row>
    <row r="132" spans="1:5" ht="12" customHeight="1" x14ac:dyDescent="0.3">
      <c r="A132" s="15" t="s">
        <v>361</v>
      </c>
      <c r="B132" s="147" t="s">
        <v>356</v>
      </c>
      <c r="C132" s="1476">
        <f>'RM_1.3.sz.mell.'!C132</f>
        <v>0</v>
      </c>
      <c r="D132" s="1476">
        <f>'RM_1.3.sz.mell.'!K132</f>
        <v>0</v>
      </c>
      <c r="E132" s="274"/>
    </row>
    <row r="133" spans="1:5" ht="12" customHeight="1" x14ac:dyDescent="0.3">
      <c r="A133" s="15" t="s">
        <v>362</v>
      </c>
      <c r="B133" s="147" t="s">
        <v>367</v>
      </c>
      <c r="C133" s="1476">
        <f>'RM_1.3.sz.mell.'!C133</f>
        <v>0</v>
      </c>
      <c r="D133" s="1476">
        <f>'RM_1.3.sz.mell.'!K133</f>
        <v>0</v>
      </c>
      <c r="E133" s="274"/>
    </row>
    <row r="134" spans="1:5" ht="16.2" thickBot="1" x14ac:dyDescent="0.35">
      <c r="A134" s="13" t="s">
        <v>363</v>
      </c>
      <c r="B134" s="147" t="s">
        <v>366</v>
      </c>
      <c r="C134" s="1477">
        <f>'RM_1.3.sz.mell.'!C134</f>
        <v>0</v>
      </c>
      <c r="D134" s="1477">
        <f>'RM_1.3.sz.mell.'!K134</f>
        <v>0</v>
      </c>
      <c r="E134" s="276"/>
    </row>
    <row r="135" spans="1:5" ht="12" customHeight="1" thickBot="1" x14ac:dyDescent="0.35">
      <c r="A135" s="20" t="s">
        <v>20</v>
      </c>
      <c r="B135" s="128" t="s">
        <v>448</v>
      </c>
      <c r="C135" s="725">
        <f>'RM_1.3.sz.mell.'!C135</f>
        <v>0</v>
      </c>
      <c r="D135" s="725">
        <f>'RM_1.3.sz.mell.'!K135</f>
        <v>0</v>
      </c>
      <c r="E135" s="273">
        <f>+E100+E121</f>
        <v>0</v>
      </c>
    </row>
    <row r="136" spans="1:5" ht="12" customHeight="1" thickBot="1" x14ac:dyDescent="0.35">
      <c r="A136" s="20" t="s">
        <v>21</v>
      </c>
      <c r="B136" s="128" t="s">
        <v>766</v>
      </c>
      <c r="C136" s="725">
        <f>'RM_1.3.sz.mell.'!C136</f>
        <v>0</v>
      </c>
      <c r="D136" s="725">
        <f>'RM_1.3.sz.mell.'!K136</f>
        <v>0</v>
      </c>
      <c r="E136" s="273">
        <f>+E137+E138+E139</f>
        <v>0</v>
      </c>
    </row>
    <row r="137" spans="1:5" ht="12" customHeight="1" x14ac:dyDescent="0.3">
      <c r="A137" s="15" t="s">
        <v>268</v>
      </c>
      <c r="B137" s="12" t="s">
        <v>456</v>
      </c>
      <c r="C137" s="1476">
        <f>'RM_1.3.sz.mell.'!C137</f>
        <v>0</v>
      </c>
      <c r="D137" s="1476">
        <f>'RM_1.3.sz.mell.'!K137</f>
        <v>0</v>
      </c>
      <c r="E137" s="274"/>
    </row>
    <row r="138" spans="1:5" ht="12" customHeight="1" x14ac:dyDescent="0.3">
      <c r="A138" s="15" t="s">
        <v>269</v>
      </c>
      <c r="B138" s="12" t="s">
        <v>457</v>
      </c>
      <c r="C138" s="1476">
        <f>'RM_1.3.sz.mell.'!C138</f>
        <v>0</v>
      </c>
      <c r="D138" s="1476">
        <f>'RM_1.3.sz.mell.'!K138</f>
        <v>0</v>
      </c>
      <c r="E138" s="274"/>
    </row>
    <row r="139" spans="1:5" ht="12" customHeight="1" thickBot="1" x14ac:dyDescent="0.35">
      <c r="A139" s="13" t="s">
        <v>270</v>
      </c>
      <c r="B139" s="12" t="s">
        <v>458</v>
      </c>
      <c r="C139" s="1476">
        <f>'RM_1.3.sz.mell.'!C139</f>
        <v>0</v>
      </c>
      <c r="D139" s="1476">
        <f>'RM_1.3.sz.mell.'!K139</f>
        <v>0</v>
      </c>
      <c r="E139" s="274"/>
    </row>
    <row r="140" spans="1:5" ht="12" customHeight="1" thickBot="1" x14ac:dyDescent="0.35">
      <c r="A140" s="20" t="s">
        <v>22</v>
      </c>
      <c r="B140" s="128" t="s">
        <v>450</v>
      </c>
      <c r="C140" s="725">
        <f>'RM_1.3.sz.mell.'!C140</f>
        <v>0</v>
      </c>
      <c r="D140" s="725">
        <f>'RM_1.3.sz.mell.'!K140</f>
        <v>0</v>
      </c>
      <c r="E140" s="273">
        <f>SUM(E141:E146)</f>
        <v>0</v>
      </c>
    </row>
    <row r="141" spans="1:5" ht="12" customHeight="1" x14ac:dyDescent="0.3">
      <c r="A141" s="15" t="s">
        <v>91</v>
      </c>
      <c r="B141" s="9" t="s">
        <v>459</v>
      </c>
      <c r="C141" s="1476">
        <f>'RM_1.3.sz.mell.'!C141</f>
        <v>0</v>
      </c>
      <c r="D141" s="1476">
        <f>'RM_1.3.sz.mell.'!K141</f>
        <v>0</v>
      </c>
      <c r="E141" s="274"/>
    </row>
    <row r="142" spans="1:5" ht="12" customHeight="1" x14ac:dyDescent="0.3">
      <c r="A142" s="15" t="s">
        <v>92</v>
      </c>
      <c r="B142" s="9" t="s">
        <v>451</v>
      </c>
      <c r="C142" s="1476">
        <f>'RM_1.3.sz.mell.'!C142</f>
        <v>0</v>
      </c>
      <c r="D142" s="1476">
        <f>'RM_1.3.sz.mell.'!K142</f>
        <v>0</v>
      </c>
      <c r="E142" s="274"/>
    </row>
    <row r="143" spans="1:5" ht="12" customHeight="1" x14ac:dyDescent="0.3">
      <c r="A143" s="15" t="s">
        <v>93</v>
      </c>
      <c r="B143" s="9" t="s">
        <v>452</v>
      </c>
      <c r="C143" s="1476">
        <f>'RM_1.3.sz.mell.'!C143</f>
        <v>0</v>
      </c>
      <c r="D143" s="1476">
        <f>'RM_1.3.sz.mell.'!K143</f>
        <v>0</v>
      </c>
      <c r="E143" s="274"/>
    </row>
    <row r="144" spans="1:5" ht="12" customHeight="1" x14ac:dyDescent="0.3">
      <c r="A144" s="15" t="s">
        <v>175</v>
      </c>
      <c r="B144" s="9" t="s">
        <v>453</v>
      </c>
      <c r="C144" s="1476">
        <f>'RM_1.3.sz.mell.'!C144</f>
        <v>0</v>
      </c>
      <c r="D144" s="1476">
        <f>'RM_1.3.sz.mell.'!K144</f>
        <v>0</v>
      </c>
      <c r="E144" s="274"/>
    </row>
    <row r="145" spans="1:9" ht="12" customHeight="1" x14ac:dyDescent="0.3">
      <c r="A145" s="15" t="s">
        <v>176</v>
      </c>
      <c r="B145" s="9" t="s">
        <v>454</v>
      </c>
      <c r="C145" s="1476">
        <f>'RM_1.3.sz.mell.'!C145</f>
        <v>0</v>
      </c>
      <c r="D145" s="1476">
        <f>'RM_1.3.sz.mell.'!K145</f>
        <v>0</v>
      </c>
      <c r="E145" s="274"/>
    </row>
    <row r="146" spans="1:9" ht="12" customHeight="1" thickBot="1" x14ac:dyDescent="0.35">
      <c r="A146" s="18" t="s">
        <v>177</v>
      </c>
      <c r="B146" s="860" t="s">
        <v>455</v>
      </c>
      <c r="C146" s="1515">
        <f>'RM_1.3.sz.mell.'!C146</f>
        <v>0</v>
      </c>
      <c r="D146" s="1515">
        <f>'RM_1.3.sz.mell.'!K146</f>
        <v>0</v>
      </c>
      <c r="E146" s="503"/>
    </row>
    <row r="147" spans="1:9" ht="12" customHeight="1" thickBot="1" x14ac:dyDescent="0.35">
      <c r="A147" s="20" t="s">
        <v>23</v>
      </c>
      <c r="B147" s="128" t="s">
        <v>463</v>
      </c>
      <c r="C147" s="726">
        <f>'RM_1.3.sz.mell.'!C147</f>
        <v>0</v>
      </c>
      <c r="D147" s="726">
        <f>'RM_1.3.sz.mell.'!K147</f>
        <v>0</v>
      </c>
      <c r="E147" s="457">
        <f>+E148+E149+E150+E151</f>
        <v>0</v>
      </c>
    </row>
    <row r="148" spans="1:9" ht="12" customHeight="1" x14ac:dyDescent="0.3">
      <c r="A148" s="15" t="s">
        <v>94</v>
      </c>
      <c r="B148" s="9" t="s">
        <v>371</v>
      </c>
      <c r="C148" s="1476">
        <f>'RM_1.3.sz.mell.'!C148</f>
        <v>0</v>
      </c>
      <c r="D148" s="1476">
        <f>'RM_1.3.sz.mell.'!K148</f>
        <v>0</v>
      </c>
      <c r="E148" s="274"/>
    </row>
    <row r="149" spans="1:9" ht="12" customHeight="1" x14ac:dyDescent="0.3">
      <c r="A149" s="15" t="s">
        <v>95</v>
      </c>
      <c r="B149" s="9" t="s">
        <v>372</v>
      </c>
      <c r="C149" s="1476">
        <f>'RM_1.3.sz.mell.'!C149</f>
        <v>0</v>
      </c>
      <c r="D149" s="1476">
        <f>'RM_1.3.sz.mell.'!K149</f>
        <v>0</v>
      </c>
      <c r="E149" s="274"/>
    </row>
    <row r="150" spans="1:9" ht="12" customHeight="1" x14ac:dyDescent="0.3">
      <c r="A150" s="15" t="s">
        <v>288</v>
      </c>
      <c r="B150" s="9" t="s">
        <v>464</v>
      </c>
      <c r="C150" s="1476">
        <f>'RM_1.3.sz.mell.'!C150</f>
        <v>0</v>
      </c>
      <c r="D150" s="1476">
        <f>'RM_1.3.sz.mell.'!K150</f>
        <v>0</v>
      </c>
      <c r="E150" s="274"/>
    </row>
    <row r="151" spans="1:9" ht="12" customHeight="1" thickBot="1" x14ac:dyDescent="0.35">
      <c r="A151" s="13" t="s">
        <v>289</v>
      </c>
      <c r="B151" s="7" t="s">
        <v>390</v>
      </c>
      <c r="C151" s="1476">
        <f>'RM_1.3.sz.mell.'!C151</f>
        <v>0</v>
      </c>
      <c r="D151" s="1476">
        <f>'RM_1.3.sz.mell.'!K151</f>
        <v>0</v>
      </c>
      <c r="E151" s="274"/>
    </row>
    <row r="152" spans="1:9" ht="12" customHeight="1" thickBot="1" x14ac:dyDescent="0.35">
      <c r="A152" s="20" t="s">
        <v>24</v>
      </c>
      <c r="B152" s="128" t="s">
        <v>465</v>
      </c>
      <c r="C152" s="727">
        <f>'RM_1.3.sz.mell.'!C152</f>
        <v>0</v>
      </c>
      <c r="D152" s="727">
        <f>'RM_1.3.sz.mell.'!K152</f>
        <v>0</v>
      </c>
      <c r="E152" s="505">
        <f>SUM(E153:E157)</f>
        <v>0</v>
      </c>
    </row>
    <row r="153" spans="1:9" ht="12" customHeight="1" x14ac:dyDescent="0.3">
      <c r="A153" s="15" t="s">
        <v>96</v>
      </c>
      <c r="B153" s="9" t="s">
        <v>460</v>
      </c>
      <c r="C153" s="1476">
        <f>'RM_1.3.sz.mell.'!C153</f>
        <v>0</v>
      </c>
      <c r="D153" s="1476">
        <f>'RM_1.3.sz.mell.'!K153</f>
        <v>0</v>
      </c>
      <c r="E153" s="274"/>
    </row>
    <row r="154" spans="1:9" ht="12" customHeight="1" x14ac:dyDescent="0.3">
      <c r="A154" s="15" t="s">
        <v>97</v>
      </c>
      <c r="B154" s="9" t="s">
        <v>467</v>
      </c>
      <c r="C154" s="1476">
        <f>'RM_1.3.sz.mell.'!C154</f>
        <v>0</v>
      </c>
      <c r="D154" s="1476">
        <f>'RM_1.3.sz.mell.'!K154</f>
        <v>0</v>
      </c>
      <c r="E154" s="274"/>
    </row>
    <row r="155" spans="1:9" ht="12" customHeight="1" x14ac:dyDescent="0.3">
      <c r="A155" s="15" t="s">
        <v>300</v>
      </c>
      <c r="B155" s="9" t="s">
        <v>462</v>
      </c>
      <c r="C155" s="1476">
        <f>'RM_1.3.sz.mell.'!C155</f>
        <v>0</v>
      </c>
      <c r="D155" s="1476">
        <f>'RM_1.3.sz.mell.'!K155</f>
        <v>0</v>
      </c>
      <c r="E155" s="274"/>
    </row>
    <row r="156" spans="1:9" ht="12" customHeight="1" x14ac:dyDescent="0.3">
      <c r="A156" s="15" t="s">
        <v>301</v>
      </c>
      <c r="B156" s="9" t="s">
        <v>468</v>
      </c>
      <c r="C156" s="1476">
        <f>'RM_1.3.sz.mell.'!C156</f>
        <v>0</v>
      </c>
      <c r="D156" s="1476">
        <f>'RM_1.3.sz.mell.'!K156</f>
        <v>0</v>
      </c>
      <c r="E156" s="274"/>
    </row>
    <row r="157" spans="1:9" ht="12" customHeight="1" thickBot="1" x14ac:dyDescent="0.35">
      <c r="A157" s="15" t="s">
        <v>466</v>
      </c>
      <c r="B157" s="9" t="s">
        <v>469</v>
      </c>
      <c r="C157" s="1476">
        <f>'RM_1.3.sz.mell.'!C157</f>
        <v>0</v>
      </c>
      <c r="D157" s="1476">
        <f>'RM_1.3.sz.mell.'!K157</f>
        <v>0</v>
      </c>
      <c r="E157" s="274"/>
    </row>
    <row r="158" spans="1:9" ht="12" customHeight="1" thickBot="1" x14ac:dyDescent="0.35">
      <c r="A158" s="20" t="s">
        <v>25</v>
      </c>
      <c r="B158" s="128" t="s">
        <v>470</v>
      </c>
      <c r="C158" s="727">
        <f>'RM_1.3.sz.mell.'!C158</f>
        <v>0</v>
      </c>
      <c r="D158" s="727">
        <f>'RM_1.3.sz.mell.'!K158</f>
        <v>0</v>
      </c>
      <c r="E158" s="506"/>
    </row>
    <row r="159" spans="1:9" ht="12" customHeight="1" thickBot="1" x14ac:dyDescent="0.35">
      <c r="A159" s="20" t="s">
        <v>26</v>
      </c>
      <c r="B159" s="128" t="s">
        <v>471</v>
      </c>
      <c r="C159" s="727">
        <f>'RM_1.3.sz.mell.'!C159</f>
        <v>0</v>
      </c>
      <c r="D159" s="727">
        <f>'RM_1.3.sz.mell.'!K159</f>
        <v>0</v>
      </c>
      <c r="E159" s="506"/>
    </row>
    <row r="160" spans="1:9" ht="15.15" customHeight="1" thickBot="1" x14ac:dyDescent="0.35">
      <c r="A160" s="20" t="s">
        <v>27</v>
      </c>
      <c r="B160" s="128" t="s">
        <v>473</v>
      </c>
      <c r="C160" s="733">
        <f>'RM_1.3.sz.mell.'!C160</f>
        <v>0</v>
      </c>
      <c r="D160" s="733">
        <f>'RM_1.3.sz.mell.'!K160</f>
        <v>0</v>
      </c>
      <c r="E160" s="507">
        <f>+E136+E140+E147+E152+E158+E159</f>
        <v>0</v>
      </c>
      <c r="F160" s="437"/>
      <c r="G160" s="438"/>
      <c r="H160" s="438"/>
      <c r="I160" s="438"/>
    </row>
    <row r="161" spans="1:5" s="425" customFormat="1" ht="12.9" customHeight="1" thickBot="1" x14ac:dyDescent="0.3">
      <c r="A161" s="305" t="s">
        <v>28</v>
      </c>
      <c r="B161" s="390" t="s">
        <v>472</v>
      </c>
      <c r="C161" s="733">
        <f>'RM_1.3.sz.mell.'!C161</f>
        <v>0</v>
      </c>
      <c r="D161" s="733">
        <f>'RM_1.3.sz.mell.'!K161</f>
        <v>0</v>
      </c>
      <c r="E161" s="507">
        <f>+E135+E160</f>
        <v>0</v>
      </c>
    </row>
    <row r="162" spans="1:5" x14ac:dyDescent="0.3">
      <c r="C162" s="734">
        <f>'RM_1.3.sz.mell.'!C162</f>
        <v>0</v>
      </c>
      <c r="D162" s="734">
        <f>'RM_1.3.sz.mell.'!K162</f>
        <v>0</v>
      </c>
    </row>
    <row r="163" spans="1:5" x14ac:dyDescent="0.3">
      <c r="A163" s="1696" t="s">
        <v>373</v>
      </c>
      <c r="B163" s="1696"/>
      <c r="C163" s="1696"/>
      <c r="D163" s="1696"/>
      <c r="E163" s="1696"/>
    </row>
    <row r="164" spans="1:5" ht="15.15" customHeight="1" thickBot="1" x14ac:dyDescent="0.35">
      <c r="A164" s="1595" t="s">
        <v>154</v>
      </c>
      <c r="B164" s="1595"/>
      <c r="C164" s="317"/>
      <c r="E164" s="317" t="str">
        <f>E96</f>
        <v xml:space="preserve"> Forintban!</v>
      </c>
    </row>
    <row r="165" spans="1:5" ht="25.5" customHeight="1" thickBot="1" x14ac:dyDescent="0.35">
      <c r="A165" s="20">
        <v>1</v>
      </c>
      <c r="B165" s="27" t="s">
        <v>474</v>
      </c>
      <c r="C165" s="736">
        <f>+C68-C135</f>
        <v>0</v>
      </c>
      <c r="D165" s="407">
        <f>+D68-D135</f>
        <v>0</v>
      </c>
      <c r="E165" s="273">
        <f>+E68-E135</f>
        <v>0</v>
      </c>
    </row>
    <row r="166" spans="1:5" ht="32.4" customHeight="1" thickBot="1" x14ac:dyDescent="0.35">
      <c r="A166" s="20" t="s">
        <v>19</v>
      </c>
      <c r="B166" s="27" t="s">
        <v>480</v>
      </c>
      <c r="C166" s="407">
        <f>+C92-C160</f>
        <v>0</v>
      </c>
      <c r="D166" s="407">
        <f>+D92-D160</f>
        <v>0</v>
      </c>
      <c r="E166" s="273">
        <f>+E92-E160</f>
        <v>0</v>
      </c>
    </row>
  </sheetData>
  <sheetProtection sheet="1"/>
  <mergeCells count="16">
    <mergeCell ref="A7:B7"/>
    <mergeCell ref="B1:E1"/>
    <mergeCell ref="A2:E2"/>
    <mergeCell ref="A3:E3"/>
    <mergeCell ref="A4:E4"/>
    <mergeCell ref="A6:E6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3"/>
  <sheetViews>
    <sheetView zoomScale="120" zoomScaleNormal="120" workbookViewId="0">
      <selection activeCell="F8" sqref="F8"/>
    </sheetView>
  </sheetViews>
  <sheetFormatPr defaultRowHeight="13.2" x14ac:dyDescent="0.25"/>
  <cols>
    <col min="1" max="1" width="33.44140625" customWidth="1"/>
    <col min="2" max="2" width="21.77734375" customWidth="1"/>
    <col min="3" max="3" width="1.77734375" bestFit="1" customWidth="1"/>
    <col min="4" max="4" width="5.44140625" bestFit="1" customWidth="1"/>
    <col min="5" max="5" width="1.77734375" bestFit="1" customWidth="1"/>
    <col min="6" max="6" width="22" customWidth="1"/>
    <col min="7" max="7" width="1.77734375" bestFit="1" customWidth="1"/>
    <col min="8" max="8" width="28.109375" customWidth="1"/>
  </cols>
  <sheetData>
    <row r="1" spans="1:10" ht="17.399999999999999" x14ac:dyDescent="0.3">
      <c r="A1" s="1588" t="s">
        <v>587</v>
      </c>
      <c r="B1" s="1588"/>
      <c r="C1" s="1588"/>
      <c r="D1" s="1588"/>
      <c r="E1" s="1588"/>
      <c r="F1" s="1588"/>
      <c r="G1" s="1588"/>
      <c r="H1" s="1588"/>
      <c r="I1" s="1588"/>
      <c r="J1" s="1588"/>
    </row>
    <row r="3" spans="1:10" ht="15.6" x14ac:dyDescent="0.3">
      <c r="A3" s="1587" t="s">
        <v>1149</v>
      </c>
      <c r="B3" s="1587"/>
      <c r="C3" s="1587"/>
      <c r="D3" s="1587"/>
      <c r="E3" s="1587"/>
      <c r="F3" s="1587"/>
      <c r="G3" s="1587"/>
      <c r="H3" s="1587"/>
      <c r="I3" s="677"/>
    </row>
    <row r="6" spans="1:10" ht="13.8" x14ac:dyDescent="0.25">
      <c r="A6" s="591" t="s">
        <v>695</v>
      </c>
    </row>
    <row r="7" spans="1:10" x14ac:dyDescent="0.25">
      <c r="A7" s="678" t="s">
        <v>668</v>
      </c>
      <c r="B7" s="683" t="s">
        <v>667</v>
      </c>
      <c r="C7" s="677" t="s">
        <v>664</v>
      </c>
      <c r="D7" s="213">
        <v>2019</v>
      </c>
      <c r="E7" s="677" t="s">
        <v>665</v>
      </c>
      <c r="F7" s="683" t="s">
        <v>667</v>
      </c>
      <c r="G7" s="677" t="s">
        <v>666</v>
      </c>
      <c r="H7" s="213" t="s">
        <v>669</v>
      </c>
      <c r="I7" s="677"/>
      <c r="J7" s="677"/>
    </row>
    <row r="8" spans="1:10" x14ac:dyDescent="0.25">
      <c r="A8" s="608"/>
      <c r="B8" s="607"/>
      <c r="F8" s="607"/>
    </row>
    <row r="9" spans="1:10" x14ac:dyDescent="0.25">
      <c r="A9" s="608"/>
      <c r="B9" s="607"/>
      <c r="F9" s="607"/>
    </row>
    <row r="11" spans="1:10" ht="15.6" x14ac:dyDescent="0.3">
      <c r="A11" s="1587" t="s">
        <v>590</v>
      </c>
      <c r="B11" s="1587"/>
      <c r="C11" s="1587"/>
      <c r="D11" s="1587"/>
      <c r="E11" s="1587"/>
      <c r="F11" s="1587"/>
      <c r="G11" s="1587"/>
      <c r="H11" s="1587"/>
      <c r="I11" s="1249"/>
      <c r="J11" s="1249"/>
    </row>
    <row r="13" spans="1:10" ht="13.8" x14ac:dyDescent="0.25">
      <c r="A13" s="603" t="s">
        <v>591</v>
      </c>
      <c r="B13" s="1586" t="s">
        <v>1128</v>
      </c>
      <c r="C13" s="1586"/>
      <c r="D13" s="1586"/>
      <c r="E13" s="1586"/>
      <c r="F13" s="1586"/>
      <c r="G13" s="1586"/>
      <c r="H13" s="1586"/>
      <c r="I13" s="1249"/>
      <c r="J13" s="1249"/>
    </row>
    <row r="14" spans="1:10" ht="13.8" x14ac:dyDescent="0.25">
      <c r="B14" s="679"/>
      <c r="C14" s="677"/>
      <c r="D14" s="677"/>
      <c r="E14" s="677"/>
      <c r="F14" s="677"/>
      <c r="G14" s="677"/>
      <c r="H14" s="677"/>
      <c r="I14" s="677"/>
      <c r="J14" s="677"/>
    </row>
    <row r="15" spans="1:10" ht="13.8" x14ac:dyDescent="0.25">
      <c r="A15" s="603" t="s">
        <v>592</v>
      </c>
      <c r="B15" s="1586" t="s">
        <v>600</v>
      </c>
      <c r="C15" s="1586"/>
      <c r="D15" s="1586"/>
      <c r="E15" s="1586"/>
      <c r="F15" s="1586"/>
      <c r="G15" s="1586"/>
      <c r="H15" s="1586"/>
      <c r="I15" s="1249"/>
      <c r="J15" s="1249"/>
    </row>
    <row r="16" spans="1:10" ht="13.8" x14ac:dyDescent="0.25">
      <c r="B16" s="679"/>
      <c r="C16" s="677"/>
      <c r="D16" s="677"/>
      <c r="E16" s="677"/>
      <c r="F16" s="677"/>
      <c r="G16" s="677"/>
      <c r="H16" s="677"/>
      <c r="I16" s="677"/>
      <c r="J16" s="677"/>
    </row>
    <row r="17" spans="1:10" ht="13.8" x14ac:dyDescent="0.25">
      <c r="A17" s="603" t="s">
        <v>593</v>
      </c>
      <c r="B17" s="1586" t="s">
        <v>601</v>
      </c>
      <c r="C17" s="1586"/>
      <c r="D17" s="1586"/>
      <c r="E17" s="1586"/>
      <c r="F17" s="1586"/>
      <c r="G17" s="1586"/>
      <c r="H17" s="1586"/>
      <c r="I17" s="1249"/>
      <c r="J17" s="1249"/>
    </row>
    <row r="18" spans="1:10" ht="13.8" x14ac:dyDescent="0.25">
      <c r="B18" s="679"/>
      <c r="C18" s="677"/>
      <c r="D18" s="677"/>
      <c r="E18" s="677"/>
      <c r="F18" s="677"/>
      <c r="G18" s="677"/>
      <c r="H18" s="677"/>
      <c r="I18" s="677"/>
      <c r="J18" s="677"/>
    </row>
    <row r="19" spans="1:10" ht="13.8" x14ac:dyDescent="0.25">
      <c r="A19" s="603" t="s">
        <v>594</v>
      </c>
      <c r="B19" s="1586" t="s">
        <v>602</v>
      </c>
      <c r="C19" s="1586"/>
      <c r="D19" s="1586"/>
      <c r="E19" s="1586"/>
      <c r="F19" s="1586"/>
      <c r="G19" s="1586"/>
      <c r="H19" s="1586"/>
      <c r="I19" s="1249"/>
      <c r="J19" s="1249"/>
    </row>
    <row r="20" spans="1:10" ht="13.8" x14ac:dyDescent="0.25">
      <c r="B20" s="679"/>
      <c r="C20" s="677"/>
      <c r="D20" s="677"/>
      <c r="E20" s="677"/>
      <c r="F20" s="677"/>
      <c r="G20" s="677"/>
      <c r="H20" s="677"/>
      <c r="I20" s="677"/>
      <c r="J20" s="677"/>
    </row>
    <row r="21" spans="1:10" ht="13.8" x14ac:dyDescent="0.25">
      <c r="A21" s="603" t="s">
        <v>595</v>
      </c>
      <c r="B21" s="1586" t="s">
        <v>603</v>
      </c>
      <c r="C21" s="1586"/>
      <c r="D21" s="1586"/>
      <c r="E21" s="1586"/>
      <c r="F21" s="1586"/>
      <c r="G21" s="1586"/>
      <c r="H21" s="1586"/>
      <c r="I21" s="1249"/>
      <c r="J21" s="1249"/>
    </row>
    <row r="22" spans="1:10" ht="13.8" x14ac:dyDescent="0.25">
      <c r="B22" s="679"/>
      <c r="C22" s="677"/>
      <c r="D22" s="677"/>
      <c r="E22" s="677"/>
      <c r="F22" s="677"/>
      <c r="G22" s="677"/>
      <c r="H22" s="677"/>
      <c r="I22" s="677"/>
      <c r="J22" s="677"/>
    </row>
    <row r="23" spans="1:10" ht="13.8" x14ac:dyDescent="0.25">
      <c r="A23" s="603" t="s">
        <v>596</v>
      </c>
      <c r="B23" s="1586" t="s">
        <v>604</v>
      </c>
      <c r="C23" s="1586"/>
      <c r="D23" s="1586"/>
      <c r="E23" s="1586"/>
      <c r="F23" s="1586"/>
      <c r="G23" s="1586"/>
      <c r="H23" s="1586"/>
      <c r="I23" s="1249"/>
      <c r="J23" s="1249"/>
    </row>
    <row r="24" spans="1:10" ht="13.8" x14ac:dyDescent="0.25">
      <c r="B24" s="679"/>
      <c r="C24" s="677"/>
      <c r="D24" s="677"/>
      <c r="E24" s="677"/>
      <c r="F24" s="677"/>
      <c r="G24" s="677"/>
      <c r="H24" s="677"/>
      <c r="I24" s="677"/>
      <c r="J24" s="677"/>
    </row>
    <row r="25" spans="1:10" ht="13.8" x14ac:dyDescent="0.25">
      <c r="A25" s="603" t="s">
        <v>597</v>
      </c>
      <c r="B25" s="1586" t="s">
        <v>605</v>
      </c>
      <c r="C25" s="1586"/>
      <c r="D25" s="1586"/>
      <c r="E25" s="1586"/>
      <c r="F25" s="1586"/>
      <c r="G25" s="1586"/>
      <c r="H25" s="1586"/>
      <c r="I25" s="1249"/>
      <c r="J25" s="1249"/>
    </row>
    <row r="26" spans="1:10" ht="13.8" x14ac:dyDescent="0.25">
      <c r="B26" s="679"/>
      <c r="C26" s="677"/>
      <c r="D26" s="677"/>
      <c r="E26" s="677"/>
      <c r="F26" s="677"/>
      <c r="G26" s="677"/>
      <c r="H26" s="677"/>
      <c r="I26" s="677"/>
      <c r="J26" s="677"/>
    </row>
    <row r="27" spans="1:10" ht="13.8" x14ac:dyDescent="0.25">
      <c r="A27" s="603" t="s">
        <v>598</v>
      </c>
      <c r="B27" s="1586" t="s">
        <v>606</v>
      </c>
      <c r="C27" s="1586"/>
      <c r="D27" s="1586"/>
      <c r="E27" s="1586"/>
      <c r="F27" s="1586"/>
      <c r="G27" s="1586"/>
      <c r="H27" s="1586"/>
      <c r="I27" s="1249"/>
      <c r="J27" s="1249"/>
    </row>
    <row r="28" spans="1:10" ht="13.8" x14ac:dyDescent="0.25">
      <c r="B28" s="679"/>
      <c r="C28" s="677"/>
      <c r="D28" s="677"/>
      <c r="E28" s="677"/>
      <c r="F28" s="677"/>
      <c r="G28" s="677"/>
      <c r="H28" s="677"/>
      <c r="I28" s="677"/>
      <c r="J28" s="677"/>
    </row>
    <row r="29" spans="1:10" ht="13.8" x14ac:dyDescent="0.25">
      <c r="A29" s="603" t="s">
        <v>598</v>
      </c>
      <c r="B29" s="1586" t="s">
        <v>607</v>
      </c>
      <c r="C29" s="1586"/>
      <c r="D29" s="1586"/>
      <c r="E29" s="1586"/>
      <c r="F29" s="1586"/>
      <c r="G29" s="1586"/>
      <c r="H29" s="1586"/>
      <c r="I29" s="1249"/>
      <c r="J29" s="1249"/>
    </row>
    <row r="30" spans="1:10" ht="13.8" x14ac:dyDescent="0.25">
      <c r="B30" s="679"/>
      <c r="C30" s="677"/>
      <c r="D30" s="677"/>
      <c r="E30" s="677"/>
      <c r="F30" s="677"/>
      <c r="G30" s="677"/>
      <c r="H30" s="677"/>
      <c r="I30" s="677"/>
      <c r="J30" s="677"/>
    </row>
    <row r="31" spans="1:10" ht="13.8" x14ac:dyDescent="0.25">
      <c r="A31" s="603" t="s">
        <v>599</v>
      </c>
      <c r="B31" s="1586" t="s">
        <v>608</v>
      </c>
      <c r="C31" s="1586"/>
      <c r="D31" s="1586"/>
      <c r="E31" s="1586"/>
      <c r="F31" s="1586"/>
      <c r="G31" s="1586"/>
      <c r="H31" s="1586"/>
      <c r="I31" s="1249"/>
      <c r="J31" s="1249"/>
    </row>
    <row r="32" spans="1:10" x14ac:dyDescent="0.25">
      <c r="B32" s="677"/>
      <c r="C32" s="677"/>
      <c r="D32" s="677"/>
      <c r="E32" s="677"/>
      <c r="F32" s="677"/>
      <c r="G32" s="677"/>
      <c r="H32" s="677"/>
    </row>
    <row r="33" spans="1:1" ht="13.8" x14ac:dyDescent="0.25">
      <c r="A33" s="603"/>
    </row>
  </sheetData>
  <sheetProtection sheet="1"/>
  <mergeCells count="13">
    <mergeCell ref="A1:J1"/>
    <mergeCell ref="B15:H15"/>
    <mergeCell ref="B17:H17"/>
    <mergeCell ref="B19:H19"/>
    <mergeCell ref="B21:H21"/>
    <mergeCell ref="B25:H25"/>
    <mergeCell ref="B27:H27"/>
    <mergeCell ref="B29:H29"/>
    <mergeCell ref="B31:H31"/>
    <mergeCell ref="A3:H3"/>
    <mergeCell ref="A11:H11"/>
    <mergeCell ref="B13:H13"/>
    <mergeCell ref="B23:H23"/>
  </mergeCells>
  <phoneticPr fontId="29" type="noConversion"/>
  <dataValidations count="1">
    <dataValidation type="list" allowBlank="1" showInputMessage="1" showErrorMessage="1" sqref="A6" xr:uid="{00000000-0002-0000-0100-000000000000}">
      <formula1>",Előterjesztéskor,Jóváhagyás után"</formula1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K176"/>
  <sheetViews>
    <sheetView zoomScale="120" zoomScaleNormal="120" zoomScaleSheetLayoutView="85" workbookViewId="0">
      <selection activeCell="C149" sqref="C149"/>
    </sheetView>
  </sheetViews>
  <sheetFormatPr defaultColWidth="9.33203125" defaultRowHeight="13.2" x14ac:dyDescent="0.25"/>
  <cols>
    <col min="1" max="1" width="19.44140625" style="400" customWidth="1"/>
    <col min="2" max="2" width="72" style="401" customWidth="1"/>
    <col min="3" max="3" width="25" style="402" customWidth="1"/>
    <col min="4" max="16384" width="9.33203125" style="3"/>
  </cols>
  <sheetData>
    <row r="1" spans="1:3" s="2" customFormat="1" ht="16.5" customHeight="1" thickBot="1" x14ac:dyDescent="0.3">
      <c r="A1" s="611"/>
      <c r="B1" s="612"/>
      <c r="C1" s="606" t="str">
        <f>CONCATENATE("9.1.3. melléklet ",ALAPADATOK!A7," ",ALAPADATOK!B7," ",ALAPADATOK!C7," ",ALAPADATOK!D7," ",ALAPADATOK!E7," ",ALAPADATOK!F7," ",ALAPADATOK!G7," ",ALAPADATOK!H7)</f>
        <v>9.1.3. melléklet a … / 2019 ( … ) önkormányzati rendelethez</v>
      </c>
    </row>
    <row r="2" spans="1:3" s="95" customFormat="1" ht="21.15" customHeight="1" x14ac:dyDescent="0.25">
      <c r="A2" s="613" t="s">
        <v>61</v>
      </c>
      <c r="B2" s="614" t="str">
        <f>CONCATENATE(ALAPADATOK!A3)</f>
        <v>Hidegkút Község Önkormányzata</v>
      </c>
      <c r="C2" s="615" t="s">
        <v>54</v>
      </c>
    </row>
    <row r="3" spans="1:3" s="95" customFormat="1" ht="16.2" thickBot="1" x14ac:dyDescent="0.3">
      <c r="A3" s="616" t="s">
        <v>203</v>
      </c>
      <c r="B3" s="617" t="s">
        <v>528</v>
      </c>
      <c r="C3" s="618" t="s">
        <v>431</v>
      </c>
    </row>
    <row r="4" spans="1:3" s="96" customFormat="1" ht="15.9" customHeight="1" thickBot="1" x14ac:dyDescent="0.35">
      <c r="A4" s="619"/>
      <c r="B4" s="619"/>
      <c r="C4" s="620" t="str">
        <f>'KV_9.1.2.sz.mell.'!C4</f>
        <v>Forintban!</v>
      </c>
    </row>
    <row r="5" spans="1:3" ht="13.8" thickBot="1" x14ac:dyDescent="0.3">
      <c r="A5" s="621" t="s">
        <v>205</v>
      </c>
      <c r="B5" s="622" t="s">
        <v>563</v>
      </c>
      <c r="C5" s="623" t="s">
        <v>55</v>
      </c>
    </row>
    <row r="6" spans="1:3" s="69" customFormat="1" ht="12.9" customHeight="1" thickBot="1" x14ac:dyDescent="0.3">
      <c r="A6" s="624"/>
      <c r="B6" s="625" t="s">
        <v>493</v>
      </c>
      <c r="C6" s="626" t="s">
        <v>494</v>
      </c>
    </row>
    <row r="7" spans="1:3" s="69" customFormat="1" ht="15.9" customHeight="1" thickBot="1" x14ac:dyDescent="0.3">
      <c r="A7" s="239"/>
      <c r="B7" s="240" t="s">
        <v>56</v>
      </c>
      <c r="C7" s="367"/>
    </row>
    <row r="8" spans="1:3" s="69" customFormat="1" ht="12" customHeight="1" thickBot="1" x14ac:dyDescent="0.3">
      <c r="A8" s="32" t="s">
        <v>18</v>
      </c>
      <c r="B8" s="21" t="s">
        <v>252</v>
      </c>
      <c r="C8" s="307">
        <f>+C9+C10+C11+C12+C13+C14</f>
        <v>0</v>
      </c>
    </row>
    <row r="9" spans="1:3" s="97" customFormat="1" ht="12" customHeight="1" x14ac:dyDescent="0.2">
      <c r="A9" s="445" t="s">
        <v>98</v>
      </c>
      <c r="B9" s="426" t="s">
        <v>253</v>
      </c>
      <c r="C9" s="310"/>
    </row>
    <row r="10" spans="1:3" s="98" customFormat="1" ht="12" customHeight="1" x14ac:dyDescent="0.2">
      <c r="A10" s="446" t="s">
        <v>99</v>
      </c>
      <c r="B10" s="427" t="s">
        <v>254</v>
      </c>
      <c r="C10" s="309"/>
    </row>
    <row r="11" spans="1:3" s="98" customFormat="1" ht="12" customHeight="1" x14ac:dyDescent="0.2">
      <c r="A11" s="446" t="s">
        <v>100</v>
      </c>
      <c r="B11" s="427" t="s">
        <v>550</v>
      </c>
      <c r="C11" s="309"/>
    </row>
    <row r="12" spans="1:3" s="98" customFormat="1" ht="12" customHeight="1" x14ac:dyDescent="0.2">
      <c r="A12" s="446" t="s">
        <v>101</v>
      </c>
      <c r="B12" s="427" t="s">
        <v>256</v>
      </c>
      <c r="C12" s="309"/>
    </row>
    <row r="13" spans="1:3" s="98" customFormat="1" ht="12" customHeight="1" x14ac:dyDescent="0.2">
      <c r="A13" s="446" t="s">
        <v>148</v>
      </c>
      <c r="B13" s="427" t="s">
        <v>506</v>
      </c>
      <c r="C13" s="309"/>
    </row>
    <row r="14" spans="1:3" s="97" customFormat="1" ht="12" customHeight="1" thickBot="1" x14ac:dyDescent="0.25">
      <c r="A14" s="447" t="s">
        <v>102</v>
      </c>
      <c r="B14" s="428" t="s">
        <v>433</v>
      </c>
      <c r="C14" s="309"/>
    </row>
    <row r="15" spans="1:3" s="97" customFormat="1" ht="12" customHeight="1" thickBot="1" x14ac:dyDescent="0.3">
      <c r="A15" s="32" t="s">
        <v>19</v>
      </c>
      <c r="B15" s="302" t="s">
        <v>257</v>
      </c>
      <c r="C15" s="307">
        <f>+C16+C17+C18+C19+C20</f>
        <v>0</v>
      </c>
    </row>
    <row r="16" spans="1:3" s="97" customFormat="1" ht="12" customHeight="1" x14ac:dyDescent="0.2">
      <c r="A16" s="445" t="s">
        <v>104</v>
      </c>
      <c r="B16" s="426" t="s">
        <v>258</v>
      </c>
      <c r="C16" s="310"/>
    </row>
    <row r="17" spans="1:3" s="97" customFormat="1" ht="12" customHeight="1" x14ac:dyDescent="0.2">
      <c r="A17" s="446" t="s">
        <v>105</v>
      </c>
      <c r="B17" s="427" t="s">
        <v>259</v>
      </c>
      <c r="C17" s="309"/>
    </row>
    <row r="18" spans="1:3" s="97" customFormat="1" ht="12" customHeight="1" x14ac:dyDescent="0.2">
      <c r="A18" s="446" t="s">
        <v>106</v>
      </c>
      <c r="B18" s="427" t="s">
        <v>422</v>
      </c>
      <c r="C18" s="309"/>
    </row>
    <row r="19" spans="1:3" s="97" customFormat="1" ht="12" customHeight="1" x14ac:dyDescent="0.2">
      <c r="A19" s="446" t="s">
        <v>107</v>
      </c>
      <c r="B19" s="427" t="s">
        <v>423</v>
      </c>
      <c r="C19" s="309"/>
    </row>
    <row r="20" spans="1:3" s="97" customFormat="1" ht="12" customHeight="1" x14ac:dyDescent="0.2">
      <c r="A20" s="446" t="s">
        <v>108</v>
      </c>
      <c r="B20" s="427" t="s">
        <v>260</v>
      </c>
      <c r="C20" s="309"/>
    </row>
    <row r="21" spans="1:3" s="98" customFormat="1" ht="12" customHeight="1" thickBot="1" x14ac:dyDescent="0.25">
      <c r="A21" s="447" t="s">
        <v>117</v>
      </c>
      <c r="B21" s="428" t="s">
        <v>261</v>
      </c>
      <c r="C21" s="311"/>
    </row>
    <row r="22" spans="1:3" s="98" customFormat="1" ht="12" customHeight="1" thickBot="1" x14ac:dyDescent="0.3">
      <c r="A22" s="32" t="s">
        <v>20</v>
      </c>
      <c r="B22" s="21" t="s">
        <v>262</v>
      </c>
      <c r="C22" s="307">
        <f>+C23+C24+C25+C26+C27</f>
        <v>0</v>
      </c>
    </row>
    <row r="23" spans="1:3" s="98" customFormat="1" ht="12" customHeight="1" x14ac:dyDescent="0.2">
      <c r="A23" s="445" t="s">
        <v>87</v>
      </c>
      <c r="B23" s="426" t="s">
        <v>263</v>
      </c>
      <c r="C23" s="310"/>
    </row>
    <row r="24" spans="1:3" s="97" customFormat="1" ht="12" customHeight="1" x14ac:dyDescent="0.2">
      <c r="A24" s="446" t="s">
        <v>88</v>
      </c>
      <c r="B24" s="427" t="s">
        <v>264</v>
      </c>
      <c r="C24" s="309"/>
    </row>
    <row r="25" spans="1:3" s="98" customFormat="1" ht="12" customHeight="1" x14ac:dyDescent="0.2">
      <c r="A25" s="446" t="s">
        <v>89</v>
      </c>
      <c r="B25" s="427" t="s">
        <v>424</v>
      </c>
      <c r="C25" s="309"/>
    </row>
    <row r="26" spans="1:3" s="98" customFormat="1" ht="12" customHeight="1" x14ac:dyDescent="0.2">
      <c r="A26" s="446" t="s">
        <v>90</v>
      </c>
      <c r="B26" s="427" t="s">
        <v>425</v>
      </c>
      <c r="C26" s="309"/>
    </row>
    <row r="27" spans="1:3" s="98" customFormat="1" ht="12" customHeight="1" x14ac:dyDescent="0.2">
      <c r="A27" s="446" t="s">
        <v>171</v>
      </c>
      <c r="B27" s="427" t="s">
        <v>265</v>
      </c>
      <c r="C27" s="309"/>
    </row>
    <row r="28" spans="1:3" s="98" customFormat="1" ht="12" customHeight="1" thickBot="1" x14ac:dyDescent="0.25">
      <c r="A28" s="447" t="s">
        <v>172</v>
      </c>
      <c r="B28" s="428" t="s">
        <v>266</v>
      </c>
      <c r="C28" s="311"/>
    </row>
    <row r="29" spans="1:3" s="98" customFormat="1" ht="12" customHeight="1" thickBot="1" x14ac:dyDescent="0.3">
      <c r="A29" s="32" t="s">
        <v>173</v>
      </c>
      <c r="B29" s="21" t="s">
        <v>267</v>
      </c>
      <c r="C29" s="313">
        <f>SUM(C30:C36)</f>
        <v>0</v>
      </c>
    </row>
    <row r="30" spans="1:3" s="98" customFormat="1" ht="12" customHeight="1" x14ac:dyDescent="0.2">
      <c r="A30" s="445" t="s">
        <v>268</v>
      </c>
      <c r="B30" s="426" t="s">
        <v>555</v>
      </c>
      <c r="C30" s="310"/>
    </row>
    <row r="31" spans="1:3" s="98" customFormat="1" ht="12" customHeight="1" x14ac:dyDescent="0.2">
      <c r="A31" s="446" t="s">
        <v>269</v>
      </c>
      <c r="B31" s="427" t="s">
        <v>556</v>
      </c>
      <c r="C31" s="309"/>
    </row>
    <row r="32" spans="1:3" s="98" customFormat="1" ht="12" customHeight="1" x14ac:dyDescent="0.2">
      <c r="A32" s="446" t="s">
        <v>270</v>
      </c>
      <c r="B32" s="427" t="s">
        <v>557</v>
      </c>
      <c r="C32" s="309"/>
    </row>
    <row r="33" spans="1:3" s="98" customFormat="1" ht="12" customHeight="1" x14ac:dyDescent="0.2">
      <c r="A33" s="446" t="s">
        <v>271</v>
      </c>
      <c r="B33" s="427" t="s">
        <v>558</v>
      </c>
      <c r="C33" s="309"/>
    </row>
    <row r="34" spans="1:3" s="98" customFormat="1" ht="12" customHeight="1" x14ac:dyDescent="0.2">
      <c r="A34" s="446" t="s">
        <v>552</v>
      </c>
      <c r="B34" s="427" t="s">
        <v>272</v>
      </c>
      <c r="C34" s="309"/>
    </row>
    <row r="35" spans="1:3" s="98" customFormat="1" ht="12" customHeight="1" x14ac:dyDescent="0.2">
      <c r="A35" s="446" t="s">
        <v>553</v>
      </c>
      <c r="B35" s="427" t="s">
        <v>273</v>
      </c>
      <c r="C35" s="309"/>
    </row>
    <row r="36" spans="1:3" s="98" customFormat="1" ht="12" customHeight="1" thickBot="1" x14ac:dyDescent="0.25">
      <c r="A36" s="447" t="s">
        <v>554</v>
      </c>
      <c r="B36" s="525" t="s">
        <v>274</v>
      </c>
      <c r="C36" s="311"/>
    </row>
    <row r="37" spans="1:3" s="98" customFormat="1" ht="12" customHeight="1" thickBot="1" x14ac:dyDescent="0.3">
      <c r="A37" s="32" t="s">
        <v>22</v>
      </c>
      <c r="B37" s="21" t="s">
        <v>434</v>
      </c>
      <c r="C37" s="307">
        <f>SUM(C38:C48)</f>
        <v>0</v>
      </c>
    </row>
    <row r="38" spans="1:3" s="98" customFormat="1" ht="12" customHeight="1" x14ac:dyDescent="0.2">
      <c r="A38" s="445" t="s">
        <v>91</v>
      </c>
      <c r="B38" s="426" t="s">
        <v>277</v>
      </c>
      <c r="C38" s="310"/>
    </row>
    <row r="39" spans="1:3" s="98" customFormat="1" ht="12" customHeight="1" x14ac:dyDescent="0.2">
      <c r="A39" s="446" t="s">
        <v>92</v>
      </c>
      <c r="B39" s="427" t="s">
        <v>278</v>
      </c>
      <c r="C39" s="309"/>
    </row>
    <row r="40" spans="1:3" s="98" customFormat="1" ht="12" customHeight="1" x14ac:dyDescent="0.2">
      <c r="A40" s="446" t="s">
        <v>93</v>
      </c>
      <c r="B40" s="427" t="s">
        <v>279</v>
      </c>
      <c r="C40" s="309"/>
    </row>
    <row r="41" spans="1:3" s="98" customFormat="1" ht="12" customHeight="1" x14ac:dyDescent="0.2">
      <c r="A41" s="446" t="s">
        <v>175</v>
      </c>
      <c r="B41" s="427" t="s">
        <v>280</v>
      </c>
      <c r="C41" s="309"/>
    </row>
    <row r="42" spans="1:3" s="98" customFormat="1" ht="12" customHeight="1" x14ac:dyDescent="0.2">
      <c r="A42" s="446" t="s">
        <v>176</v>
      </c>
      <c r="B42" s="427" t="s">
        <v>281</v>
      </c>
      <c r="C42" s="309"/>
    </row>
    <row r="43" spans="1:3" s="98" customFormat="1" ht="12" customHeight="1" x14ac:dyDescent="0.2">
      <c r="A43" s="446" t="s">
        <v>177</v>
      </c>
      <c r="B43" s="427" t="s">
        <v>282</v>
      </c>
      <c r="C43" s="309"/>
    </row>
    <row r="44" spans="1:3" s="98" customFormat="1" ht="12" customHeight="1" x14ac:dyDescent="0.2">
      <c r="A44" s="446" t="s">
        <v>178</v>
      </c>
      <c r="B44" s="427" t="s">
        <v>283</v>
      </c>
      <c r="C44" s="309"/>
    </row>
    <row r="45" spans="1:3" s="98" customFormat="1" ht="12" customHeight="1" x14ac:dyDescent="0.2">
      <c r="A45" s="446" t="s">
        <v>179</v>
      </c>
      <c r="B45" s="427" t="s">
        <v>559</v>
      </c>
      <c r="C45" s="309"/>
    </row>
    <row r="46" spans="1:3" s="98" customFormat="1" ht="12" customHeight="1" x14ac:dyDescent="0.2">
      <c r="A46" s="446" t="s">
        <v>275</v>
      </c>
      <c r="B46" s="427" t="s">
        <v>285</v>
      </c>
      <c r="C46" s="312"/>
    </row>
    <row r="47" spans="1:3" s="98" customFormat="1" ht="12" customHeight="1" x14ac:dyDescent="0.2">
      <c r="A47" s="447" t="s">
        <v>276</v>
      </c>
      <c r="B47" s="428" t="s">
        <v>436</v>
      </c>
      <c r="C47" s="413"/>
    </row>
    <row r="48" spans="1:3" s="98" customFormat="1" ht="12" customHeight="1" thickBot="1" x14ac:dyDescent="0.25">
      <c r="A48" s="447" t="s">
        <v>435</v>
      </c>
      <c r="B48" s="428" t="s">
        <v>286</v>
      </c>
      <c r="C48" s="413"/>
    </row>
    <row r="49" spans="1:3" s="98" customFormat="1" ht="12" customHeight="1" thickBot="1" x14ac:dyDescent="0.3">
      <c r="A49" s="32" t="s">
        <v>23</v>
      </c>
      <c r="B49" s="21" t="s">
        <v>287</v>
      </c>
      <c r="C49" s="307">
        <f>SUM(C50:C54)</f>
        <v>0</v>
      </c>
    </row>
    <row r="50" spans="1:3" s="98" customFormat="1" ht="12" customHeight="1" x14ac:dyDescent="0.2">
      <c r="A50" s="445" t="s">
        <v>94</v>
      </c>
      <c r="B50" s="426" t="s">
        <v>291</v>
      </c>
      <c r="C50" s="470"/>
    </row>
    <row r="51" spans="1:3" s="98" customFormat="1" ht="12" customHeight="1" x14ac:dyDescent="0.2">
      <c r="A51" s="446" t="s">
        <v>95</v>
      </c>
      <c r="B51" s="427" t="s">
        <v>292</v>
      </c>
      <c r="C51" s="312"/>
    </row>
    <row r="52" spans="1:3" s="98" customFormat="1" ht="12" customHeight="1" x14ac:dyDescent="0.2">
      <c r="A52" s="446" t="s">
        <v>288</v>
      </c>
      <c r="B52" s="427" t="s">
        <v>293</v>
      </c>
      <c r="C52" s="312"/>
    </row>
    <row r="53" spans="1:3" s="98" customFormat="1" ht="12" customHeight="1" x14ac:dyDescent="0.2">
      <c r="A53" s="446" t="s">
        <v>289</v>
      </c>
      <c r="B53" s="427" t="s">
        <v>294</v>
      </c>
      <c r="C53" s="312"/>
    </row>
    <row r="54" spans="1:3" s="98" customFormat="1" ht="12" customHeight="1" thickBot="1" x14ac:dyDescent="0.25">
      <c r="A54" s="447" t="s">
        <v>290</v>
      </c>
      <c r="B54" s="525" t="s">
        <v>295</v>
      </c>
      <c r="C54" s="413"/>
    </row>
    <row r="55" spans="1:3" s="98" customFormat="1" ht="12" customHeight="1" thickBot="1" x14ac:dyDescent="0.3">
      <c r="A55" s="32" t="s">
        <v>180</v>
      </c>
      <c r="B55" s="21" t="s">
        <v>296</v>
      </c>
      <c r="C55" s="307">
        <f>SUM(C56:C58)</f>
        <v>0</v>
      </c>
    </row>
    <row r="56" spans="1:3" s="98" customFormat="1" ht="12" customHeight="1" x14ac:dyDescent="0.2">
      <c r="A56" s="445" t="s">
        <v>96</v>
      </c>
      <c r="B56" s="426" t="s">
        <v>297</v>
      </c>
      <c r="C56" s="310"/>
    </row>
    <row r="57" spans="1:3" s="98" customFormat="1" ht="12" customHeight="1" x14ac:dyDescent="0.2">
      <c r="A57" s="446" t="s">
        <v>97</v>
      </c>
      <c r="B57" s="427" t="s">
        <v>426</v>
      </c>
      <c r="C57" s="309"/>
    </row>
    <row r="58" spans="1:3" s="98" customFormat="1" ht="12" customHeight="1" x14ac:dyDescent="0.2">
      <c r="A58" s="446" t="s">
        <v>300</v>
      </c>
      <c r="B58" s="427" t="s">
        <v>298</v>
      </c>
      <c r="C58" s="309"/>
    </row>
    <row r="59" spans="1:3" s="98" customFormat="1" ht="12" customHeight="1" thickBot="1" x14ac:dyDescent="0.25">
      <c r="A59" s="447" t="s">
        <v>301</v>
      </c>
      <c r="B59" s="525" t="s">
        <v>299</v>
      </c>
      <c r="C59" s="311"/>
    </row>
    <row r="60" spans="1:3" s="98" customFormat="1" ht="12" customHeight="1" thickBot="1" x14ac:dyDescent="0.3">
      <c r="A60" s="32" t="s">
        <v>25</v>
      </c>
      <c r="B60" s="302" t="s">
        <v>302</v>
      </c>
      <c r="C60" s="307">
        <f>SUM(C61:C63)</f>
        <v>0</v>
      </c>
    </row>
    <row r="61" spans="1:3" s="98" customFormat="1" ht="12" customHeight="1" x14ac:dyDescent="0.2">
      <c r="A61" s="445" t="s">
        <v>181</v>
      </c>
      <c r="B61" s="426" t="s">
        <v>304</v>
      </c>
      <c r="C61" s="312"/>
    </row>
    <row r="62" spans="1:3" s="98" customFormat="1" ht="12" customHeight="1" x14ac:dyDescent="0.2">
      <c r="A62" s="446" t="s">
        <v>182</v>
      </c>
      <c r="B62" s="427" t="s">
        <v>427</v>
      </c>
      <c r="C62" s="312"/>
    </row>
    <row r="63" spans="1:3" s="98" customFormat="1" ht="12" customHeight="1" x14ac:dyDescent="0.2">
      <c r="A63" s="446" t="s">
        <v>231</v>
      </c>
      <c r="B63" s="427" t="s">
        <v>305</v>
      </c>
      <c r="C63" s="312"/>
    </row>
    <row r="64" spans="1:3" s="98" customFormat="1" ht="12" customHeight="1" thickBot="1" x14ac:dyDescent="0.25">
      <c r="A64" s="447" t="s">
        <v>303</v>
      </c>
      <c r="B64" s="525" t="s">
        <v>306</v>
      </c>
      <c r="C64" s="312"/>
    </row>
    <row r="65" spans="1:3" s="98" customFormat="1" ht="12" customHeight="1" thickBot="1" x14ac:dyDescent="0.3">
      <c r="A65" s="32" t="s">
        <v>26</v>
      </c>
      <c r="B65" s="21" t="s">
        <v>307</v>
      </c>
      <c r="C65" s="313">
        <f>+C8+C15+C22+C29+C37+C49+C55+C60</f>
        <v>0</v>
      </c>
    </row>
    <row r="66" spans="1:3" s="98" customFormat="1" ht="12" customHeight="1" thickBot="1" x14ac:dyDescent="0.25">
      <c r="A66" s="448" t="s">
        <v>394</v>
      </c>
      <c r="B66" s="302" t="s">
        <v>309</v>
      </c>
      <c r="C66" s="307">
        <f>SUM(C67:C69)</f>
        <v>0</v>
      </c>
    </row>
    <row r="67" spans="1:3" s="98" customFormat="1" ht="12" customHeight="1" x14ac:dyDescent="0.2">
      <c r="A67" s="445" t="s">
        <v>337</v>
      </c>
      <c r="B67" s="426" t="s">
        <v>310</v>
      </c>
      <c r="C67" s="312"/>
    </row>
    <row r="68" spans="1:3" s="98" customFormat="1" ht="12" customHeight="1" x14ac:dyDescent="0.2">
      <c r="A68" s="446" t="s">
        <v>346</v>
      </c>
      <c r="B68" s="427" t="s">
        <v>311</v>
      </c>
      <c r="C68" s="312"/>
    </row>
    <row r="69" spans="1:3" s="98" customFormat="1" ht="12" customHeight="1" thickBot="1" x14ac:dyDescent="0.25">
      <c r="A69" s="447" t="s">
        <v>347</v>
      </c>
      <c r="B69" s="528" t="s">
        <v>312</v>
      </c>
      <c r="C69" s="312"/>
    </row>
    <row r="70" spans="1:3" s="98" customFormat="1" ht="12" customHeight="1" thickBot="1" x14ac:dyDescent="0.25">
      <c r="A70" s="448" t="s">
        <v>313</v>
      </c>
      <c r="B70" s="302" t="s">
        <v>314</v>
      </c>
      <c r="C70" s="307">
        <f>SUM(C71:C74)</f>
        <v>0</v>
      </c>
    </row>
    <row r="71" spans="1:3" s="98" customFormat="1" ht="12" customHeight="1" x14ac:dyDescent="0.2">
      <c r="A71" s="445" t="s">
        <v>149</v>
      </c>
      <c r="B71" s="426" t="s">
        <v>315</v>
      </c>
      <c r="C71" s="312"/>
    </row>
    <row r="72" spans="1:3" s="98" customFormat="1" ht="12" customHeight="1" x14ac:dyDescent="0.2">
      <c r="A72" s="446" t="s">
        <v>150</v>
      </c>
      <c r="B72" s="427" t="s">
        <v>571</v>
      </c>
      <c r="C72" s="312"/>
    </row>
    <row r="73" spans="1:3" s="98" customFormat="1" ht="12" customHeight="1" x14ac:dyDescent="0.2">
      <c r="A73" s="446" t="s">
        <v>338</v>
      </c>
      <c r="B73" s="427" t="s">
        <v>316</v>
      </c>
      <c r="C73" s="312"/>
    </row>
    <row r="74" spans="1:3" s="98" customFormat="1" ht="12" customHeight="1" thickBot="1" x14ac:dyDescent="0.3">
      <c r="A74" s="447" t="s">
        <v>339</v>
      </c>
      <c r="B74" s="304" t="s">
        <v>572</v>
      </c>
      <c r="C74" s="312"/>
    </row>
    <row r="75" spans="1:3" s="98" customFormat="1" ht="12" customHeight="1" thickBot="1" x14ac:dyDescent="0.25">
      <c r="A75" s="448" t="s">
        <v>317</v>
      </c>
      <c r="B75" s="302" t="s">
        <v>318</v>
      </c>
      <c r="C75" s="307">
        <f>SUM(C76:C77)</f>
        <v>0</v>
      </c>
    </row>
    <row r="76" spans="1:3" s="98" customFormat="1" ht="12" customHeight="1" x14ac:dyDescent="0.2">
      <c r="A76" s="445" t="s">
        <v>340</v>
      </c>
      <c r="B76" s="426" t="s">
        <v>319</v>
      </c>
      <c r="C76" s="312"/>
    </row>
    <row r="77" spans="1:3" s="98" customFormat="1" ht="12" customHeight="1" thickBot="1" x14ac:dyDescent="0.25">
      <c r="A77" s="447" t="s">
        <v>341</v>
      </c>
      <c r="B77" s="428" t="s">
        <v>320</v>
      </c>
      <c r="C77" s="312"/>
    </row>
    <row r="78" spans="1:3" s="97" customFormat="1" ht="12" customHeight="1" thickBot="1" x14ac:dyDescent="0.25">
      <c r="A78" s="448" t="s">
        <v>321</v>
      </c>
      <c r="B78" s="302" t="s">
        <v>322</v>
      </c>
      <c r="C78" s="307">
        <f>SUM(C79:C81)</f>
        <v>0</v>
      </c>
    </row>
    <row r="79" spans="1:3" s="98" customFormat="1" ht="12" customHeight="1" x14ac:dyDescent="0.2">
      <c r="A79" s="445" t="s">
        <v>342</v>
      </c>
      <c r="B79" s="426" t="s">
        <v>323</v>
      </c>
      <c r="C79" s="312"/>
    </row>
    <row r="80" spans="1:3" s="98" customFormat="1" ht="12" customHeight="1" x14ac:dyDescent="0.2">
      <c r="A80" s="446" t="s">
        <v>343</v>
      </c>
      <c r="B80" s="427" t="s">
        <v>324</v>
      </c>
      <c r="C80" s="312"/>
    </row>
    <row r="81" spans="1:3" s="98" customFormat="1" ht="12" customHeight="1" thickBot="1" x14ac:dyDescent="0.25">
      <c r="A81" s="447" t="s">
        <v>344</v>
      </c>
      <c r="B81" s="428" t="s">
        <v>573</v>
      </c>
      <c r="C81" s="312"/>
    </row>
    <row r="82" spans="1:3" s="98" customFormat="1" ht="12" customHeight="1" thickBot="1" x14ac:dyDescent="0.25">
      <c r="A82" s="448" t="s">
        <v>325</v>
      </c>
      <c r="B82" s="302" t="s">
        <v>345</v>
      </c>
      <c r="C82" s="307">
        <f>SUM(C83:C86)</f>
        <v>0</v>
      </c>
    </row>
    <row r="83" spans="1:3" s="98" customFormat="1" ht="12" customHeight="1" x14ac:dyDescent="0.2">
      <c r="A83" s="449" t="s">
        <v>326</v>
      </c>
      <c r="B83" s="426" t="s">
        <v>327</v>
      </c>
      <c r="C83" s="312"/>
    </row>
    <row r="84" spans="1:3" s="98" customFormat="1" ht="12" customHeight="1" x14ac:dyDescent="0.2">
      <c r="A84" s="450" t="s">
        <v>328</v>
      </c>
      <c r="B84" s="427" t="s">
        <v>329</v>
      </c>
      <c r="C84" s="312"/>
    </row>
    <row r="85" spans="1:3" s="98" customFormat="1" ht="12" customHeight="1" x14ac:dyDescent="0.2">
      <c r="A85" s="450" t="s">
        <v>330</v>
      </c>
      <c r="B85" s="427" t="s">
        <v>331</v>
      </c>
      <c r="C85" s="312"/>
    </row>
    <row r="86" spans="1:3" s="97" customFormat="1" ht="12" customHeight="1" thickBot="1" x14ac:dyDescent="0.25">
      <c r="A86" s="451" t="s">
        <v>332</v>
      </c>
      <c r="B86" s="428" t="s">
        <v>333</v>
      </c>
      <c r="C86" s="312"/>
    </row>
    <row r="87" spans="1:3" s="97" customFormat="1" ht="12" customHeight="1" thickBot="1" x14ac:dyDescent="0.25">
      <c r="A87" s="448" t="s">
        <v>334</v>
      </c>
      <c r="B87" s="302" t="s">
        <v>475</v>
      </c>
      <c r="C87" s="471"/>
    </row>
    <row r="88" spans="1:3" s="97" customFormat="1" ht="12" customHeight="1" thickBot="1" x14ac:dyDescent="0.25">
      <c r="A88" s="448" t="s">
        <v>507</v>
      </c>
      <c r="B88" s="302" t="s">
        <v>335</v>
      </c>
      <c r="C88" s="471"/>
    </row>
    <row r="89" spans="1:3" s="97" customFormat="1" ht="12" customHeight="1" thickBot="1" x14ac:dyDescent="0.25">
      <c r="A89" s="448" t="s">
        <v>508</v>
      </c>
      <c r="B89" s="433" t="s">
        <v>478</v>
      </c>
      <c r="C89" s="313">
        <f>+C66+C70+C75+C78+C82+C88+C87</f>
        <v>0</v>
      </c>
    </row>
    <row r="90" spans="1:3" s="97" customFormat="1" ht="12" customHeight="1" thickBot="1" x14ac:dyDescent="0.25">
      <c r="A90" s="452" t="s">
        <v>509</v>
      </c>
      <c r="B90" s="434" t="s">
        <v>510</v>
      </c>
      <c r="C90" s="313">
        <f>+C65+C89</f>
        <v>0</v>
      </c>
    </row>
    <row r="91" spans="1:3" s="98" customFormat="1" ht="15.15" customHeight="1" thickBot="1" x14ac:dyDescent="0.3">
      <c r="A91" s="245"/>
      <c r="B91" s="246"/>
      <c r="C91" s="372"/>
    </row>
    <row r="92" spans="1:3" s="69" customFormat="1" ht="16.5" customHeight="1" thickBot="1" x14ac:dyDescent="0.3">
      <c r="A92" s="249"/>
      <c r="B92" s="250" t="s">
        <v>57</v>
      </c>
      <c r="C92" s="374"/>
    </row>
    <row r="93" spans="1:3" s="99" customFormat="1" ht="12" customHeight="1" thickBot="1" x14ac:dyDescent="0.3">
      <c r="A93" s="419" t="s">
        <v>18</v>
      </c>
      <c r="B93" s="28" t="s">
        <v>514</v>
      </c>
      <c r="C93" s="306">
        <f>+C94+C95+C96+C97+C98+C111</f>
        <v>0</v>
      </c>
    </row>
    <row r="94" spans="1:3" ht="12" customHeight="1" x14ac:dyDescent="0.25">
      <c r="A94" s="453" t="s">
        <v>98</v>
      </c>
      <c r="B94" s="10" t="s">
        <v>49</v>
      </c>
      <c r="C94" s="308"/>
    </row>
    <row r="95" spans="1:3" ht="12" customHeight="1" x14ac:dyDescent="0.25">
      <c r="A95" s="446" t="s">
        <v>99</v>
      </c>
      <c r="B95" s="8" t="s">
        <v>183</v>
      </c>
      <c r="C95" s="309"/>
    </row>
    <row r="96" spans="1:3" ht="12" customHeight="1" x14ac:dyDescent="0.25">
      <c r="A96" s="446" t="s">
        <v>100</v>
      </c>
      <c r="B96" s="8" t="s">
        <v>140</v>
      </c>
      <c r="C96" s="311"/>
    </row>
    <row r="97" spans="1:3" ht="12" customHeight="1" x14ac:dyDescent="0.25">
      <c r="A97" s="446" t="s">
        <v>101</v>
      </c>
      <c r="B97" s="11" t="s">
        <v>184</v>
      </c>
      <c r="C97" s="311"/>
    </row>
    <row r="98" spans="1:3" ht="12" customHeight="1" x14ac:dyDescent="0.25">
      <c r="A98" s="446" t="s">
        <v>112</v>
      </c>
      <c r="B98" s="19" t="s">
        <v>185</v>
      </c>
      <c r="C98" s="311"/>
    </row>
    <row r="99" spans="1:3" ht="12" customHeight="1" x14ac:dyDescent="0.25">
      <c r="A99" s="446" t="s">
        <v>102</v>
      </c>
      <c r="B99" s="8" t="s">
        <v>511</v>
      </c>
      <c r="C99" s="311"/>
    </row>
    <row r="100" spans="1:3" ht="12" customHeight="1" x14ac:dyDescent="0.2">
      <c r="A100" s="446" t="s">
        <v>103</v>
      </c>
      <c r="B100" s="146" t="s">
        <v>441</v>
      </c>
      <c r="C100" s="311"/>
    </row>
    <row r="101" spans="1:3" ht="12" customHeight="1" x14ac:dyDescent="0.2">
      <c r="A101" s="446" t="s">
        <v>113</v>
      </c>
      <c r="B101" s="146" t="s">
        <v>440</v>
      </c>
      <c r="C101" s="311"/>
    </row>
    <row r="102" spans="1:3" ht="12" customHeight="1" x14ac:dyDescent="0.2">
      <c r="A102" s="446" t="s">
        <v>114</v>
      </c>
      <c r="B102" s="146" t="s">
        <v>351</v>
      </c>
      <c r="C102" s="311"/>
    </row>
    <row r="103" spans="1:3" ht="12" customHeight="1" x14ac:dyDescent="0.25">
      <c r="A103" s="446" t="s">
        <v>115</v>
      </c>
      <c r="B103" s="147" t="s">
        <v>352</v>
      </c>
      <c r="C103" s="311"/>
    </row>
    <row r="104" spans="1:3" ht="12" customHeight="1" x14ac:dyDescent="0.25">
      <c r="A104" s="446" t="s">
        <v>116</v>
      </c>
      <c r="B104" s="147" t="s">
        <v>353</v>
      </c>
      <c r="C104" s="311"/>
    </row>
    <row r="105" spans="1:3" ht="12" customHeight="1" x14ac:dyDescent="0.2">
      <c r="A105" s="446" t="s">
        <v>118</v>
      </c>
      <c r="B105" s="146" t="s">
        <v>354</v>
      </c>
      <c r="C105" s="311"/>
    </row>
    <row r="106" spans="1:3" ht="12" customHeight="1" x14ac:dyDescent="0.2">
      <c r="A106" s="446" t="s">
        <v>186</v>
      </c>
      <c r="B106" s="146" t="s">
        <v>355</v>
      </c>
      <c r="C106" s="311"/>
    </row>
    <row r="107" spans="1:3" ht="12" customHeight="1" x14ac:dyDescent="0.25">
      <c r="A107" s="446" t="s">
        <v>349</v>
      </c>
      <c r="B107" s="147" t="s">
        <v>356</v>
      </c>
      <c r="C107" s="311"/>
    </row>
    <row r="108" spans="1:3" ht="12" customHeight="1" x14ac:dyDescent="0.25">
      <c r="A108" s="454" t="s">
        <v>350</v>
      </c>
      <c r="B108" s="148" t="s">
        <v>357</v>
      </c>
      <c r="C108" s="311"/>
    </row>
    <row r="109" spans="1:3" ht="12" customHeight="1" x14ac:dyDescent="0.25">
      <c r="A109" s="446" t="s">
        <v>438</v>
      </c>
      <c r="B109" s="148" t="s">
        <v>358</v>
      </c>
      <c r="C109" s="311"/>
    </row>
    <row r="110" spans="1:3" ht="12" customHeight="1" x14ac:dyDescent="0.25">
      <c r="A110" s="446" t="s">
        <v>439</v>
      </c>
      <c r="B110" s="147" t="s">
        <v>359</v>
      </c>
      <c r="C110" s="309"/>
    </row>
    <row r="111" spans="1:3" ht="12" customHeight="1" x14ac:dyDescent="0.25">
      <c r="A111" s="446" t="s">
        <v>443</v>
      </c>
      <c r="B111" s="11" t="s">
        <v>50</v>
      </c>
      <c r="C111" s="309"/>
    </row>
    <row r="112" spans="1:3" ht="12" customHeight="1" x14ac:dyDescent="0.25">
      <c r="A112" s="447" t="s">
        <v>444</v>
      </c>
      <c r="B112" s="8" t="s">
        <v>512</v>
      </c>
      <c r="C112" s="311"/>
    </row>
    <row r="113" spans="1:3" ht="12" customHeight="1" thickBot="1" x14ac:dyDescent="0.3">
      <c r="A113" s="455" t="s">
        <v>445</v>
      </c>
      <c r="B113" s="149" t="s">
        <v>513</v>
      </c>
      <c r="C113" s="315"/>
    </row>
    <row r="114" spans="1:3" ht="12" customHeight="1" thickBot="1" x14ac:dyDescent="0.3">
      <c r="A114" s="32" t="s">
        <v>19</v>
      </c>
      <c r="B114" s="27" t="s">
        <v>360</v>
      </c>
      <c r="C114" s="307">
        <f>+C115+C117+C119</f>
        <v>0</v>
      </c>
    </row>
    <row r="115" spans="1:3" ht="12" customHeight="1" x14ac:dyDescent="0.25">
      <c r="A115" s="445" t="s">
        <v>104</v>
      </c>
      <c r="B115" s="8" t="s">
        <v>230</v>
      </c>
      <c r="C115" s="310"/>
    </row>
    <row r="116" spans="1:3" ht="12" customHeight="1" x14ac:dyDescent="0.25">
      <c r="A116" s="445" t="s">
        <v>105</v>
      </c>
      <c r="B116" s="12" t="s">
        <v>364</v>
      </c>
      <c r="C116" s="310"/>
    </row>
    <row r="117" spans="1:3" ht="12" customHeight="1" x14ac:dyDescent="0.25">
      <c r="A117" s="445" t="s">
        <v>106</v>
      </c>
      <c r="B117" s="12" t="s">
        <v>187</v>
      </c>
      <c r="C117" s="309"/>
    </row>
    <row r="118" spans="1:3" ht="12" customHeight="1" x14ac:dyDescent="0.25">
      <c r="A118" s="445" t="s">
        <v>107</v>
      </c>
      <c r="B118" s="12" t="s">
        <v>365</v>
      </c>
      <c r="C118" s="274"/>
    </row>
    <row r="119" spans="1:3" ht="12" customHeight="1" x14ac:dyDescent="0.25">
      <c r="A119" s="445" t="s">
        <v>108</v>
      </c>
      <c r="B119" s="304" t="s">
        <v>232</v>
      </c>
      <c r="C119" s="274"/>
    </row>
    <row r="120" spans="1:3" ht="12" customHeight="1" x14ac:dyDescent="0.25">
      <c r="A120" s="445" t="s">
        <v>117</v>
      </c>
      <c r="B120" s="303" t="s">
        <v>428</v>
      </c>
      <c r="C120" s="274"/>
    </row>
    <row r="121" spans="1:3" ht="12" customHeight="1" x14ac:dyDescent="0.25">
      <c r="A121" s="445" t="s">
        <v>119</v>
      </c>
      <c r="B121" s="422" t="s">
        <v>370</v>
      </c>
      <c r="C121" s="274"/>
    </row>
    <row r="122" spans="1:3" ht="12" customHeight="1" x14ac:dyDescent="0.25">
      <c r="A122" s="445" t="s">
        <v>188</v>
      </c>
      <c r="B122" s="147" t="s">
        <v>353</v>
      </c>
      <c r="C122" s="274"/>
    </row>
    <row r="123" spans="1:3" ht="12" customHeight="1" x14ac:dyDescent="0.25">
      <c r="A123" s="445" t="s">
        <v>189</v>
      </c>
      <c r="B123" s="147" t="s">
        <v>369</v>
      </c>
      <c r="C123" s="274"/>
    </row>
    <row r="124" spans="1:3" ht="12" customHeight="1" x14ac:dyDescent="0.25">
      <c r="A124" s="445" t="s">
        <v>190</v>
      </c>
      <c r="B124" s="147" t="s">
        <v>368</v>
      </c>
      <c r="C124" s="274"/>
    </row>
    <row r="125" spans="1:3" ht="12" customHeight="1" x14ac:dyDescent="0.25">
      <c r="A125" s="445" t="s">
        <v>361</v>
      </c>
      <c r="B125" s="147" t="s">
        <v>356</v>
      </c>
      <c r="C125" s="274"/>
    </row>
    <row r="126" spans="1:3" ht="12" customHeight="1" x14ac:dyDescent="0.25">
      <c r="A126" s="445" t="s">
        <v>362</v>
      </c>
      <c r="B126" s="147" t="s">
        <v>367</v>
      </c>
      <c r="C126" s="274"/>
    </row>
    <row r="127" spans="1:3" ht="12" customHeight="1" thickBot="1" x14ac:dyDescent="0.3">
      <c r="A127" s="454" t="s">
        <v>363</v>
      </c>
      <c r="B127" s="147" t="s">
        <v>366</v>
      </c>
      <c r="C127" s="276"/>
    </row>
    <row r="128" spans="1:3" ht="12" customHeight="1" thickBot="1" x14ac:dyDescent="0.3">
      <c r="A128" s="32" t="s">
        <v>20</v>
      </c>
      <c r="B128" s="128" t="s">
        <v>448</v>
      </c>
      <c r="C128" s="307">
        <f>+C93+C114</f>
        <v>0</v>
      </c>
    </row>
    <row r="129" spans="1:11" ht="12" customHeight="1" thickBot="1" x14ac:dyDescent="0.3">
      <c r="A129" s="32" t="s">
        <v>21</v>
      </c>
      <c r="B129" s="128" t="s">
        <v>449</v>
      </c>
      <c r="C129" s="307">
        <f>+C130+C131+C132</f>
        <v>0</v>
      </c>
    </row>
    <row r="130" spans="1:11" s="99" customFormat="1" ht="12" customHeight="1" x14ac:dyDescent="0.25">
      <c r="A130" s="445" t="s">
        <v>268</v>
      </c>
      <c r="B130" s="9" t="s">
        <v>517</v>
      </c>
      <c r="C130" s="274"/>
    </row>
    <row r="131" spans="1:11" ht="12" customHeight="1" x14ac:dyDescent="0.25">
      <c r="A131" s="445" t="s">
        <v>269</v>
      </c>
      <c r="B131" s="9" t="s">
        <v>457</v>
      </c>
      <c r="C131" s="274"/>
    </row>
    <row r="132" spans="1:11" ht="12" customHeight="1" thickBot="1" x14ac:dyDescent="0.3">
      <c r="A132" s="454" t="s">
        <v>270</v>
      </c>
      <c r="B132" s="7" t="s">
        <v>516</v>
      </c>
      <c r="C132" s="274"/>
    </row>
    <row r="133" spans="1:11" ht="12" customHeight="1" thickBot="1" x14ac:dyDescent="0.3">
      <c r="A133" s="32" t="s">
        <v>22</v>
      </c>
      <c r="B133" s="128" t="s">
        <v>450</v>
      </c>
      <c r="C133" s="307">
        <f>+C134+C135+C136+C137+C138+C139</f>
        <v>0</v>
      </c>
    </row>
    <row r="134" spans="1:11" ht="12" customHeight="1" x14ac:dyDescent="0.25">
      <c r="A134" s="445" t="s">
        <v>91</v>
      </c>
      <c r="B134" s="9" t="s">
        <v>459</v>
      </c>
      <c r="C134" s="274"/>
    </row>
    <row r="135" spans="1:11" ht="12" customHeight="1" x14ac:dyDescent="0.25">
      <c r="A135" s="445" t="s">
        <v>92</v>
      </c>
      <c r="B135" s="9" t="s">
        <v>451</v>
      </c>
      <c r="C135" s="274"/>
    </row>
    <row r="136" spans="1:11" ht="12" customHeight="1" x14ac:dyDescent="0.25">
      <c r="A136" s="445" t="s">
        <v>93</v>
      </c>
      <c r="B136" s="9" t="s">
        <v>452</v>
      </c>
      <c r="C136" s="274"/>
    </row>
    <row r="137" spans="1:11" ht="12" customHeight="1" x14ac:dyDescent="0.25">
      <c r="A137" s="445" t="s">
        <v>175</v>
      </c>
      <c r="B137" s="9" t="s">
        <v>515</v>
      </c>
      <c r="C137" s="274"/>
    </row>
    <row r="138" spans="1:11" ht="12" customHeight="1" x14ac:dyDescent="0.25">
      <c r="A138" s="445" t="s">
        <v>176</v>
      </c>
      <c r="B138" s="9" t="s">
        <v>454</v>
      </c>
      <c r="C138" s="274"/>
    </row>
    <row r="139" spans="1:11" s="99" customFormat="1" ht="12" customHeight="1" thickBot="1" x14ac:dyDescent="0.3">
      <c r="A139" s="454" t="s">
        <v>177</v>
      </c>
      <c r="B139" s="7" t="s">
        <v>455</v>
      </c>
      <c r="C139" s="274"/>
    </row>
    <row r="140" spans="1:11" ht="12" customHeight="1" thickBot="1" x14ac:dyDescent="0.3">
      <c r="A140" s="32" t="s">
        <v>23</v>
      </c>
      <c r="B140" s="128" t="s">
        <v>541</v>
      </c>
      <c r="C140" s="313">
        <f>+C141+C142+C144+C145+C143</f>
        <v>0</v>
      </c>
      <c r="K140" s="256"/>
    </row>
    <row r="141" spans="1:11" x14ac:dyDescent="0.25">
      <c r="A141" s="445" t="s">
        <v>94</v>
      </c>
      <c r="B141" s="9" t="s">
        <v>371</v>
      </c>
      <c r="C141" s="274"/>
    </row>
    <row r="142" spans="1:11" ht="12" customHeight="1" x14ac:dyDescent="0.25">
      <c r="A142" s="445" t="s">
        <v>95</v>
      </c>
      <c r="B142" s="9" t="s">
        <v>372</v>
      </c>
      <c r="C142" s="274"/>
    </row>
    <row r="143" spans="1:11" s="99" customFormat="1" ht="12" customHeight="1" x14ac:dyDescent="0.25">
      <c r="A143" s="445" t="s">
        <v>288</v>
      </c>
      <c r="B143" s="9" t="s">
        <v>540</v>
      </c>
      <c r="C143" s="274"/>
    </row>
    <row r="144" spans="1:11" s="99" customFormat="1" ht="12" customHeight="1" x14ac:dyDescent="0.25">
      <c r="A144" s="445" t="s">
        <v>289</v>
      </c>
      <c r="B144" s="9" t="s">
        <v>464</v>
      </c>
      <c r="C144" s="274"/>
    </row>
    <row r="145" spans="1:3" s="99" customFormat="1" ht="12" customHeight="1" thickBot="1" x14ac:dyDescent="0.3">
      <c r="A145" s="454" t="s">
        <v>290</v>
      </c>
      <c r="B145" s="7" t="s">
        <v>390</v>
      </c>
      <c r="C145" s="274"/>
    </row>
    <row r="146" spans="1:3" s="99" customFormat="1" ht="12" customHeight="1" thickBot="1" x14ac:dyDescent="0.3">
      <c r="A146" s="32" t="s">
        <v>24</v>
      </c>
      <c r="B146" s="128" t="s">
        <v>465</v>
      </c>
      <c r="C146" s="316">
        <f>+C147+C148+C149+C150+C151</f>
        <v>0</v>
      </c>
    </row>
    <row r="147" spans="1:3" s="99" customFormat="1" ht="12" customHeight="1" x14ac:dyDescent="0.25">
      <c r="A147" s="445" t="s">
        <v>96</v>
      </c>
      <c r="B147" s="9" t="s">
        <v>460</v>
      </c>
      <c r="C147" s="274"/>
    </row>
    <row r="148" spans="1:3" s="99" customFormat="1" ht="12" customHeight="1" x14ac:dyDescent="0.25">
      <c r="A148" s="445" t="s">
        <v>97</v>
      </c>
      <c r="B148" s="9" t="s">
        <v>467</v>
      </c>
      <c r="C148" s="274"/>
    </row>
    <row r="149" spans="1:3" s="99" customFormat="1" ht="12" customHeight="1" x14ac:dyDescent="0.25">
      <c r="A149" s="445" t="s">
        <v>300</v>
      </c>
      <c r="B149" s="9" t="s">
        <v>462</v>
      </c>
      <c r="C149" s="274"/>
    </row>
    <row r="150" spans="1:3" ht="12.75" customHeight="1" x14ac:dyDescent="0.25">
      <c r="A150" s="445" t="s">
        <v>301</v>
      </c>
      <c r="B150" s="9" t="s">
        <v>518</v>
      </c>
      <c r="C150" s="274"/>
    </row>
    <row r="151" spans="1:3" ht="12.75" customHeight="1" thickBot="1" x14ac:dyDescent="0.3">
      <c r="A151" s="454" t="s">
        <v>466</v>
      </c>
      <c r="B151" s="7" t="s">
        <v>469</v>
      </c>
      <c r="C151" s="276"/>
    </row>
    <row r="152" spans="1:3" ht="12.75" customHeight="1" thickBot="1" x14ac:dyDescent="0.3">
      <c r="A152" s="500" t="s">
        <v>25</v>
      </c>
      <c r="B152" s="128" t="s">
        <v>470</v>
      </c>
      <c r="C152" s="316"/>
    </row>
    <row r="153" spans="1:3" ht="12" customHeight="1" thickBot="1" x14ac:dyDescent="0.3">
      <c r="A153" s="500" t="s">
        <v>26</v>
      </c>
      <c r="B153" s="128" t="s">
        <v>471</v>
      </c>
      <c r="C153" s="316"/>
    </row>
    <row r="154" spans="1:3" ht="15.15" customHeight="1" thickBot="1" x14ac:dyDescent="0.3">
      <c r="A154" s="32" t="s">
        <v>27</v>
      </c>
      <c r="B154" s="128" t="s">
        <v>473</v>
      </c>
      <c r="C154" s="436">
        <f>+C129+C133+C140+C146+C152+C153</f>
        <v>0</v>
      </c>
    </row>
    <row r="155" spans="1:3" ht="13.8" thickBot="1" x14ac:dyDescent="0.3">
      <c r="A155" s="456" t="s">
        <v>28</v>
      </c>
      <c r="B155" s="390" t="s">
        <v>472</v>
      </c>
      <c r="C155" s="436">
        <f>+C128+C154</f>
        <v>0</v>
      </c>
    </row>
    <row r="156" spans="1:3" ht="15.15" customHeight="1" thickBot="1" x14ac:dyDescent="0.3">
      <c r="A156" s="398"/>
      <c r="B156" s="399"/>
      <c r="C156" s="633">
        <f>C90-C155</f>
        <v>0</v>
      </c>
    </row>
    <row r="157" spans="1:3" ht="14.4" customHeight="1" thickBot="1" x14ac:dyDescent="0.3">
      <c r="A157" s="254" t="s">
        <v>519</v>
      </c>
      <c r="B157" s="255"/>
      <c r="C157" s="125"/>
    </row>
    <row r="158" spans="1:3" ht="13.8" thickBot="1" x14ac:dyDescent="0.3">
      <c r="A158" s="254" t="s">
        <v>206</v>
      </c>
      <c r="B158" s="255"/>
      <c r="C158" s="125"/>
    </row>
    <row r="159" spans="1:3" x14ac:dyDescent="0.25">
      <c r="A159" s="630"/>
      <c r="B159" s="631"/>
      <c r="C159" s="632"/>
    </row>
    <row r="160" spans="1:3" x14ac:dyDescent="0.25">
      <c r="A160" s="630"/>
      <c r="B160" s="631"/>
    </row>
    <row r="161" spans="1:3" x14ac:dyDescent="0.25">
      <c r="A161" s="630"/>
      <c r="B161" s="631"/>
      <c r="C161" s="632"/>
    </row>
    <row r="162" spans="1:3" x14ac:dyDescent="0.25">
      <c r="A162" s="630"/>
      <c r="B162" s="631"/>
      <c r="C162" s="632"/>
    </row>
    <row r="163" spans="1:3" x14ac:dyDescent="0.25">
      <c r="A163" s="630"/>
      <c r="B163" s="631"/>
      <c r="C163" s="632"/>
    </row>
    <row r="164" spans="1:3" x14ac:dyDescent="0.25">
      <c r="A164" s="630"/>
      <c r="B164" s="631"/>
      <c r="C164" s="632"/>
    </row>
    <row r="165" spans="1:3" x14ac:dyDescent="0.25">
      <c r="A165" s="630"/>
      <c r="B165" s="631"/>
      <c r="C165" s="632"/>
    </row>
    <row r="166" spans="1:3" x14ac:dyDescent="0.25">
      <c r="A166" s="630"/>
      <c r="B166" s="631"/>
      <c r="C166" s="632"/>
    </row>
    <row r="167" spans="1:3" x14ac:dyDescent="0.25">
      <c r="A167" s="630"/>
      <c r="B167" s="631"/>
      <c r="C167" s="632"/>
    </row>
    <row r="168" spans="1:3" x14ac:dyDescent="0.25">
      <c r="A168" s="630"/>
      <c r="B168" s="631"/>
      <c r="C168" s="632"/>
    </row>
    <row r="169" spans="1:3" x14ac:dyDescent="0.25">
      <c r="A169" s="630"/>
      <c r="B169" s="631"/>
      <c r="C169" s="632"/>
    </row>
    <row r="170" spans="1:3" x14ac:dyDescent="0.25">
      <c r="A170" s="630"/>
      <c r="B170" s="631"/>
      <c r="C170" s="632"/>
    </row>
    <row r="171" spans="1:3" x14ac:dyDescent="0.25">
      <c r="A171" s="630"/>
      <c r="B171" s="631"/>
      <c r="C171" s="632"/>
    </row>
    <row r="172" spans="1:3" x14ac:dyDescent="0.25">
      <c r="A172" s="630"/>
      <c r="B172" s="631"/>
      <c r="C172" s="632"/>
    </row>
    <row r="173" spans="1:3" x14ac:dyDescent="0.25">
      <c r="A173" s="630"/>
      <c r="B173" s="631"/>
      <c r="C173" s="632"/>
    </row>
    <row r="174" spans="1:3" x14ac:dyDescent="0.25">
      <c r="A174" s="630"/>
      <c r="B174" s="631"/>
      <c r="C174" s="632"/>
    </row>
    <row r="175" spans="1:3" x14ac:dyDescent="0.25">
      <c r="A175" s="630"/>
      <c r="B175" s="631"/>
      <c r="C175" s="632"/>
    </row>
    <row r="176" spans="1:3" x14ac:dyDescent="0.25">
      <c r="A176" s="630"/>
      <c r="B176" s="631"/>
      <c r="C176" s="632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  <rowBreaks count="1" manualBreakCount="1">
    <brk id="90" max="16383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tabColor theme="8"/>
  </sheetPr>
  <dimension ref="A1:I166"/>
  <sheetViews>
    <sheetView zoomScale="120" zoomScaleNormal="120" zoomScaleSheetLayoutView="100" workbookViewId="0">
      <selection activeCell="C165" sqref="C165:E166"/>
    </sheetView>
  </sheetViews>
  <sheetFormatPr defaultColWidth="9.33203125" defaultRowHeight="15.6" x14ac:dyDescent="0.3"/>
  <cols>
    <col min="1" max="1" width="9.44140625" style="391" customWidth="1"/>
    <col min="2" max="2" width="65.77734375" style="391" customWidth="1"/>
    <col min="3" max="3" width="17.77734375" style="392" customWidth="1"/>
    <col min="4" max="5" width="17.77734375" style="423" customWidth="1"/>
    <col min="6" max="16384" width="9.33203125" style="423"/>
  </cols>
  <sheetData>
    <row r="1" spans="1:5" x14ac:dyDescent="0.3">
      <c r="A1" s="643"/>
      <c r="B1" s="1589" t="str">
        <f>CONCATENATE("1.4. melléklet ",IB_ALAPADATOK!A7," ",IB_ALAPADATOK!B7," ",IB_ALAPADATOK!C7," ",IB_ALAPADATOK!D7)</f>
        <v>1.4. melléklet a 2019. I. félévi költségvetési tájékoztatóhoz</v>
      </c>
      <c r="C1" s="1590"/>
      <c r="D1" s="1590"/>
      <c r="E1" s="1590"/>
    </row>
    <row r="2" spans="1:5" x14ac:dyDescent="0.3">
      <c r="A2" s="1699" t="str">
        <f>CONCATENATE(IB_ALAPADATOK!A3)</f>
        <v>Hidegkút Község Önkormányzata</v>
      </c>
      <c r="B2" s="1801"/>
      <c r="C2" s="1801"/>
      <c r="D2" s="1801"/>
      <c r="E2" s="1801"/>
    </row>
    <row r="3" spans="1:5" x14ac:dyDescent="0.3">
      <c r="A3" s="1699" t="str">
        <f>CONCATENATE("Tájékoztatató a ",IB_ALAPADATOK!B7," évi költségvetés  ",IB_ALAPADATOK!C8," alakulásáról")</f>
        <v>Tájékoztatató a 2019. évi költségvetés  I. féléves alakulásáról</v>
      </c>
      <c r="B3" s="1699"/>
      <c r="C3" s="1700"/>
      <c r="D3" s="1699"/>
      <c r="E3" s="1699"/>
    </row>
    <row r="4" spans="1:5" x14ac:dyDescent="0.3">
      <c r="A4" s="1699" t="s">
        <v>823</v>
      </c>
      <c r="B4" s="1699"/>
      <c r="C4" s="1700"/>
      <c r="D4" s="1699"/>
      <c r="E4" s="1699"/>
    </row>
    <row r="5" spans="1:5" x14ac:dyDescent="0.3">
      <c r="A5" s="643"/>
      <c r="B5" s="643"/>
      <c r="C5" s="647"/>
      <c r="D5" s="690"/>
      <c r="E5" s="690"/>
    </row>
    <row r="6" spans="1:5" ht="15.9" customHeight="1" x14ac:dyDescent="0.3">
      <c r="A6" s="1591" t="s">
        <v>15</v>
      </c>
      <c r="B6" s="1591"/>
      <c r="C6" s="1591"/>
      <c r="D6" s="1591"/>
      <c r="E6" s="1591"/>
    </row>
    <row r="7" spans="1:5" ht="15.9" customHeight="1" thickBot="1" x14ac:dyDescent="0.35">
      <c r="A7" s="1592" t="s">
        <v>152</v>
      </c>
      <c r="B7" s="1592"/>
      <c r="C7" s="691"/>
      <c r="D7" s="690"/>
      <c r="E7" s="691" t="str">
        <f>CONCATENATE('IB_1.3.sz.mell.'!E7)</f>
        <v xml:space="preserve"> Forintban!</v>
      </c>
    </row>
    <row r="8" spans="1:5" x14ac:dyDescent="0.3">
      <c r="A8" s="1688" t="s">
        <v>69</v>
      </c>
      <c r="B8" s="1690" t="s">
        <v>17</v>
      </c>
      <c r="C8" s="1692" t="str">
        <f>+CONCATENATE(LEFT(IB_ÖSSZEFÜGGÉSEK!A6,4),". évi")</f>
        <v>2019. évi</v>
      </c>
      <c r="D8" s="1693"/>
      <c r="E8" s="1695"/>
    </row>
    <row r="9" spans="1:5" ht="23.4" thickBot="1" x14ac:dyDescent="0.35">
      <c r="A9" s="1689"/>
      <c r="B9" s="1691"/>
      <c r="C9" s="855" t="s">
        <v>759</v>
      </c>
      <c r="D9" s="856" t="s">
        <v>825</v>
      </c>
      <c r="E9" s="857" t="str">
        <f>+CONCATENATE(IB_ALAPADATOK!B7,IB_ALAPADATOK!C9," teljesítés")</f>
        <v>2019. VI. 30. teljesítés</v>
      </c>
    </row>
    <row r="10" spans="1:5" s="424" customFormat="1" ht="12" customHeight="1" thickBot="1" x14ac:dyDescent="0.25">
      <c r="A10" s="419" t="s">
        <v>493</v>
      </c>
      <c r="B10" s="420" t="s">
        <v>494</v>
      </c>
      <c r="C10" s="420" t="s">
        <v>495</v>
      </c>
      <c r="D10" s="420" t="s">
        <v>497</v>
      </c>
      <c r="E10" s="858" t="s">
        <v>496</v>
      </c>
    </row>
    <row r="11" spans="1:5" s="425" customFormat="1" ht="12" customHeight="1" thickBot="1" x14ac:dyDescent="0.3">
      <c r="A11" s="20" t="s">
        <v>18</v>
      </c>
      <c r="B11" s="21" t="s">
        <v>252</v>
      </c>
      <c r="C11" s="407">
        <f>'RM_1.4.sz.mell.'!C11</f>
        <v>0</v>
      </c>
      <c r="D11" s="407">
        <f>'RM_1.4.sz.mell.'!K11</f>
        <v>0</v>
      </c>
      <c r="E11" s="273">
        <f>+E12+E13+E14+E15+E16+E17</f>
        <v>0</v>
      </c>
    </row>
    <row r="12" spans="1:5" s="425" customFormat="1" ht="12" customHeight="1" x14ac:dyDescent="0.25">
      <c r="A12" s="15" t="s">
        <v>98</v>
      </c>
      <c r="B12" s="426" t="s">
        <v>253</v>
      </c>
      <c r="C12" s="699">
        <f>'RM_1.4.sz.mell.'!C12</f>
        <v>0</v>
      </c>
      <c r="D12" s="699">
        <f>'RM_1.4.sz.mell.'!K12</f>
        <v>0</v>
      </c>
      <c r="E12" s="275"/>
    </row>
    <row r="13" spans="1:5" s="425" customFormat="1" ht="12" customHeight="1" x14ac:dyDescent="0.25">
      <c r="A13" s="14" t="s">
        <v>99</v>
      </c>
      <c r="B13" s="427" t="s">
        <v>254</v>
      </c>
      <c r="C13" s="717">
        <f>'RM_1.4.sz.mell.'!C13</f>
        <v>0</v>
      </c>
      <c r="D13" s="717">
        <f>'RM_1.4.sz.mell.'!K13</f>
        <v>0</v>
      </c>
      <c r="E13" s="274"/>
    </row>
    <row r="14" spans="1:5" s="425" customFormat="1" ht="12" customHeight="1" x14ac:dyDescent="0.25">
      <c r="A14" s="14" t="s">
        <v>100</v>
      </c>
      <c r="B14" s="427" t="s">
        <v>255</v>
      </c>
      <c r="C14" s="717">
        <f>'RM_1.4.sz.mell.'!C14</f>
        <v>0</v>
      </c>
      <c r="D14" s="717">
        <f>'RM_1.4.sz.mell.'!K14</f>
        <v>0</v>
      </c>
      <c r="E14" s="274"/>
    </row>
    <row r="15" spans="1:5" s="425" customFormat="1" ht="12" customHeight="1" x14ac:dyDescent="0.25">
      <c r="A15" s="14" t="s">
        <v>101</v>
      </c>
      <c r="B15" s="427" t="s">
        <v>256</v>
      </c>
      <c r="C15" s="717">
        <f>'RM_1.4.sz.mell.'!C15</f>
        <v>0</v>
      </c>
      <c r="D15" s="717">
        <f>'RM_1.4.sz.mell.'!K15</f>
        <v>0</v>
      </c>
      <c r="E15" s="274"/>
    </row>
    <row r="16" spans="1:5" s="425" customFormat="1" ht="12" customHeight="1" x14ac:dyDescent="0.25">
      <c r="A16" s="14" t="s">
        <v>148</v>
      </c>
      <c r="B16" s="303" t="s">
        <v>432</v>
      </c>
      <c r="C16" s="717">
        <f>'RM_1.4.sz.mell.'!C16</f>
        <v>0</v>
      </c>
      <c r="D16" s="717">
        <f>'RM_1.4.sz.mell.'!K16</f>
        <v>0</v>
      </c>
      <c r="E16" s="274"/>
    </row>
    <row r="17" spans="1:5" s="425" customFormat="1" ht="12" customHeight="1" thickBot="1" x14ac:dyDescent="0.3">
      <c r="A17" s="16" t="s">
        <v>102</v>
      </c>
      <c r="B17" s="304" t="s">
        <v>433</v>
      </c>
      <c r="C17" s="717">
        <f>'RM_1.4.sz.mell.'!C17</f>
        <v>0</v>
      </c>
      <c r="D17" s="717">
        <f>'RM_1.4.sz.mell.'!K17</f>
        <v>0</v>
      </c>
      <c r="E17" s="274"/>
    </row>
    <row r="18" spans="1:5" s="425" customFormat="1" ht="12" customHeight="1" thickBot="1" x14ac:dyDescent="0.3">
      <c r="A18" s="20" t="s">
        <v>19</v>
      </c>
      <c r="B18" s="302" t="s">
        <v>257</v>
      </c>
      <c r="C18" s="407">
        <f>'RM_1.4.sz.mell.'!C18</f>
        <v>0</v>
      </c>
      <c r="D18" s="407">
        <f>'RM_1.4.sz.mell.'!K18</f>
        <v>0</v>
      </c>
      <c r="E18" s="273">
        <f>+E19+E20+E21+E22+E23</f>
        <v>0</v>
      </c>
    </row>
    <row r="19" spans="1:5" s="425" customFormat="1" ht="12" customHeight="1" x14ac:dyDescent="0.25">
      <c r="A19" s="15" t="s">
        <v>104</v>
      </c>
      <c r="B19" s="426" t="s">
        <v>258</v>
      </c>
      <c r="C19" s="699">
        <f>'RM_1.4.sz.mell.'!C19</f>
        <v>0</v>
      </c>
      <c r="D19" s="699">
        <f>'RM_1.4.sz.mell.'!K19</f>
        <v>0</v>
      </c>
      <c r="E19" s="275"/>
    </row>
    <row r="20" spans="1:5" s="425" customFormat="1" ht="12" customHeight="1" x14ac:dyDescent="0.25">
      <c r="A20" s="14" t="s">
        <v>105</v>
      </c>
      <c r="B20" s="427" t="s">
        <v>259</v>
      </c>
      <c r="C20" s="717">
        <f>'RM_1.4.sz.mell.'!C20</f>
        <v>0</v>
      </c>
      <c r="D20" s="717">
        <f>'RM_1.4.sz.mell.'!K20</f>
        <v>0</v>
      </c>
      <c r="E20" s="274"/>
    </row>
    <row r="21" spans="1:5" s="425" customFormat="1" ht="12" customHeight="1" x14ac:dyDescent="0.25">
      <c r="A21" s="14" t="s">
        <v>106</v>
      </c>
      <c r="B21" s="427" t="s">
        <v>422</v>
      </c>
      <c r="C21" s="717">
        <f>'RM_1.4.sz.mell.'!C21</f>
        <v>0</v>
      </c>
      <c r="D21" s="717">
        <f>'RM_1.4.sz.mell.'!K21</f>
        <v>0</v>
      </c>
      <c r="E21" s="274"/>
    </row>
    <row r="22" spans="1:5" s="425" customFormat="1" ht="12" customHeight="1" x14ac:dyDescent="0.25">
      <c r="A22" s="14" t="s">
        <v>107</v>
      </c>
      <c r="B22" s="427" t="s">
        <v>423</v>
      </c>
      <c r="C22" s="717">
        <f>'RM_1.4.sz.mell.'!C22</f>
        <v>0</v>
      </c>
      <c r="D22" s="717">
        <f>'RM_1.4.sz.mell.'!K22</f>
        <v>0</v>
      </c>
      <c r="E22" s="274"/>
    </row>
    <row r="23" spans="1:5" s="425" customFormat="1" ht="12" customHeight="1" x14ac:dyDescent="0.25">
      <c r="A23" s="14" t="s">
        <v>108</v>
      </c>
      <c r="B23" s="427" t="s">
        <v>260</v>
      </c>
      <c r="C23" s="717">
        <f>'RM_1.4.sz.mell.'!C23</f>
        <v>0</v>
      </c>
      <c r="D23" s="717">
        <f>'RM_1.4.sz.mell.'!K23</f>
        <v>0</v>
      </c>
      <c r="E23" s="274"/>
    </row>
    <row r="24" spans="1:5" s="425" customFormat="1" ht="12" customHeight="1" thickBot="1" x14ac:dyDescent="0.3">
      <c r="A24" s="16" t="s">
        <v>117</v>
      </c>
      <c r="B24" s="304" t="s">
        <v>261</v>
      </c>
      <c r="C24" s="719">
        <f>'RM_1.4.sz.mell.'!C24</f>
        <v>0</v>
      </c>
      <c r="D24" s="719">
        <f>'RM_1.4.sz.mell.'!K24</f>
        <v>0</v>
      </c>
      <c r="E24" s="276"/>
    </row>
    <row r="25" spans="1:5" s="425" customFormat="1" ht="12" customHeight="1" thickBot="1" x14ac:dyDescent="0.3">
      <c r="A25" s="20" t="s">
        <v>20</v>
      </c>
      <c r="B25" s="21" t="s">
        <v>262</v>
      </c>
      <c r="C25" s="407">
        <f>'RM_1.4.sz.mell.'!C25</f>
        <v>0</v>
      </c>
      <c r="D25" s="407">
        <f>'RM_1.4.sz.mell.'!K25</f>
        <v>0</v>
      </c>
      <c r="E25" s="273">
        <f>+E26+E27+E28+E29+E30</f>
        <v>0</v>
      </c>
    </row>
    <row r="26" spans="1:5" s="425" customFormat="1" ht="12" customHeight="1" x14ac:dyDescent="0.25">
      <c r="A26" s="15" t="s">
        <v>87</v>
      </c>
      <c r="B26" s="426" t="s">
        <v>263</v>
      </c>
      <c r="C26" s="699">
        <f>'RM_1.4.sz.mell.'!C26</f>
        <v>0</v>
      </c>
      <c r="D26" s="699">
        <f>'RM_1.4.sz.mell.'!K26</f>
        <v>0</v>
      </c>
      <c r="E26" s="275"/>
    </row>
    <row r="27" spans="1:5" s="425" customFormat="1" ht="12" customHeight="1" x14ac:dyDescent="0.25">
      <c r="A27" s="14" t="s">
        <v>88</v>
      </c>
      <c r="B27" s="427" t="s">
        <v>264</v>
      </c>
      <c r="C27" s="717">
        <f>'RM_1.4.sz.mell.'!C27</f>
        <v>0</v>
      </c>
      <c r="D27" s="717">
        <f>'RM_1.4.sz.mell.'!K27</f>
        <v>0</v>
      </c>
      <c r="E27" s="274"/>
    </row>
    <row r="28" spans="1:5" s="425" customFormat="1" ht="12" customHeight="1" x14ac:dyDescent="0.25">
      <c r="A28" s="14" t="s">
        <v>89</v>
      </c>
      <c r="B28" s="427" t="s">
        <v>424</v>
      </c>
      <c r="C28" s="717">
        <f>'RM_1.4.sz.mell.'!C28</f>
        <v>0</v>
      </c>
      <c r="D28" s="717">
        <f>'RM_1.4.sz.mell.'!K28</f>
        <v>0</v>
      </c>
      <c r="E28" s="274"/>
    </row>
    <row r="29" spans="1:5" s="425" customFormat="1" ht="12" customHeight="1" x14ac:dyDescent="0.25">
      <c r="A29" s="14" t="s">
        <v>90</v>
      </c>
      <c r="B29" s="427" t="s">
        <v>425</v>
      </c>
      <c r="C29" s="717">
        <f>'RM_1.4.sz.mell.'!C29</f>
        <v>0</v>
      </c>
      <c r="D29" s="717">
        <f>'RM_1.4.sz.mell.'!K29</f>
        <v>0</v>
      </c>
      <c r="E29" s="274"/>
    </row>
    <row r="30" spans="1:5" s="425" customFormat="1" ht="12" customHeight="1" x14ac:dyDescent="0.25">
      <c r="A30" s="14" t="s">
        <v>171</v>
      </c>
      <c r="B30" s="427" t="s">
        <v>265</v>
      </c>
      <c r="C30" s="717">
        <f>'RM_1.4.sz.mell.'!C30</f>
        <v>0</v>
      </c>
      <c r="D30" s="717">
        <f>'RM_1.4.sz.mell.'!K30</f>
        <v>0</v>
      </c>
      <c r="E30" s="274"/>
    </row>
    <row r="31" spans="1:5" s="425" customFormat="1" ht="12" customHeight="1" thickBot="1" x14ac:dyDescent="0.3">
      <c r="A31" s="16" t="s">
        <v>172</v>
      </c>
      <c r="B31" s="428" t="s">
        <v>266</v>
      </c>
      <c r="C31" s="719">
        <f>'RM_1.4.sz.mell.'!C31</f>
        <v>0</v>
      </c>
      <c r="D31" s="719">
        <f>'RM_1.4.sz.mell.'!K31</f>
        <v>0</v>
      </c>
      <c r="E31" s="276"/>
    </row>
    <row r="32" spans="1:5" s="425" customFormat="1" ht="12" customHeight="1" thickBot="1" x14ac:dyDescent="0.3">
      <c r="A32" s="20" t="s">
        <v>173</v>
      </c>
      <c r="B32" s="21" t="s">
        <v>551</v>
      </c>
      <c r="C32" s="414">
        <f>'RM_1.4.sz.mell.'!C32</f>
        <v>0</v>
      </c>
      <c r="D32" s="414">
        <f>'RM_1.4.sz.mell.'!K32</f>
        <v>0</v>
      </c>
      <c r="E32" s="457">
        <f>SUM(E33:E39)</f>
        <v>0</v>
      </c>
    </row>
    <row r="33" spans="1:5" s="425" customFormat="1" ht="12" customHeight="1" x14ac:dyDescent="0.25">
      <c r="A33" s="15" t="s">
        <v>268</v>
      </c>
      <c r="B33" s="426" t="s">
        <v>555</v>
      </c>
      <c r="C33" s="699">
        <f>'RM_1.4.sz.mell.'!C33</f>
        <v>0</v>
      </c>
      <c r="D33" s="699">
        <f>'RM_1.4.sz.mell.'!K33</f>
        <v>0</v>
      </c>
      <c r="E33" s="275"/>
    </row>
    <row r="34" spans="1:5" s="425" customFormat="1" ht="12" customHeight="1" x14ac:dyDescent="0.25">
      <c r="A34" s="14" t="s">
        <v>269</v>
      </c>
      <c r="B34" s="427" t="s">
        <v>556</v>
      </c>
      <c r="C34" s="717">
        <f>'RM_1.4.sz.mell.'!C34</f>
        <v>0</v>
      </c>
      <c r="D34" s="717">
        <f>'RM_1.4.sz.mell.'!K34</f>
        <v>0</v>
      </c>
      <c r="E34" s="274"/>
    </row>
    <row r="35" spans="1:5" s="425" customFormat="1" ht="12" customHeight="1" x14ac:dyDescent="0.25">
      <c r="A35" s="14" t="s">
        <v>270</v>
      </c>
      <c r="B35" s="427" t="s">
        <v>557</v>
      </c>
      <c r="C35" s="717">
        <f>'RM_1.4.sz.mell.'!C35</f>
        <v>0</v>
      </c>
      <c r="D35" s="717">
        <f>'RM_1.4.sz.mell.'!K35</f>
        <v>0</v>
      </c>
      <c r="E35" s="274"/>
    </row>
    <row r="36" spans="1:5" s="425" customFormat="1" ht="12" customHeight="1" x14ac:dyDescent="0.25">
      <c r="A36" s="14" t="s">
        <v>271</v>
      </c>
      <c r="B36" s="427" t="s">
        <v>558</v>
      </c>
      <c r="C36" s="717">
        <f>'RM_1.4.sz.mell.'!C36</f>
        <v>0</v>
      </c>
      <c r="D36" s="717">
        <f>'RM_1.4.sz.mell.'!K36</f>
        <v>0</v>
      </c>
      <c r="E36" s="274"/>
    </row>
    <row r="37" spans="1:5" s="425" customFormat="1" ht="12" customHeight="1" x14ac:dyDescent="0.25">
      <c r="A37" s="14" t="s">
        <v>552</v>
      </c>
      <c r="B37" s="427" t="s">
        <v>272</v>
      </c>
      <c r="C37" s="717">
        <f>'RM_1.4.sz.mell.'!C37</f>
        <v>0</v>
      </c>
      <c r="D37" s="717">
        <f>'RM_1.4.sz.mell.'!K37</f>
        <v>0</v>
      </c>
      <c r="E37" s="274"/>
    </row>
    <row r="38" spans="1:5" s="425" customFormat="1" ht="12" customHeight="1" x14ac:dyDescent="0.25">
      <c r="A38" s="14" t="s">
        <v>553</v>
      </c>
      <c r="B38" s="427" t="s">
        <v>273</v>
      </c>
      <c r="C38" s="717">
        <f>'RM_1.4.sz.mell.'!C38</f>
        <v>0</v>
      </c>
      <c r="D38" s="717">
        <f>'RM_1.4.sz.mell.'!K38</f>
        <v>0</v>
      </c>
      <c r="E38" s="274"/>
    </row>
    <row r="39" spans="1:5" s="425" customFormat="1" ht="12" customHeight="1" thickBot="1" x14ac:dyDescent="0.3">
      <c r="A39" s="16" t="s">
        <v>554</v>
      </c>
      <c r="B39" s="525" t="s">
        <v>274</v>
      </c>
      <c r="C39" s="719">
        <f>'RM_1.4.sz.mell.'!C39</f>
        <v>0</v>
      </c>
      <c r="D39" s="719">
        <f>'RM_1.4.sz.mell.'!K39</f>
        <v>0</v>
      </c>
      <c r="E39" s="276"/>
    </row>
    <row r="40" spans="1:5" s="425" customFormat="1" ht="12" customHeight="1" thickBot="1" x14ac:dyDescent="0.3">
      <c r="A40" s="20" t="s">
        <v>22</v>
      </c>
      <c r="B40" s="21" t="s">
        <v>434</v>
      </c>
      <c r="C40" s="407">
        <f>'RM_1.4.sz.mell.'!C40</f>
        <v>0</v>
      </c>
      <c r="D40" s="407">
        <f>'RM_1.4.sz.mell.'!K40</f>
        <v>0</v>
      </c>
      <c r="E40" s="273">
        <f>SUM(E41:E51)</f>
        <v>0</v>
      </c>
    </row>
    <row r="41" spans="1:5" s="425" customFormat="1" ht="12" customHeight="1" x14ac:dyDescent="0.25">
      <c r="A41" s="15" t="s">
        <v>91</v>
      </c>
      <c r="B41" s="426" t="s">
        <v>277</v>
      </c>
      <c r="C41" s="699">
        <f>'RM_1.4.sz.mell.'!C41</f>
        <v>0</v>
      </c>
      <c r="D41" s="699">
        <f>'RM_1.4.sz.mell.'!K41</f>
        <v>0</v>
      </c>
      <c r="E41" s="275"/>
    </row>
    <row r="42" spans="1:5" s="425" customFormat="1" ht="12" customHeight="1" x14ac:dyDescent="0.25">
      <c r="A42" s="14" t="s">
        <v>92</v>
      </c>
      <c r="B42" s="427" t="s">
        <v>278</v>
      </c>
      <c r="C42" s="717">
        <f>'RM_1.4.sz.mell.'!C42</f>
        <v>0</v>
      </c>
      <c r="D42" s="717">
        <f>'RM_1.4.sz.mell.'!K42</f>
        <v>0</v>
      </c>
      <c r="E42" s="274"/>
    </row>
    <row r="43" spans="1:5" s="425" customFormat="1" ht="12" customHeight="1" x14ac:dyDescent="0.25">
      <c r="A43" s="14" t="s">
        <v>93</v>
      </c>
      <c r="B43" s="427" t="s">
        <v>279</v>
      </c>
      <c r="C43" s="717">
        <f>'RM_1.4.sz.mell.'!C43</f>
        <v>0</v>
      </c>
      <c r="D43" s="717">
        <f>'RM_1.4.sz.mell.'!K43</f>
        <v>0</v>
      </c>
      <c r="E43" s="274"/>
    </row>
    <row r="44" spans="1:5" s="425" customFormat="1" ht="12" customHeight="1" x14ac:dyDescent="0.25">
      <c r="A44" s="14" t="s">
        <v>175</v>
      </c>
      <c r="B44" s="427" t="s">
        <v>280</v>
      </c>
      <c r="C44" s="717">
        <f>'RM_1.4.sz.mell.'!C44</f>
        <v>0</v>
      </c>
      <c r="D44" s="717">
        <f>'RM_1.4.sz.mell.'!K44</f>
        <v>0</v>
      </c>
      <c r="E44" s="274"/>
    </row>
    <row r="45" spans="1:5" s="425" customFormat="1" ht="12" customHeight="1" x14ac:dyDescent="0.25">
      <c r="A45" s="14" t="s">
        <v>176</v>
      </c>
      <c r="B45" s="427" t="s">
        <v>281</v>
      </c>
      <c r="C45" s="717">
        <f>'RM_1.4.sz.mell.'!C45</f>
        <v>0</v>
      </c>
      <c r="D45" s="717">
        <f>'RM_1.4.sz.mell.'!K45</f>
        <v>0</v>
      </c>
      <c r="E45" s="274"/>
    </row>
    <row r="46" spans="1:5" s="425" customFormat="1" ht="12" customHeight="1" x14ac:dyDescent="0.25">
      <c r="A46" s="14" t="s">
        <v>177</v>
      </c>
      <c r="B46" s="427" t="s">
        <v>282</v>
      </c>
      <c r="C46" s="717">
        <f>'RM_1.4.sz.mell.'!C46</f>
        <v>0</v>
      </c>
      <c r="D46" s="717">
        <f>'RM_1.4.sz.mell.'!K46</f>
        <v>0</v>
      </c>
      <c r="E46" s="274"/>
    </row>
    <row r="47" spans="1:5" s="425" customFormat="1" ht="12" customHeight="1" x14ac:dyDescent="0.25">
      <c r="A47" s="14" t="s">
        <v>178</v>
      </c>
      <c r="B47" s="427" t="s">
        <v>283</v>
      </c>
      <c r="C47" s="717">
        <f>'RM_1.4.sz.mell.'!C47</f>
        <v>0</v>
      </c>
      <c r="D47" s="717">
        <f>'RM_1.4.sz.mell.'!K47</f>
        <v>0</v>
      </c>
      <c r="E47" s="274"/>
    </row>
    <row r="48" spans="1:5" s="425" customFormat="1" ht="12" customHeight="1" x14ac:dyDescent="0.25">
      <c r="A48" s="14" t="s">
        <v>179</v>
      </c>
      <c r="B48" s="427" t="s">
        <v>559</v>
      </c>
      <c r="C48" s="717">
        <f>'RM_1.4.sz.mell.'!C48</f>
        <v>0</v>
      </c>
      <c r="D48" s="717">
        <f>'RM_1.4.sz.mell.'!K48</f>
        <v>0</v>
      </c>
      <c r="E48" s="274"/>
    </row>
    <row r="49" spans="1:5" s="425" customFormat="1" ht="12" customHeight="1" x14ac:dyDescent="0.25">
      <c r="A49" s="14" t="s">
        <v>275</v>
      </c>
      <c r="B49" s="427" t="s">
        <v>285</v>
      </c>
      <c r="C49" s="710">
        <f>'RM_1.4.sz.mell.'!C49</f>
        <v>0</v>
      </c>
      <c r="D49" s="710">
        <f>'RM_1.4.sz.mell.'!K49</f>
        <v>0</v>
      </c>
      <c r="E49" s="277"/>
    </row>
    <row r="50" spans="1:5" s="425" customFormat="1" ht="12" customHeight="1" x14ac:dyDescent="0.25">
      <c r="A50" s="16" t="s">
        <v>276</v>
      </c>
      <c r="B50" s="428" t="s">
        <v>436</v>
      </c>
      <c r="C50" s="790">
        <f>'RM_1.4.sz.mell.'!C50</f>
        <v>0</v>
      </c>
      <c r="D50" s="790">
        <f>'RM_1.4.sz.mell.'!K50</f>
        <v>0</v>
      </c>
      <c r="E50" s="278"/>
    </row>
    <row r="51" spans="1:5" s="425" customFormat="1" ht="12" customHeight="1" thickBot="1" x14ac:dyDescent="0.3">
      <c r="A51" s="16" t="s">
        <v>435</v>
      </c>
      <c r="B51" s="304" t="s">
        <v>286</v>
      </c>
      <c r="C51" s="790">
        <f>'RM_1.4.sz.mell.'!C51</f>
        <v>0</v>
      </c>
      <c r="D51" s="790">
        <f>'RM_1.4.sz.mell.'!K51</f>
        <v>0</v>
      </c>
      <c r="E51" s="278"/>
    </row>
    <row r="52" spans="1:5" s="425" customFormat="1" ht="12" customHeight="1" thickBot="1" x14ac:dyDescent="0.3">
      <c r="A52" s="20" t="s">
        <v>23</v>
      </c>
      <c r="B52" s="21" t="s">
        <v>287</v>
      </c>
      <c r="C52" s="407">
        <f>'RM_1.4.sz.mell.'!C52</f>
        <v>0</v>
      </c>
      <c r="D52" s="407">
        <f>'RM_1.4.sz.mell.'!K52</f>
        <v>0</v>
      </c>
      <c r="E52" s="273">
        <f>SUM(E53:E57)</f>
        <v>0</v>
      </c>
    </row>
    <row r="53" spans="1:5" s="425" customFormat="1" ht="12" customHeight="1" x14ac:dyDescent="0.25">
      <c r="A53" s="15" t="s">
        <v>94</v>
      </c>
      <c r="B53" s="426" t="s">
        <v>291</v>
      </c>
      <c r="C53" s="703">
        <f>'RM_1.4.sz.mell.'!C53</f>
        <v>0</v>
      </c>
      <c r="D53" s="703">
        <f>'RM_1.4.sz.mell.'!K53</f>
        <v>0</v>
      </c>
      <c r="E53" s="300"/>
    </row>
    <row r="54" spans="1:5" s="425" customFormat="1" ht="12" customHeight="1" x14ac:dyDescent="0.25">
      <c r="A54" s="14" t="s">
        <v>95</v>
      </c>
      <c r="B54" s="427" t="s">
        <v>292</v>
      </c>
      <c r="C54" s="710">
        <f>'RM_1.4.sz.mell.'!C54</f>
        <v>0</v>
      </c>
      <c r="D54" s="710">
        <f>'RM_1.4.sz.mell.'!K54</f>
        <v>0</v>
      </c>
      <c r="E54" s="277"/>
    </row>
    <row r="55" spans="1:5" s="425" customFormat="1" ht="12" customHeight="1" x14ac:dyDescent="0.25">
      <c r="A55" s="14" t="s">
        <v>288</v>
      </c>
      <c r="B55" s="427" t="s">
        <v>293</v>
      </c>
      <c r="C55" s="710">
        <f>'RM_1.4.sz.mell.'!C55</f>
        <v>0</v>
      </c>
      <c r="D55" s="710">
        <f>'RM_1.4.sz.mell.'!K55</f>
        <v>0</v>
      </c>
      <c r="E55" s="277"/>
    </row>
    <row r="56" spans="1:5" s="425" customFormat="1" ht="12" customHeight="1" x14ac:dyDescent="0.25">
      <c r="A56" s="14" t="s">
        <v>289</v>
      </c>
      <c r="B56" s="427" t="s">
        <v>294</v>
      </c>
      <c r="C56" s="710">
        <f>'RM_1.4.sz.mell.'!C56</f>
        <v>0</v>
      </c>
      <c r="D56" s="710">
        <f>'RM_1.4.sz.mell.'!K56</f>
        <v>0</v>
      </c>
      <c r="E56" s="277"/>
    </row>
    <row r="57" spans="1:5" s="425" customFormat="1" ht="12" customHeight="1" thickBot="1" x14ac:dyDescent="0.3">
      <c r="A57" s="16" t="s">
        <v>290</v>
      </c>
      <c r="B57" s="304" t="s">
        <v>295</v>
      </c>
      <c r="C57" s="790">
        <f>'RM_1.4.sz.mell.'!C57</f>
        <v>0</v>
      </c>
      <c r="D57" s="790">
        <f>'RM_1.4.sz.mell.'!K57</f>
        <v>0</v>
      </c>
      <c r="E57" s="278"/>
    </row>
    <row r="58" spans="1:5" s="425" customFormat="1" ht="12" customHeight="1" thickBot="1" x14ac:dyDescent="0.3">
      <c r="A58" s="20" t="s">
        <v>180</v>
      </c>
      <c r="B58" s="21" t="s">
        <v>296</v>
      </c>
      <c r="C58" s="407">
        <f>'RM_1.4.sz.mell.'!C58</f>
        <v>0</v>
      </c>
      <c r="D58" s="407">
        <f>'RM_1.4.sz.mell.'!K58</f>
        <v>0</v>
      </c>
      <c r="E58" s="273">
        <f>SUM(E59:E61)</f>
        <v>0</v>
      </c>
    </row>
    <row r="59" spans="1:5" s="425" customFormat="1" ht="12" customHeight="1" x14ac:dyDescent="0.25">
      <c r="A59" s="15" t="s">
        <v>96</v>
      </c>
      <c r="B59" s="426" t="s">
        <v>297</v>
      </c>
      <c r="C59" s="699">
        <f>'RM_1.4.sz.mell.'!C59</f>
        <v>0</v>
      </c>
      <c r="D59" s="699">
        <f>'RM_1.4.sz.mell.'!K59</f>
        <v>0</v>
      </c>
      <c r="E59" s="275"/>
    </row>
    <row r="60" spans="1:5" s="425" customFormat="1" ht="12" customHeight="1" x14ac:dyDescent="0.25">
      <c r="A60" s="14" t="s">
        <v>97</v>
      </c>
      <c r="B60" s="427" t="s">
        <v>426</v>
      </c>
      <c r="C60" s="717">
        <f>'RM_1.4.sz.mell.'!C60</f>
        <v>0</v>
      </c>
      <c r="D60" s="717">
        <f>'RM_1.4.sz.mell.'!K60</f>
        <v>0</v>
      </c>
      <c r="E60" s="274"/>
    </row>
    <row r="61" spans="1:5" s="425" customFormat="1" ht="12" customHeight="1" x14ac:dyDescent="0.25">
      <c r="A61" s="14" t="s">
        <v>300</v>
      </c>
      <c r="B61" s="427" t="s">
        <v>298</v>
      </c>
      <c r="C61" s="717">
        <f>'RM_1.4.sz.mell.'!C61</f>
        <v>0</v>
      </c>
      <c r="D61" s="717">
        <f>'RM_1.4.sz.mell.'!K61</f>
        <v>0</v>
      </c>
      <c r="E61" s="274"/>
    </row>
    <row r="62" spans="1:5" s="425" customFormat="1" ht="12" customHeight="1" thickBot="1" x14ac:dyDescent="0.3">
      <c r="A62" s="16" t="s">
        <v>301</v>
      </c>
      <c r="B62" s="304" t="s">
        <v>299</v>
      </c>
      <c r="C62" s="719">
        <f>'RM_1.4.sz.mell.'!C62</f>
        <v>0</v>
      </c>
      <c r="D62" s="719">
        <f>'RM_1.4.sz.mell.'!K62</f>
        <v>0</v>
      </c>
      <c r="E62" s="276"/>
    </row>
    <row r="63" spans="1:5" s="425" customFormat="1" ht="12" customHeight="1" thickBot="1" x14ac:dyDescent="0.3">
      <c r="A63" s="20" t="s">
        <v>25</v>
      </c>
      <c r="B63" s="302" t="s">
        <v>302</v>
      </c>
      <c r="C63" s="407">
        <f>'RM_1.4.sz.mell.'!C63</f>
        <v>0</v>
      </c>
      <c r="D63" s="407">
        <f>'RM_1.4.sz.mell.'!K63</f>
        <v>0</v>
      </c>
      <c r="E63" s="273">
        <f>SUM(E64:E66)</f>
        <v>0</v>
      </c>
    </row>
    <row r="64" spans="1:5" s="425" customFormat="1" ht="12" customHeight="1" x14ac:dyDescent="0.25">
      <c r="A64" s="15" t="s">
        <v>181</v>
      </c>
      <c r="B64" s="426" t="s">
        <v>304</v>
      </c>
      <c r="C64" s="710">
        <f>'RM_1.4.sz.mell.'!C64</f>
        <v>0</v>
      </c>
      <c r="D64" s="710">
        <f>'RM_1.4.sz.mell.'!K64</f>
        <v>0</v>
      </c>
      <c r="E64" s="277"/>
    </row>
    <row r="65" spans="1:5" s="425" customFormat="1" ht="12" customHeight="1" x14ac:dyDescent="0.25">
      <c r="A65" s="14" t="s">
        <v>182</v>
      </c>
      <c r="B65" s="427" t="s">
        <v>427</v>
      </c>
      <c r="C65" s="710">
        <f>'RM_1.4.sz.mell.'!C65</f>
        <v>0</v>
      </c>
      <c r="D65" s="710">
        <f>'RM_1.4.sz.mell.'!K65</f>
        <v>0</v>
      </c>
      <c r="E65" s="277"/>
    </row>
    <row r="66" spans="1:5" s="425" customFormat="1" ht="12" customHeight="1" x14ac:dyDescent="0.25">
      <c r="A66" s="14" t="s">
        <v>231</v>
      </c>
      <c r="B66" s="427" t="s">
        <v>305</v>
      </c>
      <c r="C66" s="710">
        <f>'RM_1.4.sz.mell.'!C66</f>
        <v>0</v>
      </c>
      <c r="D66" s="710">
        <f>'RM_1.4.sz.mell.'!K66</f>
        <v>0</v>
      </c>
      <c r="E66" s="277"/>
    </row>
    <row r="67" spans="1:5" s="425" customFormat="1" ht="12" customHeight="1" thickBot="1" x14ac:dyDescent="0.3">
      <c r="A67" s="16" t="s">
        <v>303</v>
      </c>
      <c r="B67" s="304" t="s">
        <v>306</v>
      </c>
      <c r="C67" s="710">
        <f>'RM_1.4.sz.mell.'!C67</f>
        <v>0</v>
      </c>
      <c r="D67" s="710">
        <f>'RM_1.4.sz.mell.'!K67</f>
        <v>0</v>
      </c>
      <c r="E67" s="277"/>
    </row>
    <row r="68" spans="1:5" s="425" customFormat="1" ht="12" customHeight="1" thickBot="1" x14ac:dyDescent="0.3">
      <c r="A68" s="498" t="s">
        <v>476</v>
      </c>
      <c r="B68" s="21" t="s">
        <v>307</v>
      </c>
      <c r="C68" s="414">
        <f>'RM_1.4.sz.mell.'!C68</f>
        <v>0</v>
      </c>
      <c r="D68" s="414">
        <f>'RM_1.4.sz.mell.'!K68</f>
        <v>0</v>
      </c>
      <c r="E68" s="457">
        <f>+E11+E18+E25+E32+E40+E52+E58+E63</f>
        <v>0</v>
      </c>
    </row>
    <row r="69" spans="1:5" s="425" customFormat="1" ht="12" customHeight="1" thickBot="1" x14ac:dyDescent="0.3">
      <c r="A69" s="473" t="s">
        <v>308</v>
      </c>
      <c r="B69" s="302" t="s">
        <v>309</v>
      </c>
      <c r="C69" s="407">
        <f>'RM_1.4.sz.mell.'!C69</f>
        <v>0</v>
      </c>
      <c r="D69" s="407">
        <f>'RM_1.4.sz.mell.'!K69</f>
        <v>0</v>
      </c>
      <c r="E69" s="273">
        <f>SUM(E70:E72)</f>
        <v>0</v>
      </c>
    </row>
    <row r="70" spans="1:5" s="425" customFormat="1" ht="12" customHeight="1" x14ac:dyDescent="0.25">
      <c r="A70" s="15" t="s">
        <v>337</v>
      </c>
      <c r="B70" s="426" t="s">
        <v>310</v>
      </c>
      <c r="C70" s="710">
        <f>'RM_1.4.sz.mell.'!C70</f>
        <v>0</v>
      </c>
      <c r="D70" s="710">
        <f>'RM_1.4.sz.mell.'!K70</f>
        <v>0</v>
      </c>
      <c r="E70" s="277"/>
    </row>
    <row r="71" spans="1:5" s="425" customFormat="1" ht="12" customHeight="1" x14ac:dyDescent="0.25">
      <c r="A71" s="14" t="s">
        <v>346</v>
      </c>
      <c r="B71" s="427" t="s">
        <v>311</v>
      </c>
      <c r="C71" s="710">
        <f>'RM_1.4.sz.mell.'!C71</f>
        <v>0</v>
      </c>
      <c r="D71" s="710">
        <f>'RM_1.4.sz.mell.'!K71</f>
        <v>0</v>
      </c>
      <c r="E71" s="277"/>
    </row>
    <row r="72" spans="1:5" s="425" customFormat="1" ht="12" customHeight="1" thickBot="1" x14ac:dyDescent="0.3">
      <c r="A72" s="16" t="s">
        <v>347</v>
      </c>
      <c r="B72" s="492" t="s">
        <v>461</v>
      </c>
      <c r="C72" s="710">
        <f>'RM_1.4.sz.mell.'!C72</f>
        <v>0</v>
      </c>
      <c r="D72" s="710">
        <f>'RM_1.4.sz.mell.'!K72</f>
        <v>0</v>
      </c>
      <c r="E72" s="277"/>
    </row>
    <row r="73" spans="1:5" s="425" customFormat="1" ht="12" customHeight="1" thickBot="1" x14ac:dyDescent="0.3">
      <c r="A73" s="473" t="s">
        <v>313</v>
      </c>
      <c r="B73" s="302" t="s">
        <v>314</v>
      </c>
      <c r="C73" s="407">
        <f>'RM_1.4.sz.mell.'!C73</f>
        <v>0</v>
      </c>
      <c r="D73" s="407">
        <f>'RM_1.4.sz.mell.'!K73</f>
        <v>0</v>
      </c>
      <c r="E73" s="273">
        <f>SUM(E74:E77)</f>
        <v>0</v>
      </c>
    </row>
    <row r="74" spans="1:5" s="425" customFormat="1" ht="12" customHeight="1" x14ac:dyDescent="0.25">
      <c r="A74" s="15" t="s">
        <v>149</v>
      </c>
      <c r="B74" s="574" t="s">
        <v>315</v>
      </c>
      <c r="C74" s="710">
        <f>'RM_1.4.sz.mell.'!C74</f>
        <v>0</v>
      </c>
      <c r="D74" s="710">
        <f>'RM_1.4.sz.mell.'!K74</f>
        <v>0</v>
      </c>
      <c r="E74" s="277"/>
    </row>
    <row r="75" spans="1:5" s="425" customFormat="1" ht="12" customHeight="1" x14ac:dyDescent="0.25">
      <c r="A75" s="14" t="s">
        <v>150</v>
      </c>
      <c r="B75" s="574" t="s">
        <v>571</v>
      </c>
      <c r="C75" s="710">
        <f>'RM_1.4.sz.mell.'!C75</f>
        <v>0</v>
      </c>
      <c r="D75" s="710">
        <f>'RM_1.4.sz.mell.'!K75</f>
        <v>0</v>
      </c>
      <c r="E75" s="277"/>
    </row>
    <row r="76" spans="1:5" s="425" customFormat="1" ht="12" customHeight="1" x14ac:dyDescent="0.25">
      <c r="A76" s="14" t="s">
        <v>338</v>
      </c>
      <c r="B76" s="574" t="s">
        <v>316</v>
      </c>
      <c r="C76" s="710">
        <f>'RM_1.4.sz.mell.'!C76</f>
        <v>0</v>
      </c>
      <c r="D76" s="710">
        <f>'RM_1.4.sz.mell.'!K76</f>
        <v>0</v>
      </c>
      <c r="E76" s="277"/>
    </row>
    <row r="77" spans="1:5" s="425" customFormat="1" ht="12" customHeight="1" thickBot="1" x14ac:dyDescent="0.3">
      <c r="A77" s="16" t="s">
        <v>339</v>
      </c>
      <c r="B77" s="575" t="s">
        <v>572</v>
      </c>
      <c r="C77" s="710">
        <f>'RM_1.4.sz.mell.'!C77</f>
        <v>0</v>
      </c>
      <c r="D77" s="710">
        <f>'RM_1.4.sz.mell.'!K77</f>
        <v>0</v>
      </c>
      <c r="E77" s="277"/>
    </row>
    <row r="78" spans="1:5" s="425" customFormat="1" ht="12" customHeight="1" thickBot="1" x14ac:dyDescent="0.3">
      <c r="A78" s="473" t="s">
        <v>317</v>
      </c>
      <c r="B78" s="302" t="s">
        <v>318</v>
      </c>
      <c r="C78" s="407">
        <f>'RM_1.4.sz.mell.'!C78</f>
        <v>0</v>
      </c>
      <c r="D78" s="407">
        <f>'RM_1.4.sz.mell.'!K78</f>
        <v>0</v>
      </c>
      <c r="E78" s="273">
        <f>SUM(E79:E80)</f>
        <v>0</v>
      </c>
    </row>
    <row r="79" spans="1:5" s="425" customFormat="1" ht="12" customHeight="1" x14ac:dyDescent="0.25">
      <c r="A79" s="15" t="s">
        <v>340</v>
      </c>
      <c r="B79" s="426" t="s">
        <v>319</v>
      </c>
      <c r="C79" s="710">
        <f>'RM_1.4.sz.mell.'!C79</f>
        <v>0</v>
      </c>
      <c r="D79" s="710">
        <f>'RM_1.4.sz.mell.'!K79</f>
        <v>0</v>
      </c>
      <c r="E79" s="277"/>
    </row>
    <row r="80" spans="1:5" s="425" customFormat="1" ht="12" customHeight="1" thickBot="1" x14ac:dyDescent="0.3">
      <c r="A80" s="16" t="s">
        <v>341</v>
      </c>
      <c r="B80" s="304" t="s">
        <v>320</v>
      </c>
      <c r="C80" s="710">
        <f>'RM_1.4.sz.mell.'!C80</f>
        <v>0</v>
      </c>
      <c r="D80" s="710">
        <f>'RM_1.4.sz.mell.'!K80</f>
        <v>0</v>
      </c>
      <c r="E80" s="277"/>
    </row>
    <row r="81" spans="1:5" s="425" customFormat="1" ht="12" customHeight="1" thickBot="1" x14ac:dyDescent="0.3">
      <c r="A81" s="473" t="s">
        <v>321</v>
      </c>
      <c r="B81" s="302" t="s">
        <v>322</v>
      </c>
      <c r="C81" s="407">
        <f>'RM_1.4.sz.mell.'!C81</f>
        <v>0</v>
      </c>
      <c r="D81" s="407">
        <f>'RM_1.4.sz.mell.'!K81</f>
        <v>0</v>
      </c>
      <c r="E81" s="273">
        <f>SUM(E82:E84)</f>
        <v>0</v>
      </c>
    </row>
    <row r="82" spans="1:5" s="425" customFormat="1" ht="12" customHeight="1" x14ac:dyDescent="0.25">
      <c r="A82" s="15" t="s">
        <v>342</v>
      </c>
      <c r="B82" s="426" t="s">
        <v>323</v>
      </c>
      <c r="C82" s="710">
        <f>'RM_1.4.sz.mell.'!C82</f>
        <v>0</v>
      </c>
      <c r="D82" s="710">
        <f>'RM_1.4.sz.mell.'!K82</f>
        <v>0</v>
      </c>
      <c r="E82" s="277"/>
    </row>
    <row r="83" spans="1:5" s="425" customFormat="1" ht="12" customHeight="1" x14ac:dyDescent="0.25">
      <c r="A83" s="14" t="s">
        <v>343</v>
      </c>
      <c r="B83" s="427" t="s">
        <v>324</v>
      </c>
      <c r="C83" s="710">
        <f>'RM_1.4.sz.mell.'!C83</f>
        <v>0</v>
      </c>
      <c r="D83" s="710">
        <f>'RM_1.4.sz.mell.'!K83</f>
        <v>0</v>
      </c>
      <c r="E83" s="277"/>
    </row>
    <row r="84" spans="1:5" s="425" customFormat="1" ht="12" customHeight="1" thickBot="1" x14ac:dyDescent="0.3">
      <c r="A84" s="16" t="s">
        <v>344</v>
      </c>
      <c r="B84" s="304" t="s">
        <v>573</v>
      </c>
      <c r="C84" s="710">
        <f>'RM_1.4.sz.mell.'!C84</f>
        <v>0</v>
      </c>
      <c r="D84" s="710">
        <f>'RM_1.4.sz.mell.'!K84</f>
        <v>0</v>
      </c>
      <c r="E84" s="277"/>
    </row>
    <row r="85" spans="1:5" s="425" customFormat="1" ht="12" customHeight="1" thickBot="1" x14ac:dyDescent="0.3">
      <c r="A85" s="473" t="s">
        <v>325</v>
      </c>
      <c r="B85" s="302" t="s">
        <v>345</v>
      </c>
      <c r="C85" s="407">
        <f>'RM_1.4.sz.mell.'!C85</f>
        <v>0</v>
      </c>
      <c r="D85" s="407">
        <f>'RM_1.4.sz.mell.'!K85</f>
        <v>0</v>
      </c>
      <c r="E85" s="273">
        <f>SUM(E86:E89)</f>
        <v>0</v>
      </c>
    </row>
    <row r="86" spans="1:5" s="425" customFormat="1" ht="12" customHeight="1" x14ac:dyDescent="0.25">
      <c r="A86" s="430" t="s">
        <v>326</v>
      </c>
      <c r="B86" s="426" t="s">
        <v>327</v>
      </c>
      <c r="C86" s="710">
        <f>'RM_1.4.sz.mell.'!C86</f>
        <v>0</v>
      </c>
      <c r="D86" s="710">
        <f>'RM_1.4.sz.mell.'!K86</f>
        <v>0</v>
      </c>
      <c r="E86" s="277"/>
    </row>
    <row r="87" spans="1:5" s="425" customFormat="1" ht="12" customHeight="1" x14ac:dyDescent="0.25">
      <c r="A87" s="431" t="s">
        <v>328</v>
      </c>
      <c r="B87" s="427" t="s">
        <v>329</v>
      </c>
      <c r="C87" s="710">
        <f>'RM_1.4.sz.mell.'!C87</f>
        <v>0</v>
      </c>
      <c r="D87" s="710">
        <f>'RM_1.4.sz.mell.'!K87</f>
        <v>0</v>
      </c>
      <c r="E87" s="277"/>
    </row>
    <row r="88" spans="1:5" s="425" customFormat="1" ht="12" customHeight="1" x14ac:dyDescent="0.25">
      <c r="A88" s="431" t="s">
        <v>330</v>
      </c>
      <c r="B88" s="427" t="s">
        <v>331</v>
      </c>
      <c r="C88" s="710">
        <f>'RM_1.4.sz.mell.'!C88</f>
        <v>0</v>
      </c>
      <c r="D88" s="710">
        <f>'RM_1.4.sz.mell.'!K88</f>
        <v>0</v>
      </c>
      <c r="E88" s="277"/>
    </row>
    <row r="89" spans="1:5" s="425" customFormat="1" ht="12" customHeight="1" thickBot="1" x14ac:dyDescent="0.3">
      <c r="A89" s="432" t="s">
        <v>332</v>
      </c>
      <c r="B89" s="304" t="s">
        <v>333</v>
      </c>
      <c r="C89" s="710">
        <f>'RM_1.4.sz.mell.'!C89</f>
        <v>0</v>
      </c>
      <c r="D89" s="710">
        <f>'RM_1.4.sz.mell.'!K89</f>
        <v>0</v>
      </c>
      <c r="E89" s="277"/>
    </row>
    <row r="90" spans="1:5" s="425" customFormat="1" ht="12" customHeight="1" thickBot="1" x14ac:dyDescent="0.3">
      <c r="A90" s="473" t="s">
        <v>334</v>
      </c>
      <c r="B90" s="302" t="s">
        <v>475</v>
      </c>
      <c r="C90" s="407">
        <f>'RM_1.4.sz.mell.'!C90</f>
        <v>0</v>
      </c>
      <c r="D90" s="407">
        <f>'RM_1.4.sz.mell.'!K90</f>
        <v>0</v>
      </c>
      <c r="E90" s="476"/>
    </row>
    <row r="91" spans="1:5" s="425" customFormat="1" ht="13.5" customHeight="1" thickBot="1" x14ac:dyDescent="0.3">
      <c r="A91" s="473" t="s">
        <v>336</v>
      </c>
      <c r="B91" s="302" t="s">
        <v>335</v>
      </c>
      <c r="C91" s="407">
        <f>'RM_1.4.sz.mell.'!C91</f>
        <v>0</v>
      </c>
      <c r="D91" s="407">
        <f>'RM_1.4.sz.mell.'!K91</f>
        <v>0</v>
      </c>
      <c r="E91" s="476"/>
    </row>
    <row r="92" spans="1:5" s="425" customFormat="1" ht="15.75" customHeight="1" thickBot="1" x14ac:dyDescent="0.3">
      <c r="A92" s="473" t="s">
        <v>348</v>
      </c>
      <c r="B92" s="433" t="s">
        <v>478</v>
      </c>
      <c r="C92" s="414">
        <f>'RM_1.4.sz.mell.'!C92</f>
        <v>0</v>
      </c>
      <c r="D92" s="414">
        <f>'RM_1.4.sz.mell.'!K92</f>
        <v>0</v>
      </c>
      <c r="E92" s="457">
        <f>+E69+E73+E78+E81+E85+E91+E90</f>
        <v>0</v>
      </c>
    </row>
    <row r="93" spans="1:5" s="425" customFormat="1" ht="25.5" customHeight="1" thickBot="1" x14ac:dyDescent="0.3">
      <c r="A93" s="474" t="s">
        <v>477</v>
      </c>
      <c r="B93" s="434" t="s">
        <v>479</v>
      </c>
      <c r="C93" s="414">
        <f>'RM_1.4.sz.mell.'!C93</f>
        <v>0</v>
      </c>
      <c r="D93" s="414">
        <f>'RM_1.4.sz.mell.'!K93</f>
        <v>0</v>
      </c>
      <c r="E93" s="457">
        <f>+E68+E92</f>
        <v>0</v>
      </c>
    </row>
    <row r="94" spans="1:5" s="425" customFormat="1" ht="15.15" customHeight="1" x14ac:dyDescent="0.25">
      <c r="A94" s="5"/>
      <c r="B94" s="6"/>
      <c r="C94" s="314"/>
    </row>
    <row r="95" spans="1:5" ht="16.5" customHeight="1" x14ac:dyDescent="0.3">
      <c r="A95" s="1596" t="s">
        <v>47</v>
      </c>
      <c r="B95" s="1596"/>
      <c r="C95" s="1596"/>
      <c r="D95" s="1596"/>
      <c r="E95" s="1596"/>
    </row>
    <row r="96" spans="1:5" s="435" customFormat="1" ht="16.5" customHeight="1" thickBot="1" x14ac:dyDescent="0.35">
      <c r="A96" s="1593" t="s">
        <v>153</v>
      </c>
      <c r="B96" s="1593"/>
      <c r="C96" s="714"/>
      <c r="E96" s="714" t="str">
        <f>E7</f>
        <v xml:space="preserve"> Forintban!</v>
      </c>
    </row>
    <row r="97" spans="1:5" x14ac:dyDescent="0.3">
      <c r="A97" s="1688" t="s">
        <v>69</v>
      </c>
      <c r="B97" s="1690" t="s">
        <v>765</v>
      </c>
      <c r="C97" s="1692" t="str">
        <f>+CONCATENATE(LEFT(IB_ÖSSZEFÜGGÉSEK!A6,4),". évi")</f>
        <v>2019. évi</v>
      </c>
      <c r="D97" s="1693"/>
      <c r="E97" s="1695"/>
    </row>
    <row r="98" spans="1:5" ht="23.4" thickBot="1" x14ac:dyDescent="0.35">
      <c r="A98" s="1689"/>
      <c r="B98" s="1691"/>
      <c r="C98" s="855" t="s">
        <v>759</v>
      </c>
      <c r="D98" s="856" t="s">
        <v>825</v>
      </c>
      <c r="E98" s="857" t="str">
        <f>+CONCATENATE(LEFT(IB_ÖSSZEFÜGGÉSEK!A6,4),". VI. 30.",CHAR(10),"teljesítés")</f>
        <v>2019. VI. 30.
teljesítés</v>
      </c>
    </row>
    <row r="99" spans="1:5" s="424" customFormat="1" ht="12" customHeight="1" thickBot="1" x14ac:dyDescent="0.25">
      <c r="A99" s="32" t="s">
        <v>493</v>
      </c>
      <c r="B99" s="33" t="s">
        <v>494</v>
      </c>
      <c r="C99" s="33" t="s">
        <v>495</v>
      </c>
      <c r="D99" s="33" t="s">
        <v>497</v>
      </c>
      <c r="E99" s="859" t="s">
        <v>496</v>
      </c>
    </row>
    <row r="100" spans="1:5" ht="12" customHeight="1" thickBot="1" x14ac:dyDescent="0.35">
      <c r="A100" s="22" t="s">
        <v>18</v>
      </c>
      <c r="B100" s="28" t="s">
        <v>437</v>
      </c>
      <c r="C100" s="406">
        <f>'RM_1.4.sz.mell.'!C100</f>
        <v>0</v>
      </c>
      <c r="D100" s="406">
        <f>'RM_1.4.sz.mell.'!K100</f>
        <v>0</v>
      </c>
      <c r="E100" s="501">
        <f>E101+E102+E103+E104+E105+E118</f>
        <v>0</v>
      </c>
    </row>
    <row r="101" spans="1:5" ht="12" customHeight="1" x14ac:dyDescent="0.3">
      <c r="A101" s="17" t="s">
        <v>98</v>
      </c>
      <c r="B101" s="10" t="s">
        <v>49</v>
      </c>
      <c r="C101" s="715">
        <f>'RM_1.4.sz.mell.'!C101</f>
        <v>0</v>
      </c>
      <c r="D101" s="715">
        <f>'RM_1.4.sz.mell.'!K101</f>
        <v>0</v>
      </c>
      <c r="E101" s="502"/>
    </row>
    <row r="102" spans="1:5" ht="12" customHeight="1" x14ac:dyDescent="0.3">
      <c r="A102" s="14" t="s">
        <v>99</v>
      </c>
      <c r="B102" s="8" t="s">
        <v>183</v>
      </c>
      <c r="C102" s="717">
        <f>'RM_1.4.sz.mell.'!C102</f>
        <v>0</v>
      </c>
      <c r="D102" s="717">
        <f>'RM_1.4.sz.mell.'!K102</f>
        <v>0</v>
      </c>
      <c r="E102" s="274"/>
    </row>
    <row r="103" spans="1:5" ht="12" customHeight="1" x14ac:dyDescent="0.3">
      <c r="A103" s="14" t="s">
        <v>100</v>
      </c>
      <c r="B103" s="8" t="s">
        <v>140</v>
      </c>
      <c r="C103" s="719">
        <f>'RM_1.4.sz.mell.'!C103</f>
        <v>0</v>
      </c>
      <c r="D103" s="719">
        <f>'RM_1.4.sz.mell.'!K103</f>
        <v>0</v>
      </c>
      <c r="E103" s="276"/>
    </row>
    <row r="104" spans="1:5" ht="12" customHeight="1" x14ac:dyDescent="0.3">
      <c r="A104" s="14" t="s">
        <v>101</v>
      </c>
      <c r="B104" s="11" t="s">
        <v>184</v>
      </c>
      <c r="C104" s="719">
        <f>'RM_1.4.sz.mell.'!C104</f>
        <v>0</v>
      </c>
      <c r="D104" s="719">
        <f>'RM_1.4.sz.mell.'!K104</f>
        <v>0</v>
      </c>
      <c r="E104" s="276"/>
    </row>
    <row r="105" spans="1:5" ht="12" customHeight="1" x14ac:dyDescent="0.3">
      <c r="A105" s="14" t="s">
        <v>112</v>
      </c>
      <c r="B105" s="19" t="s">
        <v>185</v>
      </c>
      <c r="C105" s="719">
        <f>'RM_1.4.sz.mell.'!C105</f>
        <v>0</v>
      </c>
      <c r="D105" s="719">
        <f>'RM_1.4.sz.mell.'!K105</f>
        <v>0</v>
      </c>
      <c r="E105" s="276"/>
    </row>
    <row r="106" spans="1:5" ht="12" customHeight="1" x14ac:dyDescent="0.3">
      <c r="A106" s="14" t="s">
        <v>102</v>
      </c>
      <c r="B106" s="8" t="s">
        <v>442</v>
      </c>
      <c r="C106" s="719">
        <f>'RM_1.4.sz.mell.'!C106</f>
        <v>0</v>
      </c>
      <c r="D106" s="719">
        <f>'RM_1.4.sz.mell.'!K106</f>
        <v>0</v>
      </c>
      <c r="E106" s="276"/>
    </row>
    <row r="107" spans="1:5" ht="12" customHeight="1" x14ac:dyDescent="0.3">
      <c r="A107" s="14" t="s">
        <v>103</v>
      </c>
      <c r="B107" s="148" t="s">
        <v>441</v>
      </c>
      <c r="C107" s="719">
        <f>'RM_1.4.sz.mell.'!C107</f>
        <v>0</v>
      </c>
      <c r="D107" s="719">
        <f>'RM_1.4.sz.mell.'!K107</f>
        <v>0</v>
      </c>
      <c r="E107" s="276"/>
    </row>
    <row r="108" spans="1:5" ht="12" customHeight="1" x14ac:dyDescent="0.3">
      <c r="A108" s="14" t="s">
        <v>113</v>
      </c>
      <c r="B108" s="148" t="s">
        <v>440</v>
      </c>
      <c r="C108" s="719">
        <f>'RM_1.4.sz.mell.'!C108</f>
        <v>0</v>
      </c>
      <c r="D108" s="719">
        <f>'RM_1.4.sz.mell.'!K108</f>
        <v>0</v>
      </c>
      <c r="E108" s="276"/>
    </row>
    <row r="109" spans="1:5" ht="12" customHeight="1" x14ac:dyDescent="0.3">
      <c r="A109" s="14" t="s">
        <v>114</v>
      </c>
      <c r="B109" s="146" t="s">
        <v>351</v>
      </c>
      <c r="C109" s="719">
        <f>'RM_1.4.sz.mell.'!C109</f>
        <v>0</v>
      </c>
      <c r="D109" s="719">
        <f>'RM_1.4.sz.mell.'!K109</f>
        <v>0</v>
      </c>
      <c r="E109" s="276"/>
    </row>
    <row r="110" spans="1:5" ht="12" customHeight="1" x14ac:dyDescent="0.3">
      <c r="A110" s="14" t="s">
        <v>115</v>
      </c>
      <c r="B110" s="147" t="s">
        <v>352</v>
      </c>
      <c r="C110" s="719">
        <f>'RM_1.4.sz.mell.'!C110</f>
        <v>0</v>
      </c>
      <c r="D110" s="719">
        <f>'RM_1.4.sz.mell.'!K110</f>
        <v>0</v>
      </c>
      <c r="E110" s="276"/>
    </row>
    <row r="111" spans="1:5" ht="12" customHeight="1" x14ac:dyDescent="0.3">
      <c r="A111" s="14" t="s">
        <v>116</v>
      </c>
      <c r="B111" s="147" t="s">
        <v>353</v>
      </c>
      <c r="C111" s="719">
        <f>'RM_1.4.sz.mell.'!C111</f>
        <v>0</v>
      </c>
      <c r="D111" s="719">
        <f>'RM_1.4.sz.mell.'!K111</f>
        <v>0</v>
      </c>
      <c r="E111" s="276"/>
    </row>
    <row r="112" spans="1:5" ht="12" customHeight="1" x14ac:dyDescent="0.3">
      <c r="A112" s="14" t="s">
        <v>118</v>
      </c>
      <c r="B112" s="146" t="s">
        <v>354</v>
      </c>
      <c r="C112" s="719">
        <f>'RM_1.4.sz.mell.'!C112</f>
        <v>0</v>
      </c>
      <c r="D112" s="719">
        <f>'RM_1.4.sz.mell.'!K112</f>
        <v>0</v>
      </c>
      <c r="E112" s="276"/>
    </row>
    <row r="113" spans="1:5" ht="12" customHeight="1" x14ac:dyDescent="0.3">
      <c r="A113" s="14" t="s">
        <v>186</v>
      </c>
      <c r="B113" s="146" t="s">
        <v>355</v>
      </c>
      <c r="C113" s="719">
        <f>'RM_1.4.sz.mell.'!C113</f>
        <v>0</v>
      </c>
      <c r="D113" s="719">
        <f>'RM_1.4.sz.mell.'!K113</f>
        <v>0</v>
      </c>
      <c r="E113" s="276"/>
    </row>
    <row r="114" spans="1:5" ht="12" customHeight="1" x14ac:dyDescent="0.3">
      <c r="A114" s="14" t="s">
        <v>349</v>
      </c>
      <c r="B114" s="147" t="s">
        <v>356</v>
      </c>
      <c r="C114" s="719">
        <f>'RM_1.4.sz.mell.'!C114</f>
        <v>0</v>
      </c>
      <c r="D114" s="719">
        <f>'RM_1.4.sz.mell.'!K114</f>
        <v>0</v>
      </c>
      <c r="E114" s="276"/>
    </row>
    <row r="115" spans="1:5" ht="12" customHeight="1" x14ac:dyDescent="0.3">
      <c r="A115" s="13" t="s">
        <v>350</v>
      </c>
      <c r="B115" s="148" t="s">
        <v>357</v>
      </c>
      <c r="C115" s="719">
        <f>'RM_1.4.sz.mell.'!C115</f>
        <v>0</v>
      </c>
      <c r="D115" s="719">
        <f>'RM_1.4.sz.mell.'!K115</f>
        <v>0</v>
      </c>
      <c r="E115" s="276"/>
    </row>
    <row r="116" spans="1:5" ht="12" customHeight="1" x14ac:dyDescent="0.3">
      <c r="A116" s="14" t="s">
        <v>438</v>
      </c>
      <c r="B116" s="148" t="s">
        <v>358</v>
      </c>
      <c r="C116" s="719">
        <f>'RM_1.4.sz.mell.'!C116</f>
        <v>0</v>
      </c>
      <c r="D116" s="719">
        <f>'RM_1.4.sz.mell.'!K116</f>
        <v>0</v>
      </c>
      <c r="E116" s="276"/>
    </row>
    <row r="117" spans="1:5" ht="12" customHeight="1" x14ac:dyDescent="0.3">
      <c r="A117" s="16" t="s">
        <v>439</v>
      </c>
      <c r="B117" s="148" t="s">
        <v>359</v>
      </c>
      <c r="C117" s="719">
        <f>'RM_1.4.sz.mell.'!C117</f>
        <v>0</v>
      </c>
      <c r="D117" s="719">
        <f>'RM_1.4.sz.mell.'!K117</f>
        <v>0</v>
      </c>
      <c r="E117" s="276"/>
    </row>
    <row r="118" spans="1:5" ht="12" customHeight="1" x14ac:dyDescent="0.3">
      <c r="A118" s="14" t="s">
        <v>443</v>
      </c>
      <c r="B118" s="11" t="s">
        <v>50</v>
      </c>
      <c r="C118" s="717">
        <f>'RM_1.4.sz.mell.'!C118</f>
        <v>0</v>
      </c>
      <c r="D118" s="717">
        <f>'RM_1.4.sz.mell.'!K118</f>
        <v>0</v>
      </c>
      <c r="E118" s="274"/>
    </row>
    <row r="119" spans="1:5" ht="12" customHeight="1" x14ac:dyDescent="0.3">
      <c r="A119" s="14" t="s">
        <v>444</v>
      </c>
      <c r="B119" s="8" t="s">
        <v>446</v>
      </c>
      <c r="C119" s="717">
        <f>'RM_1.4.sz.mell.'!C119</f>
        <v>0</v>
      </c>
      <c r="D119" s="717">
        <f>'RM_1.4.sz.mell.'!K119</f>
        <v>0</v>
      </c>
      <c r="E119" s="274"/>
    </row>
    <row r="120" spans="1:5" ht="12" customHeight="1" thickBot="1" x14ac:dyDescent="0.35">
      <c r="A120" s="18" t="s">
        <v>445</v>
      </c>
      <c r="B120" s="496" t="s">
        <v>447</v>
      </c>
      <c r="C120" s="721">
        <f>'RM_1.4.sz.mell.'!C120</f>
        <v>0</v>
      </c>
      <c r="D120" s="721">
        <f>'RM_1.4.sz.mell.'!K120</f>
        <v>0</v>
      </c>
      <c r="E120" s="503"/>
    </row>
    <row r="121" spans="1:5" ht="12" customHeight="1" thickBot="1" x14ac:dyDescent="0.35">
      <c r="A121" s="493" t="s">
        <v>19</v>
      </c>
      <c r="B121" s="494" t="s">
        <v>360</v>
      </c>
      <c r="C121" s="510">
        <f>'RM_1.4.sz.mell.'!C121</f>
        <v>0</v>
      </c>
      <c r="D121" s="407">
        <f>'RM_1.4.sz.mell.'!K121</f>
        <v>0</v>
      </c>
      <c r="E121" s="504">
        <f>+E122+E124+E126</f>
        <v>0</v>
      </c>
    </row>
    <row r="122" spans="1:5" ht="12" customHeight="1" x14ac:dyDescent="0.3">
      <c r="A122" s="15" t="s">
        <v>104</v>
      </c>
      <c r="B122" s="8" t="s">
        <v>230</v>
      </c>
      <c r="C122" s="699">
        <f>'RM_1.4.sz.mell.'!C122</f>
        <v>0</v>
      </c>
      <c r="D122" s="1475">
        <f>'RM_1.4.sz.mell.'!K122</f>
        <v>0</v>
      </c>
      <c r="E122" s="275"/>
    </row>
    <row r="123" spans="1:5" ht="12" customHeight="1" x14ac:dyDescent="0.3">
      <c r="A123" s="15" t="s">
        <v>105</v>
      </c>
      <c r="B123" s="12" t="s">
        <v>364</v>
      </c>
      <c r="C123" s="699">
        <f>'RM_1.4.sz.mell.'!C123</f>
        <v>0</v>
      </c>
      <c r="D123" s="1475">
        <f>'RM_1.4.sz.mell.'!K123</f>
        <v>0</v>
      </c>
      <c r="E123" s="275"/>
    </row>
    <row r="124" spans="1:5" ht="12" customHeight="1" x14ac:dyDescent="0.3">
      <c r="A124" s="15" t="s">
        <v>106</v>
      </c>
      <c r="B124" s="12" t="s">
        <v>187</v>
      </c>
      <c r="C124" s="717">
        <f>'RM_1.4.sz.mell.'!C124</f>
        <v>0</v>
      </c>
      <c r="D124" s="1476">
        <f>'RM_1.4.sz.mell.'!K124</f>
        <v>0</v>
      </c>
      <c r="E124" s="274"/>
    </row>
    <row r="125" spans="1:5" ht="12" customHeight="1" x14ac:dyDescent="0.3">
      <c r="A125" s="15" t="s">
        <v>107</v>
      </c>
      <c r="B125" s="12" t="s">
        <v>365</v>
      </c>
      <c r="C125" s="717">
        <f>'RM_1.4.sz.mell.'!C125</f>
        <v>0</v>
      </c>
      <c r="D125" s="1476">
        <f>'RM_1.4.sz.mell.'!K125</f>
        <v>0</v>
      </c>
      <c r="E125" s="274"/>
    </row>
    <row r="126" spans="1:5" ht="12" customHeight="1" x14ac:dyDescent="0.3">
      <c r="A126" s="15" t="s">
        <v>108</v>
      </c>
      <c r="B126" s="304" t="s">
        <v>232</v>
      </c>
      <c r="C126" s="717">
        <f>'RM_1.4.sz.mell.'!C126</f>
        <v>0</v>
      </c>
      <c r="D126" s="1476">
        <f>'RM_1.4.sz.mell.'!K126</f>
        <v>0</v>
      </c>
      <c r="E126" s="274"/>
    </row>
    <row r="127" spans="1:5" ht="12" customHeight="1" x14ac:dyDescent="0.3">
      <c r="A127" s="15" t="s">
        <v>117</v>
      </c>
      <c r="B127" s="303" t="s">
        <v>428</v>
      </c>
      <c r="C127" s="717">
        <f>'RM_1.4.sz.mell.'!C127</f>
        <v>0</v>
      </c>
      <c r="D127" s="1476">
        <f>'RM_1.4.sz.mell.'!K127</f>
        <v>0</v>
      </c>
      <c r="E127" s="274"/>
    </row>
    <row r="128" spans="1:5" ht="12" customHeight="1" x14ac:dyDescent="0.3">
      <c r="A128" s="15" t="s">
        <v>119</v>
      </c>
      <c r="B128" s="422" t="s">
        <v>370</v>
      </c>
      <c r="C128" s="717">
        <f>'RM_1.4.sz.mell.'!C128</f>
        <v>0</v>
      </c>
      <c r="D128" s="1476">
        <f>'RM_1.4.sz.mell.'!K128</f>
        <v>0</v>
      </c>
      <c r="E128" s="274"/>
    </row>
    <row r="129" spans="1:5" x14ac:dyDescent="0.3">
      <c r="A129" s="15" t="s">
        <v>188</v>
      </c>
      <c r="B129" s="147" t="s">
        <v>353</v>
      </c>
      <c r="C129" s="717">
        <f>'RM_1.4.sz.mell.'!C129</f>
        <v>0</v>
      </c>
      <c r="D129" s="1476">
        <f>'RM_1.4.sz.mell.'!K129</f>
        <v>0</v>
      </c>
      <c r="E129" s="274"/>
    </row>
    <row r="130" spans="1:5" ht="12" customHeight="1" x14ac:dyDescent="0.3">
      <c r="A130" s="15" t="s">
        <v>189</v>
      </c>
      <c r="B130" s="147" t="s">
        <v>369</v>
      </c>
      <c r="C130" s="717">
        <f>'RM_1.4.sz.mell.'!C130</f>
        <v>0</v>
      </c>
      <c r="D130" s="1476">
        <f>'RM_1.4.sz.mell.'!K130</f>
        <v>0</v>
      </c>
      <c r="E130" s="274"/>
    </row>
    <row r="131" spans="1:5" ht="12" customHeight="1" x14ac:dyDescent="0.3">
      <c r="A131" s="15" t="s">
        <v>190</v>
      </c>
      <c r="B131" s="147" t="s">
        <v>368</v>
      </c>
      <c r="C131" s="717">
        <f>'RM_1.4.sz.mell.'!C131</f>
        <v>0</v>
      </c>
      <c r="D131" s="1476">
        <f>'RM_1.4.sz.mell.'!K131</f>
        <v>0</v>
      </c>
      <c r="E131" s="274"/>
    </row>
    <row r="132" spans="1:5" ht="12" customHeight="1" x14ac:dyDescent="0.3">
      <c r="A132" s="15" t="s">
        <v>361</v>
      </c>
      <c r="B132" s="147" t="s">
        <v>356</v>
      </c>
      <c r="C132" s="717">
        <f>'RM_1.4.sz.mell.'!C132</f>
        <v>0</v>
      </c>
      <c r="D132" s="1476">
        <f>'RM_1.4.sz.mell.'!K132</f>
        <v>0</v>
      </c>
      <c r="E132" s="274"/>
    </row>
    <row r="133" spans="1:5" ht="12" customHeight="1" x14ac:dyDescent="0.3">
      <c r="A133" s="15" t="s">
        <v>362</v>
      </c>
      <c r="B133" s="147" t="s">
        <v>367</v>
      </c>
      <c r="C133" s="717">
        <f>'RM_1.4.sz.mell.'!C133</f>
        <v>0</v>
      </c>
      <c r="D133" s="1476">
        <f>'RM_1.4.sz.mell.'!K133</f>
        <v>0</v>
      </c>
      <c r="E133" s="274"/>
    </row>
    <row r="134" spans="1:5" ht="16.2" thickBot="1" x14ac:dyDescent="0.35">
      <c r="A134" s="13" t="s">
        <v>363</v>
      </c>
      <c r="B134" s="147" t="s">
        <v>366</v>
      </c>
      <c r="C134" s="719">
        <f>'RM_1.4.sz.mell.'!C134</f>
        <v>0</v>
      </c>
      <c r="D134" s="1477">
        <f>'RM_1.4.sz.mell.'!K134</f>
        <v>0</v>
      </c>
      <c r="E134" s="276"/>
    </row>
    <row r="135" spans="1:5" ht="12" customHeight="1" thickBot="1" x14ac:dyDescent="0.35">
      <c r="A135" s="20" t="s">
        <v>20</v>
      </c>
      <c r="B135" s="128" t="s">
        <v>448</v>
      </c>
      <c r="C135" s="407">
        <f>'RM_1.4.sz.mell.'!C135</f>
        <v>0</v>
      </c>
      <c r="D135" s="725">
        <f>'RM_1.4.sz.mell.'!K135</f>
        <v>0</v>
      </c>
      <c r="E135" s="273">
        <f>+E100+E121</f>
        <v>0</v>
      </c>
    </row>
    <row r="136" spans="1:5" ht="12" customHeight="1" thickBot="1" x14ac:dyDescent="0.35">
      <c r="A136" s="20" t="s">
        <v>21</v>
      </c>
      <c r="B136" s="128" t="s">
        <v>766</v>
      </c>
      <c r="C136" s="407">
        <f>'RM_1.4.sz.mell.'!C136</f>
        <v>0</v>
      </c>
      <c r="D136" s="725">
        <f>'RM_1.4.sz.mell.'!K136</f>
        <v>0</v>
      </c>
      <c r="E136" s="273">
        <f>+E137+E138+E139</f>
        <v>0</v>
      </c>
    </row>
    <row r="137" spans="1:5" ht="12" customHeight="1" x14ac:dyDescent="0.3">
      <c r="A137" s="15" t="s">
        <v>268</v>
      </c>
      <c r="B137" s="12" t="s">
        <v>456</v>
      </c>
      <c r="C137" s="717">
        <f>'RM_1.4.sz.mell.'!C137</f>
        <v>0</v>
      </c>
      <c r="D137" s="1476">
        <f>'RM_1.4.sz.mell.'!K137</f>
        <v>0</v>
      </c>
      <c r="E137" s="274"/>
    </row>
    <row r="138" spans="1:5" ht="12" customHeight="1" x14ac:dyDescent="0.3">
      <c r="A138" s="15" t="s">
        <v>269</v>
      </c>
      <c r="B138" s="12" t="s">
        <v>457</v>
      </c>
      <c r="C138" s="717">
        <f>'RM_1.4.sz.mell.'!C138</f>
        <v>0</v>
      </c>
      <c r="D138" s="1476">
        <f>'RM_1.4.sz.mell.'!K138</f>
        <v>0</v>
      </c>
      <c r="E138" s="274"/>
    </row>
    <row r="139" spans="1:5" ht="12" customHeight="1" thickBot="1" x14ac:dyDescent="0.35">
      <c r="A139" s="13" t="s">
        <v>270</v>
      </c>
      <c r="B139" s="12" t="s">
        <v>458</v>
      </c>
      <c r="C139" s="717">
        <f>'RM_1.4.sz.mell.'!C139</f>
        <v>0</v>
      </c>
      <c r="D139" s="1476">
        <f>'RM_1.4.sz.mell.'!K139</f>
        <v>0</v>
      </c>
      <c r="E139" s="274"/>
    </row>
    <row r="140" spans="1:5" ht="12" customHeight="1" thickBot="1" x14ac:dyDescent="0.35">
      <c r="A140" s="20" t="s">
        <v>22</v>
      </c>
      <c r="B140" s="128" t="s">
        <v>450</v>
      </c>
      <c r="C140" s="407">
        <f>'RM_1.4.sz.mell.'!C140</f>
        <v>0</v>
      </c>
      <c r="D140" s="725">
        <f>'RM_1.4.sz.mell.'!K140</f>
        <v>0</v>
      </c>
      <c r="E140" s="273">
        <f>SUM(E141:E146)</f>
        <v>0</v>
      </c>
    </row>
    <row r="141" spans="1:5" ht="12" customHeight="1" x14ac:dyDescent="0.3">
      <c r="A141" s="15" t="s">
        <v>91</v>
      </c>
      <c r="B141" s="9" t="s">
        <v>459</v>
      </c>
      <c r="C141" s="717">
        <f>'RM_1.4.sz.mell.'!C141</f>
        <v>0</v>
      </c>
      <c r="D141" s="1476">
        <f>'RM_1.4.sz.mell.'!K141</f>
        <v>0</v>
      </c>
      <c r="E141" s="274"/>
    </row>
    <row r="142" spans="1:5" ht="12" customHeight="1" x14ac:dyDescent="0.3">
      <c r="A142" s="15" t="s">
        <v>92</v>
      </c>
      <c r="B142" s="9" t="s">
        <v>451</v>
      </c>
      <c r="C142" s="717">
        <f>'RM_1.4.sz.mell.'!C142</f>
        <v>0</v>
      </c>
      <c r="D142" s="1476">
        <f>'RM_1.4.sz.mell.'!K142</f>
        <v>0</v>
      </c>
      <c r="E142" s="274"/>
    </row>
    <row r="143" spans="1:5" ht="12" customHeight="1" x14ac:dyDescent="0.3">
      <c r="A143" s="15" t="s">
        <v>93</v>
      </c>
      <c r="B143" s="9" t="s">
        <v>452</v>
      </c>
      <c r="C143" s="717">
        <f>'RM_1.4.sz.mell.'!C143</f>
        <v>0</v>
      </c>
      <c r="D143" s="1476">
        <f>'RM_1.4.sz.mell.'!K143</f>
        <v>0</v>
      </c>
      <c r="E143" s="274"/>
    </row>
    <row r="144" spans="1:5" ht="12" customHeight="1" x14ac:dyDescent="0.3">
      <c r="A144" s="15" t="s">
        <v>175</v>
      </c>
      <c r="B144" s="9" t="s">
        <v>453</v>
      </c>
      <c r="C144" s="717">
        <f>'RM_1.4.sz.mell.'!C144</f>
        <v>0</v>
      </c>
      <c r="D144" s="1476">
        <f>'RM_1.4.sz.mell.'!K144</f>
        <v>0</v>
      </c>
      <c r="E144" s="274"/>
    </row>
    <row r="145" spans="1:9" ht="12" customHeight="1" x14ac:dyDescent="0.3">
      <c r="A145" s="15" t="s">
        <v>176</v>
      </c>
      <c r="B145" s="9" t="s">
        <v>454</v>
      </c>
      <c r="C145" s="717">
        <f>'RM_1.4.sz.mell.'!C145</f>
        <v>0</v>
      </c>
      <c r="D145" s="1476">
        <f>'RM_1.4.sz.mell.'!K145</f>
        <v>0</v>
      </c>
      <c r="E145" s="274"/>
    </row>
    <row r="146" spans="1:9" ht="12" customHeight="1" thickBot="1" x14ac:dyDescent="0.35">
      <c r="A146" s="18" t="s">
        <v>177</v>
      </c>
      <c r="B146" s="860" t="s">
        <v>455</v>
      </c>
      <c r="C146" s="721">
        <f>'RM_1.4.sz.mell.'!C146</f>
        <v>0</v>
      </c>
      <c r="D146" s="1515">
        <f>'RM_1.4.sz.mell.'!K146</f>
        <v>0</v>
      </c>
      <c r="E146" s="503"/>
    </row>
    <row r="147" spans="1:9" ht="12" customHeight="1" thickBot="1" x14ac:dyDescent="0.35">
      <c r="A147" s="20" t="s">
        <v>23</v>
      </c>
      <c r="B147" s="128" t="s">
        <v>463</v>
      </c>
      <c r="C147" s="414">
        <f>'RM_1.4.sz.mell.'!C147</f>
        <v>0</v>
      </c>
      <c r="D147" s="726">
        <f>'RM_1.4.sz.mell.'!K147</f>
        <v>0</v>
      </c>
      <c r="E147" s="457">
        <f>+E148+E149+E150+E151</f>
        <v>0</v>
      </c>
    </row>
    <row r="148" spans="1:9" ht="12" customHeight="1" x14ac:dyDescent="0.3">
      <c r="A148" s="15" t="s">
        <v>94</v>
      </c>
      <c r="B148" s="9" t="s">
        <v>371</v>
      </c>
      <c r="C148" s="717">
        <f>'RM_1.4.sz.mell.'!C148</f>
        <v>0</v>
      </c>
      <c r="D148" s="1476">
        <f>'RM_1.4.sz.mell.'!K148</f>
        <v>0</v>
      </c>
      <c r="E148" s="274"/>
    </row>
    <row r="149" spans="1:9" ht="12" customHeight="1" x14ac:dyDescent="0.3">
      <c r="A149" s="15" t="s">
        <v>95</v>
      </c>
      <c r="B149" s="9" t="s">
        <v>372</v>
      </c>
      <c r="C149" s="717">
        <f>'RM_1.4.sz.mell.'!C149</f>
        <v>0</v>
      </c>
      <c r="D149" s="1476">
        <f>'RM_1.4.sz.mell.'!K149</f>
        <v>0</v>
      </c>
      <c r="E149" s="274"/>
    </row>
    <row r="150" spans="1:9" ht="12" customHeight="1" x14ac:dyDescent="0.3">
      <c r="A150" s="15" t="s">
        <v>288</v>
      </c>
      <c r="B150" s="9" t="s">
        <v>464</v>
      </c>
      <c r="C150" s="717">
        <f>'RM_1.4.sz.mell.'!C150</f>
        <v>0</v>
      </c>
      <c r="D150" s="1476">
        <f>'RM_1.4.sz.mell.'!K150</f>
        <v>0</v>
      </c>
      <c r="E150" s="274"/>
    </row>
    <row r="151" spans="1:9" ht="12" customHeight="1" thickBot="1" x14ac:dyDescent="0.35">
      <c r="A151" s="13" t="s">
        <v>289</v>
      </c>
      <c r="B151" s="7" t="s">
        <v>390</v>
      </c>
      <c r="C151" s="717">
        <f>'RM_1.4.sz.mell.'!C151</f>
        <v>0</v>
      </c>
      <c r="D151" s="1476">
        <f>'RM_1.4.sz.mell.'!K151</f>
        <v>0</v>
      </c>
      <c r="E151" s="274"/>
    </row>
    <row r="152" spans="1:9" ht="12" customHeight="1" thickBot="1" x14ac:dyDescent="0.35">
      <c r="A152" s="20" t="s">
        <v>24</v>
      </c>
      <c r="B152" s="128" t="s">
        <v>465</v>
      </c>
      <c r="C152" s="511">
        <f>'RM_1.4.sz.mell.'!C152</f>
        <v>0</v>
      </c>
      <c r="D152" s="727">
        <f>'RM_1.4.sz.mell.'!K152</f>
        <v>0</v>
      </c>
      <c r="E152" s="505">
        <f>SUM(E153:E157)</f>
        <v>0</v>
      </c>
    </row>
    <row r="153" spans="1:9" ht="12" customHeight="1" x14ac:dyDescent="0.3">
      <c r="A153" s="15" t="s">
        <v>96</v>
      </c>
      <c r="B153" s="9" t="s">
        <v>460</v>
      </c>
      <c r="C153" s="717">
        <f>'RM_1.4.sz.mell.'!C153</f>
        <v>0</v>
      </c>
      <c r="D153" s="1476">
        <f>'RM_1.4.sz.mell.'!K153</f>
        <v>0</v>
      </c>
      <c r="E153" s="274"/>
    </row>
    <row r="154" spans="1:9" ht="12" customHeight="1" x14ac:dyDescent="0.3">
      <c r="A154" s="15" t="s">
        <v>97</v>
      </c>
      <c r="B154" s="9" t="s">
        <v>467</v>
      </c>
      <c r="C154" s="717">
        <f>'RM_1.4.sz.mell.'!C154</f>
        <v>0</v>
      </c>
      <c r="D154" s="1476">
        <f>'RM_1.4.sz.mell.'!K154</f>
        <v>0</v>
      </c>
      <c r="E154" s="274"/>
    </row>
    <row r="155" spans="1:9" ht="12" customHeight="1" x14ac:dyDescent="0.3">
      <c r="A155" s="15" t="s">
        <v>300</v>
      </c>
      <c r="B155" s="9" t="s">
        <v>462</v>
      </c>
      <c r="C155" s="717">
        <f>'RM_1.4.sz.mell.'!C155</f>
        <v>0</v>
      </c>
      <c r="D155" s="1476">
        <f>'RM_1.4.sz.mell.'!K155</f>
        <v>0</v>
      </c>
      <c r="E155" s="274"/>
    </row>
    <row r="156" spans="1:9" ht="12" customHeight="1" x14ac:dyDescent="0.3">
      <c r="A156" s="15" t="s">
        <v>301</v>
      </c>
      <c r="B156" s="9" t="s">
        <v>468</v>
      </c>
      <c r="C156" s="717">
        <f>'RM_1.4.sz.mell.'!C156</f>
        <v>0</v>
      </c>
      <c r="D156" s="1476">
        <f>'RM_1.4.sz.mell.'!K156</f>
        <v>0</v>
      </c>
      <c r="E156" s="274"/>
    </row>
    <row r="157" spans="1:9" ht="12" customHeight="1" thickBot="1" x14ac:dyDescent="0.35">
      <c r="A157" s="15" t="s">
        <v>466</v>
      </c>
      <c r="B157" s="9" t="s">
        <v>469</v>
      </c>
      <c r="C157" s="717">
        <f>'RM_1.4.sz.mell.'!C157</f>
        <v>0</v>
      </c>
      <c r="D157" s="1476">
        <f>'RM_1.4.sz.mell.'!K157</f>
        <v>0</v>
      </c>
      <c r="E157" s="274"/>
    </row>
    <row r="158" spans="1:9" ht="12" customHeight="1" thickBot="1" x14ac:dyDescent="0.35">
      <c r="A158" s="20" t="s">
        <v>25</v>
      </c>
      <c r="B158" s="128" t="s">
        <v>470</v>
      </c>
      <c r="C158" s="511">
        <f>'RM_1.4.sz.mell.'!C158</f>
        <v>0</v>
      </c>
      <c r="D158" s="727">
        <f>'RM_1.4.sz.mell.'!K158</f>
        <v>0</v>
      </c>
      <c r="E158" s="506"/>
    </row>
    <row r="159" spans="1:9" ht="12" customHeight="1" thickBot="1" x14ac:dyDescent="0.35">
      <c r="A159" s="20" t="s">
        <v>26</v>
      </c>
      <c r="B159" s="128" t="s">
        <v>471</v>
      </c>
      <c r="C159" s="511">
        <f>'RM_1.4.sz.mell.'!C159</f>
        <v>0</v>
      </c>
      <c r="D159" s="727">
        <f>'RM_1.4.sz.mell.'!K159</f>
        <v>0</v>
      </c>
      <c r="E159" s="506"/>
    </row>
    <row r="160" spans="1:9" ht="15.15" customHeight="1" thickBot="1" x14ac:dyDescent="0.35">
      <c r="A160" s="20" t="s">
        <v>27</v>
      </c>
      <c r="B160" s="128" t="s">
        <v>473</v>
      </c>
      <c r="C160" s="513">
        <f>'RM_1.4.sz.mell.'!C160</f>
        <v>0</v>
      </c>
      <c r="D160" s="733">
        <f>'RM_1.4.sz.mell.'!K160</f>
        <v>0</v>
      </c>
      <c r="E160" s="507">
        <f>+E136+E140+E147+E152+E158+E159</f>
        <v>0</v>
      </c>
      <c r="F160" s="437"/>
      <c r="G160" s="438"/>
      <c r="H160" s="438"/>
      <c r="I160" s="438"/>
    </row>
    <row r="161" spans="1:5" s="425" customFormat="1" ht="12.9" customHeight="1" thickBot="1" x14ac:dyDescent="0.3">
      <c r="A161" s="305" t="s">
        <v>28</v>
      </c>
      <c r="B161" s="390" t="s">
        <v>472</v>
      </c>
      <c r="C161" s="513">
        <f>'RM_1.4.sz.mell.'!C161</f>
        <v>0</v>
      </c>
      <c r="D161" s="733">
        <f>'RM_1.4.sz.mell.'!K161</f>
        <v>0</v>
      </c>
      <c r="E161" s="507">
        <f>+E135+E160</f>
        <v>0</v>
      </c>
    </row>
    <row r="162" spans="1:5" x14ac:dyDescent="0.3">
      <c r="C162" s="734">
        <f>'RM_1.4.sz.mell.'!C162</f>
        <v>0</v>
      </c>
      <c r="D162" s="734">
        <f>'RM_1.4.sz.mell.'!K162</f>
        <v>0</v>
      </c>
    </row>
    <row r="163" spans="1:5" x14ac:dyDescent="0.3">
      <c r="A163" s="1696" t="s">
        <v>373</v>
      </c>
      <c r="B163" s="1696"/>
      <c r="C163" s="1696"/>
      <c r="D163" s="1696"/>
      <c r="E163" s="1696"/>
    </row>
    <row r="164" spans="1:5" ht="15.15" customHeight="1" thickBot="1" x14ac:dyDescent="0.35">
      <c r="A164" s="1595" t="s">
        <v>154</v>
      </c>
      <c r="B164" s="1595"/>
      <c r="C164" s="317"/>
      <c r="E164" s="317" t="str">
        <f>E96</f>
        <v xml:space="preserve"> Forintban!</v>
      </c>
    </row>
    <row r="165" spans="1:5" ht="25.5" customHeight="1" thickBot="1" x14ac:dyDescent="0.35">
      <c r="A165" s="20">
        <v>1</v>
      </c>
      <c r="B165" s="27" t="s">
        <v>474</v>
      </c>
      <c r="C165" s="736">
        <f>+C68-C135</f>
        <v>0</v>
      </c>
      <c r="D165" s="407">
        <f>+D68-D135</f>
        <v>0</v>
      </c>
      <c r="E165" s="273">
        <f>+E68-E135</f>
        <v>0</v>
      </c>
    </row>
    <row r="166" spans="1:5" ht="32.4" customHeight="1" thickBot="1" x14ac:dyDescent="0.35">
      <c r="A166" s="20" t="s">
        <v>19</v>
      </c>
      <c r="B166" s="27" t="s">
        <v>480</v>
      </c>
      <c r="C166" s="407">
        <f>+C92-C160</f>
        <v>0</v>
      </c>
      <c r="D166" s="407">
        <f>+D92-D160</f>
        <v>0</v>
      </c>
      <c r="E166" s="273">
        <f>+E92-E160</f>
        <v>0</v>
      </c>
    </row>
  </sheetData>
  <sheetProtection sheet="1"/>
  <mergeCells count="16">
    <mergeCell ref="A7:B7"/>
    <mergeCell ref="B1:E1"/>
    <mergeCell ref="A2:E2"/>
    <mergeCell ref="A3:E3"/>
    <mergeCell ref="A4:E4"/>
    <mergeCell ref="A6:E6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tabColor theme="8"/>
  </sheetPr>
  <dimension ref="A1:J33"/>
  <sheetViews>
    <sheetView zoomScale="120" zoomScaleNormal="120" zoomScaleSheetLayoutView="130" workbookViewId="0">
      <selection activeCell="I29" sqref="I29"/>
    </sheetView>
  </sheetViews>
  <sheetFormatPr defaultColWidth="9.33203125" defaultRowHeight="13.2" x14ac:dyDescent="0.25"/>
  <cols>
    <col min="1" max="1" width="6.77734375" style="55" customWidth="1"/>
    <col min="2" max="2" width="48" style="193" customWidth="1"/>
    <col min="3" max="5" width="15.44140625" style="55" customWidth="1"/>
    <col min="6" max="6" width="55.109375" style="55" customWidth="1"/>
    <col min="7" max="9" width="15.44140625" style="55" customWidth="1"/>
    <col min="10" max="10" width="4.77734375" style="55" customWidth="1"/>
    <col min="11" max="16384" width="9.33203125" style="55"/>
  </cols>
  <sheetData>
    <row r="1" spans="1:10" ht="39.75" customHeight="1" x14ac:dyDescent="0.25">
      <c r="A1" s="640"/>
      <c r="B1" s="738" t="s">
        <v>158</v>
      </c>
      <c r="C1" s="861"/>
      <c r="D1" s="861"/>
      <c r="E1" s="861"/>
      <c r="F1" s="861"/>
      <c r="G1" s="861"/>
      <c r="H1" s="861"/>
      <c r="I1" s="861"/>
      <c r="J1" s="1802" t="str">
        <f>CONCATENATE("2.1. melléklet ",IB_ALAPADATOK!A7," ",IB_ALAPADATOK!B7," ",IB_ALAPADATOK!C7," ",IB_ALAPADATOK!D7)</f>
        <v>2.1. melléklet a 2019. I. félévi költségvetési tájékoztatóhoz</v>
      </c>
    </row>
    <row r="2" spans="1:10" ht="14.4" thickBot="1" x14ac:dyDescent="0.3">
      <c r="A2" s="640"/>
      <c r="B2" s="655"/>
      <c r="C2" s="640"/>
      <c r="D2" s="640"/>
      <c r="E2" s="640"/>
      <c r="F2" s="640"/>
      <c r="G2" s="862"/>
      <c r="H2" s="862"/>
      <c r="I2" s="862" t="str">
        <f>CONCATENATE('IB_1.4.sz.mell.'!E7)</f>
        <v xml:space="preserve"> Forintban!</v>
      </c>
      <c r="J2" s="1802"/>
    </row>
    <row r="3" spans="1:10" ht="18" customHeight="1" thickBot="1" x14ac:dyDescent="0.3">
      <c r="A3" s="1803" t="s">
        <v>69</v>
      </c>
      <c r="B3" s="863" t="s">
        <v>56</v>
      </c>
      <c r="C3" s="864"/>
      <c r="D3" s="865"/>
      <c r="E3" s="865"/>
      <c r="F3" s="863" t="s">
        <v>57</v>
      </c>
      <c r="G3" s="866"/>
      <c r="H3" s="867"/>
      <c r="I3" s="868"/>
      <c r="J3" s="1802"/>
    </row>
    <row r="4" spans="1:10" s="334" customFormat="1" ht="35.25" customHeight="1" thickBot="1" x14ac:dyDescent="0.3">
      <c r="A4" s="1804"/>
      <c r="B4" s="657" t="s">
        <v>61</v>
      </c>
      <c r="C4" s="195" t="str">
        <f>'RM_2.1.sz.mell.'!C4</f>
        <v>2019. évi eredeti előirányzat</v>
      </c>
      <c r="D4" s="1516" t="str">
        <f>+CONCATENATE('IB_1.1.sz.mell.'!C8," módosított előirányzat")</f>
        <v>2019. évi módosított előirányzat</v>
      </c>
      <c r="E4" s="869" t="str">
        <f>+CONCATENATE(IB_ALAPADATOK!B7,IB_ALAPADATOK!C9," teljesítés")</f>
        <v>2019. VI. 30. teljesítés</v>
      </c>
      <c r="F4" s="657" t="s">
        <v>61</v>
      </c>
      <c r="G4" s="658" t="str">
        <f>+C4</f>
        <v>2019. évi eredeti előirányzat</v>
      </c>
      <c r="H4" s="658" t="str">
        <f>+D4</f>
        <v>2019. évi módosított előirányzat</v>
      </c>
      <c r="I4" s="870" t="str">
        <f>+E4</f>
        <v>2019. VI. 30. teljesítés</v>
      </c>
      <c r="J4" s="1802"/>
    </row>
    <row r="5" spans="1:10" s="339" customFormat="1" ht="12" customHeight="1" thickBot="1" x14ac:dyDescent="0.3">
      <c r="A5" s="871" t="s">
        <v>493</v>
      </c>
      <c r="B5" s="872" t="s">
        <v>494</v>
      </c>
      <c r="C5" s="337" t="str">
        <f>'RM_2.1.sz.mell.'!C5</f>
        <v>C</v>
      </c>
      <c r="D5" s="337" t="s">
        <v>497</v>
      </c>
      <c r="E5" s="874" t="s">
        <v>496</v>
      </c>
      <c r="F5" s="872" t="s">
        <v>772</v>
      </c>
      <c r="G5" s="873" t="s">
        <v>499</v>
      </c>
      <c r="H5" s="873" t="s">
        <v>500</v>
      </c>
      <c r="I5" s="875" t="s">
        <v>761</v>
      </c>
      <c r="J5" s="1802"/>
    </row>
    <row r="6" spans="1:10" ht="12.9" customHeight="1" x14ac:dyDescent="0.25">
      <c r="A6" s="340" t="s">
        <v>18</v>
      </c>
      <c r="B6" s="341" t="s">
        <v>374</v>
      </c>
      <c r="C6" s="749">
        <f>'RM_2.1.sz.mell.'!C6</f>
        <v>11133841</v>
      </c>
      <c r="D6" s="749">
        <f>'RM_2.1.sz.mell.'!E6</f>
        <v>12866771</v>
      </c>
      <c r="E6" s="318"/>
      <c r="F6" s="341" t="s">
        <v>62</v>
      </c>
      <c r="G6" s="749">
        <f>'RM_2.1.sz.mell.'!G6</f>
        <v>7296102</v>
      </c>
      <c r="H6" s="749">
        <f>'RM_2.1.sz.mell.'!I6</f>
        <v>8059273</v>
      </c>
      <c r="I6" s="876"/>
      <c r="J6" s="1802"/>
    </row>
    <row r="7" spans="1:10" ht="12.9" customHeight="1" x14ac:dyDescent="0.25">
      <c r="A7" s="342" t="s">
        <v>19</v>
      </c>
      <c r="B7" s="343" t="s">
        <v>375</v>
      </c>
      <c r="C7" s="1478">
        <f>'RM_2.1.sz.mell.'!C7</f>
        <v>0</v>
      </c>
      <c r="D7" s="1478">
        <f>'RM_2.1.sz.mell.'!E7</f>
        <v>1916596</v>
      </c>
      <c r="E7" s="319"/>
      <c r="F7" s="343" t="s">
        <v>183</v>
      </c>
      <c r="G7" s="1478">
        <f>'RM_2.1.sz.mell.'!G7</f>
        <v>1465908</v>
      </c>
      <c r="H7" s="1478">
        <f>'RM_2.1.sz.mell.'!I7</f>
        <v>1601784</v>
      </c>
      <c r="I7" s="877"/>
      <c r="J7" s="1802"/>
    </row>
    <row r="8" spans="1:10" ht="12.9" customHeight="1" x14ac:dyDescent="0.25">
      <c r="A8" s="342" t="s">
        <v>20</v>
      </c>
      <c r="B8" s="343" t="s">
        <v>395</v>
      </c>
      <c r="C8" s="1478">
        <f>'RM_2.1.sz.mell.'!C8</f>
        <v>0</v>
      </c>
      <c r="D8" s="1478">
        <f>'RM_2.1.sz.mell.'!E8</f>
        <v>0</v>
      </c>
      <c r="E8" s="319"/>
      <c r="F8" s="343" t="s">
        <v>234</v>
      </c>
      <c r="G8" s="1478">
        <f>'RM_2.1.sz.mell.'!G8</f>
        <v>9800000</v>
      </c>
      <c r="H8" s="1478">
        <f>'RM_2.1.sz.mell.'!I8</f>
        <v>13351171</v>
      </c>
      <c r="I8" s="877"/>
      <c r="J8" s="1802"/>
    </row>
    <row r="9" spans="1:10" ht="12.9" customHeight="1" x14ac:dyDescent="0.25">
      <c r="A9" s="342" t="s">
        <v>21</v>
      </c>
      <c r="B9" s="343" t="s">
        <v>174</v>
      </c>
      <c r="C9" s="1478">
        <f>'RM_2.1.sz.mell.'!C9</f>
        <v>7160000</v>
      </c>
      <c r="D9" s="1478">
        <f>'RM_2.1.sz.mell.'!E9</f>
        <v>7160000</v>
      </c>
      <c r="E9" s="319"/>
      <c r="F9" s="343" t="s">
        <v>184</v>
      </c>
      <c r="G9" s="1478">
        <f>'RM_2.1.sz.mell.'!G9</f>
        <v>100000</v>
      </c>
      <c r="H9" s="1478">
        <f>'RM_2.1.sz.mell.'!I9</f>
        <v>100000</v>
      </c>
      <c r="I9" s="877"/>
      <c r="J9" s="1802"/>
    </row>
    <row r="10" spans="1:10" ht="12.9" customHeight="1" x14ac:dyDescent="0.25">
      <c r="A10" s="342" t="s">
        <v>22</v>
      </c>
      <c r="B10" s="344" t="s">
        <v>421</v>
      </c>
      <c r="C10" s="1478">
        <f>'RM_2.1.sz.mell.'!C10</f>
        <v>150000</v>
      </c>
      <c r="D10" s="1478">
        <f>'RM_2.1.sz.mell.'!E10</f>
        <v>150000</v>
      </c>
      <c r="E10" s="319"/>
      <c r="F10" s="343" t="s">
        <v>185</v>
      </c>
      <c r="G10" s="1478">
        <f>'RM_2.1.sz.mell.'!G10</f>
        <v>1407863</v>
      </c>
      <c r="H10" s="1478">
        <f>'RM_2.1.sz.mell.'!I10</f>
        <v>1660163</v>
      </c>
      <c r="I10" s="877"/>
      <c r="J10" s="1802"/>
    </row>
    <row r="11" spans="1:10" ht="12.9" customHeight="1" x14ac:dyDescent="0.25">
      <c r="A11" s="342" t="s">
        <v>23</v>
      </c>
      <c r="B11" s="343" t="s">
        <v>376</v>
      </c>
      <c r="C11" s="1479">
        <f>'RM_2.1.sz.mell.'!C11</f>
        <v>0</v>
      </c>
      <c r="D11" s="1479">
        <f>'RM_2.1.sz.mell.'!E11</f>
        <v>0</v>
      </c>
      <c r="E11" s="320"/>
      <c r="F11" s="343" t="s">
        <v>50</v>
      </c>
      <c r="G11" s="1478">
        <f>'RM_2.1.sz.mell.'!G11</f>
        <v>258445</v>
      </c>
      <c r="H11" s="1478">
        <f>'RM_2.1.sz.mell.'!I11</f>
        <v>258445</v>
      </c>
      <c r="I11" s="877"/>
      <c r="J11" s="1802"/>
    </row>
    <row r="12" spans="1:10" ht="12.9" customHeight="1" x14ac:dyDescent="0.25">
      <c r="A12" s="342" t="s">
        <v>24</v>
      </c>
      <c r="B12" s="343" t="s">
        <v>481</v>
      </c>
      <c r="C12" s="1478">
        <f>'RM_2.1.sz.mell.'!C12</f>
        <v>0</v>
      </c>
      <c r="D12" s="1478">
        <f>'RM_2.1.sz.mell.'!E12</f>
        <v>0</v>
      </c>
      <c r="E12" s="319"/>
      <c r="F12" s="46"/>
      <c r="G12" s="1478">
        <f>'RM_2.1.sz.mell.'!G12</f>
        <v>0</v>
      </c>
      <c r="H12" s="1478">
        <f>'RM_2.1.sz.mell.'!I12</f>
        <v>0</v>
      </c>
      <c r="I12" s="877"/>
      <c r="J12" s="1802"/>
    </row>
    <row r="13" spans="1:10" ht="12.9" customHeight="1" x14ac:dyDescent="0.25">
      <c r="A13" s="342" t="s">
        <v>25</v>
      </c>
      <c r="B13" s="46"/>
      <c r="C13" s="1478">
        <f>'RM_2.1.sz.mell.'!C13</f>
        <v>0</v>
      </c>
      <c r="D13" s="1478">
        <f>'RM_2.1.sz.mell.'!E13</f>
        <v>0</v>
      </c>
      <c r="E13" s="319"/>
      <c r="F13" s="46"/>
      <c r="G13" s="1478">
        <f>'RM_2.1.sz.mell.'!G13</f>
        <v>0</v>
      </c>
      <c r="H13" s="1478">
        <f>'RM_2.1.sz.mell.'!I13</f>
        <v>0</v>
      </c>
      <c r="I13" s="877"/>
      <c r="J13" s="1802"/>
    </row>
    <row r="14" spans="1:10" ht="12.9" customHeight="1" x14ac:dyDescent="0.25">
      <c r="A14" s="342" t="s">
        <v>26</v>
      </c>
      <c r="B14" s="440"/>
      <c r="C14" s="1479">
        <f>'RM_2.1.sz.mell.'!C14</f>
        <v>0</v>
      </c>
      <c r="D14" s="1479">
        <f>'RM_2.1.sz.mell.'!E14</f>
        <v>0</v>
      </c>
      <c r="E14" s="320"/>
      <c r="F14" s="46"/>
      <c r="G14" s="1478">
        <f>'RM_2.1.sz.mell.'!G14</f>
        <v>0</v>
      </c>
      <c r="H14" s="1478">
        <f>'RM_2.1.sz.mell.'!I14</f>
        <v>0</v>
      </c>
      <c r="I14" s="877"/>
      <c r="J14" s="1802"/>
    </row>
    <row r="15" spans="1:10" ht="12.9" customHeight="1" x14ac:dyDescent="0.25">
      <c r="A15" s="342" t="s">
        <v>27</v>
      </c>
      <c r="B15" s="46"/>
      <c r="C15" s="1478">
        <f>'RM_2.1.sz.mell.'!C15</f>
        <v>0</v>
      </c>
      <c r="D15" s="1478">
        <f>'RM_2.1.sz.mell.'!E15</f>
        <v>0</v>
      </c>
      <c r="E15" s="319"/>
      <c r="F15" s="46"/>
      <c r="G15" s="1478">
        <f>'RM_2.1.sz.mell.'!G15</f>
        <v>0</v>
      </c>
      <c r="H15" s="1478">
        <f>'RM_2.1.sz.mell.'!I15</f>
        <v>0</v>
      </c>
      <c r="I15" s="877"/>
      <c r="J15" s="1802"/>
    </row>
    <row r="16" spans="1:10" ht="12.9" customHeight="1" x14ac:dyDescent="0.25">
      <c r="A16" s="342" t="s">
        <v>28</v>
      </c>
      <c r="B16" s="46"/>
      <c r="C16" s="1478">
        <f>'RM_2.1.sz.mell.'!C16</f>
        <v>0</v>
      </c>
      <c r="D16" s="1478">
        <f>'RM_2.1.sz.mell.'!E16</f>
        <v>0</v>
      </c>
      <c r="E16" s="319"/>
      <c r="F16" s="46"/>
      <c r="G16" s="1478">
        <f>'RM_2.1.sz.mell.'!G16</f>
        <v>0</v>
      </c>
      <c r="H16" s="1478">
        <f>'RM_2.1.sz.mell.'!I16</f>
        <v>0</v>
      </c>
      <c r="I16" s="877"/>
      <c r="J16" s="1802"/>
    </row>
    <row r="17" spans="1:10" ht="12.9" customHeight="1" thickBot="1" x14ac:dyDescent="0.3">
      <c r="A17" s="342" t="s">
        <v>29</v>
      </c>
      <c r="B17" s="57"/>
      <c r="C17" s="751">
        <f>'RM_2.1.sz.mell.'!C17</f>
        <v>0</v>
      </c>
      <c r="D17" s="751">
        <f>'RM_2.1.sz.mell.'!E17</f>
        <v>0</v>
      </c>
      <c r="E17" s="321"/>
      <c r="F17" s="46"/>
      <c r="G17" s="751">
        <f>'RM_2.1.sz.mell.'!G17</f>
        <v>0</v>
      </c>
      <c r="H17" s="751">
        <f>'RM_2.1.sz.mell.'!I17</f>
        <v>0</v>
      </c>
      <c r="I17" s="878"/>
      <c r="J17" s="1802"/>
    </row>
    <row r="18" spans="1:10" ht="13.8" thickBot="1" x14ac:dyDescent="0.3">
      <c r="A18" s="345" t="s">
        <v>30</v>
      </c>
      <c r="B18" s="130" t="s">
        <v>482</v>
      </c>
      <c r="C18" s="322">
        <f>'RM_2.1.sz.mell.'!C18</f>
        <v>18443841</v>
      </c>
      <c r="D18" s="322">
        <f>'RM_2.1.sz.mell.'!E18</f>
        <v>22093367</v>
      </c>
      <c r="E18" s="322">
        <f>E6+E7+E9+E10+E11+E13+E14+E15+E16+E17</f>
        <v>0</v>
      </c>
      <c r="F18" s="130" t="s">
        <v>381</v>
      </c>
      <c r="G18" s="322">
        <f>'RM_2.1.sz.mell.'!G18</f>
        <v>20328318</v>
      </c>
      <c r="H18" s="322">
        <f>'RM_2.1.sz.mell.'!I18</f>
        <v>25030836</v>
      </c>
      <c r="I18" s="371">
        <f>SUM(I6:I17)</f>
        <v>0</v>
      </c>
      <c r="J18" s="1802"/>
    </row>
    <row r="19" spans="1:10" ht="12.9" customHeight="1" x14ac:dyDescent="0.25">
      <c r="A19" s="752" t="s">
        <v>31</v>
      </c>
      <c r="B19" s="347" t="s">
        <v>378</v>
      </c>
      <c r="C19" s="499">
        <f>'RM_2.1.sz.mell.'!C19</f>
        <v>2329831</v>
      </c>
      <c r="D19" s="499">
        <f>'RM_2.1.sz.mell.'!E19</f>
        <v>3382823</v>
      </c>
      <c r="E19" s="499">
        <f>+E20+E21+E22+E23</f>
        <v>0</v>
      </c>
      <c r="F19" s="348" t="s">
        <v>191</v>
      </c>
      <c r="G19" s="757">
        <f>'RM_2.1.sz.mell.'!G19</f>
        <v>0</v>
      </c>
      <c r="H19" s="757">
        <f>'RM_2.1.sz.mell.'!I19</f>
        <v>0</v>
      </c>
      <c r="I19" s="879"/>
      <c r="J19" s="1802"/>
    </row>
    <row r="20" spans="1:10" ht="12.9" customHeight="1" x14ac:dyDescent="0.25">
      <c r="A20" s="754" t="s">
        <v>32</v>
      </c>
      <c r="B20" s="348" t="s">
        <v>228</v>
      </c>
      <c r="C20" s="755">
        <f>'RM_2.1.sz.mell.'!C20</f>
        <v>2329831</v>
      </c>
      <c r="D20" s="755">
        <f>'RM_2.1.sz.mell.'!E20</f>
        <v>3382823</v>
      </c>
      <c r="E20" s="80"/>
      <c r="F20" s="348" t="s">
        <v>380</v>
      </c>
      <c r="G20" s="755">
        <f>'RM_2.1.sz.mell.'!G20</f>
        <v>0</v>
      </c>
      <c r="H20" s="755">
        <f>'RM_2.1.sz.mell.'!I20</f>
        <v>0</v>
      </c>
      <c r="I20" s="880"/>
      <c r="J20" s="1802"/>
    </row>
    <row r="21" spans="1:10" ht="12.9" customHeight="1" x14ac:dyDescent="0.25">
      <c r="A21" s="754" t="s">
        <v>33</v>
      </c>
      <c r="B21" s="348" t="s">
        <v>229</v>
      </c>
      <c r="C21" s="755">
        <f>'RM_2.1.sz.mell.'!C21</f>
        <v>0</v>
      </c>
      <c r="D21" s="755">
        <f>'RM_2.1.sz.mell.'!E21</f>
        <v>0</v>
      </c>
      <c r="E21" s="80"/>
      <c r="F21" s="348" t="s">
        <v>156</v>
      </c>
      <c r="G21" s="755">
        <f>'RM_2.1.sz.mell.'!G21</f>
        <v>0</v>
      </c>
      <c r="H21" s="755">
        <f>'RM_2.1.sz.mell.'!I21</f>
        <v>0</v>
      </c>
      <c r="I21" s="880"/>
      <c r="J21" s="1802"/>
    </row>
    <row r="22" spans="1:10" ht="12.9" customHeight="1" x14ac:dyDescent="0.25">
      <c r="A22" s="754" t="s">
        <v>34</v>
      </c>
      <c r="B22" s="348" t="s">
        <v>233</v>
      </c>
      <c r="C22" s="755">
        <f>'RM_2.1.sz.mell.'!C22</f>
        <v>0</v>
      </c>
      <c r="D22" s="755">
        <f>'RM_2.1.sz.mell.'!E22</f>
        <v>0</v>
      </c>
      <c r="E22" s="80"/>
      <c r="F22" s="348" t="s">
        <v>157</v>
      </c>
      <c r="G22" s="755">
        <f>'RM_2.1.sz.mell.'!G22</f>
        <v>0</v>
      </c>
      <c r="H22" s="755">
        <f>'RM_2.1.sz.mell.'!I22</f>
        <v>0</v>
      </c>
      <c r="I22" s="880"/>
      <c r="J22" s="1802"/>
    </row>
    <row r="23" spans="1:10" ht="12.9" customHeight="1" x14ac:dyDescent="0.25">
      <c r="A23" s="754" t="s">
        <v>35</v>
      </c>
      <c r="B23" s="356" t="s">
        <v>239</v>
      </c>
      <c r="C23" s="755">
        <f>'RM_2.1.sz.mell.'!C23</f>
        <v>0</v>
      </c>
      <c r="D23" s="755">
        <f>'RM_2.1.sz.mell.'!E23</f>
        <v>0</v>
      </c>
      <c r="E23" s="80"/>
      <c r="F23" s="347" t="s">
        <v>235</v>
      </c>
      <c r="G23" s="755">
        <f>'RM_2.1.sz.mell.'!G23</f>
        <v>0</v>
      </c>
      <c r="H23" s="755">
        <f>'RM_2.1.sz.mell.'!I23</f>
        <v>0</v>
      </c>
      <c r="I23" s="880"/>
      <c r="J23" s="1802"/>
    </row>
    <row r="24" spans="1:10" ht="12.9" customHeight="1" x14ac:dyDescent="0.25">
      <c r="A24" s="754" t="s">
        <v>36</v>
      </c>
      <c r="B24" s="348" t="s">
        <v>379</v>
      </c>
      <c r="C24" s="350">
        <f>'RM_2.1.sz.mell.'!C24</f>
        <v>0</v>
      </c>
      <c r="D24" s="350">
        <f>'RM_2.1.sz.mell.'!E24</f>
        <v>0</v>
      </c>
      <c r="E24" s="350">
        <f>+E25+E26</f>
        <v>0</v>
      </c>
      <c r="F24" s="348" t="s">
        <v>192</v>
      </c>
      <c r="G24" s="755">
        <f>'RM_2.1.sz.mell.'!G24</f>
        <v>0</v>
      </c>
      <c r="H24" s="755">
        <f>'RM_2.1.sz.mell.'!I24</f>
        <v>0</v>
      </c>
      <c r="I24" s="880"/>
      <c r="J24" s="1802"/>
    </row>
    <row r="25" spans="1:10" ht="12.9" customHeight="1" x14ac:dyDescent="0.25">
      <c r="A25" s="752" t="s">
        <v>37</v>
      </c>
      <c r="B25" s="347" t="s">
        <v>377</v>
      </c>
      <c r="C25" s="757">
        <f>'RM_2.1.sz.mell.'!C25</f>
        <v>0</v>
      </c>
      <c r="D25" s="757">
        <f>'RM_2.1.sz.mell.'!E25</f>
        <v>0</v>
      </c>
      <c r="E25" s="323"/>
      <c r="F25" s="341" t="s">
        <v>464</v>
      </c>
      <c r="G25" s="757">
        <f>'RM_2.1.sz.mell.'!G25</f>
        <v>0</v>
      </c>
      <c r="H25" s="757">
        <f>'RM_2.1.sz.mell.'!I25</f>
        <v>0</v>
      </c>
      <c r="I25" s="879"/>
      <c r="J25" s="1802"/>
    </row>
    <row r="26" spans="1:10" ht="12.9" customHeight="1" x14ac:dyDescent="0.25">
      <c r="A26" s="754" t="s">
        <v>38</v>
      </c>
      <c r="B26" s="356" t="s">
        <v>917</v>
      </c>
      <c r="C26" s="755">
        <f>'RM_2.1.sz.mell.'!C26</f>
        <v>0</v>
      </c>
      <c r="D26" s="755">
        <f>'RM_2.1.sz.mell.'!E26</f>
        <v>0</v>
      </c>
      <c r="E26" s="80"/>
      <c r="F26" s="343" t="s">
        <v>470</v>
      </c>
      <c r="G26" s="755">
        <f>'RM_2.1.sz.mell.'!G26</f>
        <v>0</v>
      </c>
      <c r="H26" s="755">
        <f>'RM_2.1.sz.mell.'!I26</f>
        <v>0</v>
      </c>
      <c r="I26" s="880"/>
      <c r="J26" s="1802"/>
    </row>
    <row r="27" spans="1:10" ht="12.9" customHeight="1" x14ac:dyDescent="0.25">
      <c r="A27" s="342" t="s">
        <v>39</v>
      </c>
      <c r="B27" s="348" t="s">
        <v>475</v>
      </c>
      <c r="C27" s="755">
        <f>'RM_2.1.sz.mell.'!C27</f>
        <v>0</v>
      </c>
      <c r="D27" s="755">
        <f>'RM_2.1.sz.mell.'!E27</f>
        <v>0</v>
      </c>
      <c r="E27" s="80"/>
      <c r="F27" s="343" t="s">
        <v>471</v>
      </c>
      <c r="G27" s="755">
        <f>'RM_2.1.sz.mell.'!G27</f>
        <v>0</v>
      </c>
      <c r="H27" s="755">
        <f>'RM_2.1.sz.mell.'!I27</f>
        <v>0</v>
      </c>
      <c r="I27" s="880"/>
      <c r="J27" s="1802"/>
    </row>
    <row r="28" spans="1:10" ht="12.9" customHeight="1" thickBot="1" x14ac:dyDescent="0.3">
      <c r="A28" s="403" t="s">
        <v>40</v>
      </c>
      <c r="B28" s="347" t="s">
        <v>335</v>
      </c>
      <c r="C28" s="757">
        <f>'RM_2.1.sz.mell.'!C28</f>
        <v>0</v>
      </c>
      <c r="D28" s="757">
        <f>'RM_2.1.sz.mell.'!E28</f>
        <v>628095</v>
      </c>
      <c r="E28" s="323"/>
      <c r="F28" s="442"/>
      <c r="G28" s="757">
        <f>'RM_2.1.sz.mell.'!G28</f>
        <v>445354</v>
      </c>
      <c r="H28" s="757">
        <f>'RM_2.1.sz.mell.'!I28</f>
        <v>1073449</v>
      </c>
      <c r="I28" s="879"/>
      <c r="J28" s="1802"/>
    </row>
    <row r="29" spans="1:10" ht="24" customHeight="1" thickBot="1" x14ac:dyDescent="0.3">
      <c r="A29" s="345" t="s">
        <v>41</v>
      </c>
      <c r="B29" s="130" t="s">
        <v>483</v>
      </c>
      <c r="C29" s="322">
        <f>'RM_2.1.sz.mell.'!C29</f>
        <v>2329831</v>
      </c>
      <c r="D29" s="322">
        <f>'RM_2.1.sz.mell.'!E29</f>
        <v>4010918</v>
      </c>
      <c r="E29" s="758">
        <f>+E19+E24+E27+E28</f>
        <v>0</v>
      </c>
      <c r="F29" s="130" t="s">
        <v>485</v>
      </c>
      <c r="G29" s="322">
        <f>'RM_2.1.sz.mell.'!G29</f>
        <v>445354</v>
      </c>
      <c r="H29" s="322">
        <f>'RM_2.1.sz.mell.'!I29</f>
        <v>1073449</v>
      </c>
      <c r="I29" s="371">
        <f>SUM(I19:I28)</f>
        <v>0</v>
      </c>
      <c r="J29" s="1802"/>
    </row>
    <row r="30" spans="1:10" ht="13.8" thickBot="1" x14ac:dyDescent="0.3">
      <c r="A30" s="345" t="s">
        <v>42</v>
      </c>
      <c r="B30" s="351" t="s">
        <v>484</v>
      </c>
      <c r="C30" s="759">
        <f>'RM_2.1.sz.mell.'!C30</f>
        <v>20773672</v>
      </c>
      <c r="D30" s="759">
        <f>'RM_2.1.sz.mell.'!E30</f>
        <v>26104285</v>
      </c>
      <c r="E30" s="760">
        <f>+E18+E29</f>
        <v>0</v>
      </c>
      <c r="F30" s="351" t="s">
        <v>486</v>
      </c>
      <c r="G30" s="759">
        <f>'RM_2.1.sz.mell.'!G30</f>
        <v>20773672</v>
      </c>
      <c r="H30" s="759">
        <f>'RM_2.1.sz.mell.'!I30</f>
        <v>26104285</v>
      </c>
      <c r="I30" s="760">
        <f>+I18+I29</f>
        <v>0</v>
      </c>
      <c r="J30" s="1802"/>
    </row>
    <row r="31" spans="1:10" ht="13.8" thickBot="1" x14ac:dyDescent="0.3">
      <c r="A31" s="345" t="s">
        <v>43</v>
      </c>
      <c r="B31" s="351" t="s">
        <v>169</v>
      </c>
      <c r="C31" s="759">
        <f>'RM_2.1.sz.mell.'!C31</f>
        <v>1884477</v>
      </c>
      <c r="D31" s="759">
        <f>'RM_2.1.sz.mell.'!E31</f>
        <v>2937469</v>
      </c>
      <c r="E31" s="760" t="str">
        <f>IF(E18-I18&lt;0,I18-E18,"-")</f>
        <v>-</v>
      </c>
      <c r="F31" s="351" t="s">
        <v>170</v>
      </c>
      <c r="G31" s="759" t="str">
        <f>'RM_2.1.sz.mell.'!G31</f>
        <v>-</v>
      </c>
      <c r="H31" s="759" t="str">
        <f>'RM_2.1.sz.mell.'!I31</f>
        <v>-</v>
      </c>
      <c r="I31" s="760" t="str">
        <f>IF(E18-I18&gt;0,E18-I18,"-")</f>
        <v>-</v>
      </c>
      <c r="J31" s="1802"/>
    </row>
    <row r="32" spans="1:10" ht="13.8" thickBot="1" x14ac:dyDescent="0.3">
      <c r="A32" s="345" t="s">
        <v>44</v>
      </c>
      <c r="B32" s="351" t="s">
        <v>567</v>
      </c>
      <c r="C32" s="759" t="str">
        <f>'RM_2.1.sz.mell.'!C32</f>
        <v>-</v>
      </c>
      <c r="D32" s="759" t="str">
        <f>'RM_2.1.sz.mell.'!E32</f>
        <v>-</v>
      </c>
      <c r="E32" s="759" t="str">
        <f>IF(E30-I30&lt;0,I30-E30,"-")</f>
        <v>-</v>
      </c>
      <c r="F32" s="351" t="s">
        <v>568</v>
      </c>
      <c r="G32" s="759" t="str">
        <f>'RM_2.1.sz.mell.'!G32</f>
        <v>-</v>
      </c>
      <c r="H32" s="759" t="str">
        <f>'RM_2.1.sz.mell.'!I32</f>
        <v>-</v>
      </c>
      <c r="I32" s="759" t="str">
        <f>IF(E30-I30&gt;0,E30-I30,"-")</f>
        <v>-</v>
      </c>
      <c r="J32" s="1802"/>
    </row>
    <row r="33" spans="2:10" ht="17.399999999999999" x14ac:dyDescent="0.25">
      <c r="B33" s="1602"/>
      <c r="C33" s="1602"/>
      <c r="D33" s="1602"/>
      <c r="E33" s="1602"/>
      <c r="F33" s="1602"/>
      <c r="J33" s="1802"/>
    </row>
  </sheetData>
  <sheetProtection sheet="1"/>
  <mergeCells count="3">
    <mergeCell ref="J1:J33"/>
    <mergeCell ref="A3:A4"/>
    <mergeCell ref="B33:F33"/>
  </mergeCells>
  <printOptions horizontalCentered="1"/>
  <pageMargins left="0.33" right="0.48" top="0.9055118110236221" bottom="0.5" header="0.6692913385826772" footer="0.28000000000000003"/>
  <pageSetup paperSize="9" scale="72" orientation="landscape" verticalDpi="300" r:id="rId1"/>
  <headerFooter alignWithMargins="0">
    <oddHeader xml:space="preserve">&amp;R&amp;"Times New Roman CE,Félkövér dőlt"&amp;11 </oddHead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tabColor theme="8"/>
  </sheetPr>
  <dimension ref="A1:J33"/>
  <sheetViews>
    <sheetView zoomScale="120" zoomScaleNormal="120" zoomScaleSheetLayoutView="115" workbookViewId="0">
      <selection activeCell="D30" sqref="D30"/>
    </sheetView>
  </sheetViews>
  <sheetFormatPr defaultColWidth="9.33203125" defaultRowHeight="13.2" x14ac:dyDescent="0.25"/>
  <cols>
    <col min="1" max="1" width="6.77734375" style="55" customWidth="1"/>
    <col min="2" max="2" width="49.77734375" style="193" customWidth="1"/>
    <col min="3" max="5" width="15.44140625" style="55" customWidth="1"/>
    <col min="6" max="6" width="49.77734375" style="55" customWidth="1"/>
    <col min="7" max="9" width="15.44140625" style="55" customWidth="1"/>
    <col min="10" max="10" width="4.77734375" style="55" customWidth="1"/>
    <col min="11" max="16384" width="9.33203125" style="55"/>
  </cols>
  <sheetData>
    <row r="1" spans="1:10" ht="31.2" x14ac:dyDescent="0.25">
      <c r="A1" s="640"/>
      <c r="B1" s="738" t="s">
        <v>159</v>
      </c>
      <c r="C1" s="861"/>
      <c r="D1" s="861"/>
      <c r="E1" s="861"/>
      <c r="F1" s="861"/>
      <c r="G1" s="861"/>
      <c r="H1" s="861"/>
      <c r="I1" s="861"/>
      <c r="J1" s="1802" t="str">
        <f>CONCATENATE("2.2. melléklet ",IB_ALAPADATOK!A7," ",IB_ALAPADATOK!B7," ",IB_ALAPADATOK!C7," ",IB_ALAPADATOK!D7)</f>
        <v>2.2. melléklet a 2019. I. félévi költségvetési tájékoztatóhoz</v>
      </c>
    </row>
    <row r="2" spans="1:10" ht="14.4" thickBot="1" x14ac:dyDescent="0.3">
      <c r="A2" s="640"/>
      <c r="B2" s="655"/>
      <c r="C2" s="640"/>
      <c r="D2" s="640"/>
      <c r="E2" s="640"/>
      <c r="F2" s="640"/>
      <c r="G2" s="862"/>
      <c r="H2" s="862"/>
      <c r="I2" s="862" t="str">
        <f>'IB_2.1.sz.mell'!I2</f>
        <v xml:space="preserve"> Forintban!</v>
      </c>
      <c r="J2" s="1802"/>
    </row>
    <row r="3" spans="1:10" ht="13.5" customHeight="1" thickBot="1" x14ac:dyDescent="0.3">
      <c r="A3" s="1803" t="s">
        <v>69</v>
      </c>
      <c r="B3" s="863" t="s">
        <v>56</v>
      </c>
      <c r="C3" s="864"/>
      <c r="D3" s="865"/>
      <c r="E3" s="865"/>
      <c r="F3" s="863" t="s">
        <v>57</v>
      </c>
      <c r="G3" s="866"/>
      <c r="H3" s="867"/>
      <c r="I3" s="868"/>
      <c r="J3" s="1802"/>
    </row>
    <row r="4" spans="1:10" s="334" customFormat="1" ht="34.799999999999997" thickBot="1" x14ac:dyDescent="0.3">
      <c r="A4" s="1804"/>
      <c r="B4" s="657" t="s">
        <v>61</v>
      </c>
      <c r="C4" s="195" t="str">
        <f>'RM_2.2.sz.mell.'!C4</f>
        <v>2019. évi eredeti előirányzat</v>
      </c>
      <c r="D4" s="1516" t="str">
        <f>+CONCATENATE('IB_1.1.sz.mell.'!C8," módosított előirányzat")</f>
        <v>2019. évi módosított előirányzat</v>
      </c>
      <c r="E4" s="869" t="str">
        <f>+CONCATENATE(IB_ALAPADATOK!B7,IB_ALAPADATOK!C9," teljesítés")</f>
        <v>2019. VI. 30. teljesítés</v>
      </c>
      <c r="F4" s="657" t="s">
        <v>61</v>
      </c>
      <c r="G4" s="195" t="str">
        <f>'RM_2.2.sz.mell.'!G4</f>
        <v>2019. évi eredeti előirányzat</v>
      </c>
      <c r="H4" s="195" t="str">
        <f>+CONCATENATE('IB_1.1.sz.mell.'!G8," módosított előirányzat")</f>
        <v xml:space="preserve"> módosított előirányzat</v>
      </c>
      <c r="I4" s="870" t="str">
        <f>+E4</f>
        <v>2019. VI. 30. teljesítés</v>
      </c>
      <c r="J4" s="1802"/>
    </row>
    <row r="5" spans="1:10" s="334" customFormat="1" ht="13.8" thickBot="1" x14ac:dyDescent="0.3">
      <c r="A5" s="871" t="s">
        <v>493</v>
      </c>
      <c r="B5" s="872" t="s">
        <v>494</v>
      </c>
      <c r="C5" s="337" t="str">
        <f>'RM_2.2.sz.mell.'!C5</f>
        <v>C</v>
      </c>
      <c r="D5" s="337" t="s">
        <v>497</v>
      </c>
      <c r="E5" s="873" t="s">
        <v>496</v>
      </c>
      <c r="F5" s="872" t="s">
        <v>498</v>
      </c>
      <c r="G5" s="337" t="str">
        <f>'RM_2.2.sz.mell.'!G5</f>
        <v>G</v>
      </c>
      <c r="H5" s="1517" t="s">
        <v>497</v>
      </c>
      <c r="I5" s="882" t="s">
        <v>761</v>
      </c>
      <c r="J5" s="1802"/>
    </row>
    <row r="6" spans="1:10" ht="12.9" customHeight="1" x14ac:dyDescent="0.25">
      <c r="A6" s="340" t="s">
        <v>18</v>
      </c>
      <c r="B6" s="341" t="s">
        <v>382</v>
      </c>
      <c r="C6" s="749">
        <f>'RM_2.2.sz.mell.'!C6</f>
        <v>0</v>
      </c>
      <c r="D6" s="749">
        <f>'RM_2.2.sz.mell.'!E6</f>
        <v>12203430</v>
      </c>
      <c r="E6" s="318"/>
      <c r="F6" s="341" t="s">
        <v>230</v>
      </c>
      <c r="G6" s="749">
        <f>'RM_2.2.sz.mell.'!G6</f>
        <v>19215800</v>
      </c>
      <c r="H6" s="1481">
        <f>'RM_2.2.sz.mell.'!I6</f>
        <v>20215800</v>
      </c>
      <c r="I6" s="368"/>
      <c r="J6" s="1802"/>
    </row>
    <row r="7" spans="1:10" x14ac:dyDescent="0.25">
      <c r="A7" s="342" t="s">
        <v>19</v>
      </c>
      <c r="B7" s="343" t="s">
        <v>383</v>
      </c>
      <c r="C7" s="1478">
        <f>'RM_2.2.sz.mell.'!C7</f>
        <v>0</v>
      </c>
      <c r="D7" s="1478">
        <f>'RM_2.2.sz.mell.'!E7</f>
        <v>0</v>
      </c>
      <c r="E7" s="319"/>
      <c r="F7" s="343" t="s">
        <v>388</v>
      </c>
      <c r="G7" s="1478">
        <f>'RM_2.2.sz.mell.'!G7</f>
        <v>0</v>
      </c>
      <c r="H7" s="1478">
        <f>'RM_2.2.sz.mell.'!I7</f>
        <v>0</v>
      </c>
      <c r="I7" s="877"/>
      <c r="J7" s="1802"/>
    </row>
    <row r="8" spans="1:10" ht="12.9" customHeight="1" x14ac:dyDescent="0.25">
      <c r="A8" s="342" t="s">
        <v>20</v>
      </c>
      <c r="B8" s="343" t="s">
        <v>10</v>
      </c>
      <c r="C8" s="1478">
        <f>'RM_2.2.sz.mell.'!C8</f>
        <v>0</v>
      </c>
      <c r="D8" s="1478">
        <f>'RM_2.2.sz.mell.'!E8</f>
        <v>0</v>
      </c>
      <c r="E8" s="319"/>
      <c r="F8" s="343" t="s">
        <v>187</v>
      </c>
      <c r="G8" s="1478">
        <f>'RM_2.2.sz.mell.'!G8</f>
        <v>22454369</v>
      </c>
      <c r="H8" s="1478">
        <f>'RM_2.2.sz.mell.'!I8</f>
        <v>36657799</v>
      </c>
      <c r="I8" s="877"/>
      <c r="J8" s="1802"/>
    </row>
    <row r="9" spans="1:10" ht="12.9" customHeight="1" x14ac:dyDescent="0.25">
      <c r="A9" s="342" t="s">
        <v>21</v>
      </c>
      <c r="B9" s="343" t="s">
        <v>384</v>
      </c>
      <c r="C9" s="1478">
        <f>'RM_2.2.sz.mell.'!C9</f>
        <v>0</v>
      </c>
      <c r="D9" s="1478">
        <f>'RM_2.2.sz.mell.'!E9</f>
        <v>0</v>
      </c>
      <c r="E9" s="319"/>
      <c r="F9" s="343" t="s">
        <v>389</v>
      </c>
      <c r="G9" s="1478">
        <f>'RM_2.2.sz.mell.'!G9</f>
        <v>0</v>
      </c>
      <c r="H9" s="1478">
        <f>'RM_2.2.sz.mell.'!I9</f>
        <v>0</v>
      </c>
      <c r="I9" s="877"/>
      <c r="J9" s="1802"/>
    </row>
    <row r="10" spans="1:10" ht="12.75" customHeight="1" x14ac:dyDescent="0.25">
      <c r="A10" s="342" t="s">
        <v>22</v>
      </c>
      <c r="B10" s="343" t="s">
        <v>385</v>
      </c>
      <c r="C10" s="1478">
        <f>'RM_2.2.sz.mell.'!C10</f>
        <v>0</v>
      </c>
      <c r="D10" s="1478">
        <f>'RM_2.2.sz.mell.'!E10</f>
        <v>0</v>
      </c>
      <c r="E10" s="319"/>
      <c r="F10" s="343" t="s">
        <v>232</v>
      </c>
      <c r="G10" s="1478">
        <f>'RM_2.2.sz.mell.'!G10</f>
        <v>0</v>
      </c>
      <c r="H10" s="1478">
        <f>'RM_2.2.sz.mell.'!I10</f>
        <v>0</v>
      </c>
      <c r="I10" s="877"/>
      <c r="J10" s="1802"/>
    </row>
    <row r="11" spans="1:10" ht="12.9" customHeight="1" x14ac:dyDescent="0.25">
      <c r="A11" s="342" t="s">
        <v>23</v>
      </c>
      <c r="B11" s="343" t="s">
        <v>386</v>
      </c>
      <c r="C11" s="1479">
        <f>'RM_2.2.sz.mell.'!C11</f>
        <v>0</v>
      </c>
      <c r="D11" s="1479">
        <f>'RM_2.2.sz.mell.'!E11</f>
        <v>0</v>
      </c>
      <c r="E11" s="320"/>
      <c r="F11" s="443"/>
      <c r="G11" s="1478">
        <f>'RM_2.2.sz.mell.'!G11</f>
        <v>0</v>
      </c>
      <c r="H11" s="1478">
        <f>'RM_2.2.sz.mell.'!I11</f>
        <v>0</v>
      </c>
      <c r="I11" s="877"/>
      <c r="J11" s="1802"/>
    </row>
    <row r="12" spans="1:10" ht="12.9" customHeight="1" x14ac:dyDescent="0.25">
      <c r="A12" s="342" t="s">
        <v>24</v>
      </c>
      <c r="B12" s="46"/>
      <c r="C12" s="1478">
        <f>'RM_2.2.sz.mell.'!C12</f>
        <v>0</v>
      </c>
      <c r="D12" s="1478">
        <f>'RM_2.2.sz.mell.'!E12</f>
        <v>0</v>
      </c>
      <c r="E12" s="319"/>
      <c r="F12" s="443"/>
      <c r="G12" s="1478">
        <f>'RM_2.2.sz.mell.'!G12</f>
        <v>0</v>
      </c>
      <c r="H12" s="1478">
        <f>'RM_2.2.sz.mell.'!I12</f>
        <v>0</v>
      </c>
      <c r="I12" s="877"/>
      <c r="J12" s="1802"/>
    </row>
    <row r="13" spans="1:10" ht="12.9" customHeight="1" x14ac:dyDescent="0.25">
      <c r="A13" s="342" t="s">
        <v>25</v>
      </c>
      <c r="B13" s="46"/>
      <c r="C13" s="1478">
        <f>'RM_2.2.sz.mell.'!C13</f>
        <v>0</v>
      </c>
      <c r="D13" s="1478">
        <f>'RM_2.2.sz.mell.'!E13</f>
        <v>0</v>
      </c>
      <c r="E13" s="319"/>
      <c r="F13" s="444"/>
      <c r="G13" s="1478">
        <f>'RM_2.2.sz.mell.'!G13</f>
        <v>0</v>
      </c>
      <c r="H13" s="1478">
        <f>'RM_2.2.sz.mell.'!I13</f>
        <v>0</v>
      </c>
      <c r="I13" s="877"/>
      <c r="J13" s="1802"/>
    </row>
    <row r="14" spans="1:10" ht="12.9" customHeight="1" x14ac:dyDescent="0.25">
      <c r="A14" s="342" t="s">
        <v>26</v>
      </c>
      <c r="B14" s="441"/>
      <c r="C14" s="1479">
        <f>'RM_2.2.sz.mell.'!C14</f>
        <v>0</v>
      </c>
      <c r="D14" s="1479">
        <f>'RM_2.2.sz.mell.'!E14</f>
        <v>0</v>
      </c>
      <c r="E14" s="320"/>
      <c r="F14" s="443"/>
      <c r="G14" s="1478">
        <f>'RM_2.2.sz.mell.'!G14</f>
        <v>0</v>
      </c>
      <c r="H14" s="1478">
        <f>'RM_2.2.sz.mell.'!I14</f>
        <v>0</v>
      </c>
      <c r="I14" s="877"/>
      <c r="J14" s="1802"/>
    </row>
    <row r="15" spans="1:10" x14ac:dyDescent="0.25">
      <c r="A15" s="342" t="s">
        <v>27</v>
      </c>
      <c r="B15" s="46"/>
      <c r="C15" s="1479">
        <f>'RM_2.2.sz.mell.'!C15</f>
        <v>0</v>
      </c>
      <c r="D15" s="1479">
        <f>'RM_2.2.sz.mell.'!E15</f>
        <v>0</v>
      </c>
      <c r="E15" s="320"/>
      <c r="F15" s="443"/>
      <c r="G15" s="1478">
        <f>'RM_2.2.sz.mell.'!G15</f>
        <v>0</v>
      </c>
      <c r="H15" s="1478">
        <f>'RM_2.2.sz.mell.'!I15</f>
        <v>0</v>
      </c>
      <c r="I15" s="877"/>
      <c r="J15" s="1802"/>
    </row>
    <row r="16" spans="1:10" ht="12.9" customHeight="1" thickBot="1" x14ac:dyDescent="0.3">
      <c r="A16" s="403" t="s">
        <v>28</v>
      </c>
      <c r="B16" s="442"/>
      <c r="C16" s="1480">
        <f>'RM_2.2.sz.mell.'!C16</f>
        <v>0</v>
      </c>
      <c r="D16" s="1480">
        <f>'RM_2.2.sz.mell.'!E16</f>
        <v>0</v>
      </c>
      <c r="E16" s="405"/>
      <c r="F16" s="404" t="s">
        <v>50</v>
      </c>
      <c r="G16" s="1482">
        <f>'RM_2.2.sz.mell.'!G16</f>
        <v>0</v>
      </c>
      <c r="H16" s="1482">
        <f>'RM_2.2.sz.mell.'!I16</f>
        <v>2410150</v>
      </c>
      <c r="I16" s="883"/>
      <c r="J16" s="1802"/>
    </row>
    <row r="17" spans="1:10" ht="15.9" customHeight="1" thickBot="1" x14ac:dyDescent="0.3">
      <c r="A17" s="345" t="s">
        <v>29</v>
      </c>
      <c r="B17" s="130" t="s">
        <v>396</v>
      </c>
      <c r="C17" s="322">
        <f>'RM_2.2.sz.mell.'!C17</f>
        <v>0</v>
      </c>
      <c r="D17" s="322">
        <f>'RM_2.2.sz.mell.'!E17</f>
        <v>12203430</v>
      </c>
      <c r="E17" s="322">
        <f>+E6+E8+E9+E11+E12+E13+E14+E15+E16</f>
        <v>0</v>
      </c>
      <c r="F17" s="130" t="s">
        <v>397</v>
      </c>
      <c r="G17" s="322">
        <f>'RM_2.2.sz.mell.'!G17</f>
        <v>41670169</v>
      </c>
      <c r="H17" s="322">
        <f>'RM_2.2.sz.mell.'!I17</f>
        <v>59283749</v>
      </c>
      <c r="I17" s="371">
        <f>+I6+I8+I10+I11+I12+I13+I14+I15+I16</f>
        <v>0</v>
      </c>
      <c r="J17" s="1802"/>
    </row>
    <row r="18" spans="1:10" ht="12.9" customHeight="1" x14ac:dyDescent="0.25">
      <c r="A18" s="340" t="s">
        <v>30</v>
      </c>
      <c r="B18" s="355" t="s">
        <v>247</v>
      </c>
      <c r="C18" s="362">
        <f>'RM_2.2.sz.mell.'!C18</f>
        <v>41670169</v>
      </c>
      <c r="D18" s="362">
        <f>'RM_2.2.sz.mell.'!E18</f>
        <v>47080319</v>
      </c>
      <c r="E18" s="362">
        <f>+E19+E20+E21+E22+E23</f>
        <v>0</v>
      </c>
      <c r="F18" s="348" t="s">
        <v>191</v>
      </c>
      <c r="G18" s="1483">
        <f>'RM_2.2.sz.mell.'!G18</f>
        <v>0</v>
      </c>
      <c r="H18" s="1483">
        <f>'RM_2.2.sz.mell.'!I18</f>
        <v>0</v>
      </c>
      <c r="I18" s="884"/>
      <c r="J18" s="1802"/>
    </row>
    <row r="19" spans="1:10" ht="12.9" customHeight="1" x14ac:dyDescent="0.25">
      <c r="A19" s="342" t="s">
        <v>31</v>
      </c>
      <c r="B19" s="356" t="s">
        <v>236</v>
      </c>
      <c r="C19" s="755">
        <f>'RM_2.2.sz.mell.'!C19</f>
        <v>41670169</v>
      </c>
      <c r="D19" s="755">
        <f>'RM_2.2.sz.mell.'!E19</f>
        <v>47080319</v>
      </c>
      <c r="E19" s="80"/>
      <c r="F19" s="348" t="s">
        <v>194</v>
      </c>
      <c r="G19" s="755">
        <f>'RM_2.2.sz.mell.'!G19</f>
        <v>0</v>
      </c>
      <c r="H19" s="755">
        <f>'RM_2.2.sz.mell.'!I19</f>
        <v>0</v>
      </c>
      <c r="I19" s="880"/>
      <c r="J19" s="1802"/>
    </row>
    <row r="20" spans="1:10" ht="12.9" customHeight="1" x14ac:dyDescent="0.25">
      <c r="A20" s="340" t="s">
        <v>32</v>
      </c>
      <c r="B20" s="356" t="s">
        <v>237</v>
      </c>
      <c r="C20" s="755">
        <f>'RM_2.2.sz.mell.'!C20</f>
        <v>0</v>
      </c>
      <c r="D20" s="755">
        <f>'RM_2.2.sz.mell.'!E20</f>
        <v>0</v>
      </c>
      <c r="E20" s="80"/>
      <c r="F20" s="348" t="s">
        <v>156</v>
      </c>
      <c r="G20" s="755">
        <f>'RM_2.2.sz.mell.'!G20</f>
        <v>0</v>
      </c>
      <c r="H20" s="755">
        <f>'RM_2.2.sz.mell.'!I20</f>
        <v>0</v>
      </c>
      <c r="I20" s="880"/>
      <c r="J20" s="1802"/>
    </row>
    <row r="21" spans="1:10" ht="12.9" customHeight="1" x14ac:dyDescent="0.25">
      <c r="A21" s="342" t="s">
        <v>33</v>
      </c>
      <c r="B21" s="356" t="s">
        <v>238</v>
      </c>
      <c r="C21" s="755">
        <f>'RM_2.2.sz.mell.'!C21</f>
        <v>0</v>
      </c>
      <c r="D21" s="755">
        <f>'RM_2.2.sz.mell.'!E21</f>
        <v>0</v>
      </c>
      <c r="E21" s="80"/>
      <c r="F21" s="348" t="s">
        <v>157</v>
      </c>
      <c r="G21" s="755">
        <f>'RM_2.2.sz.mell.'!G21</f>
        <v>0</v>
      </c>
      <c r="H21" s="755">
        <f>'RM_2.2.sz.mell.'!I21</f>
        <v>0</v>
      </c>
      <c r="I21" s="880"/>
      <c r="J21" s="1802"/>
    </row>
    <row r="22" spans="1:10" ht="12.9" customHeight="1" x14ac:dyDescent="0.25">
      <c r="A22" s="340" t="s">
        <v>34</v>
      </c>
      <c r="B22" s="356" t="s">
        <v>239</v>
      </c>
      <c r="C22" s="755">
        <f>'RM_2.2.sz.mell.'!C22</f>
        <v>0</v>
      </c>
      <c r="D22" s="755">
        <f>'RM_2.2.sz.mell.'!E22</f>
        <v>0</v>
      </c>
      <c r="E22" s="80"/>
      <c r="F22" s="347" t="s">
        <v>235</v>
      </c>
      <c r="G22" s="755">
        <f>'RM_2.2.sz.mell.'!G22</f>
        <v>0</v>
      </c>
      <c r="H22" s="755">
        <f>'RM_2.2.sz.mell.'!I22</f>
        <v>0</v>
      </c>
      <c r="I22" s="880"/>
      <c r="J22" s="1802"/>
    </row>
    <row r="23" spans="1:10" ht="12.9" customHeight="1" x14ac:dyDescent="0.25">
      <c r="A23" s="342" t="s">
        <v>35</v>
      </c>
      <c r="B23" s="357" t="s">
        <v>240</v>
      </c>
      <c r="C23" s="755">
        <f>'RM_2.2.sz.mell.'!C23</f>
        <v>0</v>
      </c>
      <c r="D23" s="755">
        <f>'RM_2.2.sz.mell.'!E23</f>
        <v>0</v>
      </c>
      <c r="E23" s="80"/>
      <c r="F23" s="348" t="s">
        <v>195</v>
      </c>
      <c r="G23" s="755">
        <f>'RM_2.2.sz.mell.'!G23</f>
        <v>0</v>
      </c>
      <c r="H23" s="755">
        <f>'RM_2.2.sz.mell.'!I23</f>
        <v>0</v>
      </c>
      <c r="I23" s="880"/>
      <c r="J23" s="1802"/>
    </row>
    <row r="24" spans="1:10" ht="12.9" customHeight="1" x14ac:dyDescent="0.25">
      <c r="A24" s="340" t="s">
        <v>36</v>
      </c>
      <c r="B24" s="358" t="s">
        <v>241</v>
      </c>
      <c r="C24" s="350">
        <f>'RM_2.2.sz.mell.'!C24</f>
        <v>0</v>
      </c>
      <c r="D24" s="350">
        <f>'RM_2.2.sz.mell.'!E24</f>
        <v>0</v>
      </c>
      <c r="E24" s="350">
        <f>+E25+E26+E27+E28+E29</f>
        <v>0</v>
      </c>
      <c r="F24" s="359" t="s">
        <v>193</v>
      </c>
      <c r="G24" s="755">
        <f>'RM_2.2.sz.mell.'!G24</f>
        <v>0</v>
      </c>
      <c r="H24" s="755">
        <f>'RM_2.2.sz.mell.'!I24</f>
        <v>0</v>
      </c>
      <c r="I24" s="880"/>
      <c r="J24" s="1802"/>
    </row>
    <row r="25" spans="1:10" ht="12.9" customHeight="1" x14ac:dyDescent="0.25">
      <c r="A25" s="342" t="s">
        <v>37</v>
      </c>
      <c r="B25" s="357" t="s">
        <v>242</v>
      </c>
      <c r="C25" s="755">
        <f>'RM_2.2.sz.mell.'!C25</f>
        <v>0</v>
      </c>
      <c r="D25" s="755">
        <f>'RM_2.2.sz.mell.'!E25</f>
        <v>0</v>
      </c>
      <c r="E25" s="80"/>
      <c r="F25" s="359" t="s">
        <v>390</v>
      </c>
      <c r="G25" s="755">
        <f>'RM_2.2.sz.mell.'!G25</f>
        <v>0</v>
      </c>
      <c r="H25" s="755">
        <f>'RM_2.2.sz.mell.'!I25</f>
        <v>0</v>
      </c>
      <c r="I25" s="880"/>
      <c r="J25" s="1802"/>
    </row>
    <row r="26" spans="1:10" ht="12.9" customHeight="1" x14ac:dyDescent="0.25">
      <c r="A26" s="340" t="s">
        <v>38</v>
      </c>
      <c r="B26" s="357" t="s">
        <v>243</v>
      </c>
      <c r="C26" s="755">
        <f>'RM_2.2.sz.mell.'!C26</f>
        <v>0</v>
      </c>
      <c r="D26" s="755">
        <f>'RM_2.2.sz.mell.'!E26</f>
        <v>0</v>
      </c>
      <c r="E26" s="80"/>
      <c r="F26" s="354"/>
      <c r="G26" s="755">
        <f>'RM_2.2.sz.mell.'!G26</f>
        <v>0</v>
      </c>
      <c r="H26" s="755">
        <f>'RM_2.2.sz.mell.'!I26</f>
        <v>0</v>
      </c>
      <c r="I26" s="880"/>
      <c r="J26" s="1802"/>
    </row>
    <row r="27" spans="1:10" ht="12.9" customHeight="1" x14ac:dyDescent="0.25">
      <c r="A27" s="342" t="s">
        <v>39</v>
      </c>
      <c r="B27" s="356" t="s">
        <v>244</v>
      </c>
      <c r="C27" s="755">
        <f>'RM_2.2.sz.mell.'!C27</f>
        <v>0</v>
      </c>
      <c r="D27" s="755">
        <f>'RM_2.2.sz.mell.'!E27</f>
        <v>0</v>
      </c>
      <c r="E27" s="80"/>
      <c r="F27" s="126"/>
      <c r="G27" s="755">
        <f>'RM_2.2.sz.mell.'!G27</f>
        <v>0</v>
      </c>
      <c r="H27" s="755">
        <f>'RM_2.2.sz.mell.'!I27</f>
        <v>0</v>
      </c>
      <c r="I27" s="880"/>
      <c r="J27" s="1802"/>
    </row>
    <row r="28" spans="1:10" ht="12.9" customHeight="1" x14ac:dyDescent="0.25">
      <c r="A28" s="340" t="s">
        <v>40</v>
      </c>
      <c r="B28" s="360" t="s">
        <v>245</v>
      </c>
      <c r="C28" s="755">
        <f>'RM_2.2.sz.mell.'!C28</f>
        <v>0</v>
      </c>
      <c r="D28" s="755">
        <f>'RM_2.2.sz.mell.'!E28</f>
        <v>0</v>
      </c>
      <c r="E28" s="80"/>
      <c r="F28" s="46"/>
      <c r="G28" s="755">
        <f>'RM_2.2.sz.mell.'!G28</f>
        <v>0</v>
      </c>
      <c r="H28" s="755">
        <f>'RM_2.2.sz.mell.'!I28</f>
        <v>0</v>
      </c>
      <c r="I28" s="880"/>
      <c r="J28" s="1802"/>
    </row>
    <row r="29" spans="1:10" ht="12.9" customHeight="1" thickBot="1" x14ac:dyDescent="0.3">
      <c r="A29" s="342" t="s">
        <v>41</v>
      </c>
      <c r="B29" s="361" t="s">
        <v>246</v>
      </c>
      <c r="C29" s="755">
        <f>'RM_2.2.sz.mell.'!C29</f>
        <v>0</v>
      </c>
      <c r="D29" s="755">
        <f>'RM_2.2.sz.mell.'!E29</f>
        <v>0</v>
      </c>
      <c r="E29" s="80"/>
      <c r="F29" s="126"/>
      <c r="G29" s="755">
        <f>'RM_2.2.sz.mell.'!G29</f>
        <v>0</v>
      </c>
      <c r="H29" s="755">
        <f>'RM_2.2.sz.mell.'!I29</f>
        <v>0</v>
      </c>
      <c r="I29" s="880"/>
      <c r="J29" s="1802"/>
    </row>
    <row r="30" spans="1:10" ht="21.75" customHeight="1" thickBot="1" x14ac:dyDescent="0.3">
      <c r="A30" s="345" t="s">
        <v>42</v>
      </c>
      <c r="B30" s="130" t="s">
        <v>387</v>
      </c>
      <c r="C30" s="322">
        <f>'RM_2.2.sz.mell.'!C30</f>
        <v>41670169</v>
      </c>
      <c r="D30" s="322">
        <f>'RM_2.2.sz.mell.'!E30</f>
        <v>47080319</v>
      </c>
      <c r="E30" s="322">
        <f>+E18+E24</f>
        <v>0</v>
      </c>
      <c r="F30" s="130" t="s">
        <v>391</v>
      </c>
      <c r="G30" s="322">
        <f>'RM_2.2.sz.mell.'!G30</f>
        <v>0</v>
      </c>
      <c r="H30" s="322">
        <f>'RM_2.2.sz.mell.'!I30</f>
        <v>0</v>
      </c>
      <c r="I30" s="371">
        <f>SUM(I18:I29)</f>
        <v>0</v>
      </c>
      <c r="J30" s="1802"/>
    </row>
    <row r="31" spans="1:10" ht="13.8" thickBot="1" x14ac:dyDescent="0.3">
      <c r="A31" s="345" t="s">
        <v>43</v>
      </c>
      <c r="B31" s="351" t="s">
        <v>392</v>
      </c>
      <c r="C31" s="759">
        <f>'RM_2.2.sz.mell.'!C31</f>
        <v>41670169</v>
      </c>
      <c r="D31" s="759">
        <f>'RM_2.2.sz.mell.'!E31</f>
        <v>59283749</v>
      </c>
      <c r="E31" s="760">
        <f>+E17+E30</f>
        <v>0</v>
      </c>
      <c r="F31" s="351" t="s">
        <v>393</v>
      </c>
      <c r="G31" s="759">
        <f>'RM_2.2.sz.mell.'!G31</f>
        <v>41670169</v>
      </c>
      <c r="H31" s="759">
        <f>'RM_2.2.sz.mell.'!I31</f>
        <v>59283749</v>
      </c>
      <c r="I31" s="760">
        <f>+I17+I30</f>
        <v>0</v>
      </c>
      <c r="J31" s="1802"/>
    </row>
    <row r="32" spans="1:10" ht="13.8" thickBot="1" x14ac:dyDescent="0.3">
      <c r="A32" s="345" t="s">
        <v>44</v>
      </c>
      <c r="B32" s="351" t="s">
        <v>169</v>
      </c>
      <c r="C32" s="759">
        <f>'RM_2.2.sz.mell.'!C32</f>
        <v>41670169</v>
      </c>
      <c r="D32" s="759">
        <f>'RM_2.2.sz.mell.'!E32</f>
        <v>47080319</v>
      </c>
      <c r="E32" s="760" t="str">
        <f>IF(E17-I17&lt;0,I17-E17,"-")</f>
        <v>-</v>
      </c>
      <c r="F32" s="351" t="s">
        <v>170</v>
      </c>
      <c r="G32" s="759" t="str">
        <f>'RM_2.2.sz.mell.'!G32</f>
        <v>-</v>
      </c>
      <c r="H32" s="759" t="str">
        <f>'RM_2.2.sz.mell.'!I32</f>
        <v>-</v>
      </c>
      <c r="I32" s="760" t="str">
        <f>IF(E17-I17&gt;0,E17-I17,"-")</f>
        <v>-</v>
      </c>
      <c r="J32" s="1802"/>
    </row>
    <row r="33" spans="1:10" ht="13.8" thickBot="1" x14ac:dyDescent="0.3">
      <c r="A33" s="345" t="s">
        <v>45</v>
      </c>
      <c r="B33" s="351" t="s">
        <v>567</v>
      </c>
      <c r="C33" s="759" t="str">
        <f>'RM_2.2.sz.mell.'!C33</f>
        <v>-</v>
      </c>
      <c r="D33" s="759" t="str">
        <f>'RM_2.2.sz.mell.'!E33</f>
        <v>-</v>
      </c>
      <c r="E33" s="759" t="str">
        <f>IF(E31-I31&lt;0,I31-E31,"-")</f>
        <v>-</v>
      </c>
      <c r="F33" s="351" t="s">
        <v>568</v>
      </c>
      <c r="G33" s="759" t="str">
        <f>'RM_2.2.sz.mell.'!G33</f>
        <v>-</v>
      </c>
      <c r="H33" s="759" t="str">
        <f>'RM_2.2.sz.mell.'!I33</f>
        <v>-</v>
      </c>
      <c r="I33" s="759" t="str">
        <f>IF(E31-I31&gt;0,E31-I31,"-")</f>
        <v>-</v>
      </c>
      <c r="J33" s="1802"/>
    </row>
  </sheetData>
  <sheetProtection sheet="1" formatCells="0"/>
  <mergeCells count="2">
    <mergeCell ref="J1:J33"/>
    <mergeCell ref="A3:A4"/>
  </mergeCells>
  <printOptions horizontalCentered="1"/>
  <pageMargins left="0.78740157480314965" right="0.78740157480314965" top="0.47244094488188981" bottom="0.78740157480314965" header="0.47244094488188981" footer="0.78740157480314965"/>
  <pageSetup paperSize="9" scale="70" orientation="landscape" verticalDpi="300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tabColor theme="8"/>
    <pageSetUpPr fitToPage="1"/>
  </sheetPr>
  <dimension ref="A1:E38"/>
  <sheetViews>
    <sheetView zoomScale="120" zoomScaleNormal="120" workbookViewId="0">
      <selection activeCell="F25" sqref="F25"/>
    </sheetView>
  </sheetViews>
  <sheetFormatPr defaultRowHeight="13.2" x14ac:dyDescent="0.25"/>
  <cols>
    <col min="1" max="1" width="46.33203125" customWidth="1"/>
    <col min="2" max="2" width="13.77734375" customWidth="1"/>
    <col min="3" max="3" width="66.109375" customWidth="1"/>
    <col min="4" max="5" width="13.77734375" customWidth="1"/>
  </cols>
  <sheetData>
    <row r="1" spans="1:5" ht="17.399999999999999" x14ac:dyDescent="0.3">
      <c r="A1" s="684" t="s">
        <v>151</v>
      </c>
      <c r="B1" s="213"/>
      <c r="C1" s="213"/>
      <c r="D1" s="213"/>
      <c r="E1" s="769" t="s">
        <v>155</v>
      </c>
    </row>
    <row r="2" spans="1:5" x14ac:dyDescent="0.25">
      <c r="A2" s="213"/>
      <c r="B2" s="213"/>
      <c r="C2" s="213"/>
      <c r="D2" s="213"/>
      <c r="E2" s="213"/>
    </row>
    <row r="3" spans="1:5" x14ac:dyDescent="0.25">
      <c r="A3" s="685"/>
      <c r="B3" s="770"/>
      <c r="C3" s="685"/>
      <c r="D3" s="771"/>
      <c r="E3" s="770"/>
    </row>
    <row r="4" spans="1:5" ht="15.6" x14ac:dyDescent="0.3">
      <c r="A4" s="686" t="str">
        <f>+IB_ÖSSZEFÜGGÉSEK!A6</f>
        <v>2019. évi eredeti előirányzat BEVÉTELEK</v>
      </c>
      <c r="B4" s="772"/>
      <c r="C4" s="687"/>
      <c r="D4" s="771"/>
      <c r="E4" s="770"/>
    </row>
    <row r="5" spans="1:5" x14ac:dyDescent="0.25">
      <c r="A5" s="685"/>
      <c r="B5" s="770"/>
      <c r="C5" s="685"/>
      <c r="D5" s="771"/>
      <c r="E5" s="770"/>
    </row>
    <row r="6" spans="1:5" x14ac:dyDescent="0.25">
      <c r="A6" s="685" t="s">
        <v>544</v>
      </c>
      <c r="B6" s="770">
        <f>+'IB_1.1.sz.mell.'!C68</f>
        <v>18443841</v>
      </c>
      <c r="C6" s="685" t="s">
        <v>725</v>
      </c>
      <c r="D6" s="771">
        <f>+'IB_2.1.sz.mell'!C18+'IB_2.2.sz.mell'!C17</f>
        <v>18443841</v>
      </c>
      <c r="E6" s="770">
        <f>+B6-D6</f>
        <v>0</v>
      </c>
    </row>
    <row r="7" spans="1:5" x14ac:dyDescent="0.25">
      <c r="A7" s="685" t="s">
        <v>545</v>
      </c>
      <c r="B7" s="770">
        <f>+'IB_1.1.sz.mell.'!C92</f>
        <v>44000000</v>
      </c>
      <c r="C7" s="685" t="s">
        <v>727</v>
      </c>
      <c r="D7" s="771">
        <f>+'IB_2.1.sz.mell'!C29+'IB_2.2.sz.mell'!C30</f>
        <v>44000000</v>
      </c>
      <c r="E7" s="770">
        <f>+B7-D7</f>
        <v>0</v>
      </c>
    </row>
    <row r="8" spans="1:5" x14ac:dyDescent="0.25">
      <c r="A8" s="685" t="s">
        <v>546</v>
      </c>
      <c r="B8" s="770">
        <f>+'IB_1.1.sz.mell.'!C93</f>
        <v>62443841</v>
      </c>
      <c r="C8" s="685" t="s">
        <v>729</v>
      </c>
      <c r="D8" s="771">
        <f>+'IB_2.1.sz.mell'!C30+'IB_2.2.sz.mell'!C31</f>
        <v>62443841</v>
      </c>
      <c r="E8" s="770">
        <f>+B8-D8</f>
        <v>0</v>
      </c>
    </row>
    <row r="9" spans="1:5" x14ac:dyDescent="0.25">
      <c r="A9" s="685"/>
      <c r="B9" s="770"/>
      <c r="C9" s="685"/>
      <c r="D9" s="771"/>
      <c r="E9" s="770"/>
    </row>
    <row r="10" spans="1:5" ht="15.6" x14ac:dyDescent="0.3">
      <c r="A10" s="686" t="str">
        <f>+IB_ÖSSZEFÜGGÉSEK!A13</f>
        <v>2019. évi módosított előirányzat BEVÉTELEK</v>
      </c>
      <c r="B10" s="772"/>
      <c r="C10" s="687"/>
      <c r="D10" s="771"/>
      <c r="E10" s="770"/>
    </row>
    <row r="11" spans="1:5" x14ac:dyDescent="0.25">
      <c r="A11" s="685"/>
      <c r="B11" s="770"/>
      <c r="C11" s="685"/>
      <c r="D11" s="771"/>
      <c r="E11" s="770"/>
    </row>
    <row r="12" spans="1:5" x14ac:dyDescent="0.25">
      <c r="A12" s="685" t="s">
        <v>730</v>
      </c>
      <c r="B12" s="770">
        <f>+'IB_1.1.sz.mell.'!D68</f>
        <v>34296797</v>
      </c>
      <c r="C12" s="685" t="s">
        <v>731</v>
      </c>
      <c r="D12" s="771">
        <f>+'IB_2.1.sz.mell'!D18+'IB_2.2.sz.mell'!D17</f>
        <v>34296797</v>
      </c>
      <c r="E12" s="770">
        <f>+B12-D12</f>
        <v>0</v>
      </c>
    </row>
    <row r="13" spans="1:5" x14ac:dyDescent="0.25">
      <c r="A13" s="685" t="s">
        <v>732</v>
      </c>
      <c r="B13" s="770">
        <f>+'IB_1.1.sz.mell.'!D92</f>
        <v>51091237</v>
      </c>
      <c r="C13" s="685" t="s">
        <v>733</v>
      </c>
      <c r="D13" s="771">
        <f>+'IB_2.1.sz.mell'!D29+'IB_2.2.sz.mell'!D30</f>
        <v>51091237</v>
      </c>
      <c r="E13" s="770">
        <f>+B13-D13</f>
        <v>0</v>
      </c>
    </row>
    <row r="14" spans="1:5" x14ac:dyDescent="0.25">
      <c r="A14" s="685" t="s">
        <v>734</v>
      </c>
      <c r="B14" s="770">
        <f>+'IB_1.1.sz.mell.'!D93</f>
        <v>85388034</v>
      </c>
      <c r="C14" s="685" t="s">
        <v>735</v>
      </c>
      <c r="D14" s="771">
        <f>+'IB_2.1.sz.mell'!D30+'IB_2.2.sz.mell'!D31</f>
        <v>85388034</v>
      </c>
      <c r="E14" s="770">
        <f>+B14-D14</f>
        <v>0</v>
      </c>
    </row>
    <row r="15" spans="1:5" x14ac:dyDescent="0.25">
      <c r="A15" s="685"/>
      <c r="B15" s="770"/>
      <c r="C15" s="685"/>
      <c r="D15" s="771"/>
      <c r="E15" s="770"/>
    </row>
    <row r="16" spans="1:5" ht="13.8" x14ac:dyDescent="0.25">
      <c r="A16" s="773" t="str">
        <f>+IB_ÖSSZEFÜGGÉSEK!A19</f>
        <v>2019. I. félévi (I-II. negyedévi) teljesítés BEVÉTELEK</v>
      </c>
      <c r="B16" s="218"/>
      <c r="C16" s="687"/>
      <c r="D16" s="771"/>
      <c r="E16" s="770"/>
    </row>
    <row r="17" spans="1:5" x14ac:dyDescent="0.25">
      <c r="A17" s="685"/>
      <c r="B17" s="770"/>
      <c r="C17" s="685"/>
      <c r="D17" s="771"/>
      <c r="E17" s="770"/>
    </row>
    <row r="18" spans="1:5" x14ac:dyDescent="0.25">
      <c r="A18" s="685" t="s">
        <v>736</v>
      </c>
      <c r="B18" s="770">
        <f>+'IB_1.1.sz.mell.'!E68</f>
        <v>0</v>
      </c>
      <c r="C18" s="685" t="s">
        <v>737</v>
      </c>
      <c r="D18" s="771">
        <f>+'IB_2.1.sz.mell'!E18+'IB_2.2.sz.mell'!E17</f>
        <v>0</v>
      </c>
      <c r="E18" s="770">
        <f>+B18-D18</f>
        <v>0</v>
      </c>
    </row>
    <row r="19" spans="1:5" x14ac:dyDescent="0.25">
      <c r="A19" s="685" t="s">
        <v>738</v>
      </c>
      <c r="B19" s="770">
        <f>+'IB_1.1.sz.mell.'!E92</f>
        <v>0</v>
      </c>
      <c r="C19" s="685" t="s">
        <v>739</v>
      </c>
      <c r="D19" s="771">
        <f>+'IB_2.1.sz.mell'!E29+'IB_2.2.sz.mell'!E30</f>
        <v>0</v>
      </c>
      <c r="E19" s="770">
        <f>+B19-D19</f>
        <v>0</v>
      </c>
    </row>
    <row r="20" spans="1:5" x14ac:dyDescent="0.25">
      <c r="A20" s="685" t="s">
        <v>740</v>
      </c>
      <c r="B20" s="770">
        <f>+'IB_1.1.sz.mell.'!E93</f>
        <v>0</v>
      </c>
      <c r="C20" s="685" t="s">
        <v>741</v>
      </c>
      <c r="D20" s="771">
        <f>+'IB_2.1.sz.mell'!E30+'IB_2.2.sz.mell'!E31</f>
        <v>0</v>
      </c>
      <c r="E20" s="770">
        <f>+B20-D20</f>
        <v>0</v>
      </c>
    </row>
    <row r="21" spans="1:5" x14ac:dyDescent="0.25">
      <c r="A21" s="685"/>
      <c r="B21" s="770"/>
      <c r="C21" s="685"/>
      <c r="D21" s="771"/>
      <c r="E21" s="770"/>
    </row>
    <row r="22" spans="1:5" ht="15.6" x14ac:dyDescent="0.3">
      <c r="A22" s="686" t="str">
        <f>+IB_ÖSSZEFÜGGÉSEK!A25</f>
        <v>2019. évi eredeti előirányzat KIADÁSOK</v>
      </c>
      <c r="B22" s="772"/>
      <c r="C22" s="687"/>
      <c r="D22" s="771"/>
      <c r="E22" s="770"/>
    </row>
    <row r="23" spans="1:5" x14ac:dyDescent="0.25">
      <c r="A23" s="685"/>
      <c r="B23" s="770"/>
      <c r="C23" s="685"/>
      <c r="D23" s="771"/>
      <c r="E23" s="770"/>
    </row>
    <row r="24" spans="1:5" x14ac:dyDescent="0.25">
      <c r="A24" s="685" t="s">
        <v>547</v>
      </c>
      <c r="B24" s="770">
        <f>+'IB_1.1.sz.mell.'!C135</f>
        <v>61998487</v>
      </c>
      <c r="C24" s="685" t="s">
        <v>743</v>
      </c>
      <c r="D24" s="771">
        <f>+'IB_2.1.sz.mell'!G18+'IB_2.2.sz.mell'!G17</f>
        <v>61998487</v>
      </c>
      <c r="E24" s="770">
        <f>+B24-D24</f>
        <v>0</v>
      </c>
    </row>
    <row r="25" spans="1:5" x14ac:dyDescent="0.25">
      <c r="A25" s="685" t="s">
        <v>548</v>
      </c>
      <c r="B25" s="770">
        <f>+'IB_1.1.sz.mell.'!C160</f>
        <v>445354</v>
      </c>
      <c r="C25" s="685" t="s">
        <v>744</v>
      </c>
      <c r="D25" s="771">
        <f>+'IB_2.1.sz.mell'!G29+'IB_2.2.sz.mell'!G30</f>
        <v>445354</v>
      </c>
      <c r="E25" s="770">
        <f>+B25-D25</f>
        <v>0</v>
      </c>
    </row>
    <row r="26" spans="1:5" x14ac:dyDescent="0.25">
      <c r="A26" s="685" t="s">
        <v>549</v>
      </c>
      <c r="B26" s="770">
        <f>+'IB_1.1.sz.mell.'!C161</f>
        <v>62443841</v>
      </c>
      <c r="C26" s="685" t="s">
        <v>745</v>
      </c>
      <c r="D26" s="771">
        <f>+'IB_2.1.sz.mell'!G30+'IB_2.2.sz.mell'!G31</f>
        <v>62443841</v>
      </c>
      <c r="E26" s="770">
        <f>+B26-D26</f>
        <v>0</v>
      </c>
    </row>
    <row r="27" spans="1:5" x14ac:dyDescent="0.25">
      <c r="A27" s="685"/>
      <c r="B27" s="770"/>
      <c r="C27" s="685"/>
      <c r="D27" s="771"/>
      <c r="E27" s="770"/>
    </row>
    <row r="28" spans="1:5" ht="15.6" x14ac:dyDescent="0.3">
      <c r="A28" s="686" t="str">
        <f>+IB_ÖSSZEFÜGGÉSEK!A31</f>
        <v>2019. évi módosított előirányzat KIADÁSOK</v>
      </c>
      <c r="B28" s="772"/>
      <c r="C28" s="687"/>
      <c r="D28" s="771"/>
      <c r="E28" s="770"/>
    </row>
    <row r="29" spans="1:5" x14ac:dyDescent="0.25">
      <c r="A29" s="685"/>
      <c r="B29" s="770"/>
      <c r="C29" s="685"/>
      <c r="D29" s="771"/>
      <c r="E29" s="770"/>
    </row>
    <row r="30" spans="1:5" x14ac:dyDescent="0.25">
      <c r="A30" s="685" t="s">
        <v>746</v>
      </c>
      <c r="B30" s="770">
        <f>+'IB_1.1.sz.mell.'!D135</f>
        <v>84314585</v>
      </c>
      <c r="C30" s="685" t="s">
        <v>747</v>
      </c>
      <c r="D30" s="771">
        <f>+'IB_2.1.sz.mell'!H18+'IB_2.2.sz.mell'!H17</f>
        <v>84314585</v>
      </c>
      <c r="E30" s="770">
        <f>+B30-D30</f>
        <v>0</v>
      </c>
    </row>
    <row r="31" spans="1:5" x14ac:dyDescent="0.25">
      <c r="A31" s="685" t="s">
        <v>748</v>
      </c>
      <c r="B31" s="770">
        <f>+'IB_1.1.sz.mell.'!D160</f>
        <v>1073449</v>
      </c>
      <c r="C31" s="685" t="s">
        <v>749</v>
      </c>
      <c r="D31" s="771">
        <f>+'IB_2.1.sz.mell'!H29+'IB_2.2.sz.mell'!H30</f>
        <v>1073449</v>
      </c>
      <c r="E31" s="770">
        <f>+B31-D31</f>
        <v>0</v>
      </c>
    </row>
    <row r="32" spans="1:5" x14ac:dyDescent="0.25">
      <c r="A32" s="685" t="s">
        <v>750</v>
      </c>
      <c r="B32" s="770">
        <f>+'IB_1.1.sz.mell.'!D161</f>
        <v>85388034</v>
      </c>
      <c r="C32" s="685" t="s">
        <v>751</v>
      </c>
      <c r="D32" s="771">
        <f>+'IB_2.1.sz.mell'!H30+'IB_2.2.sz.mell'!H31</f>
        <v>85388034</v>
      </c>
      <c r="E32" s="770">
        <f>+B32-D32</f>
        <v>0</v>
      </c>
    </row>
    <row r="33" spans="1:5" x14ac:dyDescent="0.25">
      <c r="A33" s="685"/>
      <c r="B33" s="770"/>
      <c r="C33" s="685"/>
      <c r="D33" s="771"/>
      <c r="E33" s="770"/>
    </row>
    <row r="34" spans="1:5" ht="15.6" x14ac:dyDescent="0.3">
      <c r="A34" s="689" t="str">
        <f>+IB_ÖSSZEFÜGGÉSEK!A37</f>
        <v>2019. I. félévi (I-II. negyedévi) teljesítés KIADÁSOK</v>
      </c>
      <c r="B34" s="772"/>
      <c r="C34" s="687"/>
      <c r="D34" s="771"/>
      <c r="E34" s="770"/>
    </row>
    <row r="35" spans="1:5" x14ac:dyDescent="0.25">
      <c r="A35" s="685"/>
      <c r="B35" s="770"/>
      <c r="C35" s="685"/>
      <c r="D35" s="771"/>
      <c r="E35" s="770"/>
    </row>
    <row r="36" spans="1:5" x14ac:dyDescent="0.25">
      <c r="A36" s="685" t="s">
        <v>752</v>
      </c>
      <c r="B36" s="770">
        <f>+'IB_1.1.sz.mell.'!E135</f>
        <v>0</v>
      </c>
      <c r="C36" s="685" t="s">
        <v>753</v>
      </c>
      <c r="D36" s="771">
        <f>+'IB_2.1.sz.mell'!I18+'IB_2.2.sz.mell'!I17</f>
        <v>0</v>
      </c>
      <c r="E36" s="770">
        <f>+B36-D36</f>
        <v>0</v>
      </c>
    </row>
    <row r="37" spans="1:5" x14ac:dyDescent="0.25">
      <c r="A37" s="685" t="s">
        <v>754</v>
      </c>
      <c r="B37" s="770">
        <f>+'IB_1.1.sz.mell.'!E160</f>
        <v>0</v>
      </c>
      <c r="C37" s="685" t="s">
        <v>755</v>
      </c>
      <c r="D37" s="771">
        <f>+'IB_2.1.sz.mell'!I29+'IB_2.2.sz.mell'!I30</f>
        <v>0</v>
      </c>
      <c r="E37" s="770">
        <f>+B37-D37</f>
        <v>0</v>
      </c>
    </row>
    <row r="38" spans="1:5" x14ac:dyDescent="0.25">
      <c r="A38" s="685" t="s">
        <v>778</v>
      </c>
      <c r="B38" s="770">
        <f>+'IB_1.1.sz.mell.'!E161</f>
        <v>0</v>
      </c>
      <c r="C38" s="685" t="s">
        <v>757</v>
      </c>
      <c r="D38" s="771">
        <f>+'IB_2.1.sz.mell'!I30+'IB_2.2.sz.mell'!I31</f>
        <v>0</v>
      </c>
      <c r="E38" s="770">
        <f>+B38-D38</f>
        <v>0</v>
      </c>
    </row>
  </sheetData>
  <sheetProtection sheet="1"/>
  <conditionalFormatting sqref="E3:E15">
    <cfRule type="cellIs" dxfId="3" priority="2" stopIfTrue="1" operator="notEqual">
      <formula>0</formula>
    </cfRule>
  </conditionalFormatting>
  <conditionalFormatting sqref="E3:E38">
    <cfRule type="cellIs" dxfId="2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tabColor theme="8"/>
  </sheetPr>
  <dimension ref="A1:G25"/>
  <sheetViews>
    <sheetView zoomScale="120" zoomScaleNormal="120" workbookViewId="0">
      <selection activeCell="A11" sqref="A11"/>
    </sheetView>
  </sheetViews>
  <sheetFormatPr defaultColWidth="9.33203125" defaultRowHeight="13.2" x14ac:dyDescent="0.25"/>
  <cols>
    <col min="1" max="1" width="47.109375" style="43" customWidth="1"/>
    <col min="2" max="2" width="15.6640625" style="42" customWidth="1"/>
    <col min="3" max="3" width="16.33203125" style="42" customWidth="1"/>
    <col min="4" max="5" width="18" style="42" customWidth="1"/>
    <col min="6" max="6" width="16.6640625" style="42" customWidth="1"/>
    <col min="7" max="7" width="18.77734375" style="55" customWidth="1"/>
    <col min="8" max="9" width="12.77734375" style="42" customWidth="1"/>
    <col min="10" max="10" width="13.77734375" style="42" customWidth="1"/>
    <col min="11" max="16384" width="9.33203125" style="42"/>
  </cols>
  <sheetData>
    <row r="1" spans="1:7" ht="21.75" customHeight="1" x14ac:dyDescent="0.25">
      <c r="A1" s="655"/>
      <c r="B1" s="1620" t="str">
        <f>CONCATENATE("3. melléklet ",IB_ALAPADATOK!A7," ",IB_ALAPADATOK!B7," ",IB_ALAPADATOK!C7," ",IB_ALAPADATOK!D7)</f>
        <v>3. melléklet a 2019. I. félévi költségvetési tájékoztatóhoz</v>
      </c>
      <c r="C1" s="1621"/>
      <c r="D1" s="1621"/>
      <c r="E1" s="1621"/>
      <c r="F1" s="1621"/>
      <c r="G1" s="1621"/>
    </row>
    <row r="2" spans="1:7" x14ac:dyDescent="0.25">
      <c r="A2" s="655"/>
      <c r="B2" s="640"/>
      <c r="C2" s="640"/>
      <c r="D2" s="640"/>
      <c r="E2" s="640"/>
      <c r="F2" s="640"/>
      <c r="G2" s="640"/>
    </row>
    <row r="3" spans="1:7" ht="25.5" customHeight="1" x14ac:dyDescent="0.25">
      <c r="A3" s="1619" t="s">
        <v>0</v>
      </c>
      <c r="B3" s="1619"/>
      <c r="C3" s="1619"/>
      <c r="D3" s="1619"/>
      <c r="E3" s="1619"/>
      <c r="F3" s="1619"/>
      <c r="G3" s="1619"/>
    </row>
    <row r="4" spans="1:7" ht="22.5" customHeight="1" thickBot="1" x14ac:dyDescent="0.35">
      <c r="A4" s="655"/>
      <c r="B4" s="640"/>
      <c r="C4" s="640"/>
      <c r="D4" s="640"/>
      <c r="E4" s="640"/>
      <c r="F4" s="640"/>
      <c r="G4" s="656" t="str">
        <f>'IB_2.2.sz.mell'!I2</f>
        <v xml:space="preserve"> Forintban!</v>
      </c>
    </row>
    <row r="5" spans="1:7" s="45" customFormat="1" ht="44.4" customHeight="1" thickBot="1" x14ac:dyDescent="0.3">
      <c r="A5" s="657" t="s">
        <v>64</v>
      </c>
      <c r="B5" s="658" t="s">
        <v>65</v>
      </c>
      <c r="C5" s="658" t="s">
        <v>66</v>
      </c>
      <c r="D5" s="195" t="str">
        <f>+CONCATENATE("Felhasználás   ",LEFT(IB_ÖSSZEFÜGGÉSEK!A6,4)-1,". XII. 31-ig")</f>
        <v>Felhasználás   2018. XII. 31-ig</v>
      </c>
      <c r="E5" s="195" t="str">
        <f>+CONCATENATE(LEFT(IB_ÖSSZEFÜGGÉSEK!A6,4),". évi",CHAR(10),"módosított előirányzat")</f>
        <v>2019. évi
módosított előirányzat</v>
      </c>
      <c r="F5" s="195" t="str">
        <f>+CONCATENATE("Teljesítés ",IB_ALAPADATOK!B7,IB_ALAPADATOK!C9,"-ig")</f>
        <v>Teljesítés 2019. VI. 30.-ig</v>
      </c>
      <c r="G5" s="52" t="str">
        <f>+CONCATENATE("Összes teljesítés",CHAR(10),LEFT(IB_ÖSSZEFÜGGÉSEK!A6,4),". VI. 30-ig")</f>
        <v>Összes teljesítés
2019. VI. 30-ig</v>
      </c>
    </row>
    <row r="6" spans="1:7" s="55" customFormat="1" ht="12" customHeight="1" thickBot="1" x14ac:dyDescent="0.3">
      <c r="A6" s="885" t="s">
        <v>493</v>
      </c>
      <c r="B6" s="886" t="s">
        <v>494</v>
      </c>
      <c r="C6" s="886" t="s">
        <v>495</v>
      </c>
      <c r="D6" s="886" t="s">
        <v>497</v>
      </c>
      <c r="E6" s="886" t="s">
        <v>496</v>
      </c>
      <c r="F6" s="886" t="s">
        <v>498</v>
      </c>
      <c r="G6" s="887" t="s">
        <v>827</v>
      </c>
    </row>
    <row r="7" spans="1:7" ht="15.9" customHeight="1" x14ac:dyDescent="0.25">
      <c r="A7" s="480" t="str">
        <f>'RM_3.sz.mell.'!A7</f>
        <v>TAK kézikönyv rendezési terv</v>
      </c>
      <c r="B7" s="25">
        <f>'RM_3.sz.mell.'!B7</f>
        <v>2000000</v>
      </c>
      <c r="C7" s="1380" t="str">
        <f>'RM_3.sz.mell.'!C7</f>
        <v>2019</v>
      </c>
      <c r="D7" s="25">
        <f>'RM_3.sz.mell.'!D7</f>
        <v>0</v>
      </c>
      <c r="E7" s="25">
        <f>'RM_3.sz.mell.'!E7</f>
        <v>2000000</v>
      </c>
      <c r="F7" s="25"/>
      <c r="G7" s="56">
        <f t="shared" ref="G7:G24" si="0">B7-D7-F7</f>
        <v>2000000</v>
      </c>
    </row>
    <row r="8" spans="1:7" ht="15.9" customHeight="1" x14ac:dyDescent="0.25">
      <c r="A8" s="480" t="str">
        <f>'RM_3.sz.mell.'!A8</f>
        <v xml:space="preserve">TOP pályázat </v>
      </c>
      <c r="B8" s="25">
        <f>'RM_3.sz.mell.'!B8</f>
        <v>33306600</v>
      </c>
      <c r="C8" s="1380" t="str">
        <f>'RM_3.sz.mell.'!C8</f>
        <v>2018</v>
      </c>
      <c r="D8" s="25">
        <f>'RM_3.sz.mell.'!D8</f>
        <v>16090800</v>
      </c>
      <c r="E8" s="25">
        <f>'RM_3.sz.mell.'!E8</f>
        <v>17215800</v>
      </c>
      <c r="F8" s="25"/>
      <c r="G8" s="56">
        <f t="shared" si="0"/>
        <v>17215800</v>
      </c>
    </row>
    <row r="9" spans="1:7" ht="15.9" customHeight="1" x14ac:dyDescent="0.25">
      <c r="A9" s="480" t="str">
        <f>'RM_3.sz.mell.'!A9</f>
        <v>Tárgyi eszköz beszerzések</v>
      </c>
      <c r="B9" s="25">
        <f>'RM_3.sz.mell.'!B9</f>
        <v>0</v>
      </c>
      <c r="C9" s="1380">
        <f>'RM_3.sz.mell.'!C9</f>
        <v>2019</v>
      </c>
      <c r="D9" s="25">
        <f>'RM_3.sz.mell.'!D9</f>
        <v>0</v>
      </c>
      <c r="E9" s="25">
        <f>'RM_3.sz.mell.'!E9</f>
        <v>0</v>
      </c>
      <c r="F9" s="25"/>
      <c r="G9" s="56">
        <f t="shared" si="0"/>
        <v>0</v>
      </c>
    </row>
    <row r="10" spans="1:7" ht="15.9" customHeight="1" x14ac:dyDescent="0.25">
      <c r="A10" s="481">
        <f>'RM_3.sz.mell.'!A10</f>
        <v>0</v>
      </c>
      <c r="B10" s="25">
        <f>'RM_3.sz.mell.'!B10</f>
        <v>0</v>
      </c>
      <c r="C10" s="1380">
        <f>'RM_3.sz.mell.'!C10</f>
        <v>0</v>
      </c>
      <c r="D10" s="25">
        <f>'RM_3.sz.mell.'!D10</f>
        <v>0</v>
      </c>
      <c r="E10" s="25">
        <f>'RM_3.sz.mell.'!E10</f>
        <v>0</v>
      </c>
      <c r="F10" s="25"/>
      <c r="G10" s="56">
        <f t="shared" si="0"/>
        <v>0</v>
      </c>
    </row>
    <row r="11" spans="1:7" ht="15.9" customHeight="1" x14ac:dyDescent="0.25">
      <c r="A11" s="480">
        <f>'RM_3.sz.mell.'!A11</f>
        <v>0</v>
      </c>
      <c r="B11" s="25">
        <f>'RM_3.sz.mell.'!B11</f>
        <v>0</v>
      </c>
      <c r="C11" s="1380">
        <f>'RM_3.sz.mell.'!C11</f>
        <v>0</v>
      </c>
      <c r="D11" s="25">
        <f>'RM_3.sz.mell.'!D11</f>
        <v>0</v>
      </c>
      <c r="E11" s="25">
        <f>'RM_3.sz.mell.'!E11</f>
        <v>0</v>
      </c>
      <c r="F11" s="25"/>
      <c r="G11" s="56">
        <f t="shared" si="0"/>
        <v>0</v>
      </c>
    </row>
    <row r="12" spans="1:7" ht="15.9" customHeight="1" x14ac:dyDescent="0.25">
      <c r="A12" s="481">
        <f>'RM_3.sz.mell.'!A12</f>
        <v>0</v>
      </c>
      <c r="B12" s="25">
        <f>'RM_3.sz.mell.'!B12</f>
        <v>0</v>
      </c>
      <c r="C12" s="1380">
        <f>'RM_3.sz.mell.'!C12</f>
        <v>0</v>
      </c>
      <c r="D12" s="25">
        <f>'RM_3.sz.mell.'!D12</f>
        <v>0</v>
      </c>
      <c r="E12" s="25">
        <f>'RM_3.sz.mell.'!E12</f>
        <v>0</v>
      </c>
      <c r="F12" s="25"/>
      <c r="G12" s="56">
        <f t="shared" si="0"/>
        <v>0</v>
      </c>
    </row>
    <row r="13" spans="1:7" ht="15.9" customHeight="1" x14ac:dyDescent="0.25">
      <c r="A13" s="480">
        <f>'RM_3.sz.mell.'!A13</f>
        <v>0</v>
      </c>
      <c r="B13" s="25">
        <f>'RM_3.sz.mell.'!B13</f>
        <v>0</v>
      </c>
      <c r="C13" s="1380">
        <f>'RM_3.sz.mell.'!C13</f>
        <v>0</v>
      </c>
      <c r="D13" s="25">
        <f>'RM_3.sz.mell.'!D13</f>
        <v>0</v>
      </c>
      <c r="E13" s="25">
        <f>'RM_3.sz.mell.'!E13</f>
        <v>0</v>
      </c>
      <c r="F13" s="25"/>
      <c r="G13" s="56">
        <f t="shared" si="0"/>
        <v>0</v>
      </c>
    </row>
    <row r="14" spans="1:7" ht="15.9" customHeight="1" x14ac:dyDescent="0.25">
      <c r="A14" s="480">
        <f>'RM_3.sz.mell.'!A14</f>
        <v>0</v>
      </c>
      <c r="B14" s="25">
        <f>'RM_3.sz.mell.'!B14</f>
        <v>0</v>
      </c>
      <c r="C14" s="1380">
        <f>'RM_3.sz.mell.'!C14</f>
        <v>0</v>
      </c>
      <c r="D14" s="25">
        <f>'RM_3.sz.mell.'!D14</f>
        <v>0</v>
      </c>
      <c r="E14" s="25">
        <f>'RM_3.sz.mell.'!E14</f>
        <v>0</v>
      </c>
      <c r="F14" s="25"/>
      <c r="G14" s="56">
        <f t="shared" si="0"/>
        <v>0</v>
      </c>
    </row>
    <row r="15" spans="1:7" ht="15.9" customHeight="1" x14ac:dyDescent="0.25">
      <c r="A15" s="480">
        <f>'RM_3.sz.mell.'!A15</f>
        <v>0</v>
      </c>
      <c r="B15" s="25">
        <f>'RM_3.sz.mell.'!B15</f>
        <v>0</v>
      </c>
      <c r="C15" s="1380">
        <f>'RM_3.sz.mell.'!C15</f>
        <v>0</v>
      </c>
      <c r="D15" s="25">
        <f>'RM_3.sz.mell.'!D15</f>
        <v>0</v>
      </c>
      <c r="E15" s="25">
        <f>'RM_3.sz.mell.'!E15</f>
        <v>0</v>
      </c>
      <c r="F15" s="25"/>
      <c r="G15" s="56">
        <f t="shared" si="0"/>
        <v>0</v>
      </c>
    </row>
    <row r="16" spans="1:7" ht="15.9" customHeight="1" x14ac:dyDescent="0.25">
      <c r="A16" s="480">
        <f>'RM_3.sz.mell.'!A16</f>
        <v>0</v>
      </c>
      <c r="B16" s="25">
        <f>'RM_3.sz.mell.'!B16</f>
        <v>0</v>
      </c>
      <c r="C16" s="1380">
        <f>'RM_3.sz.mell.'!C16</f>
        <v>0</v>
      </c>
      <c r="D16" s="25">
        <f>'RM_3.sz.mell.'!D16</f>
        <v>0</v>
      </c>
      <c r="E16" s="25">
        <f>'RM_3.sz.mell.'!E16</f>
        <v>0</v>
      </c>
      <c r="F16" s="25"/>
      <c r="G16" s="56">
        <f t="shared" si="0"/>
        <v>0</v>
      </c>
    </row>
    <row r="17" spans="1:7" ht="15.9" customHeight="1" x14ac:dyDescent="0.25">
      <c r="A17" s="480">
        <f>'RM_3.sz.mell.'!A17</f>
        <v>0</v>
      </c>
      <c r="B17" s="25">
        <f>'RM_3.sz.mell.'!B17</f>
        <v>0</v>
      </c>
      <c r="C17" s="1380">
        <f>'RM_3.sz.mell.'!C17</f>
        <v>0</v>
      </c>
      <c r="D17" s="25">
        <f>'RM_3.sz.mell.'!D17</f>
        <v>0</v>
      </c>
      <c r="E17" s="25">
        <f>'RM_3.sz.mell.'!E17</f>
        <v>0</v>
      </c>
      <c r="F17" s="25"/>
      <c r="G17" s="56">
        <f t="shared" si="0"/>
        <v>0</v>
      </c>
    </row>
    <row r="18" spans="1:7" ht="15.9" customHeight="1" x14ac:dyDescent="0.25">
      <c r="A18" s="480">
        <f>'RM_3.sz.mell.'!A18</f>
        <v>0</v>
      </c>
      <c r="B18" s="25">
        <f>'RM_3.sz.mell.'!B18</f>
        <v>0</v>
      </c>
      <c r="C18" s="1380">
        <f>'RM_3.sz.mell.'!C18</f>
        <v>0</v>
      </c>
      <c r="D18" s="25">
        <f>'RM_3.sz.mell.'!D18</f>
        <v>0</v>
      </c>
      <c r="E18" s="25">
        <f>'RM_3.sz.mell.'!E18</f>
        <v>0</v>
      </c>
      <c r="F18" s="25"/>
      <c r="G18" s="56">
        <f t="shared" si="0"/>
        <v>0</v>
      </c>
    </row>
    <row r="19" spans="1:7" ht="15.9" customHeight="1" x14ac:dyDescent="0.25">
      <c r="A19" s="480">
        <f>'RM_3.sz.mell.'!A19</f>
        <v>0</v>
      </c>
      <c r="B19" s="25">
        <f>'RM_3.sz.mell.'!B19</f>
        <v>0</v>
      </c>
      <c r="C19" s="1380">
        <f>'RM_3.sz.mell.'!C19</f>
        <v>0</v>
      </c>
      <c r="D19" s="25">
        <f>'RM_3.sz.mell.'!D19</f>
        <v>0</v>
      </c>
      <c r="E19" s="25">
        <f>'RM_3.sz.mell.'!E19</f>
        <v>0</v>
      </c>
      <c r="F19" s="25"/>
      <c r="G19" s="56">
        <f t="shared" si="0"/>
        <v>0</v>
      </c>
    </row>
    <row r="20" spans="1:7" ht="15.9" customHeight="1" x14ac:dyDescent="0.25">
      <c r="A20" s="480">
        <f>'RM_3.sz.mell.'!A20</f>
        <v>0</v>
      </c>
      <c r="B20" s="25">
        <f>'RM_3.sz.mell.'!B20</f>
        <v>0</v>
      </c>
      <c r="C20" s="1380">
        <f>'RM_3.sz.mell.'!C20</f>
        <v>0</v>
      </c>
      <c r="D20" s="25">
        <f>'RM_3.sz.mell.'!D20</f>
        <v>0</v>
      </c>
      <c r="E20" s="25">
        <f>'RM_3.sz.mell.'!E20</f>
        <v>0</v>
      </c>
      <c r="F20" s="25"/>
      <c r="G20" s="56">
        <f t="shared" si="0"/>
        <v>0</v>
      </c>
    </row>
    <row r="21" spans="1:7" ht="15.9" customHeight="1" x14ac:dyDescent="0.25">
      <c r="A21" s="480">
        <f>'RM_3.sz.mell.'!A21</f>
        <v>0</v>
      </c>
      <c r="B21" s="25">
        <f>'RM_3.sz.mell.'!B21</f>
        <v>0</v>
      </c>
      <c r="C21" s="1380">
        <f>'RM_3.sz.mell.'!C21</f>
        <v>0</v>
      </c>
      <c r="D21" s="25">
        <f>'RM_3.sz.mell.'!D21</f>
        <v>0</v>
      </c>
      <c r="E21" s="25">
        <f>'RM_3.sz.mell.'!E21</f>
        <v>0</v>
      </c>
      <c r="F21" s="25"/>
      <c r="G21" s="56">
        <f t="shared" si="0"/>
        <v>0</v>
      </c>
    </row>
    <row r="22" spans="1:7" ht="15.9" customHeight="1" x14ac:dyDescent="0.25">
      <c r="A22" s="480">
        <f>'RM_3.sz.mell.'!A22</f>
        <v>0</v>
      </c>
      <c r="B22" s="25">
        <f>'RM_3.sz.mell.'!B22</f>
        <v>0</v>
      </c>
      <c r="C22" s="1380">
        <f>'RM_3.sz.mell.'!C22</f>
        <v>0</v>
      </c>
      <c r="D22" s="25">
        <f>'RM_3.sz.mell.'!D22</f>
        <v>0</v>
      </c>
      <c r="E22" s="25">
        <f>'RM_3.sz.mell.'!E22</f>
        <v>0</v>
      </c>
      <c r="F22" s="25"/>
      <c r="G22" s="56">
        <f t="shared" si="0"/>
        <v>0</v>
      </c>
    </row>
    <row r="23" spans="1:7" ht="15.9" customHeight="1" x14ac:dyDescent="0.25">
      <c r="A23" s="480">
        <f>'RM_3.sz.mell.'!A23</f>
        <v>0</v>
      </c>
      <c r="B23" s="25">
        <f>'RM_3.sz.mell.'!B23</f>
        <v>0</v>
      </c>
      <c r="C23" s="1380">
        <f>'RM_3.sz.mell.'!C23</f>
        <v>0</v>
      </c>
      <c r="D23" s="25">
        <f>'RM_3.sz.mell.'!D23</f>
        <v>0</v>
      </c>
      <c r="E23" s="25">
        <f>'RM_3.sz.mell.'!E23</f>
        <v>0</v>
      </c>
      <c r="F23" s="25"/>
      <c r="G23" s="56">
        <f t="shared" si="0"/>
        <v>0</v>
      </c>
    </row>
    <row r="24" spans="1:7" ht="15.9" customHeight="1" thickBot="1" x14ac:dyDescent="0.3">
      <c r="A24" s="57">
        <f>'RM_3.sz.mell.'!A24</f>
        <v>0</v>
      </c>
      <c r="B24" s="26">
        <f>'RM_3.sz.mell.'!B24</f>
        <v>0</v>
      </c>
      <c r="C24" s="1381">
        <f>'RM_3.sz.mell.'!C24</f>
        <v>0</v>
      </c>
      <c r="D24" s="26">
        <f>'RM_3.sz.mell.'!D24</f>
        <v>0</v>
      </c>
      <c r="E24" s="26">
        <f>'RM_3.sz.mell.'!E24</f>
        <v>0</v>
      </c>
      <c r="F24" s="26"/>
      <c r="G24" s="58">
        <f t="shared" si="0"/>
        <v>0</v>
      </c>
    </row>
    <row r="25" spans="1:7" s="61" customFormat="1" ht="18" customHeight="1" thickBot="1" x14ac:dyDescent="0.3">
      <c r="A25" s="196" t="str">
        <f>'RM_3.sz.mell.'!A25</f>
        <v>ÖSSZESEN:</v>
      </c>
      <c r="B25" s="59">
        <f>'RM_3.sz.mell.'!B25</f>
        <v>35306600</v>
      </c>
      <c r="C25" s="123">
        <f>'RM_3.sz.mell.'!C25</f>
        <v>0</v>
      </c>
      <c r="D25" s="59">
        <f>'RM_3.sz.mell.'!D25</f>
        <v>16090800</v>
      </c>
      <c r="E25" s="59">
        <f>'RM_3.sz.mell.'!E25</f>
        <v>19215800</v>
      </c>
      <c r="F25" s="59">
        <f>SUM(F7:F24)</f>
        <v>0</v>
      </c>
      <c r="G25" s="60">
        <f>SUM(G7:G24)</f>
        <v>19215800</v>
      </c>
    </row>
  </sheetData>
  <sheetProtection sheet="1"/>
  <mergeCells count="2">
    <mergeCell ref="B1:G1"/>
    <mergeCell ref="A3:G3"/>
  </mergeCells>
  <printOptions horizontalCentered="1"/>
  <pageMargins left="0.61" right="0.52" top="1.02" bottom="0.98425196850393704" header="0.78740157480314965" footer="0.78740157480314965"/>
  <pageSetup paperSize="9" scale="96" orientation="landscape" horizontalDpi="300" verticalDpi="300" r:id="rId1"/>
  <headerFooter alignWithMargins="0">
    <oddHeader xml:space="preserve">&amp;R&amp;"Times New Roman CE,Félkövér dőlt"&amp;11 3. melléklet </oddHead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tabColor theme="8"/>
  </sheetPr>
  <dimension ref="A1:G25"/>
  <sheetViews>
    <sheetView zoomScale="120" zoomScaleNormal="120" workbookViewId="0">
      <selection activeCell="B1" sqref="B1:G1"/>
    </sheetView>
  </sheetViews>
  <sheetFormatPr defaultColWidth="9.33203125" defaultRowHeight="13.2" x14ac:dyDescent="0.25"/>
  <cols>
    <col min="1" max="1" width="54.109375" style="43" customWidth="1"/>
    <col min="2" max="2" width="15.6640625" style="42" customWidth="1"/>
    <col min="3" max="3" width="16.33203125" style="42" customWidth="1"/>
    <col min="4" max="5" width="18" style="42" customWidth="1"/>
    <col min="6" max="6" width="16.6640625" style="42" customWidth="1"/>
    <col min="7" max="7" width="18.77734375" style="42" customWidth="1"/>
    <col min="8" max="9" width="12.77734375" style="42" customWidth="1"/>
    <col min="10" max="10" width="13.77734375" style="42" customWidth="1"/>
    <col min="11" max="16384" width="9.33203125" style="42"/>
  </cols>
  <sheetData>
    <row r="1" spans="1:7" ht="20.399999999999999" customHeight="1" x14ac:dyDescent="0.25">
      <c r="A1" s="655"/>
      <c r="B1" s="1620" t="str">
        <f>CONCATENATE("4. melléklet ",IB_ALAPADATOK!A7," ",IB_ALAPADATOK!B7," ",IB_ALAPADATOK!C7," ",IB_ALAPADATOK!D7)</f>
        <v>4. melléklet a 2019. I. félévi költségvetési tájékoztatóhoz</v>
      </c>
      <c r="C1" s="1620"/>
      <c r="D1" s="1620"/>
      <c r="E1" s="1620"/>
      <c r="F1" s="1620"/>
      <c r="G1" s="1620"/>
    </row>
    <row r="2" spans="1:7" x14ac:dyDescent="0.25">
      <c r="A2" s="655"/>
      <c r="B2" s="640"/>
      <c r="C2" s="640"/>
      <c r="D2" s="640"/>
      <c r="E2" s="640"/>
      <c r="F2" s="640"/>
      <c r="G2" s="640"/>
    </row>
    <row r="3" spans="1:7" ht="24.75" customHeight="1" x14ac:dyDescent="0.25">
      <c r="A3" s="1619" t="s">
        <v>1</v>
      </c>
      <c r="B3" s="1619"/>
      <c r="C3" s="1619"/>
      <c r="D3" s="1619"/>
      <c r="E3" s="1619"/>
      <c r="F3" s="1619"/>
      <c r="G3" s="1619"/>
    </row>
    <row r="4" spans="1:7" ht="23.25" customHeight="1" thickBot="1" x14ac:dyDescent="0.35">
      <c r="A4" s="655"/>
      <c r="B4" s="640"/>
      <c r="C4" s="640"/>
      <c r="D4" s="640"/>
      <c r="E4" s="640"/>
      <c r="F4" s="640"/>
      <c r="G4" s="656" t="str">
        <f>'IB_3.sz.mell.'!G4</f>
        <v xml:space="preserve"> Forintban!</v>
      </c>
    </row>
    <row r="5" spans="1:7" s="45" customFormat="1" ht="48.75" customHeight="1" thickBot="1" x14ac:dyDescent="0.3">
      <c r="A5" s="657" t="s">
        <v>67</v>
      </c>
      <c r="B5" s="658" t="s">
        <v>65</v>
      </c>
      <c r="C5" s="658" t="s">
        <v>66</v>
      </c>
      <c r="D5" s="195" t="str">
        <f>+'IB_3.sz.mell.'!D5</f>
        <v>Felhasználás   2018. XII. 31-ig</v>
      </c>
      <c r="E5" s="195" t="str">
        <f>+CONCATENATE(LEFT(IB_ÖSSZEFÜGGÉSEK!A6,4),". évi",CHAR(10),"módosított előirányzat")</f>
        <v>2019. évi
módosított előirányzat</v>
      </c>
      <c r="F5" s="195" t="str">
        <f>+CONCATENATE("Teljesítés ",IB_ALAPADATOK!B7,IB_ALAPADATOK!C9,"-ig")</f>
        <v>Teljesítés 2019. VI. 30.-ig</v>
      </c>
      <c r="G5" s="52" t="str">
        <f>+CONCATENATE("Összes teljesítés",CHAR(10),LEFT(IB_ÖSSZEFÜGGÉSEK!A6,4),". VI. 30-ig")</f>
        <v>Összes teljesítés
2019. VI. 30-ig</v>
      </c>
    </row>
    <row r="6" spans="1:7" s="55" customFormat="1" ht="15.15" customHeight="1" thickBot="1" x14ac:dyDescent="0.3">
      <c r="A6" s="885" t="s">
        <v>493</v>
      </c>
      <c r="B6" s="886" t="s">
        <v>494</v>
      </c>
      <c r="C6" s="886" t="s">
        <v>495</v>
      </c>
      <c r="D6" s="886" t="s">
        <v>497</v>
      </c>
      <c r="E6" s="886" t="s">
        <v>496</v>
      </c>
      <c r="F6" s="886" t="s">
        <v>498</v>
      </c>
      <c r="G6" s="887" t="s">
        <v>827</v>
      </c>
    </row>
    <row r="7" spans="1:7" ht="15.9" customHeight="1" x14ac:dyDescent="0.25">
      <c r="A7" s="62" t="str">
        <f>'RM_4.sz.mell.'!A7</f>
        <v>Belterületi utak felújítása</v>
      </c>
      <c r="B7" s="63">
        <f>'RM_4.sz.mell.'!B7</f>
        <v>18954369</v>
      </c>
      <c r="C7" s="1382" t="str">
        <f>'RM_4.sz.mell.'!C7</f>
        <v>2019</v>
      </c>
      <c r="D7" s="63">
        <f>'RM_4.sz.mell.'!D7</f>
        <v>0</v>
      </c>
      <c r="E7" s="63">
        <f>'RM_4.sz.mell.'!E7</f>
        <v>18954369</v>
      </c>
      <c r="F7" s="63"/>
      <c r="G7" s="64">
        <f t="shared" ref="G7:G24" si="0">B7-D7-F7</f>
        <v>18954369</v>
      </c>
    </row>
    <row r="8" spans="1:7" ht="15.9" customHeight="1" x14ac:dyDescent="0.25">
      <c r="A8" s="62" t="str">
        <f>'RM_4.sz.mell.'!A8</f>
        <v>I. világháborús emlékmű renoválás</v>
      </c>
      <c r="B8" s="63">
        <f>'RM_4.sz.mell.'!B8</f>
        <v>3500000</v>
      </c>
      <c r="C8" s="1382" t="str">
        <f>'RM_4.sz.mell.'!C8</f>
        <v>2019</v>
      </c>
      <c r="D8" s="63">
        <f>'RM_4.sz.mell.'!D8</f>
        <v>0</v>
      </c>
      <c r="E8" s="63">
        <f>'RM_4.sz.mell.'!E8</f>
        <v>3500000</v>
      </c>
      <c r="F8" s="63"/>
      <c r="G8" s="64">
        <f t="shared" si="0"/>
        <v>3500000</v>
      </c>
    </row>
    <row r="9" spans="1:7" ht="15.9" customHeight="1" x14ac:dyDescent="0.25">
      <c r="A9" s="62" t="str">
        <f>'RM_4.sz.mell.'!A9</f>
        <v>Játszótér híd felújítás</v>
      </c>
      <c r="B9" s="63">
        <f>'RM_4.sz.mell.'!B9</f>
        <v>500000</v>
      </c>
      <c r="C9" s="1382">
        <f>'RM_4.sz.mell.'!C9</f>
        <v>2019</v>
      </c>
      <c r="D9" s="63">
        <f>'RM_4.sz.mell.'!D9</f>
        <v>0</v>
      </c>
      <c r="E9" s="63">
        <f>'RM_4.sz.mell.'!E9</f>
        <v>0</v>
      </c>
      <c r="F9" s="63"/>
      <c r="G9" s="64">
        <f t="shared" si="0"/>
        <v>500000</v>
      </c>
    </row>
    <row r="10" spans="1:7" ht="15.9" customHeight="1" x14ac:dyDescent="0.25">
      <c r="A10" s="62" t="str">
        <f>'RM_4.sz.mell.'!A10</f>
        <v>Orvosi rendelő felújítás</v>
      </c>
      <c r="B10" s="63">
        <f>'RM_4.sz.mell.'!B10</f>
        <v>0</v>
      </c>
      <c r="C10" s="1382">
        <f>'RM_4.sz.mell.'!C10</f>
        <v>2019</v>
      </c>
      <c r="D10" s="63">
        <f>'RM_4.sz.mell.'!D10</f>
        <v>0</v>
      </c>
      <c r="E10" s="63">
        <f>'RM_4.sz.mell.'!E10</f>
        <v>0</v>
      </c>
      <c r="F10" s="63"/>
      <c r="G10" s="64">
        <f t="shared" si="0"/>
        <v>0</v>
      </c>
    </row>
    <row r="11" spans="1:7" ht="15.9" customHeight="1" x14ac:dyDescent="0.25">
      <c r="A11" s="62" t="str">
        <f>'RM_4.sz.mell.'!A11</f>
        <v>Magyar Falu orvosi rendelő felújítás</v>
      </c>
      <c r="B11" s="63">
        <f>'RM_4.sz.mell.'!B11</f>
        <v>0</v>
      </c>
      <c r="C11" s="1382">
        <f>'RM_4.sz.mell.'!C11</f>
        <v>2019</v>
      </c>
      <c r="D11" s="63">
        <f>'RM_4.sz.mell.'!D11</f>
        <v>0</v>
      </c>
      <c r="E11" s="63">
        <f>'RM_4.sz.mell.'!E11</f>
        <v>0</v>
      </c>
      <c r="F11" s="63"/>
      <c r="G11" s="64">
        <f t="shared" si="0"/>
        <v>0</v>
      </c>
    </row>
    <row r="12" spans="1:7" ht="15.9" customHeight="1" x14ac:dyDescent="0.25">
      <c r="A12" s="62">
        <f>'RM_4.sz.mell.'!A12</f>
        <v>0</v>
      </c>
      <c r="B12" s="63">
        <f>'RM_4.sz.mell.'!B12</f>
        <v>0</v>
      </c>
      <c r="C12" s="1382">
        <f>'RM_4.sz.mell.'!C12</f>
        <v>0</v>
      </c>
      <c r="D12" s="63">
        <f>'RM_4.sz.mell.'!D12</f>
        <v>0</v>
      </c>
      <c r="E12" s="63">
        <f>'RM_4.sz.mell.'!E12</f>
        <v>0</v>
      </c>
      <c r="F12" s="63"/>
      <c r="G12" s="64">
        <f t="shared" si="0"/>
        <v>0</v>
      </c>
    </row>
    <row r="13" spans="1:7" ht="15.9" customHeight="1" x14ac:dyDescent="0.25">
      <c r="A13" s="62">
        <f>'RM_4.sz.mell.'!A13</f>
        <v>0</v>
      </c>
      <c r="B13" s="63">
        <f>'RM_4.sz.mell.'!B13</f>
        <v>0</v>
      </c>
      <c r="C13" s="1382">
        <f>'RM_4.sz.mell.'!C13</f>
        <v>0</v>
      </c>
      <c r="D13" s="63">
        <f>'RM_4.sz.mell.'!D13</f>
        <v>0</v>
      </c>
      <c r="E13" s="63">
        <f>'RM_4.sz.mell.'!E13</f>
        <v>0</v>
      </c>
      <c r="F13" s="63"/>
      <c r="G13" s="64">
        <f t="shared" si="0"/>
        <v>0</v>
      </c>
    </row>
    <row r="14" spans="1:7" ht="15.9" customHeight="1" x14ac:dyDescent="0.25">
      <c r="A14" s="62">
        <f>'RM_4.sz.mell.'!A14</f>
        <v>0</v>
      </c>
      <c r="B14" s="63">
        <f>'RM_4.sz.mell.'!B14</f>
        <v>0</v>
      </c>
      <c r="C14" s="1382">
        <f>'RM_4.sz.mell.'!C14</f>
        <v>0</v>
      </c>
      <c r="D14" s="63">
        <f>'RM_4.sz.mell.'!D14</f>
        <v>0</v>
      </c>
      <c r="E14" s="63">
        <f>'RM_4.sz.mell.'!E14</f>
        <v>0</v>
      </c>
      <c r="F14" s="63"/>
      <c r="G14" s="64">
        <f t="shared" si="0"/>
        <v>0</v>
      </c>
    </row>
    <row r="15" spans="1:7" ht="15.9" customHeight="1" x14ac:dyDescent="0.25">
      <c r="A15" s="62">
        <f>'RM_4.sz.mell.'!A15</f>
        <v>0</v>
      </c>
      <c r="B15" s="63">
        <f>'RM_4.sz.mell.'!B15</f>
        <v>0</v>
      </c>
      <c r="C15" s="1382">
        <f>'RM_4.sz.mell.'!C15</f>
        <v>0</v>
      </c>
      <c r="D15" s="63">
        <f>'RM_4.sz.mell.'!D15</f>
        <v>0</v>
      </c>
      <c r="E15" s="63">
        <f>'RM_4.sz.mell.'!E15</f>
        <v>0</v>
      </c>
      <c r="F15" s="63"/>
      <c r="G15" s="64">
        <f t="shared" si="0"/>
        <v>0</v>
      </c>
    </row>
    <row r="16" spans="1:7" ht="15.9" customHeight="1" x14ac:dyDescent="0.25">
      <c r="A16" s="62">
        <f>'RM_4.sz.mell.'!A16</f>
        <v>0</v>
      </c>
      <c r="B16" s="63">
        <f>'RM_4.sz.mell.'!B16</f>
        <v>0</v>
      </c>
      <c r="C16" s="1382">
        <f>'RM_4.sz.mell.'!C16</f>
        <v>0</v>
      </c>
      <c r="D16" s="63">
        <f>'RM_4.sz.mell.'!D16</f>
        <v>0</v>
      </c>
      <c r="E16" s="63">
        <f>'RM_4.sz.mell.'!E16</f>
        <v>0</v>
      </c>
      <c r="F16" s="63"/>
      <c r="G16" s="64">
        <f t="shared" si="0"/>
        <v>0</v>
      </c>
    </row>
    <row r="17" spans="1:7" ht="15.9" customHeight="1" x14ac:dyDescent="0.25">
      <c r="A17" s="62">
        <f>'RM_4.sz.mell.'!A17</f>
        <v>0</v>
      </c>
      <c r="B17" s="63">
        <f>'RM_4.sz.mell.'!B17</f>
        <v>0</v>
      </c>
      <c r="C17" s="1382">
        <f>'RM_4.sz.mell.'!C17</f>
        <v>0</v>
      </c>
      <c r="D17" s="63">
        <f>'RM_4.sz.mell.'!D17</f>
        <v>0</v>
      </c>
      <c r="E17" s="63">
        <f>'RM_4.sz.mell.'!E17</f>
        <v>0</v>
      </c>
      <c r="F17" s="63"/>
      <c r="G17" s="64">
        <f t="shared" si="0"/>
        <v>0</v>
      </c>
    </row>
    <row r="18" spans="1:7" ht="15.9" customHeight="1" x14ac:dyDescent="0.25">
      <c r="A18" s="62">
        <f>'RM_4.sz.mell.'!A18</f>
        <v>0</v>
      </c>
      <c r="B18" s="63">
        <f>'RM_4.sz.mell.'!B18</f>
        <v>0</v>
      </c>
      <c r="C18" s="1382">
        <f>'RM_4.sz.mell.'!C18</f>
        <v>0</v>
      </c>
      <c r="D18" s="63">
        <f>'RM_4.sz.mell.'!D18</f>
        <v>0</v>
      </c>
      <c r="E18" s="63">
        <f>'RM_4.sz.mell.'!E18</f>
        <v>0</v>
      </c>
      <c r="F18" s="63"/>
      <c r="G18" s="64">
        <f t="shared" si="0"/>
        <v>0</v>
      </c>
    </row>
    <row r="19" spans="1:7" ht="15.9" customHeight="1" x14ac:dyDescent="0.25">
      <c r="A19" s="62">
        <f>'RM_4.sz.mell.'!A19</f>
        <v>0</v>
      </c>
      <c r="B19" s="63">
        <f>'RM_4.sz.mell.'!B19</f>
        <v>0</v>
      </c>
      <c r="C19" s="1382">
        <f>'RM_4.sz.mell.'!C19</f>
        <v>0</v>
      </c>
      <c r="D19" s="63">
        <f>'RM_4.sz.mell.'!D19</f>
        <v>0</v>
      </c>
      <c r="E19" s="63">
        <f>'RM_4.sz.mell.'!E19</f>
        <v>0</v>
      </c>
      <c r="F19" s="63"/>
      <c r="G19" s="64">
        <f t="shared" si="0"/>
        <v>0</v>
      </c>
    </row>
    <row r="20" spans="1:7" ht="15.9" customHeight="1" x14ac:dyDescent="0.25">
      <c r="A20" s="62">
        <f>'RM_4.sz.mell.'!A20</f>
        <v>0</v>
      </c>
      <c r="B20" s="63">
        <f>'RM_4.sz.mell.'!B20</f>
        <v>0</v>
      </c>
      <c r="C20" s="1382">
        <f>'RM_4.sz.mell.'!C20</f>
        <v>0</v>
      </c>
      <c r="D20" s="63">
        <f>'RM_4.sz.mell.'!D20</f>
        <v>0</v>
      </c>
      <c r="E20" s="63">
        <f>'RM_4.sz.mell.'!E20</f>
        <v>0</v>
      </c>
      <c r="F20" s="63"/>
      <c r="G20" s="64">
        <f t="shared" si="0"/>
        <v>0</v>
      </c>
    </row>
    <row r="21" spans="1:7" ht="15.9" customHeight="1" x14ac:dyDescent="0.25">
      <c r="A21" s="62">
        <f>'RM_4.sz.mell.'!A21</f>
        <v>0</v>
      </c>
      <c r="B21" s="63">
        <f>'RM_4.sz.mell.'!B21</f>
        <v>0</v>
      </c>
      <c r="C21" s="1382">
        <f>'RM_4.sz.mell.'!C21</f>
        <v>0</v>
      </c>
      <c r="D21" s="63">
        <f>'RM_4.sz.mell.'!D21</f>
        <v>0</v>
      </c>
      <c r="E21" s="63">
        <f>'RM_4.sz.mell.'!E21</f>
        <v>0</v>
      </c>
      <c r="F21" s="63"/>
      <c r="G21" s="64">
        <f t="shared" si="0"/>
        <v>0</v>
      </c>
    </row>
    <row r="22" spans="1:7" ht="15.9" customHeight="1" x14ac:dyDescent="0.25">
      <c r="A22" s="62">
        <f>'RM_4.sz.mell.'!A22</f>
        <v>0</v>
      </c>
      <c r="B22" s="63">
        <f>'RM_4.sz.mell.'!B22</f>
        <v>0</v>
      </c>
      <c r="C22" s="1382">
        <f>'RM_4.sz.mell.'!C22</f>
        <v>0</v>
      </c>
      <c r="D22" s="63">
        <f>'RM_4.sz.mell.'!D22</f>
        <v>0</v>
      </c>
      <c r="E22" s="63">
        <f>'RM_4.sz.mell.'!E22</f>
        <v>0</v>
      </c>
      <c r="F22" s="63"/>
      <c r="G22" s="64">
        <f t="shared" si="0"/>
        <v>0</v>
      </c>
    </row>
    <row r="23" spans="1:7" ht="15.9" customHeight="1" x14ac:dyDescent="0.25">
      <c r="A23" s="62">
        <f>'RM_4.sz.mell.'!A23</f>
        <v>0</v>
      </c>
      <c r="B23" s="63">
        <f>'RM_4.sz.mell.'!B23</f>
        <v>0</v>
      </c>
      <c r="C23" s="1382">
        <f>'RM_4.sz.mell.'!C23</f>
        <v>0</v>
      </c>
      <c r="D23" s="63">
        <f>'RM_4.sz.mell.'!D23</f>
        <v>0</v>
      </c>
      <c r="E23" s="63">
        <f>'RM_4.sz.mell.'!E23</f>
        <v>0</v>
      </c>
      <c r="F23" s="63"/>
      <c r="G23" s="64">
        <f t="shared" si="0"/>
        <v>0</v>
      </c>
    </row>
    <row r="24" spans="1:7" ht="15.9" customHeight="1" thickBot="1" x14ac:dyDescent="0.3">
      <c r="A24" s="62">
        <f>'RM_4.sz.mell.'!A24</f>
        <v>0</v>
      </c>
      <c r="B24" s="63">
        <f>'RM_4.sz.mell.'!B24</f>
        <v>0</v>
      </c>
      <c r="C24" s="1382">
        <f>'RM_4.sz.mell.'!C24</f>
        <v>0</v>
      </c>
      <c r="D24" s="63">
        <f>'RM_4.sz.mell.'!D24</f>
        <v>0</v>
      </c>
      <c r="E24" s="63">
        <f>'RM_4.sz.mell.'!E24</f>
        <v>0</v>
      </c>
      <c r="F24" s="63"/>
      <c r="G24" s="64">
        <f t="shared" si="0"/>
        <v>0</v>
      </c>
    </row>
    <row r="25" spans="1:7" s="61" customFormat="1" ht="18" customHeight="1" thickBot="1" x14ac:dyDescent="0.3">
      <c r="A25" s="196" t="str">
        <f>'RM_4.sz.mell.'!A25</f>
        <v>ÖSSZESEN:</v>
      </c>
      <c r="B25" s="197">
        <f>'RM_4.sz.mell.'!B25</f>
        <v>22954369</v>
      </c>
      <c r="C25" s="124">
        <f>'RM_4.sz.mell.'!C25</f>
        <v>0</v>
      </c>
      <c r="D25" s="197">
        <f>'RM_4.sz.mell.'!D25</f>
        <v>0</v>
      </c>
      <c r="E25" s="197">
        <f>'RM_4.sz.mell.'!E25</f>
        <v>22454369</v>
      </c>
      <c r="F25" s="197">
        <f>SUM(F7:F24)</f>
        <v>0</v>
      </c>
      <c r="G25" s="68">
        <f>SUM(G7:G24)</f>
        <v>22954369</v>
      </c>
    </row>
  </sheetData>
  <sheetProtection sheet="1"/>
  <mergeCells count="2">
    <mergeCell ref="B1:G1"/>
    <mergeCell ref="A3:G3"/>
  </mergeCells>
  <printOptions horizontalCentered="1"/>
  <pageMargins left="0.65" right="0.78740157480314965" top="1.2369791666666667" bottom="0.98425196850393704" header="0.78740157480314965" footer="0.78740157480314965"/>
  <pageSetup paperSize="9" scale="91" orientation="landscape" horizontalDpi="300" verticalDpi="300" r:id="rId1"/>
  <headerFooter alignWithMargins="0">
    <oddHeader xml:space="preserve">&amp;R&amp;"Times New Roman CE,Félkövér dőlt"&amp;11 4. melléklet&amp;"Times New Roman CE,Normál"&amp;10
   </oddHead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tabColor theme="8"/>
  </sheetPr>
  <dimension ref="A1:N51"/>
  <sheetViews>
    <sheetView zoomScale="120" zoomScaleNormal="120" zoomScaleSheetLayoutView="100" workbookViewId="0">
      <selection sqref="A1:M1"/>
    </sheetView>
  </sheetViews>
  <sheetFormatPr defaultColWidth="9.33203125" defaultRowHeight="13.2" x14ac:dyDescent="0.25"/>
  <cols>
    <col min="1" max="1" width="28.44140625" style="47" customWidth="1"/>
    <col min="2" max="13" width="10" style="47" customWidth="1"/>
    <col min="14" max="14" width="4" style="47" customWidth="1"/>
    <col min="15" max="16384" width="9.33203125" style="47"/>
  </cols>
  <sheetData>
    <row r="1" spans="1:14" ht="13.8" x14ac:dyDescent="0.25">
      <c r="A1" s="1652" t="str">
        <f>CONCATENATE("5. melléklet ",IB_ALAPADATOK!A7," ",IB_ALAPADATOK!B7," ",IB_ALAPADATOK!C7," ",IB_ALAPADATOK!D7)</f>
        <v>5. melléklet a 2019. I. félévi költségvetési tájékoztatóhoz</v>
      </c>
      <c r="B1" s="1652"/>
      <c r="C1" s="1652"/>
      <c r="D1" s="1652"/>
      <c r="E1" s="1652"/>
      <c r="F1" s="1652"/>
      <c r="G1" s="1652"/>
      <c r="H1" s="1652"/>
      <c r="I1" s="1652"/>
      <c r="J1" s="1652"/>
      <c r="K1" s="1652"/>
      <c r="L1" s="1652"/>
      <c r="M1" s="1652"/>
    </row>
    <row r="2" spans="1:14" ht="15.6" x14ac:dyDescent="0.3">
      <c r="A2" s="1820" t="s">
        <v>693</v>
      </c>
      <c r="B2" s="1820"/>
      <c r="C2" s="1820"/>
      <c r="D2" s="1820"/>
      <c r="E2" s="1820"/>
      <c r="F2" s="1820"/>
      <c r="G2" s="1820"/>
      <c r="H2" s="1820"/>
      <c r="I2" s="1820"/>
      <c r="J2" s="1820"/>
      <c r="K2" s="1820"/>
      <c r="L2" s="1820"/>
      <c r="M2" s="1820"/>
    </row>
    <row r="3" spans="1:14" ht="15.6" x14ac:dyDescent="0.3">
      <c r="A3" s="1648" t="s">
        <v>828</v>
      </c>
      <c r="B3" s="1821"/>
      <c r="C3" s="1821"/>
      <c r="D3" s="1821"/>
      <c r="E3" s="1821"/>
      <c r="F3" s="1821"/>
      <c r="G3" s="1821"/>
      <c r="H3" s="1821"/>
      <c r="I3" s="1821"/>
      <c r="J3" s="1821"/>
      <c r="K3" s="1821"/>
      <c r="L3" s="1821"/>
      <c r="M3" s="1821"/>
    </row>
    <row r="4" spans="1:14" ht="15.75" customHeight="1" x14ac:dyDescent="0.25">
      <c r="A4" s="1822" t="s">
        <v>829</v>
      </c>
      <c r="B4" s="1822"/>
      <c r="C4" s="1822"/>
      <c r="D4" s="1823"/>
      <c r="E4" s="1823"/>
      <c r="F4" s="1823"/>
      <c r="G4" s="1823"/>
      <c r="H4" s="1823"/>
      <c r="I4" s="1823"/>
      <c r="J4" s="1823"/>
      <c r="K4" s="1823"/>
      <c r="L4" s="1823"/>
      <c r="M4" s="1823"/>
      <c r="N4" s="1824"/>
    </row>
    <row r="5" spans="1:14" ht="14.4" thickBot="1" x14ac:dyDescent="0.3">
      <c r="A5" s="888"/>
      <c r="B5" s="888"/>
      <c r="C5" s="888"/>
      <c r="D5" s="888"/>
      <c r="E5" s="888"/>
      <c r="F5" s="888"/>
      <c r="G5" s="888"/>
      <c r="H5" s="888"/>
      <c r="I5" s="888"/>
      <c r="J5" s="888"/>
      <c r="K5" s="888"/>
      <c r="L5" s="1825" t="str">
        <f>'IB_4.sz.mell.'!G4</f>
        <v xml:space="preserve"> Forintban!</v>
      </c>
      <c r="M5" s="1825"/>
      <c r="N5" s="1824"/>
    </row>
    <row r="6" spans="1:14" ht="13.8" thickBot="1" x14ac:dyDescent="0.3">
      <c r="A6" s="1826" t="s">
        <v>131</v>
      </c>
      <c r="B6" s="1829" t="s">
        <v>830</v>
      </c>
      <c r="C6" s="1829"/>
      <c r="D6" s="1829"/>
      <c r="E6" s="1829"/>
      <c r="F6" s="1829"/>
      <c r="G6" s="1829"/>
      <c r="H6" s="1829"/>
      <c r="I6" s="1829"/>
      <c r="J6" s="1830" t="s">
        <v>831</v>
      </c>
      <c r="K6" s="1830"/>
      <c r="L6" s="1830"/>
      <c r="M6" s="1830"/>
      <c r="N6" s="1824"/>
    </row>
    <row r="7" spans="1:14" ht="15.15" customHeight="1" thickBot="1" x14ac:dyDescent="0.3">
      <c r="A7" s="1827"/>
      <c r="B7" s="1816" t="s">
        <v>832</v>
      </c>
      <c r="C7" s="1817" t="s">
        <v>833</v>
      </c>
      <c r="D7" s="1818" t="s">
        <v>834</v>
      </c>
      <c r="E7" s="1818"/>
      <c r="F7" s="1818"/>
      <c r="G7" s="1818"/>
      <c r="H7" s="1818"/>
      <c r="I7" s="1818"/>
      <c r="J7" s="1831"/>
      <c r="K7" s="1831"/>
      <c r="L7" s="1831"/>
      <c r="M7" s="1831"/>
      <c r="N7" s="1824"/>
    </row>
    <row r="8" spans="1:14" ht="13.8" thickBot="1" x14ac:dyDescent="0.3">
      <c r="A8" s="1827"/>
      <c r="B8" s="1816"/>
      <c r="C8" s="1817"/>
      <c r="D8" s="890" t="s">
        <v>832</v>
      </c>
      <c r="E8" s="890" t="s">
        <v>833</v>
      </c>
      <c r="F8" s="890" t="s">
        <v>832</v>
      </c>
      <c r="G8" s="890" t="s">
        <v>833</v>
      </c>
      <c r="H8" s="890" t="s">
        <v>832</v>
      </c>
      <c r="I8" s="890" t="s">
        <v>833</v>
      </c>
      <c r="J8" s="1831"/>
      <c r="K8" s="1831"/>
      <c r="L8" s="1831"/>
      <c r="M8" s="1831"/>
      <c r="N8" s="1824"/>
    </row>
    <row r="9" spans="1:14" ht="31.2" thickBot="1" x14ac:dyDescent="0.3">
      <c r="A9" s="1828"/>
      <c r="B9" s="1817" t="s">
        <v>835</v>
      </c>
      <c r="C9" s="1817"/>
      <c r="D9" s="1817" t="str">
        <f>+CONCATENATE(LEFT(IB_ÖSSZEFÜGGÉSEK!A6,4),". előtt")</f>
        <v>2019. előtt</v>
      </c>
      <c r="E9" s="1817"/>
      <c r="F9" s="1819" t="str">
        <f>+CONCATENATE(IB_ALAPADATOK!B7,IB_ALAPADATOK!C9)</f>
        <v>2019. VI. 30.</v>
      </c>
      <c r="G9" s="1819"/>
      <c r="H9" s="1816" t="str">
        <f>+CONCATENATE(LEFT(IB_ÖSSZEFÜGGÉSEK!A6,4),". után")</f>
        <v>2019. után</v>
      </c>
      <c r="I9" s="1816"/>
      <c r="J9" s="892" t="str">
        <f>+D9</f>
        <v>2019. előtt</v>
      </c>
      <c r="K9" s="891" t="str">
        <f>+F9</f>
        <v>2019. VI. 30.</v>
      </c>
      <c r="L9" s="889" t="s">
        <v>51</v>
      </c>
      <c r="M9" s="891" t="str">
        <f>+CONCATENATE("Teljesítés %-a ",IB_ALAPADATOK!B7,IB_ALAPADATOK!C9,"-ig")</f>
        <v>Teljesítés %-a 2019. VI. 30.-ig</v>
      </c>
      <c r="N9" s="1824"/>
    </row>
    <row r="10" spans="1:14" ht="13.8" thickBot="1" x14ac:dyDescent="0.3">
      <c r="A10" s="893" t="s">
        <v>493</v>
      </c>
      <c r="B10" s="889" t="s">
        <v>494</v>
      </c>
      <c r="C10" s="889" t="s">
        <v>495</v>
      </c>
      <c r="D10" s="894" t="s">
        <v>497</v>
      </c>
      <c r="E10" s="890" t="s">
        <v>496</v>
      </c>
      <c r="F10" s="890" t="s">
        <v>498</v>
      </c>
      <c r="G10" s="890" t="s">
        <v>499</v>
      </c>
      <c r="H10" s="889" t="s">
        <v>500</v>
      </c>
      <c r="I10" s="894" t="s">
        <v>761</v>
      </c>
      <c r="J10" s="894" t="s">
        <v>836</v>
      </c>
      <c r="K10" s="894" t="s">
        <v>837</v>
      </c>
      <c r="L10" s="894" t="s">
        <v>838</v>
      </c>
      <c r="M10" s="895" t="s">
        <v>839</v>
      </c>
      <c r="N10" s="1824"/>
    </row>
    <row r="11" spans="1:14" x14ac:dyDescent="0.25">
      <c r="A11" s="896" t="s">
        <v>132</v>
      </c>
      <c r="B11" s="897"/>
      <c r="C11" s="898"/>
      <c r="D11" s="898"/>
      <c r="E11" s="899"/>
      <c r="F11" s="898"/>
      <c r="G11" s="898"/>
      <c r="H11" s="898"/>
      <c r="I11" s="898"/>
      <c r="J11" s="898"/>
      <c r="K11" s="898"/>
      <c r="L11" s="900">
        <f t="shared" ref="L11:L17" si="0">+J11+K11</f>
        <v>0</v>
      </c>
      <c r="M11" s="901" t="str">
        <f>IF((C11&lt;&gt;0),ROUND((L11/C11)*100,1),"")</f>
        <v/>
      </c>
      <c r="N11" s="1824"/>
    </row>
    <row r="12" spans="1:14" x14ac:dyDescent="0.25">
      <c r="A12" s="902" t="s">
        <v>145</v>
      </c>
      <c r="B12" s="903"/>
      <c r="C12" s="904"/>
      <c r="D12" s="904"/>
      <c r="E12" s="904"/>
      <c r="F12" s="904"/>
      <c r="G12" s="904"/>
      <c r="H12" s="904"/>
      <c r="I12" s="904"/>
      <c r="J12" s="904"/>
      <c r="K12" s="904"/>
      <c r="L12" s="905">
        <f t="shared" si="0"/>
        <v>0</v>
      </c>
      <c r="M12" s="906" t="str">
        <f t="shared" ref="M12:M17" si="1">IF((C12&lt;&gt;0),ROUND((L12/C12)*100,1),"")</f>
        <v/>
      </c>
      <c r="N12" s="1824"/>
    </row>
    <row r="13" spans="1:14" x14ac:dyDescent="0.25">
      <c r="A13" s="907" t="s">
        <v>133</v>
      </c>
      <c r="B13" s="908"/>
      <c r="C13" s="909"/>
      <c r="D13" s="910"/>
      <c r="E13" s="910"/>
      <c r="F13" s="910"/>
      <c r="G13" s="910"/>
      <c r="H13" s="910"/>
      <c r="I13" s="910"/>
      <c r="J13" s="910"/>
      <c r="K13" s="910"/>
      <c r="L13" s="905">
        <f t="shared" si="0"/>
        <v>0</v>
      </c>
      <c r="M13" s="906" t="str">
        <f t="shared" si="1"/>
        <v/>
      </c>
      <c r="N13" s="1824"/>
    </row>
    <row r="14" spans="1:14" x14ac:dyDescent="0.25">
      <c r="A14" s="907" t="s">
        <v>147</v>
      </c>
      <c r="B14" s="908"/>
      <c r="C14" s="910"/>
      <c r="D14" s="910"/>
      <c r="E14" s="910"/>
      <c r="F14" s="910"/>
      <c r="G14" s="910"/>
      <c r="H14" s="910"/>
      <c r="I14" s="910"/>
      <c r="J14" s="910"/>
      <c r="K14" s="910"/>
      <c r="L14" s="905">
        <f t="shared" si="0"/>
        <v>0</v>
      </c>
      <c r="M14" s="906" t="str">
        <f t="shared" si="1"/>
        <v/>
      </c>
      <c r="N14" s="1824"/>
    </row>
    <row r="15" spans="1:14" x14ac:dyDescent="0.25">
      <c r="A15" s="907" t="s">
        <v>134</v>
      </c>
      <c r="B15" s="908"/>
      <c r="C15" s="910"/>
      <c r="D15" s="910"/>
      <c r="E15" s="910"/>
      <c r="F15" s="910"/>
      <c r="G15" s="910"/>
      <c r="H15" s="910"/>
      <c r="I15" s="910"/>
      <c r="J15" s="910"/>
      <c r="K15" s="910"/>
      <c r="L15" s="905">
        <f t="shared" si="0"/>
        <v>0</v>
      </c>
      <c r="M15" s="906" t="str">
        <f t="shared" si="1"/>
        <v/>
      </c>
      <c r="N15" s="1824"/>
    </row>
    <row r="16" spans="1:14" x14ac:dyDescent="0.25">
      <c r="A16" s="907" t="s">
        <v>135</v>
      </c>
      <c r="B16" s="908"/>
      <c r="C16" s="910"/>
      <c r="D16" s="910"/>
      <c r="E16" s="910"/>
      <c r="F16" s="910"/>
      <c r="G16" s="910"/>
      <c r="H16" s="910"/>
      <c r="I16" s="910"/>
      <c r="J16" s="910"/>
      <c r="K16" s="910"/>
      <c r="L16" s="905">
        <f t="shared" si="0"/>
        <v>0</v>
      </c>
      <c r="M16" s="906" t="str">
        <f t="shared" si="1"/>
        <v/>
      </c>
      <c r="N16" s="1824"/>
    </row>
    <row r="17" spans="1:14" ht="15.15" customHeight="1" thickBot="1" x14ac:dyDescent="0.3">
      <c r="A17" s="911"/>
      <c r="B17" s="912"/>
      <c r="C17" s="913"/>
      <c r="D17" s="913"/>
      <c r="E17" s="913"/>
      <c r="F17" s="913"/>
      <c r="G17" s="913"/>
      <c r="H17" s="913"/>
      <c r="I17" s="913"/>
      <c r="J17" s="913"/>
      <c r="K17" s="913"/>
      <c r="L17" s="905">
        <f t="shared" si="0"/>
        <v>0</v>
      </c>
      <c r="M17" s="914" t="str">
        <f t="shared" si="1"/>
        <v/>
      </c>
      <c r="N17" s="1824"/>
    </row>
    <row r="18" spans="1:14" ht="13.8" thickBot="1" x14ac:dyDescent="0.3">
      <c r="A18" s="915" t="s">
        <v>137</v>
      </c>
      <c r="B18" s="916">
        <f>B11+SUM(B13:B17)</f>
        <v>0</v>
      </c>
      <c r="C18" s="916">
        <f t="shared" ref="C18:L18" si="2">C11+SUM(C13:C17)</f>
        <v>0</v>
      </c>
      <c r="D18" s="916">
        <f t="shared" si="2"/>
        <v>0</v>
      </c>
      <c r="E18" s="916">
        <f t="shared" si="2"/>
        <v>0</v>
      </c>
      <c r="F18" s="916">
        <f t="shared" si="2"/>
        <v>0</v>
      </c>
      <c r="G18" s="916">
        <f t="shared" si="2"/>
        <v>0</v>
      </c>
      <c r="H18" s="916">
        <f t="shared" si="2"/>
        <v>0</v>
      </c>
      <c r="I18" s="916">
        <f t="shared" si="2"/>
        <v>0</v>
      </c>
      <c r="J18" s="916">
        <f t="shared" si="2"/>
        <v>0</v>
      </c>
      <c r="K18" s="916">
        <f t="shared" si="2"/>
        <v>0</v>
      </c>
      <c r="L18" s="916">
        <f t="shared" si="2"/>
        <v>0</v>
      </c>
      <c r="M18" s="917" t="str">
        <f>IF((C18&lt;&gt;0),ROUND((L18/C18)*100,1),"")</f>
        <v/>
      </c>
      <c r="N18" s="1824"/>
    </row>
    <row r="19" spans="1:14" x14ac:dyDescent="0.25">
      <c r="A19" s="918"/>
      <c r="B19" s="919"/>
      <c r="C19" s="920"/>
      <c r="D19" s="920"/>
      <c r="E19" s="920"/>
      <c r="F19" s="920"/>
      <c r="G19" s="920"/>
      <c r="H19" s="920"/>
      <c r="I19" s="920"/>
      <c r="J19" s="920"/>
      <c r="K19" s="920"/>
      <c r="L19" s="920"/>
      <c r="M19" s="920"/>
      <c r="N19" s="1824"/>
    </row>
    <row r="20" spans="1:14" ht="13.8" thickBot="1" x14ac:dyDescent="0.3">
      <c r="A20" s="921" t="s">
        <v>136</v>
      </c>
      <c r="B20" s="922"/>
      <c r="C20" s="923"/>
      <c r="D20" s="923"/>
      <c r="E20" s="923"/>
      <c r="F20" s="923"/>
      <c r="G20" s="923"/>
      <c r="H20" s="923"/>
      <c r="I20" s="923"/>
      <c r="J20" s="923"/>
      <c r="K20" s="923"/>
      <c r="L20" s="923"/>
      <c r="M20" s="923"/>
      <c r="N20" s="1824"/>
    </row>
    <row r="21" spans="1:14" x14ac:dyDescent="0.25">
      <c r="A21" s="924" t="s">
        <v>141</v>
      </c>
      <c r="B21" s="925"/>
      <c r="C21" s="926"/>
      <c r="D21" s="926"/>
      <c r="E21" s="927"/>
      <c r="F21" s="926"/>
      <c r="G21" s="926"/>
      <c r="H21" s="926"/>
      <c r="I21" s="926"/>
      <c r="J21" s="926"/>
      <c r="K21" s="926"/>
      <c r="L21" s="928">
        <f t="shared" ref="L21:L26" si="3">+J21+K21</f>
        <v>0</v>
      </c>
      <c r="M21" s="929" t="str">
        <f t="shared" ref="M21:M27" si="4">IF((C21&lt;&gt;0),ROUND((L21/C21)*100,1),"")</f>
        <v/>
      </c>
      <c r="N21" s="1824"/>
    </row>
    <row r="22" spans="1:14" x14ac:dyDescent="0.25">
      <c r="A22" s="930" t="s">
        <v>142</v>
      </c>
      <c r="B22" s="931"/>
      <c r="C22" s="909"/>
      <c r="D22" s="909"/>
      <c r="E22" s="909"/>
      <c r="F22" s="909"/>
      <c r="G22" s="909"/>
      <c r="H22" s="909"/>
      <c r="I22" s="909"/>
      <c r="J22" s="909"/>
      <c r="K22" s="909"/>
      <c r="L22" s="932">
        <f t="shared" si="3"/>
        <v>0</v>
      </c>
      <c r="M22" s="933" t="str">
        <f t="shared" si="4"/>
        <v/>
      </c>
      <c r="N22" s="1824"/>
    </row>
    <row r="23" spans="1:14" x14ac:dyDescent="0.25">
      <c r="A23" s="930" t="s">
        <v>143</v>
      </c>
      <c r="B23" s="934"/>
      <c r="C23" s="909"/>
      <c r="D23" s="909"/>
      <c r="E23" s="909"/>
      <c r="F23" s="909"/>
      <c r="G23" s="909"/>
      <c r="H23" s="909"/>
      <c r="I23" s="909"/>
      <c r="J23" s="909"/>
      <c r="K23" s="909"/>
      <c r="L23" s="932">
        <f t="shared" si="3"/>
        <v>0</v>
      </c>
      <c r="M23" s="933" t="str">
        <f t="shared" si="4"/>
        <v/>
      </c>
      <c r="N23" s="1824"/>
    </row>
    <row r="24" spans="1:14" x14ac:dyDescent="0.25">
      <c r="A24" s="930" t="s">
        <v>144</v>
      </c>
      <c r="B24" s="934"/>
      <c r="C24" s="909"/>
      <c r="D24" s="909"/>
      <c r="E24" s="909"/>
      <c r="F24" s="909"/>
      <c r="G24" s="909"/>
      <c r="H24" s="909"/>
      <c r="I24" s="909"/>
      <c r="J24" s="909"/>
      <c r="K24" s="909"/>
      <c r="L24" s="932">
        <f t="shared" si="3"/>
        <v>0</v>
      </c>
      <c r="M24" s="933" t="str">
        <f t="shared" si="4"/>
        <v/>
      </c>
      <c r="N24" s="1824"/>
    </row>
    <row r="25" spans="1:14" x14ac:dyDescent="0.25">
      <c r="A25" s="935"/>
      <c r="B25" s="934"/>
      <c r="C25" s="909"/>
      <c r="D25" s="909"/>
      <c r="E25" s="909"/>
      <c r="F25" s="909"/>
      <c r="G25" s="909"/>
      <c r="H25" s="909"/>
      <c r="I25" s="909"/>
      <c r="J25" s="909"/>
      <c r="K25" s="909"/>
      <c r="L25" s="932">
        <f t="shared" si="3"/>
        <v>0</v>
      </c>
      <c r="M25" s="933" t="str">
        <f t="shared" si="4"/>
        <v/>
      </c>
      <c r="N25" s="1824"/>
    </row>
    <row r="26" spans="1:14" ht="13.8" thickBot="1" x14ac:dyDescent="0.3">
      <c r="A26" s="936"/>
      <c r="B26" s="937"/>
      <c r="C26" s="938"/>
      <c r="D26" s="938"/>
      <c r="E26" s="938"/>
      <c r="F26" s="938"/>
      <c r="G26" s="938"/>
      <c r="H26" s="938"/>
      <c r="I26" s="938"/>
      <c r="J26" s="938"/>
      <c r="K26" s="938"/>
      <c r="L26" s="932">
        <f t="shared" si="3"/>
        <v>0</v>
      </c>
      <c r="M26" s="939" t="str">
        <f t="shared" si="4"/>
        <v/>
      </c>
      <c r="N26" s="1824"/>
    </row>
    <row r="27" spans="1:14" ht="13.8" thickBot="1" x14ac:dyDescent="0.3">
      <c r="A27" s="940" t="s">
        <v>110</v>
      </c>
      <c r="B27" s="941">
        <f t="shared" ref="B27:L27" si="5">SUM(B21:B26)</f>
        <v>0</v>
      </c>
      <c r="C27" s="941">
        <f t="shared" si="5"/>
        <v>0</v>
      </c>
      <c r="D27" s="941">
        <f t="shared" si="5"/>
        <v>0</v>
      </c>
      <c r="E27" s="941">
        <f t="shared" si="5"/>
        <v>0</v>
      </c>
      <c r="F27" s="941">
        <f t="shared" si="5"/>
        <v>0</v>
      </c>
      <c r="G27" s="941">
        <f t="shared" si="5"/>
        <v>0</v>
      </c>
      <c r="H27" s="941">
        <f t="shared" si="5"/>
        <v>0</v>
      </c>
      <c r="I27" s="941">
        <f t="shared" si="5"/>
        <v>0</v>
      </c>
      <c r="J27" s="941">
        <f t="shared" si="5"/>
        <v>0</v>
      </c>
      <c r="K27" s="941">
        <f t="shared" si="5"/>
        <v>0</v>
      </c>
      <c r="L27" s="941">
        <f t="shared" si="5"/>
        <v>0</v>
      </c>
      <c r="M27" s="942" t="str">
        <f t="shared" si="4"/>
        <v/>
      </c>
      <c r="N27" s="1824"/>
    </row>
    <row r="28" spans="1:14" x14ac:dyDescent="0.25">
      <c r="A28" s="1807" t="s">
        <v>840</v>
      </c>
      <c r="B28" s="1807"/>
      <c r="C28" s="1807"/>
      <c r="D28" s="1807"/>
      <c r="E28" s="1807"/>
      <c r="F28" s="1807"/>
      <c r="G28" s="1807"/>
      <c r="H28" s="1807"/>
      <c r="I28" s="1807"/>
      <c r="J28" s="1807"/>
      <c r="K28" s="1807"/>
      <c r="L28" s="1807"/>
      <c r="M28" s="1807"/>
      <c r="N28" s="1824"/>
    </row>
    <row r="29" spans="1:14" ht="5.25" customHeight="1" x14ac:dyDescent="0.25">
      <c r="A29" s="943"/>
      <c r="B29" s="943"/>
      <c r="C29" s="943"/>
      <c r="D29" s="943"/>
      <c r="E29" s="943"/>
      <c r="F29" s="943"/>
      <c r="G29" s="943"/>
      <c r="H29" s="943"/>
      <c r="I29" s="943"/>
      <c r="J29" s="943"/>
      <c r="K29" s="943"/>
      <c r="L29" s="943"/>
      <c r="M29" s="943"/>
      <c r="N29" s="1824"/>
    </row>
    <row r="30" spans="1:14" ht="15.6" x14ac:dyDescent="0.25">
      <c r="A30" s="1808" t="str">
        <f>+CONCATENATE("Önkormányzaton kívüli EU-s projekthez történő hozzájárulás ",IB_ALAPADATOK!B7,IB_ALAPADATOK!C9," előirányzata és teljesítése")</f>
        <v>Önkormányzaton kívüli EU-s projekthez történő hozzájárulás 2019. VI. 30. előirányzata és teljesítése</v>
      </c>
      <c r="B30" s="1808"/>
      <c r="C30" s="1808"/>
      <c r="D30" s="1808"/>
      <c r="E30" s="1808"/>
      <c r="F30" s="1808"/>
      <c r="G30" s="1808"/>
      <c r="H30" s="1808"/>
      <c r="I30" s="1808"/>
      <c r="J30" s="1808"/>
      <c r="K30" s="1808"/>
      <c r="L30" s="1808"/>
      <c r="M30" s="1808"/>
      <c r="N30" s="1824"/>
    </row>
    <row r="31" spans="1:14" ht="12" customHeight="1" thickBot="1" x14ac:dyDescent="0.3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1809" t="str">
        <f>L5</f>
        <v xml:space="preserve"> Forintban!</v>
      </c>
      <c r="M31" s="1809"/>
      <c r="N31" s="1824"/>
    </row>
    <row r="32" spans="1:14" ht="13.8" thickBot="1" x14ac:dyDescent="0.3">
      <c r="A32" s="1810" t="s">
        <v>139</v>
      </c>
      <c r="B32" s="1811"/>
      <c r="C32" s="1811"/>
      <c r="D32" s="1811"/>
      <c r="E32" s="1811"/>
      <c r="F32" s="1811"/>
      <c r="G32" s="1811"/>
      <c r="H32" s="1811"/>
      <c r="I32" s="1811"/>
      <c r="J32" s="1811"/>
      <c r="K32" s="944" t="s">
        <v>841</v>
      </c>
      <c r="L32" s="944" t="s">
        <v>842</v>
      </c>
      <c r="M32" s="944" t="s">
        <v>831</v>
      </c>
      <c r="N32" s="1824"/>
    </row>
    <row r="33" spans="1:14" x14ac:dyDescent="0.25">
      <c r="A33" s="1812"/>
      <c r="B33" s="1813"/>
      <c r="C33" s="1813"/>
      <c r="D33" s="1813"/>
      <c r="E33" s="1813"/>
      <c r="F33" s="1813"/>
      <c r="G33" s="1813"/>
      <c r="H33" s="1813"/>
      <c r="I33" s="1813"/>
      <c r="J33" s="1813"/>
      <c r="K33" s="945"/>
      <c r="L33" s="946"/>
      <c r="M33" s="946"/>
      <c r="N33" s="1824"/>
    </row>
    <row r="34" spans="1:14" ht="13.8" thickBot="1" x14ac:dyDescent="0.3">
      <c r="A34" s="1814"/>
      <c r="B34" s="1815"/>
      <c r="C34" s="1815"/>
      <c r="D34" s="1815"/>
      <c r="E34" s="1815"/>
      <c r="F34" s="1815"/>
      <c r="G34" s="1815"/>
      <c r="H34" s="1815"/>
      <c r="I34" s="1815"/>
      <c r="J34" s="1815"/>
      <c r="K34" s="947"/>
      <c r="L34" s="948"/>
      <c r="M34" s="948"/>
      <c r="N34" s="1824"/>
    </row>
    <row r="35" spans="1:14" ht="13.8" thickBot="1" x14ac:dyDescent="0.3">
      <c r="A35" s="1805" t="s">
        <v>843</v>
      </c>
      <c r="B35" s="1806"/>
      <c r="C35" s="1806"/>
      <c r="D35" s="1806"/>
      <c r="E35" s="1806"/>
      <c r="F35" s="1806"/>
      <c r="G35" s="1806"/>
      <c r="H35" s="1806"/>
      <c r="I35" s="1806"/>
      <c r="J35" s="1806"/>
      <c r="K35" s="949">
        <f>SUM(K33:K34)</f>
        <v>0</v>
      </c>
      <c r="L35" s="949">
        <f>SUM(L33:L34)</f>
        <v>0</v>
      </c>
      <c r="M35" s="949">
        <f>SUM(M33:M34)</f>
        <v>0</v>
      </c>
      <c r="N35" s="1824"/>
    </row>
    <row r="36" spans="1:14" x14ac:dyDescent="0.25">
      <c r="N36" s="1824"/>
    </row>
    <row r="51" spans="1:1" x14ac:dyDescent="0.25">
      <c r="A51" s="48"/>
    </row>
  </sheetData>
  <sheetProtection sheet="1"/>
  <mergeCells count="24">
    <mergeCell ref="N4:N36"/>
    <mergeCell ref="L5:M5"/>
    <mergeCell ref="A6:A9"/>
    <mergeCell ref="B6:I6"/>
    <mergeCell ref="J6:M8"/>
    <mergeCell ref="A1:M1"/>
    <mergeCell ref="A2:M2"/>
    <mergeCell ref="A3:M3"/>
    <mergeCell ref="A4:C4"/>
    <mergeCell ref="D4:M4"/>
    <mergeCell ref="B7:B8"/>
    <mergeCell ref="C7:C8"/>
    <mergeCell ref="D7:I7"/>
    <mergeCell ref="B9:C9"/>
    <mergeCell ref="D9:E9"/>
    <mergeCell ref="F9:G9"/>
    <mergeCell ref="H9:I9"/>
    <mergeCell ref="A35:J35"/>
    <mergeCell ref="A28:M28"/>
    <mergeCell ref="A30:M30"/>
    <mergeCell ref="L31:M31"/>
    <mergeCell ref="A32:J32"/>
    <mergeCell ref="A33:J33"/>
    <mergeCell ref="A34:J34"/>
  </mergeCells>
  <printOptions horizontalCentered="1"/>
  <pageMargins left="0.78740157480314965" right="0.78740157480314965" top="0.78740157480314965" bottom="0.78740157480314965" header="0.78740157480314965" footer="0.78740157480314965"/>
  <pageSetup paperSize="9" scale="94" orientation="landscape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tabColor theme="8"/>
  </sheetPr>
  <dimension ref="A1:K158"/>
  <sheetViews>
    <sheetView zoomScale="120" zoomScaleNormal="120" zoomScaleSheetLayoutView="100" workbookViewId="0">
      <selection activeCell="H107" sqref="H107"/>
    </sheetView>
  </sheetViews>
  <sheetFormatPr defaultColWidth="9.33203125" defaultRowHeight="13.2" x14ac:dyDescent="0.25"/>
  <cols>
    <col min="1" max="1" width="16.109375" style="400" customWidth="1"/>
    <col min="2" max="2" width="63.77734375" style="401" customWidth="1"/>
    <col min="3" max="3" width="14.109375" style="402" customWidth="1"/>
    <col min="4" max="5" width="14.109375" style="3" customWidth="1"/>
    <col min="6" max="16384" width="9.33203125" style="3"/>
  </cols>
  <sheetData>
    <row r="1" spans="1:5" s="2" customFormat="1" ht="16.5" customHeight="1" thickBot="1" x14ac:dyDescent="0.3">
      <c r="A1" s="611"/>
      <c r="B1" s="1832" t="str">
        <f>CONCATENATE("6.1. melléklet ",IB_ALAPADATOK!A7," ",IB_ALAPADATOK!B7," ",IB_ALAPADATOK!C7," ",IB_ALAPADATOK!D7)</f>
        <v>6.1. melléklet a 2019. I. félévi költségvetési tájékoztatóhoz</v>
      </c>
      <c r="C1" s="1833"/>
      <c r="D1" s="1833"/>
      <c r="E1" s="1833"/>
    </row>
    <row r="2" spans="1:5" s="95" customFormat="1" ht="21.15" customHeight="1" thickBot="1" x14ac:dyDescent="0.3">
      <c r="A2" s="950" t="s">
        <v>61</v>
      </c>
      <c r="B2" s="1834" t="str">
        <f>CONCATENATE(IB_ALAPADATOK!A3)</f>
        <v>Hidegkút Község Önkormányzata</v>
      </c>
      <c r="C2" s="1834"/>
      <c r="D2" s="1834"/>
      <c r="E2" s="951" t="s">
        <v>54</v>
      </c>
    </row>
    <row r="3" spans="1:5" s="95" customFormat="1" ht="23.4" thickBot="1" x14ac:dyDescent="0.3">
      <c r="A3" s="950" t="s">
        <v>203</v>
      </c>
      <c r="B3" s="1834" t="s">
        <v>398</v>
      </c>
      <c r="C3" s="1834"/>
      <c r="D3" s="1834"/>
      <c r="E3" s="952" t="s">
        <v>54</v>
      </c>
    </row>
    <row r="4" spans="1:5" s="96" customFormat="1" ht="15.9" customHeight="1" thickBot="1" x14ac:dyDescent="0.35">
      <c r="A4" s="619"/>
      <c r="B4" s="619"/>
      <c r="C4" s="620"/>
      <c r="D4" s="953"/>
      <c r="E4" s="954" t="str">
        <f>'IB_4.sz.mell.'!G4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69" customFormat="1" ht="12.9" customHeight="1" thickBot="1" x14ac:dyDescent="0.3">
      <c r="A6" s="201" t="s">
        <v>493</v>
      </c>
      <c r="B6" s="202" t="s">
        <v>494</v>
      </c>
      <c r="C6" s="202" t="s">
        <v>495</v>
      </c>
      <c r="D6" s="957" t="s">
        <v>497</v>
      </c>
      <c r="E6" s="203" t="s">
        <v>496</v>
      </c>
    </row>
    <row r="7" spans="1:5" s="69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69" customFormat="1" ht="12" customHeight="1" thickBot="1" x14ac:dyDescent="0.3">
      <c r="A8" s="32" t="s">
        <v>18</v>
      </c>
      <c r="B8" s="21" t="s">
        <v>252</v>
      </c>
      <c r="C8" s="407">
        <f>'RM_5.1.sz.mell'!C8</f>
        <v>0</v>
      </c>
      <c r="D8" s="725">
        <f>'RM_5.1.sz.mell'!K8</f>
        <v>0</v>
      </c>
      <c r="E8" s="273">
        <f>+E9+E10+E11+E12+E13+E14</f>
        <v>0</v>
      </c>
    </row>
    <row r="9" spans="1:5" s="97" customFormat="1" ht="12" customHeight="1" x14ac:dyDescent="0.2">
      <c r="A9" s="445" t="s">
        <v>98</v>
      </c>
      <c r="B9" s="426" t="s">
        <v>253</v>
      </c>
      <c r="C9" s="699">
        <f>'RM_5.1.sz.mell'!C9</f>
        <v>0</v>
      </c>
      <c r="D9" s="1475">
        <f>'RM_5.1.sz.mell'!K9</f>
        <v>0</v>
      </c>
      <c r="E9" s="275"/>
    </row>
    <row r="10" spans="1:5" s="98" customFormat="1" ht="12" customHeight="1" x14ac:dyDescent="0.2">
      <c r="A10" s="446" t="s">
        <v>99</v>
      </c>
      <c r="B10" s="427" t="s">
        <v>254</v>
      </c>
      <c r="C10" s="717">
        <f>'RM_5.1.sz.mell'!C10</f>
        <v>0</v>
      </c>
      <c r="D10" s="1476">
        <f>'RM_5.1.sz.mell'!K10</f>
        <v>0</v>
      </c>
      <c r="E10" s="274"/>
    </row>
    <row r="11" spans="1:5" s="98" customFormat="1" ht="12" customHeight="1" x14ac:dyDescent="0.2">
      <c r="A11" s="446" t="s">
        <v>100</v>
      </c>
      <c r="B11" s="427" t="s">
        <v>255</v>
      </c>
      <c r="C11" s="717">
        <f>'RM_5.1.sz.mell'!C11</f>
        <v>0</v>
      </c>
      <c r="D11" s="1476">
        <f>'RM_5.1.sz.mell'!K11</f>
        <v>0</v>
      </c>
      <c r="E11" s="274"/>
    </row>
    <row r="12" spans="1:5" s="98" customFormat="1" ht="12" customHeight="1" x14ac:dyDescent="0.2">
      <c r="A12" s="446" t="s">
        <v>101</v>
      </c>
      <c r="B12" s="427" t="s">
        <v>256</v>
      </c>
      <c r="C12" s="717">
        <f>'RM_5.1.sz.mell'!C12</f>
        <v>0</v>
      </c>
      <c r="D12" s="1476">
        <f>'RM_5.1.sz.mell'!K12</f>
        <v>0</v>
      </c>
      <c r="E12" s="274"/>
    </row>
    <row r="13" spans="1:5" s="98" customFormat="1" ht="12" customHeight="1" x14ac:dyDescent="0.2">
      <c r="A13" s="446" t="s">
        <v>148</v>
      </c>
      <c r="B13" s="427" t="s">
        <v>506</v>
      </c>
      <c r="C13" s="717">
        <f>'RM_5.1.sz.mell'!C13</f>
        <v>0</v>
      </c>
      <c r="D13" s="1476">
        <f>'RM_5.1.sz.mell'!K13</f>
        <v>0</v>
      </c>
      <c r="E13" s="274"/>
    </row>
    <row r="14" spans="1:5" s="97" customFormat="1" ht="12" customHeight="1" thickBot="1" x14ac:dyDescent="0.25">
      <c r="A14" s="447" t="s">
        <v>102</v>
      </c>
      <c r="B14" s="428" t="s">
        <v>433</v>
      </c>
      <c r="C14" s="717">
        <f>'RM_5.1.sz.mell'!C14</f>
        <v>0</v>
      </c>
      <c r="D14" s="1476">
        <f>'RM_5.1.sz.mell'!K14</f>
        <v>0</v>
      </c>
      <c r="E14" s="274"/>
    </row>
    <row r="15" spans="1:5" s="97" customFormat="1" ht="12" customHeight="1" thickBot="1" x14ac:dyDescent="0.3">
      <c r="A15" s="32" t="s">
        <v>19</v>
      </c>
      <c r="B15" s="302" t="s">
        <v>257</v>
      </c>
      <c r="C15" s="407">
        <f>'RM_5.1.sz.mell'!C15</f>
        <v>0</v>
      </c>
      <c r="D15" s="725">
        <f>'RM_5.1.sz.mell'!K15</f>
        <v>0</v>
      </c>
      <c r="E15" s="273">
        <f>+E16+E17+E18+E19+E20</f>
        <v>0</v>
      </c>
    </row>
    <row r="16" spans="1:5" s="97" customFormat="1" ht="12" customHeight="1" x14ac:dyDescent="0.2">
      <c r="A16" s="445" t="s">
        <v>104</v>
      </c>
      <c r="B16" s="426" t="s">
        <v>258</v>
      </c>
      <c r="C16" s="699">
        <f>'RM_5.1.sz.mell'!C16</f>
        <v>0</v>
      </c>
      <c r="D16" s="1475">
        <f>'RM_5.1.sz.mell'!K16</f>
        <v>0</v>
      </c>
      <c r="E16" s="275"/>
    </row>
    <row r="17" spans="1:5" s="97" customFormat="1" ht="12" customHeight="1" x14ac:dyDescent="0.2">
      <c r="A17" s="446" t="s">
        <v>105</v>
      </c>
      <c r="B17" s="427" t="s">
        <v>259</v>
      </c>
      <c r="C17" s="717">
        <f>'RM_5.1.sz.mell'!C17</f>
        <v>0</v>
      </c>
      <c r="D17" s="1476">
        <f>'RM_5.1.sz.mell'!K17</f>
        <v>0</v>
      </c>
      <c r="E17" s="274"/>
    </row>
    <row r="18" spans="1:5" s="97" customFormat="1" ht="12" customHeight="1" x14ac:dyDescent="0.2">
      <c r="A18" s="446" t="s">
        <v>106</v>
      </c>
      <c r="B18" s="427" t="s">
        <v>422</v>
      </c>
      <c r="C18" s="717">
        <f>'RM_5.1.sz.mell'!C18</f>
        <v>0</v>
      </c>
      <c r="D18" s="1476">
        <f>'RM_5.1.sz.mell'!K18</f>
        <v>0</v>
      </c>
      <c r="E18" s="274"/>
    </row>
    <row r="19" spans="1:5" s="97" customFormat="1" ht="12" customHeight="1" x14ac:dyDescent="0.2">
      <c r="A19" s="446" t="s">
        <v>107</v>
      </c>
      <c r="B19" s="427" t="s">
        <v>423</v>
      </c>
      <c r="C19" s="717">
        <f>'RM_5.1.sz.mell'!C19</f>
        <v>0</v>
      </c>
      <c r="D19" s="1476">
        <f>'RM_5.1.sz.mell'!K19</f>
        <v>0</v>
      </c>
      <c r="E19" s="274"/>
    </row>
    <row r="20" spans="1:5" s="97" customFormat="1" ht="12" customHeight="1" x14ac:dyDescent="0.2">
      <c r="A20" s="446" t="s">
        <v>108</v>
      </c>
      <c r="B20" s="427" t="s">
        <v>260</v>
      </c>
      <c r="C20" s="717">
        <f>'RM_5.1.sz.mell'!C20</f>
        <v>0</v>
      </c>
      <c r="D20" s="1476">
        <f>'RM_5.1.sz.mell'!K20</f>
        <v>0</v>
      </c>
      <c r="E20" s="274"/>
    </row>
    <row r="21" spans="1:5" s="98" customFormat="1" ht="12" customHeight="1" thickBot="1" x14ac:dyDescent="0.25">
      <c r="A21" s="447" t="s">
        <v>117</v>
      </c>
      <c r="B21" s="428" t="s">
        <v>261</v>
      </c>
      <c r="C21" s="719">
        <f>'RM_5.1.sz.mell'!C21</f>
        <v>0</v>
      </c>
      <c r="D21" s="1477">
        <f>'RM_5.1.sz.mell'!K21</f>
        <v>0</v>
      </c>
      <c r="E21" s="276"/>
    </row>
    <row r="22" spans="1:5" s="98" customFormat="1" ht="12" customHeight="1" thickBot="1" x14ac:dyDescent="0.3">
      <c r="A22" s="32" t="s">
        <v>20</v>
      </c>
      <c r="B22" s="21" t="s">
        <v>262</v>
      </c>
      <c r="C22" s="407">
        <f>'RM_5.1.sz.mell'!C22</f>
        <v>0</v>
      </c>
      <c r="D22" s="725">
        <f>'RM_5.1.sz.mell'!K22</f>
        <v>0</v>
      </c>
      <c r="E22" s="273">
        <f>+E23+E24+E25+E26+E27</f>
        <v>0</v>
      </c>
    </row>
    <row r="23" spans="1:5" s="98" customFormat="1" ht="12" customHeight="1" x14ac:dyDescent="0.2">
      <c r="A23" s="445" t="s">
        <v>87</v>
      </c>
      <c r="B23" s="426" t="s">
        <v>263</v>
      </c>
      <c r="C23" s="699">
        <f>'RM_5.1.sz.mell'!C23</f>
        <v>0</v>
      </c>
      <c r="D23" s="1475">
        <f>'RM_5.1.sz.mell'!K23</f>
        <v>0</v>
      </c>
      <c r="E23" s="275"/>
    </row>
    <row r="24" spans="1:5" s="97" customFormat="1" ht="12" customHeight="1" x14ac:dyDescent="0.2">
      <c r="A24" s="446" t="s">
        <v>88</v>
      </c>
      <c r="B24" s="427" t="s">
        <v>264</v>
      </c>
      <c r="C24" s="717">
        <f>'RM_5.1.sz.mell'!C24</f>
        <v>0</v>
      </c>
      <c r="D24" s="1476">
        <f>'RM_5.1.sz.mell'!K24</f>
        <v>0</v>
      </c>
      <c r="E24" s="274"/>
    </row>
    <row r="25" spans="1:5" s="98" customFormat="1" ht="12" customHeight="1" x14ac:dyDescent="0.2">
      <c r="A25" s="446" t="s">
        <v>89</v>
      </c>
      <c r="B25" s="427" t="s">
        <v>424</v>
      </c>
      <c r="C25" s="717">
        <f>'RM_5.1.sz.mell'!C25</f>
        <v>0</v>
      </c>
      <c r="D25" s="1476">
        <f>'RM_5.1.sz.mell'!K25</f>
        <v>0</v>
      </c>
      <c r="E25" s="274"/>
    </row>
    <row r="26" spans="1:5" s="98" customFormat="1" ht="12" customHeight="1" x14ac:dyDescent="0.2">
      <c r="A26" s="446" t="s">
        <v>90</v>
      </c>
      <c r="B26" s="427" t="s">
        <v>425</v>
      </c>
      <c r="C26" s="717">
        <f>'RM_5.1.sz.mell'!C26</f>
        <v>0</v>
      </c>
      <c r="D26" s="1476">
        <f>'RM_5.1.sz.mell'!K26</f>
        <v>0</v>
      </c>
      <c r="E26" s="274"/>
    </row>
    <row r="27" spans="1:5" s="98" customFormat="1" ht="12" customHeight="1" x14ac:dyDescent="0.2">
      <c r="A27" s="446" t="s">
        <v>171</v>
      </c>
      <c r="B27" s="427" t="s">
        <v>265</v>
      </c>
      <c r="C27" s="717">
        <f>'RM_5.1.sz.mell'!C27</f>
        <v>0</v>
      </c>
      <c r="D27" s="1476">
        <f>'RM_5.1.sz.mell'!K27</f>
        <v>0</v>
      </c>
      <c r="E27" s="274"/>
    </row>
    <row r="28" spans="1:5" s="98" customFormat="1" ht="12" customHeight="1" thickBot="1" x14ac:dyDescent="0.25">
      <c r="A28" s="447" t="s">
        <v>172</v>
      </c>
      <c r="B28" s="428" t="s">
        <v>266</v>
      </c>
      <c r="C28" s="719">
        <f>'RM_5.1.sz.mell'!C28</f>
        <v>0</v>
      </c>
      <c r="D28" s="1477">
        <f>'RM_5.1.sz.mell'!K28</f>
        <v>0</v>
      </c>
      <c r="E28" s="276"/>
    </row>
    <row r="29" spans="1:5" s="98" customFormat="1" ht="12" customHeight="1" thickBot="1" x14ac:dyDescent="0.3">
      <c r="A29" s="32" t="s">
        <v>173</v>
      </c>
      <c r="B29" s="21" t="s">
        <v>551</v>
      </c>
      <c r="C29" s="414">
        <f>'RM_5.1.sz.mell'!C29</f>
        <v>0</v>
      </c>
      <c r="D29" s="414">
        <f>'RM_5.1.sz.mell'!K29</f>
        <v>0</v>
      </c>
      <c r="E29" s="457">
        <f>SUM(E30:E36)</f>
        <v>0</v>
      </c>
    </row>
    <row r="30" spans="1:5" s="98" customFormat="1" ht="12" customHeight="1" x14ac:dyDescent="0.2">
      <c r="A30" s="445" t="s">
        <v>268</v>
      </c>
      <c r="B30" s="426" t="s">
        <v>555</v>
      </c>
      <c r="C30" s="699">
        <f>'RM_5.1.sz.mell'!C30</f>
        <v>0</v>
      </c>
      <c r="D30" s="699">
        <f>'RM_5.1.sz.mell'!K30</f>
        <v>0</v>
      </c>
      <c r="E30" s="275"/>
    </row>
    <row r="31" spans="1:5" s="98" customFormat="1" ht="12" customHeight="1" x14ac:dyDescent="0.2">
      <c r="A31" s="446" t="s">
        <v>269</v>
      </c>
      <c r="B31" s="427" t="s">
        <v>556</v>
      </c>
      <c r="C31" s="717">
        <f>'RM_5.1.sz.mell'!C31</f>
        <v>0</v>
      </c>
      <c r="D31" s="717">
        <f>'RM_5.1.sz.mell'!K31</f>
        <v>0</v>
      </c>
      <c r="E31" s="274"/>
    </row>
    <row r="32" spans="1:5" s="98" customFormat="1" ht="12" customHeight="1" x14ac:dyDescent="0.2">
      <c r="A32" s="446" t="s">
        <v>270</v>
      </c>
      <c r="B32" s="427" t="s">
        <v>557</v>
      </c>
      <c r="C32" s="717">
        <f>'RM_5.1.sz.mell'!C32</f>
        <v>0</v>
      </c>
      <c r="D32" s="717">
        <f>'RM_5.1.sz.mell'!K32</f>
        <v>0</v>
      </c>
      <c r="E32" s="274"/>
    </row>
    <row r="33" spans="1:5" s="98" customFormat="1" ht="12" customHeight="1" x14ac:dyDescent="0.2">
      <c r="A33" s="446" t="s">
        <v>271</v>
      </c>
      <c r="B33" s="427" t="s">
        <v>558</v>
      </c>
      <c r="C33" s="717">
        <f>'RM_5.1.sz.mell'!C33</f>
        <v>0</v>
      </c>
      <c r="D33" s="717">
        <f>'RM_5.1.sz.mell'!K33</f>
        <v>0</v>
      </c>
      <c r="E33" s="274"/>
    </row>
    <row r="34" spans="1:5" s="98" customFormat="1" ht="12" customHeight="1" x14ac:dyDescent="0.2">
      <c r="A34" s="446" t="s">
        <v>552</v>
      </c>
      <c r="B34" s="427" t="s">
        <v>272</v>
      </c>
      <c r="C34" s="717">
        <f>'RM_5.1.sz.mell'!C34</f>
        <v>0</v>
      </c>
      <c r="D34" s="717">
        <f>'RM_5.1.sz.mell'!K34</f>
        <v>0</v>
      </c>
      <c r="E34" s="274"/>
    </row>
    <row r="35" spans="1:5" s="98" customFormat="1" ht="12" customHeight="1" x14ac:dyDescent="0.2">
      <c r="A35" s="446" t="s">
        <v>553</v>
      </c>
      <c r="B35" s="427" t="s">
        <v>273</v>
      </c>
      <c r="C35" s="717">
        <f>'RM_5.1.sz.mell'!C35</f>
        <v>0</v>
      </c>
      <c r="D35" s="717">
        <f>'RM_5.1.sz.mell'!K35</f>
        <v>0</v>
      </c>
      <c r="E35" s="274"/>
    </row>
    <row r="36" spans="1:5" s="98" customFormat="1" ht="12" customHeight="1" thickBot="1" x14ac:dyDescent="0.25">
      <c r="A36" s="447" t="s">
        <v>554</v>
      </c>
      <c r="B36" s="525" t="s">
        <v>274</v>
      </c>
      <c r="C36" s="719">
        <f>'RM_5.1.sz.mell'!C36</f>
        <v>0</v>
      </c>
      <c r="D36" s="719">
        <f>'RM_5.1.sz.mell'!K36</f>
        <v>0</v>
      </c>
      <c r="E36" s="276"/>
    </row>
    <row r="37" spans="1:5" s="98" customFormat="1" ht="12" customHeight="1" thickBot="1" x14ac:dyDescent="0.3">
      <c r="A37" s="32" t="s">
        <v>22</v>
      </c>
      <c r="B37" s="21" t="s">
        <v>434</v>
      </c>
      <c r="C37" s="407">
        <f>'RM_5.1.sz.mell'!C37</f>
        <v>0</v>
      </c>
      <c r="D37" s="725">
        <f>'RM_5.1.sz.mell'!K37</f>
        <v>0</v>
      </c>
      <c r="E37" s="273">
        <f>SUM(E38:E48)</f>
        <v>0</v>
      </c>
    </row>
    <row r="38" spans="1:5" s="98" customFormat="1" ht="12" customHeight="1" x14ac:dyDescent="0.2">
      <c r="A38" s="445" t="s">
        <v>91</v>
      </c>
      <c r="B38" s="426" t="s">
        <v>277</v>
      </c>
      <c r="C38" s="699">
        <f>'RM_5.1.sz.mell'!C38</f>
        <v>0</v>
      </c>
      <c r="D38" s="1475">
        <f>'RM_5.1.sz.mell'!K38</f>
        <v>0</v>
      </c>
      <c r="E38" s="275"/>
    </row>
    <row r="39" spans="1:5" s="98" customFormat="1" ht="12" customHeight="1" x14ac:dyDescent="0.2">
      <c r="A39" s="446" t="s">
        <v>92</v>
      </c>
      <c r="B39" s="427" t="s">
        <v>278</v>
      </c>
      <c r="C39" s="717">
        <f>'RM_5.1.sz.mell'!C39</f>
        <v>0</v>
      </c>
      <c r="D39" s="1476">
        <f>'RM_5.1.sz.mell'!K39</f>
        <v>0</v>
      </c>
      <c r="E39" s="274"/>
    </row>
    <row r="40" spans="1:5" s="98" customFormat="1" ht="12" customHeight="1" x14ac:dyDescent="0.2">
      <c r="A40" s="446" t="s">
        <v>93</v>
      </c>
      <c r="B40" s="427" t="s">
        <v>279</v>
      </c>
      <c r="C40" s="717">
        <f>'RM_5.1.sz.mell'!C40</f>
        <v>0</v>
      </c>
      <c r="D40" s="1476">
        <f>'RM_5.1.sz.mell'!K40</f>
        <v>0</v>
      </c>
      <c r="E40" s="274"/>
    </row>
    <row r="41" spans="1:5" s="98" customFormat="1" ht="12" customHeight="1" x14ac:dyDescent="0.2">
      <c r="A41" s="446" t="s">
        <v>175</v>
      </c>
      <c r="B41" s="427" t="s">
        <v>280</v>
      </c>
      <c r="C41" s="717">
        <f>'RM_5.1.sz.mell'!C41</f>
        <v>0</v>
      </c>
      <c r="D41" s="1476">
        <f>'RM_5.1.sz.mell'!K41</f>
        <v>0</v>
      </c>
      <c r="E41" s="274"/>
    </row>
    <row r="42" spans="1:5" s="98" customFormat="1" ht="12" customHeight="1" x14ac:dyDescent="0.2">
      <c r="A42" s="446" t="s">
        <v>176</v>
      </c>
      <c r="B42" s="427" t="s">
        <v>281</v>
      </c>
      <c r="C42" s="717">
        <f>'RM_5.1.sz.mell'!C42</f>
        <v>0</v>
      </c>
      <c r="D42" s="1476">
        <f>'RM_5.1.sz.mell'!K42</f>
        <v>0</v>
      </c>
      <c r="E42" s="274"/>
    </row>
    <row r="43" spans="1:5" s="98" customFormat="1" ht="12" customHeight="1" x14ac:dyDescent="0.2">
      <c r="A43" s="446" t="s">
        <v>177</v>
      </c>
      <c r="B43" s="427" t="s">
        <v>282</v>
      </c>
      <c r="C43" s="717">
        <f>'RM_5.1.sz.mell'!C43</f>
        <v>0</v>
      </c>
      <c r="D43" s="1476">
        <f>'RM_5.1.sz.mell'!K43</f>
        <v>0</v>
      </c>
      <c r="E43" s="274"/>
    </row>
    <row r="44" spans="1:5" s="98" customFormat="1" ht="12" customHeight="1" x14ac:dyDescent="0.2">
      <c r="A44" s="446" t="s">
        <v>178</v>
      </c>
      <c r="B44" s="427" t="s">
        <v>283</v>
      </c>
      <c r="C44" s="717">
        <f>'RM_5.1.sz.mell'!C44</f>
        <v>0</v>
      </c>
      <c r="D44" s="1476">
        <f>'RM_5.1.sz.mell'!K44</f>
        <v>0</v>
      </c>
      <c r="E44" s="274"/>
    </row>
    <row r="45" spans="1:5" s="98" customFormat="1" ht="12" customHeight="1" x14ac:dyDescent="0.2">
      <c r="A45" s="446" t="s">
        <v>179</v>
      </c>
      <c r="B45" s="427" t="s">
        <v>559</v>
      </c>
      <c r="C45" s="717">
        <f>'RM_5.1.sz.mell'!C45</f>
        <v>0</v>
      </c>
      <c r="D45" s="1476">
        <f>'RM_5.1.sz.mell'!K45</f>
        <v>0</v>
      </c>
      <c r="E45" s="274"/>
    </row>
    <row r="46" spans="1:5" s="98" customFormat="1" ht="12" customHeight="1" x14ac:dyDescent="0.2">
      <c r="A46" s="446" t="s">
        <v>275</v>
      </c>
      <c r="B46" s="427" t="s">
        <v>285</v>
      </c>
      <c r="C46" s="710">
        <f>'RM_5.1.sz.mell'!C46</f>
        <v>0</v>
      </c>
      <c r="D46" s="1484">
        <f>'RM_5.1.sz.mell'!K46</f>
        <v>0</v>
      </c>
      <c r="E46" s="277"/>
    </row>
    <row r="47" spans="1:5" s="98" customFormat="1" ht="12" customHeight="1" x14ac:dyDescent="0.2">
      <c r="A47" s="447" t="s">
        <v>276</v>
      </c>
      <c r="B47" s="428" t="s">
        <v>436</v>
      </c>
      <c r="C47" s="790">
        <f>'RM_5.1.sz.mell'!C47</f>
        <v>0</v>
      </c>
      <c r="D47" s="1485">
        <f>'RM_5.1.sz.mell'!K47</f>
        <v>0</v>
      </c>
      <c r="E47" s="278"/>
    </row>
    <row r="48" spans="1:5" s="98" customFormat="1" ht="12" customHeight="1" thickBot="1" x14ac:dyDescent="0.25">
      <c r="A48" s="447" t="s">
        <v>435</v>
      </c>
      <c r="B48" s="428" t="s">
        <v>286</v>
      </c>
      <c r="C48" s="790">
        <f>'RM_5.1.sz.mell'!C48</f>
        <v>0</v>
      </c>
      <c r="D48" s="1485">
        <f>'RM_5.1.sz.mell'!K48</f>
        <v>0</v>
      </c>
      <c r="E48" s="278"/>
    </row>
    <row r="49" spans="1:5" s="98" customFormat="1" ht="12" customHeight="1" thickBot="1" x14ac:dyDescent="0.3">
      <c r="A49" s="32" t="s">
        <v>23</v>
      </c>
      <c r="B49" s="21" t="s">
        <v>287</v>
      </c>
      <c r="C49" s="407">
        <f>'RM_5.1.sz.mell'!C49</f>
        <v>0</v>
      </c>
      <c r="D49" s="725">
        <f>'RM_5.1.sz.mell'!K49</f>
        <v>0</v>
      </c>
      <c r="E49" s="273">
        <f>SUM(E50:E54)</f>
        <v>0</v>
      </c>
    </row>
    <row r="50" spans="1:5" s="98" customFormat="1" ht="12" customHeight="1" x14ac:dyDescent="0.2">
      <c r="A50" s="445" t="s">
        <v>94</v>
      </c>
      <c r="B50" s="426" t="s">
        <v>291</v>
      </c>
      <c r="C50" s="703">
        <f>'RM_5.1.sz.mell'!C50</f>
        <v>0</v>
      </c>
      <c r="D50" s="1486">
        <f>'RM_5.1.sz.mell'!K50</f>
        <v>0</v>
      </c>
      <c r="E50" s="300"/>
    </row>
    <row r="51" spans="1:5" s="98" customFormat="1" ht="12" customHeight="1" x14ac:dyDescent="0.2">
      <c r="A51" s="446" t="s">
        <v>95</v>
      </c>
      <c r="B51" s="427" t="s">
        <v>292</v>
      </c>
      <c r="C51" s="710">
        <f>'RM_5.1.sz.mell'!C51</f>
        <v>0</v>
      </c>
      <c r="D51" s="1484">
        <f>'RM_5.1.sz.mell'!K51</f>
        <v>0</v>
      </c>
      <c r="E51" s="277"/>
    </row>
    <row r="52" spans="1:5" s="98" customFormat="1" ht="12" customHeight="1" x14ac:dyDescent="0.2">
      <c r="A52" s="446" t="s">
        <v>288</v>
      </c>
      <c r="B52" s="427" t="s">
        <v>293</v>
      </c>
      <c r="C52" s="710">
        <f>'RM_5.1.sz.mell'!C52</f>
        <v>0</v>
      </c>
      <c r="D52" s="1484">
        <f>'RM_5.1.sz.mell'!K52</f>
        <v>0</v>
      </c>
      <c r="E52" s="277"/>
    </row>
    <row r="53" spans="1:5" s="98" customFormat="1" ht="12" customHeight="1" x14ac:dyDescent="0.2">
      <c r="A53" s="446" t="s">
        <v>289</v>
      </c>
      <c r="B53" s="427" t="s">
        <v>294</v>
      </c>
      <c r="C53" s="710">
        <f>'RM_5.1.sz.mell'!C53</f>
        <v>0</v>
      </c>
      <c r="D53" s="1484">
        <f>'RM_5.1.sz.mell'!K53</f>
        <v>0</v>
      </c>
      <c r="E53" s="277"/>
    </row>
    <row r="54" spans="1:5" s="98" customFormat="1" ht="12" customHeight="1" thickBot="1" x14ac:dyDescent="0.25">
      <c r="A54" s="447" t="s">
        <v>290</v>
      </c>
      <c r="B54" s="428" t="s">
        <v>295</v>
      </c>
      <c r="C54" s="790">
        <f>'RM_5.1.sz.mell'!C54</f>
        <v>0</v>
      </c>
      <c r="D54" s="1485">
        <f>'RM_5.1.sz.mell'!K54</f>
        <v>0</v>
      </c>
      <c r="E54" s="278"/>
    </row>
    <row r="55" spans="1:5" s="98" customFormat="1" ht="12" customHeight="1" thickBot="1" x14ac:dyDescent="0.3">
      <c r="A55" s="32" t="s">
        <v>180</v>
      </c>
      <c r="B55" s="21" t="s">
        <v>296</v>
      </c>
      <c r="C55" s="407">
        <f>'RM_5.1.sz.mell'!C55</f>
        <v>0</v>
      </c>
      <c r="D55" s="725">
        <f>'RM_5.1.sz.mell'!K55</f>
        <v>0</v>
      </c>
      <c r="E55" s="273">
        <f>SUM(E56:E58)</f>
        <v>0</v>
      </c>
    </row>
    <row r="56" spans="1:5" s="98" customFormat="1" ht="12" customHeight="1" x14ac:dyDescent="0.2">
      <c r="A56" s="445" t="s">
        <v>96</v>
      </c>
      <c r="B56" s="426" t="s">
        <v>297</v>
      </c>
      <c r="C56" s="699">
        <f>'RM_5.1.sz.mell'!C56</f>
        <v>0</v>
      </c>
      <c r="D56" s="1475">
        <f>'RM_5.1.sz.mell'!K56</f>
        <v>0</v>
      </c>
      <c r="E56" s="275"/>
    </row>
    <row r="57" spans="1:5" s="98" customFormat="1" ht="12" customHeight="1" x14ac:dyDescent="0.2">
      <c r="A57" s="446" t="s">
        <v>97</v>
      </c>
      <c r="B57" s="427" t="s">
        <v>426</v>
      </c>
      <c r="C57" s="717">
        <f>'RM_5.1.sz.mell'!C57</f>
        <v>0</v>
      </c>
      <c r="D57" s="1476">
        <f>'RM_5.1.sz.mell'!K57</f>
        <v>0</v>
      </c>
      <c r="E57" s="274"/>
    </row>
    <row r="58" spans="1:5" s="98" customFormat="1" ht="12" customHeight="1" x14ac:dyDescent="0.2">
      <c r="A58" s="446" t="s">
        <v>300</v>
      </c>
      <c r="B58" s="427" t="s">
        <v>298</v>
      </c>
      <c r="C58" s="717">
        <f>'RM_5.1.sz.mell'!C58</f>
        <v>0</v>
      </c>
      <c r="D58" s="1476">
        <f>'RM_5.1.sz.mell'!K58</f>
        <v>0</v>
      </c>
      <c r="E58" s="274"/>
    </row>
    <row r="59" spans="1:5" s="98" customFormat="1" ht="12" customHeight="1" thickBot="1" x14ac:dyDescent="0.25">
      <c r="A59" s="447" t="s">
        <v>301</v>
      </c>
      <c r="B59" s="428" t="s">
        <v>299</v>
      </c>
      <c r="C59" s="719">
        <f>'RM_5.1.sz.mell'!C59</f>
        <v>0</v>
      </c>
      <c r="D59" s="1477">
        <f>'RM_5.1.sz.mell'!K59</f>
        <v>0</v>
      </c>
      <c r="E59" s="276"/>
    </row>
    <row r="60" spans="1:5" s="98" customFormat="1" ht="12" customHeight="1" thickBot="1" x14ac:dyDescent="0.3">
      <c r="A60" s="32" t="s">
        <v>25</v>
      </c>
      <c r="B60" s="302" t="s">
        <v>302</v>
      </c>
      <c r="C60" s="407">
        <f>'RM_5.1.sz.mell'!C60</f>
        <v>0</v>
      </c>
      <c r="D60" s="725">
        <f>'RM_5.1.sz.mell'!K60</f>
        <v>0</v>
      </c>
      <c r="E60" s="273">
        <f>SUM(E61:E63)</f>
        <v>0</v>
      </c>
    </row>
    <row r="61" spans="1:5" s="98" customFormat="1" ht="12" customHeight="1" x14ac:dyDescent="0.2">
      <c r="A61" s="445" t="s">
        <v>181</v>
      </c>
      <c r="B61" s="426" t="s">
        <v>304</v>
      </c>
      <c r="C61" s="710">
        <f>'RM_5.1.sz.mell'!C61</f>
        <v>0</v>
      </c>
      <c r="D61" s="1484">
        <f>'RM_5.1.sz.mell'!K61</f>
        <v>0</v>
      </c>
      <c r="E61" s="277"/>
    </row>
    <row r="62" spans="1:5" s="98" customFormat="1" ht="12" customHeight="1" x14ac:dyDescent="0.2">
      <c r="A62" s="446" t="s">
        <v>182</v>
      </c>
      <c r="B62" s="427" t="s">
        <v>427</v>
      </c>
      <c r="C62" s="710">
        <f>'RM_5.1.sz.mell'!C62</f>
        <v>0</v>
      </c>
      <c r="D62" s="1484">
        <f>'RM_5.1.sz.mell'!K62</f>
        <v>0</v>
      </c>
      <c r="E62" s="277"/>
    </row>
    <row r="63" spans="1:5" s="98" customFormat="1" ht="12" customHeight="1" x14ac:dyDescent="0.2">
      <c r="A63" s="446" t="s">
        <v>231</v>
      </c>
      <c r="B63" s="427" t="s">
        <v>305</v>
      </c>
      <c r="C63" s="710">
        <f>'RM_5.1.sz.mell'!C63</f>
        <v>0</v>
      </c>
      <c r="D63" s="1484">
        <f>'RM_5.1.sz.mell'!K63</f>
        <v>0</v>
      </c>
      <c r="E63" s="277"/>
    </row>
    <row r="64" spans="1:5" s="98" customFormat="1" ht="12" customHeight="1" thickBot="1" x14ac:dyDescent="0.25">
      <c r="A64" s="447" t="s">
        <v>303</v>
      </c>
      <c r="B64" s="428" t="s">
        <v>306</v>
      </c>
      <c r="C64" s="710">
        <f>'RM_5.1.sz.mell'!C64</f>
        <v>0</v>
      </c>
      <c r="D64" s="1484">
        <f>'RM_5.1.sz.mell'!K64</f>
        <v>0</v>
      </c>
      <c r="E64" s="277"/>
    </row>
    <row r="65" spans="1:5" s="98" customFormat="1" ht="12" customHeight="1" thickBot="1" x14ac:dyDescent="0.3">
      <c r="A65" s="32" t="s">
        <v>26</v>
      </c>
      <c r="B65" s="21" t="s">
        <v>307</v>
      </c>
      <c r="C65" s="414">
        <f>'RM_5.1.sz.mell'!C65</f>
        <v>0</v>
      </c>
      <c r="D65" s="726">
        <f>'RM_5.1.sz.mell'!K65</f>
        <v>0</v>
      </c>
      <c r="E65" s="457">
        <f>+E8+E15+E22+E29+E37+E49+E55+E60</f>
        <v>0</v>
      </c>
    </row>
    <row r="66" spans="1:5" s="98" customFormat="1" ht="12" customHeight="1" thickBot="1" x14ac:dyDescent="0.25">
      <c r="A66" s="448" t="s">
        <v>394</v>
      </c>
      <c r="B66" s="302" t="s">
        <v>309</v>
      </c>
      <c r="C66" s="407">
        <f>'RM_5.1.sz.mell'!C66</f>
        <v>0</v>
      </c>
      <c r="D66" s="725">
        <f>'RM_5.1.sz.mell'!K66</f>
        <v>0</v>
      </c>
      <c r="E66" s="273">
        <f>SUM(E67:E69)</f>
        <v>0</v>
      </c>
    </row>
    <row r="67" spans="1:5" s="98" customFormat="1" ht="12" customHeight="1" x14ac:dyDescent="0.2">
      <c r="A67" s="445" t="s">
        <v>337</v>
      </c>
      <c r="B67" s="426" t="s">
        <v>310</v>
      </c>
      <c r="C67" s="710">
        <f>'RM_5.1.sz.mell'!C67</f>
        <v>0</v>
      </c>
      <c r="D67" s="1484">
        <f>'RM_5.1.sz.mell'!K67</f>
        <v>0</v>
      </c>
      <c r="E67" s="277"/>
    </row>
    <row r="68" spans="1:5" s="98" customFormat="1" ht="12" customHeight="1" x14ac:dyDescent="0.2">
      <c r="A68" s="446" t="s">
        <v>346</v>
      </c>
      <c r="B68" s="427" t="s">
        <v>311</v>
      </c>
      <c r="C68" s="710">
        <f>'RM_5.1.sz.mell'!C68</f>
        <v>0</v>
      </c>
      <c r="D68" s="1484">
        <f>'RM_5.1.sz.mell'!K68</f>
        <v>0</v>
      </c>
      <c r="E68" s="277"/>
    </row>
    <row r="69" spans="1:5" s="98" customFormat="1" ht="12" customHeight="1" thickBot="1" x14ac:dyDescent="0.25">
      <c r="A69" s="455" t="s">
        <v>347</v>
      </c>
      <c r="B69" s="796" t="s">
        <v>461</v>
      </c>
      <c r="C69" s="707">
        <f>'RM_5.1.sz.mell'!C69</f>
        <v>0</v>
      </c>
      <c r="D69" s="1487">
        <f>'RM_5.1.sz.mell'!K69</f>
        <v>0</v>
      </c>
      <c r="E69" s="958"/>
    </row>
    <row r="70" spans="1:5" s="98" customFormat="1" ht="12" customHeight="1" thickBot="1" x14ac:dyDescent="0.25">
      <c r="A70" s="448" t="s">
        <v>313</v>
      </c>
      <c r="B70" s="302" t="s">
        <v>314</v>
      </c>
      <c r="C70" s="407">
        <f>'RM_5.1.sz.mell'!C70</f>
        <v>0</v>
      </c>
      <c r="D70" s="407">
        <f>'RM_5.1.sz.mell'!K70</f>
        <v>0</v>
      </c>
      <c r="E70" s="273">
        <f>SUM(E71:E74)</f>
        <v>0</v>
      </c>
    </row>
    <row r="71" spans="1:5" s="98" customFormat="1" ht="12" customHeight="1" x14ac:dyDescent="0.2">
      <c r="A71" s="445" t="s">
        <v>149</v>
      </c>
      <c r="B71" s="574" t="s">
        <v>315</v>
      </c>
      <c r="C71" s="710">
        <f>'RM_5.1.sz.mell'!C71</f>
        <v>0</v>
      </c>
      <c r="D71" s="710">
        <f>'RM_5.1.sz.mell'!K71</f>
        <v>0</v>
      </c>
      <c r="E71" s="277"/>
    </row>
    <row r="72" spans="1:5" s="98" customFormat="1" ht="12" customHeight="1" x14ac:dyDescent="0.2">
      <c r="A72" s="446" t="s">
        <v>150</v>
      </c>
      <c r="B72" s="574" t="s">
        <v>571</v>
      </c>
      <c r="C72" s="710">
        <f>'RM_5.1.sz.mell'!C72</f>
        <v>0</v>
      </c>
      <c r="D72" s="710">
        <f>'RM_5.1.sz.mell'!K72</f>
        <v>0</v>
      </c>
      <c r="E72" s="277"/>
    </row>
    <row r="73" spans="1:5" s="98" customFormat="1" ht="12" customHeight="1" x14ac:dyDescent="0.2">
      <c r="A73" s="446" t="s">
        <v>338</v>
      </c>
      <c r="B73" s="574" t="s">
        <v>316</v>
      </c>
      <c r="C73" s="710">
        <f>'RM_5.1.sz.mell'!C73</f>
        <v>0</v>
      </c>
      <c r="D73" s="710">
        <f>'RM_5.1.sz.mell'!K73</f>
        <v>0</v>
      </c>
      <c r="E73" s="277"/>
    </row>
    <row r="74" spans="1:5" s="98" customFormat="1" ht="12" customHeight="1" thickBot="1" x14ac:dyDescent="0.3">
      <c r="A74" s="447" t="s">
        <v>339</v>
      </c>
      <c r="B74" s="575" t="s">
        <v>572</v>
      </c>
      <c r="C74" s="710">
        <f>'RM_5.1.sz.mell'!C74</f>
        <v>0</v>
      </c>
      <c r="D74" s="710">
        <f>'RM_5.1.sz.mell'!K74</f>
        <v>0</v>
      </c>
      <c r="E74" s="277"/>
    </row>
    <row r="75" spans="1:5" s="98" customFormat="1" ht="12" customHeight="1" thickBot="1" x14ac:dyDescent="0.25">
      <c r="A75" s="448" t="s">
        <v>317</v>
      </c>
      <c r="B75" s="302" t="s">
        <v>318</v>
      </c>
      <c r="C75" s="407">
        <f>'RM_5.1.sz.mell'!C75</f>
        <v>0</v>
      </c>
      <c r="D75" s="407">
        <f>'RM_5.1.sz.mell'!K75</f>
        <v>0</v>
      </c>
      <c r="E75" s="273">
        <f>SUM(E76:E77)</f>
        <v>0</v>
      </c>
    </row>
    <row r="76" spans="1:5" s="98" customFormat="1" ht="12" customHeight="1" x14ac:dyDescent="0.2">
      <c r="A76" s="445" t="s">
        <v>340</v>
      </c>
      <c r="B76" s="426" t="s">
        <v>319</v>
      </c>
      <c r="C76" s="710">
        <f>'RM_5.1.sz.mell'!C76</f>
        <v>0</v>
      </c>
      <c r="D76" s="710">
        <f>'RM_5.1.sz.mell'!K76</f>
        <v>0</v>
      </c>
      <c r="E76" s="277"/>
    </row>
    <row r="77" spans="1:5" s="98" customFormat="1" ht="12" customHeight="1" thickBot="1" x14ac:dyDescent="0.25">
      <c r="A77" s="447" t="s">
        <v>341</v>
      </c>
      <c r="B77" s="428" t="s">
        <v>320</v>
      </c>
      <c r="C77" s="710">
        <f>'RM_5.1.sz.mell'!C77</f>
        <v>0</v>
      </c>
      <c r="D77" s="710">
        <f>'RM_5.1.sz.mell'!K77</f>
        <v>0</v>
      </c>
      <c r="E77" s="277"/>
    </row>
    <row r="78" spans="1:5" s="97" customFormat="1" ht="12" customHeight="1" thickBot="1" x14ac:dyDescent="0.25">
      <c r="A78" s="448" t="s">
        <v>321</v>
      </c>
      <c r="B78" s="302" t="s">
        <v>322</v>
      </c>
      <c r="C78" s="407">
        <f>'RM_5.1.sz.mell'!C78</f>
        <v>0</v>
      </c>
      <c r="D78" s="407">
        <f>'RM_5.1.sz.mell'!K78</f>
        <v>0</v>
      </c>
      <c r="E78" s="273">
        <f>SUM(E79:E81)</f>
        <v>0</v>
      </c>
    </row>
    <row r="79" spans="1:5" s="98" customFormat="1" ht="12" customHeight="1" x14ac:dyDescent="0.2">
      <c r="A79" s="445" t="s">
        <v>342</v>
      </c>
      <c r="B79" s="426" t="s">
        <v>323</v>
      </c>
      <c r="C79" s="710">
        <f>'RM_5.1.sz.mell'!C79</f>
        <v>0</v>
      </c>
      <c r="D79" s="710">
        <f>'RM_5.1.sz.mell'!K79</f>
        <v>0</v>
      </c>
      <c r="E79" s="277"/>
    </row>
    <row r="80" spans="1:5" s="98" customFormat="1" ht="12" customHeight="1" x14ac:dyDescent="0.2">
      <c r="A80" s="446" t="s">
        <v>343</v>
      </c>
      <c r="B80" s="427" t="s">
        <v>324</v>
      </c>
      <c r="C80" s="710">
        <f>'RM_5.1.sz.mell'!C80</f>
        <v>0</v>
      </c>
      <c r="D80" s="710">
        <f>'RM_5.1.sz.mell'!K80</f>
        <v>0</v>
      </c>
      <c r="E80" s="277"/>
    </row>
    <row r="81" spans="1:5" s="98" customFormat="1" ht="12" customHeight="1" thickBot="1" x14ac:dyDescent="0.25">
      <c r="A81" s="447" t="s">
        <v>344</v>
      </c>
      <c r="B81" s="428" t="s">
        <v>573</v>
      </c>
      <c r="C81" s="710">
        <f>'RM_5.1.sz.mell'!C81</f>
        <v>0</v>
      </c>
      <c r="D81" s="710">
        <f>'RM_5.1.sz.mell'!K81</f>
        <v>0</v>
      </c>
      <c r="E81" s="277"/>
    </row>
    <row r="82" spans="1:5" s="98" customFormat="1" ht="12" customHeight="1" thickBot="1" x14ac:dyDescent="0.25">
      <c r="A82" s="448" t="s">
        <v>325</v>
      </c>
      <c r="B82" s="302" t="s">
        <v>345</v>
      </c>
      <c r="C82" s="407">
        <f>'RM_5.1.sz.mell'!C82</f>
        <v>0</v>
      </c>
      <c r="D82" s="407">
        <f>'RM_5.1.sz.mell'!K82</f>
        <v>0</v>
      </c>
      <c r="E82" s="273">
        <f>SUM(E83:E86)</f>
        <v>0</v>
      </c>
    </row>
    <row r="83" spans="1:5" s="98" customFormat="1" ht="12" customHeight="1" x14ac:dyDescent="0.2">
      <c r="A83" s="449" t="s">
        <v>326</v>
      </c>
      <c r="B83" s="426" t="s">
        <v>327</v>
      </c>
      <c r="C83" s="710">
        <f>'RM_5.1.sz.mell'!C83</f>
        <v>0</v>
      </c>
      <c r="D83" s="710">
        <f>'RM_5.1.sz.mell'!K83</f>
        <v>0</v>
      </c>
      <c r="E83" s="277"/>
    </row>
    <row r="84" spans="1:5" s="98" customFormat="1" ht="12" customHeight="1" x14ac:dyDescent="0.2">
      <c r="A84" s="450" t="s">
        <v>328</v>
      </c>
      <c r="B84" s="427" t="s">
        <v>329</v>
      </c>
      <c r="C84" s="710">
        <f>'RM_5.1.sz.mell'!C84</f>
        <v>0</v>
      </c>
      <c r="D84" s="710">
        <f>'RM_5.1.sz.mell'!K84</f>
        <v>0</v>
      </c>
      <c r="E84" s="277"/>
    </row>
    <row r="85" spans="1:5" s="98" customFormat="1" ht="12" customHeight="1" x14ac:dyDescent="0.2">
      <c r="A85" s="450" t="s">
        <v>330</v>
      </c>
      <c r="B85" s="427" t="s">
        <v>331</v>
      </c>
      <c r="C85" s="710">
        <f>'RM_5.1.sz.mell'!C85</f>
        <v>0</v>
      </c>
      <c r="D85" s="710">
        <f>'RM_5.1.sz.mell'!K85</f>
        <v>0</v>
      </c>
      <c r="E85" s="277"/>
    </row>
    <row r="86" spans="1:5" s="97" customFormat="1" ht="12" customHeight="1" thickBot="1" x14ac:dyDescent="0.25">
      <c r="A86" s="451" t="s">
        <v>332</v>
      </c>
      <c r="B86" s="428" t="s">
        <v>333</v>
      </c>
      <c r="C86" s="710">
        <f>'RM_5.1.sz.mell'!C86</f>
        <v>0</v>
      </c>
      <c r="D86" s="710">
        <f>'RM_5.1.sz.mell'!K86</f>
        <v>0</v>
      </c>
      <c r="E86" s="277"/>
    </row>
    <row r="87" spans="1:5" s="97" customFormat="1" ht="12" customHeight="1" thickBot="1" x14ac:dyDescent="0.25">
      <c r="A87" s="448" t="s">
        <v>334</v>
      </c>
      <c r="B87" s="302" t="s">
        <v>475</v>
      </c>
      <c r="C87" s="407">
        <f>'RM_5.1.sz.mell'!C87</f>
        <v>0</v>
      </c>
      <c r="D87" s="407">
        <f>'RM_5.1.sz.mell'!K87</f>
        <v>0</v>
      </c>
      <c r="E87" s="476"/>
    </row>
    <row r="88" spans="1:5" s="97" customFormat="1" ht="12" customHeight="1" thickBot="1" x14ac:dyDescent="0.25">
      <c r="A88" s="448" t="s">
        <v>507</v>
      </c>
      <c r="B88" s="302" t="s">
        <v>335</v>
      </c>
      <c r="C88" s="407">
        <f>'RM_5.1.sz.mell'!C88</f>
        <v>0</v>
      </c>
      <c r="D88" s="407">
        <f>'RM_5.1.sz.mell'!K88</f>
        <v>0</v>
      </c>
      <c r="E88" s="476"/>
    </row>
    <row r="89" spans="1:5" s="97" customFormat="1" ht="12" customHeight="1" thickBot="1" x14ac:dyDescent="0.25">
      <c r="A89" s="448" t="s">
        <v>508</v>
      </c>
      <c r="B89" s="433" t="s">
        <v>478</v>
      </c>
      <c r="C89" s="414">
        <f>'RM_5.1.sz.mell'!C89</f>
        <v>0</v>
      </c>
      <c r="D89" s="414">
        <f>'RM_5.1.sz.mell'!K89</f>
        <v>0</v>
      </c>
      <c r="E89" s="457">
        <f>+E66+E70+E75+E78+E82+E88+E87</f>
        <v>0</v>
      </c>
    </row>
    <row r="90" spans="1:5" s="97" customFormat="1" ht="12" customHeight="1" thickBot="1" x14ac:dyDescent="0.25">
      <c r="A90" s="452" t="s">
        <v>509</v>
      </c>
      <c r="B90" s="434" t="s">
        <v>510</v>
      </c>
      <c r="C90" s="414">
        <f>'RM_5.1.sz.mell'!C90</f>
        <v>0</v>
      </c>
      <c r="D90" s="414">
        <f>'RM_5.1.sz.mell'!K90</f>
        <v>0</v>
      </c>
      <c r="E90" s="457">
        <f>+E65+E89</f>
        <v>0</v>
      </c>
    </row>
    <row r="91" spans="1:5" s="98" customFormat="1" ht="15.15" customHeight="1" thickBot="1" x14ac:dyDescent="0.3">
      <c r="A91" s="245"/>
      <c r="B91" s="246"/>
      <c r="C91" s="372"/>
    </row>
    <row r="92" spans="1:5" s="69" customFormat="1" ht="16.5" customHeight="1" thickBot="1" x14ac:dyDescent="0.3">
      <c r="A92" s="1758" t="s">
        <v>57</v>
      </c>
      <c r="B92" s="1835"/>
      <c r="C92" s="1835"/>
      <c r="D92" s="1835"/>
      <c r="E92" s="1836"/>
    </row>
    <row r="93" spans="1:5" s="99" customFormat="1" ht="12" customHeight="1" thickBot="1" x14ac:dyDescent="0.3">
      <c r="A93" s="419" t="s">
        <v>18</v>
      </c>
      <c r="B93" s="28" t="s">
        <v>514</v>
      </c>
      <c r="C93" s="406">
        <f>'RM_5.1.sz.mell'!C93</f>
        <v>0</v>
      </c>
      <c r="D93" s="406">
        <f>'RM_5.1.sz.mell'!K93</f>
        <v>0</v>
      </c>
      <c r="E93" s="501">
        <f>+E94+E95+E96+E97+E98+E111</f>
        <v>0</v>
      </c>
    </row>
    <row r="94" spans="1:5" ht="12" customHeight="1" x14ac:dyDescent="0.25">
      <c r="A94" s="453" t="s">
        <v>98</v>
      </c>
      <c r="B94" s="10" t="s">
        <v>49</v>
      </c>
      <c r="C94" s="715">
        <f>'RM_5.1.sz.mell'!C94</f>
        <v>0</v>
      </c>
      <c r="D94" s="715">
        <f>'RM_5.1.sz.mell'!K94</f>
        <v>0</v>
      </c>
      <c r="E94" s="502"/>
    </row>
    <row r="95" spans="1:5" ht="12" customHeight="1" x14ac:dyDescent="0.25">
      <c r="A95" s="446" t="s">
        <v>99</v>
      </c>
      <c r="B95" s="8" t="s">
        <v>183</v>
      </c>
      <c r="C95" s="717">
        <f>'RM_5.1.sz.mell'!C95</f>
        <v>0</v>
      </c>
      <c r="D95" s="717">
        <f>'RM_5.1.sz.mell'!K95</f>
        <v>0</v>
      </c>
      <c r="E95" s="274"/>
    </row>
    <row r="96" spans="1:5" ht="12" customHeight="1" x14ac:dyDescent="0.25">
      <c r="A96" s="446" t="s">
        <v>100</v>
      </c>
      <c r="B96" s="8" t="s">
        <v>140</v>
      </c>
      <c r="C96" s="719">
        <f>'RM_5.1.sz.mell'!C96</f>
        <v>0</v>
      </c>
      <c r="D96" s="717">
        <f>'RM_5.1.sz.mell'!K96</f>
        <v>0</v>
      </c>
      <c r="E96" s="276"/>
    </row>
    <row r="97" spans="1:5" ht="12" customHeight="1" x14ac:dyDescent="0.25">
      <c r="A97" s="446" t="s">
        <v>101</v>
      </c>
      <c r="B97" s="11" t="s">
        <v>184</v>
      </c>
      <c r="C97" s="719">
        <f>'RM_5.1.sz.mell'!C97</f>
        <v>0</v>
      </c>
      <c r="D97" s="1477">
        <f>'RM_5.1.sz.mell'!K97</f>
        <v>0</v>
      </c>
      <c r="E97" s="276"/>
    </row>
    <row r="98" spans="1:5" ht="12" customHeight="1" x14ac:dyDescent="0.25">
      <c r="A98" s="446" t="s">
        <v>112</v>
      </c>
      <c r="B98" s="19" t="s">
        <v>185</v>
      </c>
      <c r="C98" s="719">
        <f>'RM_5.1.sz.mell'!C98</f>
        <v>0</v>
      </c>
      <c r="D98" s="1477">
        <f>'RM_5.1.sz.mell'!K98</f>
        <v>0</v>
      </c>
      <c r="E98" s="276"/>
    </row>
    <row r="99" spans="1:5" ht="12" customHeight="1" x14ac:dyDescent="0.25">
      <c r="A99" s="446" t="s">
        <v>102</v>
      </c>
      <c r="B99" s="8" t="s">
        <v>511</v>
      </c>
      <c r="C99" s="719">
        <f>'RM_5.1.sz.mell'!C99</f>
        <v>0</v>
      </c>
      <c r="D99" s="1477">
        <f>'RM_5.1.sz.mell'!K99</f>
        <v>0</v>
      </c>
      <c r="E99" s="276"/>
    </row>
    <row r="100" spans="1:5" ht="12" customHeight="1" x14ac:dyDescent="0.2">
      <c r="A100" s="446" t="s">
        <v>103</v>
      </c>
      <c r="B100" s="146" t="s">
        <v>441</v>
      </c>
      <c r="C100" s="719">
        <f>'RM_5.1.sz.mell'!C100</f>
        <v>0</v>
      </c>
      <c r="D100" s="1477">
        <f>'RM_5.1.sz.mell'!K100</f>
        <v>0</v>
      </c>
      <c r="E100" s="276"/>
    </row>
    <row r="101" spans="1:5" ht="12" customHeight="1" x14ac:dyDescent="0.2">
      <c r="A101" s="446" t="s">
        <v>113</v>
      </c>
      <c r="B101" s="146" t="s">
        <v>440</v>
      </c>
      <c r="C101" s="719">
        <f>'RM_5.1.sz.mell'!C101</f>
        <v>0</v>
      </c>
      <c r="D101" s="1477">
        <f>'RM_5.1.sz.mell'!K101</f>
        <v>0</v>
      </c>
      <c r="E101" s="276"/>
    </row>
    <row r="102" spans="1:5" ht="12" customHeight="1" x14ac:dyDescent="0.2">
      <c r="A102" s="446" t="s">
        <v>114</v>
      </c>
      <c r="B102" s="146" t="s">
        <v>351</v>
      </c>
      <c r="C102" s="719">
        <f>'RM_5.1.sz.mell'!C102</f>
        <v>0</v>
      </c>
      <c r="D102" s="1477">
        <f>'RM_5.1.sz.mell'!K102</f>
        <v>0</v>
      </c>
      <c r="E102" s="276"/>
    </row>
    <row r="103" spans="1:5" ht="12" customHeight="1" x14ac:dyDescent="0.25">
      <c r="A103" s="446" t="s">
        <v>115</v>
      </c>
      <c r="B103" s="147" t="s">
        <v>352</v>
      </c>
      <c r="C103" s="719">
        <f>'RM_5.1.sz.mell'!C103</f>
        <v>0</v>
      </c>
      <c r="D103" s="1477">
        <f>'RM_5.1.sz.mell'!K103</f>
        <v>0</v>
      </c>
      <c r="E103" s="276"/>
    </row>
    <row r="104" spans="1:5" ht="12" customHeight="1" x14ac:dyDescent="0.25">
      <c r="A104" s="446" t="s">
        <v>116</v>
      </c>
      <c r="B104" s="147" t="s">
        <v>353</v>
      </c>
      <c r="C104" s="719">
        <f>'RM_5.1.sz.mell'!C104</f>
        <v>0</v>
      </c>
      <c r="D104" s="1477">
        <f>'RM_5.1.sz.mell'!K104</f>
        <v>0</v>
      </c>
      <c r="E104" s="276"/>
    </row>
    <row r="105" spans="1:5" ht="12" customHeight="1" x14ac:dyDescent="0.2">
      <c r="A105" s="446" t="s">
        <v>118</v>
      </c>
      <c r="B105" s="146" t="s">
        <v>354</v>
      </c>
      <c r="C105" s="719">
        <f>'RM_5.1.sz.mell'!C105</f>
        <v>0</v>
      </c>
      <c r="D105" s="1477">
        <f>'RM_5.1.sz.mell'!K105</f>
        <v>0</v>
      </c>
      <c r="E105" s="276"/>
    </row>
    <row r="106" spans="1:5" ht="12" customHeight="1" x14ac:dyDescent="0.2">
      <c r="A106" s="446" t="s">
        <v>186</v>
      </c>
      <c r="B106" s="146" t="s">
        <v>355</v>
      </c>
      <c r="C106" s="719">
        <f>'RM_5.1.sz.mell'!C106</f>
        <v>0</v>
      </c>
      <c r="D106" s="1477">
        <f>'RM_5.1.sz.mell'!K106</f>
        <v>0</v>
      </c>
      <c r="E106" s="276"/>
    </row>
    <row r="107" spans="1:5" ht="12" customHeight="1" x14ac:dyDescent="0.25">
      <c r="A107" s="446" t="s">
        <v>349</v>
      </c>
      <c r="B107" s="147" t="s">
        <v>356</v>
      </c>
      <c r="C107" s="717">
        <f>'RM_5.1.sz.mell'!C107</f>
        <v>0</v>
      </c>
      <c r="D107" s="1477">
        <f>'RM_5.1.sz.mell'!K107</f>
        <v>0</v>
      </c>
      <c r="E107" s="276"/>
    </row>
    <row r="108" spans="1:5" ht="12" customHeight="1" x14ac:dyDescent="0.25">
      <c r="A108" s="454" t="s">
        <v>350</v>
      </c>
      <c r="B108" s="148" t="s">
        <v>357</v>
      </c>
      <c r="C108" s="719">
        <f>'RM_5.1.sz.mell'!C108</f>
        <v>0</v>
      </c>
      <c r="D108" s="1477">
        <f>'RM_5.1.sz.mell'!K108</f>
        <v>0</v>
      </c>
      <c r="E108" s="276"/>
    </row>
    <row r="109" spans="1:5" ht="12" customHeight="1" x14ac:dyDescent="0.25">
      <c r="A109" s="446" t="s">
        <v>438</v>
      </c>
      <c r="B109" s="148" t="s">
        <v>358</v>
      </c>
      <c r="C109" s="719">
        <f>'RM_5.1.sz.mell'!C109</f>
        <v>0</v>
      </c>
      <c r="D109" s="1477">
        <f>'RM_5.1.sz.mell'!K109</f>
        <v>0</v>
      </c>
      <c r="E109" s="276"/>
    </row>
    <row r="110" spans="1:5" ht="12" customHeight="1" x14ac:dyDescent="0.25">
      <c r="A110" s="446" t="s">
        <v>439</v>
      </c>
      <c r="B110" s="147" t="s">
        <v>359</v>
      </c>
      <c r="C110" s="717">
        <f>'RM_5.1.sz.mell'!C110</f>
        <v>0</v>
      </c>
      <c r="D110" s="1476">
        <f>'RM_5.1.sz.mell'!K110</f>
        <v>0</v>
      </c>
      <c r="E110" s="274"/>
    </row>
    <row r="111" spans="1:5" ht="12" customHeight="1" x14ac:dyDescent="0.25">
      <c r="A111" s="446" t="s">
        <v>443</v>
      </c>
      <c r="B111" s="11" t="s">
        <v>50</v>
      </c>
      <c r="C111" s="717">
        <f>'RM_5.1.sz.mell'!C111</f>
        <v>0</v>
      </c>
      <c r="D111" s="1476">
        <f>'RM_5.1.sz.mell'!K111</f>
        <v>0</v>
      </c>
      <c r="E111" s="274"/>
    </row>
    <row r="112" spans="1:5" ht="12" customHeight="1" x14ac:dyDescent="0.25">
      <c r="A112" s="447" t="s">
        <v>444</v>
      </c>
      <c r="B112" s="8" t="s">
        <v>512</v>
      </c>
      <c r="C112" s="719">
        <f>'RM_5.1.sz.mell'!C112</f>
        <v>0</v>
      </c>
      <c r="D112" s="1477">
        <f>'RM_5.1.sz.mell'!K112</f>
        <v>0</v>
      </c>
      <c r="E112" s="276"/>
    </row>
    <row r="113" spans="1:5" ht="12" customHeight="1" thickBot="1" x14ac:dyDescent="0.3">
      <c r="A113" s="455" t="s">
        <v>445</v>
      </c>
      <c r="B113" s="149" t="s">
        <v>513</v>
      </c>
      <c r="C113" s="721">
        <f>'RM_5.1.sz.mell'!C113</f>
        <v>0</v>
      </c>
      <c r="D113" s="1515">
        <f>'RM_5.1.sz.mell'!K113</f>
        <v>0</v>
      </c>
      <c r="E113" s="503"/>
    </row>
    <row r="114" spans="1:5" ht="12" customHeight="1" thickBot="1" x14ac:dyDescent="0.3">
      <c r="A114" s="32" t="s">
        <v>19</v>
      </c>
      <c r="B114" s="27" t="s">
        <v>360</v>
      </c>
      <c r="C114" s="407">
        <f>'RM_5.1.sz.mell'!C114</f>
        <v>0</v>
      </c>
      <c r="D114" s="725">
        <f>'RM_5.1.sz.mell'!K114</f>
        <v>0</v>
      </c>
      <c r="E114" s="273">
        <f>+E115+E117+E119</f>
        <v>0</v>
      </c>
    </row>
    <row r="115" spans="1:5" ht="12" customHeight="1" x14ac:dyDescent="0.25">
      <c r="A115" s="445" t="s">
        <v>104</v>
      </c>
      <c r="B115" s="8" t="s">
        <v>230</v>
      </c>
      <c r="C115" s="699">
        <f>'RM_5.1.sz.mell'!C115</f>
        <v>0</v>
      </c>
      <c r="D115" s="1475">
        <f>'RM_5.1.sz.mell'!K115</f>
        <v>0</v>
      </c>
      <c r="E115" s="275"/>
    </row>
    <row r="116" spans="1:5" ht="12" customHeight="1" x14ac:dyDescent="0.25">
      <c r="A116" s="445" t="s">
        <v>105</v>
      </c>
      <c r="B116" s="12" t="s">
        <v>364</v>
      </c>
      <c r="C116" s="699">
        <f>'RM_5.1.sz.mell'!C116</f>
        <v>0</v>
      </c>
      <c r="D116" s="1475">
        <f>'RM_5.1.sz.mell'!K116</f>
        <v>0</v>
      </c>
      <c r="E116" s="275"/>
    </row>
    <row r="117" spans="1:5" ht="12" customHeight="1" x14ac:dyDescent="0.25">
      <c r="A117" s="445" t="s">
        <v>106</v>
      </c>
      <c r="B117" s="12" t="s">
        <v>187</v>
      </c>
      <c r="C117" s="717">
        <f>'RM_5.1.sz.mell'!C117</f>
        <v>0</v>
      </c>
      <c r="D117" s="1476">
        <f>'RM_5.1.sz.mell'!K117</f>
        <v>0</v>
      </c>
      <c r="E117" s="274"/>
    </row>
    <row r="118" spans="1:5" ht="12" customHeight="1" x14ac:dyDescent="0.25">
      <c r="A118" s="445" t="s">
        <v>107</v>
      </c>
      <c r="B118" s="12" t="s">
        <v>365</v>
      </c>
      <c r="C118" s="717">
        <f>'RM_5.1.sz.mell'!C118</f>
        <v>0</v>
      </c>
      <c r="D118" s="1476">
        <f>'RM_5.1.sz.mell'!K118</f>
        <v>0</v>
      </c>
      <c r="E118" s="274"/>
    </row>
    <row r="119" spans="1:5" ht="12" customHeight="1" x14ac:dyDescent="0.25">
      <c r="A119" s="445" t="s">
        <v>108</v>
      </c>
      <c r="B119" s="304" t="s">
        <v>232</v>
      </c>
      <c r="C119" s="717">
        <f>'RM_5.1.sz.mell'!C119</f>
        <v>0</v>
      </c>
      <c r="D119" s="1476">
        <f>'RM_5.1.sz.mell'!K119</f>
        <v>0</v>
      </c>
      <c r="E119" s="274"/>
    </row>
    <row r="120" spans="1:5" ht="12" customHeight="1" x14ac:dyDescent="0.25">
      <c r="A120" s="445" t="s">
        <v>117</v>
      </c>
      <c r="B120" s="303" t="s">
        <v>428</v>
      </c>
      <c r="C120" s="717">
        <f>'RM_5.1.sz.mell'!C120</f>
        <v>0</v>
      </c>
      <c r="D120" s="1476">
        <f>'RM_5.1.sz.mell'!K120</f>
        <v>0</v>
      </c>
      <c r="E120" s="274"/>
    </row>
    <row r="121" spans="1:5" ht="12" customHeight="1" x14ac:dyDescent="0.25">
      <c r="A121" s="445" t="s">
        <v>119</v>
      </c>
      <c r="B121" s="422" t="s">
        <v>370</v>
      </c>
      <c r="C121" s="717">
        <f>'RM_5.1.sz.mell'!C121</f>
        <v>0</v>
      </c>
      <c r="D121" s="1476">
        <f>'RM_5.1.sz.mell'!K121</f>
        <v>0</v>
      </c>
      <c r="E121" s="274"/>
    </row>
    <row r="122" spans="1:5" ht="12" customHeight="1" x14ac:dyDescent="0.25">
      <c r="A122" s="445" t="s">
        <v>188</v>
      </c>
      <c r="B122" s="147" t="s">
        <v>353</v>
      </c>
      <c r="C122" s="717">
        <f>'RM_5.1.sz.mell'!C122</f>
        <v>0</v>
      </c>
      <c r="D122" s="1476">
        <f>'RM_5.1.sz.mell'!K122</f>
        <v>0</v>
      </c>
      <c r="E122" s="274"/>
    </row>
    <row r="123" spans="1:5" ht="12" customHeight="1" x14ac:dyDescent="0.25">
      <c r="A123" s="445" t="s">
        <v>189</v>
      </c>
      <c r="B123" s="147" t="s">
        <v>369</v>
      </c>
      <c r="C123" s="717">
        <f>'RM_5.1.sz.mell'!C123</f>
        <v>0</v>
      </c>
      <c r="D123" s="1476">
        <f>'RM_5.1.sz.mell'!K123</f>
        <v>0</v>
      </c>
      <c r="E123" s="274"/>
    </row>
    <row r="124" spans="1:5" ht="12" customHeight="1" x14ac:dyDescent="0.25">
      <c r="A124" s="445" t="s">
        <v>190</v>
      </c>
      <c r="B124" s="147" t="s">
        <v>368</v>
      </c>
      <c r="C124" s="717">
        <f>'RM_5.1.sz.mell'!C124</f>
        <v>0</v>
      </c>
      <c r="D124" s="1476">
        <f>'RM_5.1.sz.mell'!K124</f>
        <v>0</v>
      </c>
      <c r="E124" s="274"/>
    </row>
    <row r="125" spans="1:5" ht="12" customHeight="1" x14ac:dyDescent="0.25">
      <c r="A125" s="445" t="s">
        <v>361</v>
      </c>
      <c r="B125" s="147" t="s">
        <v>356</v>
      </c>
      <c r="C125" s="717">
        <f>'RM_5.1.sz.mell'!C125</f>
        <v>0</v>
      </c>
      <c r="D125" s="1476">
        <f>'RM_5.1.sz.mell'!K125</f>
        <v>0</v>
      </c>
      <c r="E125" s="274"/>
    </row>
    <row r="126" spans="1:5" ht="12" customHeight="1" x14ac:dyDescent="0.25">
      <c r="A126" s="445" t="s">
        <v>362</v>
      </c>
      <c r="B126" s="147" t="s">
        <v>367</v>
      </c>
      <c r="C126" s="717">
        <f>'RM_5.1.sz.mell'!C126</f>
        <v>0</v>
      </c>
      <c r="D126" s="1476">
        <f>'RM_5.1.sz.mell'!K126</f>
        <v>0</v>
      </c>
      <c r="E126" s="274"/>
    </row>
    <row r="127" spans="1:5" ht="12" customHeight="1" thickBot="1" x14ac:dyDescent="0.3">
      <c r="A127" s="454" t="s">
        <v>363</v>
      </c>
      <c r="B127" s="147" t="s">
        <v>366</v>
      </c>
      <c r="C127" s="719">
        <f>'RM_5.1.sz.mell'!C127</f>
        <v>0</v>
      </c>
      <c r="D127" s="1477">
        <f>'RM_5.1.sz.mell'!K127</f>
        <v>0</v>
      </c>
      <c r="E127" s="276"/>
    </row>
    <row r="128" spans="1:5" ht="12" customHeight="1" thickBot="1" x14ac:dyDescent="0.3">
      <c r="A128" s="32" t="s">
        <v>20</v>
      </c>
      <c r="B128" s="128" t="s">
        <v>448</v>
      </c>
      <c r="C128" s="407">
        <f>'RM_5.1.sz.mell'!C128</f>
        <v>0</v>
      </c>
      <c r="D128" s="725">
        <f>'RM_5.1.sz.mell'!K128</f>
        <v>0</v>
      </c>
      <c r="E128" s="273">
        <f>+E93+E114</f>
        <v>0</v>
      </c>
    </row>
    <row r="129" spans="1:11" ht="12" customHeight="1" thickBot="1" x14ac:dyDescent="0.3">
      <c r="A129" s="32" t="s">
        <v>21</v>
      </c>
      <c r="B129" s="128" t="s">
        <v>449</v>
      </c>
      <c r="C129" s="407">
        <f>'RM_5.1.sz.mell'!C129</f>
        <v>0</v>
      </c>
      <c r="D129" s="725">
        <f>'RM_5.1.sz.mell'!K129</f>
        <v>0</v>
      </c>
      <c r="E129" s="273">
        <f>+E130+E131+E132</f>
        <v>0</v>
      </c>
    </row>
    <row r="130" spans="1:11" s="99" customFormat="1" ht="12" customHeight="1" x14ac:dyDescent="0.25">
      <c r="A130" s="445" t="s">
        <v>268</v>
      </c>
      <c r="B130" s="9" t="s">
        <v>517</v>
      </c>
      <c r="C130" s="717">
        <f>'RM_5.1.sz.mell'!C130</f>
        <v>0</v>
      </c>
      <c r="D130" s="1476">
        <f>'RM_5.1.sz.mell'!K130</f>
        <v>0</v>
      </c>
      <c r="E130" s="274"/>
    </row>
    <row r="131" spans="1:11" ht="12" customHeight="1" x14ac:dyDescent="0.25">
      <c r="A131" s="445" t="s">
        <v>269</v>
      </c>
      <c r="B131" s="9" t="s">
        <v>457</v>
      </c>
      <c r="C131" s="717">
        <f>'RM_5.1.sz.mell'!C131</f>
        <v>0</v>
      </c>
      <c r="D131" s="1476">
        <f>'RM_5.1.sz.mell'!K131</f>
        <v>0</v>
      </c>
      <c r="E131" s="274"/>
    </row>
    <row r="132" spans="1:11" ht="12" customHeight="1" thickBot="1" x14ac:dyDescent="0.3">
      <c r="A132" s="454" t="s">
        <v>270</v>
      </c>
      <c r="B132" s="7" t="s">
        <v>516</v>
      </c>
      <c r="C132" s="717">
        <f>'RM_5.1.sz.mell'!C132</f>
        <v>0</v>
      </c>
      <c r="D132" s="1476">
        <f>'RM_5.1.sz.mell'!K132</f>
        <v>0</v>
      </c>
      <c r="E132" s="274"/>
    </row>
    <row r="133" spans="1:11" ht="12" customHeight="1" thickBot="1" x14ac:dyDescent="0.3">
      <c r="A133" s="32" t="s">
        <v>22</v>
      </c>
      <c r="B133" s="128" t="s">
        <v>450</v>
      </c>
      <c r="C133" s="407">
        <f>'RM_5.1.sz.mell'!C133</f>
        <v>0</v>
      </c>
      <c r="D133" s="725">
        <f>'RM_5.1.sz.mell'!K133</f>
        <v>0</v>
      </c>
      <c r="E133" s="273">
        <f>+E134+E135+E136+E137+E138+E139</f>
        <v>0</v>
      </c>
    </row>
    <row r="134" spans="1:11" ht="12" customHeight="1" x14ac:dyDescent="0.25">
      <c r="A134" s="445" t="s">
        <v>91</v>
      </c>
      <c r="B134" s="9" t="s">
        <v>459</v>
      </c>
      <c r="C134" s="717">
        <f>'RM_5.1.sz.mell'!C134</f>
        <v>0</v>
      </c>
      <c r="D134" s="1476">
        <f>'RM_5.1.sz.mell'!K134</f>
        <v>0</v>
      </c>
      <c r="E134" s="274"/>
    </row>
    <row r="135" spans="1:11" ht="12" customHeight="1" x14ac:dyDescent="0.25">
      <c r="A135" s="445" t="s">
        <v>92</v>
      </c>
      <c r="B135" s="9" t="s">
        <v>451</v>
      </c>
      <c r="C135" s="717">
        <f>'RM_5.1.sz.mell'!C135</f>
        <v>0</v>
      </c>
      <c r="D135" s="1476">
        <f>'RM_5.1.sz.mell'!K135</f>
        <v>0</v>
      </c>
      <c r="E135" s="274"/>
    </row>
    <row r="136" spans="1:11" ht="12" customHeight="1" x14ac:dyDescent="0.25">
      <c r="A136" s="445" t="s">
        <v>93</v>
      </c>
      <c r="B136" s="9" t="s">
        <v>452</v>
      </c>
      <c r="C136" s="717">
        <f>'RM_5.1.sz.mell'!C136</f>
        <v>0</v>
      </c>
      <c r="D136" s="1476">
        <f>'RM_5.1.sz.mell'!K136</f>
        <v>0</v>
      </c>
      <c r="E136" s="274"/>
    </row>
    <row r="137" spans="1:11" ht="12" customHeight="1" x14ac:dyDescent="0.25">
      <c r="A137" s="445" t="s">
        <v>175</v>
      </c>
      <c r="B137" s="9" t="s">
        <v>515</v>
      </c>
      <c r="C137" s="717">
        <f>'RM_5.1.sz.mell'!C137</f>
        <v>0</v>
      </c>
      <c r="D137" s="1476">
        <f>'RM_5.1.sz.mell'!K137</f>
        <v>0</v>
      </c>
      <c r="E137" s="274"/>
    </row>
    <row r="138" spans="1:11" ht="12" customHeight="1" x14ac:dyDescent="0.25">
      <c r="A138" s="445" t="s">
        <v>176</v>
      </c>
      <c r="B138" s="9" t="s">
        <v>454</v>
      </c>
      <c r="C138" s="717">
        <f>'RM_5.1.sz.mell'!C138</f>
        <v>0</v>
      </c>
      <c r="D138" s="1476">
        <f>'RM_5.1.sz.mell'!K138</f>
        <v>0</v>
      </c>
      <c r="E138" s="274"/>
    </row>
    <row r="139" spans="1:11" s="99" customFormat="1" ht="12" customHeight="1" thickBot="1" x14ac:dyDescent="0.3">
      <c r="A139" s="454" t="s">
        <v>177</v>
      </c>
      <c r="B139" s="7" t="s">
        <v>455</v>
      </c>
      <c r="C139" s="717">
        <f>'RM_5.1.sz.mell'!C139</f>
        <v>0</v>
      </c>
      <c r="D139" s="1476">
        <f>'RM_5.1.sz.mell'!K139</f>
        <v>0</v>
      </c>
      <c r="E139" s="274"/>
    </row>
    <row r="140" spans="1:11" ht="12" customHeight="1" thickBot="1" x14ac:dyDescent="0.3">
      <c r="A140" s="32" t="s">
        <v>23</v>
      </c>
      <c r="B140" s="128" t="s">
        <v>541</v>
      </c>
      <c r="C140" s="414">
        <f>'RM_5.1.sz.mell'!C140</f>
        <v>0</v>
      </c>
      <c r="D140" s="726">
        <f>'RM_5.1.sz.mell'!K140</f>
        <v>0</v>
      </c>
      <c r="E140" s="457">
        <f>+E141+E142+E144+E145+E143</f>
        <v>0</v>
      </c>
      <c r="K140" s="256"/>
    </row>
    <row r="141" spans="1:11" x14ac:dyDescent="0.25">
      <c r="A141" s="445" t="s">
        <v>94</v>
      </c>
      <c r="B141" s="9" t="s">
        <v>371</v>
      </c>
      <c r="C141" s="717">
        <f>'RM_5.1.sz.mell'!C141</f>
        <v>0</v>
      </c>
      <c r="D141" s="1476">
        <f>'RM_5.1.sz.mell'!K141</f>
        <v>0</v>
      </c>
      <c r="E141" s="274"/>
    </row>
    <row r="142" spans="1:11" ht="12" customHeight="1" x14ac:dyDescent="0.25">
      <c r="A142" s="445" t="s">
        <v>95</v>
      </c>
      <c r="B142" s="9" t="s">
        <v>372</v>
      </c>
      <c r="C142" s="717">
        <f>'RM_5.1.sz.mell'!C142</f>
        <v>0</v>
      </c>
      <c r="D142" s="1476">
        <f>'RM_5.1.sz.mell'!K142</f>
        <v>0</v>
      </c>
      <c r="E142" s="274"/>
    </row>
    <row r="143" spans="1:11" ht="12" customHeight="1" x14ac:dyDescent="0.25">
      <c r="A143" s="445" t="s">
        <v>288</v>
      </c>
      <c r="B143" s="9" t="s">
        <v>540</v>
      </c>
      <c r="C143" s="717">
        <f>'RM_5.1.sz.mell'!C143</f>
        <v>0</v>
      </c>
      <c r="D143" s="1476">
        <f>'RM_5.1.sz.mell'!K143</f>
        <v>0</v>
      </c>
      <c r="E143" s="274"/>
    </row>
    <row r="144" spans="1:11" s="99" customFormat="1" ht="12" customHeight="1" x14ac:dyDescent="0.25">
      <c r="A144" s="445" t="s">
        <v>289</v>
      </c>
      <c r="B144" s="9" t="s">
        <v>464</v>
      </c>
      <c r="C144" s="717">
        <f>'RM_5.1.sz.mell'!C144</f>
        <v>0</v>
      </c>
      <c r="D144" s="1476">
        <f>'RM_5.1.sz.mell'!K144</f>
        <v>0</v>
      </c>
      <c r="E144" s="274"/>
    </row>
    <row r="145" spans="1:5" s="99" customFormat="1" ht="12" customHeight="1" thickBot="1" x14ac:dyDescent="0.3">
      <c r="A145" s="454" t="s">
        <v>290</v>
      </c>
      <c r="B145" s="7" t="s">
        <v>390</v>
      </c>
      <c r="C145" s="717">
        <f>'RM_5.1.sz.mell'!C145</f>
        <v>0</v>
      </c>
      <c r="D145" s="1476">
        <f>'RM_5.1.sz.mell'!K145</f>
        <v>0</v>
      </c>
      <c r="E145" s="274"/>
    </row>
    <row r="146" spans="1:5" s="99" customFormat="1" ht="12" customHeight="1" thickBot="1" x14ac:dyDescent="0.3">
      <c r="A146" s="32" t="s">
        <v>24</v>
      </c>
      <c r="B146" s="128" t="s">
        <v>465</v>
      </c>
      <c r="C146" s="511">
        <f>'RM_5.1.sz.mell'!C146</f>
        <v>0</v>
      </c>
      <c r="D146" s="727">
        <f>'RM_5.1.sz.mell'!K146</f>
        <v>0</v>
      </c>
      <c r="E146" s="505">
        <f>+E147+E148+E149+E150+E151</f>
        <v>0</v>
      </c>
    </row>
    <row r="147" spans="1:5" s="99" customFormat="1" ht="12" customHeight="1" x14ac:dyDescent="0.25">
      <c r="A147" s="445" t="s">
        <v>96</v>
      </c>
      <c r="B147" s="9" t="s">
        <v>460</v>
      </c>
      <c r="C147" s="717">
        <f>'RM_5.1.sz.mell'!C147</f>
        <v>0</v>
      </c>
      <c r="D147" s="1476">
        <f>'RM_5.1.sz.mell'!K147</f>
        <v>0</v>
      </c>
      <c r="E147" s="274"/>
    </row>
    <row r="148" spans="1:5" s="99" customFormat="1" ht="12" customHeight="1" x14ac:dyDescent="0.25">
      <c r="A148" s="445" t="s">
        <v>97</v>
      </c>
      <c r="B148" s="9" t="s">
        <v>467</v>
      </c>
      <c r="C148" s="717">
        <f>'RM_5.1.sz.mell'!C148</f>
        <v>0</v>
      </c>
      <c r="D148" s="1476">
        <f>'RM_5.1.sz.mell'!K148</f>
        <v>0</v>
      </c>
      <c r="E148" s="274"/>
    </row>
    <row r="149" spans="1:5" s="99" customFormat="1" ht="12" customHeight="1" x14ac:dyDescent="0.25">
      <c r="A149" s="445" t="s">
        <v>300</v>
      </c>
      <c r="B149" s="9" t="s">
        <v>462</v>
      </c>
      <c r="C149" s="717">
        <f>'RM_5.1.sz.mell'!C149</f>
        <v>0</v>
      </c>
      <c r="D149" s="1476">
        <f>'RM_5.1.sz.mell'!K149</f>
        <v>0</v>
      </c>
      <c r="E149" s="274"/>
    </row>
    <row r="150" spans="1:5" s="99" customFormat="1" ht="12" customHeight="1" x14ac:dyDescent="0.25">
      <c r="A150" s="445" t="s">
        <v>301</v>
      </c>
      <c r="B150" s="9" t="s">
        <v>518</v>
      </c>
      <c r="C150" s="717">
        <f>'RM_5.1.sz.mell'!C150</f>
        <v>0</v>
      </c>
      <c r="D150" s="1476">
        <f>'RM_5.1.sz.mell'!K150</f>
        <v>0</v>
      </c>
      <c r="E150" s="274"/>
    </row>
    <row r="151" spans="1:5" ht="12.75" customHeight="1" thickBot="1" x14ac:dyDescent="0.3">
      <c r="A151" s="454" t="s">
        <v>466</v>
      </c>
      <c r="B151" s="7" t="s">
        <v>469</v>
      </c>
      <c r="C151" s="719">
        <f>'RM_5.1.sz.mell'!C151</f>
        <v>0</v>
      </c>
      <c r="D151" s="1477">
        <f>'RM_5.1.sz.mell'!K151</f>
        <v>0</v>
      </c>
      <c r="E151" s="276"/>
    </row>
    <row r="152" spans="1:5" ht="12.75" customHeight="1" thickBot="1" x14ac:dyDescent="0.3">
      <c r="A152" s="500" t="s">
        <v>25</v>
      </c>
      <c r="B152" s="128" t="s">
        <v>470</v>
      </c>
      <c r="C152" s="511">
        <f>'RM_5.1.sz.mell'!C152</f>
        <v>0</v>
      </c>
      <c r="D152" s="727">
        <f>'RM_5.1.sz.mell'!K152</f>
        <v>0</v>
      </c>
      <c r="E152" s="505"/>
    </row>
    <row r="153" spans="1:5" ht="12.75" customHeight="1" thickBot="1" x14ac:dyDescent="0.3">
      <c r="A153" s="500" t="s">
        <v>26</v>
      </c>
      <c r="B153" s="128" t="s">
        <v>471</v>
      </c>
      <c r="C153" s="511">
        <f>'RM_5.1.sz.mell'!C153</f>
        <v>0</v>
      </c>
      <c r="D153" s="727">
        <f>'RM_5.1.sz.mell'!K153</f>
        <v>0</v>
      </c>
      <c r="E153" s="505"/>
    </row>
    <row r="154" spans="1:5" ht="12" customHeight="1" thickBot="1" x14ac:dyDescent="0.3">
      <c r="A154" s="32" t="s">
        <v>27</v>
      </c>
      <c r="B154" s="128" t="s">
        <v>473</v>
      </c>
      <c r="C154" s="513">
        <f>'RM_5.1.sz.mell'!C154</f>
        <v>0</v>
      </c>
      <c r="D154" s="733">
        <f>'RM_5.1.sz.mell'!K154</f>
        <v>0</v>
      </c>
      <c r="E154" s="507">
        <f>+E129+E133+E140+E146+E152+E153</f>
        <v>0</v>
      </c>
    </row>
    <row r="155" spans="1:5" ht="15.15" customHeight="1" thickBot="1" x14ac:dyDescent="0.3">
      <c r="A155" s="456" t="s">
        <v>28</v>
      </c>
      <c r="B155" s="390" t="s">
        <v>472</v>
      </c>
      <c r="C155" s="513">
        <f>'RM_5.1.sz.mell'!C155</f>
        <v>0</v>
      </c>
      <c r="D155" s="733">
        <f>'RM_5.1.sz.mell'!K155</f>
        <v>0</v>
      </c>
      <c r="E155" s="507">
        <f>+E128+E154</f>
        <v>0</v>
      </c>
    </row>
    <row r="156" spans="1:5" ht="13.8" thickBot="1" x14ac:dyDescent="0.3">
      <c r="C156" s="633">
        <f>'RM_5.1.sz.mell'!C156</f>
        <v>0</v>
      </c>
      <c r="D156" s="633">
        <f>'RM_5.1.sz.mell'!K156</f>
        <v>0</v>
      </c>
      <c r="E156" s="402"/>
    </row>
    <row r="157" spans="1:5" ht="15.15" customHeight="1" thickBot="1" x14ac:dyDescent="0.3">
      <c r="A157" s="254" t="s">
        <v>846</v>
      </c>
      <c r="B157" s="255"/>
      <c r="C157" s="1508">
        <f>'RM_5.1.sz.mell'!C157</f>
        <v>0</v>
      </c>
      <c r="D157" s="1508">
        <f>'RM_5.1.sz.mell'!K157</f>
        <v>0</v>
      </c>
      <c r="E157" s="959"/>
    </row>
    <row r="158" spans="1:5" ht="14.4" customHeight="1" thickBot="1" x14ac:dyDescent="0.3">
      <c r="A158" s="254" t="s">
        <v>847</v>
      </c>
      <c r="B158" s="255"/>
      <c r="C158" s="1508">
        <f>'RM_5.1.sz.mell'!C158</f>
        <v>0</v>
      </c>
      <c r="D158" s="1508">
        <f>'RM_5.1.sz.mell'!K158</f>
        <v>0</v>
      </c>
      <c r="E158" s="959"/>
    </row>
  </sheetData>
  <sheetProtection sheet="1" formatCells="0"/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tabColor theme="8"/>
  </sheetPr>
  <dimension ref="A1:K158"/>
  <sheetViews>
    <sheetView zoomScale="120" zoomScaleNormal="120" zoomScaleSheetLayoutView="100" workbookViewId="0">
      <selection activeCell="H159" sqref="H159"/>
    </sheetView>
  </sheetViews>
  <sheetFormatPr defaultColWidth="9.33203125" defaultRowHeight="13.2" x14ac:dyDescent="0.25"/>
  <cols>
    <col min="1" max="1" width="16.109375" style="400" customWidth="1"/>
    <col min="2" max="2" width="62" style="401" customWidth="1"/>
    <col min="3" max="3" width="14.109375" style="402" customWidth="1"/>
    <col min="4" max="5" width="14.109375" style="3" customWidth="1"/>
    <col min="6" max="16384" width="9.33203125" style="3"/>
  </cols>
  <sheetData>
    <row r="1" spans="1:5" s="2" customFormat="1" ht="16.5" customHeight="1" thickBot="1" x14ac:dyDescent="0.3">
      <c r="A1" s="611"/>
      <c r="B1" s="1832" t="str">
        <f>CONCATENATE("6.1.1. melléklet ",IB_ALAPADATOK!A7," ",IB_ALAPADATOK!B7," ",IB_ALAPADATOK!C7," ",IB_ALAPADATOK!D7)</f>
        <v>6.1.1. melléklet a 2019. I. félévi költségvetési tájékoztatóhoz</v>
      </c>
      <c r="C1" s="1833"/>
      <c r="D1" s="1833"/>
      <c r="E1" s="1833"/>
    </row>
    <row r="2" spans="1:5" s="95" customFormat="1" ht="21.15" customHeight="1" thickBot="1" x14ac:dyDescent="0.3">
      <c r="A2" s="950" t="s">
        <v>61</v>
      </c>
      <c r="B2" s="1834" t="str">
        <f>CONCATENATE(IB_ALAPADATOK!A3)</f>
        <v>Hidegkút Község Önkormányzata</v>
      </c>
      <c r="C2" s="1834"/>
      <c r="D2" s="1834"/>
      <c r="E2" s="951" t="s">
        <v>54</v>
      </c>
    </row>
    <row r="3" spans="1:5" s="95" customFormat="1" ht="23.4" thickBot="1" x14ac:dyDescent="0.3">
      <c r="A3" s="950" t="s">
        <v>203</v>
      </c>
      <c r="B3" s="1834" t="s">
        <v>417</v>
      </c>
      <c r="C3" s="1834"/>
      <c r="D3" s="1834"/>
      <c r="E3" s="952" t="s">
        <v>59</v>
      </c>
    </row>
    <row r="4" spans="1:5" s="96" customFormat="1" ht="15.9" customHeight="1" thickBot="1" x14ac:dyDescent="0.35">
      <c r="A4" s="619"/>
      <c r="B4" s="619"/>
      <c r="C4" s="620"/>
      <c r="D4" s="953"/>
      <c r="E4" s="620" t="str">
        <f>'IB_6.1.sz.mell'!E4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69" customFormat="1" ht="12.9" customHeight="1" thickBot="1" x14ac:dyDescent="0.3">
      <c r="A6" s="201" t="s">
        <v>493</v>
      </c>
      <c r="B6" s="202" t="s">
        <v>494</v>
      </c>
      <c r="C6" s="202" t="s">
        <v>495</v>
      </c>
      <c r="D6" s="957" t="s">
        <v>497</v>
      </c>
      <c r="E6" s="203" t="s">
        <v>496</v>
      </c>
    </row>
    <row r="7" spans="1:5" s="69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69" customFormat="1" ht="12" customHeight="1" thickBot="1" x14ac:dyDescent="0.3">
      <c r="A8" s="32" t="s">
        <v>18</v>
      </c>
      <c r="B8" s="21" t="s">
        <v>252</v>
      </c>
      <c r="C8" s="407">
        <f>'RM_5.1.1.sz.mell'!C8</f>
        <v>0</v>
      </c>
      <c r="D8" s="725">
        <f>'RM_5.1.1.sz.mell'!K8</f>
        <v>0</v>
      </c>
      <c r="E8" s="273">
        <f>+E9+E10+E11+E12+E13+E14</f>
        <v>0</v>
      </c>
    </row>
    <row r="9" spans="1:5" s="97" customFormat="1" ht="12" customHeight="1" x14ac:dyDescent="0.2">
      <c r="A9" s="445" t="s">
        <v>98</v>
      </c>
      <c r="B9" s="426" t="s">
        <v>253</v>
      </c>
      <c r="C9" s="699">
        <f>'RM_5.1.1.sz.mell'!C9</f>
        <v>0</v>
      </c>
      <c r="D9" s="1475">
        <f>'RM_5.1.1.sz.mell'!K9</f>
        <v>0</v>
      </c>
      <c r="E9" s="275"/>
    </row>
    <row r="10" spans="1:5" s="98" customFormat="1" ht="12" customHeight="1" x14ac:dyDescent="0.2">
      <c r="A10" s="446" t="s">
        <v>99</v>
      </c>
      <c r="B10" s="427" t="s">
        <v>254</v>
      </c>
      <c r="C10" s="717">
        <f>'RM_5.1.1.sz.mell'!C10</f>
        <v>0</v>
      </c>
      <c r="D10" s="1476">
        <f>'RM_5.1.1.sz.mell'!K10</f>
        <v>0</v>
      </c>
      <c r="E10" s="274"/>
    </row>
    <row r="11" spans="1:5" s="98" customFormat="1" ht="12" customHeight="1" x14ac:dyDescent="0.2">
      <c r="A11" s="446" t="s">
        <v>100</v>
      </c>
      <c r="B11" s="427" t="s">
        <v>255</v>
      </c>
      <c r="C11" s="717">
        <f>'RM_5.1.1.sz.mell'!C11</f>
        <v>0</v>
      </c>
      <c r="D11" s="1476">
        <f>'RM_5.1.1.sz.mell'!K11</f>
        <v>0</v>
      </c>
      <c r="E11" s="274"/>
    </row>
    <row r="12" spans="1:5" s="98" customFormat="1" ht="12" customHeight="1" x14ac:dyDescent="0.2">
      <c r="A12" s="446" t="s">
        <v>101</v>
      </c>
      <c r="B12" s="427" t="s">
        <v>256</v>
      </c>
      <c r="C12" s="717">
        <f>'RM_5.1.1.sz.mell'!C12</f>
        <v>0</v>
      </c>
      <c r="D12" s="1476">
        <f>'RM_5.1.1.sz.mell'!K12</f>
        <v>0</v>
      </c>
      <c r="E12" s="274"/>
    </row>
    <row r="13" spans="1:5" s="98" customFormat="1" ht="12" customHeight="1" x14ac:dyDescent="0.2">
      <c r="A13" s="446" t="s">
        <v>148</v>
      </c>
      <c r="B13" s="427" t="s">
        <v>506</v>
      </c>
      <c r="C13" s="717">
        <f>'RM_5.1.1.sz.mell'!C13</f>
        <v>0</v>
      </c>
      <c r="D13" s="1476">
        <f>'RM_5.1.1.sz.mell'!K13</f>
        <v>0</v>
      </c>
      <c r="E13" s="274"/>
    </row>
    <row r="14" spans="1:5" s="97" customFormat="1" ht="12" customHeight="1" thickBot="1" x14ac:dyDescent="0.25">
      <c r="A14" s="447" t="s">
        <v>102</v>
      </c>
      <c r="B14" s="428" t="s">
        <v>433</v>
      </c>
      <c r="C14" s="717">
        <f>'RM_5.1.1.sz.mell'!C14</f>
        <v>0</v>
      </c>
      <c r="D14" s="1476">
        <f>'RM_5.1.1.sz.mell'!K14</f>
        <v>0</v>
      </c>
      <c r="E14" s="274"/>
    </row>
    <row r="15" spans="1:5" s="97" customFormat="1" ht="12" customHeight="1" thickBot="1" x14ac:dyDescent="0.3">
      <c r="A15" s="32" t="s">
        <v>19</v>
      </c>
      <c r="B15" s="302" t="s">
        <v>257</v>
      </c>
      <c r="C15" s="407">
        <f>'RM_5.1.1.sz.mell'!C15</f>
        <v>0</v>
      </c>
      <c r="D15" s="725">
        <f>'RM_5.1.1.sz.mell'!K15</f>
        <v>0</v>
      </c>
      <c r="E15" s="273">
        <f>+E16+E17+E18+E19+E20</f>
        <v>0</v>
      </c>
    </row>
    <row r="16" spans="1:5" s="97" customFormat="1" ht="12" customHeight="1" x14ac:dyDescent="0.2">
      <c r="A16" s="445" t="s">
        <v>104</v>
      </c>
      <c r="B16" s="426" t="s">
        <v>258</v>
      </c>
      <c r="C16" s="699">
        <f>'RM_5.1.1.sz.mell'!C16</f>
        <v>0</v>
      </c>
      <c r="D16" s="1475">
        <f>'RM_5.1.1.sz.mell'!K16</f>
        <v>0</v>
      </c>
      <c r="E16" s="275"/>
    </row>
    <row r="17" spans="1:5" s="97" customFormat="1" ht="12" customHeight="1" x14ac:dyDescent="0.2">
      <c r="A17" s="446" t="s">
        <v>105</v>
      </c>
      <c r="B17" s="427" t="s">
        <v>259</v>
      </c>
      <c r="C17" s="717">
        <f>'RM_5.1.1.sz.mell'!C17</f>
        <v>0</v>
      </c>
      <c r="D17" s="1476">
        <f>'RM_5.1.1.sz.mell'!K17</f>
        <v>0</v>
      </c>
      <c r="E17" s="274"/>
    </row>
    <row r="18" spans="1:5" s="97" customFormat="1" ht="12" customHeight="1" x14ac:dyDescent="0.2">
      <c r="A18" s="446" t="s">
        <v>106</v>
      </c>
      <c r="B18" s="427" t="s">
        <v>422</v>
      </c>
      <c r="C18" s="717">
        <f>'RM_5.1.1.sz.mell'!C18</f>
        <v>0</v>
      </c>
      <c r="D18" s="1476">
        <f>'RM_5.1.1.sz.mell'!K18</f>
        <v>0</v>
      </c>
      <c r="E18" s="274"/>
    </row>
    <row r="19" spans="1:5" s="97" customFormat="1" ht="12" customHeight="1" x14ac:dyDescent="0.2">
      <c r="A19" s="446" t="s">
        <v>107</v>
      </c>
      <c r="B19" s="427" t="s">
        <v>423</v>
      </c>
      <c r="C19" s="717">
        <f>'RM_5.1.1.sz.mell'!C19</f>
        <v>0</v>
      </c>
      <c r="D19" s="1476">
        <f>'RM_5.1.1.sz.mell'!K19</f>
        <v>0</v>
      </c>
      <c r="E19" s="274"/>
    </row>
    <row r="20" spans="1:5" s="97" customFormat="1" ht="12" customHeight="1" x14ac:dyDescent="0.2">
      <c r="A20" s="446" t="s">
        <v>108</v>
      </c>
      <c r="B20" s="427" t="s">
        <v>260</v>
      </c>
      <c r="C20" s="717">
        <f>'RM_5.1.1.sz.mell'!C20</f>
        <v>0</v>
      </c>
      <c r="D20" s="1476">
        <f>'RM_5.1.1.sz.mell'!K20</f>
        <v>0</v>
      </c>
      <c r="E20" s="274"/>
    </row>
    <row r="21" spans="1:5" s="98" customFormat="1" ht="12" customHeight="1" thickBot="1" x14ac:dyDescent="0.25">
      <c r="A21" s="447" t="s">
        <v>117</v>
      </c>
      <c r="B21" s="428" t="s">
        <v>261</v>
      </c>
      <c r="C21" s="719">
        <f>'RM_5.1.1.sz.mell'!C21</f>
        <v>0</v>
      </c>
      <c r="D21" s="1477">
        <f>'RM_5.1.1.sz.mell'!K21</f>
        <v>0</v>
      </c>
      <c r="E21" s="276"/>
    </row>
    <row r="22" spans="1:5" s="98" customFormat="1" ht="12" customHeight="1" thickBot="1" x14ac:dyDescent="0.3">
      <c r="A22" s="32" t="s">
        <v>20</v>
      </c>
      <c r="B22" s="21" t="s">
        <v>262</v>
      </c>
      <c r="C22" s="407">
        <f>'RM_5.1.1.sz.mell'!C22</f>
        <v>0</v>
      </c>
      <c r="D22" s="725">
        <f>'RM_5.1.1.sz.mell'!K22</f>
        <v>0</v>
      </c>
      <c r="E22" s="273">
        <f>+E23+E24+E25+E26+E27</f>
        <v>0</v>
      </c>
    </row>
    <row r="23" spans="1:5" s="98" customFormat="1" ht="12" customHeight="1" x14ac:dyDescent="0.2">
      <c r="A23" s="445" t="s">
        <v>87</v>
      </c>
      <c r="B23" s="426" t="s">
        <v>263</v>
      </c>
      <c r="C23" s="699">
        <f>'RM_5.1.1.sz.mell'!C23</f>
        <v>0</v>
      </c>
      <c r="D23" s="1475">
        <f>'RM_5.1.1.sz.mell'!K23</f>
        <v>0</v>
      </c>
      <c r="E23" s="275"/>
    </row>
    <row r="24" spans="1:5" s="97" customFormat="1" ht="12" customHeight="1" x14ac:dyDescent="0.2">
      <c r="A24" s="446" t="s">
        <v>88</v>
      </c>
      <c r="B24" s="427" t="s">
        <v>264</v>
      </c>
      <c r="C24" s="717">
        <f>'RM_5.1.1.sz.mell'!C24</f>
        <v>0</v>
      </c>
      <c r="D24" s="1476">
        <f>'RM_5.1.1.sz.mell'!K24</f>
        <v>0</v>
      </c>
      <c r="E24" s="274"/>
    </row>
    <row r="25" spans="1:5" s="98" customFormat="1" ht="12" customHeight="1" x14ac:dyDescent="0.2">
      <c r="A25" s="446" t="s">
        <v>89</v>
      </c>
      <c r="B25" s="427" t="s">
        <v>424</v>
      </c>
      <c r="C25" s="717">
        <f>'RM_5.1.1.sz.mell'!C25</f>
        <v>0</v>
      </c>
      <c r="D25" s="1476">
        <f>'RM_5.1.1.sz.mell'!K25</f>
        <v>0</v>
      </c>
      <c r="E25" s="274"/>
    </row>
    <row r="26" spans="1:5" s="98" customFormat="1" ht="12" customHeight="1" x14ac:dyDescent="0.2">
      <c r="A26" s="446" t="s">
        <v>90</v>
      </c>
      <c r="B26" s="427" t="s">
        <v>425</v>
      </c>
      <c r="C26" s="717">
        <f>'RM_5.1.1.sz.mell'!C26</f>
        <v>0</v>
      </c>
      <c r="D26" s="1476">
        <f>'RM_5.1.1.sz.mell'!K26</f>
        <v>0</v>
      </c>
      <c r="E26" s="274"/>
    </row>
    <row r="27" spans="1:5" s="98" customFormat="1" ht="12" customHeight="1" x14ac:dyDescent="0.2">
      <c r="A27" s="446" t="s">
        <v>171</v>
      </c>
      <c r="B27" s="427" t="s">
        <v>265</v>
      </c>
      <c r="C27" s="717">
        <f>'RM_5.1.1.sz.mell'!C27</f>
        <v>0</v>
      </c>
      <c r="D27" s="1476">
        <f>'RM_5.1.1.sz.mell'!K27</f>
        <v>0</v>
      </c>
      <c r="E27" s="274"/>
    </row>
    <row r="28" spans="1:5" s="98" customFormat="1" ht="12" customHeight="1" thickBot="1" x14ac:dyDescent="0.25">
      <c r="A28" s="447" t="s">
        <v>172</v>
      </c>
      <c r="B28" s="428" t="s">
        <v>266</v>
      </c>
      <c r="C28" s="719">
        <f>'RM_5.1.1.sz.mell'!C28</f>
        <v>0</v>
      </c>
      <c r="D28" s="1477">
        <f>'RM_5.1.1.sz.mell'!K28</f>
        <v>0</v>
      </c>
      <c r="E28" s="276"/>
    </row>
    <row r="29" spans="1:5" s="98" customFormat="1" ht="12" customHeight="1" thickBot="1" x14ac:dyDescent="0.3">
      <c r="A29" s="32" t="s">
        <v>173</v>
      </c>
      <c r="B29" s="21" t="s">
        <v>551</v>
      </c>
      <c r="C29" s="414">
        <f>'RM_5.1.1.sz.mell'!C29</f>
        <v>0</v>
      </c>
      <c r="D29" s="414">
        <f>'RM_5.1.1.sz.mell'!K29</f>
        <v>0</v>
      </c>
      <c r="E29" s="457">
        <f>SUM(E30:E36)</f>
        <v>0</v>
      </c>
    </row>
    <row r="30" spans="1:5" s="98" customFormat="1" ht="12" customHeight="1" x14ac:dyDescent="0.2">
      <c r="A30" s="445" t="s">
        <v>268</v>
      </c>
      <c r="B30" s="426" t="s">
        <v>555</v>
      </c>
      <c r="C30" s="699">
        <f>'RM_5.1.1.sz.mell'!C30</f>
        <v>0</v>
      </c>
      <c r="D30" s="699">
        <f>'RM_5.1.1.sz.mell'!K30</f>
        <v>0</v>
      </c>
      <c r="E30" s="275"/>
    </row>
    <row r="31" spans="1:5" s="98" customFormat="1" ht="12" customHeight="1" x14ac:dyDescent="0.2">
      <c r="A31" s="446" t="s">
        <v>269</v>
      </c>
      <c r="B31" s="427" t="s">
        <v>556</v>
      </c>
      <c r="C31" s="717">
        <f>'RM_5.1.1.sz.mell'!C31</f>
        <v>0</v>
      </c>
      <c r="D31" s="717">
        <f>'RM_5.1.1.sz.mell'!K31</f>
        <v>0</v>
      </c>
      <c r="E31" s="274"/>
    </row>
    <row r="32" spans="1:5" s="98" customFormat="1" ht="12" customHeight="1" x14ac:dyDescent="0.2">
      <c r="A32" s="446" t="s">
        <v>270</v>
      </c>
      <c r="B32" s="427" t="s">
        <v>557</v>
      </c>
      <c r="C32" s="717">
        <f>'RM_5.1.1.sz.mell'!C32</f>
        <v>0</v>
      </c>
      <c r="D32" s="717">
        <f>'RM_5.1.1.sz.mell'!K32</f>
        <v>0</v>
      </c>
      <c r="E32" s="274"/>
    </row>
    <row r="33" spans="1:5" s="98" customFormat="1" ht="12" customHeight="1" x14ac:dyDescent="0.2">
      <c r="A33" s="446" t="s">
        <v>271</v>
      </c>
      <c r="B33" s="427" t="s">
        <v>558</v>
      </c>
      <c r="C33" s="717">
        <f>'RM_5.1.1.sz.mell'!C33</f>
        <v>0</v>
      </c>
      <c r="D33" s="717">
        <f>'RM_5.1.1.sz.mell'!K33</f>
        <v>0</v>
      </c>
      <c r="E33" s="274"/>
    </row>
    <row r="34" spans="1:5" s="98" customFormat="1" ht="12" customHeight="1" x14ac:dyDescent="0.2">
      <c r="A34" s="446" t="s">
        <v>552</v>
      </c>
      <c r="B34" s="427" t="s">
        <v>272</v>
      </c>
      <c r="C34" s="717">
        <f>'RM_5.1.1.sz.mell'!C34</f>
        <v>0</v>
      </c>
      <c r="D34" s="717">
        <f>'RM_5.1.1.sz.mell'!K34</f>
        <v>0</v>
      </c>
      <c r="E34" s="274"/>
    </row>
    <row r="35" spans="1:5" s="98" customFormat="1" ht="12" customHeight="1" x14ac:dyDescent="0.2">
      <c r="A35" s="446" t="s">
        <v>553</v>
      </c>
      <c r="B35" s="427" t="s">
        <v>273</v>
      </c>
      <c r="C35" s="717">
        <f>'RM_5.1.1.sz.mell'!C35</f>
        <v>0</v>
      </c>
      <c r="D35" s="717">
        <f>'RM_5.1.1.sz.mell'!K35</f>
        <v>0</v>
      </c>
      <c r="E35" s="274"/>
    </row>
    <row r="36" spans="1:5" s="98" customFormat="1" ht="12" customHeight="1" thickBot="1" x14ac:dyDescent="0.25">
      <c r="A36" s="447" t="s">
        <v>554</v>
      </c>
      <c r="B36" s="525" t="s">
        <v>274</v>
      </c>
      <c r="C36" s="719">
        <f>'RM_5.1.1.sz.mell'!C36</f>
        <v>0</v>
      </c>
      <c r="D36" s="719">
        <f>'RM_5.1.1.sz.mell'!K36</f>
        <v>0</v>
      </c>
      <c r="E36" s="276"/>
    </row>
    <row r="37" spans="1:5" s="98" customFormat="1" ht="12" customHeight="1" thickBot="1" x14ac:dyDescent="0.3">
      <c r="A37" s="32" t="s">
        <v>22</v>
      </c>
      <c r="B37" s="21" t="s">
        <v>434</v>
      </c>
      <c r="C37" s="407">
        <f>'RM_5.1.1.sz.mell'!C37</f>
        <v>0</v>
      </c>
      <c r="D37" s="725">
        <f>'RM_5.1.1.sz.mell'!K37</f>
        <v>0</v>
      </c>
      <c r="E37" s="273">
        <f>SUM(E38:E48)</f>
        <v>0</v>
      </c>
    </row>
    <row r="38" spans="1:5" s="98" customFormat="1" ht="12" customHeight="1" x14ac:dyDescent="0.2">
      <c r="A38" s="445" t="s">
        <v>91</v>
      </c>
      <c r="B38" s="426" t="s">
        <v>277</v>
      </c>
      <c r="C38" s="699">
        <f>'RM_5.1.1.sz.mell'!C38</f>
        <v>0</v>
      </c>
      <c r="D38" s="1475">
        <f>'RM_5.1.1.sz.mell'!K38</f>
        <v>0</v>
      </c>
      <c r="E38" s="275"/>
    </row>
    <row r="39" spans="1:5" s="98" customFormat="1" ht="12" customHeight="1" x14ac:dyDescent="0.2">
      <c r="A39" s="446" t="s">
        <v>92</v>
      </c>
      <c r="B39" s="427" t="s">
        <v>278</v>
      </c>
      <c r="C39" s="717">
        <f>'RM_5.1.1.sz.mell'!C39</f>
        <v>0</v>
      </c>
      <c r="D39" s="1476">
        <f>'RM_5.1.1.sz.mell'!K39</f>
        <v>0</v>
      </c>
      <c r="E39" s="274"/>
    </row>
    <row r="40" spans="1:5" s="98" customFormat="1" ht="12" customHeight="1" x14ac:dyDescent="0.2">
      <c r="A40" s="446" t="s">
        <v>93</v>
      </c>
      <c r="B40" s="427" t="s">
        <v>279</v>
      </c>
      <c r="C40" s="717">
        <f>'RM_5.1.1.sz.mell'!C40</f>
        <v>0</v>
      </c>
      <c r="D40" s="1476">
        <f>'RM_5.1.1.sz.mell'!K40</f>
        <v>0</v>
      </c>
      <c r="E40" s="274"/>
    </row>
    <row r="41" spans="1:5" s="98" customFormat="1" ht="12" customHeight="1" x14ac:dyDescent="0.2">
      <c r="A41" s="446" t="s">
        <v>175</v>
      </c>
      <c r="B41" s="427" t="s">
        <v>280</v>
      </c>
      <c r="C41" s="717">
        <f>'RM_5.1.1.sz.mell'!C41</f>
        <v>0</v>
      </c>
      <c r="D41" s="1476">
        <f>'RM_5.1.1.sz.mell'!K41</f>
        <v>0</v>
      </c>
      <c r="E41" s="274"/>
    </row>
    <row r="42" spans="1:5" s="98" customFormat="1" ht="12" customHeight="1" x14ac:dyDescent="0.2">
      <c r="A42" s="446" t="s">
        <v>176</v>
      </c>
      <c r="B42" s="427" t="s">
        <v>281</v>
      </c>
      <c r="C42" s="717">
        <f>'RM_5.1.1.sz.mell'!C42</f>
        <v>0</v>
      </c>
      <c r="D42" s="1476">
        <f>'RM_5.1.1.sz.mell'!K42</f>
        <v>0</v>
      </c>
      <c r="E42" s="274"/>
    </row>
    <row r="43" spans="1:5" s="98" customFormat="1" ht="12" customHeight="1" x14ac:dyDescent="0.2">
      <c r="A43" s="446" t="s">
        <v>177</v>
      </c>
      <c r="B43" s="427" t="s">
        <v>282</v>
      </c>
      <c r="C43" s="717">
        <f>'RM_5.1.1.sz.mell'!C43</f>
        <v>0</v>
      </c>
      <c r="D43" s="1476">
        <f>'RM_5.1.1.sz.mell'!K43</f>
        <v>0</v>
      </c>
      <c r="E43" s="274"/>
    </row>
    <row r="44" spans="1:5" s="98" customFormat="1" ht="12" customHeight="1" x14ac:dyDescent="0.2">
      <c r="A44" s="446" t="s">
        <v>178</v>
      </c>
      <c r="B44" s="427" t="s">
        <v>283</v>
      </c>
      <c r="C44" s="717">
        <f>'RM_5.1.1.sz.mell'!C44</f>
        <v>0</v>
      </c>
      <c r="D44" s="1476">
        <f>'RM_5.1.1.sz.mell'!K44</f>
        <v>0</v>
      </c>
      <c r="E44" s="274"/>
    </row>
    <row r="45" spans="1:5" s="98" customFormat="1" ht="12" customHeight="1" x14ac:dyDescent="0.2">
      <c r="A45" s="446" t="s">
        <v>179</v>
      </c>
      <c r="B45" s="427" t="s">
        <v>559</v>
      </c>
      <c r="C45" s="717">
        <f>'RM_5.1.1.sz.mell'!C45</f>
        <v>0</v>
      </c>
      <c r="D45" s="1476">
        <f>'RM_5.1.1.sz.mell'!K45</f>
        <v>0</v>
      </c>
      <c r="E45" s="274"/>
    </row>
    <row r="46" spans="1:5" s="98" customFormat="1" ht="12" customHeight="1" x14ac:dyDescent="0.2">
      <c r="A46" s="446" t="s">
        <v>275</v>
      </c>
      <c r="B46" s="427" t="s">
        <v>285</v>
      </c>
      <c r="C46" s="710">
        <f>'RM_5.1.1.sz.mell'!C46</f>
        <v>0</v>
      </c>
      <c r="D46" s="1484">
        <f>'RM_5.1.1.sz.mell'!K46</f>
        <v>0</v>
      </c>
      <c r="E46" s="277"/>
    </row>
    <row r="47" spans="1:5" s="98" customFormat="1" ht="12" customHeight="1" x14ac:dyDescent="0.2">
      <c r="A47" s="447" t="s">
        <v>276</v>
      </c>
      <c r="B47" s="428" t="s">
        <v>436</v>
      </c>
      <c r="C47" s="790">
        <f>'RM_5.1.1.sz.mell'!C47</f>
        <v>0</v>
      </c>
      <c r="D47" s="1485">
        <f>'RM_5.1.1.sz.mell'!K47</f>
        <v>0</v>
      </c>
      <c r="E47" s="278"/>
    </row>
    <row r="48" spans="1:5" s="98" customFormat="1" ht="12" customHeight="1" thickBot="1" x14ac:dyDescent="0.25">
      <c r="A48" s="447" t="s">
        <v>435</v>
      </c>
      <c r="B48" s="428" t="s">
        <v>286</v>
      </c>
      <c r="C48" s="790">
        <f>'RM_5.1.1.sz.mell'!C48</f>
        <v>0</v>
      </c>
      <c r="D48" s="1485">
        <f>'RM_5.1.1.sz.mell'!K48</f>
        <v>0</v>
      </c>
      <c r="E48" s="278"/>
    </row>
    <row r="49" spans="1:5" s="98" customFormat="1" ht="12" customHeight="1" thickBot="1" x14ac:dyDescent="0.3">
      <c r="A49" s="32" t="s">
        <v>23</v>
      </c>
      <c r="B49" s="21" t="s">
        <v>287</v>
      </c>
      <c r="C49" s="407">
        <f>'RM_5.1.1.sz.mell'!C49</f>
        <v>0</v>
      </c>
      <c r="D49" s="725">
        <f>'RM_5.1.1.sz.mell'!K49</f>
        <v>0</v>
      </c>
      <c r="E49" s="273">
        <f>SUM(E50:E54)</f>
        <v>0</v>
      </c>
    </row>
    <row r="50" spans="1:5" s="98" customFormat="1" ht="12" customHeight="1" x14ac:dyDescent="0.2">
      <c r="A50" s="445" t="s">
        <v>94</v>
      </c>
      <c r="B50" s="426" t="s">
        <v>291</v>
      </c>
      <c r="C50" s="703">
        <f>'RM_5.1.1.sz.mell'!C50</f>
        <v>0</v>
      </c>
      <c r="D50" s="1486">
        <f>'RM_5.1.1.sz.mell'!K50</f>
        <v>0</v>
      </c>
      <c r="E50" s="300"/>
    </row>
    <row r="51" spans="1:5" s="98" customFormat="1" ht="12" customHeight="1" x14ac:dyDescent="0.2">
      <c r="A51" s="446" t="s">
        <v>95</v>
      </c>
      <c r="B51" s="427" t="s">
        <v>292</v>
      </c>
      <c r="C51" s="710">
        <f>'RM_5.1.1.sz.mell'!C51</f>
        <v>0</v>
      </c>
      <c r="D51" s="1484">
        <f>'RM_5.1.1.sz.mell'!K51</f>
        <v>0</v>
      </c>
      <c r="E51" s="277"/>
    </row>
    <row r="52" spans="1:5" s="98" customFormat="1" ht="12" customHeight="1" x14ac:dyDescent="0.2">
      <c r="A52" s="446" t="s">
        <v>288</v>
      </c>
      <c r="B52" s="427" t="s">
        <v>293</v>
      </c>
      <c r="C52" s="710">
        <f>'RM_5.1.1.sz.mell'!C52</f>
        <v>0</v>
      </c>
      <c r="D52" s="1484">
        <f>'RM_5.1.1.sz.mell'!K52</f>
        <v>0</v>
      </c>
      <c r="E52" s="277"/>
    </row>
    <row r="53" spans="1:5" s="98" customFormat="1" ht="12" customHeight="1" x14ac:dyDescent="0.2">
      <c r="A53" s="446" t="s">
        <v>289</v>
      </c>
      <c r="B53" s="427" t="s">
        <v>294</v>
      </c>
      <c r="C53" s="710">
        <f>'RM_5.1.1.sz.mell'!C53</f>
        <v>0</v>
      </c>
      <c r="D53" s="1484">
        <f>'RM_5.1.1.sz.mell'!K53</f>
        <v>0</v>
      </c>
      <c r="E53" s="277"/>
    </row>
    <row r="54" spans="1:5" s="98" customFormat="1" ht="12" customHeight="1" thickBot="1" x14ac:dyDescent="0.25">
      <c r="A54" s="447" t="s">
        <v>290</v>
      </c>
      <c r="B54" s="428" t="s">
        <v>295</v>
      </c>
      <c r="C54" s="790">
        <f>'RM_5.1.1.sz.mell'!C54</f>
        <v>0</v>
      </c>
      <c r="D54" s="1485">
        <f>'RM_5.1.1.sz.mell'!K54</f>
        <v>0</v>
      </c>
      <c r="E54" s="278"/>
    </row>
    <row r="55" spans="1:5" s="98" customFormat="1" ht="12" customHeight="1" thickBot="1" x14ac:dyDescent="0.3">
      <c r="A55" s="32" t="s">
        <v>180</v>
      </c>
      <c r="B55" s="21" t="s">
        <v>296</v>
      </c>
      <c r="C55" s="407">
        <f>'RM_5.1.1.sz.mell'!C55</f>
        <v>0</v>
      </c>
      <c r="D55" s="725">
        <f>'RM_5.1.1.sz.mell'!K55</f>
        <v>0</v>
      </c>
      <c r="E55" s="273">
        <f>SUM(E56:E58)</f>
        <v>0</v>
      </c>
    </row>
    <row r="56" spans="1:5" s="98" customFormat="1" ht="12" customHeight="1" x14ac:dyDescent="0.2">
      <c r="A56" s="445" t="s">
        <v>96</v>
      </c>
      <c r="B56" s="426" t="s">
        <v>297</v>
      </c>
      <c r="C56" s="699">
        <f>'RM_5.1.1.sz.mell'!C56</f>
        <v>0</v>
      </c>
      <c r="D56" s="1475">
        <f>'RM_5.1.1.sz.mell'!K56</f>
        <v>0</v>
      </c>
      <c r="E56" s="275"/>
    </row>
    <row r="57" spans="1:5" s="98" customFormat="1" ht="12" customHeight="1" x14ac:dyDescent="0.2">
      <c r="A57" s="446" t="s">
        <v>97</v>
      </c>
      <c r="B57" s="427" t="s">
        <v>426</v>
      </c>
      <c r="C57" s="717">
        <f>'RM_5.1.1.sz.mell'!C57</f>
        <v>0</v>
      </c>
      <c r="D57" s="1476">
        <f>'RM_5.1.1.sz.mell'!K57</f>
        <v>0</v>
      </c>
      <c r="E57" s="274"/>
    </row>
    <row r="58" spans="1:5" s="98" customFormat="1" ht="12" customHeight="1" x14ac:dyDescent="0.2">
      <c r="A58" s="446" t="s">
        <v>300</v>
      </c>
      <c r="B58" s="427" t="s">
        <v>298</v>
      </c>
      <c r="C58" s="717">
        <f>'RM_5.1.1.sz.mell'!C58</f>
        <v>0</v>
      </c>
      <c r="D58" s="1476">
        <f>'RM_5.1.1.sz.mell'!K58</f>
        <v>0</v>
      </c>
      <c r="E58" s="274"/>
    </row>
    <row r="59" spans="1:5" s="98" customFormat="1" ht="12" customHeight="1" thickBot="1" x14ac:dyDescent="0.25">
      <c r="A59" s="447" t="s">
        <v>301</v>
      </c>
      <c r="B59" s="428" t="s">
        <v>299</v>
      </c>
      <c r="C59" s="719">
        <f>'RM_5.1.1.sz.mell'!C59</f>
        <v>0</v>
      </c>
      <c r="D59" s="1477">
        <f>'RM_5.1.1.sz.mell'!K59</f>
        <v>0</v>
      </c>
      <c r="E59" s="276"/>
    </row>
    <row r="60" spans="1:5" s="98" customFormat="1" ht="12" customHeight="1" thickBot="1" x14ac:dyDescent="0.3">
      <c r="A60" s="32" t="s">
        <v>25</v>
      </c>
      <c r="B60" s="302" t="s">
        <v>302</v>
      </c>
      <c r="C60" s="407">
        <f>'RM_5.1.1.sz.mell'!C60</f>
        <v>0</v>
      </c>
      <c r="D60" s="725">
        <f>'RM_5.1.1.sz.mell'!K60</f>
        <v>0</v>
      </c>
      <c r="E60" s="273">
        <f>SUM(E61:E63)</f>
        <v>0</v>
      </c>
    </row>
    <row r="61" spans="1:5" s="98" customFormat="1" ht="12" customHeight="1" x14ac:dyDescent="0.2">
      <c r="A61" s="445" t="s">
        <v>181</v>
      </c>
      <c r="B61" s="426" t="s">
        <v>304</v>
      </c>
      <c r="C61" s="710">
        <f>'RM_5.1.1.sz.mell'!C61</f>
        <v>0</v>
      </c>
      <c r="D61" s="1484">
        <f>'RM_5.1.1.sz.mell'!K61</f>
        <v>0</v>
      </c>
      <c r="E61" s="277"/>
    </row>
    <row r="62" spans="1:5" s="98" customFormat="1" ht="12" customHeight="1" x14ac:dyDescent="0.2">
      <c r="A62" s="446" t="s">
        <v>182</v>
      </c>
      <c r="B62" s="427" t="s">
        <v>427</v>
      </c>
      <c r="C62" s="710">
        <f>'RM_5.1.1.sz.mell'!C62</f>
        <v>0</v>
      </c>
      <c r="D62" s="1484">
        <f>'RM_5.1.1.sz.mell'!K62</f>
        <v>0</v>
      </c>
      <c r="E62" s="277"/>
    </row>
    <row r="63" spans="1:5" s="98" customFormat="1" ht="12" customHeight="1" x14ac:dyDescent="0.2">
      <c r="A63" s="446" t="s">
        <v>231</v>
      </c>
      <c r="B63" s="427" t="s">
        <v>305</v>
      </c>
      <c r="C63" s="710">
        <f>'RM_5.1.1.sz.mell'!C63</f>
        <v>0</v>
      </c>
      <c r="D63" s="1484">
        <f>'RM_5.1.1.sz.mell'!K63</f>
        <v>0</v>
      </c>
      <c r="E63" s="277"/>
    </row>
    <row r="64" spans="1:5" s="98" customFormat="1" ht="12" customHeight="1" thickBot="1" x14ac:dyDescent="0.25">
      <c r="A64" s="447" t="s">
        <v>303</v>
      </c>
      <c r="B64" s="428" t="s">
        <v>306</v>
      </c>
      <c r="C64" s="710">
        <f>'RM_5.1.1.sz.mell'!C64</f>
        <v>0</v>
      </c>
      <c r="D64" s="1484">
        <f>'RM_5.1.1.sz.mell'!K64</f>
        <v>0</v>
      </c>
      <c r="E64" s="277"/>
    </row>
    <row r="65" spans="1:5" s="98" customFormat="1" ht="12" customHeight="1" thickBot="1" x14ac:dyDescent="0.3">
      <c r="A65" s="32" t="s">
        <v>26</v>
      </c>
      <c r="B65" s="21" t="s">
        <v>307</v>
      </c>
      <c r="C65" s="414">
        <f>'RM_5.1.1.sz.mell'!C65</f>
        <v>0</v>
      </c>
      <c r="D65" s="726">
        <f>'RM_5.1.1.sz.mell'!K65</f>
        <v>0</v>
      </c>
      <c r="E65" s="457">
        <f>+E8+E15+E22+E29+E37+E49+E55+E60</f>
        <v>0</v>
      </c>
    </row>
    <row r="66" spans="1:5" s="98" customFormat="1" ht="12" customHeight="1" thickBot="1" x14ac:dyDescent="0.25">
      <c r="A66" s="448" t="s">
        <v>394</v>
      </c>
      <c r="B66" s="302" t="s">
        <v>309</v>
      </c>
      <c r="C66" s="407">
        <f>'RM_5.1.1.sz.mell'!C66</f>
        <v>0</v>
      </c>
      <c r="D66" s="725">
        <f>'RM_5.1.1.sz.mell'!K66</f>
        <v>0</v>
      </c>
      <c r="E66" s="273">
        <f>SUM(E67:E69)</f>
        <v>0</v>
      </c>
    </row>
    <row r="67" spans="1:5" s="98" customFormat="1" ht="12" customHeight="1" x14ac:dyDescent="0.2">
      <c r="A67" s="445" t="s">
        <v>337</v>
      </c>
      <c r="B67" s="426" t="s">
        <v>310</v>
      </c>
      <c r="C67" s="710">
        <f>'RM_5.1.1.sz.mell'!C67</f>
        <v>0</v>
      </c>
      <c r="D67" s="1484">
        <f>'RM_5.1.1.sz.mell'!K67</f>
        <v>0</v>
      </c>
      <c r="E67" s="277"/>
    </row>
    <row r="68" spans="1:5" s="98" customFormat="1" ht="12" customHeight="1" x14ac:dyDescent="0.2">
      <c r="A68" s="446" t="s">
        <v>346</v>
      </c>
      <c r="B68" s="427" t="s">
        <v>311</v>
      </c>
      <c r="C68" s="710">
        <f>'RM_5.1.1.sz.mell'!C68</f>
        <v>0</v>
      </c>
      <c r="D68" s="1484">
        <f>'RM_5.1.1.sz.mell'!K68</f>
        <v>0</v>
      </c>
      <c r="E68" s="277"/>
    </row>
    <row r="69" spans="1:5" s="98" customFormat="1" ht="12" customHeight="1" thickBot="1" x14ac:dyDescent="0.25">
      <c r="A69" s="455" t="s">
        <v>347</v>
      </c>
      <c r="B69" s="796" t="s">
        <v>312</v>
      </c>
      <c r="C69" s="707">
        <f>'RM_5.1.1.sz.mell'!C69</f>
        <v>0</v>
      </c>
      <c r="D69" s="1487">
        <f>'RM_5.1.1.sz.mell'!K69</f>
        <v>0</v>
      </c>
      <c r="E69" s="958"/>
    </row>
    <row r="70" spans="1:5" s="98" customFormat="1" ht="12" customHeight="1" thickBot="1" x14ac:dyDescent="0.25">
      <c r="A70" s="448" t="s">
        <v>313</v>
      </c>
      <c r="B70" s="302" t="s">
        <v>314</v>
      </c>
      <c r="C70" s="407">
        <f>'RM_5.1.1.sz.mell'!C70</f>
        <v>0</v>
      </c>
      <c r="D70" s="407">
        <f>'RM_5.1.1.sz.mell'!K70</f>
        <v>0</v>
      </c>
      <c r="E70" s="273">
        <f>SUM(E71:E74)</f>
        <v>0</v>
      </c>
    </row>
    <row r="71" spans="1:5" s="98" customFormat="1" ht="12" customHeight="1" x14ac:dyDescent="0.2">
      <c r="A71" s="445" t="s">
        <v>149</v>
      </c>
      <c r="B71" s="574" t="s">
        <v>315</v>
      </c>
      <c r="C71" s="710">
        <f>'RM_5.1.1.sz.mell'!C71</f>
        <v>0</v>
      </c>
      <c r="D71" s="710">
        <f>'RM_5.1.1.sz.mell'!K71</f>
        <v>0</v>
      </c>
      <c r="E71" s="277"/>
    </row>
    <row r="72" spans="1:5" s="98" customFormat="1" ht="12" customHeight="1" x14ac:dyDescent="0.2">
      <c r="A72" s="446" t="s">
        <v>150</v>
      </c>
      <c r="B72" s="574" t="s">
        <v>571</v>
      </c>
      <c r="C72" s="710">
        <f>'RM_5.1.1.sz.mell'!C72</f>
        <v>0</v>
      </c>
      <c r="D72" s="710">
        <f>'RM_5.1.1.sz.mell'!K72</f>
        <v>0</v>
      </c>
      <c r="E72" s="277"/>
    </row>
    <row r="73" spans="1:5" s="98" customFormat="1" ht="12" customHeight="1" x14ac:dyDescent="0.2">
      <c r="A73" s="446" t="s">
        <v>338</v>
      </c>
      <c r="B73" s="574" t="s">
        <v>316</v>
      </c>
      <c r="C73" s="710">
        <f>'RM_5.1.1.sz.mell'!C73</f>
        <v>0</v>
      </c>
      <c r="D73" s="710">
        <f>'RM_5.1.1.sz.mell'!K73</f>
        <v>0</v>
      </c>
      <c r="E73" s="277"/>
    </row>
    <row r="74" spans="1:5" s="98" customFormat="1" ht="12" customHeight="1" thickBot="1" x14ac:dyDescent="0.3">
      <c r="A74" s="447" t="s">
        <v>339</v>
      </c>
      <c r="B74" s="575" t="s">
        <v>572</v>
      </c>
      <c r="C74" s="710">
        <f>'RM_5.1.1.sz.mell'!C74</f>
        <v>0</v>
      </c>
      <c r="D74" s="710">
        <f>'RM_5.1.1.sz.mell'!K74</f>
        <v>0</v>
      </c>
      <c r="E74" s="277"/>
    </row>
    <row r="75" spans="1:5" s="98" customFormat="1" ht="12" customHeight="1" thickBot="1" x14ac:dyDescent="0.25">
      <c r="A75" s="448" t="s">
        <v>317</v>
      </c>
      <c r="B75" s="302" t="s">
        <v>318</v>
      </c>
      <c r="C75" s="407">
        <f>'RM_5.1.1.sz.mell'!C75</f>
        <v>0</v>
      </c>
      <c r="D75" s="407">
        <f>'RM_5.1.1.sz.mell'!K75</f>
        <v>0</v>
      </c>
      <c r="E75" s="273">
        <f>SUM(E76:E77)</f>
        <v>0</v>
      </c>
    </row>
    <row r="76" spans="1:5" s="98" customFormat="1" ht="12" customHeight="1" x14ac:dyDescent="0.2">
      <c r="A76" s="445" t="s">
        <v>340</v>
      </c>
      <c r="B76" s="426" t="s">
        <v>319</v>
      </c>
      <c r="C76" s="710">
        <f>'RM_5.1.1.sz.mell'!C76</f>
        <v>0</v>
      </c>
      <c r="D76" s="710">
        <f>'RM_5.1.1.sz.mell'!K76</f>
        <v>0</v>
      </c>
      <c r="E76" s="277"/>
    </row>
    <row r="77" spans="1:5" s="98" customFormat="1" ht="12" customHeight="1" thickBot="1" x14ac:dyDescent="0.25">
      <c r="A77" s="447" t="s">
        <v>341</v>
      </c>
      <c r="B77" s="428" t="s">
        <v>320</v>
      </c>
      <c r="C77" s="710">
        <f>'RM_5.1.1.sz.mell'!C77</f>
        <v>0</v>
      </c>
      <c r="D77" s="710">
        <f>'RM_5.1.1.sz.mell'!K77</f>
        <v>0</v>
      </c>
      <c r="E77" s="277"/>
    </row>
    <row r="78" spans="1:5" s="97" customFormat="1" ht="12" customHeight="1" thickBot="1" x14ac:dyDescent="0.25">
      <c r="A78" s="448" t="s">
        <v>321</v>
      </c>
      <c r="B78" s="302" t="s">
        <v>322</v>
      </c>
      <c r="C78" s="407">
        <f>'RM_5.1.1.sz.mell'!C78</f>
        <v>0</v>
      </c>
      <c r="D78" s="407">
        <f>'RM_5.1.1.sz.mell'!K78</f>
        <v>0</v>
      </c>
      <c r="E78" s="273">
        <f>SUM(E79:E81)</f>
        <v>0</v>
      </c>
    </row>
    <row r="79" spans="1:5" s="98" customFormat="1" ht="12" customHeight="1" x14ac:dyDescent="0.2">
      <c r="A79" s="445" t="s">
        <v>342</v>
      </c>
      <c r="B79" s="426" t="s">
        <v>323</v>
      </c>
      <c r="C79" s="710">
        <f>'RM_5.1.1.sz.mell'!C79</f>
        <v>0</v>
      </c>
      <c r="D79" s="710">
        <f>'RM_5.1.1.sz.mell'!K79</f>
        <v>0</v>
      </c>
      <c r="E79" s="277"/>
    </row>
    <row r="80" spans="1:5" s="98" customFormat="1" ht="12" customHeight="1" x14ac:dyDescent="0.2">
      <c r="A80" s="446" t="s">
        <v>343</v>
      </c>
      <c r="B80" s="427" t="s">
        <v>324</v>
      </c>
      <c r="C80" s="710">
        <f>'RM_5.1.1.sz.mell'!C80</f>
        <v>0</v>
      </c>
      <c r="D80" s="710">
        <f>'RM_5.1.1.sz.mell'!K80</f>
        <v>0</v>
      </c>
      <c r="E80" s="277"/>
    </row>
    <row r="81" spans="1:5" s="98" customFormat="1" ht="12" customHeight="1" thickBot="1" x14ac:dyDescent="0.25">
      <c r="A81" s="447" t="s">
        <v>344</v>
      </c>
      <c r="B81" s="428" t="s">
        <v>573</v>
      </c>
      <c r="C81" s="710">
        <f>'RM_5.1.1.sz.mell'!C81</f>
        <v>0</v>
      </c>
      <c r="D81" s="710">
        <f>'RM_5.1.1.sz.mell'!K81</f>
        <v>0</v>
      </c>
      <c r="E81" s="277"/>
    </row>
    <row r="82" spans="1:5" s="98" customFormat="1" ht="12" customHeight="1" thickBot="1" x14ac:dyDescent="0.25">
      <c r="A82" s="448" t="s">
        <v>325</v>
      </c>
      <c r="B82" s="302" t="s">
        <v>345</v>
      </c>
      <c r="C82" s="407">
        <f>'RM_5.1.1.sz.mell'!C82</f>
        <v>0</v>
      </c>
      <c r="D82" s="407">
        <f>'RM_5.1.1.sz.mell'!K82</f>
        <v>0</v>
      </c>
      <c r="E82" s="273">
        <f>SUM(E83:E86)</f>
        <v>0</v>
      </c>
    </row>
    <row r="83" spans="1:5" s="98" customFormat="1" ht="12" customHeight="1" x14ac:dyDescent="0.2">
      <c r="A83" s="449" t="s">
        <v>326</v>
      </c>
      <c r="B83" s="426" t="s">
        <v>327</v>
      </c>
      <c r="C83" s="710">
        <f>'RM_5.1.1.sz.mell'!C83</f>
        <v>0</v>
      </c>
      <c r="D83" s="710">
        <f>'RM_5.1.1.sz.mell'!K83</f>
        <v>0</v>
      </c>
      <c r="E83" s="277"/>
    </row>
    <row r="84" spans="1:5" s="98" customFormat="1" ht="12" customHeight="1" x14ac:dyDescent="0.2">
      <c r="A84" s="450" t="s">
        <v>328</v>
      </c>
      <c r="B84" s="427" t="s">
        <v>329</v>
      </c>
      <c r="C84" s="710">
        <f>'RM_5.1.1.sz.mell'!C84</f>
        <v>0</v>
      </c>
      <c r="D84" s="710">
        <f>'RM_5.1.1.sz.mell'!K84</f>
        <v>0</v>
      </c>
      <c r="E84" s="277"/>
    </row>
    <row r="85" spans="1:5" s="98" customFormat="1" ht="12" customHeight="1" x14ac:dyDescent="0.2">
      <c r="A85" s="450" t="s">
        <v>330</v>
      </c>
      <c r="B85" s="427" t="s">
        <v>331</v>
      </c>
      <c r="C85" s="710">
        <f>'RM_5.1.1.sz.mell'!C85</f>
        <v>0</v>
      </c>
      <c r="D85" s="710">
        <f>'RM_5.1.1.sz.mell'!K85</f>
        <v>0</v>
      </c>
      <c r="E85" s="277"/>
    </row>
    <row r="86" spans="1:5" s="97" customFormat="1" ht="12" customHeight="1" thickBot="1" x14ac:dyDescent="0.25">
      <c r="A86" s="451" t="s">
        <v>332</v>
      </c>
      <c r="B86" s="428" t="s">
        <v>333</v>
      </c>
      <c r="C86" s="710">
        <f>'RM_5.1.1.sz.mell'!C86</f>
        <v>0</v>
      </c>
      <c r="D86" s="710">
        <f>'RM_5.1.1.sz.mell'!K86</f>
        <v>0</v>
      </c>
      <c r="E86" s="277"/>
    </row>
    <row r="87" spans="1:5" s="97" customFormat="1" ht="12" customHeight="1" thickBot="1" x14ac:dyDescent="0.25">
      <c r="A87" s="448" t="s">
        <v>334</v>
      </c>
      <c r="B87" s="302" t="s">
        <v>475</v>
      </c>
      <c r="C87" s="407">
        <f>'RM_5.1.1.sz.mell'!C87</f>
        <v>0</v>
      </c>
      <c r="D87" s="407">
        <f>'RM_5.1.1.sz.mell'!K87</f>
        <v>0</v>
      </c>
      <c r="E87" s="476"/>
    </row>
    <row r="88" spans="1:5" s="97" customFormat="1" ht="12" customHeight="1" thickBot="1" x14ac:dyDescent="0.25">
      <c r="A88" s="448" t="s">
        <v>507</v>
      </c>
      <c r="B88" s="302" t="s">
        <v>335</v>
      </c>
      <c r="C88" s="407">
        <f>'RM_5.1.1.sz.mell'!C88</f>
        <v>0</v>
      </c>
      <c r="D88" s="407">
        <f>'RM_5.1.1.sz.mell'!K88</f>
        <v>0</v>
      </c>
      <c r="E88" s="476"/>
    </row>
    <row r="89" spans="1:5" s="97" customFormat="1" ht="12" customHeight="1" thickBot="1" x14ac:dyDescent="0.25">
      <c r="A89" s="448" t="s">
        <v>508</v>
      </c>
      <c r="B89" s="433" t="s">
        <v>478</v>
      </c>
      <c r="C89" s="414">
        <f>'RM_5.1.1.sz.mell'!C89</f>
        <v>0</v>
      </c>
      <c r="D89" s="414">
        <f>'RM_5.1.1.sz.mell'!K89</f>
        <v>0</v>
      </c>
      <c r="E89" s="457">
        <f>+E66+E70+E75+E78+E82+E88+E87</f>
        <v>0</v>
      </c>
    </row>
    <row r="90" spans="1:5" s="97" customFormat="1" ht="12" customHeight="1" thickBot="1" x14ac:dyDescent="0.25">
      <c r="A90" s="452" t="s">
        <v>509</v>
      </c>
      <c r="B90" s="434" t="s">
        <v>510</v>
      </c>
      <c r="C90" s="414">
        <f>'RM_5.1.1.sz.mell'!C90</f>
        <v>0</v>
      </c>
      <c r="D90" s="414">
        <f>'RM_5.1.1.sz.mell'!K90</f>
        <v>0</v>
      </c>
      <c r="E90" s="457">
        <f>+E65+E89</f>
        <v>0</v>
      </c>
    </row>
    <row r="91" spans="1:5" s="98" customFormat="1" ht="15.15" customHeight="1" thickBot="1" x14ac:dyDescent="0.3">
      <c r="A91" s="245"/>
      <c r="B91" s="246"/>
      <c r="C91" s="372"/>
    </row>
    <row r="92" spans="1:5" s="69" customFormat="1" ht="16.5" customHeight="1" thickBot="1" x14ac:dyDescent="0.3">
      <c r="A92" s="1758" t="s">
        <v>57</v>
      </c>
      <c r="B92" s="1835"/>
      <c r="C92" s="1835"/>
      <c r="D92" s="1835"/>
      <c r="E92" s="1836"/>
    </row>
    <row r="93" spans="1:5" s="99" customFormat="1" ht="12" customHeight="1" thickBot="1" x14ac:dyDescent="0.3">
      <c r="A93" s="419" t="s">
        <v>18</v>
      </c>
      <c r="B93" s="28" t="s">
        <v>514</v>
      </c>
      <c r="C93" s="406">
        <f>'RM_5.1.1.sz.mell'!C93</f>
        <v>0</v>
      </c>
      <c r="D93" s="406">
        <f>'RM_5.1.1.sz.mell'!K93</f>
        <v>0</v>
      </c>
      <c r="E93" s="501">
        <f>+E94+E95+E96+E97+E98+E111</f>
        <v>0</v>
      </c>
    </row>
    <row r="94" spans="1:5" ht="12" customHeight="1" x14ac:dyDescent="0.25">
      <c r="A94" s="453" t="s">
        <v>98</v>
      </c>
      <c r="B94" s="10" t="s">
        <v>49</v>
      </c>
      <c r="C94" s="715">
        <f>'RM_5.1.1.sz.mell'!C94</f>
        <v>0</v>
      </c>
      <c r="D94" s="715">
        <f>'RM_5.1.1.sz.mell'!K94</f>
        <v>0</v>
      </c>
      <c r="E94" s="502"/>
    </row>
    <row r="95" spans="1:5" ht="12" customHeight="1" x14ac:dyDescent="0.25">
      <c r="A95" s="446" t="s">
        <v>99</v>
      </c>
      <c r="B95" s="8" t="s">
        <v>183</v>
      </c>
      <c r="C95" s="717">
        <f>'RM_5.1.1.sz.mell'!C95</f>
        <v>0</v>
      </c>
      <c r="D95" s="717">
        <f>'RM_5.1.1.sz.mell'!K95</f>
        <v>0</v>
      </c>
      <c r="E95" s="274"/>
    </row>
    <row r="96" spans="1:5" ht="12" customHeight="1" x14ac:dyDescent="0.25">
      <c r="A96" s="446" t="s">
        <v>100</v>
      </c>
      <c r="B96" s="8" t="s">
        <v>140</v>
      </c>
      <c r="C96" s="719">
        <f>'RM_5.1.1.sz.mell'!C96</f>
        <v>0</v>
      </c>
      <c r="D96" s="717">
        <f>'RM_5.1.1.sz.mell'!K96</f>
        <v>0</v>
      </c>
      <c r="E96" s="276"/>
    </row>
    <row r="97" spans="1:5" ht="12" customHeight="1" x14ac:dyDescent="0.25">
      <c r="A97" s="446" t="s">
        <v>101</v>
      </c>
      <c r="B97" s="11" t="s">
        <v>184</v>
      </c>
      <c r="C97" s="719">
        <f>'RM_5.1.1.sz.mell'!C97</f>
        <v>0</v>
      </c>
      <c r="D97" s="1477">
        <f>'RM_5.1.1.sz.mell'!K97</f>
        <v>0</v>
      </c>
      <c r="E97" s="276"/>
    </row>
    <row r="98" spans="1:5" ht="12" customHeight="1" x14ac:dyDescent="0.25">
      <c r="A98" s="446" t="s">
        <v>112</v>
      </c>
      <c r="B98" s="19" t="s">
        <v>185</v>
      </c>
      <c r="C98" s="719">
        <f>'RM_5.1.1.sz.mell'!C98</f>
        <v>0</v>
      </c>
      <c r="D98" s="1477">
        <f>'RM_5.1.1.sz.mell'!K98</f>
        <v>0</v>
      </c>
      <c r="E98" s="276"/>
    </row>
    <row r="99" spans="1:5" ht="12" customHeight="1" x14ac:dyDescent="0.25">
      <c r="A99" s="446" t="s">
        <v>102</v>
      </c>
      <c r="B99" s="8" t="s">
        <v>511</v>
      </c>
      <c r="C99" s="719">
        <f>'RM_5.1.1.sz.mell'!C99</f>
        <v>0</v>
      </c>
      <c r="D99" s="1477">
        <f>'RM_5.1.1.sz.mell'!K99</f>
        <v>0</v>
      </c>
      <c r="E99" s="276"/>
    </row>
    <row r="100" spans="1:5" ht="12" customHeight="1" x14ac:dyDescent="0.2">
      <c r="A100" s="446" t="s">
        <v>103</v>
      </c>
      <c r="B100" s="146" t="s">
        <v>441</v>
      </c>
      <c r="C100" s="719">
        <f>'RM_5.1.1.sz.mell'!C100</f>
        <v>0</v>
      </c>
      <c r="D100" s="1477">
        <f>'RM_5.1.1.sz.mell'!K100</f>
        <v>0</v>
      </c>
      <c r="E100" s="276"/>
    </row>
    <row r="101" spans="1:5" ht="12" customHeight="1" x14ac:dyDescent="0.2">
      <c r="A101" s="446" t="s">
        <v>113</v>
      </c>
      <c r="B101" s="146" t="s">
        <v>440</v>
      </c>
      <c r="C101" s="719">
        <f>'RM_5.1.1.sz.mell'!C101</f>
        <v>0</v>
      </c>
      <c r="D101" s="1477">
        <f>'RM_5.1.1.sz.mell'!K101</f>
        <v>0</v>
      </c>
      <c r="E101" s="276"/>
    </row>
    <row r="102" spans="1:5" ht="12" customHeight="1" x14ac:dyDescent="0.2">
      <c r="A102" s="446" t="s">
        <v>114</v>
      </c>
      <c r="B102" s="146" t="s">
        <v>351</v>
      </c>
      <c r="C102" s="719">
        <f>'RM_5.1.1.sz.mell'!C102</f>
        <v>0</v>
      </c>
      <c r="D102" s="1477">
        <f>'RM_5.1.1.sz.mell'!K102</f>
        <v>0</v>
      </c>
      <c r="E102" s="276"/>
    </row>
    <row r="103" spans="1:5" ht="12" customHeight="1" x14ac:dyDescent="0.25">
      <c r="A103" s="446" t="s">
        <v>115</v>
      </c>
      <c r="B103" s="147" t="s">
        <v>352</v>
      </c>
      <c r="C103" s="719">
        <f>'RM_5.1.1.sz.mell'!C103</f>
        <v>0</v>
      </c>
      <c r="D103" s="1477">
        <f>'RM_5.1.1.sz.mell'!K103</f>
        <v>0</v>
      </c>
      <c r="E103" s="276"/>
    </row>
    <row r="104" spans="1:5" ht="12" customHeight="1" x14ac:dyDescent="0.25">
      <c r="A104" s="446" t="s">
        <v>116</v>
      </c>
      <c r="B104" s="147" t="s">
        <v>353</v>
      </c>
      <c r="C104" s="719">
        <f>'RM_5.1.1.sz.mell'!C104</f>
        <v>0</v>
      </c>
      <c r="D104" s="1477">
        <f>'RM_5.1.1.sz.mell'!K104</f>
        <v>0</v>
      </c>
      <c r="E104" s="276"/>
    </row>
    <row r="105" spans="1:5" ht="12" customHeight="1" x14ac:dyDescent="0.2">
      <c r="A105" s="446" t="s">
        <v>118</v>
      </c>
      <c r="B105" s="146" t="s">
        <v>354</v>
      </c>
      <c r="C105" s="719">
        <f>'RM_5.1.1.sz.mell'!C105</f>
        <v>0</v>
      </c>
      <c r="D105" s="1477">
        <f>'RM_5.1.1.sz.mell'!K105</f>
        <v>0</v>
      </c>
      <c r="E105" s="276"/>
    </row>
    <row r="106" spans="1:5" ht="12" customHeight="1" x14ac:dyDescent="0.2">
      <c r="A106" s="446" t="s">
        <v>186</v>
      </c>
      <c r="B106" s="146" t="s">
        <v>355</v>
      </c>
      <c r="C106" s="719">
        <f>'RM_5.1.1.sz.mell'!C106</f>
        <v>0</v>
      </c>
      <c r="D106" s="1477">
        <f>'RM_5.1.1.sz.mell'!K106</f>
        <v>0</v>
      </c>
      <c r="E106" s="276"/>
    </row>
    <row r="107" spans="1:5" ht="12" customHeight="1" x14ac:dyDescent="0.25">
      <c r="A107" s="446" t="s">
        <v>349</v>
      </c>
      <c r="B107" s="147" t="s">
        <v>356</v>
      </c>
      <c r="C107" s="717">
        <f>'RM_5.1.1.sz.mell'!C107</f>
        <v>0</v>
      </c>
      <c r="D107" s="1477">
        <f>'RM_5.1.1.sz.mell'!K107</f>
        <v>0</v>
      </c>
      <c r="E107" s="276"/>
    </row>
    <row r="108" spans="1:5" ht="12" customHeight="1" x14ac:dyDescent="0.25">
      <c r="A108" s="454" t="s">
        <v>350</v>
      </c>
      <c r="B108" s="148" t="s">
        <v>357</v>
      </c>
      <c r="C108" s="719">
        <f>'RM_5.1.1.sz.mell'!C108</f>
        <v>0</v>
      </c>
      <c r="D108" s="1477">
        <f>'RM_5.1.1.sz.mell'!K108</f>
        <v>0</v>
      </c>
      <c r="E108" s="276"/>
    </row>
    <row r="109" spans="1:5" ht="12" customHeight="1" x14ac:dyDescent="0.25">
      <c r="A109" s="446" t="s">
        <v>438</v>
      </c>
      <c r="B109" s="148" t="s">
        <v>358</v>
      </c>
      <c r="C109" s="719">
        <f>'RM_5.1.1.sz.mell'!C109</f>
        <v>0</v>
      </c>
      <c r="D109" s="1477">
        <f>'RM_5.1.1.sz.mell'!K109</f>
        <v>0</v>
      </c>
      <c r="E109" s="276"/>
    </row>
    <row r="110" spans="1:5" ht="12" customHeight="1" x14ac:dyDescent="0.25">
      <c r="A110" s="446" t="s">
        <v>439</v>
      </c>
      <c r="B110" s="147" t="s">
        <v>359</v>
      </c>
      <c r="C110" s="717">
        <f>'RM_5.1.1.sz.mell'!C110</f>
        <v>0</v>
      </c>
      <c r="D110" s="1476">
        <f>'RM_5.1.1.sz.mell'!K110</f>
        <v>0</v>
      </c>
      <c r="E110" s="274"/>
    </row>
    <row r="111" spans="1:5" ht="12" customHeight="1" x14ac:dyDescent="0.25">
      <c r="A111" s="446" t="s">
        <v>443</v>
      </c>
      <c r="B111" s="11" t="s">
        <v>50</v>
      </c>
      <c r="C111" s="717">
        <f>'RM_5.1.1.sz.mell'!C111</f>
        <v>0</v>
      </c>
      <c r="D111" s="1476">
        <f>'RM_5.1.1.sz.mell'!K111</f>
        <v>0</v>
      </c>
      <c r="E111" s="274"/>
    </row>
    <row r="112" spans="1:5" ht="12" customHeight="1" x14ac:dyDescent="0.25">
      <c r="A112" s="447" t="s">
        <v>444</v>
      </c>
      <c r="B112" s="8" t="s">
        <v>512</v>
      </c>
      <c r="C112" s="719">
        <f>'RM_5.1.1.sz.mell'!C112</f>
        <v>0</v>
      </c>
      <c r="D112" s="1477">
        <f>'RM_5.1.1.sz.mell'!K112</f>
        <v>0</v>
      </c>
      <c r="E112" s="276"/>
    </row>
    <row r="113" spans="1:5" ht="12" customHeight="1" thickBot="1" x14ac:dyDescent="0.3">
      <c r="A113" s="455" t="s">
        <v>445</v>
      </c>
      <c r="B113" s="149" t="s">
        <v>513</v>
      </c>
      <c r="C113" s="721">
        <f>'RM_5.1.1.sz.mell'!C113</f>
        <v>0</v>
      </c>
      <c r="D113" s="1515">
        <f>'RM_5.1.1.sz.mell'!K113</f>
        <v>0</v>
      </c>
      <c r="E113" s="503"/>
    </row>
    <row r="114" spans="1:5" ht="12" customHeight="1" thickBot="1" x14ac:dyDescent="0.3">
      <c r="A114" s="32" t="s">
        <v>19</v>
      </c>
      <c r="B114" s="27" t="s">
        <v>360</v>
      </c>
      <c r="C114" s="407">
        <f>'RM_5.1.1.sz.mell'!C114</f>
        <v>0</v>
      </c>
      <c r="D114" s="725">
        <f>'RM_5.1.1.sz.mell'!K114</f>
        <v>0</v>
      </c>
      <c r="E114" s="273">
        <f>+E115+E117+E119</f>
        <v>0</v>
      </c>
    </row>
    <row r="115" spans="1:5" ht="12" customHeight="1" x14ac:dyDescent="0.25">
      <c r="A115" s="445" t="s">
        <v>104</v>
      </c>
      <c r="B115" s="8" t="s">
        <v>230</v>
      </c>
      <c r="C115" s="699">
        <f>'RM_5.1.1.sz.mell'!C115</f>
        <v>0</v>
      </c>
      <c r="D115" s="1475">
        <f>'RM_5.1.1.sz.mell'!K115</f>
        <v>0</v>
      </c>
      <c r="E115" s="275"/>
    </row>
    <row r="116" spans="1:5" ht="12" customHeight="1" x14ac:dyDescent="0.25">
      <c r="A116" s="445" t="s">
        <v>105</v>
      </c>
      <c r="B116" s="12" t="s">
        <v>364</v>
      </c>
      <c r="C116" s="699">
        <f>'RM_5.1.1.sz.mell'!C116</f>
        <v>0</v>
      </c>
      <c r="D116" s="1475">
        <f>'RM_5.1.1.sz.mell'!K116</f>
        <v>0</v>
      </c>
      <c r="E116" s="275"/>
    </row>
    <row r="117" spans="1:5" ht="12" customHeight="1" x14ac:dyDescent="0.25">
      <c r="A117" s="445" t="s">
        <v>106</v>
      </c>
      <c r="B117" s="12" t="s">
        <v>187</v>
      </c>
      <c r="C117" s="717">
        <f>'RM_5.1.1.sz.mell'!C117</f>
        <v>0</v>
      </c>
      <c r="D117" s="1476">
        <f>'RM_5.1.1.sz.mell'!K117</f>
        <v>0</v>
      </c>
      <c r="E117" s="274"/>
    </row>
    <row r="118" spans="1:5" ht="12" customHeight="1" x14ac:dyDescent="0.25">
      <c r="A118" s="445" t="s">
        <v>107</v>
      </c>
      <c r="B118" s="12" t="s">
        <v>365</v>
      </c>
      <c r="C118" s="717">
        <f>'RM_5.1.1.sz.mell'!C118</f>
        <v>0</v>
      </c>
      <c r="D118" s="1476">
        <f>'RM_5.1.1.sz.mell'!K118</f>
        <v>0</v>
      </c>
      <c r="E118" s="274"/>
    </row>
    <row r="119" spans="1:5" ht="12" customHeight="1" x14ac:dyDescent="0.25">
      <c r="A119" s="445" t="s">
        <v>108</v>
      </c>
      <c r="B119" s="304" t="s">
        <v>232</v>
      </c>
      <c r="C119" s="717">
        <f>'RM_5.1.1.sz.mell'!C119</f>
        <v>0</v>
      </c>
      <c r="D119" s="1476">
        <f>'RM_5.1.1.sz.mell'!K119</f>
        <v>0</v>
      </c>
      <c r="E119" s="274"/>
    </row>
    <row r="120" spans="1:5" ht="12" customHeight="1" x14ac:dyDescent="0.25">
      <c r="A120" s="445" t="s">
        <v>117</v>
      </c>
      <c r="B120" s="303" t="s">
        <v>428</v>
      </c>
      <c r="C120" s="717">
        <f>'RM_5.1.1.sz.mell'!C120</f>
        <v>0</v>
      </c>
      <c r="D120" s="1476">
        <f>'RM_5.1.1.sz.mell'!K120</f>
        <v>0</v>
      </c>
      <c r="E120" s="274"/>
    </row>
    <row r="121" spans="1:5" ht="12" customHeight="1" x14ac:dyDescent="0.25">
      <c r="A121" s="445" t="s">
        <v>119</v>
      </c>
      <c r="B121" s="422" t="s">
        <v>370</v>
      </c>
      <c r="C121" s="717">
        <f>'RM_5.1.1.sz.mell'!C121</f>
        <v>0</v>
      </c>
      <c r="D121" s="1476">
        <f>'RM_5.1.1.sz.mell'!K121</f>
        <v>0</v>
      </c>
      <c r="E121" s="274"/>
    </row>
    <row r="122" spans="1:5" ht="12" customHeight="1" x14ac:dyDescent="0.25">
      <c r="A122" s="445" t="s">
        <v>188</v>
      </c>
      <c r="B122" s="147" t="s">
        <v>353</v>
      </c>
      <c r="C122" s="717">
        <f>'RM_5.1.1.sz.mell'!C122</f>
        <v>0</v>
      </c>
      <c r="D122" s="1476">
        <f>'RM_5.1.1.sz.mell'!K122</f>
        <v>0</v>
      </c>
      <c r="E122" s="274"/>
    </row>
    <row r="123" spans="1:5" ht="12" customHeight="1" x14ac:dyDescent="0.25">
      <c r="A123" s="445" t="s">
        <v>189</v>
      </c>
      <c r="B123" s="147" t="s">
        <v>369</v>
      </c>
      <c r="C123" s="717">
        <f>'RM_5.1.1.sz.mell'!C123</f>
        <v>0</v>
      </c>
      <c r="D123" s="1476">
        <f>'RM_5.1.1.sz.mell'!K123</f>
        <v>0</v>
      </c>
      <c r="E123" s="274"/>
    </row>
    <row r="124" spans="1:5" ht="12" customHeight="1" x14ac:dyDescent="0.25">
      <c r="A124" s="445" t="s">
        <v>190</v>
      </c>
      <c r="B124" s="147" t="s">
        <v>368</v>
      </c>
      <c r="C124" s="717">
        <f>'RM_5.1.1.sz.mell'!C124</f>
        <v>0</v>
      </c>
      <c r="D124" s="1476">
        <f>'RM_5.1.1.sz.mell'!K124</f>
        <v>0</v>
      </c>
      <c r="E124" s="274"/>
    </row>
    <row r="125" spans="1:5" ht="12" customHeight="1" x14ac:dyDescent="0.25">
      <c r="A125" s="445" t="s">
        <v>361</v>
      </c>
      <c r="B125" s="147" t="s">
        <v>356</v>
      </c>
      <c r="C125" s="717">
        <f>'RM_5.1.1.sz.mell'!C125</f>
        <v>0</v>
      </c>
      <c r="D125" s="1476">
        <f>'RM_5.1.1.sz.mell'!K125</f>
        <v>0</v>
      </c>
      <c r="E125" s="274"/>
    </row>
    <row r="126" spans="1:5" ht="12" customHeight="1" x14ac:dyDescent="0.25">
      <c r="A126" s="445" t="s">
        <v>362</v>
      </c>
      <c r="B126" s="147" t="s">
        <v>367</v>
      </c>
      <c r="C126" s="717">
        <f>'RM_5.1.1.sz.mell'!C126</f>
        <v>0</v>
      </c>
      <c r="D126" s="1476">
        <f>'RM_5.1.1.sz.mell'!K126</f>
        <v>0</v>
      </c>
      <c r="E126" s="274"/>
    </row>
    <row r="127" spans="1:5" ht="12" customHeight="1" thickBot="1" x14ac:dyDescent="0.3">
      <c r="A127" s="454" t="s">
        <v>363</v>
      </c>
      <c r="B127" s="147" t="s">
        <v>366</v>
      </c>
      <c r="C127" s="719">
        <f>'RM_5.1.1.sz.mell'!C127</f>
        <v>0</v>
      </c>
      <c r="D127" s="1477">
        <f>'RM_5.1.1.sz.mell'!K127</f>
        <v>0</v>
      </c>
      <c r="E127" s="276"/>
    </row>
    <row r="128" spans="1:5" ht="12" customHeight="1" thickBot="1" x14ac:dyDescent="0.3">
      <c r="A128" s="32" t="s">
        <v>20</v>
      </c>
      <c r="B128" s="128" t="s">
        <v>448</v>
      </c>
      <c r="C128" s="407">
        <f>'RM_5.1.1.sz.mell'!C128</f>
        <v>0</v>
      </c>
      <c r="D128" s="725">
        <f>'RM_5.1.1.sz.mell'!K128</f>
        <v>0</v>
      </c>
      <c r="E128" s="273">
        <f>+E93+E114</f>
        <v>0</v>
      </c>
    </row>
    <row r="129" spans="1:11" ht="12" customHeight="1" thickBot="1" x14ac:dyDescent="0.3">
      <c r="A129" s="32" t="s">
        <v>21</v>
      </c>
      <c r="B129" s="128" t="s">
        <v>449</v>
      </c>
      <c r="C129" s="407">
        <f>'RM_5.1.1.sz.mell'!C129</f>
        <v>0</v>
      </c>
      <c r="D129" s="725">
        <f>'RM_5.1.1.sz.mell'!K129</f>
        <v>0</v>
      </c>
      <c r="E129" s="273">
        <f>+E130+E131+E132</f>
        <v>0</v>
      </c>
    </row>
    <row r="130" spans="1:11" s="99" customFormat="1" ht="12" customHeight="1" x14ac:dyDescent="0.25">
      <c r="A130" s="445" t="s">
        <v>268</v>
      </c>
      <c r="B130" s="9" t="s">
        <v>517</v>
      </c>
      <c r="C130" s="717">
        <f>'RM_5.1.1.sz.mell'!C130</f>
        <v>0</v>
      </c>
      <c r="D130" s="1476">
        <f>'RM_5.1.1.sz.mell'!K130</f>
        <v>0</v>
      </c>
      <c r="E130" s="274"/>
    </row>
    <row r="131" spans="1:11" ht="12" customHeight="1" x14ac:dyDescent="0.25">
      <c r="A131" s="445" t="s">
        <v>269</v>
      </c>
      <c r="B131" s="9" t="s">
        <v>457</v>
      </c>
      <c r="C131" s="717">
        <f>'RM_5.1.1.sz.mell'!C131</f>
        <v>0</v>
      </c>
      <c r="D131" s="1476">
        <f>'RM_5.1.1.sz.mell'!K131</f>
        <v>0</v>
      </c>
      <c r="E131" s="274"/>
    </row>
    <row r="132" spans="1:11" ht="12" customHeight="1" thickBot="1" x14ac:dyDescent="0.3">
      <c r="A132" s="454" t="s">
        <v>270</v>
      </c>
      <c r="B132" s="7" t="s">
        <v>516</v>
      </c>
      <c r="C132" s="717">
        <f>'RM_5.1.1.sz.mell'!C132</f>
        <v>0</v>
      </c>
      <c r="D132" s="1476">
        <f>'RM_5.1.1.sz.mell'!K132</f>
        <v>0</v>
      </c>
      <c r="E132" s="274"/>
    </row>
    <row r="133" spans="1:11" ht="12" customHeight="1" thickBot="1" x14ac:dyDescent="0.3">
      <c r="A133" s="32" t="s">
        <v>22</v>
      </c>
      <c r="B133" s="128" t="s">
        <v>450</v>
      </c>
      <c r="C133" s="407">
        <f>'RM_5.1.1.sz.mell'!C133</f>
        <v>0</v>
      </c>
      <c r="D133" s="725">
        <f>'RM_5.1.1.sz.mell'!K133</f>
        <v>0</v>
      </c>
      <c r="E133" s="273">
        <f>+E134+E135+E136+E137+E138+E139</f>
        <v>0</v>
      </c>
    </row>
    <row r="134" spans="1:11" ht="12" customHeight="1" x14ac:dyDescent="0.25">
      <c r="A134" s="445" t="s">
        <v>91</v>
      </c>
      <c r="B134" s="9" t="s">
        <v>459</v>
      </c>
      <c r="C134" s="717">
        <f>'RM_5.1.1.sz.mell'!C134</f>
        <v>0</v>
      </c>
      <c r="D134" s="1476">
        <f>'RM_5.1.1.sz.mell'!K134</f>
        <v>0</v>
      </c>
      <c r="E134" s="274"/>
    </row>
    <row r="135" spans="1:11" ht="12" customHeight="1" x14ac:dyDescent="0.25">
      <c r="A135" s="445" t="s">
        <v>92</v>
      </c>
      <c r="B135" s="9" t="s">
        <v>451</v>
      </c>
      <c r="C135" s="717">
        <f>'RM_5.1.1.sz.mell'!C135</f>
        <v>0</v>
      </c>
      <c r="D135" s="1476">
        <f>'RM_5.1.1.sz.mell'!K135</f>
        <v>0</v>
      </c>
      <c r="E135" s="274"/>
    </row>
    <row r="136" spans="1:11" ht="12" customHeight="1" x14ac:dyDescent="0.25">
      <c r="A136" s="445" t="s">
        <v>93</v>
      </c>
      <c r="B136" s="9" t="s">
        <v>452</v>
      </c>
      <c r="C136" s="717">
        <f>'RM_5.1.1.sz.mell'!C136</f>
        <v>0</v>
      </c>
      <c r="D136" s="1476">
        <f>'RM_5.1.1.sz.mell'!K136</f>
        <v>0</v>
      </c>
      <c r="E136" s="274"/>
    </row>
    <row r="137" spans="1:11" ht="12" customHeight="1" x14ac:dyDescent="0.25">
      <c r="A137" s="445" t="s">
        <v>175</v>
      </c>
      <c r="B137" s="9" t="s">
        <v>515</v>
      </c>
      <c r="C137" s="717">
        <f>'RM_5.1.1.sz.mell'!C137</f>
        <v>0</v>
      </c>
      <c r="D137" s="1476">
        <f>'RM_5.1.1.sz.mell'!K137</f>
        <v>0</v>
      </c>
      <c r="E137" s="274"/>
    </row>
    <row r="138" spans="1:11" ht="12" customHeight="1" x14ac:dyDescent="0.25">
      <c r="A138" s="445" t="s">
        <v>176</v>
      </c>
      <c r="B138" s="9" t="s">
        <v>454</v>
      </c>
      <c r="C138" s="717">
        <f>'RM_5.1.1.sz.mell'!C138</f>
        <v>0</v>
      </c>
      <c r="D138" s="1476">
        <f>'RM_5.1.1.sz.mell'!K138</f>
        <v>0</v>
      </c>
      <c r="E138" s="274"/>
    </row>
    <row r="139" spans="1:11" s="99" customFormat="1" ht="12" customHeight="1" thickBot="1" x14ac:dyDescent="0.3">
      <c r="A139" s="454" t="s">
        <v>177</v>
      </c>
      <c r="B139" s="7" t="s">
        <v>455</v>
      </c>
      <c r="C139" s="717">
        <f>'RM_5.1.1.sz.mell'!C139</f>
        <v>0</v>
      </c>
      <c r="D139" s="1476">
        <f>'RM_5.1.1.sz.mell'!K139</f>
        <v>0</v>
      </c>
      <c r="E139" s="274"/>
    </row>
    <row r="140" spans="1:11" ht="12" customHeight="1" thickBot="1" x14ac:dyDescent="0.3">
      <c r="A140" s="32" t="s">
        <v>23</v>
      </c>
      <c r="B140" s="128" t="s">
        <v>541</v>
      </c>
      <c r="C140" s="414">
        <f>'RM_5.1.1.sz.mell'!C140</f>
        <v>0</v>
      </c>
      <c r="D140" s="726">
        <f>'RM_5.1.1.sz.mell'!K140</f>
        <v>0</v>
      </c>
      <c r="E140" s="457">
        <f>+E141+E142+E144+E145+E143</f>
        <v>0</v>
      </c>
      <c r="K140" s="256"/>
    </row>
    <row r="141" spans="1:11" x14ac:dyDescent="0.25">
      <c r="A141" s="445" t="s">
        <v>94</v>
      </c>
      <c r="B141" s="9" t="s">
        <v>371</v>
      </c>
      <c r="C141" s="717">
        <f>'RM_5.1.1.sz.mell'!C141</f>
        <v>0</v>
      </c>
      <c r="D141" s="1476">
        <f>'RM_5.1.1.sz.mell'!K141</f>
        <v>0</v>
      </c>
      <c r="E141" s="274"/>
    </row>
    <row r="142" spans="1:11" ht="12" customHeight="1" x14ac:dyDescent="0.25">
      <c r="A142" s="445" t="s">
        <v>95</v>
      </c>
      <c r="B142" s="9" t="s">
        <v>372</v>
      </c>
      <c r="C142" s="717">
        <f>'RM_5.1.1.sz.mell'!C142</f>
        <v>0</v>
      </c>
      <c r="D142" s="1476">
        <f>'RM_5.1.1.sz.mell'!K142</f>
        <v>0</v>
      </c>
      <c r="E142" s="274"/>
    </row>
    <row r="143" spans="1:11" ht="12" customHeight="1" x14ac:dyDescent="0.25">
      <c r="A143" s="445" t="s">
        <v>288</v>
      </c>
      <c r="B143" s="9" t="s">
        <v>540</v>
      </c>
      <c r="C143" s="717">
        <f>'RM_5.1.1.sz.mell'!C143</f>
        <v>0</v>
      </c>
      <c r="D143" s="1476">
        <f>'RM_5.1.1.sz.mell'!K143</f>
        <v>0</v>
      </c>
      <c r="E143" s="274"/>
    </row>
    <row r="144" spans="1:11" s="99" customFormat="1" ht="12" customHeight="1" x14ac:dyDescent="0.25">
      <c r="A144" s="445" t="s">
        <v>289</v>
      </c>
      <c r="B144" s="9" t="s">
        <v>464</v>
      </c>
      <c r="C144" s="717">
        <f>'RM_5.1.1.sz.mell'!C144</f>
        <v>0</v>
      </c>
      <c r="D144" s="1476">
        <f>'RM_5.1.1.sz.mell'!K144</f>
        <v>0</v>
      </c>
      <c r="E144" s="274"/>
    </row>
    <row r="145" spans="1:5" s="99" customFormat="1" ht="12" customHeight="1" thickBot="1" x14ac:dyDescent="0.3">
      <c r="A145" s="454" t="s">
        <v>290</v>
      </c>
      <c r="B145" s="7" t="s">
        <v>390</v>
      </c>
      <c r="C145" s="717">
        <f>'RM_5.1.1.sz.mell'!C145</f>
        <v>0</v>
      </c>
      <c r="D145" s="1476">
        <f>'RM_5.1.1.sz.mell'!K145</f>
        <v>0</v>
      </c>
      <c r="E145" s="274"/>
    </row>
    <row r="146" spans="1:5" s="99" customFormat="1" ht="12" customHeight="1" thickBot="1" x14ac:dyDescent="0.3">
      <c r="A146" s="32" t="s">
        <v>24</v>
      </c>
      <c r="B146" s="128" t="s">
        <v>465</v>
      </c>
      <c r="C146" s="511">
        <f>'RM_5.1.1.sz.mell'!C146</f>
        <v>0</v>
      </c>
      <c r="D146" s="727">
        <f>'RM_5.1.1.sz.mell'!K146</f>
        <v>0</v>
      </c>
      <c r="E146" s="505">
        <f>+E147+E148+E149+E150+E151</f>
        <v>0</v>
      </c>
    </row>
    <row r="147" spans="1:5" s="99" customFormat="1" ht="12" customHeight="1" x14ac:dyDescent="0.25">
      <c r="A147" s="445" t="s">
        <v>96</v>
      </c>
      <c r="B147" s="9" t="s">
        <v>460</v>
      </c>
      <c r="C147" s="717">
        <f>'RM_5.1.1.sz.mell'!C147</f>
        <v>0</v>
      </c>
      <c r="D147" s="1476">
        <f>'RM_5.1.1.sz.mell'!K147</f>
        <v>0</v>
      </c>
      <c r="E147" s="274"/>
    </row>
    <row r="148" spans="1:5" s="99" customFormat="1" ht="12" customHeight="1" x14ac:dyDescent="0.25">
      <c r="A148" s="445" t="s">
        <v>97</v>
      </c>
      <c r="B148" s="9" t="s">
        <v>467</v>
      </c>
      <c r="C148" s="717">
        <f>'RM_5.1.1.sz.mell'!C148</f>
        <v>0</v>
      </c>
      <c r="D148" s="1476">
        <f>'RM_5.1.1.sz.mell'!K148</f>
        <v>0</v>
      </c>
      <c r="E148" s="274"/>
    </row>
    <row r="149" spans="1:5" s="99" customFormat="1" ht="12" customHeight="1" x14ac:dyDescent="0.25">
      <c r="A149" s="445" t="s">
        <v>300</v>
      </c>
      <c r="B149" s="9" t="s">
        <v>462</v>
      </c>
      <c r="C149" s="717">
        <f>'RM_5.1.1.sz.mell'!C149</f>
        <v>0</v>
      </c>
      <c r="D149" s="1476">
        <f>'RM_5.1.1.sz.mell'!K149</f>
        <v>0</v>
      </c>
      <c r="E149" s="274"/>
    </row>
    <row r="150" spans="1:5" s="99" customFormat="1" ht="12" customHeight="1" x14ac:dyDescent="0.25">
      <c r="A150" s="445" t="s">
        <v>301</v>
      </c>
      <c r="B150" s="9" t="s">
        <v>518</v>
      </c>
      <c r="C150" s="717">
        <f>'RM_5.1.1.sz.mell'!C150</f>
        <v>0</v>
      </c>
      <c r="D150" s="1476">
        <f>'RM_5.1.1.sz.mell'!K150</f>
        <v>0</v>
      </c>
      <c r="E150" s="274"/>
    </row>
    <row r="151" spans="1:5" ht="12.75" customHeight="1" thickBot="1" x14ac:dyDescent="0.3">
      <c r="A151" s="454" t="s">
        <v>466</v>
      </c>
      <c r="B151" s="7" t="s">
        <v>469</v>
      </c>
      <c r="C151" s="719">
        <f>'RM_5.1.1.sz.mell'!C151</f>
        <v>0</v>
      </c>
      <c r="D151" s="1477">
        <f>'RM_5.1.1.sz.mell'!K151</f>
        <v>0</v>
      </c>
      <c r="E151" s="276"/>
    </row>
    <row r="152" spans="1:5" ht="12.75" customHeight="1" thickBot="1" x14ac:dyDescent="0.3">
      <c r="A152" s="500" t="s">
        <v>25</v>
      </c>
      <c r="B152" s="128" t="s">
        <v>470</v>
      </c>
      <c r="C152" s="511">
        <f>'RM_5.1.1.sz.mell'!C152</f>
        <v>0</v>
      </c>
      <c r="D152" s="727">
        <f>'RM_5.1.1.sz.mell'!K152</f>
        <v>0</v>
      </c>
      <c r="E152" s="505"/>
    </row>
    <row r="153" spans="1:5" ht="12.75" customHeight="1" thickBot="1" x14ac:dyDescent="0.3">
      <c r="A153" s="500" t="s">
        <v>26</v>
      </c>
      <c r="B153" s="128" t="s">
        <v>471</v>
      </c>
      <c r="C153" s="511">
        <f>'RM_5.1.1.sz.mell'!C153</f>
        <v>0</v>
      </c>
      <c r="D153" s="727">
        <f>'RM_5.1.1.sz.mell'!K153</f>
        <v>0</v>
      </c>
      <c r="E153" s="505"/>
    </row>
    <row r="154" spans="1:5" ht="12" customHeight="1" thickBot="1" x14ac:dyDescent="0.3">
      <c r="A154" s="32" t="s">
        <v>27</v>
      </c>
      <c r="B154" s="128" t="s">
        <v>473</v>
      </c>
      <c r="C154" s="513">
        <f>'RM_5.1.1.sz.mell'!C154</f>
        <v>0</v>
      </c>
      <c r="D154" s="733">
        <f>'RM_5.1.1.sz.mell'!K154</f>
        <v>0</v>
      </c>
      <c r="E154" s="507">
        <f>+E129+E133+E140+E146+E152+E153</f>
        <v>0</v>
      </c>
    </row>
    <row r="155" spans="1:5" ht="15.15" customHeight="1" thickBot="1" x14ac:dyDescent="0.3">
      <c r="A155" s="456" t="s">
        <v>28</v>
      </c>
      <c r="B155" s="390" t="s">
        <v>472</v>
      </c>
      <c r="C155" s="513">
        <f>'RM_5.1.1.sz.mell'!C155</f>
        <v>0</v>
      </c>
      <c r="D155" s="733">
        <f>'RM_5.1.1.sz.mell'!K155</f>
        <v>0</v>
      </c>
      <c r="E155" s="507">
        <f>+E128+E154</f>
        <v>0</v>
      </c>
    </row>
    <row r="156" spans="1:5" ht="13.8" thickBot="1" x14ac:dyDescent="0.3">
      <c r="C156" s="633">
        <f>'RM_5.1.1.sz.mell'!C156</f>
        <v>0</v>
      </c>
      <c r="D156" s="633">
        <f>'RM_5.1.1.sz.mell'!K156</f>
        <v>0</v>
      </c>
      <c r="E156" s="402"/>
    </row>
    <row r="157" spans="1:5" ht="15.15" customHeight="1" thickBot="1" x14ac:dyDescent="0.3">
      <c r="A157" s="960" t="s">
        <v>846</v>
      </c>
      <c r="B157" s="961"/>
      <c r="C157" s="1508">
        <f>'RM_5.1.1.sz.mell'!C157</f>
        <v>0</v>
      </c>
      <c r="D157" s="1508">
        <f>'RM_5.1.1.sz.mell'!K157</f>
        <v>0</v>
      </c>
      <c r="E157" s="959"/>
    </row>
    <row r="158" spans="1:5" ht="14.4" customHeight="1" thickBot="1" x14ac:dyDescent="0.3">
      <c r="A158" s="962" t="s">
        <v>847</v>
      </c>
      <c r="B158" s="963"/>
      <c r="C158" s="1508">
        <f>'RM_5.1.1.sz.mell'!C158</f>
        <v>0</v>
      </c>
      <c r="D158" s="1508">
        <f>'RM_5.1.1.sz.mell'!K158</f>
        <v>0</v>
      </c>
      <c r="E158" s="959"/>
    </row>
  </sheetData>
  <sheetProtection sheet="1" formatCells="0"/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tabColor theme="8"/>
  </sheetPr>
  <dimension ref="A1:K158"/>
  <sheetViews>
    <sheetView zoomScale="120" zoomScaleNormal="120" zoomScaleSheetLayoutView="100" workbookViewId="0">
      <selection activeCell="C93" sqref="C93:D158"/>
    </sheetView>
  </sheetViews>
  <sheetFormatPr defaultColWidth="9.33203125" defaultRowHeight="13.2" x14ac:dyDescent="0.25"/>
  <cols>
    <col min="1" max="1" width="16.109375" style="400" customWidth="1"/>
    <col min="2" max="2" width="62" style="401" customWidth="1"/>
    <col min="3" max="3" width="14.109375" style="402" customWidth="1"/>
    <col min="4" max="5" width="14.109375" style="3" customWidth="1"/>
    <col min="6" max="16384" width="9.33203125" style="3"/>
  </cols>
  <sheetData>
    <row r="1" spans="1:5" s="2" customFormat="1" ht="16.5" customHeight="1" thickBot="1" x14ac:dyDescent="0.3">
      <c r="A1" s="611"/>
      <c r="B1" s="612"/>
      <c r="C1" s="964"/>
      <c r="D1" s="964"/>
      <c r="E1" s="606" t="str">
        <f>CONCATENATE("6.1.2. melléklet ",IB_ALAPADATOK!A7," ",IB_ALAPADATOK!B7," ",IB_ALAPADATOK!C7," ",IB_ALAPADATOK!D7)</f>
        <v>6.1.2. melléklet a 2019. I. félévi költségvetési tájékoztatóhoz</v>
      </c>
    </row>
    <row r="2" spans="1:5" s="95" customFormat="1" ht="21.15" customHeight="1" thickBot="1" x14ac:dyDescent="0.3">
      <c r="A2" s="950" t="s">
        <v>61</v>
      </c>
      <c r="B2" s="1834" t="str">
        <f>CONCATENATE(IB_ALAPADATOK!A3)</f>
        <v>Hidegkút Község Önkormányzata</v>
      </c>
      <c r="C2" s="1834"/>
      <c r="D2" s="1834"/>
      <c r="E2" s="951" t="s">
        <v>54</v>
      </c>
    </row>
    <row r="3" spans="1:5" s="95" customFormat="1" ht="23.4" thickBot="1" x14ac:dyDescent="0.3">
      <c r="A3" s="950" t="s">
        <v>203</v>
      </c>
      <c r="B3" s="1834" t="s">
        <v>418</v>
      </c>
      <c r="C3" s="1834"/>
      <c r="D3" s="1834"/>
      <c r="E3" s="952" t="s">
        <v>59</v>
      </c>
    </row>
    <row r="4" spans="1:5" s="96" customFormat="1" ht="15.9" customHeight="1" thickBot="1" x14ac:dyDescent="0.35">
      <c r="A4" s="619"/>
      <c r="B4" s="619"/>
      <c r="C4" s="620"/>
      <c r="D4" s="953"/>
      <c r="E4" s="620" t="str">
        <f>'IB_6.1.1.sz.mell'!E4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69" customFormat="1" ht="12.9" customHeight="1" thickBot="1" x14ac:dyDescent="0.3">
      <c r="A6" s="201" t="s">
        <v>493</v>
      </c>
      <c r="B6" s="202" t="s">
        <v>494</v>
      </c>
      <c r="C6" s="202" t="s">
        <v>495</v>
      </c>
      <c r="D6" s="957" t="s">
        <v>497</v>
      </c>
      <c r="E6" s="203" t="s">
        <v>496</v>
      </c>
    </row>
    <row r="7" spans="1:5" s="69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69" customFormat="1" ht="12" customHeight="1" thickBot="1" x14ac:dyDescent="0.3">
      <c r="A8" s="32" t="s">
        <v>18</v>
      </c>
      <c r="B8" s="21" t="s">
        <v>252</v>
      </c>
      <c r="C8" s="407">
        <f>'RM_5.1.2.sz.mell'!C8</f>
        <v>0</v>
      </c>
      <c r="D8" s="725">
        <f>'RM_5.1.2.sz.mell'!K8</f>
        <v>0</v>
      </c>
      <c r="E8" s="273">
        <f>+E9+E10+E11+E12+E13+E14</f>
        <v>0</v>
      </c>
    </row>
    <row r="9" spans="1:5" s="97" customFormat="1" ht="12" customHeight="1" x14ac:dyDescent="0.2">
      <c r="A9" s="445" t="s">
        <v>98</v>
      </c>
      <c r="B9" s="426" t="s">
        <v>253</v>
      </c>
      <c r="C9" s="699">
        <f>'RM_5.1.2.sz.mell'!C9</f>
        <v>0</v>
      </c>
      <c r="D9" s="1475">
        <f>'RM_5.1.2.sz.mell'!K9</f>
        <v>0</v>
      </c>
      <c r="E9" s="275"/>
    </row>
    <row r="10" spans="1:5" s="98" customFormat="1" ht="12" customHeight="1" x14ac:dyDescent="0.2">
      <c r="A10" s="446" t="s">
        <v>99</v>
      </c>
      <c r="B10" s="427" t="s">
        <v>254</v>
      </c>
      <c r="C10" s="717">
        <f>'RM_5.1.2.sz.mell'!C10</f>
        <v>0</v>
      </c>
      <c r="D10" s="1476">
        <f>'RM_5.1.2.sz.mell'!K10</f>
        <v>0</v>
      </c>
      <c r="E10" s="274"/>
    </row>
    <row r="11" spans="1:5" s="98" customFormat="1" ht="12" customHeight="1" x14ac:dyDescent="0.2">
      <c r="A11" s="446" t="s">
        <v>100</v>
      </c>
      <c r="B11" s="427" t="s">
        <v>255</v>
      </c>
      <c r="C11" s="717">
        <f>'RM_5.1.2.sz.mell'!C11</f>
        <v>0</v>
      </c>
      <c r="D11" s="1476">
        <f>'RM_5.1.2.sz.mell'!K11</f>
        <v>0</v>
      </c>
      <c r="E11" s="274"/>
    </row>
    <row r="12" spans="1:5" s="98" customFormat="1" ht="12" customHeight="1" x14ac:dyDescent="0.2">
      <c r="A12" s="446" t="s">
        <v>101</v>
      </c>
      <c r="B12" s="427" t="s">
        <v>256</v>
      </c>
      <c r="C12" s="717">
        <f>'RM_5.1.2.sz.mell'!C12</f>
        <v>0</v>
      </c>
      <c r="D12" s="1476">
        <f>'RM_5.1.2.sz.mell'!K12</f>
        <v>0</v>
      </c>
      <c r="E12" s="274"/>
    </row>
    <row r="13" spans="1:5" s="98" customFormat="1" ht="12" customHeight="1" x14ac:dyDescent="0.2">
      <c r="A13" s="446" t="s">
        <v>148</v>
      </c>
      <c r="B13" s="427" t="s">
        <v>506</v>
      </c>
      <c r="C13" s="717">
        <f>'RM_5.1.2.sz.mell'!C13</f>
        <v>0</v>
      </c>
      <c r="D13" s="1476">
        <f>'RM_5.1.2.sz.mell'!K13</f>
        <v>0</v>
      </c>
      <c r="E13" s="274"/>
    </row>
    <row r="14" spans="1:5" s="97" customFormat="1" ht="12" customHeight="1" thickBot="1" x14ac:dyDescent="0.25">
      <c r="A14" s="447" t="s">
        <v>102</v>
      </c>
      <c r="B14" s="428" t="s">
        <v>433</v>
      </c>
      <c r="C14" s="717">
        <f>'RM_5.1.2.sz.mell'!C14</f>
        <v>0</v>
      </c>
      <c r="D14" s="1476">
        <f>'RM_5.1.2.sz.mell'!K14</f>
        <v>0</v>
      </c>
      <c r="E14" s="274"/>
    </row>
    <row r="15" spans="1:5" s="97" customFormat="1" ht="12" customHeight="1" thickBot="1" x14ac:dyDescent="0.3">
      <c r="A15" s="32" t="s">
        <v>19</v>
      </c>
      <c r="B15" s="302" t="s">
        <v>257</v>
      </c>
      <c r="C15" s="407">
        <f>'RM_5.1.2.sz.mell'!C15</f>
        <v>0</v>
      </c>
      <c r="D15" s="725">
        <f>'RM_5.1.2.sz.mell'!K15</f>
        <v>0</v>
      </c>
      <c r="E15" s="273">
        <f>+E16+E17+E18+E19+E20</f>
        <v>0</v>
      </c>
    </row>
    <row r="16" spans="1:5" s="97" customFormat="1" ht="12" customHeight="1" x14ac:dyDescent="0.2">
      <c r="A16" s="445" t="s">
        <v>104</v>
      </c>
      <c r="B16" s="426" t="s">
        <v>258</v>
      </c>
      <c r="C16" s="699">
        <f>'RM_5.1.2.sz.mell'!C16</f>
        <v>0</v>
      </c>
      <c r="D16" s="1475">
        <f>'RM_5.1.2.sz.mell'!K16</f>
        <v>0</v>
      </c>
      <c r="E16" s="275"/>
    </row>
    <row r="17" spans="1:5" s="97" customFormat="1" ht="12" customHeight="1" x14ac:dyDescent="0.2">
      <c r="A17" s="446" t="s">
        <v>105</v>
      </c>
      <c r="B17" s="427" t="s">
        <v>259</v>
      </c>
      <c r="C17" s="717">
        <f>'RM_5.1.2.sz.mell'!C17</f>
        <v>0</v>
      </c>
      <c r="D17" s="1476">
        <f>'RM_5.1.2.sz.mell'!K17</f>
        <v>0</v>
      </c>
      <c r="E17" s="274"/>
    </row>
    <row r="18" spans="1:5" s="97" customFormat="1" ht="12" customHeight="1" x14ac:dyDescent="0.2">
      <c r="A18" s="446" t="s">
        <v>106</v>
      </c>
      <c r="B18" s="427" t="s">
        <v>422</v>
      </c>
      <c r="C18" s="717">
        <f>'RM_5.1.2.sz.mell'!C18</f>
        <v>0</v>
      </c>
      <c r="D18" s="1476">
        <f>'RM_5.1.2.sz.mell'!K18</f>
        <v>0</v>
      </c>
      <c r="E18" s="274"/>
    </row>
    <row r="19" spans="1:5" s="97" customFormat="1" ht="12" customHeight="1" x14ac:dyDescent="0.2">
      <c r="A19" s="446" t="s">
        <v>107</v>
      </c>
      <c r="B19" s="427" t="s">
        <v>423</v>
      </c>
      <c r="C19" s="717">
        <f>'RM_5.1.2.sz.mell'!C19</f>
        <v>0</v>
      </c>
      <c r="D19" s="1476">
        <f>'RM_5.1.2.sz.mell'!K19</f>
        <v>0</v>
      </c>
      <c r="E19" s="274"/>
    </row>
    <row r="20" spans="1:5" s="97" customFormat="1" ht="12" customHeight="1" x14ac:dyDescent="0.2">
      <c r="A20" s="446" t="s">
        <v>108</v>
      </c>
      <c r="B20" s="427" t="s">
        <v>260</v>
      </c>
      <c r="C20" s="717">
        <f>'RM_5.1.2.sz.mell'!C20</f>
        <v>0</v>
      </c>
      <c r="D20" s="1476">
        <f>'RM_5.1.2.sz.mell'!K20</f>
        <v>0</v>
      </c>
      <c r="E20" s="274"/>
    </row>
    <row r="21" spans="1:5" s="98" customFormat="1" ht="12" customHeight="1" thickBot="1" x14ac:dyDescent="0.25">
      <c r="A21" s="447" t="s">
        <v>117</v>
      </c>
      <c r="B21" s="428" t="s">
        <v>261</v>
      </c>
      <c r="C21" s="719">
        <f>'RM_5.1.2.sz.mell'!C21</f>
        <v>0</v>
      </c>
      <c r="D21" s="1477">
        <f>'RM_5.1.2.sz.mell'!K21</f>
        <v>0</v>
      </c>
      <c r="E21" s="276"/>
    </row>
    <row r="22" spans="1:5" s="98" customFormat="1" ht="12" customHeight="1" thickBot="1" x14ac:dyDescent="0.3">
      <c r="A22" s="32" t="s">
        <v>20</v>
      </c>
      <c r="B22" s="21" t="s">
        <v>262</v>
      </c>
      <c r="C22" s="407">
        <f>'RM_5.1.2.sz.mell'!C22</f>
        <v>0</v>
      </c>
      <c r="D22" s="725">
        <f>'RM_5.1.2.sz.mell'!K22</f>
        <v>0</v>
      </c>
      <c r="E22" s="273">
        <f>+E23+E24+E25+E26+E27</f>
        <v>0</v>
      </c>
    </row>
    <row r="23" spans="1:5" s="98" customFormat="1" ht="12" customHeight="1" x14ac:dyDescent="0.2">
      <c r="A23" s="445" t="s">
        <v>87</v>
      </c>
      <c r="B23" s="426" t="s">
        <v>263</v>
      </c>
      <c r="C23" s="699">
        <f>'RM_5.1.2.sz.mell'!C23</f>
        <v>0</v>
      </c>
      <c r="D23" s="1475">
        <f>'RM_5.1.2.sz.mell'!K23</f>
        <v>0</v>
      </c>
      <c r="E23" s="275"/>
    </row>
    <row r="24" spans="1:5" s="97" customFormat="1" ht="12" customHeight="1" x14ac:dyDescent="0.2">
      <c r="A24" s="446" t="s">
        <v>88</v>
      </c>
      <c r="B24" s="427" t="s">
        <v>264</v>
      </c>
      <c r="C24" s="717">
        <f>'RM_5.1.2.sz.mell'!C24</f>
        <v>0</v>
      </c>
      <c r="D24" s="1476">
        <f>'RM_5.1.2.sz.mell'!K24</f>
        <v>0</v>
      </c>
      <c r="E24" s="274"/>
    </row>
    <row r="25" spans="1:5" s="98" customFormat="1" ht="12" customHeight="1" x14ac:dyDescent="0.2">
      <c r="A25" s="446" t="s">
        <v>89</v>
      </c>
      <c r="B25" s="427" t="s">
        <v>424</v>
      </c>
      <c r="C25" s="717">
        <f>'RM_5.1.2.sz.mell'!C25</f>
        <v>0</v>
      </c>
      <c r="D25" s="1476">
        <f>'RM_5.1.2.sz.mell'!K25</f>
        <v>0</v>
      </c>
      <c r="E25" s="274"/>
    </row>
    <row r="26" spans="1:5" s="98" customFormat="1" ht="12" customHeight="1" x14ac:dyDescent="0.2">
      <c r="A26" s="446" t="s">
        <v>90</v>
      </c>
      <c r="B26" s="427" t="s">
        <v>425</v>
      </c>
      <c r="C26" s="717">
        <f>'RM_5.1.2.sz.mell'!C26</f>
        <v>0</v>
      </c>
      <c r="D26" s="1476">
        <f>'RM_5.1.2.sz.mell'!K26</f>
        <v>0</v>
      </c>
      <c r="E26" s="274"/>
    </row>
    <row r="27" spans="1:5" s="98" customFormat="1" ht="12" customHeight="1" x14ac:dyDescent="0.2">
      <c r="A27" s="446" t="s">
        <v>171</v>
      </c>
      <c r="B27" s="427" t="s">
        <v>265</v>
      </c>
      <c r="C27" s="717">
        <f>'RM_5.1.2.sz.mell'!C27</f>
        <v>0</v>
      </c>
      <c r="D27" s="1476">
        <f>'RM_5.1.2.sz.mell'!K27</f>
        <v>0</v>
      </c>
      <c r="E27" s="274"/>
    </row>
    <row r="28" spans="1:5" s="98" customFormat="1" ht="12" customHeight="1" thickBot="1" x14ac:dyDescent="0.25">
      <c r="A28" s="447" t="s">
        <v>172</v>
      </c>
      <c r="B28" s="428" t="s">
        <v>266</v>
      </c>
      <c r="C28" s="719">
        <f>'RM_5.1.2.sz.mell'!C28</f>
        <v>0</v>
      </c>
      <c r="D28" s="1477">
        <f>'RM_5.1.2.sz.mell'!K28</f>
        <v>0</v>
      </c>
      <c r="E28" s="276"/>
    </row>
    <row r="29" spans="1:5" s="98" customFormat="1" ht="12" customHeight="1" thickBot="1" x14ac:dyDescent="0.3">
      <c r="A29" s="32" t="s">
        <v>173</v>
      </c>
      <c r="B29" s="21" t="s">
        <v>551</v>
      </c>
      <c r="C29" s="414">
        <f>'RM_5.1.2.sz.mell'!C29</f>
        <v>0</v>
      </c>
      <c r="D29" s="414">
        <f>'RM_5.1.2.sz.mell'!K29</f>
        <v>0</v>
      </c>
      <c r="E29" s="457">
        <f>SUM(E30:E36)</f>
        <v>0</v>
      </c>
    </row>
    <row r="30" spans="1:5" s="98" customFormat="1" ht="12" customHeight="1" x14ac:dyDescent="0.2">
      <c r="A30" s="445" t="s">
        <v>268</v>
      </c>
      <c r="B30" s="426" t="s">
        <v>555</v>
      </c>
      <c r="C30" s="699">
        <f>'RM_5.1.2.sz.mell'!C30</f>
        <v>0</v>
      </c>
      <c r="D30" s="699">
        <f>'RM_5.1.2.sz.mell'!K30</f>
        <v>0</v>
      </c>
      <c r="E30" s="275"/>
    </row>
    <row r="31" spans="1:5" s="98" customFormat="1" ht="12" customHeight="1" x14ac:dyDescent="0.2">
      <c r="A31" s="446" t="s">
        <v>269</v>
      </c>
      <c r="B31" s="427" t="s">
        <v>556</v>
      </c>
      <c r="C31" s="717">
        <f>'RM_5.1.2.sz.mell'!C31</f>
        <v>0</v>
      </c>
      <c r="D31" s="717">
        <f>'RM_5.1.2.sz.mell'!K31</f>
        <v>0</v>
      </c>
      <c r="E31" s="274"/>
    </row>
    <row r="32" spans="1:5" s="98" customFormat="1" ht="12" customHeight="1" x14ac:dyDescent="0.2">
      <c r="A32" s="446" t="s">
        <v>270</v>
      </c>
      <c r="B32" s="427" t="s">
        <v>557</v>
      </c>
      <c r="C32" s="717">
        <f>'RM_5.1.2.sz.mell'!C32</f>
        <v>0</v>
      </c>
      <c r="D32" s="717">
        <f>'RM_5.1.2.sz.mell'!K32</f>
        <v>0</v>
      </c>
      <c r="E32" s="274"/>
    </row>
    <row r="33" spans="1:5" s="98" customFormat="1" ht="12" customHeight="1" x14ac:dyDescent="0.2">
      <c r="A33" s="446" t="s">
        <v>271</v>
      </c>
      <c r="B33" s="427" t="s">
        <v>558</v>
      </c>
      <c r="C33" s="717">
        <f>'RM_5.1.2.sz.mell'!C33</f>
        <v>0</v>
      </c>
      <c r="D33" s="717">
        <f>'RM_5.1.2.sz.mell'!K33</f>
        <v>0</v>
      </c>
      <c r="E33" s="274"/>
    </row>
    <row r="34" spans="1:5" s="98" customFormat="1" ht="12" customHeight="1" x14ac:dyDescent="0.2">
      <c r="A34" s="446" t="s">
        <v>552</v>
      </c>
      <c r="B34" s="427" t="s">
        <v>272</v>
      </c>
      <c r="C34" s="717">
        <f>'RM_5.1.2.sz.mell'!C34</f>
        <v>0</v>
      </c>
      <c r="D34" s="717">
        <f>'RM_5.1.2.sz.mell'!K34</f>
        <v>0</v>
      </c>
      <c r="E34" s="274"/>
    </row>
    <row r="35" spans="1:5" s="98" customFormat="1" ht="12" customHeight="1" x14ac:dyDescent="0.2">
      <c r="A35" s="446" t="s">
        <v>553</v>
      </c>
      <c r="B35" s="427" t="s">
        <v>273</v>
      </c>
      <c r="C35" s="717">
        <f>'RM_5.1.2.sz.mell'!C35</f>
        <v>0</v>
      </c>
      <c r="D35" s="717">
        <f>'RM_5.1.2.sz.mell'!K35</f>
        <v>0</v>
      </c>
      <c r="E35" s="274"/>
    </row>
    <row r="36" spans="1:5" s="98" customFormat="1" ht="12" customHeight="1" thickBot="1" x14ac:dyDescent="0.25">
      <c r="A36" s="447" t="s">
        <v>554</v>
      </c>
      <c r="B36" s="525" t="s">
        <v>274</v>
      </c>
      <c r="C36" s="719">
        <f>'RM_5.1.2.sz.mell'!C36</f>
        <v>0</v>
      </c>
      <c r="D36" s="719">
        <f>'RM_5.1.2.sz.mell'!K36</f>
        <v>0</v>
      </c>
      <c r="E36" s="276"/>
    </row>
    <row r="37" spans="1:5" s="98" customFormat="1" ht="12" customHeight="1" thickBot="1" x14ac:dyDescent="0.3">
      <c r="A37" s="32" t="s">
        <v>22</v>
      </c>
      <c r="B37" s="21" t="s">
        <v>434</v>
      </c>
      <c r="C37" s="407">
        <f>'RM_5.1.2.sz.mell'!C37</f>
        <v>0</v>
      </c>
      <c r="D37" s="725">
        <f>'RM_5.1.2.sz.mell'!K37</f>
        <v>0</v>
      </c>
      <c r="E37" s="273">
        <f>SUM(E38:E48)</f>
        <v>0</v>
      </c>
    </row>
    <row r="38" spans="1:5" s="98" customFormat="1" ht="12" customHeight="1" x14ac:dyDescent="0.2">
      <c r="A38" s="445" t="s">
        <v>91</v>
      </c>
      <c r="B38" s="426" t="s">
        <v>277</v>
      </c>
      <c r="C38" s="699">
        <f>'RM_5.1.2.sz.mell'!C38</f>
        <v>0</v>
      </c>
      <c r="D38" s="1475">
        <f>'RM_5.1.2.sz.mell'!K38</f>
        <v>0</v>
      </c>
      <c r="E38" s="275"/>
    </row>
    <row r="39" spans="1:5" s="98" customFormat="1" ht="12" customHeight="1" x14ac:dyDescent="0.2">
      <c r="A39" s="446" t="s">
        <v>92</v>
      </c>
      <c r="B39" s="427" t="s">
        <v>278</v>
      </c>
      <c r="C39" s="717">
        <f>'RM_5.1.2.sz.mell'!C39</f>
        <v>0</v>
      </c>
      <c r="D39" s="1476">
        <f>'RM_5.1.2.sz.mell'!K39</f>
        <v>0</v>
      </c>
      <c r="E39" s="274"/>
    </row>
    <row r="40" spans="1:5" s="98" customFormat="1" ht="12" customHeight="1" x14ac:dyDescent="0.2">
      <c r="A40" s="446" t="s">
        <v>93</v>
      </c>
      <c r="B40" s="427" t="s">
        <v>279</v>
      </c>
      <c r="C40" s="717">
        <f>'RM_5.1.2.sz.mell'!C40</f>
        <v>0</v>
      </c>
      <c r="D40" s="1476">
        <f>'RM_5.1.2.sz.mell'!K40</f>
        <v>0</v>
      </c>
      <c r="E40" s="274"/>
    </row>
    <row r="41" spans="1:5" s="98" customFormat="1" ht="12" customHeight="1" x14ac:dyDescent="0.2">
      <c r="A41" s="446" t="s">
        <v>175</v>
      </c>
      <c r="B41" s="427" t="s">
        <v>280</v>
      </c>
      <c r="C41" s="717">
        <f>'RM_5.1.2.sz.mell'!C41</f>
        <v>0</v>
      </c>
      <c r="D41" s="1476">
        <f>'RM_5.1.2.sz.mell'!K41</f>
        <v>0</v>
      </c>
      <c r="E41" s="274"/>
    </row>
    <row r="42" spans="1:5" s="98" customFormat="1" ht="12" customHeight="1" x14ac:dyDescent="0.2">
      <c r="A42" s="446" t="s">
        <v>176</v>
      </c>
      <c r="B42" s="427" t="s">
        <v>281</v>
      </c>
      <c r="C42" s="717">
        <f>'RM_5.1.2.sz.mell'!C42</f>
        <v>0</v>
      </c>
      <c r="D42" s="1476">
        <f>'RM_5.1.2.sz.mell'!K42</f>
        <v>0</v>
      </c>
      <c r="E42" s="274"/>
    </row>
    <row r="43" spans="1:5" s="98" customFormat="1" ht="12" customHeight="1" x14ac:dyDescent="0.2">
      <c r="A43" s="446" t="s">
        <v>177</v>
      </c>
      <c r="B43" s="427" t="s">
        <v>282</v>
      </c>
      <c r="C43" s="717">
        <f>'RM_5.1.2.sz.mell'!C43</f>
        <v>0</v>
      </c>
      <c r="D43" s="1476">
        <f>'RM_5.1.2.sz.mell'!K43</f>
        <v>0</v>
      </c>
      <c r="E43" s="274"/>
    </row>
    <row r="44" spans="1:5" s="98" customFormat="1" ht="12" customHeight="1" x14ac:dyDescent="0.2">
      <c r="A44" s="446" t="s">
        <v>178</v>
      </c>
      <c r="B44" s="427" t="s">
        <v>283</v>
      </c>
      <c r="C44" s="717">
        <f>'RM_5.1.2.sz.mell'!C44</f>
        <v>0</v>
      </c>
      <c r="D44" s="1476">
        <f>'RM_5.1.2.sz.mell'!K44</f>
        <v>0</v>
      </c>
      <c r="E44" s="274"/>
    </row>
    <row r="45" spans="1:5" s="98" customFormat="1" ht="12" customHeight="1" x14ac:dyDescent="0.2">
      <c r="A45" s="446" t="s">
        <v>179</v>
      </c>
      <c r="B45" s="427" t="s">
        <v>559</v>
      </c>
      <c r="C45" s="717">
        <f>'RM_5.1.2.sz.mell'!C45</f>
        <v>0</v>
      </c>
      <c r="D45" s="1476">
        <f>'RM_5.1.2.sz.mell'!K45</f>
        <v>0</v>
      </c>
      <c r="E45" s="274"/>
    </row>
    <row r="46" spans="1:5" s="98" customFormat="1" ht="12" customHeight="1" x14ac:dyDescent="0.2">
      <c r="A46" s="446" t="s">
        <v>275</v>
      </c>
      <c r="B46" s="427" t="s">
        <v>285</v>
      </c>
      <c r="C46" s="710">
        <f>'RM_5.1.2.sz.mell'!C46</f>
        <v>0</v>
      </c>
      <c r="D46" s="1484">
        <f>'RM_5.1.2.sz.mell'!K46</f>
        <v>0</v>
      </c>
      <c r="E46" s="277"/>
    </row>
    <row r="47" spans="1:5" s="98" customFormat="1" ht="12" customHeight="1" x14ac:dyDescent="0.2">
      <c r="A47" s="447" t="s">
        <v>276</v>
      </c>
      <c r="B47" s="428" t="s">
        <v>436</v>
      </c>
      <c r="C47" s="790">
        <f>'RM_5.1.2.sz.mell'!C47</f>
        <v>0</v>
      </c>
      <c r="D47" s="1485">
        <f>'RM_5.1.2.sz.mell'!K47</f>
        <v>0</v>
      </c>
      <c r="E47" s="278"/>
    </row>
    <row r="48" spans="1:5" s="98" customFormat="1" ht="12" customHeight="1" thickBot="1" x14ac:dyDescent="0.25">
      <c r="A48" s="447" t="s">
        <v>435</v>
      </c>
      <c r="B48" s="428" t="s">
        <v>286</v>
      </c>
      <c r="C48" s="790">
        <f>'RM_5.1.2.sz.mell'!C48</f>
        <v>0</v>
      </c>
      <c r="D48" s="1485">
        <f>'RM_5.1.2.sz.mell'!K48</f>
        <v>0</v>
      </c>
      <c r="E48" s="278"/>
    </row>
    <row r="49" spans="1:5" s="98" customFormat="1" ht="12" customHeight="1" thickBot="1" x14ac:dyDescent="0.3">
      <c r="A49" s="32" t="s">
        <v>23</v>
      </c>
      <c r="B49" s="21" t="s">
        <v>287</v>
      </c>
      <c r="C49" s="407">
        <f>'RM_5.1.2.sz.mell'!C49</f>
        <v>0</v>
      </c>
      <c r="D49" s="725">
        <f>'RM_5.1.2.sz.mell'!K49</f>
        <v>0</v>
      </c>
      <c r="E49" s="273">
        <f>SUM(E50:E54)</f>
        <v>0</v>
      </c>
    </row>
    <row r="50" spans="1:5" s="98" customFormat="1" ht="12" customHeight="1" x14ac:dyDescent="0.2">
      <c r="A50" s="445" t="s">
        <v>94</v>
      </c>
      <c r="B50" s="426" t="s">
        <v>291</v>
      </c>
      <c r="C50" s="703">
        <f>'RM_5.1.2.sz.mell'!C50</f>
        <v>0</v>
      </c>
      <c r="D50" s="1486">
        <f>'RM_5.1.2.sz.mell'!K50</f>
        <v>0</v>
      </c>
      <c r="E50" s="300"/>
    </row>
    <row r="51" spans="1:5" s="98" customFormat="1" ht="12" customHeight="1" x14ac:dyDescent="0.2">
      <c r="A51" s="446" t="s">
        <v>95</v>
      </c>
      <c r="B51" s="427" t="s">
        <v>292</v>
      </c>
      <c r="C51" s="710">
        <f>'RM_5.1.2.sz.mell'!C51</f>
        <v>0</v>
      </c>
      <c r="D51" s="1484">
        <f>'RM_5.1.2.sz.mell'!K51</f>
        <v>0</v>
      </c>
      <c r="E51" s="277"/>
    </row>
    <row r="52" spans="1:5" s="98" customFormat="1" ht="12" customHeight="1" x14ac:dyDescent="0.2">
      <c r="A52" s="446" t="s">
        <v>288</v>
      </c>
      <c r="B52" s="427" t="s">
        <v>293</v>
      </c>
      <c r="C52" s="710">
        <f>'RM_5.1.2.sz.mell'!C52</f>
        <v>0</v>
      </c>
      <c r="D52" s="1484">
        <f>'RM_5.1.2.sz.mell'!K52</f>
        <v>0</v>
      </c>
      <c r="E52" s="277"/>
    </row>
    <row r="53" spans="1:5" s="98" customFormat="1" ht="12" customHeight="1" x14ac:dyDescent="0.2">
      <c r="A53" s="446" t="s">
        <v>289</v>
      </c>
      <c r="B53" s="427" t="s">
        <v>294</v>
      </c>
      <c r="C53" s="710">
        <f>'RM_5.1.2.sz.mell'!C53</f>
        <v>0</v>
      </c>
      <c r="D53" s="1484">
        <f>'RM_5.1.2.sz.mell'!K53</f>
        <v>0</v>
      </c>
      <c r="E53" s="277"/>
    </row>
    <row r="54" spans="1:5" s="98" customFormat="1" ht="12" customHeight="1" thickBot="1" x14ac:dyDescent="0.25">
      <c r="A54" s="447" t="s">
        <v>290</v>
      </c>
      <c r="B54" s="428" t="s">
        <v>295</v>
      </c>
      <c r="C54" s="790">
        <f>'RM_5.1.2.sz.mell'!C54</f>
        <v>0</v>
      </c>
      <c r="D54" s="1485">
        <f>'RM_5.1.2.sz.mell'!K54</f>
        <v>0</v>
      </c>
      <c r="E54" s="278"/>
    </row>
    <row r="55" spans="1:5" s="98" customFormat="1" ht="12" customHeight="1" thickBot="1" x14ac:dyDescent="0.3">
      <c r="A55" s="32" t="s">
        <v>180</v>
      </c>
      <c r="B55" s="21" t="s">
        <v>296</v>
      </c>
      <c r="C55" s="407">
        <f>'RM_5.1.2.sz.mell'!C55</f>
        <v>0</v>
      </c>
      <c r="D55" s="725">
        <f>'RM_5.1.2.sz.mell'!K55</f>
        <v>0</v>
      </c>
      <c r="E55" s="273">
        <f>SUM(E56:E58)</f>
        <v>0</v>
      </c>
    </row>
    <row r="56" spans="1:5" s="98" customFormat="1" ht="12" customHeight="1" x14ac:dyDescent="0.2">
      <c r="A56" s="445" t="s">
        <v>96</v>
      </c>
      <c r="B56" s="426" t="s">
        <v>297</v>
      </c>
      <c r="C56" s="699">
        <f>'RM_5.1.2.sz.mell'!C56</f>
        <v>0</v>
      </c>
      <c r="D56" s="1475">
        <f>'RM_5.1.2.sz.mell'!K56</f>
        <v>0</v>
      </c>
      <c r="E56" s="275"/>
    </row>
    <row r="57" spans="1:5" s="98" customFormat="1" ht="12" customHeight="1" x14ac:dyDescent="0.2">
      <c r="A57" s="446" t="s">
        <v>97</v>
      </c>
      <c r="B57" s="427" t="s">
        <v>426</v>
      </c>
      <c r="C57" s="717">
        <f>'RM_5.1.2.sz.mell'!C57</f>
        <v>0</v>
      </c>
      <c r="D57" s="1476">
        <f>'RM_5.1.2.sz.mell'!K57</f>
        <v>0</v>
      </c>
      <c r="E57" s="274"/>
    </row>
    <row r="58" spans="1:5" s="98" customFormat="1" ht="12" customHeight="1" x14ac:dyDescent="0.2">
      <c r="A58" s="446" t="s">
        <v>300</v>
      </c>
      <c r="B58" s="427" t="s">
        <v>298</v>
      </c>
      <c r="C58" s="717">
        <f>'RM_5.1.2.sz.mell'!C58</f>
        <v>0</v>
      </c>
      <c r="D58" s="1476">
        <f>'RM_5.1.2.sz.mell'!K58</f>
        <v>0</v>
      </c>
      <c r="E58" s="274"/>
    </row>
    <row r="59" spans="1:5" s="98" customFormat="1" ht="12" customHeight="1" thickBot="1" x14ac:dyDescent="0.25">
      <c r="A59" s="447" t="s">
        <v>301</v>
      </c>
      <c r="B59" s="428" t="s">
        <v>299</v>
      </c>
      <c r="C59" s="719">
        <f>'RM_5.1.2.sz.mell'!C59</f>
        <v>0</v>
      </c>
      <c r="D59" s="1477">
        <f>'RM_5.1.2.sz.mell'!K59</f>
        <v>0</v>
      </c>
      <c r="E59" s="276"/>
    </row>
    <row r="60" spans="1:5" s="98" customFormat="1" ht="12" customHeight="1" thickBot="1" x14ac:dyDescent="0.3">
      <c r="A60" s="32" t="s">
        <v>25</v>
      </c>
      <c r="B60" s="302" t="s">
        <v>302</v>
      </c>
      <c r="C60" s="407">
        <f>'RM_5.1.2.sz.mell'!C60</f>
        <v>0</v>
      </c>
      <c r="D60" s="725">
        <f>'RM_5.1.2.sz.mell'!K60</f>
        <v>0</v>
      </c>
      <c r="E60" s="273">
        <f>SUM(E61:E63)</f>
        <v>0</v>
      </c>
    </row>
    <row r="61" spans="1:5" s="98" customFormat="1" ht="12" customHeight="1" x14ac:dyDescent="0.2">
      <c r="A61" s="445" t="s">
        <v>181</v>
      </c>
      <c r="B61" s="426" t="s">
        <v>304</v>
      </c>
      <c r="C61" s="710">
        <f>'RM_5.1.2.sz.mell'!C61</f>
        <v>0</v>
      </c>
      <c r="D61" s="1484">
        <f>'RM_5.1.2.sz.mell'!K61</f>
        <v>0</v>
      </c>
      <c r="E61" s="277"/>
    </row>
    <row r="62" spans="1:5" s="98" customFormat="1" ht="12" customHeight="1" x14ac:dyDescent="0.2">
      <c r="A62" s="446" t="s">
        <v>182</v>
      </c>
      <c r="B62" s="427" t="s">
        <v>427</v>
      </c>
      <c r="C62" s="710">
        <f>'RM_5.1.2.sz.mell'!C62</f>
        <v>0</v>
      </c>
      <c r="D62" s="1484">
        <f>'RM_5.1.2.sz.mell'!K62</f>
        <v>0</v>
      </c>
      <c r="E62" s="277"/>
    </row>
    <row r="63" spans="1:5" s="98" customFormat="1" ht="12" customHeight="1" x14ac:dyDescent="0.2">
      <c r="A63" s="446" t="s">
        <v>231</v>
      </c>
      <c r="B63" s="427" t="s">
        <v>305</v>
      </c>
      <c r="C63" s="710">
        <f>'RM_5.1.2.sz.mell'!C63</f>
        <v>0</v>
      </c>
      <c r="D63" s="1484">
        <f>'RM_5.1.2.sz.mell'!K63</f>
        <v>0</v>
      </c>
      <c r="E63" s="277"/>
    </row>
    <row r="64" spans="1:5" s="98" customFormat="1" ht="12" customHeight="1" thickBot="1" x14ac:dyDescent="0.25">
      <c r="A64" s="447" t="s">
        <v>303</v>
      </c>
      <c r="B64" s="428" t="s">
        <v>306</v>
      </c>
      <c r="C64" s="710">
        <f>'RM_5.1.2.sz.mell'!C64</f>
        <v>0</v>
      </c>
      <c r="D64" s="1484">
        <f>'RM_5.1.2.sz.mell'!K64</f>
        <v>0</v>
      </c>
      <c r="E64" s="277"/>
    </row>
    <row r="65" spans="1:5" s="98" customFormat="1" ht="12" customHeight="1" thickBot="1" x14ac:dyDescent="0.3">
      <c r="A65" s="32" t="s">
        <v>26</v>
      </c>
      <c r="B65" s="21" t="s">
        <v>307</v>
      </c>
      <c r="C65" s="414">
        <f>'RM_5.1.2.sz.mell'!C65</f>
        <v>0</v>
      </c>
      <c r="D65" s="726">
        <f>'RM_5.1.2.sz.mell'!K65</f>
        <v>0</v>
      </c>
      <c r="E65" s="457">
        <f>+E8+E15+E22+E29+E37+E49+E55+E60</f>
        <v>0</v>
      </c>
    </row>
    <row r="66" spans="1:5" s="98" customFormat="1" ht="12" customHeight="1" thickBot="1" x14ac:dyDescent="0.25">
      <c r="A66" s="448" t="s">
        <v>394</v>
      </c>
      <c r="B66" s="302" t="s">
        <v>309</v>
      </c>
      <c r="C66" s="407">
        <f>'RM_5.1.2.sz.mell'!C66</f>
        <v>0</v>
      </c>
      <c r="D66" s="725">
        <f>'RM_5.1.2.sz.mell'!K66</f>
        <v>0</v>
      </c>
      <c r="E66" s="273">
        <f>SUM(E67:E69)</f>
        <v>0</v>
      </c>
    </row>
    <row r="67" spans="1:5" s="98" customFormat="1" ht="12" customHeight="1" x14ac:dyDescent="0.2">
      <c r="A67" s="445" t="s">
        <v>337</v>
      </c>
      <c r="B67" s="426" t="s">
        <v>310</v>
      </c>
      <c r="C67" s="710">
        <f>'RM_5.1.2.sz.mell'!C67</f>
        <v>0</v>
      </c>
      <c r="D67" s="1484">
        <f>'RM_5.1.2.sz.mell'!K67</f>
        <v>0</v>
      </c>
      <c r="E67" s="277"/>
    </row>
    <row r="68" spans="1:5" s="98" customFormat="1" ht="12" customHeight="1" x14ac:dyDescent="0.2">
      <c r="A68" s="446" t="s">
        <v>346</v>
      </c>
      <c r="B68" s="427" t="s">
        <v>311</v>
      </c>
      <c r="C68" s="710">
        <f>'RM_5.1.2.sz.mell'!C68</f>
        <v>0</v>
      </c>
      <c r="D68" s="1484">
        <f>'RM_5.1.2.sz.mell'!K68</f>
        <v>0</v>
      </c>
      <c r="E68" s="277"/>
    </row>
    <row r="69" spans="1:5" s="98" customFormat="1" ht="12" customHeight="1" thickBot="1" x14ac:dyDescent="0.25">
      <c r="A69" s="447" t="s">
        <v>347</v>
      </c>
      <c r="B69" s="429" t="s">
        <v>312</v>
      </c>
      <c r="C69" s="710">
        <f>'RM_5.1.2.sz.mell'!C69</f>
        <v>0</v>
      </c>
      <c r="D69" s="1487">
        <f>'RM_5.1.2.sz.mell'!K69</f>
        <v>0</v>
      </c>
      <c r="E69" s="277"/>
    </row>
    <row r="70" spans="1:5" s="98" customFormat="1" ht="12" customHeight="1" thickBot="1" x14ac:dyDescent="0.25">
      <c r="A70" s="448" t="s">
        <v>313</v>
      </c>
      <c r="B70" s="302" t="s">
        <v>314</v>
      </c>
      <c r="C70" s="407">
        <f>'RM_5.1.2.sz.mell'!C70</f>
        <v>0</v>
      </c>
      <c r="D70" s="407">
        <f>'RM_5.1.2.sz.mell'!K70</f>
        <v>0</v>
      </c>
      <c r="E70" s="273">
        <f>SUM(E71:E74)</f>
        <v>0</v>
      </c>
    </row>
    <row r="71" spans="1:5" s="98" customFormat="1" ht="12" customHeight="1" x14ac:dyDescent="0.2">
      <c r="A71" s="445" t="s">
        <v>149</v>
      </c>
      <c r="B71" s="574" t="s">
        <v>315</v>
      </c>
      <c r="C71" s="710">
        <f>'RM_5.1.2.sz.mell'!C71</f>
        <v>0</v>
      </c>
      <c r="D71" s="710">
        <f>'RM_5.1.2.sz.mell'!K71</f>
        <v>0</v>
      </c>
      <c r="E71" s="277"/>
    </row>
    <row r="72" spans="1:5" s="98" customFormat="1" ht="12" customHeight="1" x14ac:dyDescent="0.2">
      <c r="A72" s="446" t="s">
        <v>150</v>
      </c>
      <c r="B72" s="574" t="s">
        <v>571</v>
      </c>
      <c r="C72" s="710">
        <f>'RM_5.1.2.sz.mell'!C72</f>
        <v>0</v>
      </c>
      <c r="D72" s="710">
        <f>'RM_5.1.2.sz.mell'!K72</f>
        <v>0</v>
      </c>
      <c r="E72" s="277"/>
    </row>
    <row r="73" spans="1:5" s="98" customFormat="1" ht="12" customHeight="1" x14ac:dyDescent="0.2">
      <c r="A73" s="446" t="s">
        <v>338</v>
      </c>
      <c r="B73" s="574" t="s">
        <v>316</v>
      </c>
      <c r="C73" s="710">
        <f>'RM_5.1.2.sz.mell'!C73</f>
        <v>0</v>
      </c>
      <c r="D73" s="710">
        <f>'RM_5.1.2.sz.mell'!K73</f>
        <v>0</v>
      </c>
      <c r="E73" s="277"/>
    </row>
    <row r="74" spans="1:5" s="98" customFormat="1" ht="12" customHeight="1" thickBot="1" x14ac:dyDescent="0.3">
      <c r="A74" s="447" t="s">
        <v>339</v>
      </c>
      <c r="B74" s="575" t="s">
        <v>572</v>
      </c>
      <c r="C74" s="710">
        <f>'RM_5.1.2.sz.mell'!C74</f>
        <v>0</v>
      </c>
      <c r="D74" s="710">
        <f>'RM_5.1.2.sz.mell'!K74</f>
        <v>0</v>
      </c>
      <c r="E74" s="277"/>
    </row>
    <row r="75" spans="1:5" s="98" customFormat="1" ht="12" customHeight="1" thickBot="1" x14ac:dyDescent="0.25">
      <c r="A75" s="448" t="s">
        <v>317</v>
      </c>
      <c r="B75" s="302" t="s">
        <v>318</v>
      </c>
      <c r="C75" s="407">
        <f>'RM_5.1.2.sz.mell'!C75</f>
        <v>0</v>
      </c>
      <c r="D75" s="407">
        <f>'RM_5.1.2.sz.mell'!K75</f>
        <v>0</v>
      </c>
      <c r="E75" s="273">
        <f>SUM(E76:E77)</f>
        <v>0</v>
      </c>
    </row>
    <row r="76" spans="1:5" s="98" customFormat="1" ht="12" customHeight="1" x14ac:dyDescent="0.2">
      <c r="A76" s="445" t="s">
        <v>340</v>
      </c>
      <c r="B76" s="426" t="s">
        <v>319</v>
      </c>
      <c r="C76" s="710">
        <f>'RM_5.1.2.sz.mell'!C76</f>
        <v>0</v>
      </c>
      <c r="D76" s="710">
        <f>'RM_5.1.2.sz.mell'!K76</f>
        <v>0</v>
      </c>
      <c r="E76" s="277"/>
    </row>
    <row r="77" spans="1:5" s="98" customFormat="1" ht="12" customHeight="1" thickBot="1" x14ac:dyDescent="0.25">
      <c r="A77" s="447" t="s">
        <v>341</v>
      </c>
      <c r="B77" s="428" t="s">
        <v>320</v>
      </c>
      <c r="C77" s="710">
        <f>'RM_5.1.2.sz.mell'!C77</f>
        <v>0</v>
      </c>
      <c r="D77" s="710">
        <f>'RM_5.1.2.sz.mell'!K77</f>
        <v>0</v>
      </c>
      <c r="E77" s="277"/>
    </row>
    <row r="78" spans="1:5" s="97" customFormat="1" ht="12" customHeight="1" thickBot="1" x14ac:dyDescent="0.25">
      <c r="A78" s="448" t="s">
        <v>321</v>
      </c>
      <c r="B78" s="302" t="s">
        <v>322</v>
      </c>
      <c r="C78" s="407">
        <f>'RM_5.1.2.sz.mell'!C78</f>
        <v>0</v>
      </c>
      <c r="D78" s="407">
        <f>'RM_5.1.2.sz.mell'!K78</f>
        <v>0</v>
      </c>
      <c r="E78" s="273">
        <f>SUM(E79:E81)</f>
        <v>0</v>
      </c>
    </row>
    <row r="79" spans="1:5" s="98" customFormat="1" ht="12" customHeight="1" x14ac:dyDescent="0.2">
      <c r="A79" s="445" t="s">
        <v>342</v>
      </c>
      <c r="B79" s="426" t="s">
        <v>323</v>
      </c>
      <c r="C79" s="710">
        <f>'RM_5.1.2.sz.mell'!C79</f>
        <v>0</v>
      </c>
      <c r="D79" s="710">
        <f>'RM_5.1.2.sz.mell'!K79</f>
        <v>0</v>
      </c>
      <c r="E79" s="277"/>
    </row>
    <row r="80" spans="1:5" s="98" customFormat="1" ht="12" customHeight="1" x14ac:dyDescent="0.2">
      <c r="A80" s="446" t="s">
        <v>343</v>
      </c>
      <c r="B80" s="427" t="s">
        <v>324</v>
      </c>
      <c r="C80" s="710">
        <f>'RM_5.1.2.sz.mell'!C80</f>
        <v>0</v>
      </c>
      <c r="D80" s="710">
        <f>'RM_5.1.2.sz.mell'!K80</f>
        <v>0</v>
      </c>
      <c r="E80" s="277"/>
    </row>
    <row r="81" spans="1:5" s="98" customFormat="1" ht="12" customHeight="1" thickBot="1" x14ac:dyDescent="0.25">
      <c r="A81" s="447" t="s">
        <v>344</v>
      </c>
      <c r="B81" s="428" t="s">
        <v>573</v>
      </c>
      <c r="C81" s="710">
        <f>'RM_5.1.2.sz.mell'!C81</f>
        <v>0</v>
      </c>
      <c r="D81" s="710">
        <f>'RM_5.1.2.sz.mell'!K81</f>
        <v>0</v>
      </c>
      <c r="E81" s="277"/>
    </row>
    <row r="82" spans="1:5" s="98" customFormat="1" ht="12" customHeight="1" thickBot="1" x14ac:dyDescent="0.25">
      <c r="A82" s="448" t="s">
        <v>325</v>
      </c>
      <c r="B82" s="302" t="s">
        <v>345</v>
      </c>
      <c r="C82" s="407">
        <f>'RM_5.1.2.sz.mell'!C82</f>
        <v>0</v>
      </c>
      <c r="D82" s="407">
        <f>'RM_5.1.2.sz.mell'!K82</f>
        <v>0</v>
      </c>
      <c r="E82" s="273">
        <f>SUM(E83:E86)</f>
        <v>0</v>
      </c>
    </row>
    <row r="83" spans="1:5" s="98" customFormat="1" ht="12" customHeight="1" x14ac:dyDescent="0.2">
      <c r="A83" s="449" t="s">
        <v>326</v>
      </c>
      <c r="B83" s="426" t="s">
        <v>327</v>
      </c>
      <c r="C83" s="710">
        <f>'RM_5.1.2.sz.mell'!C83</f>
        <v>0</v>
      </c>
      <c r="D83" s="710">
        <f>'RM_5.1.2.sz.mell'!K83</f>
        <v>0</v>
      </c>
      <c r="E83" s="277"/>
    </row>
    <row r="84" spans="1:5" s="98" customFormat="1" ht="12" customHeight="1" x14ac:dyDescent="0.2">
      <c r="A84" s="450" t="s">
        <v>328</v>
      </c>
      <c r="B84" s="427" t="s">
        <v>329</v>
      </c>
      <c r="C84" s="710">
        <f>'RM_5.1.2.sz.mell'!C84</f>
        <v>0</v>
      </c>
      <c r="D84" s="710">
        <f>'RM_5.1.2.sz.mell'!K84</f>
        <v>0</v>
      </c>
      <c r="E84" s="277"/>
    </row>
    <row r="85" spans="1:5" s="98" customFormat="1" ht="12" customHeight="1" x14ac:dyDescent="0.2">
      <c r="A85" s="450" t="s">
        <v>330</v>
      </c>
      <c r="B85" s="427" t="s">
        <v>331</v>
      </c>
      <c r="C85" s="710">
        <f>'RM_5.1.2.sz.mell'!C85</f>
        <v>0</v>
      </c>
      <c r="D85" s="710">
        <f>'RM_5.1.2.sz.mell'!K85</f>
        <v>0</v>
      </c>
      <c r="E85" s="277"/>
    </row>
    <row r="86" spans="1:5" s="97" customFormat="1" ht="12" customHeight="1" thickBot="1" x14ac:dyDescent="0.25">
      <c r="A86" s="451" t="s">
        <v>332</v>
      </c>
      <c r="B86" s="428" t="s">
        <v>333</v>
      </c>
      <c r="C86" s="710">
        <f>'RM_5.1.2.sz.mell'!C86</f>
        <v>0</v>
      </c>
      <c r="D86" s="710">
        <f>'RM_5.1.2.sz.mell'!K86</f>
        <v>0</v>
      </c>
      <c r="E86" s="277"/>
    </row>
    <row r="87" spans="1:5" s="97" customFormat="1" ht="12" customHeight="1" thickBot="1" x14ac:dyDescent="0.25">
      <c r="A87" s="448" t="s">
        <v>334</v>
      </c>
      <c r="B87" s="302" t="s">
        <v>475</v>
      </c>
      <c r="C87" s="407">
        <f>'RM_5.1.2.sz.mell'!C87</f>
        <v>0</v>
      </c>
      <c r="D87" s="407">
        <f>'RM_5.1.2.sz.mell'!K87</f>
        <v>0</v>
      </c>
      <c r="E87" s="476"/>
    </row>
    <row r="88" spans="1:5" s="97" customFormat="1" ht="12" customHeight="1" thickBot="1" x14ac:dyDescent="0.25">
      <c r="A88" s="448" t="s">
        <v>507</v>
      </c>
      <c r="B88" s="302" t="s">
        <v>335</v>
      </c>
      <c r="C88" s="407">
        <f>'RM_5.1.2.sz.mell'!C88</f>
        <v>0</v>
      </c>
      <c r="D88" s="407">
        <f>'RM_5.1.2.sz.mell'!K88</f>
        <v>0</v>
      </c>
      <c r="E88" s="476"/>
    </row>
    <row r="89" spans="1:5" s="97" customFormat="1" ht="12" customHeight="1" thickBot="1" x14ac:dyDescent="0.25">
      <c r="A89" s="448" t="s">
        <v>508</v>
      </c>
      <c r="B89" s="433" t="s">
        <v>478</v>
      </c>
      <c r="C89" s="414">
        <f>'RM_5.1.2.sz.mell'!C89</f>
        <v>0</v>
      </c>
      <c r="D89" s="414">
        <f>'RM_5.1.2.sz.mell'!K89</f>
        <v>0</v>
      </c>
      <c r="E89" s="457">
        <f>+E66+E70+E75+E78+E82+E88+E87</f>
        <v>0</v>
      </c>
    </row>
    <row r="90" spans="1:5" s="97" customFormat="1" ht="12" customHeight="1" thickBot="1" x14ac:dyDescent="0.25">
      <c r="A90" s="452" t="s">
        <v>509</v>
      </c>
      <c r="B90" s="434" t="s">
        <v>510</v>
      </c>
      <c r="C90" s="414">
        <f>'RM_5.1.2.sz.mell'!C90</f>
        <v>0</v>
      </c>
      <c r="D90" s="414">
        <f>'RM_5.1.2.sz.mell'!K90</f>
        <v>0</v>
      </c>
      <c r="E90" s="457">
        <f>+E65+E89</f>
        <v>0</v>
      </c>
    </row>
    <row r="91" spans="1:5" s="98" customFormat="1" ht="15.15" customHeight="1" thickBot="1" x14ac:dyDescent="0.3">
      <c r="A91" s="245"/>
      <c r="B91" s="246"/>
      <c r="C91" s="372"/>
    </row>
    <row r="92" spans="1:5" s="69" customFormat="1" ht="16.5" customHeight="1" thickBot="1" x14ac:dyDescent="0.3">
      <c r="A92" s="1758" t="s">
        <v>57</v>
      </c>
      <c r="B92" s="1835"/>
      <c r="C92" s="1835"/>
      <c r="D92" s="1835"/>
      <c r="E92" s="1836"/>
    </row>
    <row r="93" spans="1:5" s="99" customFormat="1" ht="12" customHeight="1" thickBot="1" x14ac:dyDescent="0.3">
      <c r="A93" s="419" t="s">
        <v>18</v>
      </c>
      <c r="B93" s="28" t="s">
        <v>514</v>
      </c>
      <c r="C93" s="406">
        <f>'RM_5.1.2.sz.mell'!C93</f>
        <v>0</v>
      </c>
      <c r="D93" s="406">
        <f>'RM_5.1.2.sz.mell'!K93</f>
        <v>0</v>
      </c>
      <c r="E93" s="501">
        <f>+E94+E95+E96+E97+E98+E111</f>
        <v>0</v>
      </c>
    </row>
    <row r="94" spans="1:5" ht="12" customHeight="1" x14ac:dyDescent="0.25">
      <c r="A94" s="453" t="s">
        <v>98</v>
      </c>
      <c r="B94" s="10" t="s">
        <v>49</v>
      </c>
      <c r="C94" s="715">
        <f>'RM_5.1.2.sz.mell'!C94</f>
        <v>0</v>
      </c>
      <c r="D94" s="715">
        <f>'RM_5.1.2.sz.mell'!K94</f>
        <v>0</v>
      </c>
      <c r="E94" s="502"/>
    </row>
    <row r="95" spans="1:5" ht="12" customHeight="1" x14ac:dyDescent="0.25">
      <c r="A95" s="446" t="s">
        <v>99</v>
      </c>
      <c r="B95" s="8" t="s">
        <v>183</v>
      </c>
      <c r="C95" s="717">
        <f>'RM_5.1.2.sz.mell'!C95</f>
        <v>0</v>
      </c>
      <c r="D95" s="717">
        <f>'RM_5.1.2.sz.mell'!K95</f>
        <v>0</v>
      </c>
      <c r="E95" s="274"/>
    </row>
    <row r="96" spans="1:5" ht="12" customHeight="1" x14ac:dyDescent="0.25">
      <c r="A96" s="446" t="s">
        <v>100</v>
      </c>
      <c r="B96" s="8" t="s">
        <v>140</v>
      </c>
      <c r="C96" s="719">
        <f>'RM_5.1.2.sz.mell'!C96</f>
        <v>0</v>
      </c>
      <c r="D96" s="717">
        <f>'RM_5.1.2.sz.mell'!K96</f>
        <v>0</v>
      </c>
      <c r="E96" s="276"/>
    </row>
    <row r="97" spans="1:5" ht="12" customHeight="1" x14ac:dyDescent="0.25">
      <c r="A97" s="446" t="s">
        <v>101</v>
      </c>
      <c r="B97" s="11" t="s">
        <v>184</v>
      </c>
      <c r="C97" s="719">
        <f>'RM_5.1.2.sz.mell'!C97</f>
        <v>0</v>
      </c>
      <c r="D97" s="1477">
        <f>'RM_5.1.2.sz.mell'!K97</f>
        <v>0</v>
      </c>
      <c r="E97" s="276"/>
    </row>
    <row r="98" spans="1:5" ht="12" customHeight="1" x14ac:dyDescent="0.25">
      <c r="A98" s="446" t="s">
        <v>112</v>
      </c>
      <c r="B98" s="19" t="s">
        <v>185</v>
      </c>
      <c r="C98" s="719">
        <f>'RM_5.1.2.sz.mell'!C98</f>
        <v>0</v>
      </c>
      <c r="D98" s="1477">
        <f>'RM_5.1.2.sz.mell'!K98</f>
        <v>0</v>
      </c>
      <c r="E98" s="276"/>
    </row>
    <row r="99" spans="1:5" ht="12" customHeight="1" x14ac:dyDescent="0.25">
      <c r="A99" s="446" t="s">
        <v>102</v>
      </c>
      <c r="B99" s="8" t="s">
        <v>511</v>
      </c>
      <c r="C99" s="719">
        <f>'RM_5.1.2.sz.mell'!C99</f>
        <v>0</v>
      </c>
      <c r="D99" s="1477">
        <f>'RM_5.1.2.sz.mell'!K99</f>
        <v>0</v>
      </c>
      <c r="E99" s="276"/>
    </row>
    <row r="100" spans="1:5" ht="12" customHeight="1" x14ac:dyDescent="0.2">
      <c r="A100" s="446" t="s">
        <v>103</v>
      </c>
      <c r="B100" s="146" t="s">
        <v>441</v>
      </c>
      <c r="C100" s="719">
        <f>'RM_5.1.2.sz.mell'!C100</f>
        <v>0</v>
      </c>
      <c r="D100" s="1477">
        <f>'RM_5.1.2.sz.mell'!K100</f>
        <v>0</v>
      </c>
      <c r="E100" s="276"/>
    </row>
    <row r="101" spans="1:5" ht="12" customHeight="1" x14ac:dyDescent="0.2">
      <c r="A101" s="446" t="s">
        <v>113</v>
      </c>
      <c r="B101" s="146" t="s">
        <v>440</v>
      </c>
      <c r="C101" s="719">
        <f>'RM_5.1.2.sz.mell'!C101</f>
        <v>0</v>
      </c>
      <c r="D101" s="1477">
        <f>'RM_5.1.2.sz.mell'!K101</f>
        <v>0</v>
      </c>
      <c r="E101" s="276"/>
    </row>
    <row r="102" spans="1:5" ht="12" customHeight="1" x14ac:dyDescent="0.2">
      <c r="A102" s="446" t="s">
        <v>114</v>
      </c>
      <c r="B102" s="146" t="s">
        <v>351</v>
      </c>
      <c r="C102" s="719">
        <f>'RM_5.1.2.sz.mell'!C102</f>
        <v>0</v>
      </c>
      <c r="D102" s="1477">
        <f>'RM_5.1.2.sz.mell'!K102</f>
        <v>0</v>
      </c>
      <c r="E102" s="276"/>
    </row>
    <row r="103" spans="1:5" ht="12" customHeight="1" x14ac:dyDescent="0.25">
      <c r="A103" s="446" t="s">
        <v>115</v>
      </c>
      <c r="B103" s="147" t="s">
        <v>352</v>
      </c>
      <c r="C103" s="719">
        <f>'RM_5.1.2.sz.mell'!C103</f>
        <v>0</v>
      </c>
      <c r="D103" s="1477">
        <f>'RM_5.1.2.sz.mell'!K103</f>
        <v>0</v>
      </c>
      <c r="E103" s="276"/>
    </row>
    <row r="104" spans="1:5" ht="12" customHeight="1" x14ac:dyDescent="0.25">
      <c r="A104" s="446" t="s">
        <v>116</v>
      </c>
      <c r="B104" s="147" t="s">
        <v>353</v>
      </c>
      <c r="C104" s="719">
        <f>'RM_5.1.2.sz.mell'!C104</f>
        <v>0</v>
      </c>
      <c r="D104" s="1477">
        <f>'RM_5.1.2.sz.mell'!K104</f>
        <v>0</v>
      </c>
      <c r="E104" s="276"/>
    </row>
    <row r="105" spans="1:5" ht="12" customHeight="1" x14ac:dyDescent="0.2">
      <c r="A105" s="446" t="s">
        <v>118</v>
      </c>
      <c r="B105" s="146" t="s">
        <v>354</v>
      </c>
      <c r="C105" s="719">
        <f>'RM_5.1.2.sz.mell'!C105</f>
        <v>0</v>
      </c>
      <c r="D105" s="1477">
        <f>'RM_5.1.2.sz.mell'!K105</f>
        <v>0</v>
      </c>
      <c r="E105" s="276"/>
    </row>
    <row r="106" spans="1:5" ht="12" customHeight="1" x14ac:dyDescent="0.2">
      <c r="A106" s="446" t="s">
        <v>186</v>
      </c>
      <c r="B106" s="146" t="s">
        <v>355</v>
      </c>
      <c r="C106" s="719">
        <f>'RM_5.1.2.sz.mell'!C106</f>
        <v>0</v>
      </c>
      <c r="D106" s="1477">
        <f>'RM_5.1.2.sz.mell'!K106</f>
        <v>0</v>
      </c>
      <c r="E106" s="276"/>
    </row>
    <row r="107" spans="1:5" ht="12" customHeight="1" x14ac:dyDescent="0.25">
      <c r="A107" s="446" t="s">
        <v>349</v>
      </c>
      <c r="B107" s="147" t="s">
        <v>356</v>
      </c>
      <c r="C107" s="717">
        <f>'RM_5.1.2.sz.mell'!C107</f>
        <v>0</v>
      </c>
      <c r="D107" s="1477">
        <f>'RM_5.1.2.sz.mell'!K107</f>
        <v>0</v>
      </c>
      <c r="E107" s="276"/>
    </row>
    <row r="108" spans="1:5" ht="12" customHeight="1" x14ac:dyDescent="0.25">
      <c r="A108" s="454" t="s">
        <v>350</v>
      </c>
      <c r="B108" s="148" t="s">
        <v>357</v>
      </c>
      <c r="C108" s="719">
        <f>'RM_5.1.2.sz.mell'!C108</f>
        <v>0</v>
      </c>
      <c r="D108" s="1477">
        <f>'RM_5.1.2.sz.mell'!K108</f>
        <v>0</v>
      </c>
      <c r="E108" s="276"/>
    </row>
    <row r="109" spans="1:5" ht="12" customHeight="1" x14ac:dyDescent="0.25">
      <c r="A109" s="446" t="s">
        <v>438</v>
      </c>
      <c r="B109" s="148" t="s">
        <v>358</v>
      </c>
      <c r="C109" s="719">
        <f>'RM_5.1.2.sz.mell'!C109</f>
        <v>0</v>
      </c>
      <c r="D109" s="1477">
        <f>'RM_5.1.2.sz.mell'!K109</f>
        <v>0</v>
      </c>
      <c r="E109" s="276"/>
    </row>
    <row r="110" spans="1:5" ht="12" customHeight="1" x14ac:dyDescent="0.25">
      <c r="A110" s="446" t="s">
        <v>439</v>
      </c>
      <c r="B110" s="147" t="s">
        <v>359</v>
      </c>
      <c r="C110" s="717">
        <f>'RM_5.1.2.sz.mell'!C110</f>
        <v>0</v>
      </c>
      <c r="D110" s="1476">
        <f>'RM_5.1.2.sz.mell'!K110</f>
        <v>0</v>
      </c>
      <c r="E110" s="274"/>
    </row>
    <row r="111" spans="1:5" ht="12" customHeight="1" x14ac:dyDescent="0.25">
      <c r="A111" s="446" t="s">
        <v>443</v>
      </c>
      <c r="B111" s="11" t="s">
        <v>50</v>
      </c>
      <c r="C111" s="717">
        <f>'RM_5.1.2.sz.mell'!C111</f>
        <v>0</v>
      </c>
      <c r="D111" s="1476">
        <f>'RM_5.1.2.sz.mell'!K111</f>
        <v>0</v>
      </c>
      <c r="E111" s="274"/>
    </row>
    <row r="112" spans="1:5" ht="12" customHeight="1" x14ac:dyDescent="0.25">
      <c r="A112" s="447" t="s">
        <v>444</v>
      </c>
      <c r="B112" s="8" t="s">
        <v>512</v>
      </c>
      <c r="C112" s="719">
        <f>'RM_5.1.2.sz.mell'!C112</f>
        <v>0</v>
      </c>
      <c r="D112" s="1477">
        <f>'RM_5.1.2.sz.mell'!K112</f>
        <v>0</v>
      </c>
      <c r="E112" s="276"/>
    </row>
    <row r="113" spans="1:5" ht="12" customHeight="1" thickBot="1" x14ac:dyDescent="0.3">
      <c r="A113" s="455" t="s">
        <v>445</v>
      </c>
      <c r="B113" s="149" t="s">
        <v>513</v>
      </c>
      <c r="C113" s="721">
        <f>'RM_5.1.2.sz.mell'!C113</f>
        <v>0</v>
      </c>
      <c r="D113" s="1515">
        <f>'RM_5.1.2.sz.mell'!K113</f>
        <v>0</v>
      </c>
      <c r="E113" s="503"/>
    </row>
    <row r="114" spans="1:5" ht="12" customHeight="1" thickBot="1" x14ac:dyDescent="0.3">
      <c r="A114" s="32" t="s">
        <v>19</v>
      </c>
      <c r="B114" s="27" t="s">
        <v>360</v>
      </c>
      <c r="C114" s="407">
        <f>'RM_5.1.2.sz.mell'!C114</f>
        <v>0</v>
      </c>
      <c r="D114" s="725">
        <f>'RM_5.1.2.sz.mell'!K114</f>
        <v>0</v>
      </c>
      <c r="E114" s="273">
        <f>+E115+E117+E119</f>
        <v>0</v>
      </c>
    </row>
    <row r="115" spans="1:5" ht="12" customHeight="1" x14ac:dyDescent="0.25">
      <c r="A115" s="445" t="s">
        <v>104</v>
      </c>
      <c r="B115" s="8" t="s">
        <v>230</v>
      </c>
      <c r="C115" s="699">
        <f>'RM_5.1.2.sz.mell'!C115</f>
        <v>0</v>
      </c>
      <c r="D115" s="1475">
        <f>'RM_5.1.2.sz.mell'!K115</f>
        <v>0</v>
      </c>
      <c r="E115" s="275"/>
    </row>
    <row r="116" spans="1:5" ht="12" customHeight="1" x14ac:dyDescent="0.25">
      <c r="A116" s="445" t="s">
        <v>105</v>
      </c>
      <c r="B116" s="12" t="s">
        <v>364</v>
      </c>
      <c r="C116" s="699">
        <f>'RM_5.1.2.sz.mell'!C116</f>
        <v>0</v>
      </c>
      <c r="D116" s="1475">
        <f>'RM_5.1.2.sz.mell'!K116</f>
        <v>0</v>
      </c>
      <c r="E116" s="275"/>
    </row>
    <row r="117" spans="1:5" ht="12" customHeight="1" x14ac:dyDescent="0.25">
      <c r="A117" s="445" t="s">
        <v>106</v>
      </c>
      <c r="B117" s="12" t="s">
        <v>187</v>
      </c>
      <c r="C117" s="717">
        <f>'RM_5.1.2.sz.mell'!C117</f>
        <v>0</v>
      </c>
      <c r="D117" s="1476">
        <f>'RM_5.1.2.sz.mell'!K117</f>
        <v>0</v>
      </c>
      <c r="E117" s="274"/>
    </row>
    <row r="118" spans="1:5" ht="12" customHeight="1" x14ac:dyDescent="0.25">
      <c r="A118" s="445" t="s">
        <v>107</v>
      </c>
      <c r="B118" s="12" t="s">
        <v>365</v>
      </c>
      <c r="C118" s="717">
        <f>'RM_5.1.2.sz.mell'!C118</f>
        <v>0</v>
      </c>
      <c r="D118" s="1476">
        <f>'RM_5.1.2.sz.mell'!K118</f>
        <v>0</v>
      </c>
      <c r="E118" s="274"/>
    </row>
    <row r="119" spans="1:5" ht="12" customHeight="1" x14ac:dyDescent="0.25">
      <c r="A119" s="445" t="s">
        <v>108</v>
      </c>
      <c r="B119" s="304" t="s">
        <v>232</v>
      </c>
      <c r="C119" s="717">
        <f>'RM_5.1.2.sz.mell'!C119</f>
        <v>0</v>
      </c>
      <c r="D119" s="1476">
        <f>'RM_5.1.2.sz.mell'!K119</f>
        <v>0</v>
      </c>
      <c r="E119" s="274"/>
    </row>
    <row r="120" spans="1:5" ht="12" customHeight="1" x14ac:dyDescent="0.25">
      <c r="A120" s="445" t="s">
        <v>117</v>
      </c>
      <c r="B120" s="303" t="s">
        <v>428</v>
      </c>
      <c r="C120" s="717">
        <f>'RM_5.1.2.sz.mell'!C120</f>
        <v>0</v>
      </c>
      <c r="D120" s="1476">
        <f>'RM_5.1.2.sz.mell'!K120</f>
        <v>0</v>
      </c>
      <c r="E120" s="274"/>
    </row>
    <row r="121" spans="1:5" ht="12" customHeight="1" x14ac:dyDescent="0.25">
      <c r="A121" s="445" t="s">
        <v>119</v>
      </c>
      <c r="B121" s="422" t="s">
        <v>370</v>
      </c>
      <c r="C121" s="717">
        <f>'RM_5.1.2.sz.mell'!C121</f>
        <v>0</v>
      </c>
      <c r="D121" s="1476">
        <f>'RM_5.1.2.sz.mell'!K121</f>
        <v>0</v>
      </c>
      <c r="E121" s="274"/>
    </row>
    <row r="122" spans="1:5" ht="12" customHeight="1" x14ac:dyDescent="0.25">
      <c r="A122" s="445" t="s">
        <v>188</v>
      </c>
      <c r="B122" s="147" t="s">
        <v>353</v>
      </c>
      <c r="C122" s="717">
        <f>'RM_5.1.2.sz.mell'!C122</f>
        <v>0</v>
      </c>
      <c r="D122" s="1476">
        <f>'RM_5.1.2.sz.mell'!K122</f>
        <v>0</v>
      </c>
      <c r="E122" s="274"/>
    </row>
    <row r="123" spans="1:5" ht="12" customHeight="1" x14ac:dyDescent="0.25">
      <c r="A123" s="445" t="s">
        <v>189</v>
      </c>
      <c r="B123" s="147" t="s">
        <v>369</v>
      </c>
      <c r="C123" s="717">
        <f>'RM_5.1.2.sz.mell'!C123</f>
        <v>0</v>
      </c>
      <c r="D123" s="1476">
        <f>'RM_5.1.2.sz.mell'!K123</f>
        <v>0</v>
      </c>
      <c r="E123" s="274"/>
    </row>
    <row r="124" spans="1:5" ht="12" customHeight="1" x14ac:dyDescent="0.25">
      <c r="A124" s="445" t="s">
        <v>190</v>
      </c>
      <c r="B124" s="147" t="s">
        <v>368</v>
      </c>
      <c r="C124" s="717">
        <f>'RM_5.1.2.sz.mell'!C124</f>
        <v>0</v>
      </c>
      <c r="D124" s="1476">
        <f>'RM_5.1.2.sz.mell'!K124</f>
        <v>0</v>
      </c>
      <c r="E124" s="274"/>
    </row>
    <row r="125" spans="1:5" ht="12" customHeight="1" x14ac:dyDescent="0.25">
      <c r="A125" s="445" t="s">
        <v>361</v>
      </c>
      <c r="B125" s="147" t="s">
        <v>356</v>
      </c>
      <c r="C125" s="717">
        <f>'RM_5.1.2.sz.mell'!C125</f>
        <v>0</v>
      </c>
      <c r="D125" s="1476">
        <f>'RM_5.1.2.sz.mell'!K125</f>
        <v>0</v>
      </c>
      <c r="E125" s="274"/>
    </row>
    <row r="126" spans="1:5" ht="12" customHeight="1" x14ac:dyDescent="0.25">
      <c r="A126" s="445" t="s">
        <v>362</v>
      </c>
      <c r="B126" s="147" t="s">
        <v>367</v>
      </c>
      <c r="C126" s="717">
        <f>'RM_5.1.2.sz.mell'!C126</f>
        <v>0</v>
      </c>
      <c r="D126" s="1476">
        <f>'RM_5.1.2.sz.mell'!K126</f>
        <v>0</v>
      </c>
      <c r="E126" s="274"/>
    </row>
    <row r="127" spans="1:5" ht="12" customHeight="1" thickBot="1" x14ac:dyDescent="0.3">
      <c r="A127" s="454" t="s">
        <v>363</v>
      </c>
      <c r="B127" s="147" t="s">
        <v>366</v>
      </c>
      <c r="C127" s="719">
        <f>'RM_5.1.2.sz.mell'!C127</f>
        <v>0</v>
      </c>
      <c r="D127" s="1477">
        <f>'RM_5.1.2.sz.mell'!K127</f>
        <v>0</v>
      </c>
      <c r="E127" s="276"/>
    </row>
    <row r="128" spans="1:5" ht="12" customHeight="1" thickBot="1" x14ac:dyDescent="0.3">
      <c r="A128" s="32" t="s">
        <v>20</v>
      </c>
      <c r="B128" s="128" t="s">
        <v>448</v>
      </c>
      <c r="C128" s="407">
        <f>'RM_5.1.2.sz.mell'!C128</f>
        <v>0</v>
      </c>
      <c r="D128" s="725">
        <f>'RM_5.1.2.sz.mell'!K128</f>
        <v>0</v>
      </c>
      <c r="E128" s="273">
        <f>+E93+E114</f>
        <v>0</v>
      </c>
    </row>
    <row r="129" spans="1:11" ht="12" customHeight="1" thickBot="1" x14ac:dyDescent="0.3">
      <c r="A129" s="32" t="s">
        <v>21</v>
      </c>
      <c r="B129" s="128" t="s">
        <v>449</v>
      </c>
      <c r="C129" s="407">
        <f>'RM_5.1.2.sz.mell'!C129</f>
        <v>0</v>
      </c>
      <c r="D129" s="725">
        <f>'RM_5.1.2.sz.mell'!K129</f>
        <v>0</v>
      </c>
      <c r="E129" s="273">
        <f>+E130+E131+E132</f>
        <v>0</v>
      </c>
    </row>
    <row r="130" spans="1:11" s="99" customFormat="1" ht="12" customHeight="1" x14ac:dyDescent="0.25">
      <c r="A130" s="445" t="s">
        <v>268</v>
      </c>
      <c r="B130" s="9" t="s">
        <v>517</v>
      </c>
      <c r="C130" s="717">
        <f>'RM_5.1.2.sz.mell'!C130</f>
        <v>0</v>
      </c>
      <c r="D130" s="1476">
        <f>'RM_5.1.2.sz.mell'!K130</f>
        <v>0</v>
      </c>
      <c r="E130" s="274"/>
    </row>
    <row r="131" spans="1:11" ht="12" customHeight="1" x14ac:dyDescent="0.25">
      <c r="A131" s="445" t="s">
        <v>269</v>
      </c>
      <c r="B131" s="9" t="s">
        <v>457</v>
      </c>
      <c r="C131" s="717">
        <f>'RM_5.1.2.sz.mell'!C131</f>
        <v>0</v>
      </c>
      <c r="D131" s="1476">
        <f>'RM_5.1.2.sz.mell'!K131</f>
        <v>0</v>
      </c>
      <c r="E131" s="274"/>
    </row>
    <row r="132" spans="1:11" ht="12" customHeight="1" thickBot="1" x14ac:dyDescent="0.3">
      <c r="A132" s="454" t="s">
        <v>270</v>
      </c>
      <c r="B132" s="7" t="s">
        <v>516</v>
      </c>
      <c r="C132" s="717">
        <f>'RM_5.1.2.sz.mell'!C132</f>
        <v>0</v>
      </c>
      <c r="D132" s="1476">
        <f>'RM_5.1.2.sz.mell'!K132</f>
        <v>0</v>
      </c>
      <c r="E132" s="274"/>
    </row>
    <row r="133" spans="1:11" ht="12" customHeight="1" thickBot="1" x14ac:dyDescent="0.3">
      <c r="A133" s="32" t="s">
        <v>22</v>
      </c>
      <c r="B133" s="128" t="s">
        <v>450</v>
      </c>
      <c r="C133" s="407">
        <f>'RM_5.1.2.sz.mell'!C133</f>
        <v>0</v>
      </c>
      <c r="D133" s="725">
        <f>'RM_5.1.2.sz.mell'!K133</f>
        <v>0</v>
      </c>
      <c r="E133" s="273">
        <f>+E134+E135+E136+E137+E138+E139</f>
        <v>0</v>
      </c>
    </row>
    <row r="134" spans="1:11" ht="12" customHeight="1" x14ac:dyDescent="0.25">
      <c r="A134" s="445" t="s">
        <v>91</v>
      </c>
      <c r="B134" s="9" t="s">
        <v>459</v>
      </c>
      <c r="C134" s="717">
        <f>'RM_5.1.2.sz.mell'!C134</f>
        <v>0</v>
      </c>
      <c r="D134" s="1476">
        <f>'RM_5.1.2.sz.mell'!K134</f>
        <v>0</v>
      </c>
      <c r="E134" s="274"/>
    </row>
    <row r="135" spans="1:11" ht="12" customHeight="1" x14ac:dyDescent="0.25">
      <c r="A135" s="445" t="s">
        <v>92</v>
      </c>
      <c r="B135" s="9" t="s">
        <v>451</v>
      </c>
      <c r="C135" s="717">
        <f>'RM_5.1.2.sz.mell'!C135</f>
        <v>0</v>
      </c>
      <c r="D135" s="1476">
        <f>'RM_5.1.2.sz.mell'!K135</f>
        <v>0</v>
      </c>
      <c r="E135" s="274"/>
    </row>
    <row r="136" spans="1:11" ht="12" customHeight="1" x14ac:dyDescent="0.25">
      <c r="A136" s="445" t="s">
        <v>93</v>
      </c>
      <c r="B136" s="9" t="s">
        <v>452</v>
      </c>
      <c r="C136" s="717">
        <f>'RM_5.1.2.sz.mell'!C136</f>
        <v>0</v>
      </c>
      <c r="D136" s="1476">
        <f>'RM_5.1.2.sz.mell'!K136</f>
        <v>0</v>
      </c>
      <c r="E136" s="274"/>
    </row>
    <row r="137" spans="1:11" ht="12" customHeight="1" x14ac:dyDescent="0.25">
      <c r="A137" s="445" t="s">
        <v>175</v>
      </c>
      <c r="B137" s="9" t="s">
        <v>515</v>
      </c>
      <c r="C137" s="717">
        <f>'RM_5.1.2.sz.mell'!C137</f>
        <v>0</v>
      </c>
      <c r="D137" s="1476">
        <f>'RM_5.1.2.sz.mell'!K137</f>
        <v>0</v>
      </c>
      <c r="E137" s="274"/>
    </row>
    <row r="138" spans="1:11" ht="12" customHeight="1" x14ac:dyDescent="0.25">
      <c r="A138" s="445" t="s">
        <v>176</v>
      </c>
      <c r="B138" s="9" t="s">
        <v>454</v>
      </c>
      <c r="C138" s="717">
        <f>'RM_5.1.2.sz.mell'!C138</f>
        <v>0</v>
      </c>
      <c r="D138" s="1476">
        <f>'RM_5.1.2.sz.mell'!K138</f>
        <v>0</v>
      </c>
      <c r="E138" s="274"/>
    </row>
    <row r="139" spans="1:11" s="99" customFormat="1" ht="12" customHeight="1" thickBot="1" x14ac:dyDescent="0.3">
      <c r="A139" s="454" t="s">
        <v>177</v>
      </c>
      <c r="B139" s="7" t="s">
        <v>455</v>
      </c>
      <c r="C139" s="717">
        <f>'RM_5.1.2.sz.mell'!C139</f>
        <v>0</v>
      </c>
      <c r="D139" s="1476">
        <f>'RM_5.1.2.sz.mell'!K139</f>
        <v>0</v>
      </c>
      <c r="E139" s="274"/>
    </row>
    <row r="140" spans="1:11" ht="12" customHeight="1" thickBot="1" x14ac:dyDescent="0.3">
      <c r="A140" s="32" t="s">
        <v>23</v>
      </c>
      <c r="B140" s="128" t="s">
        <v>541</v>
      </c>
      <c r="C140" s="414">
        <f>'RM_5.1.2.sz.mell'!C140</f>
        <v>0</v>
      </c>
      <c r="D140" s="726">
        <f>'RM_5.1.2.sz.mell'!K140</f>
        <v>0</v>
      </c>
      <c r="E140" s="457">
        <f>+E141+E142+E144+E145+E143</f>
        <v>0</v>
      </c>
      <c r="K140" s="256"/>
    </row>
    <row r="141" spans="1:11" x14ac:dyDescent="0.25">
      <c r="A141" s="445" t="s">
        <v>94</v>
      </c>
      <c r="B141" s="9" t="s">
        <v>371</v>
      </c>
      <c r="C141" s="717">
        <f>'RM_5.1.2.sz.mell'!C141</f>
        <v>0</v>
      </c>
      <c r="D141" s="1476">
        <f>'RM_5.1.2.sz.mell'!K141</f>
        <v>0</v>
      </c>
      <c r="E141" s="274"/>
    </row>
    <row r="142" spans="1:11" ht="12" customHeight="1" x14ac:dyDescent="0.25">
      <c r="A142" s="445" t="s">
        <v>95</v>
      </c>
      <c r="B142" s="9" t="s">
        <v>372</v>
      </c>
      <c r="C142" s="717">
        <f>'RM_5.1.2.sz.mell'!C142</f>
        <v>0</v>
      </c>
      <c r="D142" s="1476">
        <f>'RM_5.1.2.sz.mell'!K142</f>
        <v>0</v>
      </c>
      <c r="E142" s="274"/>
    </row>
    <row r="143" spans="1:11" ht="12" customHeight="1" x14ac:dyDescent="0.25">
      <c r="A143" s="445" t="s">
        <v>288</v>
      </c>
      <c r="B143" s="9" t="s">
        <v>540</v>
      </c>
      <c r="C143" s="717">
        <f>'RM_5.1.2.sz.mell'!C143</f>
        <v>0</v>
      </c>
      <c r="D143" s="1476">
        <f>'RM_5.1.2.sz.mell'!K143</f>
        <v>0</v>
      </c>
      <c r="E143" s="274"/>
    </row>
    <row r="144" spans="1:11" s="99" customFormat="1" ht="12" customHeight="1" x14ac:dyDescent="0.25">
      <c r="A144" s="445" t="s">
        <v>289</v>
      </c>
      <c r="B144" s="9" t="s">
        <v>464</v>
      </c>
      <c r="C144" s="717">
        <f>'RM_5.1.2.sz.mell'!C144</f>
        <v>0</v>
      </c>
      <c r="D144" s="1476">
        <f>'RM_5.1.2.sz.mell'!K144</f>
        <v>0</v>
      </c>
      <c r="E144" s="274"/>
    </row>
    <row r="145" spans="1:5" s="99" customFormat="1" ht="12" customHeight="1" thickBot="1" x14ac:dyDescent="0.3">
      <c r="A145" s="454" t="s">
        <v>290</v>
      </c>
      <c r="B145" s="7" t="s">
        <v>390</v>
      </c>
      <c r="C145" s="717">
        <f>'RM_5.1.2.sz.mell'!C145</f>
        <v>0</v>
      </c>
      <c r="D145" s="1476">
        <f>'RM_5.1.2.sz.mell'!K145</f>
        <v>0</v>
      </c>
      <c r="E145" s="274"/>
    </row>
    <row r="146" spans="1:5" s="99" customFormat="1" ht="12" customHeight="1" thickBot="1" x14ac:dyDescent="0.3">
      <c r="A146" s="32" t="s">
        <v>24</v>
      </c>
      <c r="B146" s="128" t="s">
        <v>465</v>
      </c>
      <c r="C146" s="511">
        <f>'RM_5.1.2.sz.mell'!C146</f>
        <v>0</v>
      </c>
      <c r="D146" s="727">
        <f>'RM_5.1.2.sz.mell'!K146</f>
        <v>0</v>
      </c>
      <c r="E146" s="505">
        <f>+E147+E148+E149+E150+E151</f>
        <v>0</v>
      </c>
    </row>
    <row r="147" spans="1:5" s="99" customFormat="1" ht="12" customHeight="1" x14ac:dyDescent="0.25">
      <c r="A147" s="445" t="s">
        <v>96</v>
      </c>
      <c r="B147" s="9" t="s">
        <v>460</v>
      </c>
      <c r="C147" s="717">
        <f>'RM_5.1.2.sz.mell'!C147</f>
        <v>0</v>
      </c>
      <c r="D147" s="1476">
        <f>'RM_5.1.2.sz.mell'!K147</f>
        <v>0</v>
      </c>
      <c r="E147" s="274"/>
    </row>
    <row r="148" spans="1:5" s="99" customFormat="1" ht="12" customHeight="1" x14ac:dyDescent="0.25">
      <c r="A148" s="445" t="s">
        <v>97</v>
      </c>
      <c r="B148" s="9" t="s">
        <v>467</v>
      </c>
      <c r="C148" s="717">
        <f>'RM_5.1.2.sz.mell'!C148</f>
        <v>0</v>
      </c>
      <c r="D148" s="1476">
        <f>'RM_5.1.2.sz.mell'!K148</f>
        <v>0</v>
      </c>
      <c r="E148" s="274"/>
    </row>
    <row r="149" spans="1:5" s="99" customFormat="1" ht="12" customHeight="1" x14ac:dyDescent="0.25">
      <c r="A149" s="445" t="s">
        <v>300</v>
      </c>
      <c r="B149" s="9" t="s">
        <v>462</v>
      </c>
      <c r="C149" s="717">
        <f>'RM_5.1.2.sz.mell'!C149</f>
        <v>0</v>
      </c>
      <c r="D149" s="1476">
        <f>'RM_5.1.2.sz.mell'!K149</f>
        <v>0</v>
      </c>
      <c r="E149" s="274"/>
    </row>
    <row r="150" spans="1:5" s="99" customFormat="1" ht="12" customHeight="1" x14ac:dyDescent="0.25">
      <c r="A150" s="445" t="s">
        <v>301</v>
      </c>
      <c r="B150" s="9" t="s">
        <v>518</v>
      </c>
      <c r="C150" s="717">
        <f>'RM_5.1.2.sz.mell'!C150</f>
        <v>0</v>
      </c>
      <c r="D150" s="1476">
        <f>'RM_5.1.2.sz.mell'!K150</f>
        <v>0</v>
      </c>
      <c r="E150" s="274"/>
    </row>
    <row r="151" spans="1:5" ht="12.75" customHeight="1" thickBot="1" x14ac:dyDescent="0.3">
      <c r="A151" s="454" t="s">
        <v>466</v>
      </c>
      <c r="B151" s="7" t="s">
        <v>469</v>
      </c>
      <c r="C151" s="719">
        <f>'RM_5.1.2.sz.mell'!C151</f>
        <v>0</v>
      </c>
      <c r="D151" s="1477">
        <f>'RM_5.1.2.sz.mell'!K151</f>
        <v>0</v>
      </c>
      <c r="E151" s="276"/>
    </row>
    <row r="152" spans="1:5" ht="12.75" customHeight="1" thickBot="1" x14ac:dyDescent="0.3">
      <c r="A152" s="500" t="s">
        <v>25</v>
      </c>
      <c r="B152" s="128" t="s">
        <v>470</v>
      </c>
      <c r="C152" s="511">
        <f>'RM_5.1.2.sz.mell'!C152</f>
        <v>0</v>
      </c>
      <c r="D152" s="727">
        <f>'RM_5.1.2.sz.mell'!K152</f>
        <v>0</v>
      </c>
      <c r="E152" s="505"/>
    </row>
    <row r="153" spans="1:5" ht="12.75" customHeight="1" thickBot="1" x14ac:dyDescent="0.3">
      <c r="A153" s="500" t="s">
        <v>26</v>
      </c>
      <c r="B153" s="128" t="s">
        <v>471</v>
      </c>
      <c r="C153" s="511">
        <f>'RM_5.1.2.sz.mell'!C153</f>
        <v>0</v>
      </c>
      <c r="D153" s="727">
        <f>'RM_5.1.2.sz.mell'!K153</f>
        <v>0</v>
      </c>
      <c r="E153" s="505"/>
    </row>
    <row r="154" spans="1:5" ht="12" customHeight="1" thickBot="1" x14ac:dyDescent="0.3">
      <c r="A154" s="32" t="s">
        <v>27</v>
      </c>
      <c r="B154" s="128" t="s">
        <v>473</v>
      </c>
      <c r="C154" s="513">
        <f>'RM_5.1.2.sz.mell'!C154</f>
        <v>0</v>
      </c>
      <c r="D154" s="733">
        <f>'RM_5.1.2.sz.mell'!K154</f>
        <v>0</v>
      </c>
      <c r="E154" s="507">
        <f>+E129+E133+E140+E146+E152+E153</f>
        <v>0</v>
      </c>
    </row>
    <row r="155" spans="1:5" ht="15.15" customHeight="1" thickBot="1" x14ac:dyDescent="0.3">
      <c r="A155" s="456" t="s">
        <v>28</v>
      </c>
      <c r="B155" s="390" t="s">
        <v>472</v>
      </c>
      <c r="C155" s="513">
        <f>'RM_5.1.2.sz.mell'!C155</f>
        <v>0</v>
      </c>
      <c r="D155" s="733">
        <f>'RM_5.1.2.sz.mell'!K155</f>
        <v>0</v>
      </c>
      <c r="E155" s="507">
        <f>+E128+E154</f>
        <v>0</v>
      </c>
    </row>
    <row r="156" spans="1:5" s="1437" customFormat="1" ht="13.8" thickBot="1" x14ac:dyDescent="0.3">
      <c r="A156" s="1433"/>
      <c r="B156" s="1434"/>
      <c r="C156" s="1430">
        <f>'RM_5.1.2.sz.mell'!C156</f>
        <v>0</v>
      </c>
      <c r="D156" s="1430">
        <f>'RM_5.1.2.sz.mell'!K156</f>
        <v>0</v>
      </c>
      <c r="E156" s="1436"/>
    </row>
    <row r="157" spans="1:5" ht="15.15" customHeight="1" thickBot="1" x14ac:dyDescent="0.3">
      <c r="A157" s="960" t="s">
        <v>846</v>
      </c>
      <c r="B157" s="961"/>
      <c r="C157" s="1508">
        <f>'RM_5.1.2.sz.mell'!C157</f>
        <v>0</v>
      </c>
      <c r="D157" s="1508">
        <f>'RM_5.1.2.sz.mell'!K157</f>
        <v>0</v>
      </c>
      <c r="E157" s="959"/>
    </row>
    <row r="158" spans="1:5" ht="14.4" customHeight="1" thickBot="1" x14ac:dyDescent="0.3">
      <c r="A158" s="962" t="s">
        <v>847</v>
      </c>
      <c r="B158" s="963"/>
      <c r="C158" s="1508">
        <f>'RM_5.1.2.sz.mell'!C158</f>
        <v>0</v>
      </c>
      <c r="D158" s="1508">
        <f>'RM_5.1.2.sz.mell'!K158</f>
        <v>0</v>
      </c>
      <c r="E158" s="959"/>
    </row>
  </sheetData>
  <sheetProtection sheet="1" formatCells="0"/>
  <mergeCells count="4"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C83"/>
  <sheetViews>
    <sheetView zoomScale="120" zoomScaleNormal="120" workbookViewId="0">
      <selection activeCell="F64" sqref="F64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611"/>
      <c r="B1" s="612"/>
      <c r="C1" s="606" t="str">
        <f>CONCATENATE("9.2. melléklet ",ALAPADATOK!A7," ",ALAPADATOK!B7," ",ALAPADATOK!C7," ",ALAPADATOK!D7," ",ALAPADATOK!E7," ",ALAPADATOK!F7," ",ALAPADATOK!G7," ",ALAPADATOK!H7)</f>
        <v>9.2. melléklet a … / 2019 ( … ) önkormányzati rendelethez</v>
      </c>
    </row>
    <row r="2" spans="1:3" s="465" customFormat="1" ht="34.200000000000003" x14ac:dyDescent="0.25">
      <c r="A2" s="613" t="s">
        <v>204</v>
      </c>
      <c r="B2" s="614" t="str">
        <f>CONCATENATE(ALAPADATOK!A11)</f>
        <v>……………………. Polgármesteri /Közös Önkormányzati Hivatal</v>
      </c>
      <c r="C2" s="634" t="s">
        <v>59</v>
      </c>
    </row>
    <row r="3" spans="1:3" s="465" customFormat="1" ht="23.4" thickBot="1" x14ac:dyDescent="0.3">
      <c r="A3" s="635" t="s">
        <v>203</v>
      </c>
      <c r="B3" s="617" t="s">
        <v>398</v>
      </c>
      <c r="C3" s="636" t="s">
        <v>54</v>
      </c>
    </row>
    <row r="4" spans="1:3" s="466" customFormat="1" ht="15.9" customHeight="1" thickBot="1" x14ac:dyDescent="0.35">
      <c r="A4" s="619"/>
      <c r="B4" s="619"/>
      <c r="C4" s="620" t="str">
        <f>'KV_9.1.3.sz.mell'!C4</f>
        <v>Forintban!</v>
      </c>
    </row>
    <row r="5" spans="1:3" ht="13.8" thickBot="1" x14ac:dyDescent="0.3">
      <c r="A5" s="621" t="s">
        <v>205</v>
      </c>
      <c r="B5" s="622" t="s">
        <v>563</v>
      </c>
      <c r="C5" s="637" t="s">
        <v>55</v>
      </c>
    </row>
    <row r="6" spans="1:3" s="467" customFormat="1" ht="12.9" customHeight="1" thickBot="1" x14ac:dyDescent="0.3">
      <c r="A6" s="624"/>
      <c r="B6" s="625" t="s">
        <v>493</v>
      </c>
      <c r="C6" s="626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521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522</v>
      </c>
      <c r="C26" s="327">
        <f>+C27+C28+C29</f>
        <v>0</v>
      </c>
    </row>
    <row r="27" spans="1:3" s="468" customFormat="1" ht="12" customHeight="1" x14ac:dyDescent="0.25">
      <c r="A27" s="462" t="s">
        <v>268</v>
      </c>
      <c r="B27" s="463" t="s">
        <v>263</v>
      </c>
      <c r="C27" s="78"/>
    </row>
    <row r="28" spans="1:3" s="468" customFormat="1" ht="12" customHeight="1" x14ac:dyDescent="0.25">
      <c r="A28" s="462" t="s">
        <v>269</v>
      </c>
      <c r="B28" s="463" t="s">
        <v>402</v>
      </c>
      <c r="C28" s="325"/>
    </row>
    <row r="29" spans="1:3" s="468" customFormat="1" ht="12" customHeight="1" x14ac:dyDescent="0.25">
      <c r="A29" s="462" t="s">
        <v>270</v>
      </c>
      <c r="B29" s="464" t="s">
        <v>405</v>
      </c>
      <c r="C29" s="325"/>
    </row>
    <row r="30" spans="1:3" s="468" customFormat="1" ht="12" customHeight="1" thickBot="1" x14ac:dyDescent="0.3">
      <c r="A30" s="461" t="s">
        <v>271</v>
      </c>
      <c r="B30" s="145" t="s">
        <v>523</v>
      </c>
      <c r="C30" s="85"/>
    </row>
    <row r="31" spans="1:3" s="468" customFormat="1" ht="12" customHeight="1" thickBot="1" x14ac:dyDescent="0.3">
      <c r="A31" s="209" t="s">
        <v>22</v>
      </c>
      <c r="B31" s="128" t="s">
        <v>406</v>
      </c>
      <c r="C31" s="327">
        <f>+C32+C33+C34</f>
        <v>0</v>
      </c>
    </row>
    <row r="32" spans="1:3" s="468" customFormat="1" ht="12" customHeight="1" x14ac:dyDescent="0.25">
      <c r="A32" s="462" t="s">
        <v>91</v>
      </c>
      <c r="B32" s="463" t="s">
        <v>291</v>
      </c>
      <c r="C32" s="78"/>
    </row>
    <row r="33" spans="1:3" s="468" customFormat="1" ht="12" customHeight="1" x14ac:dyDescent="0.25">
      <c r="A33" s="462" t="s">
        <v>92</v>
      </c>
      <c r="B33" s="464" t="s">
        <v>292</v>
      </c>
      <c r="C33" s="328"/>
    </row>
    <row r="34" spans="1:3" s="468" customFormat="1" ht="12" customHeight="1" thickBot="1" x14ac:dyDescent="0.3">
      <c r="A34" s="461" t="s">
        <v>93</v>
      </c>
      <c r="B34" s="145" t="s">
        <v>293</v>
      </c>
      <c r="C34" s="85"/>
    </row>
    <row r="35" spans="1:3" s="378" customFormat="1" ht="12" customHeight="1" thickBot="1" x14ac:dyDescent="0.3">
      <c r="A35" s="209" t="s">
        <v>23</v>
      </c>
      <c r="B35" s="128" t="s">
        <v>376</v>
      </c>
      <c r="C35" s="353"/>
    </row>
    <row r="36" spans="1:3" s="378" customFormat="1" ht="12" customHeight="1" thickBot="1" x14ac:dyDescent="0.3">
      <c r="A36" s="209" t="s">
        <v>24</v>
      </c>
      <c r="B36" s="128" t="s">
        <v>407</v>
      </c>
      <c r="C36" s="370"/>
    </row>
    <row r="37" spans="1:3" s="378" customFormat="1" ht="12" customHeight="1" thickBot="1" x14ac:dyDescent="0.3">
      <c r="A37" s="201" t="s">
        <v>25</v>
      </c>
      <c r="B37" s="128" t="s">
        <v>408</v>
      </c>
      <c r="C37" s="371">
        <f>+C8+C20+C25+C26+C31+C35+C36</f>
        <v>0</v>
      </c>
    </row>
    <row r="38" spans="1:3" s="378" customFormat="1" ht="12" customHeight="1" thickBot="1" x14ac:dyDescent="0.3">
      <c r="A38" s="243" t="s">
        <v>26</v>
      </c>
      <c r="B38" s="128" t="s">
        <v>409</v>
      </c>
      <c r="C38" s="371">
        <f>+C39+C40+C41</f>
        <v>0</v>
      </c>
    </row>
    <row r="39" spans="1:3" s="378" customFormat="1" ht="12" customHeight="1" x14ac:dyDescent="0.25">
      <c r="A39" s="462" t="s">
        <v>410</v>
      </c>
      <c r="B39" s="463" t="s">
        <v>236</v>
      </c>
      <c r="C39" s="78"/>
    </row>
    <row r="40" spans="1:3" s="378" customFormat="1" ht="12" customHeight="1" x14ac:dyDescent="0.25">
      <c r="A40" s="462" t="s">
        <v>411</v>
      </c>
      <c r="B40" s="464" t="s">
        <v>2</v>
      </c>
      <c r="C40" s="328"/>
    </row>
    <row r="41" spans="1:3" s="468" customFormat="1" ht="12" customHeight="1" thickBot="1" x14ac:dyDescent="0.3">
      <c r="A41" s="461" t="s">
        <v>412</v>
      </c>
      <c r="B41" s="145" t="s">
        <v>413</v>
      </c>
      <c r="C41" s="85"/>
    </row>
    <row r="42" spans="1:3" s="468" customFormat="1" ht="15.15" customHeight="1" thickBot="1" x14ac:dyDescent="0.25">
      <c r="A42" s="243" t="s">
        <v>27</v>
      </c>
      <c r="B42" s="244" t="s">
        <v>414</v>
      </c>
      <c r="C42" s="374">
        <f>+C37+C38</f>
        <v>0</v>
      </c>
    </row>
    <row r="43" spans="1:3" s="468" customFormat="1" ht="15.15" customHeight="1" x14ac:dyDescent="0.25">
      <c r="A43" s="245"/>
      <c r="B43" s="246"/>
      <c r="C43" s="372"/>
    </row>
    <row r="44" spans="1:3" ht="13.8" thickBot="1" x14ac:dyDescent="0.3">
      <c r="A44" s="247"/>
      <c r="B44" s="248"/>
      <c r="C44" s="373"/>
    </row>
    <row r="45" spans="1:3" s="467" customFormat="1" ht="16.5" customHeight="1" thickBot="1" x14ac:dyDescent="0.3">
      <c r="A45" s="249"/>
      <c r="B45" s="250" t="s">
        <v>57</v>
      </c>
      <c r="C45" s="374"/>
    </row>
    <row r="46" spans="1:3" s="469" customFormat="1" ht="12" customHeight="1" thickBot="1" x14ac:dyDescent="0.3">
      <c r="A46" s="209" t="s">
        <v>18</v>
      </c>
      <c r="B46" s="128" t="s">
        <v>415</v>
      </c>
      <c r="C46" s="327">
        <f>SUM(C47:C51)</f>
        <v>0</v>
      </c>
    </row>
    <row r="47" spans="1:3" ht="12" customHeight="1" x14ac:dyDescent="0.25">
      <c r="A47" s="461" t="s">
        <v>98</v>
      </c>
      <c r="B47" s="9" t="s">
        <v>49</v>
      </c>
      <c r="C47" s="78"/>
    </row>
    <row r="48" spans="1:3" ht="12" customHeight="1" x14ac:dyDescent="0.25">
      <c r="A48" s="461" t="s">
        <v>99</v>
      </c>
      <c r="B48" s="8" t="s">
        <v>183</v>
      </c>
      <c r="C48" s="81"/>
    </row>
    <row r="49" spans="1:3" ht="12" customHeight="1" x14ac:dyDescent="0.25">
      <c r="A49" s="461" t="s">
        <v>100</v>
      </c>
      <c r="B49" s="8" t="s">
        <v>140</v>
      </c>
      <c r="C49" s="81"/>
    </row>
    <row r="50" spans="1:3" ht="12" customHeight="1" x14ac:dyDescent="0.25">
      <c r="A50" s="461" t="s">
        <v>101</v>
      </c>
      <c r="B50" s="8" t="s">
        <v>184</v>
      </c>
      <c r="C50" s="81"/>
    </row>
    <row r="51" spans="1:3" ht="12" customHeight="1" thickBot="1" x14ac:dyDescent="0.3">
      <c r="A51" s="461" t="s">
        <v>148</v>
      </c>
      <c r="B51" s="8" t="s">
        <v>185</v>
      </c>
      <c r="C51" s="81"/>
    </row>
    <row r="52" spans="1:3" ht="12" customHeight="1" thickBot="1" x14ac:dyDescent="0.3">
      <c r="A52" s="209" t="s">
        <v>19</v>
      </c>
      <c r="B52" s="128" t="s">
        <v>416</v>
      </c>
      <c r="C52" s="327">
        <f>SUM(C53:C55)</f>
        <v>0</v>
      </c>
    </row>
    <row r="53" spans="1:3" s="469" customFormat="1" ht="12" customHeight="1" x14ac:dyDescent="0.25">
      <c r="A53" s="461" t="s">
        <v>104</v>
      </c>
      <c r="B53" s="9" t="s">
        <v>230</v>
      </c>
      <c r="C53" s="78"/>
    </row>
    <row r="54" spans="1:3" ht="12" customHeight="1" x14ac:dyDescent="0.25">
      <c r="A54" s="461" t="s">
        <v>105</v>
      </c>
      <c r="B54" s="8" t="s">
        <v>187</v>
      </c>
      <c r="C54" s="81"/>
    </row>
    <row r="55" spans="1:3" ht="12" customHeight="1" x14ac:dyDescent="0.25">
      <c r="A55" s="461" t="s">
        <v>106</v>
      </c>
      <c r="B55" s="8" t="s">
        <v>58</v>
      </c>
      <c r="C55" s="81"/>
    </row>
    <row r="56" spans="1:3" ht="12" customHeight="1" thickBot="1" x14ac:dyDescent="0.3">
      <c r="A56" s="461" t="s">
        <v>107</v>
      </c>
      <c r="B56" s="8" t="s">
        <v>524</v>
      </c>
      <c r="C56" s="81"/>
    </row>
    <row r="57" spans="1:3" ht="12" customHeight="1" thickBot="1" x14ac:dyDescent="0.3">
      <c r="A57" s="209" t="s">
        <v>20</v>
      </c>
      <c r="B57" s="128" t="s">
        <v>13</v>
      </c>
      <c r="C57" s="353"/>
    </row>
    <row r="58" spans="1:3" ht="15.15" customHeight="1" thickBot="1" x14ac:dyDescent="0.3">
      <c r="A58" s="209" t="s">
        <v>21</v>
      </c>
      <c r="B58" s="251" t="s">
        <v>529</v>
      </c>
      <c r="C58" s="375">
        <f>+C46+C52+C57</f>
        <v>0</v>
      </c>
    </row>
    <row r="59" spans="1:3" ht="13.8" thickBot="1" x14ac:dyDescent="0.3">
      <c r="C59" s="641">
        <f>C42-C58</f>
        <v>0</v>
      </c>
    </row>
    <row r="60" spans="1:3" ht="15.15" customHeight="1" thickBot="1" x14ac:dyDescent="0.3">
      <c r="A60" s="254" t="s">
        <v>519</v>
      </c>
      <c r="B60" s="255"/>
      <c r="C60" s="125"/>
    </row>
    <row r="61" spans="1:3" ht="14.4" customHeight="1" thickBot="1" x14ac:dyDescent="0.3">
      <c r="A61" s="254" t="s">
        <v>206</v>
      </c>
      <c r="B61" s="255"/>
      <c r="C61" s="125"/>
    </row>
    <row r="62" spans="1:3" x14ac:dyDescent="0.25">
      <c r="A62" s="638"/>
      <c r="B62" s="639"/>
      <c r="C62" s="639"/>
    </row>
    <row r="63" spans="1:3" x14ac:dyDescent="0.25">
      <c r="A63" s="638"/>
      <c r="B63" s="639"/>
    </row>
    <row r="64" spans="1:3" x14ac:dyDescent="0.25">
      <c r="A64" s="638"/>
      <c r="B64" s="639"/>
      <c r="C64" s="639"/>
    </row>
    <row r="65" spans="1:3" x14ac:dyDescent="0.25">
      <c r="A65" s="638"/>
      <c r="B65" s="639"/>
      <c r="C65" s="639"/>
    </row>
    <row r="66" spans="1:3" x14ac:dyDescent="0.25">
      <c r="A66" s="638"/>
      <c r="B66" s="639"/>
      <c r="C66" s="639"/>
    </row>
    <row r="67" spans="1:3" x14ac:dyDescent="0.25">
      <c r="A67" s="638"/>
      <c r="B67" s="639"/>
      <c r="C67" s="639"/>
    </row>
    <row r="68" spans="1:3" x14ac:dyDescent="0.25">
      <c r="A68" s="638"/>
      <c r="B68" s="639"/>
      <c r="C68" s="639"/>
    </row>
    <row r="69" spans="1:3" x14ac:dyDescent="0.25">
      <c r="A69" s="638"/>
      <c r="B69" s="639"/>
      <c r="C69" s="639"/>
    </row>
    <row r="70" spans="1:3" x14ac:dyDescent="0.25">
      <c r="A70" s="638"/>
      <c r="B70" s="639"/>
      <c r="C70" s="639"/>
    </row>
    <row r="71" spans="1:3" x14ac:dyDescent="0.25">
      <c r="A71" s="638"/>
      <c r="B71" s="639"/>
      <c r="C71" s="639"/>
    </row>
    <row r="72" spans="1:3" x14ac:dyDescent="0.25">
      <c r="A72" s="638"/>
      <c r="B72" s="639"/>
      <c r="C72" s="639"/>
    </row>
    <row r="73" spans="1:3" x14ac:dyDescent="0.25">
      <c r="A73" s="638"/>
      <c r="B73" s="639"/>
      <c r="C73" s="639"/>
    </row>
    <row r="74" spans="1:3" x14ac:dyDescent="0.25">
      <c r="A74" s="638"/>
      <c r="B74" s="639"/>
      <c r="C74" s="639"/>
    </row>
    <row r="75" spans="1:3" x14ac:dyDescent="0.25">
      <c r="A75" s="638"/>
      <c r="B75" s="639"/>
      <c r="C75" s="639"/>
    </row>
    <row r="76" spans="1:3" x14ac:dyDescent="0.25">
      <c r="A76" s="638"/>
      <c r="B76" s="639"/>
      <c r="C76" s="639"/>
    </row>
    <row r="77" spans="1:3" x14ac:dyDescent="0.25">
      <c r="A77" s="638"/>
      <c r="B77" s="639"/>
      <c r="C77" s="639"/>
    </row>
    <row r="78" spans="1:3" x14ac:dyDescent="0.25">
      <c r="A78" s="638"/>
      <c r="B78" s="639"/>
      <c r="C78" s="639"/>
    </row>
    <row r="79" spans="1:3" x14ac:dyDescent="0.25">
      <c r="A79" s="638"/>
      <c r="B79" s="639"/>
      <c r="C79" s="639"/>
    </row>
    <row r="80" spans="1:3" x14ac:dyDescent="0.25">
      <c r="A80" s="638"/>
      <c r="B80" s="639"/>
      <c r="C80" s="639"/>
    </row>
    <row r="81" spans="1:3" x14ac:dyDescent="0.25">
      <c r="A81" s="638"/>
      <c r="B81" s="639"/>
      <c r="C81" s="639"/>
    </row>
    <row r="82" spans="1:3" x14ac:dyDescent="0.25">
      <c r="A82" s="638"/>
      <c r="B82" s="639"/>
      <c r="C82" s="639"/>
    </row>
    <row r="83" spans="1:3" x14ac:dyDescent="0.25">
      <c r="A83" s="638"/>
      <c r="B83" s="639"/>
      <c r="C83" s="639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tabColor theme="8"/>
  </sheetPr>
  <dimension ref="A1:K158"/>
  <sheetViews>
    <sheetView zoomScale="120" zoomScaleNormal="120" zoomScaleSheetLayoutView="100" workbookViewId="0">
      <selection activeCell="C93" sqref="C93:D158"/>
    </sheetView>
  </sheetViews>
  <sheetFormatPr defaultColWidth="9.33203125" defaultRowHeight="13.2" x14ac:dyDescent="0.25"/>
  <cols>
    <col min="1" max="1" width="16.109375" style="400" customWidth="1"/>
    <col min="2" max="2" width="62" style="401" customWidth="1"/>
    <col min="3" max="3" width="14.109375" style="402" customWidth="1"/>
    <col min="4" max="5" width="14.109375" style="3" customWidth="1"/>
    <col min="6" max="16384" width="9.33203125" style="3"/>
  </cols>
  <sheetData>
    <row r="1" spans="1:5" s="2" customFormat="1" ht="16.5" customHeight="1" thickBot="1" x14ac:dyDescent="0.3">
      <c r="A1" s="611"/>
      <c r="B1" s="1832" t="str">
        <f>CONCATENATE("6.1.3. melléklet ",IB_ALAPADATOK!A7," ",IB_ALAPADATOK!B7," ",IB_ALAPADATOK!C7," ",IB_ALAPADATOK!D7)</f>
        <v>6.1.3. melléklet a 2019. I. félévi költségvetési tájékoztatóhoz</v>
      </c>
      <c r="C1" s="1833"/>
      <c r="D1" s="1833"/>
      <c r="E1" s="1833"/>
    </row>
    <row r="2" spans="1:5" s="95" customFormat="1" ht="21.15" customHeight="1" thickBot="1" x14ac:dyDescent="0.3">
      <c r="A2" s="950" t="s">
        <v>61</v>
      </c>
      <c r="B2" s="1834" t="str">
        <f>CONCATENATE(IB_ALAPADATOK!A3)</f>
        <v>Hidegkút Község Önkormányzata</v>
      </c>
      <c r="C2" s="1834"/>
      <c r="D2" s="1834"/>
      <c r="E2" s="951" t="s">
        <v>54</v>
      </c>
    </row>
    <row r="3" spans="1:5" s="95" customFormat="1" ht="23.4" thickBot="1" x14ac:dyDescent="0.3">
      <c r="A3" s="950" t="s">
        <v>203</v>
      </c>
      <c r="B3" s="1834" t="s">
        <v>530</v>
      </c>
      <c r="C3" s="1834"/>
      <c r="D3" s="1834"/>
      <c r="E3" s="952" t="s">
        <v>59</v>
      </c>
    </row>
    <row r="4" spans="1:5" s="96" customFormat="1" ht="15.9" customHeight="1" thickBot="1" x14ac:dyDescent="0.35">
      <c r="A4" s="619"/>
      <c r="B4" s="619"/>
      <c r="C4" s="620"/>
      <c r="D4" s="953"/>
      <c r="E4" s="620" t="str">
        <f>'IB_6.1.2.sz.mell'!E4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69" customFormat="1" ht="12.9" customHeight="1" thickBot="1" x14ac:dyDescent="0.3">
      <c r="A6" s="201" t="s">
        <v>493</v>
      </c>
      <c r="B6" s="202" t="s">
        <v>494</v>
      </c>
      <c r="C6" s="202" t="s">
        <v>495</v>
      </c>
      <c r="D6" s="957" t="s">
        <v>497</v>
      </c>
      <c r="E6" s="203" t="s">
        <v>496</v>
      </c>
    </row>
    <row r="7" spans="1:5" s="69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69" customFormat="1" ht="12" customHeight="1" thickBot="1" x14ac:dyDescent="0.3">
      <c r="A8" s="32" t="s">
        <v>18</v>
      </c>
      <c r="B8" s="21" t="s">
        <v>252</v>
      </c>
      <c r="C8" s="407">
        <f>'RM_5.1.3.sz.mell'!C8</f>
        <v>0</v>
      </c>
      <c r="D8" s="725">
        <f>'RM_5.1.3.sz.mell'!K8</f>
        <v>0</v>
      </c>
      <c r="E8" s="273">
        <f>+E9+E10+E11+E12+E13+E14</f>
        <v>0</v>
      </c>
    </row>
    <row r="9" spans="1:5" s="97" customFormat="1" ht="12" customHeight="1" x14ac:dyDescent="0.2">
      <c r="A9" s="445" t="s">
        <v>98</v>
      </c>
      <c r="B9" s="426" t="s">
        <v>253</v>
      </c>
      <c r="C9" s="699">
        <f>'RM_5.1.3.sz.mell'!C9</f>
        <v>0</v>
      </c>
      <c r="D9" s="1475">
        <f>'RM_5.1.3.sz.mell'!K9</f>
        <v>0</v>
      </c>
      <c r="E9" s="275"/>
    </row>
    <row r="10" spans="1:5" s="98" customFormat="1" ht="12" customHeight="1" x14ac:dyDescent="0.2">
      <c r="A10" s="446" t="s">
        <v>99</v>
      </c>
      <c r="B10" s="427" t="s">
        <v>254</v>
      </c>
      <c r="C10" s="717">
        <f>'RM_5.1.3.sz.mell'!C10</f>
        <v>0</v>
      </c>
      <c r="D10" s="1476">
        <f>'RM_5.1.3.sz.mell'!K10</f>
        <v>0</v>
      </c>
      <c r="E10" s="274"/>
    </row>
    <row r="11" spans="1:5" s="98" customFormat="1" ht="12" customHeight="1" x14ac:dyDescent="0.2">
      <c r="A11" s="446" t="s">
        <v>100</v>
      </c>
      <c r="B11" s="427" t="s">
        <v>255</v>
      </c>
      <c r="C11" s="717">
        <f>'RM_5.1.3.sz.mell'!C11</f>
        <v>0</v>
      </c>
      <c r="D11" s="1476">
        <f>'RM_5.1.3.sz.mell'!K11</f>
        <v>0</v>
      </c>
      <c r="E11" s="274"/>
    </row>
    <row r="12" spans="1:5" s="98" customFormat="1" ht="12" customHeight="1" x14ac:dyDescent="0.2">
      <c r="A12" s="446" t="s">
        <v>101</v>
      </c>
      <c r="B12" s="427" t="s">
        <v>256</v>
      </c>
      <c r="C12" s="717">
        <f>'RM_5.1.3.sz.mell'!C12</f>
        <v>0</v>
      </c>
      <c r="D12" s="1476">
        <f>'RM_5.1.3.sz.mell'!K12</f>
        <v>0</v>
      </c>
      <c r="E12" s="274"/>
    </row>
    <row r="13" spans="1:5" s="98" customFormat="1" ht="12" customHeight="1" x14ac:dyDescent="0.2">
      <c r="A13" s="446" t="s">
        <v>148</v>
      </c>
      <c r="B13" s="427" t="s">
        <v>506</v>
      </c>
      <c r="C13" s="717">
        <f>'RM_5.1.3.sz.mell'!C13</f>
        <v>0</v>
      </c>
      <c r="D13" s="1476">
        <f>'RM_5.1.3.sz.mell'!K13</f>
        <v>0</v>
      </c>
      <c r="E13" s="274"/>
    </row>
    <row r="14" spans="1:5" s="97" customFormat="1" ht="12" customHeight="1" thickBot="1" x14ac:dyDescent="0.25">
      <c r="A14" s="447" t="s">
        <v>102</v>
      </c>
      <c r="B14" s="428" t="s">
        <v>433</v>
      </c>
      <c r="C14" s="717">
        <f>'RM_5.1.3.sz.mell'!C14</f>
        <v>0</v>
      </c>
      <c r="D14" s="1476">
        <f>'RM_5.1.3.sz.mell'!K14</f>
        <v>0</v>
      </c>
      <c r="E14" s="274"/>
    </row>
    <row r="15" spans="1:5" s="97" customFormat="1" ht="12" customHeight="1" thickBot="1" x14ac:dyDescent="0.3">
      <c r="A15" s="32" t="s">
        <v>19</v>
      </c>
      <c r="B15" s="302" t="s">
        <v>257</v>
      </c>
      <c r="C15" s="407">
        <f>'RM_5.1.3.sz.mell'!C15</f>
        <v>0</v>
      </c>
      <c r="D15" s="725">
        <f>'RM_5.1.3.sz.mell'!K15</f>
        <v>0</v>
      </c>
      <c r="E15" s="273">
        <f>+E16+E17+E18+E19+E20</f>
        <v>0</v>
      </c>
    </row>
    <row r="16" spans="1:5" s="97" customFormat="1" ht="12" customHeight="1" x14ac:dyDescent="0.2">
      <c r="A16" s="445" t="s">
        <v>104</v>
      </c>
      <c r="B16" s="426" t="s">
        <v>258</v>
      </c>
      <c r="C16" s="699">
        <f>'RM_5.1.3.sz.mell'!C16</f>
        <v>0</v>
      </c>
      <c r="D16" s="1475">
        <f>'RM_5.1.3.sz.mell'!K16</f>
        <v>0</v>
      </c>
      <c r="E16" s="275"/>
    </row>
    <row r="17" spans="1:5" s="97" customFormat="1" ht="12" customHeight="1" x14ac:dyDescent="0.2">
      <c r="A17" s="446" t="s">
        <v>105</v>
      </c>
      <c r="B17" s="427" t="s">
        <v>259</v>
      </c>
      <c r="C17" s="717">
        <f>'RM_5.1.3.sz.mell'!C17</f>
        <v>0</v>
      </c>
      <c r="D17" s="1476">
        <f>'RM_5.1.3.sz.mell'!K17</f>
        <v>0</v>
      </c>
      <c r="E17" s="274"/>
    </row>
    <row r="18" spans="1:5" s="97" customFormat="1" ht="12" customHeight="1" x14ac:dyDescent="0.2">
      <c r="A18" s="446" t="s">
        <v>106</v>
      </c>
      <c r="B18" s="427" t="s">
        <v>422</v>
      </c>
      <c r="C18" s="717">
        <f>'RM_5.1.3.sz.mell'!C18</f>
        <v>0</v>
      </c>
      <c r="D18" s="1476">
        <f>'RM_5.1.3.sz.mell'!K18</f>
        <v>0</v>
      </c>
      <c r="E18" s="274"/>
    </row>
    <row r="19" spans="1:5" s="97" customFormat="1" ht="12" customHeight="1" x14ac:dyDescent="0.2">
      <c r="A19" s="446" t="s">
        <v>107</v>
      </c>
      <c r="B19" s="427" t="s">
        <v>423</v>
      </c>
      <c r="C19" s="717">
        <f>'RM_5.1.3.sz.mell'!C19</f>
        <v>0</v>
      </c>
      <c r="D19" s="1476">
        <f>'RM_5.1.3.sz.mell'!K19</f>
        <v>0</v>
      </c>
      <c r="E19" s="274"/>
    </row>
    <row r="20" spans="1:5" s="97" customFormat="1" ht="12" customHeight="1" x14ac:dyDescent="0.2">
      <c r="A20" s="446" t="s">
        <v>108</v>
      </c>
      <c r="B20" s="427" t="s">
        <v>260</v>
      </c>
      <c r="C20" s="717">
        <f>'RM_5.1.3.sz.mell'!C20</f>
        <v>0</v>
      </c>
      <c r="D20" s="1476">
        <f>'RM_5.1.3.sz.mell'!K20</f>
        <v>0</v>
      </c>
      <c r="E20" s="274"/>
    </row>
    <row r="21" spans="1:5" s="98" customFormat="1" ht="12" customHeight="1" thickBot="1" x14ac:dyDescent="0.25">
      <c r="A21" s="447" t="s">
        <v>117</v>
      </c>
      <c r="B21" s="428" t="s">
        <v>261</v>
      </c>
      <c r="C21" s="719">
        <f>'RM_5.1.3.sz.mell'!C21</f>
        <v>0</v>
      </c>
      <c r="D21" s="1477">
        <f>'RM_5.1.3.sz.mell'!K21</f>
        <v>0</v>
      </c>
      <c r="E21" s="276"/>
    </row>
    <row r="22" spans="1:5" s="98" customFormat="1" ht="12" customHeight="1" thickBot="1" x14ac:dyDescent="0.3">
      <c r="A22" s="32" t="s">
        <v>20</v>
      </c>
      <c r="B22" s="21" t="s">
        <v>262</v>
      </c>
      <c r="C22" s="407">
        <f>'RM_5.1.3.sz.mell'!C22</f>
        <v>0</v>
      </c>
      <c r="D22" s="725">
        <f>'RM_5.1.3.sz.mell'!K22</f>
        <v>0</v>
      </c>
      <c r="E22" s="273">
        <f>+E23+E24+E25+E26+E27</f>
        <v>0</v>
      </c>
    </row>
    <row r="23" spans="1:5" s="98" customFormat="1" ht="12" customHeight="1" x14ac:dyDescent="0.2">
      <c r="A23" s="445" t="s">
        <v>87</v>
      </c>
      <c r="B23" s="426" t="s">
        <v>263</v>
      </c>
      <c r="C23" s="699">
        <f>'RM_5.1.3.sz.mell'!C23</f>
        <v>0</v>
      </c>
      <c r="D23" s="1475">
        <f>'RM_5.1.3.sz.mell'!K23</f>
        <v>0</v>
      </c>
      <c r="E23" s="275"/>
    </row>
    <row r="24" spans="1:5" s="97" customFormat="1" ht="12" customHeight="1" x14ac:dyDescent="0.2">
      <c r="A24" s="446" t="s">
        <v>88</v>
      </c>
      <c r="B24" s="427" t="s">
        <v>264</v>
      </c>
      <c r="C24" s="717">
        <f>'RM_5.1.3.sz.mell'!C24</f>
        <v>0</v>
      </c>
      <c r="D24" s="1476">
        <f>'RM_5.1.3.sz.mell'!K24</f>
        <v>0</v>
      </c>
      <c r="E24" s="274"/>
    </row>
    <row r="25" spans="1:5" s="98" customFormat="1" ht="12" customHeight="1" x14ac:dyDescent="0.2">
      <c r="A25" s="446" t="s">
        <v>89</v>
      </c>
      <c r="B25" s="427" t="s">
        <v>424</v>
      </c>
      <c r="C25" s="717">
        <f>'RM_5.1.3.sz.mell'!C25</f>
        <v>0</v>
      </c>
      <c r="D25" s="1476">
        <f>'RM_5.1.3.sz.mell'!K25</f>
        <v>0</v>
      </c>
      <c r="E25" s="274"/>
    </row>
    <row r="26" spans="1:5" s="98" customFormat="1" ht="12" customHeight="1" x14ac:dyDescent="0.2">
      <c r="A26" s="446" t="s">
        <v>90</v>
      </c>
      <c r="B26" s="427" t="s">
        <v>425</v>
      </c>
      <c r="C26" s="717">
        <f>'RM_5.1.3.sz.mell'!C26</f>
        <v>0</v>
      </c>
      <c r="D26" s="1476">
        <f>'RM_5.1.3.sz.mell'!K26</f>
        <v>0</v>
      </c>
      <c r="E26" s="274"/>
    </row>
    <row r="27" spans="1:5" s="98" customFormat="1" ht="12" customHeight="1" x14ac:dyDescent="0.2">
      <c r="A27" s="446" t="s">
        <v>171</v>
      </c>
      <c r="B27" s="427" t="s">
        <v>265</v>
      </c>
      <c r="C27" s="717">
        <f>'RM_5.1.3.sz.mell'!C27</f>
        <v>0</v>
      </c>
      <c r="D27" s="1476">
        <f>'RM_5.1.3.sz.mell'!K27</f>
        <v>0</v>
      </c>
      <c r="E27" s="274"/>
    </row>
    <row r="28" spans="1:5" s="98" customFormat="1" ht="12" customHeight="1" thickBot="1" x14ac:dyDescent="0.25">
      <c r="A28" s="447" t="s">
        <v>172</v>
      </c>
      <c r="B28" s="428" t="s">
        <v>266</v>
      </c>
      <c r="C28" s="719">
        <f>'RM_5.1.3.sz.mell'!C28</f>
        <v>0</v>
      </c>
      <c r="D28" s="1477">
        <f>'RM_5.1.3.sz.mell'!K28</f>
        <v>0</v>
      </c>
      <c r="E28" s="276"/>
    </row>
    <row r="29" spans="1:5" s="98" customFormat="1" ht="12" customHeight="1" thickBot="1" x14ac:dyDescent="0.3">
      <c r="A29" s="32" t="s">
        <v>173</v>
      </c>
      <c r="B29" s="21" t="s">
        <v>551</v>
      </c>
      <c r="C29" s="414">
        <f>'RM_5.1.3.sz.mell'!C29</f>
        <v>0</v>
      </c>
      <c r="D29" s="414">
        <f>'RM_5.1.3.sz.mell'!K29</f>
        <v>0</v>
      </c>
      <c r="E29" s="457">
        <f>SUM(E30:E36)</f>
        <v>0</v>
      </c>
    </row>
    <row r="30" spans="1:5" s="98" customFormat="1" ht="12" customHeight="1" x14ac:dyDescent="0.2">
      <c r="A30" s="445" t="s">
        <v>268</v>
      </c>
      <c r="B30" s="426" t="s">
        <v>555</v>
      </c>
      <c r="C30" s="699">
        <f>'RM_5.1.3.sz.mell'!C30</f>
        <v>0</v>
      </c>
      <c r="D30" s="699">
        <f>'RM_5.1.3.sz.mell'!K30</f>
        <v>0</v>
      </c>
      <c r="E30" s="275"/>
    </row>
    <row r="31" spans="1:5" s="98" customFormat="1" ht="12" customHeight="1" x14ac:dyDescent="0.2">
      <c r="A31" s="446" t="s">
        <v>269</v>
      </c>
      <c r="B31" s="427" t="s">
        <v>556</v>
      </c>
      <c r="C31" s="717">
        <f>'RM_5.1.3.sz.mell'!C31</f>
        <v>0</v>
      </c>
      <c r="D31" s="717">
        <f>'RM_5.1.3.sz.mell'!K31</f>
        <v>0</v>
      </c>
      <c r="E31" s="274"/>
    </row>
    <row r="32" spans="1:5" s="98" customFormat="1" ht="12" customHeight="1" x14ac:dyDescent="0.2">
      <c r="A32" s="446" t="s">
        <v>270</v>
      </c>
      <c r="B32" s="427" t="s">
        <v>557</v>
      </c>
      <c r="C32" s="717">
        <f>'RM_5.1.3.sz.mell'!C32</f>
        <v>0</v>
      </c>
      <c r="D32" s="717">
        <f>'RM_5.1.3.sz.mell'!K32</f>
        <v>0</v>
      </c>
      <c r="E32" s="274"/>
    </row>
    <row r="33" spans="1:5" s="98" customFormat="1" ht="12" customHeight="1" x14ac:dyDescent="0.2">
      <c r="A33" s="446" t="s">
        <v>271</v>
      </c>
      <c r="B33" s="427" t="s">
        <v>558</v>
      </c>
      <c r="C33" s="717">
        <f>'RM_5.1.3.sz.mell'!C33</f>
        <v>0</v>
      </c>
      <c r="D33" s="717">
        <f>'RM_5.1.3.sz.mell'!K33</f>
        <v>0</v>
      </c>
      <c r="E33" s="274"/>
    </row>
    <row r="34" spans="1:5" s="98" customFormat="1" ht="12" customHeight="1" x14ac:dyDescent="0.2">
      <c r="A34" s="446" t="s">
        <v>552</v>
      </c>
      <c r="B34" s="427" t="s">
        <v>272</v>
      </c>
      <c r="C34" s="717">
        <f>'RM_5.1.3.sz.mell'!C34</f>
        <v>0</v>
      </c>
      <c r="D34" s="717">
        <f>'RM_5.1.3.sz.mell'!K34</f>
        <v>0</v>
      </c>
      <c r="E34" s="274"/>
    </row>
    <row r="35" spans="1:5" s="98" customFormat="1" ht="12" customHeight="1" x14ac:dyDescent="0.2">
      <c r="A35" s="446" t="s">
        <v>553</v>
      </c>
      <c r="B35" s="427" t="s">
        <v>273</v>
      </c>
      <c r="C35" s="717">
        <f>'RM_5.1.3.sz.mell'!C35</f>
        <v>0</v>
      </c>
      <c r="D35" s="717">
        <f>'RM_5.1.3.sz.mell'!K35</f>
        <v>0</v>
      </c>
      <c r="E35" s="274"/>
    </row>
    <row r="36" spans="1:5" s="98" customFormat="1" ht="12" customHeight="1" thickBot="1" x14ac:dyDescent="0.25">
      <c r="A36" s="447" t="s">
        <v>554</v>
      </c>
      <c r="B36" s="525" t="s">
        <v>274</v>
      </c>
      <c r="C36" s="719">
        <f>'RM_5.1.3.sz.mell'!C36</f>
        <v>0</v>
      </c>
      <c r="D36" s="719">
        <f>'RM_5.1.3.sz.mell'!K36</f>
        <v>0</v>
      </c>
      <c r="E36" s="276"/>
    </row>
    <row r="37" spans="1:5" s="98" customFormat="1" ht="12" customHeight="1" thickBot="1" x14ac:dyDescent="0.3">
      <c r="A37" s="32" t="s">
        <v>22</v>
      </c>
      <c r="B37" s="21" t="s">
        <v>434</v>
      </c>
      <c r="C37" s="407">
        <f>'RM_5.1.3.sz.mell'!C37</f>
        <v>0</v>
      </c>
      <c r="D37" s="725">
        <f>'RM_5.1.3.sz.mell'!K37</f>
        <v>0</v>
      </c>
      <c r="E37" s="273">
        <f>SUM(E38:E48)</f>
        <v>0</v>
      </c>
    </row>
    <row r="38" spans="1:5" s="98" customFormat="1" ht="12" customHeight="1" x14ac:dyDescent="0.2">
      <c r="A38" s="445" t="s">
        <v>91</v>
      </c>
      <c r="B38" s="426" t="s">
        <v>277</v>
      </c>
      <c r="C38" s="699">
        <f>'RM_5.1.3.sz.mell'!C38</f>
        <v>0</v>
      </c>
      <c r="D38" s="1475">
        <f>'RM_5.1.3.sz.mell'!K38</f>
        <v>0</v>
      </c>
      <c r="E38" s="275"/>
    </row>
    <row r="39" spans="1:5" s="98" customFormat="1" ht="12" customHeight="1" x14ac:dyDescent="0.2">
      <c r="A39" s="446" t="s">
        <v>92</v>
      </c>
      <c r="B39" s="427" t="s">
        <v>278</v>
      </c>
      <c r="C39" s="717">
        <f>'RM_5.1.3.sz.mell'!C39</f>
        <v>0</v>
      </c>
      <c r="D39" s="1476">
        <f>'RM_5.1.3.sz.mell'!K39</f>
        <v>0</v>
      </c>
      <c r="E39" s="274"/>
    </row>
    <row r="40" spans="1:5" s="98" customFormat="1" ht="12" customHeight="1" x14ac:dyDescent="0.2">
      <c r="A40" s="446" t="s">
        <v>93</v>
      </c>
      <c r="B40" s="427" t="s">
        <v>279</v>
      </c>
      <c r="C40" s="717">
        <f>'RM_5.1.3.sz.mell'!C40</f>
        <v>0</v>
      </c>
      <c r="D40" s="1476">
        <f>'RM_5.1.3.sz.mell'!K40</f>
        <v>0</v>
      </c>
      <c r="E40" s="274"/>
    </row>
    <row r="41" spans="1:5" s="98" customFormat="1" ht="12" customHeight="1" x14ac:dyDescent="0.2">
      <c r="A41" s="446" t="s">
        <v>175</v>
      </c>
      <c r="B41" s="427" t="s">
        <v>280</v>
      </c>
      <c r="C41" s="717">
        <f>'RM_5.1.3.sz.mell'!C41</f>
        <v>0</v>
      </c>
      <c r="D41" s="1476">
        <f>'RM_5.1.3.sz.mell'!K41</f>
        <v>0</v>
      </c>
      <c r="E41" s="274"/>
    </row>
    <row r="42" spans="1:5" s="98" customFormat="1" ht="12" customHeight="1" x14ac:dyDescent="0.2">
      <c r="A42" s="446" t="s">
        <v>176</v>
      </c>
      <c r="B42" s="427" t="s">
        <v>281</v>
      </c>
      <c r="C42" s="717">
        <f>'RM_5.1.3.sz.mell'!C42</f>
        <v>0</v>
      </c>
      <c r="D42" s="1476">
        <f>'RM_5.1.3.sz.mell'!K42</f>
        <v>0</v>
      </c>
      <c r="E42" s="274"/>
    </row>
    <row r="43" spans="1:5" s="98" customFormat="1" ht="12" customHeight="1" x14ac:dyDescent="0.2">
      <c r="A43" s="446" t="s">
        <v>177</v>
      </c>
      <c r="B43" s="427" t="s">
        <v>282</v>
      </c>
      <c r="C43" s="717">
        <f>'RM_5.1.3.sz.mell'!C43</f>
        <v>0</v>
      </c>
      <c r="D43" s="1476">
        <f>'RM_5.1.3.sz.mell'!K43</f>
        <v>0</v>
      </c>
      <c r="E43" s="274"/>
    </row>
    <row r="44" spans="1:5" s="98" customFormat="1" ht="12" customHeight="1" x14ac:dyDescent="0.2">
      <c r="A44" s="446" t="s">
        <v>178</v>
      </c>
      <c r="B44" s="427" t="s">
        <v>283</v>
      </c>
      <c r="C44" s="717">
        <f>'RM_5.1.3.sz.mell'!C44</f>
        <v>0</v>
      </c>
      <c r="D44" s="1476">
        <f>'RM_5.1.3.sz.mell'!K44</f>
        <v>0</v>
      </c>
      <c r="E44" s="274"/>
    </row>
    <row r="45" spans="1:5" s="98" customFormat="1" ht="12" customHeight="1" x14ac:dyDescent="0.2">
      <c r="A45" s="446" t="s">
        <v>179</v>
      </c>
      <c r="B45" s="427" t="s">
        <v>559</v>
      </c>
      <c r="C45" s="717">
        <f>'RM_5.1.3.sz.mell'!C45</f>
        <v>0</v>
      </c>
      <c r="D45" s="1476">
        <f>'RM_5.1.3.sz.mell'!K45</f>
        <v>0</v>
      </c>
      <c r="E45" s="274"/>
    </row>
    <row r="46" spans="1:5" s="98" customFormat="1" ht="12" customHeight="1" x14ac:dyDescent="0.2">
      <c r="A46" s="446" t="s">
        <v>275</v>
      </c>
      <c r="B46" s="427" t="s">
        <v>285</v>
      </c>
      <c r="C46" s="710">
        <f>'RM_5.1.3.sz.mell'!C46</f>
        <v>0</v>
      </c>
      <c r="D46" s="1484">
        <f>'RM_5.1.3.sz.mell'!K46</f>
        <v>0</v>
      </c>
      <c r="E46" s="277"/>
    </row>
    <row r="47" spans="1:5" s="98" customFormat="1" ht="12" customHeight="1" x14ac:dyDescent="0.2">
      <c r="A47" s="447" t="s">
        <v>276</v>
      </c>
      <c r="B47" s="428" t="s">
        <v>436</v>
      </c>
      <c r="C47" s="790">
        <f>'RM_5.1.3.sz.mell'!C47</f>
        <v>0</v>
      </c>
      <c r="D47" s="1485">
        <f>'RM_5.1.3.sz.mell'!K47</f>
        <v>0</v>
      </c>
      <c r="E47" s="278"/>
    </row>
    <row r="48" spans="1:5" s="98" customFormat="1" ht="12" customHeight="1" thickBot="1" x14ac:dyDescent="0.25">
      <c r="A48" s="447" t="s">
        <v>435</v>
      </c>
      <c r="B48" s="428" t="s">
        <v>286</v>
      </c>
      <c r="C48" s="790">
        <f>'RM_5.1.3.sz.mell'!C48</f>
        <v>0</v>
      </c>
      <c r="D48" s="1485">
        <f>'RM_5.1.3.sz.mell'!K48</f>
        <v>0</v>
      </c>
      <c r="E48" s="278"/>
    </row>
    <row r="49" spans="1:5" s="98" customFormat="1" ht="12" customHeight="1" thickBot="1" x14ac:dyDescent="0.3">
      <c r="A49" s="32" t="s">
        <v>23</v>
      </c>
      <c r="B49" s="21" t="s">
        <v>287</v>
      </c>
      <c r="C49" s="407">
        <f>'RM_5.1.3.sz.mell'!C49</f>
        <v>0</v>
      </c>
      <c r="D49" s="725">
        <f>'RM_5.1.3.sz.mell'!K49</f>
        <v>0</v>
      </c>
      <c r="E49" s="273">
        <f>SUM(E50:E54)</f>
        <v>0</v>
      </c>
    </row>
    <row r="50" spans="1:5" s="98" customFormat="1" ht="12" customHeight="1" x14ac:dyDescent="0.2">
      <c r="A50" s="445" t="s">
        <v>94</v>
      </c>
      <c r="B50" s="426" t="s">
        <v>291</v>
      </c>
      <c r="C50" s="703">
        <f>'RM_5.1.3.sz.mell'!C50</f>
        <v>0</v>
      </c>
      <c r="D50" s="1486">
        <f>'RM_5.1.3.sz.mell'!K50</f>
        <v>0</v>
      </c>
      <c r="E50" s="300"/>
    </row>
    <row r="51" spans="1:5" s="98" customFormat="1" ht="12" customHeight="1" x14ac:dyDescent="0.2">
      <c r="A51" s="446" t="s">
        <v>95</v>
      </c>
      <c r="B51" s="427" t="s">
        <v>292</v>
      </c>
      <c r="C51" s="710">
        <f>'RM_5.1.3.sz.mell'!C51</f>
        <v>0</v>
      </c>
      <c r="D51" s="1484">
        <f>'RM_5.1.3.sz.mell'!K51</f>
        <v>0</v>
      </c>
      <c r="E51" s="277"/>
    </row>
    <row r="52" spans="1:5" s="98" customFormat="1" ht="12" customHeight="1" x14ac:dyDescent="0.2">
      <c r="A52" s="446" t="s">
        <v>288</v>
      </c>
      <c r="B52" s="427" t="s">
        <v>293</v>
      </c>
      <c r="C52" s="710">
        <f>'RM_5.1.3.sz.mell'!C52</f>
        <v>0</v>
      </c>
      <c r="D52" s="1484">
        <f>'RM_5.1.3.sz.mell'!K52</f>
        <v>0</v>
      </c>
      <c r="E52" s="277"/>
    </row>
    <row r="53" spans="1:5" s="98" customFormat="1" ht="12" customHeight="1" x14ac:dyDescent="0.2">
      <c r="A53" s="446" t="s">
        <v>289</v>
      </c>
      <c r="B53" s="427" t="s">
        <v>294</v>
      </c>
      <c r="C53" s="710">
        <f>'RM_5.1.3.sz.mell'!C53</f>
        <v>0</v>
      </c>
      <c r="D53" s="1484">
        <f>'RM_5.1.3.sz.mell'!K53</f>
        <v>0</v>
      </c>
      <c r="E53" s="277"/>
    </row>
    <row r="54" spans="1:5" s="98" customFormat="1" ht="12" customHeight="1" thickBot="1" x14ac:dyDescent="0.25">
      <c r="A54" s="447" t="s">
        <v>290</v>
      </c>
      <c r="B54" s="428" t="s">
        <v>295</v>
      </c>
      <c r="C54" s="790">
        <f>'RM_5.1.3.sz.mell'!C54</f>
        <v>0</v>
      </c>
      <c r="D54" s="1485">
        <f>'RM_5.1.3.sz.mell'!K54</f>
        <v>0</v>
      </c>
      <c r="E54" s="278"/>
    </row>
    <row r="55" spans="1:5" s="98" customFormat="1" ht="12" customHeight="1" thickBot="1" x14ac:dyDescent="0.3">
      <c r="A55" s="32" t="s">
        <v>180</v>
      </c>
      <c r="B55" s="21" t="s">
        <v>296</v>
      </c>
      <c r="C55" s="407">
        <f>'RM_5.1.3.sz.mell'!C55</f>
        <v>0</v>
      </c>
      <c r="D55" s="725">
        <f>'RM_5.1.3.sz.mell'!K55</f>
        <v>0</v>
      </c>
      <c r="E55" s="273">
        <f>SUM(E56:E58)</f>
        <v>0</v>
      </c>
    </row>
    <row r="56" spans="1:5" s="98" customFormat="1" ht="12" customHeight="1" x14ac:dyDescent="0.2">
      <c r="A56" s="445" t="s">
        <v>96</v>
      </c>
      <c r="B56" s="426" t="s">
        <v>297</v>
      </c>
      <c r="C56" s="699">
        <f>'RM_5.1.3.sz.mell'!C56</f>
        <v>0</v>
      </c>
      <c r="D56" s="1475">
        <f>'RM_5.1.3.sz.mell'!K56</f>
        <v>0</v>
      </c>
      <c r="E56" s="275"/>
    </row>
    <row r="57" spans="1:5" s="98" customFormat="1" ht="12" customHeight="1" x14ac:dyDescent="0.2">
      <c r="A57" s="446" t="s">
        <v>97</v>
      </c>
      <c r="B57" s="427" t="s">
        <v>426</v>
      </c>
      <c r="C57" s="717">
        <f>'RM_5.1.3.sz.mell'!C57</f>
        <v>0</v>
      </c>
      <c r="D57" s="1476">
        <f>'RM_5.1.3.sz.mell'!K57</f>
        <v>0</v>
      </c>
      <c r="E57" s="274"/>
    </row>
    <row r="58" spans="1:5" s="98" customFormat="1" ht="12" customHeight="1" x14ac:dyDescent="0.2">
      <c r="A58" s="446" t="s">
        <v>300</v>
      </c>
      <c r="B58" s="427" t="s">
        <v>298</v>
      </c>
      <c r="C58" s="717">
        <f>'RM_5.1.3.sz.mell'!C58</f>
        <v>0</v>
      </c>
      <c r="D58" s="1476">
        <f>'RM_5.1.3.sz.mell'!K58</f>
        <v>0</v>
      </c>
      <c r="E58" s="274"/>
    </row>
    <row r="59" spans="1:5" s="98" customFormat="1" ht="12" customHeight="1" thickBot="1" x14ac:dyDescent="0.25">
      <c r="A59" s="447" t="s">
        <v>301</v>
      </c>
      <c r="B59" s="428" t="s">
        <v>299</v>
      </c>
      <c r="C59" s="719">
        <f>'RM_5.1.3.sz.mell'!C59</f>
        <v>0</v>
      </c>
      <c r="D59" s="1477">
        <f>'RM_5.1.3.sz.mell'!K59</f>
        <v>0</v>
      </c>
      <c r="E59" s="276"/>
    </row>
    <row r="60" spans="1:5" s="98" customFormat="1" ht="12" customHeight="1" thickBot="1" x14ac:dyDescent="0.3">
      <c r="A60" s="32" t="s">
        <v>25</v>
      </c>
      <c r="B60" s="302" t="s">
        <v>302</v>
      </c>
      <c r="C60" s="407">
        <f>'RM_5.1.3.sz.mell'!C60</f>
        <v>0</v>
      </c>
      <c r="D60" s="725">
        <f>'RM_5.1.3.sz.mell'!K60</f>
        <v>0</v>
      </c>
      <c r="E60" s="273">
        <f>SUM(E61:E63)</f>
        <v>0</v>
      </c>
    </row>
    <row r="61" spans="1:5" s="98" customFormat="1" ht="12" customHeight="1" x14ac:dyDescent="0.2">
      <c r="A61" s="445" t="s">
        <v>181</v>
      </c>
      <c r="B61" s="426" t="s">
        <v>304</v>
      </c>
      <c r="C61" s="710">
        <f>'RM_5.1.3.sz.mell'!C61</f>
        <v>0</v>
      </c>
      <c r="D61" s="1484">
        <f>'RM_5.1.3.sz.mell'!K61</f>
        <v>0</v>
      </c>
      <c r="E61" s="277"/>
    </row>
    <row r="62" spans="1:5" s="98" customFormat="1" ht="12" customHeight="1" x14ac:dyDescent="0.2">
      <c r="A62" s="446" t="s">
        <v>182</v>
      </c>
      <c r="B62" s="427" t="s">
        <v>427</v>
      </c>
      <c r="C62" s="710">
        <f>'RM_5.1.3.sz.mell'!C62</f>
        <v>0</v>
      </c>
      <c r="D62" s="1484">
        <f>'RM_5.1.3.sz.mell'!K62</f>
        <v>0</v>
      </c>
      <c r="E62" s="277"/>
    </row>
    <row r="63" spans="1:5" s="98" customFormat="1" ht="12" customHeight="1" x14ac:dyDescent="0.2">
      <c r="A63" s="446" t="s">
        <v>231</v>
      </c>
      <c r="B63" s="427" t="s">
        <v>305</v>
      </c>
      <c r="C63" s="710">
        <f>'RM_5.1.3.sz.mell'!C63</f>
        <v>0</v>
      </c>
      <c r="D63" s="1484">
        <f>'RM_5.1.3.sz.mell'!K63</f>
        <v>0</v>
      </c>
      <c r="E63" s="277"/>
    </row>
    <row r="64" spans="1:5" s="98" customFormat="1" ht="12" customHeight="1" thickBot="1" x14ac:dyDescent="0.25">
      <c r="A64" s="447" t="s">
        <v>303</v>
      </c>
      <c r="B64" s="428" t="s">
        <v>306</v>
      </c>
      <c r="C64" s="710">
        <f>'RM_5.1.3.sz.mell'!C64</f>
        <v>0</v>
      </c>
      <c r="D64" s="1484">
        <f>'RM_5.1.3.sz.mell'!K64</f>
        <v>0</v>
      </c>
      <c r="E64" s="277"/>
    </row>
    <row r="65" spans="1:5" s="98" customFormat="1" ht="12" customHeight="1" thickBot="1" x14ac:dyDescent="0.3">
      <c r="A65" s="32" t="s">
        <v>26</v>
      </c>
      <c r="B65" s="21" t="s">
        <v>307</v>
      </c>
      <c r="C65" s="414">
        <f>'RM_5.1.3.sz.mell'!C65</f>
        <v>0</v>
      </c>
      <c r="D65" s="726">
        <f>'RM_5.1.3.sz.mell'!K65</f>
        <v>0</v>
      </c>
      <c r="E65" s="457">
        <f>+E8+E15+E22+E29+E37+E49+E55+E60</f>
        <v>0</v>
      </c>
    </row>
    <row r="66" spans="1:5" s="98" customFormat="1" ht="12" customHeight="1" thickBot="1" x14ac:dyDescent="0.25">
      <c r="A66" s="448" t="s">
        <v>394</v>
      </c>
      <c r="B66" s="302" t="s">
        <v>309</v>
      </c>
      <c r="C66" s="407">
        <f>'RM_5.1.3.sz.mell'!C66</f>
        <v>0</v>
      </c>
      <c r="D66" s="725">
        <f>'RM_5.1.3.sz.mell'!K66</f>
        <v>0</v>
      </c>
      <c r="E66" s="273">
        <f>SUM(E67:E69)</f>
        <v>0</v>
      </c>
    </row>
    <row r="67" spans="1:5" s="98" customFormat="1" ht="12" customHeight="1" x14ac:dyDescent="0.2">
      <c r="A67" s="445" t="s">
        <v>337</v>
      </c>
      <c r="B67" s="426" t="s">
        <v>310</v>
      </c>
      <c r="C67" s="710">
        <f>'RM_5.1.3.sz.mell'!C67</f>
        <v>0</v>
      </c>
      <c r="D67" s="1484">
        <f>'RM_5.1.3.sz.mell'!K67</f>
        <v>0</v>
      </c>
      <c r="E67" s="277"/>
    </row>
    <row r="68" spans="1:5" s="98" customFormat="1" ht="12" customHeight="1" x14ac:dyDescent="0.2">
      <c r="A68" s="446" t="s">
        <v>346</v>
      </c>
      <c r="B68" s="427" t="s">
        <v>311</v>
      </c>
      <c r="C68" s="710">
        <f>'RM_5.1.3.sz.mell'!C68</f>
        <v>0</v>
      </c>
      <c r="D68" s="1484">
        <f>'RM_5.1.3.sz.mell'!K68</f>
        <v>0</v>
      </c>
      <c r="E68" s="277"/>
    </row>
    <row r="69" spans="1:5" s="98" customFormat="1" ht="12" customHeight="1" thickBot="1" x14ac:dyDescent="0.25">
      <c r="A69" s="447" t="s">
        <v>347</v>
      </c>
      <c r="B69" s="429" t="s">
        <v>312</v>
      </c>
      <c r="C69" s="710">
        <f>'RM_5.1.3.sz.mell'!C69</f>
        <v>0</v>
      </c>
      <c r="D69" s="1487">
        <f>'RM_5.1.3.sz.mell'!K69</f>
        <v>0</v>
      </c>
      <c r="E69" s="277"/>
    </row>
    <row r="70" spans="1:5" s="98" customFormat="1" ht="12" customHeight="1" thickBot="1" x14ac:dyDescent="0.25">
      <c r="A70" s="448" t="s">
        <v>313</v>
      </c>
      <c r="B70" s="302" t="s">
        <v>314</v>
      </c>
      <c r="C70" s="407">
        <f>'RM_5.1.3.sz.mell'!C70</f>
        <v>0</v>
      </c>
      <c r="D70" s="407">
        <f>'RM_5.1.3.sz.mell'!K70</f>
        <v>0</v>
      </c>
      <c r="E70" s="273">
        <f>SUM(E71:E74)</f>
        <v>0</v>
      </c>
    </row>
    <row r="71" spans="1:5" s="98" customFormat="1" ht="12" customHeight="1" x14ac:dyDescent="0.2">
      <c r="A71" s="445" t="s">
        <v>149</v>
      </c>
      <c r="B71" s="574" t="s">
        <v>315</v>
      </c>
      <c r="C71" s="710">
        <f>'RM_5.1.3.sz.mell'!C71</f>
        <v>0</v>
      </c>
      <c r="D71" s="710">
        <f>'RM_5.1.3.sz.mell'!K71</f>
        <v>0</v>
      </c>
      <c r="E71" s="277"/>
    </row>
    <row r="72" spans="1:5" s="98" customFormat="1" ht="12" customHeight="1" x14ac:dyDescent="0.2">
      <c r="A72" s="446" t="s">
        <v>150</v>
      </c>
      <c r="B72" s="574" t="s">
        <v>571</v>
      </c>
      <c r="C72" s="710">
        <f>'RM_5.1.3.sz.mell'!C72</f>
        <v>0</v>
      </c>
      <c r="D72" s="710">
        <f>'RM_5.1.3.sz.mell'!K72</f>
        <v>0</v>
      </c>
      <c r="E72" s="277"/>
    </row>
    <row r="73" spans="1:5" s="98" customFormat="1" ht="12" customHeight="1" x14ac:dyDescent="0.2">
      <c r="A73" s="446" t="s">
        <v>338</v>
      </c>
      <c r="B73" s="574" t="s">
        <v>316</v>
      </c>
      <c r="C73" s="710">
        <f>'RM_5.1.3.sz.mell'!C73</f>
        <v>0</v>
      </c>
      <c r="D73" s="710">
        <f>'RM_5.1.3.sz.mell'!K73</f>
        <v>0</v>
      </c>
      <c r="E73" s="277"/>
    </row>
    <row r="74" spans="1:5" s="98" customFormat="1" ht="12" customHeight="1" thickBot="1" x14ac:dyDescent="0.3">
      <c r="A74" s="447" t="s">
        <v>339</v>
      </c>
      <c r="B74" s="575" t="s">
        <v>572</v>
      </c>
      <c r="C74" s="710">
        <f>'RM_5.1.3.sz.mell'!C74</f>
        <v>0</v>
      </c>
      <c r="D74" s="710">
        <f>'RM_5.1.3.sz.mell'!K74</f>
        <v>0</v>
      </c>
      <c r="E74" s="277"/>
    </row>
    <row r="75" spans="1:5" s="98" customFormat="1" ht="12" customHeight="1" thickBot="1" x14ac:dyDescent="0.25">
      <c r="A75" s="448" t="s">
        <v>317</v>
      </c>
      <c r="B75" s="302" t="s">
        <v>318</v>
      </c>
      <c r="C75" s="407">
        <f>'RM_5.1.3.sz.mell'!C75</f>
        <v>0</v>
      </c>
      <c r="D75" s="407">
        <f>'RM_5.1.3.sz.mell'!K75</f>
        <v>0</v>
      </c>
      <c r="E75" s="273">
        <f>SUM(E76:E77)</f>
        <v>0</v>
      </c>
    </row>
    <row r="76" spans="1:5" s="98" customFormat="1" ht="12" customHeight="1" x14ac:dyDescent="0.2">
      <c r="A76" s="445" t="s">
        <v>340</v>
      </c>
      <c r="B76" s="426" t="s">
        <v>319</v>
      </c>
      <c r="C76" s="710">
        <f>'RM_5.1.3.sz.mell'!C76</f>
        <v>0</v>
      </c>
      <c r="D76" s="710">
        <f>'RM_5.1.3.sz.mell'!K76</f>
        <v>0</v>
      </c>
      <c r="E76" s="277"/>
    </row>
    <row r="77" spans="1:5" s="98" customFormat="1" ht="12" customHeight="1" thickBot="1" x14ac:dyDescent="0.25">
      <c r="A77" s="447" t="s">
        <v>341</v>
      </c>
      <c r="B77" s="428" t="s">
        <v>320</v>
      </c>
      <c r="C77" s="710">
        <f>'RM_5.1.3.sz.mell'!C77</f>
        <v>0</v>
      </c>
      <c r="D77" s="710">
        <f>'RM_5.1.3.sz.mell'!K77</f>
        <v>0</v>
      </c>
      <c r="E77" s="277"/>
    </row>
    <row r="78" spans="1:5" s="97" customFormat="1" ht="12" customHeight="1" thickBot="1" x14ac:dyDescent="0.25">
      <c r="A78" s="448" t="s">
        <v>321</v>
      </c>
      <c r="B78" s="302" t="s">
        <v>322</v>
      </c>
      <c r="C78" s="407">
        <f>'RM_5.1.3.sz.mell'!C78</f>
        <v>0</v>
      </c>
      <c r="D78" s="407">
        <f>'RM_5.1.3.sz.mell'!K78</f>
        <v>0</v>
      </c>
      <c r="E78" s="273">
        <f>SUM(E79:E81)</f>
        <v>0</v>
      </c>
    </row>
    <row r="79" spans="1:5" s="98" customFormat="1" ht="12" customHeight="1" x14ac:dyDescent="0.2">
      <c r="A79" s="445" t="s">
        <v>342</v>
      </c>
      <c r="B79" s="426" t="s">
        <v>323</v>
      </c>
      <c r="C79" s="710">
        <f>'RM_5.1.3.sz.mell'!C79</f>
        <v>0</v>
      </c>
      <c r="D79" s="710">
        <f>'RM_5.1.3.sz.mell'!K79</f>
        <v>0</v>
      </c>
      <c r="E79" s="277"/>
    </row>
    <row r="80" spans="1:5" s="98" customFormat="1" ht="12" customHeight="1" x14ac:dyDescent="0.2">
      <c r="A80" s="446" t="s">
        <v>343</v>
      </c>
      <c r="B80" s="427" t="s">
        <v>324</v>
      </c>
      <c r="C80" s="710">
        <f>'RM_5.1.3.sz.mell'!C80</f>
        <v>0</v>
      </c>
      <c r="D80" s="710">
        <f>'RM_5.1.3.sz.mell'!K80</f>
        <v>0</v>
      </c>
      <c r="E80" s="277"/>
    </row>
    <row r="81" spans="1:5" s="98" customFormat="1" ht="12" customHeight="1" thickBot="1" x14ac:dyDescent="0.25">
      <c r="A81" s="447" t="s">
        <v>344</v>
      </c>
      <c r="B81" s="428" t="s">
        <v>573</v>
      </c>
      <c r="C81" s="710">
        <f>'RM_5.1.3.sz.mell'!C81</f>
        <v>0</v>
      </c>
      <c r="D81" s="710">
        <f>'RM_5.1.3.sz.mell'!K81</f>
        <v>0</v>
      </c>
      <c r="E81" s="277"/>
    </row>
    <row r="82" spans="1:5" s="98" customFormat="1" ht="12" customHeight="1" thickBot="1" x14ac:dyDescent="0.25">
      <c r="A82" s="448" t="s">
        <v>325</v>
      </c>
      <c r="B82" s="302" t="s">
        <v>345</v>
      </c>
      <c r="C82" s="407">
        <f>'RM_5.1.3.sz.mell'!C82</f>
        <v>0</v>
      </c>
      <c r="D82" s="407">
        <f>'RM_5.1.3.sz.mell'!K82</f>
        <v>0</v>
      </c>
      <c r="E82" s="273">
        <f>SUM(E83:E86)</f>
        <v>0</v>
      </c>
    </row>
    <row r="83" spans="1:5" s="98" customFormat="1" ht="12" customHeight="1" x14ac:dyDescent="0.2">
      <c r="A83" s="449" t="s">
        <v>326</v>
      </c>
      <c r="B83" s="426" t="s">
        <v>327</v>
      </c>
      <c r="C83" s="710">
        <f>'RM_5.1.3.sz.mell'!C83</f>
        <v>0</v>
      </c>
      <c r="D83" s="710">
        <f>'RM_5.1.3.sz.mell'!K83</f>
        <v>0</v>
      </c>
      <c r="E83" s="277"/>
    </row>
    <row r="84" spans="1:5" s="98" customFormat="1" ht="12" customHeight="1" x14ac:dyDescent="0.2">
      <c r="A84" s="450" t="s">
        <v>328</v>
      </c>
      <c r="B84" s="427" t="s">
        <v>329</v>
      </c>
      <c r="C84" s="710">
        <f>'RM_5.1.3.sz.mell'!C84</f>
        <v>0</v>
      </c>
      <c r="D84" s="710">
        <f>'RM_5.1.3.sz.mell'!K84</f>
        <v>0</v>
      </c>
      <c r="E84" s="277"/>
    </row>
    <row r="85" spans="1:5" s="98" customFormat="1" ht="12" customHeight="1" x14ac:dyDescent="0.2">
      <c r="A85" s="450" t="s">
        <v>330</v>
      </c>
      <c r="B85" s="427" t="s">
        <v>331</v>
      </c>
      <c r="C85" s="710">
        <f>'RM_5.1.3.sz.mell'!C85</f>
        <v>0</v>
      </c>
      <c r="D85" s="710">
        <f>'RM_5.1.3.sz.mell'!K85</f>
        <v>0</v>
      </c>
      <c r="E85" s="277"/>
    </row>
    <row r="86" spans="1:5" s="97" customFormat="1" ht="12" customHeight="1" thickBot="1" x14ac:dyDescent="0.25">
      <c r="A86" s="451" t="s">
        <v>332</v>
      </c>
      <c r="B86" s="428" t="s">
        <v>333</v>
      </c>
      <c r="C86" s="710">
        <f>'RM_5.1.3.sz.mell'!C86</f>
        <v>0</v>
      </c>
      <c r="D86" s="710">
        <f>'RM_5.1.3.sz.mell'!K86</f>
        <v>0</v>
      </c>
      <c r="E86" s="277"/>
    </row>
    <row r="87" spans="1:5" s="97" customFormat="1" ht="12" customHeight="1" thickBot="1" x14ac:dyDescent="0.25">
      <c r="A87" s="448" t="s">
        <v>334</v>
      </c>
      <c r="B87" s="302" t="s">
        <v>475</v>
      </c>
      <c r="C87" s="407">
        <f>'RM_5.1.3.sz.mell'!C87</f>
        <v>0</v>
      </c>
      <c r="D87" s="407">
        <f>'RM_5.1.3.sz.mell'!K87</f>
        <v>0</v>
      </c>
      <c r="E87" s="476"/>
    </row>
    <row r="88" spans="1:5" s="97" customFormat="1" ht="12" customHeight="1" thickBot="1" x14ac:dyDescent="0.25">
      <c r="A88" s="448" t="s">
        <v>507</v>
      </c>
      <c r="B88" s="302" t="s">
        <v>335</v>
      </c>
      <c r="C88" s="407">
        <f>'RM_5.1.3.sz.mell'!C88</f>
        <v>0</v>
      </c>
      <c r="D88" s="407">
        <f>'RM_5.1.3.sz.mell'!K88</f>
        <v>0</v>
      </c>
      <c r="E88" s="476"/>
    </row>
    <row r="89" spans="1:5" s="97" customFormat="1" ht="12" customHeight="1" thickBot="1" x14ac:dyDescent="0.25">
      <c r="A89" s="448" t="s">
        <v>508</v>
      </c>
      <c r="B89" s="433" t="s">
        <v>478</v>
      </c>
      <c r="C89" s="414">
        <f>'RM_5.1.3.sz.mell'!C89</f>
        <v>0</v>
      </c>
      <c r="D89" s="414">
        <f>'RM_5.1.3.sz.mell'!K89</f>
        <v>0</v>
      </c>
      <c r="E89" s="457">
        <f>+E66+E70+E75+E78+E82+E88+E87</f>
        <v>0</v>
      </c>
    </row>
    <row r="90" spans="1:5" s="97" customFormat="1" ht="12" customHeight="1" thickBot="1" x14ac:dyDescent="0.25">
      <c r="A90" s="452" t="s">
        <v>509</v>
      </c>
      <c r="B90" s="434" t="s">
        <v>510</v>
      </c>
      <c r="C90" s="414">
        <f>'RM_5.1.3.sz.mell'!C90</f>
        <v>0</v>
      </c>
      <c r="D90" s="414">
        <f>'RM_5.1.3.sz.mell'!K90</f>
        <v>0</v>
      </c>
      <c r="E90" s="457">
        <f>+E65+E89</f>
        <v>0</v>
      </c>
    </row>
    <row r="91" spans="1:5" s="98" customFormat="1" ht="15.15" customHeight="1" thickBot="1" x14ac:dyDescent="0.3">
      <c r="A91" s="245"/>
      <c r="B91" s="246"/>
      <c r="C91" s="372"/>
      <c r="D91" s="468"/>
    </row>
    <row r="92" spans="1:5" s="69" customFormat="1" ht="16.5" customHeight="1" thickBot="1" x14ac:dyDescent="0.3">
      <c r="A92" s="1758" t="s">
        <v>57</v>
      </c>
      <c r="B92" s="1835"/>
      <c r="C92" s="1835"/>
      <c r="D92" s="1835"/>
      <c r="E92" s="1836"/>
    </row>
    <row r="93" spans="1:5" s="99" customFormat="1" ht="12" customHeight="1" thickBot="1" x14ac:dyDescent="0.3">
      <c r="A93" s="419" t="s">
        <v>18</v>
      </c>
      <c r="B93" s="28" t="s">
        <v>514</v>
      </c>
      <c r="C93" s="406">
        <f>'RM_5.1.3.sz.mell'!C93</f>
        <v>0</v>
      </c>
      <c r="D93" s="406">
        <f>'RM_5.1.3.sz.mell'!K93</f>
        <v>0</v>
      </c>
      <c r="E93" s="501">
        <f>+E94+E95+E96+E97+E98+E111</f>
        <v>0</v>
      </c>
    </row>
    <row r="94" spans="1:5" ht="12" customHeight="1" x14ac:dyDescent="0.25">
      <c r="A94" s="453" t="s">
        <v>98</v>
      </c>
      <c r="B94" s="10" t="s">
        <v>49</v>
      </c>
      <c r="C94" s="715">
        <f>'RM_5.1.3.sz.mell'!C94</f>
        <v>0</v>
      </c>
      <c r="D94" s="715">
        <f>'RM_5.1.3.sz.mell'!K94</f>
        <v>0</v>
      </c>
      <c r="E94" s="502"/>
    </row>
    <row r="95" spans="1:5" ht="12" customHeight="1" x14ac:dyDescent="0.25">
      <c r="A95" s="446" t="s">
        <v>99</v>
      </c>
      <c r="B95" s="8" t="s">
        <v>183</v>
      </c>
      <c r="C95" s="717">
        <f>'RM_5.1.3.sz.mell'!C95</f>
        <v>0</v>
      </c>
      <c r="D95" s="717">
        <f>'RM_5.1.3.sz.mell'!K95</f>
        <v>0</v>
      </c>
      <c r="E95" s="274"/>
    </row>
    <row r="96" spans="1:5" ht="12" customHeight="1" x14ac:dyDescent="0.25">
      <c r="A96" s="446" t="s">
        <v>100</v>
      </c>
      <c r="B96" s="8" t="s">
        <v>140</v>
      </c>
      <c r="C96" s="719">
        <f>'RM_5.1.3.sz.mell'!C96</f>
        <v>0</v>
      </c>
      <c r="D96" s="717">
        <f>'RM_5.1.3.sz.mell'!K96</f>
        <v>0</v>
      </c>
      <c r="E96" s="276"/>
    </row>
    <row r="97" spans="1:5" ht="12" customHeight="1" x14ac:dyDescent="0.25">
      <c r="A97" s="446" t="s">
        <v>101</v>
      </c>
      <c r="B97" s="11" t="s">
        <v>184</v>
      </c>
      <c r="C97" s="719">
        <f>'RM_5.1.3.sz.mell'!C97</f>
        <v>0</v>
      </c>
      <c r="D97" s="1477">
        <f>'RM_5.1.3.sz.mell'!K97</f>
        <v>0</v>
      </c>
      <c r="E97" s="276"/>
    </row>
    <row r="98" spans="1:5" ht="12" customHeight="1" x14ac:dyDescent="0.25">
      <c r="A98" s="446" t="s">
        <v>112</v>
      </c>
      <c r="B98" s="19" t="s">
        <v>185</v>
      </c>
      <c r="C98" s="719">
        <f>'RM_5.1.3.sz.mell'!C98</f>
        <v>0</v>
      </c>
      <c r="D98" s="1477">
        <f>'RM_5.1.3.sz.mell'!K98</f>
        <v>0</v>
      </c>
      <c r="E98" s="276"/>
    </row>
    <row r="99" spans="1:5" ht="12" customHeight="1" x14ac:dyDescent="0.25">
      <c r="A99" s="446" t="s">
        <v>102</v>
      </c>
      <c r="B99" s="8" t="s">
        <v>511</v>
      </c>
      <c r="C99" s="719">
        <f>'RM_5.1.3.sz.mell'!C99</f>
        <v>0</v>
      </c>
      <c r="D99" s="1477">
        <f>'RM_5.1.3.sz.mell'!K99</f>
        <v>0</v>
      </c>
      <c r="E99" s="276"/>
    </row>
    <row r="100" spans="1:5" ht="12" customHeight="1" x14ac:dyDescent="0.2">
      <c r="A100" s="446" t="s">
        <v>103</v>
      </c>
      <c r="B100" s="146" t="s">
        <v>441</v>
      </c>
      <c r="C100" s="719">
        <f>'RM_5.1.3.sz.mell'!C100</f>
        <v>0</v>
      </c>
      <c r="D100" s="1477">
        <f>'RM_5.1.3.sz.mell'!K100</f>
        <v>0</v>
      </c>
      <c r="E100" s="276"/>
    </row>
    <row r="101" spans="1:5" ht="12" customHeight="1" x14ac:dyDescent="0.2">
      <c r="A101" s="446" t="s">
        <v>113</v>
      </c>
      <c r="B101" s="146" t="s">
        <v>440</v>
      </c>
      <c r="C101" s="719">
        <f>'RM_5.1.3.sz.mell'!C101</f>
        <v>0</v>
      </c>
      <c r="D101" s="1477">
        <f>'RM_5.1.3.sz.mell'!K101</f>
        <v>0</v>
      </c>
      <c r="E101" s="276"/>
    </row>
    <row r="102" spans="1:5" ht="12" customHeight="1" x14ac:dyDescent="0.2">
      <c r="A102" s="446" t="s">
        <v>114</v>
      </c>
      <c r="B102" s="146" t="s">
        <v>351</v>
      </c>
      <c r="C102" s="719">
        <f>'RM_5.1.3.sz.mell'!C102</f>
        <v>0</v>
      </c>
      <c r="D102" s="1477">
        <f>'RM_5.1.3.sz.mell'!K102</f>
        <v>0</v>
      </c>
      <c r="E102" s="276"/>
    </row>
    <row r="103" spans="1:5" ht="12" customHeight="1" x14ac:dyDescent="0.25">
      <c r="A103" s="446" t="s">
        <v>115</v>
      </c>
      <c r="B103" s="147" t="s">
        <v>352</v>
      </c>
      <c r="C103" s="719">
        <f>'RM_5.1.3.sz.mell'!C103</f>
        <v>0</v>
      </c>
      <c r="D103" s="1477">
        <f>'RM_5.1.3.sz.mell'!K103</f>
        <v>0</v>
      </c>
      <c r="E103" s="276"/>
    </row>
    <row r="104" spans="1:5" ht="12" customHeight="1" x14ac:dyDescent="0.25">
      <c r="A104" s="446" t="s">
        <v>116</v>
      </c>
      <c r="B104" s="147" t="s">
        <v>353</v>
      </c>
      <c r="C104" s="719">
        <f>'RM_5.1.3.sz.mell'!C104</f>
        <v>0</v>
      </c>
      <c r="D104" s="1477">
        <f>'RM_5.1.3.sz.mell'!K104</f>
        <v>0</v>
      </c>
      <c r="E104" s="276"/>
    </row>
    <row r="105" spans="1:5" ht="12" customHeight="1" x14ac:dyDescent="0.2">
      <c r="A105" s="446" t="s">
        <v>118</v>
      </c>
      <c r="B105" s="146" t="s">
        <v>354</v>
      </c>
      <c r="C105" s="719">
        <f>'RM_5.1.3.sz.mell'!C105</f>
        <v>0</v>
      </c>
      <c r="D105" s="1477">
        <f>'RM_5.1.3.sz.mell'!K105</f>
        <v>0</v>
      </c>
      <c r="E105" s="276"/>
    </row>
    <row r="106" spans="1:5" ht="12" customHeight="1" x14ac:dyDescent="0.2">
      <c r="A106" s="446" t="s">
        <v>186</v>
      </c>
      <c r="B106" s="146" t="s">
        <v>355</v>
      </c>
      <c r="C106" s="719">
        <f>'RM_5.1.3.sz.mell'!C106</f>
        <v>0</v>
      </c>
      <c r="D106" s="1477">
        <f>'RM_5.1.3.sz.mell'!K106</f>
        <v>0</v>
      </c>
      <c r="E106" s="276"/>
    </row>
    <row r="107" spans="1:5" ht="12" customHeight="1" x14ac:dyDescent="0.25">
      <c r="A107" s="446" t="s">
        <v>349</v>
      </c>
      <c r="B107" s="147" t="s">
        <v>356</v>
      </c>
      <c r="C107" s="717">
        <f>'RM_5.1.3.sz.mell'!C107</f>
        <v>0</v>
      </c>
      <c r="D107" s="1477">
        <f>'RM_5.1.3.sz.mell'!K107</f>
        <v>0</v>
      </c>
      <c r="E107" s="276"/>
    </row>
    <row r="108" spans="1:5" ht="12" customHeight="1" x14ac:dyDescent="0.25">
      <c r="A108" s="454" t="s">
        <v>350</v>
      </c>
      <c r="B108" s="148" t="s">
        <v>357</v>
      </c>
      <c r="C108" s="719">
        <f>'RM_5.1.3.sz.mell'!C108</f>
        <v>0</v>
      </c>
      <c r="D108" s="1477">
        <f>'RM_5.1.3.sz.mell'!K108</f>
        <v>0</v>
      </c>
      <c r="E108" s="276"/>
    </row>
    <row r="109" spans="1:5" ht="12" customHeight="1" x14ac:dyDescent="0.25">
      <c r="A109" s="446" t="s">
        <v>438</v>
      </c>
      <c r="B109" s="148" t="s">
        <v>358</v>
      </c>
      <c r="C109" s="719">
        <f>'RM_5.1.3.sz.mell'!C109</f>
        <v>0</v>
      </c>
      <c r="D109" s="1477">
        <f>'RM_5.1.3.sz.mell'!K109</f>
        <v>0</v>
      </c>
      <c r="E109" s="276"/>
    </row>
    <row r="110" spans="1:5" ht="12" customHeight="1" x14ac:dyDescent="0.25">
      <c r="A110" s="446" t="s">
        <v>439</v>
      </c>
      <c r="B110" s="147" t="s">
        <v>359</v>
      </c>
      <c r="C110" s="717">
        <f>'RM_5.1.3.sz.mell'!C110</f>
        <v>0</v>
      </c>
      <c r="D110" s="1476">
        <f>'RM_5.1.3.sz.mell'!K110</f>
        <v>0</v>
      </c>
      <c r="E110" s="274"/>
    </row>
    <row r="111" spans="1:5" ht="12" customHeight="1" x14ac:dyDescent="0.25">
      <c r="A111" s="446" t="s">
        <v>443</v>
      </c>
      <c r="B111" s="11" t="s">
        <v>50</v>
      </c>
      <c r="C111" s="717">
        <f>'RM_5.1.3.sz.mell'!C111</f>
        <v>0</v>
      </c>
      <c r="D111" s="1476">
        <f>'RM_5.1.3.sz.mell'!K111</f>
        <v>0</v>
      </c>
      <c r="E111" s="274"/>
    </row>
    <row r="112" spans="1:5" ht="12" customHeight="1" x14ac:dyDescent="0.25">
      <c r="A112" s="447" t="s">
        <v>444</v>
      </c>
      <c r="B112" s="8" t="s">
        <v>512</v>
      </c>
      <c r="C112" s="719">
        <f>'RM_5.1.3.sz.mell'!C112</f>
        <v>0</v>
      </c>
      <c r="D112" s="1477">
        <f>'RM_5.1.3.sz.mell'!K112</f>
        <v>0</v>
      </c>
      <c r="E112" s="276"/>
    </row>
    <row r="113" spans="1:5" ht="12" customHeight="1" thickBot="1" x14ac:dyDescent="0.3">
      <c r="A113" s="455" t="s">
        <v>445</v>
      </c>
      <c r="B113" s="149" t="s">
        <v>513</v>
      </c>
      <c r="C113" s="721">
        <f>'RM_5.1.3.sz.mell'!C113</f>
        <v>0</v>
      </c>
      <c r="D113" s="1515">
        <f>'RM_5.1.3.sz.mell'!K113</f>
        <v>0</v>
      </c>
      <c r="E113" s="503"/>
    </row>
    <row r="114" spans="1:5" ht="12" customHeight="1" thickBot="1" x14ac:dyDescent="0.3">
      <c r="A114" s="32" t="s">
        <v>19</v>
      </c>
      <c r="B114" s="27" t="s">
        <v>360</v>
      </c>
      <c r="C114" s="407">
        <f>'RM_5.1.3.sz.mell'!C114</f>
        <v>0</v>
      </c>
      <c r="D114" s="725">
        <f>'RM_5.1.3.sz.mell'!K114</f>
        <v>0</v>
      </c>
      <c r="E114" s="273">
        <f>+E115+E117+E119</f>
        <v>0</v>
      </c>
    </row>
    <row r="115" spans="1:5" ht="12" customHeight="1" x14ac:dyDescent="0.25">
      <c r="A115" s="445" t="s">
        <v>104</v>
      </c>
      <c r="B115" s="8" t="s">
        <v>230</v>
      </c>
      <c r="C115" s="699">
        <f>'RM_5.1.3.sz.mell'!C115</f>
        <v>0</v>
      </c>
      <c r="D115" s="1475">
        <f>'RM_5.1.3.sz.mell'!K115</f>
        <v>0</v>
      </c>
      <c r="E115" s="275"/>
    </row>
    <row r="116" spans="1:5" ht="12" customHeight="1" x14ac:dyDescent="0.25">
      <c r="A116" s="445" t="s">
        <v>105</v>
      </c>
      <c r="B116" s="12" t="s">
        <v>364</v>
      </c>
      <c r="C116" s="699">
        <f>'RM_5.1.3.sz.mell'!C116</f>
        <v>0</v>
      </c>
      <c r="D116" s="1475">
        <f>'RM_5.1.3.sz.mell'!K116</f>
        <v>0</v>
      </c>
      <c r="E116" s="275"/>
    </row>
    <row r="117" spans="1:5" ht="12" customHeight="1" x14ac:dyDescent="0.25">
      <c r="A117" s="445" t="s">
        <v>106</v>
      </c>
      <c r="B117" s="12" t="s">
        <v>187</v>
      </c>
      <c r="C117" s="717">
        <f>'RM_5.1.3.sz.mell'!C117</f>
        <v>0</v>
      </c>
      <c r="D117" s="1476">
        <f>'RM_5.1.3.sz.mell'!K117</f>
        <v>0</v>
      </c>
      <c r="E117" s="274"/>
    </row>
    <row r="118" spans="1:5" ht="12" customHeight="1" x14ac:dyDescent="0.25">
      <c r="A118" s="445" t="s">
        <v>107</v>
      </c>
      <c r="B118" s="12" t="s">
        <v>365</v>
      </c>
      <c r="C118" s="717">
        <f>'RM_5.1.3.sz.mell'!C118</f>
        <v>0</v>
      </c>
      <c r="D118" s="1476">
        <f>'RM_5.1.3.sz.mell'!K118</f>
        <v>0</v>
      </c>
      <c r="E118" s="274"/>
    </row>
    <row r="119" spans="1:5" ht="12" customHeight="1" x14ac:dyDescent="0.25">
      <c r="A119" s="445" t="s">
        <v>108</v>
      </c>
      <c r="B119" s="304" t="s">
        <v>232</v>
      </c>
      <c r="C119" s="717">
        <f>'RM_5.1.3.sz.mell'!C119</f>
        <v>0</v>
      </c>
      <c r="D119" s="1476">
        <f>'RM_5.1.3.sz.mell'!K119</f>
        <v>0</v>
      </c>
      <c r="E119" s="274"/>
    </row>
    <row r="120" spans="1:5" ht="12" customHeight="1" x14ac:dyDescent="0.25">
      <c r="A120" s="445" t="s">
        <v>117</v>
      </c>
      <c r="B120" s="303" t="s">
        <v>428</v>
      </c>
      <c r="C120" s="717">
        <f>'RM_5.1.3.sz.mell'!C120</f>
        <v>0</v>
      </c>
      <c r="D120" s="1476">
        <f>'RM_5.1.3.sz.mell'!K120</f>
        <v>0</v>
      </c>
      <c r="E120" s="274"/>
    </row>
    <row r="121" spans="1:5" ht="12" customHeight="1" x14ac:dyDescent="0.25">
      <c r="A121" s="445" t="s">
        <v>119</v>
      </c>
      <c r="B121" s="422" t="s">
        <v>370</v>
      </c>
      <c r="C121" s="717">
        <f>'RM_5.1.3.sz.mell'!C121</f>
        <v>0</v>
      </c>
      <c r="D121" s="1476">
        <f>'RM_5.1.3.sz.mell'!K121</f>
        <v>0</v>
      </c>
      <c r="E121" s="274"/>
    </row>
    <row r="122" spans="1:5" ht="12" customHeight="1" x14ac:dyDescent="0.25">
      <c r="A122" s="445" t="s">
        <v>188</v>
      </c>
      <c r="B122" s="147" t="s">
        <v>353</v>
      </c>
      <c r="C122" s="717">
        <f>'RM_5.1.3.sz.mell'!C122</f>
        <v>0</v>
      </c>
      <c r="D122" s="1476">
        <f>'RM_5.1.3.sz.mell'!K122</f>
        <v>0</v>
      </c>
      <c r="E122" s="274"/>
    </row>
    <row r="123" spans="1:5" ht="12" customHeight="1" x14ac:dyDescent="0.25">
      <c r="A123" s="445" t="s">
        <v>189</v>
      </c>
      <c r="B123" s="147" t="s">
        <v>369</v>
      </c>
      <c r="C123" s="717">
        <f>'RM_5.1.3.sz.mell'!C123</f>
        <v>0</v>
      </c>
      <c r="D123" s="1476">
        <f>'RM_5.1.3.sz.mell'!K123</f>
        <v>0</v>
      </c>
      <c r="E123" s="274"/>
    </row>
    <row r="124" spans="1:5" ht="12" customHeight="1" x14ac:dyDescent="0.25">
      <c r="A124" s="445" t="s">
        <v>190</v>
      </c>
      <c r="B124" s="147" t="s">
        <v>368</v>
      </c>
      <c r="C124" s="717">
        <f>'RM_5.1.3.sz.mell'!C124</f>
        <v>0</v>
      </c>
      <c r="D124" s="1476">
        <f>'RM_5.1.3.sz.mell'!K124</f>
        <v>0</v>
      </c>
      <c r="E124" s="274"/>
    </row>
    <row r="125" spans="1:5" ht="12" customHeight="1" x14ac:dyDescent="0.25">
      <c r="A125" s="445" t="s">
        <v>361</v>
      </c>
      <c r="B125" s="147" t="s">
        <v>356</v>
      </c>
      <c r="C125" s="717">
        <f>'RM_5.1.3.sz.mell'!C125</f>
        <v>0</v>
      </c>
      <c r="D125" s="1476">
        <f>'RM_5.1.3.sz.mell'!K125</f>
        <v>0</v>
      </c>
      <c r="E125" s="274"/>
    </row>
    <row r="126" spans="1:5" ht="12" customHeight="1" x14ac:dyDescent="0.25">
      <c r="A126" s="445" t="s">
        <v>362</v>
      </c>
      <c r="B126" s="147" t="s">
        <v>367</v>
      </c>
      <c r="C126" s="717">
        <f>'RM_5.1.3.sz.mell'!C126</f>
        <v>0</v>
      </c>
      <c r="D126" s="1476">
        <f>'RM_5.1.3.sz.mell'!K126</f>
        <v>0</v>
      </c>
      <c r="E126" s="274"/>
    </row>
    <row r="127" spans="1:5" ht="12" customHeight="1" thickBot="1" x14ac:dyDescent="0.3">
      <c r="A127" s="454" t="s">
        <v>363</v>
      </c>
      <c r="B127" s="147" t="s">
        <v>366</v>
      </c>
      <c r="C127" s="719">
        <f>'RM_5.1.3.sz.mell'!C127</f>
        <v>0</v>
      </c>
      <c r="D127" s="1477">
        <f>'RM_5.1.3.sz.mell'!K127</f>
        <v>0</v>
      </c>
      <c r="E127" s="276"/>
    </row>
    <row r="128" spans="1:5" ht="12" customHeight="1" thickBot="1" x14ac:dyDescent="0.3">
      <c r="A128" s="32" t="s">
        <v>20</v>
      </c>
      <c r="B128" s="128" t="s">
        <v>448</v>
      </c>
      <c r="C128" s="407">
        <f>'RM_5.1.3.sz.mell'!C128</f>
        <v>0</v>
      </c>
      <c r="D128" s="725">
        <f>'RM_5.1.3.sz.mell'!K128</f>
        <v>0</v>
      </c>
      <c r="E128" s="273">
        <f>+E93+E114</f>
        <v>0</v>
      </c>
    </row>
    <row r="129" spans="1:11" ht="12" customHeight="1" thickBot="1" x14ac:dyDescent="0.3">
      <c r="A129" s="32" t="s">
        <v>21</v>
      </c>
      <c r="B129" s="128" t="s">
        <v>449</v>
      </c>
      <c r="C129" s="407">
        <f>'RM_5.1.3.sz.mell'!C129</f>
        <v>0</v>
      </c>
      <c r="D129" s="725">
        <f>'RM_5.1.3.sz.mell'!K129</f>
        <v>0</v>
      </c>
      <c r="E129" s="273">
        <f>+E130+E131+E132</f>
        <v>0</v>
      </c>
    </row>
    <row r="130" spans="1:11" s="99" customFormat="1" ht="12" customHeight="1" x14ac:dyDescent="0.25">
      <c r="A130" s="445" t="s">
        <v>268</v>
      </c>
      <c r="B130" s="9" t="s">
        <v>517</v>
      </c>
      <c r="C130" s="717">
        <f>'RM_5.1.3.sz.mell'!C130</f>
        <v>0</v>
      </c>
      <c r="D130" s="1476">
        <f>'RM_5.1.3.sz.mell'!K130</f>
        <v>0</v>
      </c>
      <c r="E130" s="274"/>
    </row>
    <row r="131" spans="1:11" ht="12" customHeight="1" x14ac:dyDescent="0.25">
      <c r="A131" s="445" t="s">
        <v>269</v>
      </c>
      <c r="B131" s="9" t="s">
        <v>457</v>
      </c>
      <c r="C131" s="717">
        <f>'RM_5.1.3.sz.mell'!C131</f>
        <v>0</v>
      </c>
      <c r="D131" s="1476">
        <f>'RM_5.1.3.sz.mell'!K131</f>
        <v>0</v>
      </c>
      <c r="E131" s="274"/>
    </row>
    <row r="132" spans="1:11" ht="12" customHeight="1" thickBot="1" x14ac:dyDescent="0.3">
      <c r="A132" s="454" t="s">
        <v>270</v>
      </c>
      <c r="B132" s="7" t="s">
        <v>516</v>
      </c>
      <c r="C132" s="717">
        <f>'RM_5.1.3.sz.mell'!C132</f>
        <v>0</v>
      </c>
      <c r="D132" s="1476">
        <f>'RM_5.1.3.sz.mell'!K132</f>
        <v>0</v>
      </c>
      <c r="E132" s="274"/>
    </row>
    <row r="133" spans="1:11" ht="12" customHeight="1" thickBot="1" x14ac:dyDescent="0.3">
      <c r="A133" s="32" t="s">
        <v>22</v>
      </c>
      <c r="B133" s="128" t="s">
        <v>450</v>
      </c>
      <c r="C133" s="407">
        <f>'RM_5.1.3.sz.mell'!C133</f>
        <v>0</v>
      </c>
      <c r="D133" s="725">
        <f>'RM_5.1.3.sz.mell'!K133</f>
        <v>0</v>
      </c>
      <c r="E133" s="273">
        <f>+E134+E135+E136+E137+E138+E139</f>
        <v>0</v>
      </c>
    </row>
    <row r="134" spans="1:11" ht="12" customHeight="1" x14ac:dyDescent="0.25">
      <c r="A134" s="445" t="s">
        <v>91</v>
      </c>
      <c r="B134" s="9" t="s">
        <v>459</v>
      </c>
      <c r="C134" s="717">
        <f>'RM_5.1.3.sz.mell'!C134</f>
        <v>0</v>
      </c>
      <c r="D134" s="1476">
        <f>'RM_5.1.3.sz.mell'!K134</f>
        <v>0</v>
      </c>
      <c r="E134" s="274"/>
    </row>
    <row r="135" spans="1:11" ht="12" customHeight="1" x14ac:dyDescent="0.25">
      <c r="A135" s="445" t="s">
        <v>92</v>
      </c>
      <c r="B135" s="9" t="s">
        <v>451</v>
      </c>
      <c r="C135" s="717">
        <f>'RM_5.1.3.sz.mell'!C135</f>
        <v>0</v>
      </c>
      <c r="D135" s="1476">
        <f>'RM_5.1.3.sz.mell'!K135</f>
        <v>0</v>
      </c>
      <c r="E135" s="274"/>
    </row>
    <row r="136" spans="1:11" ht="12" customHeight="1" x14ac:dyDescent="0.25">
      <c r="A136" s="445" t="s">
        <v>93</v>
      </c>
      <c r="B136" s="9" t="s">
        <v>452</v>
      </c>
      <c r="C136" s="717">
        <f>'RM_5.1.3.sz.mell'!C136</f>
        <v>0</v>
      </c>
      <c r="D136" s="1476">
        <f>'RM_5.1.3.sz.mell'!K136</f>
        <v>0</v>
      </c>
      <c r="E136" s="274"/>
    </row>
    <row r="137" spans="1:11" ht="12" customHeight="1" x14ac:dyDescent="0.25">
      <c r="A137" s="445" t="s">
        <v>175</v>
      </c>
      <c r="B137" s="9" t="s">
        <v>515</v>
      </c>
      <c r="C137" s="717">
        <f>'RM_5.1.3.sz.mell'!C137</f>
        <v>0</v>
      </c>
      <c r="D137" s="1476">
        <f>'RM_5.1.3.sz.mell'!K137</f>
        <v>0</v>
      </c>
      <c r="E137" s="274"/>
    </row>
    <row r="138" spans="1:11" ht="12" customHeight="1" x14ac:dyDescent="0.25">
      <c r="A138" s="445" t="s">
        <v>176</v>
      </c>
      <c r="B138" s="9" t="s">
        <v>454</v>
      </c>
      <c r="C138" s="717">
        <f>'RM_5.1.3.sz.mell'!C138</f>
        <v>0</v>
      </c>
      <c r="D138" s="1476">
        <f>'RM_5.1.3.sz.mell'!K138</f>
        <v>0</v>
      </c>
      <c r="E138" s="274"/>
    </row>
    <row r="139" spans="1:11" s="99" customFormat="1" ht="12" customHeight="1" thickBot="1" x14ac:dyDescent="0.3">
      <c r="A139" s="454" t="s">
        <v>177</v>
      </c>
      <c r="B139" s="7" t="s">
        <v>455</v>
      </c>
      <c r="C139" s="717">
        <f>'RM_5.1.3.sz.mell'!C139</f>
        <v>0</v>
      </c>
      <c r="D139" s="1476">
        <f>'RM_5.1.3.sz.mell'!K139</f>
        <v>0</v>
      </c>
      <c r="E139" s="274"/>
    </row>
    <row r="140" spans="1:11" ht="12" customHeight="1" thickBot="1" x14ac:dyDescent="0.3">
      <c r="A140" s="32" t="s">
        <v>23</v>
      </c>
      <c r="B140" s="128" t="s">
        <v>541</v>
      </c>
      <c r="C140" s="414">
        <f>'RM_5.1.3.sz.mell'!C140</f>
        <v>0</v>
      </c>
      <c r="D140" s="726">
        <f>'RM_5.1.3.sz.mell'!K140</f>
        <v>0</v>
      </c>
      <c r="E140" s="457">
        <f>+E141+E142+E144+E145+E143</f>
        <v>0</v>
      </c>
      <c r="K140" s="256"/>
    </row>
    <row r="141" spans="1:11" x14ac:dyDescent="0.25">
      <c r="A141" s="445" t="s">
        <v>94</v>
      </c>
      <c r="B141" s="9" t="s">
        <v>371</v>
      </c>
      <c r="C141" s="717">
        <f>'RM_5.1.3.sz.mell'!C141</f>
        <v>0</v>
      </c>
      <c r="D141" s="1476">
        <f>'RM_5.1.3.sz.mell'!K141</f>
        <v>0</v>
      </c>
      <c r="E141" s="274"/>
    </row>
    <row r="142" spans="1:11" ht="12" customHeight="1" x14ac:dyDescent="0.25">
      <c r="A142" s="445" t="s">
        <v>95</v>
      </c>
      <c r="B142" s="9" t="s">
        <v>372</v>
      </c>
      <c r="C142" s="717">
        <f>'RM_5.1.3.sz.mell'!C142</f>
        <v>0</v>
      </c>
      <c r="D142" s="1476">
        <f>'RM_5.1.3.sz.mell'!K142</f>
        <v>0</v>
      </c>
      <c r="E142" s="274"/>
    </row>
    <row r="143" spans="1:11" ht="12" customHeight="1" x14ac:dyDescent="0.25">
      <c r="A143" s="445" t="s">
        <v>288</v>
      </c>
      <c r="B143" s="9" t="s">
        <v>540</v>
      </c>
      <c r="C143" s="717">
        <f>'RM_5.1.3.sz.mell'!C143</f>
        <v>0</v>
      </c>
      <c r="D143" s="1476">
        <f>'RM_5.1.3.sz.mell'!K143</f>
        <v>0</v>
      </c>
      <c r="E143" s="274"/>
    </row>
    <row r="144" spans="1:11" s="99" customFormat="1" ht="12" customHeight="1" x14ac:dyDescent="0.25">
      <c r="A144" s="445" t="s">
        <v>289</v>
      </c>
      <c r="B144" s="9" t="s">
        <v>464</v>
      </c>
      <c r="C144" s="717">
        <f>'RM_5.1.3.sz.mell'!C144</f>
        <v>0</v>
      </c>
      <c r="D144" s="1476">
        <f>'RM_5.1.3.sz.mell'!K144</f>
        <v>0</v>
      </c>
      <c r="E144" s="274"/>
    </row>
    <row r="145" spans="1:5" s="99" customFormat="1" ht="12" customHeight="1" thickBot="1" x14ac:dyDescent="0.3">
      <c r="A145" s="454" t="s">
        <v>290</v>
      </c>
      <c r="B145" s="7" t="s">
        <v>390</v>
      </c>
      <c r="C145" s="717">
        <f>'RM_5.1.3.sz.mell'!C145</f>
        <v>0</v>
      </c>
      <c r="D145" s="1476">
        <f>'RM_5.1.3.sz.mell'!K145</f>
        <v>0</v>
      </c>
      <c r="E145" s="274"/>
    </row>
    <row r="146" spans="1:5" s="99" customFormat="1" ht="12" customHeight="1" thickBot="1" x14ac:dyDescent="0.3">
      <c r="A146" s="32" t="s">
        <v>24</v>
      </c>
      <c r="B146" s="128" t="s">
        <v>465</v>
      </c>
      <c r="C146" s="511">
        <f>'RM_5.1.3.sz.mell'!C146</f>
        <v>0</v>
      </c>
      <c r="D146" s="727">
        <f>'RM_5.1.3.sz.mell'!K146</f>
        <v>0</v>
      </c>
      <c r="E146" s="505">
        <f>+E147+E148+E149+E150+E151</f>
        <v>0</v>
      </c>
    </row>
    <row r="147" spans="1:5" s="99" customFormat="1" ht="12" customHeight="1" x14ac:dyDescent="0.25">
      <c r="A147" s="445" t="s">
        <v>96</v>
      </c>
      <c r="B147" s="9" t="s">
        <v>460</v>
      </c>
      <c r="C147" s="717">
        <f>'RM_5.1.3.sz.mell'!C147</f>
        <v>0</v>
      </c>
      <c r="D147" s="1476">
        <f>'RM_5.1.3.sz.mell'!K147</f>
        <v>0</v>
      </c>
      <c r="E147" s="274"/>
    </row>
    <row r="148" spans="1:5" s="99" customFormat="1" ht="12" customHeight="1" x14ac:dyDescent="0.25">
      <c r="A148" s="445" t="s">
        <v>97</v>
      </c>
      <c r="B148" s="9" t="s">
        <v>467</v>
      </c>
      <c r="C148" s="717">
        <f>'RM_5.1.3.sz.mell'!C148</f>
        <v>0</v>
      </c>
      <c r="D148" s="1476">
        <f>'RM_5.1.3.sz.mell'!K148</f>
        <v>0</v>
      </c>
      <c r="E148" s="274"/>
    </row>
    <row r="149" spans="1:5" s="99" customFormat="1" ht="12" customHeight="1" x14ac:dyDescent="0.25">
      <c r="A149" s="445" t="s">
        <v>300</v>
      </c>
      <c r="B149" s="9" t="s">
        <v>462</v>
      </c>
      <c r="C149" s="717">
        <f>'RM_5.1.3.sz.mell'!C149</f>
        <v>0</v>
      </c>
      <c r="D149" s="1476">
        <f>'RM_5.1.3.sz.mell'!K149</f>
        <v>0</v>
      </c>
      <c r="E149" s="274"/>
    </row>
    <row r="150" spans="1:5" s="99" customFormat="1" ht="12" customHeight="1" x14ac:dyDescent="0.25">
      <c r="A150" s="445" t="s">
        <v>301</v>
      </c>
      <c r="B150" s="9" t="s">
        <v>518</v>
      </c>
      <c r="C150" s="717">
        <f>'RM_5.1.3.sz.mell'!C150</f>
        <v>0</v>
      </c>
      <c r="D150" s="1476">
        <f>'RM_5.1.3.sz.mell'!K150</f>
        <v>0</v>
      </c>
      <c r="E150" s="274"/>
    </row>
    <row r="151" spans="1:5" ht="12.75" customHeight="1" thickBot="1" x14ac:dyDescent="0.3">
      <c r="A151" s="454" t="s">
        <v>466</v>
      </c>
      <c r="B151" s="7" t="s">
        <v>469</v>
      </c>
      <c r="C151" s="719">
        <f>'RM_5.1.3.sz.mell'!C151</f>
        <v>0</v>
      </c>
      <c r="D151" s="1477">
        <f>'RM_5.1.3.sz.mell'!K151</f>
        <v>0</v>
      </c>
      <c r="E151" s="276"/>
    </row>
    <row r="152" spans="1:5" ht="12.75" customHeight="1" thickBot="1" x14ac:dyDescent="0.3">
      <c r="A152" s="500" t="s">
        <v>25</v>
      </c>
      <c r="B152" s="128" t="s">
        <v>470</v>
      </c>
      <c r="C152" s="511">
        <f>'RM_5.1.3.sz.mell'!C152</f>
        <v>0</v>
      </c>
      <c r="D152" s="727">
        <f>'RM_5.1.3.sz.mell'!K152</f>
        <v>0</v>
      </c>
      <c r="E152" s="505"/>
    </row>
    <row r="153" spans="1:5" ht="12.75" customHeight="1" thickBot="1" x14ac:dyDescent="0.3">
      <c r="A153" s="500" t="s">
        <v>26</v>
      </c>
      <c r="B153" s="128" t="s">
        <v>471</v>
      </c>
      <c r="C153" s="511">
        <f>'RM_5.1.3.sz.mell'!C153</f>
        <v>0</v>
      </c>
      <c r="D153" s="727">
        <f>'RM_5.1.3.sz.mell'!K153</f>
        <v>0</v>
      </c>
      <c r="E153" s="505"/>
    </row>
    <row r="154" spans="1:5" ht="12" customHeight="1" thickBot="1" x14ac:dyDescent="0.3">
      <c r="A154" s="32" t="s">
        <v>27</v>
      </c>
      <c r="B154" s="128" t="s">
        <v>473</v>
      </c>
      <c r="C154" s="513">
        <f>'RM_5.1.3.sz.mell'!C154</f>
        <v>0</v>
      </c>
      <c r="D154" s="733">
        <f>'RM_5.1.3.sz.mell'!K154</f>
        <v>0</v>
      </c>
      <c r="E154" s="507">
        <f>+E129+E133+E140+E146+E152+E153</f>
        <v>0</v>
      </c>
    </row>
    <row r="155" spans="1:5" ht="15.15" customHeight="1" thickBot="1" x14ac:dyDescent="0.3">
      <c r="A155" s="456" t="s">
        <v>28</v>
      </c>
      <c r="B155" s="390" t="s">
        <v>472</v>
      </c>
      <c r="C155" s="513">
        <f>'RM_5.1.3.sz.mell'!C155</f>
        <v>0</v>
      </c>
      <c r="D155" s="733">
        <f>'RM_5.1.3.sz.mell'!K155</f>
        <v>0</v>
      </c>
      <c r="E155" s="507">
        <f>+E128+E154</f>
        <v>0</v>
      </c>
    </row>
    <row r="156" spans="1:5" s="1437" customFormat="1" ht="13.8" thickBot="1" x14ac:dyDescent="0.3">
      <c r="A156" s="1433"/>
      <c r="B156" s="1434"/>
      <c r="C156" s="1430">
        <f>'RM_5.1.3.sz.mell'!C156</f>
        <v>0</v>
      </c>
      <c r="D156" s="1430">
        <f>'RM_5.1.3.sz.mell'!K156</f>
        <v>0</v>
      </c>
      <c r="E156" s="1436"/>
    </row>
    <row r="157" spans="1:5" ht="15.15" customHeight="1" thickBot="1" x14ac:dyDescent="0.3">
      <c r="A157" s="960" t="s">
        <v>846</v>
      </c>
      <c r="B157" s="961"/>
      <c r="C157" s="1508">
        <f>'RM_5.1.3.sz.mell'!C157</f>
        <v>0</v>
      </c>
      <c r="D157" s="1508">
        <f>'RM_5.1.3.sz.mell'!K157</f>
        <v>0</v>
      </c>
      <c r="E157" s="959"/>
    </row>
    <row r="158" spans="1:5" ht="14.4" customHeight="1" thickBot="1" x14ac:dyDescent="0.3">
      <c r="A158" s="962" t="s">
        <v>847</v>
      </c>
      <c r="B158" s="963"/>
      <c r="C158" s="1508">
        <f>'RM_5.1.3.sz.mell'!C158</f>
        <v>0</v>
      </c>
      <c r="D158" s="1508">
        <f>'RM_5.1.3.sz.mell'!K158</f>
        <v>0</v>
      </c>
      <c r="E158" s="959"/>
    </row>
  </sheetData>
  <sheetProtection sheet="1" formatCells="0"/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tabColor theme="8"/>
  </sheetPr>
  <dimension ref="A1:E61"/>
  <sheetViews>
    <sheetView zoomScale="120" zoomScaleNormal="120" workbookViewId="0">
      <selection activeCell="K44" sqref="K44"/>
    </sheetView>
  </sheetViews>
  <sheetFormatPr defaultColWidth="9.33203125" defaultRowHeight="13.2" x14ac:dyDescent="0.25"/>
  <cols>
    <col min="1" max="1" width="13" style="252" customWidth="1"/>
    <col min="2" max="2" width="59" style="253" customWidth="1"/>
    <col min="3" max="5" width="15.77734375" style="253" customWidth="1"/>
    <col min="6" max="16384" width="9.33203125" style="253"/>
  </cols>
  <sheetData>
    <row r="1" spans="1:5" s="233" customFormat="1" ht="21.15" customHeight="1" thickBot="1" x14ac:dyDescent="0.3">
      <c r="A1" s="611"/>
      <c r="B1" s="1832" t="str">
        <f>CONCATENATE("6.2. melléklet ",IB_ALAPADATOK!A7," ",IB_ALAPADATOK!B7," ",IB_ALAPADATOK!C7," ",IB_ALAPADATOK!D7)</f>
        <v>6.2. melléklet a 2019. I. félévi költségvetési tájékoztatóhoz</v>
      </c>
      <c r="C1" s="1833"/>
      <c r="D1" s="1833"/>
      <c r="E1" s="1833"/>
    </row>
    <row r="2" spans="1:5" s="465" customFormat="1" ht="23.4" thickBot="1" x14ac:dyDescent="0.3">
      <c r="A2" s="965" t="s">
        <v>848</v>
      </c>
      <c r="B2" s="1837" t="str">
        <f>IB_ALAPADATOK!A11</f>
        <v>……………………. Polgármesteri /Közös Önkormányzati Hivatal</v>
      </c>
      <c r="C2" s="1838"/>
      <c r="D2" s="1839"/>
      <c r="E2" s="966" t="s">
        <v>59</v>
      </c>
    </row>
    <row r="3" spans="1:5" s="465" customFormat="1" ht="23.4" thickBot="1" x14ac:dyDescent="0.3">
      <c r="A3" s="965" t="s">
        <v>203</v>
      </c>
      <c r="B3" s="1837" t="s">
        <v>398</v>
      </c>
      <c r="C3" s="1838"/>
      <c r="D3" s="1839"/>
      <c r="E3" s="966" t="s">
        <v>54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'IB_6.1.3.sz.mell'!E4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'RM_5.2.sz.mell'!C10</f>
        <v>0</v>
      </c>
      <c r="D8" s="322">
        <f>'RM_5.2.sz.mell'!K10</f>
        <v>0</v>
      </c>
      <c r="E8" s="371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'RM_5.2.sz.mell'!C11</f>
        <v>0</v>
      </c>
      <c r="D9" s="1481">
        <f>'RM_5.2.sz.mell'!K11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'RM_5.2.sz.mell'!C12</f>
        <v>0</v>
      </c>
      <c r="D10" s="1478">
        <f>'RM_5.2.sz.mell'!K12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'RM_5.2.sz.mell'!C13</f>
        <v>0</v>
      </c>
      <c r="D11" s="1478">
        <f>'RM_5.2.sz.mell'!K13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'RM_5.2.sz.mell'!C14</f>
        <v>0</v>
      </c>
      <c r="D12" s="1478">
        <f>'RM_5.2.sz.mell'!K14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'RM_5.2.sz.mell'!C15</f>
        <v>0</v>
      </c>
      <c r="D13" s="1478">
        <f>'RM_5.2.sz.mell'!K15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'RM_5.2.sz.mell'!C16</f>
        <v>0</v>
      </c>
      <c r="D14" s="1478">
        <f>'RM_5.2.sz.mell'!K16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'RM_5.2.sz.mell'!C17</f>
        <v>0</v>
      </c>
      <c r="D15" s="1478">
        <f>'RM_5.2.sz.mell'!K17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'RM_5.2.sz.mell'!C18</f>
        <v>0</v>
      </c>
      <c r="D16" s="1482">
        <f>'RM_5.2.sz.mell'!K18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'RM_5.2.sz.mell'!C19</f>
        <v>0</v>
      </c>
      <c r="D17" s="1478">
        <f>'RM_5.2.sz.mell'!K19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'RM_5.2.sz.mell'!C20</f>
        <v>0</v>
      </c>
      <c r="D18" s="751">
        <f>'RM_5.2.sz.mell'!K20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'RM_5.2.sz.mell'!C21</f>
        <v>0</v>
      </c>
      <c r="D19" s="751">
        <f>'RM_5.2.sz.mell'!K21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'RM_5.2.sz.mell'!C22</f>
        <v>0</v>
      </c>
      <c r="D20" s="322">
        <f>'RM_5.2.sz.mell'!K22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'RM_5.2.sz.mell'!C23</f>
        <v>0</v>
      </c>
      <c r="D21" s="1478">
        <f>'RM_5.2.sz.mell'!K23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'RM_5.2.sz.mell'!C24</f>
        <v>0</v>
      </c>
      <c r="D22" s="1478">
        <f>'RM_5.2.sz.mell'!K24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'RM_5.2.sz.mell'!C25</f>
        <v>0</v>
      </c>
      <c r="D23" s="1478">
        <f>'RM_5.2.sz.mell'!K25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521</v>
      </c>
      <c r="C24" s="1478">
        <f>'RM_5.2.sz.mell'!C26</f>
        <v>0</v>
      </c>
      <c r="D24" s="1478">
        <f>'RM_5.2.sz.mell'!K26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'RM_5.2.sz.mell'!C27</f>
        <v>0</v>
      </c>
      <c r="D25" s="322">
        <f>'RM_5.2.sz.mell'!K27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522</v>
      </c>
      <c r="C26" s="322">
        <f>'RM_5.2.sz.mell'!C28</f>
        <v>0</v>
      </c>
      <c r="D26" s="322">
        <f>'RM_5.2.sz.mell'!K28</f>
        <v>0</v>
      </c>
      <c r="E26" s="371">
        <f>+E27+E28+E29</f>
        <v>0</v>
      </c>
    </row>
    <row r="27" spans="1:5" s="468" customFormat="1" ht="12" customHeight="1" x14ac:dyDescent="0.25">
      <c r="A27" s="462" t="s">
        <v>268</v>
      </c>
      <c r="B27" s="463" t="s">
        <v>263</v>
      </c>
      <c r="C27" s="1483">
        <f>'RM_5.2.sz.mell'!C29</f>
        <v>0</v>
      </c>
      <c r="D27" s="1483">
        <f>'RM_5.2.sz.mell'!K29</f>
        <v>0</v>
      </c>
      <c r="E27" s="884"/>
    </row>
    <row r="28" spans="1:5" s="468" customFormat="1" ht="12" customHeight="1" x14ac:dyDescent="0.25">
      <c r="A28" s="462" t="s">
        <v>269</v>
      </c>
      <c r="B28" s="463" t="s">
        <v>402</v>
      </c>
      <c r="C28" s="1478">
        <f>'RM_5.2.sz.mell'!C30</f>
        <v>0</v>
      </c>
      <c r="D28" s="1478">
        <f>'RM_5.2.sz.mell'!K30</f>
        <v>0</v>
      </c>
      <c r="E28" s="877"/>
    </row>
    <row r="29" spans="1:5" s="468" customFormat="1" ht="12" customHeight="1" x14ac:dyDescent="0.25">
      <c r="A29" s="462" t="s">
        <v>270</v>
      </c>
      <c r="B29" s="464" t="s">
        <v>405</v>
      </c>
      <c r="C29" s="1478">
        <f>'RM_5.2.sz.mell'!C31</f>
        <v>0</v>
      </c>
      <c r="D29" s="1478">
        <f>'RM_5.2.sz.mell'!K31</f>
        <v>0</v>
      </c>
      <c r="E29" s="877"/>
    </row>
    <row r="30" spans="1:5" s="468" customFormat="1" ht="12" customHeight="1" thickBot="1" x14ac:dyDescent="0.3">
      <c r="A30" s="461" t="s">
        <v>271</v>
      </c>
      <c r="B30" s="145" t="s">
        <v>523</v>
      </c>
      <c r="C30" s="1518">
        <f>'RM_5.2.sz.mell'!C32</f>
        <v>0</v>
      </c>
      <c r="D30" s="1518">
        <f>'RM_5.2.sz.mell'!K32</f>
        <v>0</v>
      </c>
      <c r="E30" s="969"/>
    </row>
    <row r="31" spans="1:5" s="468" customFormat="1" ht="12" customHeight="1" thickBot="1" x14ac:dyDescent="0.3">
      <c r="A31" s="209" t="s">
        <v>22</v>
      </c>
      <c r="B31" s="128" t="s">
        <v>406</v>
      </c>
      <c r="C31" s="322">
        <f>'RM_5.2.sz.mell'!C33</f>
        <v>0</v>
      </c>
      <c r="D31" s="322">
        <f>'RM_5.2.sz.mell'!K33</f>
        <v>0</v>
      </c>
      <c r="E31" s="371">
        <f>+E32+E33+E34</f>
        <v>0</v>
      </c>
    </row>
    <row r="32" spans="1:5" s="468" customFormat="1" ht="12" customHeight="1" x14ac:dyDescent="0.25">
      <c r="A32" s="462" t="s">
        <v>91</v>
      </c>
      <c r="B32" s="463" t="s">
        <v>291</v>
      </c>
      <c r="C32" s="1483">
        <f>'RM_5.2.sz.mell'!C34</f>
        <v>0</v>
      </c>
      <c r="D32" s="1483">
        <f>'RM_5.2.sz.mell'!K34</f>
        <v>0</v>
      </c>
      <c r="E32" s="884"/>
    </row>
    <row r="33" spans="1:5" s="468" customFormat="1" ht="12" customHeight="1" x14ac:dyDescent="0.25">
      <c r="A33" s="462" t="s">
        <v>92</v>
      </c>
      <c r="B33" s="464" t="s">
        <v>292</v>
      </c>
      <c r="C33" s="757">
        <f>'RM_5.2.sz.mell'!C35</f>
        <v>0</v>
      </c>
      <c r="D33" s="757">
        <f>'RM_5.2.sz.mell'!K35</f>
        <v>0</v>
      </c>
      <c r="E33" s="879"/>
    </row>
    <row r="34" spans="1:5" s="468" customFormat="1" ht="12" customHeight="1" thickBot="1" x14ac:dyDescent="0.3">
      <c r="A34" s="461" t="s">
        <v>93</v>
      </c>
      <c r="B34" s="145" t="s">
        <v>293</v>
      </c>
      <c r="C34" s="1518">
        <f>'RM_5.2.sz.mell'!C36</f>
        <v>0</v>
      </c>
      <c r="D34" s="1518">
        <f>'RM_5.2.sz.mell'!K36</f>
        <v>0</v>
      </c>
      <c r="E34" s="969"/>
    </row>
    <row r="35" spans="1:5" s="378" customFormat="1" ht="12" customHeight="1" thickBot="1" x14ac:dyDescent="0.3">
      <c r="A35" s="209" t="s">
        <v>23</v>
      </c>
      <c r="B35" s="128" t="s">
        <v>376</v>
      </c>
      <c r="C35" s="322">
        <f>'RM_5.2.sz.mell'!C37</f>
        <v>0</v>
      </c>
      <c r="D35" s="322">
        <f>'RM_5.2.sz.mell'!K37</f>
        <v>0</v>
      </c>
      <c r="E35" s="370"/>
    </row>
    <row r="36" spans="1:5" s="378" customFormat="1" ht="12" customHeight="1" thickBot="1" x14ac:dyDescent="0.3">
      <c r="A36" s="209" t="s">
        <v>24</v>
      </c>
      <c r="B36" s="128" t="s">
        <v>407</v>
      </c>
      <c r="C36" s="322">
        <f>'RM_5.2.sz.mell'!C38</f>
        <v>0</v>
      </c>
      <c r="D36" s="322">
        <f>'RM_5.2.sz.mell'!K38</f>
        <v>0</v>
      </c>
      <c r="E36" s="370"/>
    </row>
    <row r="37" spans="1:5" s="378" customFormat="1" ht="12" customHeight="1" thickBot="1" x14ac:dyDescent="0.3">
      <c r="A37" s="201" t="s">
        <v>25</v>
      </c>
      <c r="B37" s="128" t="s">
        <v>408</v>
      </c>
      <c r="C37" s="322">
        <f>'RM_5.2.sz.mell'!C39</f>
        <v>0</v>
      </c>
      <c r="D37" s="322">
        <f>'RM_5.2.sz.mell'!K39</f>
        <v>0</v>
      </c>
      <c r="E37" s="371">
        <f>+E8+E20+E25+E26+E31+E35+E36</f>
        <v>0</v>
      </c>
    </row>
    <row r="38" spans="1:5" s="378" customFormat="1" ht="12" customHeight="1" thickBot="1" x14ac:dyDescent="0.3">
      <c r="A38" s="243" t="s">
        <v>26</v>
      </c>
      <c r="B38" s="128" t="s">
        <v>409</v>
      </c>
      <c r="C38" s="322">
        <f>'RM_5.2.sz.mell'!C40</f>
        <v>0</v>
      </c>
      <c r="D38" s="322">
        <f>'RM_5.2.sz.mell'!K40</f>
        <v>0</v>
      </c>
      <c r="E38" s="371">
        <f>+E39+E40+E41</f>
        <v>0</v>
      </c>
    </row>
    <row r="39" spans="1:5" s="378" customFormat="1" ht="12" customHeight="1" x14ac:dyDescent="0.25">
      <c r="A39" s="462" t="s">
        <v>410</v>
      </c>
      <c r="B39" s="463" t="s">
        <v>236</v>
      </c>
      <c r="C39" s="1483">
        <f>'RM_5.2.sz.mell'!C41</f>
        <v>0</v>
      </c>
      <c r="D39" s="1483">
        <f>'RM_5.2.sz.mell'!K41</f>
        <v>0</v>
      </c>
      <c r="E39" s="884"/>
    </row>
    <row r="40" spans="1:5" s="378" customFormat="1" ht="12" customHeight="1" x14ac:dyDescent="0.25">
      <c r="A40" s="462" t="s">
        <v>411</v>
      </c>
      <c r="B40" s="464" t="s">
        <v>2</v>
      </c>
      <c r="C40" s="757">
        <f>'RM_5.2.sz.mell'!C42</f>
        <v>0</v>
      </c>
      <c r="D40" s="757">
        <f>'RM_5.2.sz.mell'!K42</f>
        <v>0</v>
      </c>
      <c r="E40" s="879"/>
    </row>
    <row r="41" spans="1:5" s="468" customFormat="1" ht="12" customHeight="1" thickBot="1" x14ac:dyDescent="0.3">
      <c r="A41" s="461" t="s">
        <v>412</v>
      </c>
      <c r="B41" s="145" t="s">
        <v>413</v>
      </c>
      <c r="C41" s="1518">
        <f>'RM_5.2.sz.mell'!C43</f>
        <v>0</v>
      </c>
      <c r="D41" s="1518">
        <f>'RM_5.2.sz.mell'!K43</f>
        <v>0</v>
      </c>
      <c r="E41" s="969"/>
    </row>
    <row r="42" spans="1:5" s="468" customFormat="1" ht="15.15" customHeight="1" thickBot="1" x14ac:dyDescent="0.25">
      <c r="A42" s="243" t="s">
        <v>27</v>
      </c>
      <c r="B42" s="244" t="s">
        <v>414</v>
      </c>
      <c r="C42" s="970">
        <f>'RM_5.2.sz.mell'!C44</f>
        <v>0</v>
      </c>
      <c r="D42" s="970">
        <f>'RM_5.2.sz.mell'!K44</f>
        <v>0</v>
      </c>
      <c r="E42" s="374">
        <f>+E37+E38</f>
        <v>0</v>
      </c>
    </row>
    <row r="43" spans="1:5" s="468" customFormat="1" ht="15.15" customHeight="1" x14ac:dyDescent="0.25">
      <c r="A43" s="245"/>
      <c r="B43" s="246"/>
      <c r="C43" s="372"/>
    </row>
    <row r="44" spans="1:5" ht="13.8" thickBot="1" x14ac:dyDescent="0.3">
      <c r="A44" s="247"/>
      <c r="B44" s="248"/>
      <c r="C44" s="373"/>
    </row>
    <row r="45" spans="1:5" s="467" customFormat="1" ht="16.5" customHeight="1" thickBot="1" x14ac:dyDescent="0.3">
      <c r="A45" s="1758" t="s">
        <v>57</v>
      </c>
      <c r="B45" s="1835"/>
      <c r="C45" s="1835"/>
      <c r="D45" s="1835"/>
      <c r="E45" s="1836"/>
    </row>
    <row r="46" spans="1:5" s="469" customFormat="1" ht="12" customHeight="1" thickBot="1" x14ac:dyDescent="0.3">
      <c r="A46" s="209" t="s">
        <v>18</v>
      </c>
      <c r="B46" s="128" t="s">
        <v>415</v>
      </c>
      <c r="C46" s="322">
        <f>'RM_5.2.sz.mell'!C46</f>
        <v>0</v>
      </c>
      <c r="D46" s="322">
        <f>'RM_5.2.sz.mell'!K46</f>
        <v>0</v>
      </c>
      <c r="E46" s="371">
        <f>SUM(E47:E51)</f>
        <v>0</v>
      </c>
    </row>
    <row r="47" spans="1:5" ht="12" customHeight="1" x14ac:dyDescent="0.25">
      <c r="A47" s="461" t="s">
        <v>98</v>
      </c>
      <c r="B47" s="9" t="s">
        <v>49</v>
      </c>
      <c r="C47" s="1483">
        <f>'RM_5.2.sz.mell'!C47</f>
        <v>0</v>
      </c>
      <c r="D47" s="1483">
        <f>'RM_5.2.sz.mell'!K47</f>
        <v>0</v>
      </c>
      <c r="E47" s="884"/>
    </row>
    <row r="48" spans="1:5" ht="12" customHeight="1" x14ac:dyDescent="0.25">
      <c r="A48" s="461" t="s">
        <v>99</v>
      </c>
      <c r="B48" s="8" t="s">
        <v>183</v>
      </c>
      <c r="C48" s="755">
        <f>'RM_5.2.sz.mell'!C48</f>
        <v>0</v>
      </c>
      <c r="D48" s="755">
        <f>'RM_5.2.sz.mell'!K48</f>
        <v>0</v>
      </c>
      <c r="E48" s="880"/>
    </row>
    <row r="49" spans="1:5" ht="12" customHeight="1" x14ac:dyDescent="0.25">
      <c r="A49" s="461" t="s">
        <v>100</v>
      </c>
      <c r="B49" s="8" t="s">
        <v>140</v>
      </c>
      <c r="C49" s="755">
        <f>'RM_5.2.sz.mell'!C49</f>
        <v>0</v>
      </c>
      <c r="D49" s="755">
        <f>'RM_5.2.sz.mell'!K49</f>
        <v>0</v>
      </c>
      <c r="E49" s="880"/>
    </row>
    <row r="50" spans="1:5" ht="12" customHeight="1" x14ac:dyDescent="0.25">
      <c r="A50" s="461" t="s">
        <v>101</v>
      </c>
      <c r="B50" s="8" t="s">
        <v>184</v>
      </c>
      <c r="C50" s="755">
        <f>'RM_5.2.sz.mell'!C50</f>
        <v>0</v>
      </c>
      <c r="D50" s="755">
        <f>'RM_5.2.sz.mell'!K50</f>
        <v>0</v>
      </c>
      <c r="E50" s="880"/>
    </row>
    <row r="51" spans="1:5" ht="12" customHeight="1" thickBot="1" x14ac:dyDescent="0.3">
      <c r="A51" s="461" t="s">
        <v>148</v>
      </c>
      <c r="B51" s="8" t="s">
        <v>185</v>
      </c>
      <c r="C51" s="755">
        <f>'RM_5.2.sz.mell'!C51</f>
        <v>0</v>
      </c>
      <c r="D51" s="755">
        <f>'RM_5.2.sz.mell'!K51</f>
        <v>0</v>
      </c>
      <c r="E51" s="880"/>
    </row>
    <row r="52" spans="1:5" ht="12" customHeight="1" thickBot="1" x14ac:dyDescent="0.3">
      <c r="A52" s="209" t="s">
        <v>19</v>
      </c>
      <c r="B52" s="128" t="s">
        <v>416</v>
      </c>
      <c r="C52" s="322">
        <f>'RM_5.2.sz.mell'!C52</f>
        <v>0</v>
      </c>
      <c r="D52" s="322">
        <f>'RM_5.2.sz.mell'!K52</f>
        <v>0</v>
      </c>
      <c r="E52" s="371">
        <f>SUM(E53:E55)</f>
        <v>0</v>
      </c>
    </row>
    <row r="53" spans="1:5" s="469" customFormat="1" ht="12" customHeight="1" x14ac:dyDescent="0.25">
      <c r="A53" s="461" t="s">
        <v>104</v>
      </c>
      <c r="B53" s="9" t="s">
        <v>230</v>
      </c>
      <c r="C53" s="1483">
        <f>'RM_5.2.sz.mell'!C53</f>
        <v>0</v>
      </c>
      <c r="D53" s="1483">
        <f>'RM_5.2.sz.mell'!K53</f>
        <v>0</v>
      </c>
      <c r="E53" s="884"/>
    </row>
    <row r="54" spans="1:5" ht="12" customHeight="1" x14ac:dyDescent="0.25">
      <c r="A54" s="461" t="s">
        <v>105</v>
      </c>
      <c r="B54" s="8" t="s">
        <v>187</v>
      </c>
      <c r="C54" s="755">
        <f>'RM_5.2.sz.mell'!C54</f>
        <v>0</v>
      </c>
      <c r="D54" s="755">
        <f>'RM_5.2.sz.mell'!K54</f>
        <v>0</v>
      </c>
      <c r="E54" s="880"/>
    </row>
    <row r="55" spans="1:5" ht="12" customHeight="1" x14ac:dyDescent="0.25">
      <c r="A55" s="461" t="s">
        <v>106</v>
      </c>
      <c r="B55" s="8" t="s">
        <v>58</v>
      </c>
      <c r="C55" s="755">
        <f>'RM_5.2.sz.mell'!C55</f>
        <v>0</v>
      </c>
      <c r="D55" s="755">
        <f>'RM_5.2.sz.mell'!K55</f>
        <v>0</v>
      </c>
      <c r="E55" s="880"/>
    </row>
    <row r="56" spans="1:5" ht="12" customHeight="1" thickBot="1" x14ac:dyDescent="0.3">
      <c r="A56" s="461" t="s">
        <v>107</v>
      </c>
      <c r="B56" s="8" t="s">
        <v>524</v>
      </c>
      <c r="C56" s="755">
        <f>'RM_5.2.sz.mell'!C56</f>
        <v>0</v>
      </c>
      <c r="D56" s="755">
        <f>'RM_5.2.sz.mell'!K56</f>
        <v>0</v>
      </c>
      <c r="E56" s="880"/>
    </row>
    <row r="57" spans="1:5" ht="12" customHeight="1" thickBot="1" x14ac:dyDescent="0.3">
      <c r="A57" s="209" t="s">
        <v>20</v>
      </c>
      <c r="B57" s="128" t="s">
        <v>13</v>
      </c>
      <c r="C57" s="322">
        <f>'RM_5.2.sz.mell'!C57</f>
        <v>0</v>
      </c>
      <c r="D57" s="322">
        <f>'RM_5.2.sz.mell'!K57</f>
        <v>0</v>
      </c>
      <c r="E57" s="370"/>
    </row>
    <row r="58" spans="1:5" ht="15.15" customHeight="1" thickBot="1" x14ac:dyDescent="0.3">
      <c r="A58" s="209" t="s">
        <v>21</v>
      </c>
      <c r="B58" s="251" t="s">
        <v>529</v>
      </c>
      <c r="C58" s="970">
        <f>'RM_5.2.sz.mell'!C58</f>
        <v>0</v>
      </c>
      <c r="D58" s="970">
        <f>'RM_5.2.sz.mell'!K58</f>
        <v>0</v>
      </c>
      <c r="E58" s="374">
        <f>+E46+E52+E57</f>
        <v>0</v>
      </c>
    </row>
    <row r="59" spans="1:5" s="1434" customFormat="1" ht="13.8" thickBot="1" x14ac:dyDescent="0.3">
      <c r="A59" s="1433"/>
      <c r="C59" s="1430">
        <f>'RM_5.2.sz.mell'!C59</f>
        <v>0</v>
      </c>
      <c r="D59" s="1430">
        <f>'RM_5.2.sz.mell'!K59</f>
        <v>0</v>
      </c>
      <c r="E59" s="1436"/>
    </row>
    <row r="60" spans="1:5" ht="15.15" customHeight="1" thickBot="1" x14ac:dyDescent="0.3">
      <c r="A60" s="960" t="s">
        <v>846</v>
      </c>
      <c r="B60" s="961"/>
      <c r="C60" s="1508">
        <f>'RM_5.2.sz.mell'!C60</f>
        <v>0</v>
      </c>
      <c r="D60" s="1508">
        <f>'RM_5.2.sz.mell'!K60</f>
        <v>0</v>
      </c>
      <c r="E60" s="959"/>
    </row>
    <row r="61" spans="1:5" ht="14.4" customHeight="1" thickBot="1" x14ac:dyDescent="0.3">
      <c r="A61" s="962" t="s">
        <v>847</v>
      </c>
      <c r="B61" s="963"/>
      <c r="C61" s="1508">
        <f>'RM_5.2.sz.mell'!C61</f>
        <v>0</v>
      </c>
      <c r="D61" s="1508">
        <f>'RM_5.2.sz.mell'!K61</f>
        <v>0</v>
      </c>
      <c r="E61" s="959"/>
    </row>
  </sheetData>
  <sheetProtection sheet="1" formatCells="0"/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tabColor theme="8"/>
  </sheetPr>
  <dimension ref="A1:E61"/>
  <sheetViews>
    <sheetView zoomScale="120" zoomScaleNormal="120" workbookViewId="0">
      <selection activeCell="J27" sqref="J27"/>
    </sheetView>
  </sheetViews>
  <sheetFormatPr defaultColWidth="9.33203125" defaultRowHeight="13.2" x14ac:dyDescent="0.25"/>
  <cols>
    <col min="1" max="1" width="13" style="252" customWidth="1"/>
    <col min="2" max="2" width="59" style="253" customWidth="1"/>
    <col min="3" max="5" width="15.77734375" style="253" customWidth="1"/>
    <col min="6" max="16384" width="9.33203125" style="253"/>
  </cols>
  <sheetData>
    <row r="1" spans="1:5" s="233" customFormat="1" ht="21.15" customHeight="1" thickBot="1" x14ac:dyDescent="0.35">
      <c r="A1" s="611"/>
      <c r="B1" s="1840" t="str">
        <f>CONCATENATE("6.2.1. melléklet ",IB_ALAPADATOK!A7," ",IB_ALAPADATOK!B7," ",IB_ALAPADATOK!C7," ",IB_ALAPADATOK!D7)</f>
        <v>6.2.1. melléklet a 2019. I. félévi költségvetési tájékoztatóhoz</v>
      </c>
      <c r="C1" s="1841"/>
      <c r="D1" s="1841"/>
      <c r="E1" s="1841"/>
    </row>
    <row r="2" spans="1:5" s="465" customFormat="1" ht="23.4" thickBot="1" x14ac:dyDescent="0.3">
      <c r="A2" s="965" t="s">
        <v>848</v>
      </c>
      <c r="B2" s="1837" t="str">
        <f>CONCATENATE('IB_6.2.sz.mell'!B2:D2)</f>
        <v>……………………. Polgármesteri /Közös Önkormányzati Hivatal</v>
      </c>
      <c r="C2" s="1838"/>
      <c r="D2" s="1839"/>
      <c r="E2" s="966" t="s">
        <v>59</v>
      </c>
    </row>
    <row r="3" spans="1:5" s="465" customFormat="1" ht="23.4" thickBot="1" x14ac:dyDescent="0.3">
      <c r="A3" s="965" t="s">
        <v>203</v>
      </c>
      <c r="B3" s="1837" t="s">
        <v>417</v>
      </c>
      <c r="C3" s="1838"/>
      <c r="D3" s="1839"/>
      <c r="E3" s="966" t="s">
        <v>59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'RM_5.2.1.sz.mell'!C10</f>
        <v>0</v>
      </c>
      <c r="D8" s="322">
        <f>'RM_5.2.1.sz.mell'!K10</f>
        <v>0</v>
      </c>
      <c r="E8" s="371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'RM_5.2.1.sz.mell'!C11</f>
        <v>0</v>
      </c>
      <c r="D9" s="1481">
        <f>'RM_5.2.1.sz.mell'!K11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'RM_5.2.1.sz.mell'!C12</f>
        <v>0</v>
      </c>
      <c r="D10" s="1478">
        <f>'RM_5.2.1.sz.mell'!K12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'RM_5.2.1.sz.mell'!C13</f>
        <v>0</v>
      </c>
      <c r="D11" s="1478">
        <f>'RM_5.2.1.sz.mell'!K13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'RM_5.2.1.sz.mell'!C14</f>
        <v>0</v>
      </c>
      <c r="D12" s="1478">
        <f>'RM_5.2.1.sz.mell'!K14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'RM_5.2.1.sz.mell'!C15</f>
        <v>0</v>
      </c>
      <c r="D13" s="1478">
        <f>'RM_5.2.1.sz.mell'!K15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'RM_5.2.1.sz.mell'!C16</f>
        <v>0</v>
      </c>
      <c r="D14" s="1478">
        <f>'RM_5.2.1.sz.mell'!K16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'RM_5.2.1.sz.mell'!C17</f>
        <v>0</v>
      </c>
      <c r="D15" s="1478">
        <f>'RM_5.2.1.sz.mell'!K17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'RM_5.2.1.sz.mell'!C18</f>
        <v>0</v>
      </c>
      <c r="D16" s="1482">
        <f>'RM_5.2.1.sz.mell'!K18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'RM_5.2.1.sz.mell'!C19</f>
        <v>0</v>
      </c>
      <c r="D17" s="1478">
        <f>'RM_5.2.1.sz.mell'!K19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'RM_5.2.1.sz.mell'!C20</f>
        <v>0</v>
      </c>
      <c r="D18" s="751">
        <f>'RM_5.2.1.sz.mell'!K20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'RM_5.2.1.sz.mell'!C21</f>
        <v>0</v>
      </c>
      <c r="D19" s="751">
        <f>'RM_5.2.1.sz.mell'!K21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'RM_5.2.1.sz.mell'!C22</f>
        <v>0</v>
      </c>
      <c r="D20" s="322">
        <f>'RM_5.2.1.sz.mell'!K22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'RM_5.2.1.sz.mell'!C23</f>
        <v>0</v>
      </c>
      <c r="D21" s="1478">
        <f>'RM_5.2.1.sz.mell'!K23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'RM_5.2.1.sz.mell'!C24</f>
        <v>0</v>
      </c>
      <c r="D22" s="1478">
        <f>'RM_5.2.1.sz.mell'!K24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'RM_5.2.1.sz.mell'!C25</f>
        <v>0</v>
      </c>
      <c r="D23" s="1478">
        <f>'RM_5.2.1.sz.mell'!K25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521</v>
      </c>
      <c r="C24" s="1478">
        <f>'RM_5.2.1.sz.mell'!C26</f>
        <v>0</v>
      </c>
      <c r="D24" s="1478">
        <f>'RM_5.2.1.sz.mell'!K26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'RM_5.2.1.sz.mell'!C27</f>
        <v>0</v>
      </c>
      <c r="D25" s="322">
        <f>'RM_5.2.1.sz.mell'!K27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522</v>
      </c>
      <c r="C26" s="322">
        <f>'RM_5.2.1.sz.mell'!C28</f>
        <v>0</v>
      </c>
      <c r="D26" s="322">
        <f>'RM_5.2.1.sz.mell'!K28</f>
        <v>0</v>
      </c>
      <c r="E26" s="371">
        <f>+E27+E28+E29</f>
        <v>0</v>
      </c>
    </row>
    <row r="27" spans="1:5" s="468" customFormat="1" ht="12" customHeight="1" x14ac:dyDescent="0.25">
      <c r="A27" s="462" t="s">
        <v>268</v>
      </c>
      <c r="B27" s="463" t="s">
        <v>263</v>
      </c>
      <c r="C27" s="1483">
        <f>'RM_5.2.1.sz.mell'!C29</f>
        <v>0</v>
      </c>
      <c r="D27" s="1483">
        <f>'RM_5.2.1.sz.mell'!K29</f>
        <v>0</v>
      </c>
      <c r="E27" s="884"/>
    </row>
    <row r="28" spans="1:5" s="468" customFormat="1" ht="12" customHeight="1" x14ac:dyDescent="0.25">
      <c r="A28" s="462" t="s">
        <v>269</v>
      </c>
      <c r="B28" s="463" t="s">
        <v>402</v>
      </c>
      <c r="C28" s="1478">
        <f>'RM_5.2.1.sz.mell'!C30</f>
        <v>0</v>
      </c>
      <c r="D28" s="1478">
        <f>'RM_5.2.1.sz.mell'!K30</f>
        <v>0</v>
      </c>
      <c r="E28" s="877"/>
    </row>
    <row r="29" spans="1:5" s="468" customFormat="1" ht="12" customHeight="1" x14ac:dyDescent="0.25">
      <c r="A29" s="462" t="s">
        <v>270</v>
      </c>
      <c r="B29" s="464" t="s">
        <v>405</v>
      </c>
      <c r="C29" s="1478">
        <f>'RM_5.2.1.sz.mell'!C31</f>
        <v>0</v>
      </c>
      <c r="D29" s="1478">
        <f>'RM_5.2.1.sz.mell'!K31</f>
        <v>0</v>
      </c>
      <c r="E29" s="877"/>
    </row>
    <row r="30" spans="1:5" s="468" customFormat="1" ht="12" customHeight="1" thickBot="1" x14ac:dyDescent="0.3">
      <c r="A30" s="461" t="s">
        <v>271</v>
      </c>
      <c r="B30" s="145" t="s">
        <v>523</v>
      </c>
      <c r="C30" s="1518">
        <f>'RM_5.2.1.sz.mell'!C32</f>
        <v>0</v>
      </c>
      <c r="D30" s="1518">
        <f>'RM_5.2.1.sz.mell'!K32</f>
        <v>0</v>
      </c>
      <c r="E30" s="969"/>
    </row>
    <row r="31" spans="1:5" s="468" customFormat="1" ht="12" customHeight="1" thickBot="1" x14ac:dyDescent="0.3">
      <c r="A31" s="209" t="s">
        <v>22</v>
      </c>
      <c r="B31" s="128" t="s">
        <v>406</v>
      </c>
      <c r="C31" s="322">
        <f>'RM_5.2.1.sz.mell'!C33</f>
        <v>0</v>
      </c>
      <c r="D31" s="322">
        <f>'RM_5.2.1.sz.mell'!K33</f>
        <v>0</v>
      </c>
      <c r="E31" s="371">
        <f>+E32+E33+E34</f>
        <v>0</v>
      </c>
    </row>
    <row r="32" spans="1:5" s="468" customFormat="1" ht="12" customHeight="1" x14ac:dyDescent="0.25">
      <c r="A32" s="462" t="s">
        <v>91</v>
      </c>
      <c r="B32" s="463" t="s">
        <v>291</v>
      </c>
      <c r="C32" s="1483">
        <f>'RM_5.2.1.sz.mell'!C34</f>
        <v>0</v>
      </c>
      <c r="D32" s="1483">
        <f>'RM_5.2.1.sz.mell'!K34</f>
        <v>0</v>
      </c>
      <c r="E32" s="884"/>
    </row>
    <row r="33" spans="1:5" s="468" customFormat="1" ht="12" customHeight="1" x14ac:dyDescent="0.25">
      <c r="A33" s="462" t="s">
        <v>92</v>
      </c>
      <c r="B33" s="464" t="s">
        <v>292</v>
      </c>
      <c r="C33" s="757">
        <f>'RM_5.2.1.sz.mell'!C35</f>
        <v>0</v>
      </c>
      <c r="D33" s="757">
        <f>'RM_5.2.1.sz.mell'!K35</f>
        <v>0</v>
      </c>
      <c r="E33" s="879"/>
    </row>
    <row r="34" spans="1:5" s="468" customFormat="1" ht="12" customHeight="1" thickBot="1" x14ac:dyDescent="0.3">
      <c r="A34" s="461" t="s">
        <v>93</v>
      </c>
      <c r="B34" s="145" t="s">
        <v>293</v>
      </c>
      <c r="C34" s="1518">
        <f>'RM_5.2.1.sz.mell'!C36</f>
        <v>0</v>
      </c>
      <c r="D34" s="1518">
        <f>'RM_5.2.1.sz.mell'!K36</f>
        <v>0</v>
      </c>
      <c r="E34" s="969"/>
    </row>
    <row r="35" spans="1:5" s="378" customFormat="1" ht="12" customHeight="1" thickBot="1" x14ac:dyDescent="0.3">
      <c r="A35" s="209" t="s">
        <v>23</v>
      </c>
      <c r="B35" s="128" t="s">
        <v>376</v>
      </c>
      <c r="C35" s="322">
        <f>'RM_5.2.1.sz.mell'!C37</f>
        <v>0</v>
      </c>
      <c r="D35" s="322">
        <f>'RM_5.2.1.sz.mell'!K37</f>
        <v>0</v>
      </c>
      <c r="E35" s="370"/>
    </row>
    <row r="36" spans="1:5" s="378" customFormat="1" ht="12" customHeight="1" thickBot="1" x14ac:dyDescent="0.3">
      <c r="A36" s="209" t="s">
        <v>24</v>
      </c>
      <c r="B36" s="128" t="s">
        <v>407</v>
      </c>
      <c r="C36" s="322">
        <f>'RM_5.2.1.sz.mell'!C38</f>
        <v>0</v>
      </c>
      <c r="D36" s="322">
        <f>'RM_5.2.1.sz.mell'!K38</f>
        <v>0</v>
      </c>
      <c r="E36" s="370"/>
    </row>
    <row r="37" spans="1:5" s="378" customFormat="1" ht="12" customHeight="1" thickBot="1" x14ac:dyDescent="0.3">
      <c r="A37" s="201" t="s">
        <v>25</v>
      </c>
      <c r="B37" s="128" t="s">
        <v>408</v>
      </c>
      <c r="C37" s="322">
        <f>'RM_5.2.1.sz.mell'!C39</f>
        <v>0</v>
      </c>
      <c r="D37" s="322">
        <f>'RM_5.2.1.sz.mell'!K39</f>
        <v>0</v>
      </c>
      <c r="E37" s="371">
        <f>+E8+E20+E25+E26+E31+E35+E36</f>
        <v>0</v>
      </c>
    </row>
    <row r="38" spans="1:5" s="378" customFormat="1" ht="12" customHeight="1" thickBot="1" x14ac:dyDescent="0.3">
      <c r="A38" s="243" t="s">
        <v>26</v>
      </c>
      <c r="B38" s="128" t="s">
        <v>409</v>
      </c>
      <c r="C38" s="322">
        <f>'RM_5.2.1.sz.mell'!C40</f>
        <v>0</v>
      </c>
      <c r="D38" s="322">
        <f>'RM_5.2.1.sz.mell'!K40</f>
        <v>0</v>
      </c>
      <c r="E38" s="371">
        <f>+E39+E40+E41</f>
        <v>0</v>
      </c>
    </row>
    <row r="39" spans="1:5" s="378" customFormat="1" ht="12" customHeight="1" x14ac:dyDescent="0.25">
      <c r="A39" s="462" t="s">
        <v>410</v>
      </c>
      <c r="B39" s="463" t="s">
        <v>236</v>
      </c>
      <c r="C39" s="1483">
        <f>'RM_5.2.1.sz.mell'!C41</f>
        <v>0</v>
      </c>
      <c r="D39" s="1483">
        <f>'RM_5.2.1.sz.mell'!K41</f>
        <v>0</v>
      </c>
      <c r="E39" s="884"/>
    </row>
    <row r="40" spans="1:5" s="378" customFormat="1" ht="12" customHeight="1" x14ac:dyDescent="0.25">
      <c r="A40" s="462" t="s">
        <v>411</v>
      </c>
      <c r="B40" s="464" t="s">
        <v>2</v>
      </c>
      <c r="C40" s="757">
        <f>'RM_5.2.1.sz.mell'!C42</f>
        <v>0</v>
      </c>
      <c r="D40" s="757">
        <f>'RM_5.2.1.sz.mell'!K42</f>
        <v>0</v>
      </c>
      <c r="E40" s="879"/>
    </row>
    <row r="41" spans="1:5" s="468" customFormat="1" ht="12" customHeight="1" thickBot="1" x14ac:dyDescent="0.3">
      <c r="A41" s="461" t="s">
        <v>412</v>
      </c>
      <c r="B41" s="145" t="s">
        <v>413</v>
      </c>
      <c r="C41" s="1518">
        <f>'RM_5.2.1.sz.mell'!C43</f>
        <v>0</v>
      </c>
      <c r="D41" s="1518">
        <f>'RM_5.2.1.sz.mell'!K43</f>
        <v>0</v>
      </c>
      <c r="E41" s="969"/>
    </row>
    <row r="42" spans="1:5" s="468" customFormat="1" ht="15.15" customHeight="1" thickBot="1" x14ac:dyDescent="0.25">
      <c r="A42" s="243" t="s">
        <v>27</v>
      </c>
      <c r="B42" s="244" t="s">
        <v>414</v>
      </c>
      <c r="C42" s="970">
        <f>'RM_5.2.1.sz.mell'!C44</f>
        <v>0</v>
      </c>
      <c r="D42" s="970">
        <f>'RM_5.2.1.sz.mell'!K44</f>
        <v>0</v>
      </c>
      <c r="E42" s="374">
        <f>+E37+E38</f>
        <v>0</v>
      </c>
    </row>
    <row r="43" spans="1:5" s="468" customFormat="1" ht="15.15" customHeight="1" x14ac:dyDescent="0.25">
      <c r="A43" s="245"/>
      <c r="B43" s="246"/>
      <c r="C43" s="372"/>
    </row>
    <row r="44" spans="1:5" ht="13.8" thickBot="1" x14ac:dyDescent="0.3">
      <c r="A44" s="247"/>
      <c r="B44" s="248"/>
      <c r="C44" s="373"/>
    </row>
    <row r="45" spans="1:5" s="467" customFormat="1" ht="16.5" customHeight="1" thickBot="1" x14ac:dyDescent="0.3">
      <c r="A45" s="1758" t="s">
        <v>57</v>
      </c>
      <c r="B45" s="1835"/>
      <c r="C45" s="1835"/>
      <c r="D45" s="1835"/>
      <c r="E45" s="1836"/>
    </row>
    <row r="46" spans="1:5" s="469" customFormat="1" ht="12" customHeight="1" thickBot="1" x14ac:dyDescent="0.3">
      <c r="A46" s="209" t="s">
        <v>18</v>
      </c>
      <c r="B46" s="128" t="s">
        <v>415</v>
      </c>
      <c r="C46" s="322">
        <f>'RM_5.2.1.sz.mell'!C46</f>
        <v>0</v>
      </c>
      <c r="D46" s="322">
        <f>'RM_5.2.1.sz.mell'!K46</f>
        <v>0</v>
      </c>
      <c r="E46" s="371">
        <f>SUM(E47:E51)</f>
        <v>0</v>
      </c>
    </row>
    <row r="47" spans="1:5" ht="12" customHeight="1" x14ac:dyDescent="0.25">
      <c r="A47" s="461" t="s">
        <v>98</v>
      </c>
      <c r="B47" s="9" t="s">
        <v>49</v>
      </c>
      <c r="C47" s="1483">
        <f>'RM_5.2.1.sz.mell'!C47</f>
        <v>0</v>
      </c>
      <c r="D47" s="1483">
        <f>'RM_5.2.1.sz.mell'!K47</f>
        <v>0</v>
      </c>
      <c r="E47" s="884"/>
    </row>
    <row r="48" spans="1:5" ht="12" customHeight="1" x14ac:dyDescent="0.25">
      <c r="A48" s="461" t="s">
        <v>99</v>
      </c>
      <c r="B48" s="8" t="s">
        <v>183</v>
      </c>
      <c r="C48" s="755">
        <f>'RM_5.2.1.sz.mell'!C48</f>
        <v>0</v>
      </c>
      <c r="D48" s="755">
        <f>'RM_5.2.1.sz.mell'!K48</f>
        <v>0</v>
      </c>
      <c r="E48" s="880"/>
    </row>
    <row r="49" spans="1:5" ht="12" customHeight="1" x14ac:dyDescent="0.25">
      <c r="A49" s="461" t="s">
        <v>100</v>
      </c>
      <c r="B49" s="8" t="s">
        <v>140</v>
      </c>
      <c r="C49" s="755">
        <f>'RM_5.2.1.sz.mell'!C49</f>
        <v>0</v>
      </c>
      <c r="D49" s="755">
        <f>'RM_5.2.1.sz.mell'!K49</f>
        <v>0</v>
      </c>
      <c r="E49" s="880"/>
    </row>
    <row r="50" spans="1:5" ht="12" customHeight="1" x14ac:dyDescent="0.25">
      <c r="A50" s="461" t="s">
        <v>101</v>
      </c>
      <c r="B50" s="8" t="s">
        <v>184</v>
      </c>
      <c r="C50" s="755">
        <f>'RM_5.2.1.sz.mell'!C50</f>
        <v>0</v>
      </c>
      <c r="D50" s="755">
        <f>'RM_5.2.1.sz.mell'!K50</f>
        <v>0</v>
      </c>
      <c r="E50" s="880"/>
    </row>
    <row r="51" spans="1:5" ht="12" customHeight="1" thickBot="1" x14ac:dyDescent="0.3">
      <c r="A51" s="461" t="s">
        <v>148</v>
      </c>
      <c r="B51" s="8" t="s">
        <v>185</v>
      </c>
      <c r="C51" s="755">
        <f>'RM_5.2.1.sz.mell'!C51</f>
        <v>0</v>
      </c>
      <c r="D51" s="755">
        <f>'RM_5.2.1.sz.mell'!K51</f>
        <v>0</v>
      </c>
      <c r="E51" s="880"/>
    </row>
    <row r="52" spans="1:5" ht="12" customHeight="1" thickBot="1" x14ac:dyDescent="0.3">
      <c r="A52" s="209" t="s">
        <v>19</v>
      </c>
      <c r="B52" s="128" t="s">
        <v>416</v>
      </c>
      <c r="C52" s="322">
        <f>'RM_5.2.1.sz.mell'!C52</f>
        <v>0</v>
      </c>
      <c r="D52" s="322">
        <f>'RM_5.2.1.sz.mell'!K52</f>
        <v>0</v>
      </c>
      <c r="E52" s="371">
        <f>SUM(E53:E55)</f>
        <v>0</v>
      </c>
    </row>
    <row r="53" spans="1:5" s="469" customFormat="1" ht="12" customHeight="1" x14ac:dyDescent="0.25">
      <c r="A53" s="461" t="s">
        <v>104</v>
      </c>
      <c r="B53" s="9" t="s">
        <v>230</v>
      </c>
      <c r="C53" s="1483">
        <f>'RM_5.2.1.sz.mell'!C53</f>
        <v>0</v>
      </c>
      <c r="D53" s="1483">
        <f>'RM_5.2.1.sz.mell'!K53</f>
        <v>0</v>
      </c>
      <c r="E53" s="884"/>
    </row>
    <row r="54" spans="1:5" ht="12" customHeight="1" x14ac:dyDescent="0.25">
      <c r="A54" s="461" t="s">
        <v>105</v>
      </c>
      <c r="B54" s="8" t="s">
        <v>187</v>
      </c>
      <c r="C54" s="755">
        <f>'RM_5.2.1.sz.mell'!C54</f>
        <v>0</v>
      </c>
      <c r="D54" s="755">
        <f>'RM_5.2.1.sz.mell'!K54</f>
        <v>0</v>
      </c>
      <c r="E54" s="880"/>
    </row>
    <row r="55" spans="1:5" ht="12" customHeight="1" x14ac:dyDescent="0.25">
      <c r="A55" s="461" t="s">
        <v>106</v>
      </c>
      <c r="B55" s="8" t="s">
        <v>58</v>
      </c>
      <c r="C55" s="755">
        <f>'RM_5.2.1.sz.mell'!C55</f>
        <v>0</v>
      </c>
      <c r="D55" s="755">
        <f>'RM_5.2.1.sz.mell'!K55</f>
        <v>0</v>
      </c>
      <c r="E55" s="880"/>
    </row>
    <row r="56" spans="1:5" ht="12" customHeight="1" thickBot="1" x14ac:dyDescent="0.3">
      <c r="A56" s="461" t="s">
        <v>107</v>
      </c>
      <c r="B56" s="8" t="s">
        <v>524</v>
      </c>
      <c r="C56" s="755">
        <f>'RM_5.2.1.sz.mell'!C56</f>
        <v>0</v>
      </c>
      <c r="D56" s="755">
        <f>'RM_5.2.1.sz.mell'!K56</f>
        <v>0</v>
      </c>
      <c r="E56" s="880"/>
    </row>
    <row r="57" spans="1:5" ht="12" customHeight="1" thickBot="1" x14ac:dyDescent="0.3">
      <c r="A57" s="209" t="s">
        <v>20</v>
      </c>
      <c r="B57" s="128" t="s">
        <v>13</v>
      </c>
      <c r="C57" s="322">
        <f>'RM_5.2.1.sz.mell'!C57</f>
        <v>0</v>
      </c>
      <c r="D57" s="322">
        <f>'RM_5.2.1.sz.mell'!K57</f>
        <v>0</v>
      </c>
      <c r="E57" s="370"/>
    </row>
    <row r="58" spans="1:5" ht="15.15" customHeight="1" thickBot="1" x14ac:dyDescent="0.3">
      <c r="A58" s="209" t="s">
        <v>21</v>
      </c>
      <c r="B58" s="251" t="s">
        <v>529</v>
      </c>
      <c r="C58" s="970">
        <f>'RM_5.2.1.sz.mell'!C58</f>
        <v>0</v>
      </c>
      <c r="D58" s="970">
        <f>'RM_5.2.1.sz.mell'!K58</f>
        <v>0</v>
      </c>
      <c r="E58" s="374">
        <f>+E46+E52+E57</f>
        <v>0</v>
      </c>
    </row>
    <row r="59" spans="1:5" ht="13.8" thickBot="1" x14ac:dyDescent="0.3">
      <c r="C59" s="633">
        <f>'RM_5.2.1.sz.mell'!C59</f>
        <v>0</v>
      </c>
      <c r="D59" s="633">
        <f>'RM_5.2.1.sz.mell'!K59</f>
        <v>0</v>
      </c>
      <c r="E59" s="852"/>
    </row>
    <row r="60" spans="1:5" ht="15.15" customHeight="1" thickBot="1" x14ac:dyDescent="0.3">
      <c r="A60" s="960" t="s">
        <v>846</v>
      </c>
      <c r="B60" s="961"/>
      <c r="C60" s="1508">
        <f>'RM_5.2.1.sz.mell'!C60</f>
        <v>0</v>
      </c>
      <c r="D60" s="1508">
        <f>'RM_5.2.1.sz.mell'!K60</f>
        <v>0</v>
      </c>
      <c r="E60" s="959"/>
    </row>
    <row r="61" spans="1:5" ht="14.4" customHeight="1" thickBot="1" x14ac:dyDescent="0.3">
      <c r="A61" s="962" t="s">
        <v>847</v>
      </c>
      <c r="B61" s="963"/>
      <c r="C61" s="1508">
        <f>'RM_5.2.1.sz.mell'!C61</f>
        <v>0</v>
      </c>
      <c r="D61" s="1508">
        <f>'RM_5.2.1.sz.mell'!K61</f>
        <v>0</v>
      </c>
      <c r="E61" s="959"/>
    </row>
  </sheetData>
  <sheetProtection sheet="1" formatCells="0"/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tabColor theme="8"/>
  </sheetPr>
  <dimension ref="A1:E61"/>
  <sheetViews>
    <sheetView zoomScale="120" zoomScaleNormal="120" workbookViewId="0">
      <selection activeCell="H66" sqref="H66"/>
    </sheetView>
  </sheetViews>
  <sheetFormatPr defaultColWidth="9.33203125" defaultRowHeight="13.2" x14ac:dyDescent="0.25"/>
  <cols>
    <col min="1" max="1" width="13" style="252" customWidth="1"/>
    <col min="2" max="2" width="59" style="253" customWidth="1"/>
    <col min="3" max="5" width="15.77734375" style="253" customWidth="1"/>
    <col min="6" max="16384" width="9.33203125" style="253"/>
  </cols>
  <sheetData>
    <row r="1" spans="1:5" s="233" customFormat="1" ht="21.15" customHeight="1" thickBot="1" x14ac:dyDescent="0.3">
      <c r="A1" s="611"/>
      <c r="B1" s="1832" t="str">
        <f>CONCATENATE("6.2.2. melléklet ",IB_ALAPADATOK!A7," ",IB_ALAPADATOK!B7," ",IB_ALAPADATOK!C7," ",IB_ALAPADATOK!D7)</f>
        <v>6.2.2. melléklet a 2019. I. félévi költségvetési tájékoztatóhoz</v>
      </c>
      <c r="C1" s="1833"/>
      <c r="D1" s="1833"/>
      <c r="E1" s="1833"/>
    </row>
    <row r="2" spans="1:5" s="465" customFormat="1" ht="23.4" thickBot="1" x14ac:dyDescent="0.3">
      <c r="A2" s="965" t="s">
        <v>848</v>
      </c>
      <c r="B2" s="1837" t="str">
        <f>CONCATENATE('IB_6.2.1.sz.mell'!B2:D2)</f>
        <v>……………………. Polgármesteri /Közös Önkormányzati Hivatal</v>
      </c>
      <c r="C2" s="1838"/>
      <c r="D2" s="1839"/>
      <c r="E2" s="966" t="s">
        <v>59</v>
      </c>
    </row>
    <row r="3" spans="1:5" s="465" customFormat="1" ht="23.4" thickBot="1" x14ac:dyDescent="0.3">
      <c r="A3" s="965" t="s">
        <v>203</v>
      </c>
      <c r="B3" s="1837" t="s">
        <v>418</v>
      </c>
      <c r="C3" s="1838"/>
      <c r="D3" s="1839"/>
      <c r="E3" s="966" t="s">
        <v>60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'IB_6.2.1.sz.mell'!E4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1481">
        <f>'RM_5.2.2.sz.mell'!C10</f>
        <v>0</v>
      </c>
      <c r="D8" s="1481">
        <f>'RM_5.2.2.sz.mell'!K10</f>
        <v>0</v>
      </c>
      <c r="E8" s="371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'RM_5.2.2.sz.mell'!C11</f>
        <v>0</v>
      </c>
      <c r="D9" s="1481">
        <f>'RM_5.2.2.sz.mell'!K11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'RM_5.2.2.sz.mell'!C12</f>
        <v>0</v>
      </c>
      <c r="D10" s="1478">
        <f>'RM_5.2.2.sz.mell'!K12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'RM_5.2.2.sz.mell'!C13</f>
        <v>0</v>
      </c>
      <c r="D11" s="1478">
        <f>'RM_5.2.2.sz.mell'!K13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'RM_5.2.2.sz.mell'!C14</f>
        <v>0</v>
      </c>
      <c r="D12" s="1478">
        <f>'RM_5.2.2.sz.mell'!K14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'RM_5.2.2.sz.mell'!C15</f>
        <v>0</v>
      </c>
      <c r="D13" s="1478">
        <f>'RM_5.2.2.sz.mell'!K15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'RM_5.2.2.sz.mell'!C16</f>
        <v>0</v>
      </c>
      <c r="D14" s="1478">
        <f>'RM_5.2.2.sz.mell'!K16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'RM_5.2.2.sz.mell'!C17</f>
        <v>0</v>
      </c>
      <c r="D15" s="1478">
        <f>'RM_5.2.2.sz.mell'!K17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'RM_5.2.2.sz.mell'!C18</f>
        <v>0</v>
      </c>
      <c r="D16" s="1482">
        <f>'RM_5.2.2.sz.mell'!K18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'RM_5.2.2.sz.mell'!C19</f>
        <v>0</v>
      </c>
      <c r="D17" s="1478">
        <f>'RM_5.2.2.sz.mell'!K19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'RM_5.2.2.sz.mell'!C20</f>
        <v>0</v>
      </c>
      <c r="D18" s="751">
        <f>'RM_5.2.2.sz.mell'!K20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'RM_5.2.2.sz.mell'!C21</f>
        <v>0</v>
      </c>
      <c r="D19" s="751">
        <f>'RM_5.2.2.sz.mell'!K21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'RM_5.2.2.sz.mell'!C22</f>
        <v>0</v>
      </c>
      <c r="D20" s="322">
        <f>'RM_5.2.2.sz.mell'!K22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'RM_5.2.2.sz.mell'!C23</f>
        <v>0</v>
      </c>
      <c r="D21" s="1478">
        <f>'RM_5.2.2.sz.mell'!K23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'RM_5.2.2.sz.mell'!C24</f>
        <v>0</v>
      </c>
      <c r="D22" s="1478">
        <f>'RM_5.2.2.sz.mell'!K24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'RM_5.2.2.sz.mell'!C25</f>
        <v>0</v>
      </c>
      <c r="D23" s="1478">
        <f>'RM_5.2.2.sz.mell'!K25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521</v>
      </c>
      <c r="C24" s="1478">
        <f>'RM_5.2.2.sz.mell'!C26</f>
        <v>0</v>
      </c>
      <c r="D24" s="1478">
        <f>'RM_5.2.2.sz.mell'!K26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'RM_5.2.2.sz.mell'!C27</f>
        <v>0</v>
      </c>
      <c r="D25" s="322">
        <f>'RM_5.2.2.sz.mell'!K27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522</v>
      </c>
      <c r="C26" s="322">
        <f>'RM_5.2.2.sz.mell'!C28</f>
        <v>0</v>
      </c>
      <c r="D26" s="322">
        <f>'RM_5.2.2.sz.mell'!K28</f>
        <v>0</v>
      </c>
      <c r="E26" s="371">
        <f>+E27+E28+E29</f>
        <v>0</v>
      </c>
    </row>
    <row r="27" spans="1:5" s="468" customFormat="1" ht="12" customHeight="1" x14ac:dyDescent="0.25">
      <c r="A27" s="462" t="s">
        <v>268</v>
      </c>
      <c r="B27" s="463" t="s">
        <v>263</v>
      </c>
      <c r="C27" s="1483">
        <f>'RM_5.2.2.sz.mell'!C29</f>
        <v>0</v>
      </c>
      <c r="D27" s="1483">
        <f>'RM_5.2.2.sz.mell'!K29</f>
        <v>0</v>
      </c>
      <c r="E27" s="884"/>
    </row>
    <row r="28" spans="1:5" s="468" customFormat="1" ht="12" customHeight="1" x14ac:dyDescent="0.25">
      <c r="A28" s="462" t="s">
        <v>269</v>
      </c>
      <c r="B28" s="463" t="s">
        <v>402</v>
      </c>
      <c r="C28" s="1478">
        <f>'RM_5.2.2.sz.mell'!C30</f>
        <v>0</v>
      </c>
      <c r="D28" s="1478">
        <f>'RM_5.2.2.sz.mell'!K30</f>
        <v>0</v>
      </c>
      <c r="E28" s="877"/>
    </row>
    <row r="29" spans="1:5" s="468" customFormat="1" ht="12" customHeight="1" x14ac:dyDescent="0.25">
      <c r="A29" s="462" t="s">
        <v>270</v>
      </c>
      <c r="B29" s="464" t="s">
        <v>405</v>
      </c>
      <c r="C29" s="1478">
        <f>'RM_5.2.2.sz.mell'!C31</f>
        <v>0</v>
      </c>
      <c r="D29" s="1478">
        <f>'RM_5.2.2.sz.mell'!K31</f>
        <v>0</v>
      </c>
      <c r="E29" s="877"/>
    </row>
    <row r="30" spans="1:5" s="468" customFormat="1" ht="12" customHeight="1" thickBot="1" x14ac:dyDescent="0.3">
      <c r="A30" s="461" t="s">
        <v>271</v>
      </c>
      <c r="B30" s="145" t="s">
        <v>523</v>
      </c>
      <c r="C30" s="1518">
        <f>'RM_5.2.2.sz.mell'!C32</f>
        <v>0</v>
      </c>
      <c r="D30" s="1518">
        <f>'RM_5.2.2.sz.mell'!K32</f>
        <v>0</v>
      </c>
      <c r="E30" s="969"/>
    </row>
    <row r="31" spans="1:5" s="468" customFormat="1" ht="12" customHeight="1" thickBot="1" x14ac:dyDescent="0.3">
      <c r="A31" s="209" t="s">
        <v>22</v>
      </c>
      <c r="B31" s="128" t="s">
        <v>406</v>
      </c>
      <c r="C31" s="322">
        <f>'RM_5.2.2.sz.mell'!C33</f>
        <v>0</v>
      </c>
      <c r="D31" s="322">
        <f>'RM_5.2.2.sz.mell'!K33</f>
        <v>0</v>
      </c>
      <c r="E31" s="371">
        <f>+E32+E33+E34</f>
        <v>0</v>
      </c>
    </row>
    <row r="32" spans="1:5" s="468" customFormat="1" ht="12" customHeight="1" x14ac:dyDescent="0.25">
      <c r="A32" s="462" t="s">
        <v>91</v>
      </c>
      <c r="B32" s="463" t="s">
        <v>291</v>
      </c>
      <c r="C32" s="1483">
        <f>'RM_5.2.2.sz.mell'!C34</f>
        <v>0</v>
      </c>
      <c r="D32" s="1483">
        <f>'RM_5.2.2.sz.mell'!K34</f>
        <v>0</v>
      </c>
      <c r="E32" s="884"/>
    </row>
    <row r="33" spans="1:5" s="468" customFormat="1" ht="12" customHeight="1" x14ac:dyDescent="0.25">
      <c r="A33" s="462" t="s">
        <v>92</v>
      </c>
      <c r="B33" s="464" t="s">
        <v>292</v>
      </c>
      <c r="C33" s="757">
        <f>'RM_5.2.2.sz.mell'!C35</f>
        <v>0</v>
      </c>
      <c r="D33" s="757">
        <f>'RM_5.2.2.sz.mell'!K35</f>
        <v>0</v>
      </c>
      <c r="E33" s="879"/>
    </row>
    <row r="34" spans="1:5" s="468" customFormat="1" ht="12" customHeight="1" thickBot="1" x14ac:dyDescent="0.3">
      <c r="A34" s="461" t="s">
        <v>93</v>
      </c>
      <c r="B34" s="145" t="s">
        <v>293</v>
      </c>
      <c r="C34" s="1518">
        <f>'RM_5.2.2.sz.mell'!C36</f>
        <v>0</v>
      </c>
      <c r="D34" s="1518">
        <f>'RM_5.2.2.sz.mell'!K36</f>
        <v>0</v>
      </c>
      <c r="E34" s="969"/>
    </row>
    <row r="35" spans="1:5" s="378" customFormat="1" ht="12" customHeight="1" thickBot="1" x14ac:dyDescent="0.3">
      <c r="A35" s="209" t="s">
        <v>23</v>
      </c>
      <c r="B35" s="128" t="s">
        <v>376</v>
      </c>
      <c r="C35" s="322">
        <f>'RM_5.2.2.sz.mell'!C37</f>
        <v>0</v>
      </c>
      <c r="D35" s="322">
        <f>'RM_5.2.2.sz.mell'!K37</f>
        <v>0</v>
      </c>
      <c r="E35" s="370"/>
    </row>
    <row r="36" spans="1:5" s="378" customFormat="1" ht="12" customHeight="1" thickBot="1" x14ac:dyDescent="0.3">
      <c r="A36" s="209" t="s">
        <v>24</v>
      </c>
      <c r="B36" s="128" t="s">
        <v>407</v>
      </c>
      <c r="C36" s="322">
        <f>'RM_5.2.2.sz.mell'!C38</f>
        <v>0</v>
      </c>
      <c r="D36" s="322">
        <f>'RM_5.2.2.sz.mell'!K38</f>
        <v>0</v>
      </c>
      <c r="E36" s="370"/>
    </row>
    <row r="37" spans="1:5" s="378" customFormat="1" ht="12" customHeight="1" thickBot="1" x14ac:dyDescent="0.3">
      <c r="A37" s="201" t="s">
        <v>25</v>
      </c>
      <c r="B37" s="128" t="s">
        <v>408</v>
      </c>
      <c r="C37" s="322">
        <f>'RM_5.2.2.sz.mell'!C39</f>
        <v>0</v>
      </c>
      <c r="D37" s="322">
        <f>'RM_5.2.2.sz.mell'!K39</f>
        <v>0</v>
      </c>
      <c r="E37" s="371">
        <f>+E8+E20+E25+E26+E31+E35+E36</f>
        <v>0</v>
      </c>
    </row>
    <row r="38" spans="1:5" s="378" customFormat="1" ht="12" customHeight="1" thickBot="1" x14ac:dyDescent="0.3">
      <c r="A38" s="243" t="s">
        <v>26</v>
      </c>
      <c r="B38" s="128" t="s">
        <v>409</v>
      </c>
      <c r="C38" s="322">
        <f>'RM_5.2.2.sz.mell'!C40</f>
        <v>0</v>
      </c>
      <c r="D38" s="322">
        <f>'RM_5.2.2.sz.mell'!K40</f>
        <v>0</v>
      </c>
      <c r="E38" s="371">
        <f>+E39+E40+E41</f>
        <v>0</v>
      </c>
    </row>
    <row r="39" spans="1:5" s="378" customFormat="1" ht="12" customHeight="1" x14ac:dyDescent="0.25">
      <c r="A39" s="462" t="s">
        <v>410</v>
      </c>
      <c r="B39" s="463" t="s">
        <v>236</v>
      </c>
      <c r="C39" s="1483">
        <f>'RM_5.2.2.sz.mell'!C41</f>
        <v>0</v>
      </c>
      <c r="D39" s="1483">
        <f>'RM_5.2.2.sz.mell'!K41</f>
        <v>0</v>
      </c>
      <c r="E39" s="884"/>
    </row>
    <row r="40" spans="1:5" s="378" customFormat="1" ht="12" customHeight="1" x14ac:dyDescent="0.25">
      <c r="A40" s="462" t="s">
        <v>411</v>
      </c>
      <c r="B40" s="464" t="s">
        <v>2</v>
      </c>
      <c r="C40" s="757">
        <f>'RM_5.2.2.sz.mell'!C42</f>
        <v>0</v>
      </c>
      <c r="D40" s="757">
        <f>'RM_5.2.2.sz.mell'!K42</f>
        <v>0</v>
      </c>
      <c r="E40" s="879"/>
    </row>
    <row r="41" spans="1:5" s="468" customFormat="1" ht="12" customHeight="1" thickBot="1" x14ac:dyDescent="0.3">
      <c r="A41" s="461" t="s">
        <v>412</v>
      </c>
      <c r="B41" s="145" t="s">
        <v>413</v>
      </c>
      <c r="C41" s="1518">
        <f>'RM_5.2.2.sz.mell'!C43</f>
        <v>0</v>
      </c>
      <c r="D41" s="1518">
        <f>'RM_5.2.2.sz.mell'!K43</f>
        <v>0</v>
      </c>
      <c r="E41" s="969"/>
    </row>
    <row r="42" spans="1:5" s="468" customFormat="1" ht="15.15" customHeight="1" thickBot="1" x14ac:dyDescent="0.25">
      <c r="A42" s="243" t="s">
        <v>27</v>
      </c>
      <c r="B42" s="244" t="s">
        <v>414</v>
      </c>
      <c r="C42" s="970">
        <f>'RM_5.2.2.sz.mell'!C44</f>
        <v>0</v>
      </c>
      <c r="D42" s="970">
        <f>'RM_5.2.2.sz.mell'!K44</f>
        <v>0</v>
      </c>
      <c r="E42" s="374">
        <f>+E37+E38</f>
        <v>0</v>
      </c>
    </row>
    <row r="43" spans="1:5" s="468" customFormat="1" ht="15.15" customHeight="1" x14ac:dyDescent="0.25">
      <c r="A43" s="245"/>
      <c r="B43" s="246"/>
      <c r="C43" s="372"/>
    </row>
    <row r="44" spans="1:5" ht="13.8" thickBot="1" x14ac:dyDescent="0.3">
      <c r="A44" s="247"/>
      <c r="B44" s="248"/>
      <c r="C44" s="373"/>
    </row>
    <row r="45" spans="1:5" s="467" customFormat="1" ht="16.5" customHeight="1" thickBot="1" x14ac:dyDescent="0.3">
      <c r="A45" s="1758" t="s">
        <v>57</v>
      </c>
      <c r="B45" s="1835"/>
      <c r="C45" s="1835"/>
      <c r="D45" s="1835"/>
      <c r="E45" s="1836"/>
    </row>
    <row r="46" spans="1:5" s="469" customFormat="1" ht="12" customHeight="1" thickBot="1" x14ac:dyDescent="0.3">
      <c r="A46" s="209" t="s">
        <v>18</v>
      </c>
      <c r="B46" s="128" t="s">
        <v>415</v>
      </c>
      <c r="C46" s="322">
        <f>'RM_5.2.2.sz.mell'!C46</f>
        <v>0</v>
      </c>
      <c r="D46" s="322">
        <f>'RM_5.2.2.sz.mell'!K46</f>
        <v>0</v>
      </c>
      <c r="E46" s="371">
        <f>SUM(E47:E51)</f>
        <v>0</v>
      </c>
    </row>
    <row r="47" spans="1:5" ht="12" customHeight="1" x14ac:dyDescent="0.25">
      <c r="A47" s="461" t="s">
        <v>98</v>
      </c>
      <c r="B47" s="9" t="s">
        <v>49</v>
      </c>
      <c r="C47" s="1483">
        <f>'RM_5.2.2.sz.mell'!C47</f>
        <v>0</v>
      </c>
      <c r="D47" s="1483">
        <f>'RM_5.2.2.sz.mell'!K47</f>
        <v>0</v>
      </c>
      <c r="E47" s="884"/>
    </row>
    <row r="48" spans="1:5" ht="12" customHeight="1" x14ac:dyDescent="0.25">
      <c r="A48" s="461" t="s">
        <v>99</v>
      </c>
      <c r="B48" s="8" t="s">
        <v>183</v>
      </c>
      <c r="C48" s="755">
        <f>'RM_5.2.2.sz.mell'!C48</f>
        <v>0</v>
      </c>
      <c r="D48" s="755">
        <f>'RM_5.2.2.sz.mell'!K48</f>
        <v>0</v>
      </c>
      <c r="E48" s="880"/>
    </row>
    <row r="49" spans="1:5" ht="12" customHeight="1" x14ac:dyDescent="0.25">
      <c r="A49" s="461" t="s">
        <v>100</v>
      </c>
      <c r="B49" s="8" t="s">
        <v>140</v>
      </c>
      <c r="C49" s="755">
        <f>'RM_5.2.2.sz.mell'!C49</f>
        <v>0</v>
      </c>
      <c r="D49" s="755">
        <f>'RM_5.2.2.sz.mell'!K49</f>
        <v>0</v>
      </c>
      <c r="E49" s="880"/>
    </row>
    <row r="50" spans="1:5" ht="12" customHeight="1" x14ac:dyDescent="0.25">
      <c r="A50" s="461" t="s">
        <v>101</v>
      </c>
      <c r="B50" s="8" t="s">
        <v>184</v>
      </c>
      <c r="C50" s="755">
        <f>'RM_5.2.2.sz.mell'!C50</f>
        <v>0</v>
      </c>
      <c r="D50" s="755">
        <f>'RM_5.2.2.sz.mell'!K50</f>
        <v>0</v>
      </c>
      <c r="E50" s="880"/>
    </row>
    <row r="51" spans="1:5" ht="12" customHeight="1" thickBot="1" x14ac:dyDescent="0.3">
      <c r="A51" s="461" t="s">
        <v>148</v>
      </c>
      <c r="B51" s="8" t="s">
        <v>185</v>
      </c>
      <c r="C51" s="755">
        <f>'RM_5.2.2.sz.mell'!C51</f>
        <v>0</v>
      </c>
      <c r="D51" s="755">
        <f>'RM_5.2.2.sz.mell'!K51</f>
        <v>0</v>
      </c>
      <c r="E51" s="880"/>
    </row>
    <row r="52" spans="1:5" ht="12" customHeight="1" thickBot="1" x14ac:dyDescent="0.3">
      <c r="A52" s="209" t="s">
        <v>19</v>
      </c>
      <c r="B52" s="128" t="s">
        <v>416</v>
      </c>
      <c r="C52" s="322">
        <f>'RM_5.2.2.sz.mell'!C52</f>
        <v>0</v>
      </c>
      <c r="D52" s="322">
        <f>'RM_5.2.2.sz.mell'!K52</f>
        <v>0</v>
      </c>
      <c r="E52" s="371">
        <f>SUM(E53:E55)</f>
        <v>0</v>
      </c>
    </row>
    <row r="53" spans="1:5" s="469" customFormat="1" ht="12" customHeight="1" x14ac:dyDescent="0.25">
      <c r="A53" s="461" t="s">
        <v>104</v>
      </c>
      <c r="B53" s="9" t="s">
        <v>230</v>
      </c>
      <c r="C53" s="1483">
        <f>'RM_5.2.2.sz.mell'!C53</f>
        <v>0</v>
      </c>
      <c r="D53" s="1483">
        <f>'RM_5.2.2.sz.mell'!K53</f>
        <v>0</v>
      </c>
      <c r="E53" s="884"/>
    </row>
    <row r="54" spans="1:5" ht="12" customHeight="1" x14ac:dyDescent="0.25">
      <c r="A54" s="461" t="s">
        <v>105</v>
      </c>
      <c r="B54" s="8" t="s">
        <v>187</v>
      </c>
      <c r="C54" s="755">
        <f>'RM_5.2.2.sz.mell'!C54</f>
        <v>0</v>
      </c>
      <c r="D54" s="755">
        <f>'RM_5.2.2.sz.mell'!K54</f>
        <v>0</v>
      </c>
      <c r="E54" s="880"/>
    </row>
    <row r="55" spans="1:5" ht="12" customHeight="1" x14ac:dyDescent="0.25">
      <c r="A55" s="461" t="s">
        <v>106</v>
      </c>
      <c r="B55" s="8" t="s">
        <v>58</v>
      </c>
      <c r="C55" s="755">
        <f>'RM_5.2.2.sz.mell'!C55</f>
        <v>0</v>
      </c>
      <c r="D55" s="755">
        <f>'RM_5.2.2.sz.mell'!K55</f>
        <v>0</v>
      </c>
      <c r="E55" s="880"/>
    </row>
    <row r="56" spans="1:5" ht="12" customHeight="1" thickBot="1" x14ac:dyDescent="0.3">
      <c r="A56" s="461" t="s">
        <v>107</v>
      </c>
      <c r="B56" s="8" t="s">
        <v>524</v>
      </c>
      <c r="C56" s="755">
        <f>'RM_5.2.2.sz.mell'!C56</f>
        <v>0</v>
      </c>
      <c r="D56" s="755">
        <f>'RM_5.2.2.sz.mell'!K56</f>
        <v>0</v>
      </c>
      <c r="E56" s="880"/>
    </row>
    <row r="57" spans="1:5" ht="12" customHeight="1" thickBot="1" x14ac:dyDescent="0.3">
      <c r="A57" s="209" t="s">
        <v>20</v>
      </c>
      <c r="B57" s="128" t="s">
        <v>13</v>
      </c>
      <c r="C57" s="322">
        <f>'RM_5.2.2.sz.mell'!C57</f>
        <v>0</v>
      </c>
      <c r="D57" s="322">
        <f>'RM_5.2.2.sz.mell'!K57</f>
        <v>0</v>
      </c>
      <c r="E57" s="370"/>
    </row>
    <row r="58" spans="1:5" ht="15.15" customHeight="1" thickBot="1" x14ac:dyDescent="0.3">
      <c r="A58" s="209" t="s">
        <v>21</v>
      </c>
      <c r="B58" s="251" t="s">
        <v>529</v>
      </c>
      <c r="C58" s="970">
        <f>'RM_5.2.2.sz.mell'!C58</f>
        <v>0</v>
      </c>
      <c r="D58" s="970">
        <f>'RM_5.2.2.sz.mell'!K58</f>
        <v>0</v>
      </c>
      <c r="E58" s="374">
        <f>+E46+E52+E57</f>
        <v>0</v>
      </c>
    </row>
    <row r="59" spans="1:5" ht="13.8" thickBot="1" x14ac:dyDescent="0.3">
      <c r="C59" s="633">
        <f>'RM_5.2.2.sz.mell'!C59</f>
        <v>0</v>
      </c>
      <c r="D59" s="633">
        <f>'RM_5.2.2.sz.mell'!K59</f>
        <v>0</v>
      </c>
      <c r="E59" s="852"/>
    </row>
    <row r="60" spans="1:5" ht="15.15" customHeight="1" thickBot="1" x14ac:dyDescent="0.3">
      <c r="A60" s="960" t="s">
        <v>846</v>
      </c>
      <c r="B60" s="961"/>
      <c r="C60" s="1508">
        <f>'RM_5.2.2.sz.mell'!C60</f>
        <v>0</v>
      </c>
      <c r="D60" s="1508">
        <f>'RM_5.2.2.sz.mell'!K60</f>
        <v>0</v>
      </c>
      <c r="E60" s="959"/>
    </row>
    <row r="61" spans="1:5" ht="14.4" customHeight="1" thickBot="1" x14ac:dyDescent="0.3">
      <c r="A61" s="962" t="s">
        <v>847</v>
      </c>
      <c r="B61" s="963"/>
      <c r="C61" s="1508">
        <f>'RM_5.2.2.sz.mell'!C61</f>
        <v>0</v>
      </c>
      <c r="D61" s="1508">
        <f>'RM_5.2.2.sz.mell'!K61</f>
        <v>0</v>
      </c>
      <c r="E61" s="959"/>
    </row>
  </sheetData>
  <sheetProtection sheet="1" formatCells="0"/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tabColor theme="8"/>
  </sheetPr>
  <dimension ref="A1:E61"/>
  <sheetViews>
    <sheetView zoomScale="120" zoomScaleNormal="120" workbookViewId="0">
      <selection activeCell="J44" sqref="J44"/>
    </sheetView>
  </sheetViews>
  <sheetFormatPr defaultColWidth="9.33203125" defaultRowHeight="13.2" x14ac:dyDescent="0.25"/>
  <cols>
    <col min="1" max="1" width="13" style="252" customWidth="1"/>
    <col min="2" max="2" width="59" style="253" customWidth="1"/>
    <col min="3" max="5" width="15.77734375" style="253" customWidth="1"/>
    <col min="6" max="16384" width="9.33203125" style="253"/>
  </cols>
  <sheetData>
    <row r="1" spans="1:5" s="233" customFormat="1" ht="21.15" customHeight="1" thickBot="1" x14ac:dyDescent="0.3">
      <c r="A1" s="611"/>
      <c r="B1" s="1716" t="str">
        <f>CONCATENATE("6.2.3. melléklet ",IB_ALAPADATOK!A7," ",IB_ALAPADATOK!B7," ",IB_ALAPADATOK!C7," ",IB_ALAPADATOK!D7)</f>
        <v>6.2.3. melléklet a 2019. I. félévi költségvetési tájékoztatóhoz</v>
      </c>
      <c r="C1" s="1842"/>
      <c r="D1" s="1842"/>
      <c r="E1" s="1842"/>
    </row>
    <row r="2" spans="1:5" s="465" customFormat="1" ht="23.4" thickBot="1" x14ac:dyDescent="0.3">
      <c r="A2" s="965" t="s">
        <v>848</v>
      </c>
      <c r="B2" s="1837" t="str">
        <f>CONCATENATE('IB_6.2.2.sz.mell'!B2:D2)</f>
        <v>……………………. Polgármesteri /Közös Önkormányzati Hivatal</v>
      </c>
      <c r="C2" s="1838"/>
      <c r="D2" s="1839"/>
      <c r="E2" s="966" t="s">
        <v>59</v>
      </c>
    </row>
    <row r="3" spans="1:5" s="465" customFormat="1" ht="23.4" thickBot="1" x14ac:dyDescent="0.3">
      <c r="A3" s="965" t="s">
        <v>203</v>
      </c>
      <c r="B3" s="1837" t="s">
        <v>530</v>
      </c>
      <c r="C3" s="1838"/>
      <c r="D3" s="1839"/>
      <c r="E3" s="966" t="s">
        <v>431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'IB_6.2.2.sz.mell'!E4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'RM_5.2.3.sz.mell'!C10</f>
        <v>0</v>
      </c>
      <c r="D8" s="322">
        <f>'RM_5.2.3.sz.mell'!K10</f>
        <v>0</v>
      </c>
      <c r="E8" s="371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'RM_5.2.3.sz.mell'!C11</f>
        <v>0</v>
      </c>
      <c r="D9" s="1481">
        <f>'RM_5.2.3.sz.mell'!K11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'RM_5.2.3.sz.mell'!C12</f>
        <v>0</v>
      </c>
      <c r="D10" s="1478">
        <f>'RM_5.2.3.sz.mell'!K12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'RM_5.2.3.sz.mell'!C13</f>
        <v>0</v>
      </c>
      <c r="D11" s="1478">
        <f>'RM_5.2.3.sz.mell'!K13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'RM_5.2.3.sz.mell'!C14</f>
        <v>0</v>
      </c>
      <c r="D12" s="1478">
        <f>'RM_5.2.3.sz.mell'!K14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'RM_5.2.3.sz.mell'!C15</f>
        <v>0</v>
      </c>
      <c r="D13" s="1478">
        <f>'RM_5.2.3.sz.mell'!K15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'RM_5.2.3.sz.mell'!C16</f>
        <v>0</v>
      </c>
      <c r="D14" s="1478">
        <f>'RM_5.2.3.sz.mell'!K16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'RM_5.2.3.sz.mell'!C17</f>
        <v>0</v>
      </c>
      <c r="D15" s="1478">
        <f>'RM_5.2.3.sz.mell'!K17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'RM_5.2.3.sz.mell'!C18</f>
        <v>0</v>
      </c>
      <c r="D16" s="1482">
        <f>'RM_5.2.3.sz.mell'!K18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'RM_5.2.3.sz.mell'!C19</f>
        <v>0</v>
      </c>
      <c r="D17" s="1478">
        <f>'RM_5.2.3.sz.mell'!K19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'RM_5.2.3.sz.mell'!C20</f>
        <v>0</v>
      </c>
      <c r="D18" s="751">
        <f>'RM_5.2.3.sz.mell'!K20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'RM_5.2.3.sz.mell'!C21</f>
        <v>0</v>
      </c>
      <c r="D19" s="751">
        <f>'RM_5.2.3.sz.mell'!K21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'RM_5.2.3.sz.mell'!C22</f>
        <v>0</v>
      </c>
      <c r="D20" s="322">
        <f>'RM_5.2.3.sz.mell'!K22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'RM_5.2.3.sz.mell'!C23</f>
        <v>0</v>
      </c>
      <c r="D21" s="1478">
        <f>'RM_5.2.3.sz.mell'!K23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'RM_5.2.3.sz.mell'!C24</f>
        <v>0</v>
      </c>
      <c r="D22" s="1478">
        <f>'RM_5.2.3.sz.mell'!K24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'RM_5.2.3.sz.mell'!C25</f>
        <v>0</v>
      </c>
      <c r="D23" s="1478">
        <f>'RM_5.2.3.sz.mell'!K25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521</v>
      </c>
      <c r="C24" s="1478">
        <f>'RM_5.2.3.sz.mell'!C26</f>
        <v>0</v>
      </c>
      <c r="D24" s="1478">
        <f>'RM_5.2.3.sz.mell'!K26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'RM_5.2.3.sz.mell'!C27</f>
        <v>0</v>
      </c>
      <c r="D25" s="322">
        <f>'RM_5.2.3.sz.mell'!K27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522</v>
      </c>
      <c r="C26" s="322">
        <f>'RM_5.2.3.sz.mell'!C28</f>
        <v>0</v>
      </c>
      <c r="D26" s="322">
        <f>'RM_5.2.3.sz.mell'!K28</f>
        <v>0</v>
      </c>
      <c r="E26" s="371">
        <f>+E27+E28+E29</f>
        <v>0</v>
      </c>
    </row>
    <row r="27" spans="1:5" s="468" customFormat="1" ht="12" customHeight="1" x14ac:dyDescent="0.25">
      <c r="A27" s="462" t="s">
        <v>268</v>
      </c>
      <c r="B27" s="463" t="s">
        <v>263</v>
      </c>
      <c r="C27" s="1483">
        <f>'RM_5.2.3.sz.mell'!C29</f>
        <v>0</v>
      </c>
      <c r="D27" s="1483">
        <f>'RM_5.2.3.sz.mell'!K29</f>
        <v>0</v>
      </c>
      <c r="E27" s="884"/>
    </row>
    <row r="28" spans="1:5" s="468" customFormat="1" ht="12" customHeight="1" x14ac:dyDescent="0.25">
      <c r="A28" s="462" t="s">
        <v>269</v>
      </c>
      <c r="B28" s="463" t="s">
        <v>402</v>
      </c>
      <c r="C28" s="1478">
        <f>'RM_5.2.3.sz.mell'!C30</f>
        <v>0</v>
      </c>
      <c r="D28" s="1478">
        <f>'RM_5.2.3.sz.mell'!K30</f>
        <v>0</v>
      </c>
      <c r="E28" s="877"/>
    </row>
    <row r="29" spans="1:5" s="468" customFormat="1" ht="12" customHeight="1" x14ac:dyDescent="0.25">
      <c r="A29" s="462" t="s">
        <v>270</v>
      </c>
      <c r="B29" s="464" t="s">
        <v>405</v>
      </c>
      <c r="C29" s="1478">
        <f>'RM_5.2.3.sz.mell'!C31</f>
        <v>0</v>
      </c>
      <c r="D29" s="1478">
        <f>'RM_5.2.3.sz.mell'!K31</f>
        <v>0</v>
      </c>
      <c r="E29" s="877"/>
    </row>
    <row r="30" spans="1:5" s="468" customFormat="1" ht="12" customHeight="1" thickBot="1" x14ac:dyDescent="0.3">
      <c r="A30" s="461" t="s">
        <v>271</v>
      </c>
      <c r="B30" s="145" t="s">
        <v>523</v>
      </c>
      <c r="C30" s="1518">
        <f>'RM_5.2.3.sz.mell'!C32</f>
        <v>0</v>
      </c>
      <c r="D30" s="1518">
        <f>'RM_5.2.3.sz.mell'!K32</f>
        <v>0</v>
      </c>
      <c r="E30" s="969"/>
    </row>
    <row r="31" spans="1:5" s="468" customFormat="1" ht="12" customHeight="1" thickBot="1" x14ac:dyDescent="0.3">
      <c r="A31" s="209" t="s">
        <v>22</v>
      </c>
      <c r="B31" s="128" t="s">
        <v>406</v>
      </c>
      <c r="C31" s="322">
        <f>'RM_5.2.3.sz.mell'!C33</f>
        <v>0</v>
      </c>
      <c r="D31" s="322">
        <f>'RM_5.2.3.sz.mell'!K33</f>
        <v>0</v>
      </c>
      <c r="E31" s="371">
        <f>+E32+E33+E34</f>
        <v>0</v>
      </c>
    </row>
    <row r="32" spans="1:5" s="468" customFormat="1" ht="12" customHeight="1" x14ac:dyDescent="0.25">
      <c r="A32" s="462" t="s">
        <v>91</v>
      </c>
      <c r="B32" s="463" t="s">
        <v>291</v>
      </c>
      <c r="C32" s="1483">
        <f>'RM_5.2.3.sz.mell'!C34</f>
        <v>0</v>
      </c>
      <c r="D32" s="1483">
        <f>'RM_5.2.3.sz.mell'!K34</f>
        <v>0</v>
      </c>
      <c r="E32" s="884"/>
    </row>
    <row r="33" spans="1:5" s="468" customFormat="1" ht="12" customHeight="1" x14ac:dyDescent="0.25">
      <c r="A33" s="462" t="s">
        <v>92</v>
      </c>
      <c r="B33" s="464" t="s">
        <v>292</v>
      </c>
      <c r="C33" s="757">
        <f>'RM_5.2.3.sz.mell'!C35</f>
        <v>0</v>
      </c>
      <c r="D33" s="757">
        <f>'RM_5.2.3.sz.mell'!K35</f>
        <v>0</v>
      </c>
      <c r="E33" s="879"/>
    </row>
    <row r="34" spans="1:5" s="468" customFormat="1" ht="12" customHeight="1" thickBot="1" x14ac:dyDescent="0.3">
      <c r="A34" s="461" t="s">
        <v>93</v>
      </c>
      <c r="B34" s="145" t="s">
        <v>293</v>
      </c>
      <c r="C34" s="1518">
        <f>'RM_5.2.3.sz.mell'!C36</f>
        <v>0</v>
      </c>
      <c r="D34" s="1518">
        <f>'RM_5.2.3.sz.mell'!K36</f>
        <v>0</v>
      </c>
      <c r="E34" s="969"/>
    </row>
    <row r="35" spans="1:5" s="378" customFormat="1" ht="12" customHeight="1" thickBot="1" x14ac:dyDescent="0.3">
      <c r="A35" s="209" t="s">
        <v>23</v>
      </c>
      <c r="B35" s="128" t="s">
        <v>376</v>
      </c>
      <c r="C35" s="322">
        <f>'RM_5.2.3.sz.mell'!C37</f>
        <v>0</v>
      </c>
      <c r="D35" s="322">
        <f>'RM_5.2.3.sz.mell'!K37</f>
        <v>0</v>
      </c>
      <c r="E35" s="370"/>
    </row>
    <row r="36" spans="1:5" s="378" customFormat="1" ht="12" customHeight="1" thickBot="1" x14ac:dyDescent="0.3">
      <c r="A36" s="209" t="s">
        <v>24</v>
      </c>
      <c r="B36" s="128" t="s">
        <v>407</v>
      </c>
      <c r="C36" s="322">
        <f>'RM_5.2.3.sz.mell'!C38</f>
        <v>0</v>
      </c>
      <c r="D36" s="322">
        <f>'RM_5.2.3.sz.mell'!K38</f>
        <v>0</v>
      </c>
      <c r="E36" s="370"/>
    </row>
    <row r="37" spans="1:5" s="378" customFormat="1" ht="12" customHeight="1" thickBot="1" x14ac:dyDescent="0.3">
      <c r="A37" s="201" t="s">
        <v>25</v>
      </c>
      <c r="B37" s="128" t="s">
        <v>408</v>
      </c>
      <c r="C37" s="322">
        <f>'RM_5.2.3.sz.mell'!C39</f>
        <v>0</v>
      </c>
      <c r="D37" s="322">
        <f>'RM_5.2.3.sz.mell'!K39</f>
        <v>0</v>
      </c>
      <c r="E37" s="371">
        <f>+E8+E20+E25+E26+E31+E35+E36</f>
        <v>0</v>
      </c>
    </row>
    <row r="38" spans="1:5" s="378" customFormat="1" ht="12" customHeight="1" thickBot="1" x14ac:dyDescent="0.3">
      <c r="A38" s="243" t="s">
        <v>26</v>
      </c>
      <c r="B38" s="128" t="s">
        <v>409</v>
      </c>
      <c r="C38" s="322">
        <f>'RM_5.2.3.sz.mell'!C40</f>
        <v>0</v>
      </c>
      <c r="D38" s="322">
        <f>'RM_5.2.3.sz.mell'!K40</f>
        <v>0</v>
      </c>
      <c r="E38" s="371">
        <f>+E39+E40+E41</f>
        <v>0</v>
      </c>
    </row>
    <row r="39" spans="1:5" s="378" customFormat="1" ht="12" customHeight="1" x14ac:dyDescent="0.25">
      <c r="A39" s="462" t="s">
        <v>410</v>
      </c>
      <c r="B39" s="463" t="s">
        <v>236</v>
      </c>
      <c r="C39" s="1483">
        <f>'RM_5.2.3.sz.mell'!C41</f>
        <v>0</v>
      </c>
      <c r="D39" s="1483">
        <f>'RM_5.2.3.sz.mell'!K41</f>
        <v>0</v>
      </c>
      <c r="E39" s="884"/>
    </row>
    <row r="40" spans="1:5" s="378" customFormat="1" ht="12" customHeight="1" x14ac:dyDescent="0.25">
      <c r="A40" s="462" t="s">
        <v>411</v>
      </c>
      <c r="B40" s="464" t="s">
        <v>2</v>
      </c>
      <c r="C40" s="757">
        <f>'RM_5.2.3.sz.mell'!C42</f>
        <v>0</v>
      </c>
      <c r="D40" s="757">
        <f>'RM_5.2.3.sz.mell'!K42</f>
        <v>0</v>
      </c>
      <c r="E40" s="879"/>
    </row>
    <row r="41" spans="1:5" s="468" customFormat="1" ht="12" customHeight="1" thickBot="1" x14ac:dyDescent="0.3">
      <c r="A41" s="461" t="s">
        <v>412</v>
      </c>
      <c r="B41" s="145" t="s">
        <v>413</v>
      </c>
      <c r="C41" s="1518">
        <f>'RM_5.2.3.sz.mell'!C43</f>
        <v>0</v>
      </c>
      <c r="D41" s="1518">
        <f>'RM_5.2.3.sz.mell'!K43</f>
        <v>0</v>
      </c>
      <c r="E41" s="969"/>
    </row>
    <row r="42" spans="1:5" s="468" customFormat="1" ht="15.15" customHeight="1" thickBot="1" x14ac:dyDescent="0.25">
      <c r="A42" s="243" t="s">
        <v>27</v>
      </c>
      <c r="B42" s="244" t="s">
        <v>414</v>
      </c>
      <c r="C42" s="970">
        <f>'RM_5.2.3.sz.mell'!C44</f>
        <v>0</v>
      </c>
      <c r="D42" s="970">
        <f>'RM_5.2.3.sz.mell'!K44</f>
        <v>0</v>
      </c>
      <c r="E42" s="374">
        <f>+E37+E38</f>
        <v>0</v>
      </c>
    </row>
    <row r="43" spans="1:5" s="468" customFormat="1" ht="15.15" customHeight="1" x14ac:dyDescent="0.25">
      <c r="A43" s="245"/>
      <c r="B43" s="246"/>
      <c r="C43" s="372"/>
    </row>
    <row r="44" spans="1:5" ht="13.8" thickBot="1" x14ac:dyDescent="0.3">
      <c r="A44" s="247"/>
      <c r="B44" s="248"/>
      <c r="C44" s="373"/>
    </row>
    <row r="45" spans="1:5" s="467" customFormat="1" ht="16.5" customHeight="1" thickBot="1" x14ac:dyDescent="0.3">
      <c r="A45" s="1758" t="s">
        <v>57</v>
      </c>
      <c r="B45" s="1835"/>
      <c r="C45" s="1835"/>
      <c r="D45" s="1835"/>
      <c r="E45" s="1836"/>
    </row>
    <row r="46" spans="1:5" s="469" customFormat="1" ht="12" customHeight="1" thickBot="1" x14ac:dyDescent="0.3">
      <c r="A46" s="209" t="s">
        <v>18</v>
      </c>
      <c r="B46" s="128" t="s">
        <v>415</v>
      </c>
      <c r="C46" s="322">
        <f>'RM_5.2.3.sz.mell'!C46</f>
        <v>0</v>
      </c>
      <c r="D46" s="322">
        <f>'RM_5.2.3.sz.mell'!K46</f>
        <v>0</v>
      </c>
      <c r="E46" s="371">
        <f>SUM(E47:E51)</f>
        <v>0</v>
      </c>
    </row>
    <row r="47" spans="1:5" ht="12" customHeight="1" x14ac:dyDescent="0.25">
      <c r="A47" s="461" t="s">
        <v>98</v>
      </c>
      <c r="B47" s="9" t="s">
        <v>49</v>
      </c>
      <c r="C47" s="1483">
        <f>'RM_5.2.3.sz.mell'!C47</f>
        <v>0</v>
      </c>
      <c r="D47" s="1483">
        <f>'RM_5.2.3.sz.mell'!K47</f>
        <v>0</v>
      </c>
      <c r="E47" s="884"/>
    </row>
    <row r="48" spans="1:5" ht="12" customHeight="1" x14ac:dyDescent="0.25">
      <c r="A48" s="461" t="s">
        <v>99</v>
      </c>
      <c r="B48" s="8" t="s">
        <v>183</v>
      </c>
      <c r="C48" s="755">
        <f>'RM_5.2.3.sz.mell'!C48</f>
        <v>0</v>
      </c>
      <c r="D48" s="755">
        <f>'RM_5.2.3.sz.mell'!K48</f>
        <v>0</v>
      </c>
      <c r="E48" s="880"/>
    </row>
    <row r="49" spans="1:5" ht="12" customHeight="1" x14ac:dyDescent="0.25">
      <c r="A49" s="461" t="s">
        <v>100</v>
      </c>
      <c r="B49" s="8" t="s">
        <v>140</v>
      </c>
      <c r="C49" s="755">
        <f>'RM_5.2.3.sz.mell'!C49</f>
        <v>0</v>
      </c>
      <c r="D49" s="755">
        <f>'RM_5.2.3.sz.mell'!K49</f>
        <v>0</v>
      </c>
      <c r="E49" s="880"/>
    </row>
    <row r="50" spans="1:5" ht="12" customHeight="1" x14ac:dyDescent="0.25">
      <c r="A50" s="461" t="s">
        <v>101</v>
      </c>
      <c r="B50" s="8" t="s">
        <v>184</v>
      </c>
      <c r="C50" s="755">
        <f>'RM_5.2.3.sz.mell'!C50</f>
        <v>0</v>
      </c>
      <c r="D50" s="755">
        <f>'RM_5.2.3.sz.mell'!K50</f>
        <v>0</v>
      </c>
      <c r="E50" s="880"/>
    </row>
    <row r="51" spans="1:5" ht="12" customHeight="1" thickBot="1" x14ac:dyDescent="0.3">
      <c r="A51" s="461" t="s">
        <v>148</v>
      </c>
      <c r="B51" s="8" t="s">
        <v>185</v>
      </c>
      <c r="C51" s="755">
        <f>'RM_5.2.3.sz.mell'!C51</f>
        <v>0</v>
      </c>
      <c r="D51" s="755">
        <f>'RM_5.2.3.sz.mell'!K51</f>
        <v>0</v>
      </c>
      <c r="E51" s="880"/>
    </row>
    <row r="52" spans="1:5" ht="12" customHeight="1" thickBot="1" x14ac:dyDescent="0.3">
      <c r="A52" s="209" t="s">
        <v>19</v>
      </c>
      <c r="B52" s="128" t="s">
        <v>416</v>
      </c>
      <c r="C52" s="322">
        <f>'RM_5.2.3.sz.mell'!C52</f>
        <v>0</v>
      </c>
      <c r="D52" s="322">
        <f>'RM_5.2.3.sz.mell'!K52</f>
        <v>0</v>
      </c>
      <c r="E52" s="371">
        <f>SUM(E53:E55)</f>
        <v>0</v>
      </c>
    </row>
    <row r="53" spans="1:5" s="469" customFormat="1" ht="12" customHeight="1" x14ac:dyDescent="0.25">
      <c r="A53" s="461" t="s">
        <v>104</v>
      </c>
      <c r="B53" s="9" t="s">
        <v>230</v>
      </c>
      <c r="C53" s="1483">
        <f>'RM_5.2.3.sz.mell'!C53</f>
        <v>0</v>
      </c>
      <c r="D53" s="1483">
        <f>'RM_5.2.3.sz.mell'!K53</f>
        <v>0</v>
      </c>
      <c r="E53" s="884"/>
    </row>
    <row r="54" spans="1:5" ht="12" customHeight="1" x14ac:dyDescent="0.25">
      <c r="A54" s="461" t="s">
        <v>105</v>
      </c>
      <c r="B54" s="8" t="s">
        <v>187</v>
      </c>
      <c r="C54" s="755">
        <f>'RM_5.2.3.sz.mell'!C54</f>
        <v>0</v>
      </c>
      <c r="D54" s="755">
        <f>'RM_5.2.3.sz.mell'!K54</f>
        <v>0</v>
      </c>
      <c r="E54" s="880"/>
    </row>
    <row r="55" spans="1:5" ht="12" customHeight="1" x14ac:dyDescent="0.25">
      <c r="A55" s="461" t="s">
        <v>106</v>
      </c>
      <c r="B55" s="8" t="s">
        <v>58</v>
      </c>
      <c r="C55" s="755">
        <f>'RM_5.2.3.sz.mell'!C55</f>
        <v>0</v>
      </c>
      <c r="D55" s="755">
        <f>'RM_5.2.3.sz.mell'!K55</f>
        <v>0</v>
      </c>
      <c r="E55" s="880"/>
    </row>
    <row r="56" spans="1:5" ht="12" customHeight="1" thickBot="1" x14ac:dyDescent="0.3">
      <c r="A56" s="461" t="s">
        <v>107</v>
      </c>
      <c r="B56" s="8" t="s">
        <v>524</v>
      </c>
      <c r="C56" s="755">
        <f>'RM_5.2.3.sz.mell'!C56</f>
        <v>0</v>
      </c>
      <c r="D56" s="755">
        <f>'RM_5.2.3.sz.mell'!K56</f>
        <v>0</v>
      </c>
      <c r="E56" s="880"/>
    </row>
    <row r="57" spans="1:5" ht="12" customHeight="1" thickBot="1" x14ac:dyDescent="0.3">
      <c r="A57" s="209" t="s">
        <v>20</v>
      </c>
      <c r="B57" s="128" t="s">
        <v>13</v>
      </c>
      <c r="C57" s="322">
        <f>'RM_5.2.3.sz.mell'!C57</f>
        <v>0</v>
      </c>
      <c r="D57" s="322">
        <f>'RM_5.2.3.sz.mell'!K57</f>
        <v>0</v>
      </c>
      <c r="E57" s="370"/>
    </row>
    <row r="58" spans="1:5" ht="15.15" customHeight="1" thickBot="1" x14ac:dyDescent="0.3">
      <c r="A58" s="209" t="s">
        <v>21</v>
      </c>
      <c r="B58" s="251" t="s">
        <v>529</v>
      </c>
      <c r="C58" s="970">
        <f>'RM_5.2.3.sz.mell'!C58</f>
        <v>0</v>
      </c>
      <c r="D58" s="970">
        <f>'RM_5.2.3.sz.mell'!K58</f>
        <v>0</v>
      </c>
      <c r="E58" s="374">
        <f>+E46+E52+E57</f>
        <v>0</v>
      </c>
    </row>
    <row r="59" spans="1:5" ht="13.8" thickBot="1" x14ac:dyDescent="0.3">
      <c r="C59" s="633">
        <f>'RM_5.2.3.sz.mell'!C59</f>
        <v>0</v>
      </c>
      <c r="D59" s="633">
        <f>'RM_5.2.3.sz.mell'!K59</f>
        <v>0</v>
      </c>
      <c r="E59" s="852"/>
    </row>
    <row r="60" spans="1:5" ht="15.15" customHeight="1" thickBot="1" x14ac:dyDescent="0.3">
      <c r="A60" s="960" t="s">
        <v>846</v>
      </c>
      <c r="B60" s="961"/>
      <c r="C60" s="1508">
        <f>'RM_5.2.3.sz.mell'!C60</f>
        <v>0</v>
      </c>
      <c r="D60" s="1508">
        <f>'RM_5.2.3.sz.mell'!K60</f>
        <v>0</v>
      </c>
      <c r="E60" s="959"/>
    </row>
    <row r="61" spans="1:5" ht="14.4" customHeight="1" thickBot="1" x14ac:dyDescent="0.3">
      <c r="A61" s="962" t="s">
        <v>847</v>
      </c>
      <c r="B61" s="963"/>
      <c r="C61" s="1508">
        <f>'RM_5.2.3.sz.mell'!C61</f>
        <v>0</v>
      </c>
      <c r="D61" s="1508">
        <f>'RM_5.2.3.sz.mell'!K61</f>
        <v>0</v>
      </c>
      <c r="E61" s="959"/>
    </row>
  </sheetData>
  <sheetProtection sheet="1" formatCells="0"/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tabColor theme="8"/>
  </sheetPr>
  <dimension ref="A1:E60"/>
  <sheetViews>
    <sheetView zoomScale="120" zoomScaleNormal="120" workbookViewId="0">
      <selection activeCell="N58" sqref="N58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CONCATENATE("6.3. melléklet ",IB_ALAPADATOK!A7," ",IB_ALAPADATOK!B7," ",IB_ALAPADATOK!C7," ",IB_ALAPADATOK!D7)</f>
        <v>6.3. melléklet a 2019. I. félévi költségvetési tájékoztatóhoz</v>
      </c>
      <c r="C1" s="1833"/>
      <c r="D1" s="1833"/>
      <c r="E1" s="1833"/>
    </row>
    <row r="2" spans="1:5" s="465" customFormat="1" ht="25.5" customHeight="1" thickBot="1" x14ac:dyDescent="0.3">
      <c r="A2" s="965" t="s">
        <v>848</v>
      </c>
      <c r="B2" s="1837" t="str">
        <f>CONCATENATE(IB_ALAPADATOK!B13)</f>
        <v>1 kvi név</v>
      </c>
      <c r="C2" s="1838"/>
      <c r="D2" s="1839"/>
      <c r="E2" s="966" t="s">
        <v>60</v>
      </c>
    </row>
    <row r="3" spans="1:5" s="465" customFormat="1" ht="23.4" thickBot="1" x14ac:dyDescent="0.3">
      <c r="A3" s="965" t="s">
        <v>203</v>
      </c>
      <c r="B3" s="1837" t="s">
        <v>398</v>
      </c>
      <c r="C3" s="1838"/>
      <c r="D3" s="1839"/>
      <c r="E3" s="966" t="s">
        <v>54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'IB_6.2.3.sz.mell'!E4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'RM_5.3.sz.mell'!C10</f>
        <v>0</v>
      </c>
      <c r="D8" s="322">
        <f>'RM_5.3.sz.mell'!K10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'RM_5.3.sz.mell'!C11</f>
        <v>0</v>
      </c>
      <c r="D9" s="1481">
        <f>'RM_5.3.sz.mell'!K11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'RM_5.3.sz.mell'!C12</f>
        <v>0</v>
      </c>
      <c r="D10" s="1519">
        <f>'RM_5.3.sz.mell'!K12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'RM_5.3.sz.mell'!C13</f>
        <v>0</v>
      </c>
      <c r="D11" s="1519">
        <f>'RM_5.3.sz.mell'!K13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'RM_5.3.sz.mell'!C14</f>
        <v>0</v>
      </c>
      <c r="D12" s="1519">
        <f>'RM_5.3.sz.mell'!K14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'RM_5.3.sz.mell'!C15</f>
        <v>0</v>
      </c>
      <c r="D13" s="1519">
        <f>'RM_5.3.sz.mell'!K15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'RM_5.3.sz.mell'!C16</f>
        <v>0</v>
      </c>
      <c r="D14" s="1519">
        <f>'RM_5.3.sz.mell'!K16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'RM_5.3.sz.mell'!C17</f>
        <v>0</v>
      </c>
      <c r="D15" s="1519">
        <f>'RM_5.3.sz.mell'!K17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'RM_5.3.sz.mell'!C18</f>
        <v>0</v>
      </c>
      <c r="D16" s="1520">
        <f>'RM_5.3.sz.mell'!K18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'RM_5.3.sz.mell'!C19</f>
        <v>0</v>
      </c>
      <c r="D17" s="1519">
        <f>'RM_5.3.sz.mell'!K19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'RM_5.3.sz.mell'!C20</f>
        <v>0</v>
      </c>
      <c r="D18" s="1363">
        <f>'RM_5.3.sz.mell'!K20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'RM_5.3.sz.mell'!C21</f>
        <v>0</v>
      </c>
      <c r="D19" s="1363">
        <f>'RM_5.3.sz.mell'!K21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'RM_5.3.sz.mell'!C22</f>
        <v>0</v>
      </c>
      <c r="D20" s="758">
        <f>'RM_5.3.sz.mell'!K22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'RM_5.3.sz.mell'!C23</f>
        <v>0</v>
      </c>
      <c r="D21" s="1519">
        <f>'RM_5.3.sz.mell'!K23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'RM_5.3.sz.mell'!C24</f>
        <v>0</v>
      </c>
      <c r="D22" s="1519">
        <f>'RM_5.3.sz.mell'!K24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'RM_5.3.sz.mell'!C25</f>
        <v>0</v>
      </c>
      <c r="D23" s="1519">
        <f>'RM_5.3.sz.mell'!K25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'RM_5.3.sz.mell'!C26</f>
        <v>0</v>
      </c>
      <c r="D24" s="1519">
        <f>'RM_5.3.sz.mell'!K26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'RM_5.3.sz.mell'!C27</f>
        <v>0</v>
      </c>
      <c r="D25" s="758">
        <f>'RM_5.3.sz.mell'!K27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'RM_5.3.sz.mell'!C28</f>
        <v>0</v>
      </c>
      <c r="D26" s="758">
        <f>'RM_5.3.sz.mell'!K28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'RM_5.3.sz.mell'!C29</f>
        <v>0</v>
      </c>
      <c r="D27" s="1521">
        <f>'RM_5.3.sz.mell'!K29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'RM_5.3.sz.mell'!C30</f>
        <v>0</v>
      </c>
      <c r="D28" s="1367">
        <f>'RM_5.3.sz.mell'!K30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'RM_5.3.sz.mell'!C31</f>
        <v>0</v>
      </c>
      <c r="D29" s="1522">
        <f>'RM_5.3.sz.mell'!K31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'RM_5.3.sz.mell'!C32</f>
        <v>0</v>
      </c>
      <c r="D30" s="758">
        <f>'RM_5.3.sz.mell'!K32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'RM_5.3.sz.mell'!C33</f>
        <v>0</v>
      </c>
      <c r="D31" s="1521">
        <f>'RM_5.3.sz.mell'!K33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'RM_5.3.sz.mell'!C34</f>
        <v>0</v>
      </c>
      <c r="D32" s="1367">
        <f>'RM_5.3.sz.mell'!K34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'RM_5.3.sz.mell'!C35</f>
        <v>0</v>
      </c>
      <c r="D33" s="1522">
        <f>'RM_5.3.sz.mell'!K35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'RM_5.3.sz.mell'!C36</f>
        <v>0</v>
      </c>
      <c r="D34" s="758">
        <f>'RM_5.3.sz.mell'!K36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'RM_5.3.sz.mell'!C37</f>
        <v>0</v>
      </c>
      <c r="D35" s="758">
        <f>'RM_5.3.sz.mell'!K37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'RM_5.3.sz.mell'!C38</f>
        <v>0</v>
      </c>
      <c r="D36" s="758">
        <f>'RM_5.3.sz.mell'!K38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'RM_5.3.sz.mell'!C39</f>
        <v>0</v>
      </c>
      <c r="D37" s="758">
        <f>'RM_5.3.sz.mell'!K39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'RM_5.3.sz.mell'!C40</f>
        <v>0</v>
      </c>
      <c r="D38" s="1521">
        <f>'RM_5.3.sz.mell'!K40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'RM_5.3.sz.mell'!C41</f>
        <v>0</v>
      </c>
      <c r="D39" s="1367">
        <f>'RM_5.3.sz.mell'!K41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'RM_5.3.sz.mell'!C42</f>
        <v>0</v>
      </c>
      <c r="D40" s="1522">
        <f>'RM_5.3.sz.mell'!K42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'RM_5.3.sz.mell'!C43</f>
        <v>0</v>
      </c>
      <c r="D41" s="971">
        <f>'RM_5.3.sz.mell'!K43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'RM_5.3.sz.mell'!C45</f>
        <v>0</v>
      </c>
      <c r="D45" s="758">
        <f>'RM_5.3.sz.mell'!K45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'RM_5.3.sz.mell'!C46</f>
        <v>0</v>
      </c>
      <c r="D46" s="1521">
        <f>'RM_5.3.sz.mell'!K46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'RM_5.3.sz.mell'!C47</f>
        <v>0</v>
      </c>
      <c r="D47" s="1365">
        <f>'RM_5.3.sz.mell'!K47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'RM_5.3.sz.mell'!C48</f>
        <v>0</v>
      </c>
      <c r="D48" s="1365">
        <f>'RM_5.3.sz.mell'!K48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'RM_5.3.sz.mell'!C49</f>
        <v>0</v>
      </c>
      <c r="D49" s="1365">
        <f>'RM_5.3.sz.mell'!K49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'RM_5.3.sz.mell'!C50</f>
        <v>0</v>
      </c>
      <c r="D50" s="1365">
        <f>'RM_5.3.sz.mell'!K50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'RM_5.3.sz.mell'!C51</f>
        <v>0</v>
      </c>
      <c r="D51" s="758">
        <f>'RM_5.3.sz.mell'!K51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'RM_5.3.sz.mell'!C52</f>
        <v>0</v>
      </c>
      <c r="D52" s="1521">
        <f>'RM_5.3.sz.mell'!K52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'RM_5.3.sz.mell'!C53</f>
        <v>0</v>
      </c>
      <c r="D53" s="1365">
        <f>'RM_5.3.sz.mell'!K53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'RM_5.3.sz.mell'!C54</f>
        <v>0</v>
      </c>
      <c r="D54" s="1365">
        <f>'RM_5.3.sz.mell'!K54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'RM_5.3.sz.mell'!C55</f>
        <v>0</v>
      </c>
      <c r="D55" s="1365">
        <f>'RM_5.3.sz.mell'!K55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'RM_5.3.sz.mell'!C56</f>
        <v>0</v>
      </c>
      <c r="D56" s="758">
        <f>'RM_5.3.sz.mell'!K56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'RM_5.3.sz.mell'!C57</f>
        <v>0</v>
      </c>
      <c r="D57" s="971">
        <f>'RM_5.3.sz.mell'!K57</f>
        <v>0</v>
      </c>
      <c r="E57" s="374">
        <f>+E45+E51+E56</f>
        <v>0</v>
      </c>
    </row>
    <row r="58" spans="1:5" s="1434" customFormat="1" ht="15.15" customHeight="1" thickBot="1" x14ac:dyDescent="0.3">
      <c r="A58" s="1433"/>
      <c r="C58" s="1430">
        <f>'RM_5.3.sz.mell'!C58</f>
        <v>0</v>
      </c>
      <c r="D58" s="1430">
        <f>'RM_5.3.sz.mell'!K58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'RM_5.3.sz.mell'!C59</f>
        <v>0</v>
      </c>
      <c r="D59" s="1508">
        <f>'RM_5.3.sz.mell'!K59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'RM_5.3.sz.mell'!C60</f>
        <v>0</v>
      </c>
      <c r="D60" s="1508">
        <f>'RM_5.3.sz.mell'!K60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tabColor theme="8"/>
  </sheetPr>
  <dimension ref="A1:E60"/>
  <sheetViews>
    <sheetView zoomScale="120" zoomScaleNormal="120" workbookViewId="0">
      <selection activeCell="N65" sqref="N6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CONCATENATE("6.3.1. melléklet ",IB_ALAPADATOK!A7," ",IB_ALAPADATOK!B7," ",IB_ALAPADATOK!C7," ",IB_ALAPADATOK!D7)</f>
        <v>6.3.1.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CONCATENATE('IB_6.3.sz.mell'!B2:D2)</f>
        <v>1 kvi név</v>
      </c>
      <c r="C2" s="1838"/>
      <c r="D2" s="1839"/>
      <c r="E2" s="966" t="s">
        <v>60</v>
      </c>
    </row>
    <row r="3" spans="1:5" s="465" customFormat="1" ht="23.4" thickBot="1" x14ac:dyDescent="0.3">
      <c r="A3" s="965" t="s">
        <v>203</v>
      </c>
      <c r="B3" s="1837" t="s">
        <v>417</v>
      </c>
      <c r="C3" s="1838"/>
      <c r="D3" s="1839"/>
      <c r="E3" s="966" t="s">
        <v>59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'RM_5.3.1.sz.mell'!C10</f>
        <v>0</v>
      </c>
      <c r="D8" s="322">
        <f>'RM_5.3.1.sz.mell'!K10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'RM_5.3.1.sz.mell'!C11</f>
        <v>0</v>
      </c>
      <c r="D9" s="1481">
        <f>'RM_5.3.1.sz.mell'!K11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'RM_5.3.1.sz.mell'!C12</f>
        <v>0</v>
      </c>
      <c r="D10" s="1519">
        <f>'RM_5.3.1.sz.mell'!K12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'RM_5.3.1.sz.mell'!C13</f>
        <v>0</v>
      </c>
      <c r="D11" s="1519">
        <f>'RM_5.3.1.sz.mell'!K13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'RM_5.3.1.sz.mell'!C14</f>
        <v>0</v>
      </c>
      <c r="D12" s="1519">
        <f>'RM_5.3.1.sz.mell'!K14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'RM_5.3.1.sz.mell'!C15</f>
        <v>0</v>
      </c>
      <c r="D13" s="1519">
        <f>'RM_5.3.1.sz.mell'!K15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'RM_5.3.1.sz.mell'!C16</f>
        <v>0</v>
      </c>
      <c r="D14" s="1519">
        <f>'RM_5.3.1.sz.mell'!K16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'RM_5.3.1.sz.mell'!C17</f>
        <v>0</v>
      </c>
      <c r="D15" s="1519">
        <f>'RM_5.3.1.sz.mell'!K17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'RM_5.3.1.sz.mell'!C18</f>
        <v>0</v>
      </c>
      <c r="D16" s="1520">
        <f>'RM_5.3.1.sz.mell'!K18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'RM_5.3.1.sz.mell'!C19</f>
        <v>0</v>
      </c>
      <c r="D17" s="1519">
        <f>'RM_5.3.1.sz.mell'!K19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'RM_5.3.1.sz.mell'!C20</f>
        <v>0</v>
      </c>
      <c r="D18" s="1363">
        <f>'RM_5.3.1.sz.mell'!K20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'RM_5.3.1.sz.mell'!C21</f>
        <v>0</v>
      </c>
      <c r="D19" s="1363">
        <f>'RM_5.3.1.sz.mell'!K21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'RM_5.3.1.sz.mell'!C22</f>
        <v>0</v>
      </c>
      <c r="D20" s="758">
        <f>'RM_5.3.1.sz.mell'!K22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'RM_5.3.1.sz.mell'!C23</f>
        <v>0</v>
      </c>
      <c r="D21" s="1519">
        <f>'RM_5.3.1.sz.mell'!K23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'RM_5.3.1.sz.mell'!C24</f>
        <v>0</v>
      </c>
      <c r="D22" s="1519">
        <f>'RM_5.3.1.sz.mell'!K24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'RM_5.3.1.sz.mell'!C25</f>
        <v>0</v>
      </c>
      <c r="D23" s="1519">
        <f>'RM_5.3.1.sz.mell'!K25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'RM_5.3.1.sz.mell'!C26</f>
        <v>0</v>
      </c>
      <c r="D24" s="1519">
        <f>'RM_5.3.1.sz.mell'!K26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'RM_5.3.1.sz.mell'!C27</f>
        <v>0</v>
      </c>
      <c r="D25" s="758">
        <f>'RM_5.3.1.sz.mell'!K27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'RM_5.3.1.sz.mell'!C28</f>
        <v>0</v>
      </c>
      <c r="D26" s="758">
        <f>'RM_5.3.1.sz.mell'!K28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'RM_5.3.1.sz.mell'!C29</f>
        <v>0</v>
      </c>
      <c r="D27" s="1521">
        <f>'RM_5.3.1.sz.mell'!K29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'RM_5.3.1.sz.mell'!C30</f>
        <v>0</v>
      </c>
      <c r="D28" s="1367">
        <f>'RM_5.3.1.sz.mell'!K30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'RM_5.3.1.sz.mell'!C31</f>
        <v>0</v>
      </c>
      <c r="D29" s="1522">
        <f>'RM_5.3.1.sz.mell'!K31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'RM_5.3.1.sz.mell'!C32</f>
        <v>0</v>
      </c>
      <c r="D30" s="758">
        <f>'RM_5.3.1.sz.mell'!K32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'RM_5.3.1.sz.mell'!C33</f>
        <v>0</v>
      </c>
      <c r="D31" s="1521">
        <f>'RM_5.3.1.sz.mell'!K33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'RM_5.3.1.sz.mell'!C34</f>
        <v>0</v>
      </c>
      <c r="D32" s="1367">
        <f>'RM_5.3.1.sz.mell'!K34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'RM_5.3.1.sz.mell'!C35</f>
        <v>0</v>
      </c>
      <c r="D33" s="1522">
        <f>'RM_5.3.1.sz.mell'!K35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'RM_5.3.1.sz.mell'!C36</f>
        <v>0</v>
      </c>
      <c r="D34" s="758">
        <f>'RM_5.3.1.sz.mell'!K36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'RM_5.3.1.sz.mell'!C37</f>
        <v>0</v>
      </c>
      <c r="D35" s="758">
        <f>'RM_5.3.1.sz.mell'!K37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'RM_5.3.1.sz.mell'!C38</f>
        <v>0</v>
      </c>
      <c r="D36" s="758">
        <f>'RM_5.3.1.sz.mell'!K38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'RM_5.3.1.sz.mell'!C39</f>
        <v>0</v>
      </c>
      <c r="D37" s="758">
        <f>'RM_5.3.1.sz.mell'!K39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'RM_5.3.1.sz.mell'!C40</f>
        <v>0</v>
      </c>
      <c r="D38" s="1521">
        <f>'RM_5.3.1.sz.mell'!K40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'RM_5.3.1.sz.mell'!C41</f>
        <v>0</v>
      </c>
      <c r="D39" s="1367">
        <f>'RM_5.3.1.sz.mell'!K41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'RM_5.3.1.sz.mell'!C42</f>
        <v>0</v>
      </c>
      <c r="D40" s="1522">
        <f>'RM_5.3.1.sz.mell'!K42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'RM_5.3.1.sz.mell'!C43</f>
        <v>0</v>
      </c>
      <c r="D41" s="971">
        <f>'RM_5.3.1.sz.mell'!K43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'RM_5.3.1.sz.mell'!C45</f>
        <v>0</v>
      </c>
      <c r="D45" s="758">
        <f>'RM_5.3.1.sz.mell'!K45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'RM_5.3.1.sz.mell'!C46</f>
        <v>0</v>
      </c>
      <c r="D46" s="1521">
        <f>'RM_5.3.1.sz.mell'!K46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'RM_5.3.1.sz.mell'!C47</f>
        <v>0</v>
      </c>
      <c r="D47" s="1365">
        <f>'RM_5.3.1.sz.mell'!K47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'RM_5.3.1.sz.mell'!C48</f>
        <v>0</v>
      </c>
      <c r="D48" s="1365">
        <f>'RM_5.3.1.sz.mell'!K48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'RM_5.3.1.sz.mell'!C49</f>
        <v>0</v>
      </c>
      <c r="D49" s="1365">
        <f>'RM_5.3.1.sz.mell'!K49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'RM_5.3.1.sz.mell'!C50</f>
        <v>0</v>
      </c>
      <c r="D50" s="1365">
        <f>'RM_5.3.1.sz.mell'!K50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'RM_5.3.1.sz.mell'!C51</f>
        <v>0</v>
      </c>
      <c r="D51" s="758">
        <f>'RM_5.3.1.sz.mell'!K51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'RM_5.3.1.sz.mell'!C52</f>
        <v>0</v>
      </c>
      <c r="D52" s="1521">
        <f>'RM_5.3.1.sz.mell'!K52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'RM_5.3.1.sz.mell'!C53</f>
        <v>0</v>
      </c>
      <c r="D53" s="1365">
        <f>'RM_5.3.1.sz.mell'!K53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'RM_5.3.1.sz.mell'!C54</f>
        <v>0</v>
      </c>
      <c r="D54" s="1365">
        <f>'RM_5.3.1.sz.mell'!K54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'RM_5.3.1.sz.mell'!C55</f>
        <v>0</v>
      </c>
      <c r="D55" s="1365">
        <f>'RM_5.3.1.sz.mell'!K55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'RM_5.3.1.sz.mell'!C56</f>
        <v>0</v>
      </c>
      <c r="D56" s="758">
        <f>'RM_5.3.1.sz.mell'!K56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'RM_5.3.1.sz.mell'!C57</f>
        <v>0</v>
      </c>
      <c r="D57" s="971">
        <f>'RM_5.3.1.sz.mell'!K57</f>
        <v>0</v>
      </c>
      <c r="E57" s="374">
        <f>+E45+E51+E56</f>
        <v>0</v>
      </c>
    </row>
    <row r="58" spans="1:5" ht="15.15" customHeight="1" thickBot="1" x14ac:dyDescent="0.3">
      <c r="C58" s="633">
        <f>'RM_5.3.1.sz.mell'!C58</f>
        <v>0</v>
      </c>
      <c r="D58" s="633">
        <f>'RM_5.3.1.sz.mell'!K58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'RM_5.3.1.sz.mell'!C59</f>
        <v>0</v>
      </c>
      <c r="D59" s="1508">
        <f>'RM_5.3.1.sz.mell'!K59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'RM_5.3.1.sz.mell'!C60</f>
        <v>0</v>
      </c>
      <c r="D60" s="1508">
        <f>'RM_5.3.1.sz.mell'!K60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tabColor theme="8"/>
  </sheetPr>
  <dimension ref="A1:E60"/>
  <sheetViews>
    <sheetView zoomScale="120" zoomScaleNormal="120" workbookViewId="0">
      <selection activeCell="M67" sqref="M67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CONCATENATE("6.3.2. melléklet ",IB_ALAPADATOK!A7," ",IB_ALAPADATOK!B7," ",IB_ALAPADATOK!C7," ",IB_ALAPADATOK!D7)</f>
        <v>6.3.2.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CONCATENATE('IB_6.3.1.sz.mell'!B2:D2)</f>
        <v>1 kvi név</v>
      </c>
      <c r="C2" s="1838"/>
      <c r="D2" s="1839"/>
      <c r="E2" s="966" t="s">
        <v>60</v>
      </c>
    </row>
    <row r="3" spans="1:5" s="465" customFormat="1" ht="23.4" thickBot="1" x14ac:dyDescent="0.3">
      <c r="A3" s="965" t="s">
        <v>203</v>
      </c>
      <c r="B3" s="1837" t="s">
        <v>418</v>
      </c>
      <c r="C3" s="1838"/>
      <c r="D3" s="1839"/>
      <c r="E3" s="966" t="s">
        <v>60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'IB_6.3.1.sz.mell'!E4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'RM_5.3.2.sz.mell'!C10</f>
        <v>0</v>
      </c>
      <c r="D8" s="322">
        <f>'RM_5.3.2.sz.mell'!K10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'RM_5.3.2.sz.mell'!C11</f>
        <v>0</v>
      </c>
      <c r="D9" s="1481">
        <f>'RM_5.3.2.sz.mell'!K11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'RM_5.3.2.sz.mell'!C12</f>
        <v>0</v>
      </c>
      <c r="D10" s="1519">
        <f>'RM_5.3.2.sz.mell'!K12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'RM_5.3.2.sz.mell'!C13</f>
        <v>0</v>
      </c>
      <c r="D11" s="1519">
        <f>'RM_5.3.2.sz.mell'!K13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'RM_5.3.2.sz.mell'!C14</f>
        <v>0</v>
      </c>
      <c r="D12" s="1519">
        <f>'RM_5.3.2.sz.mell'!K14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'RM_5.3.2.sz.mell'!C15</f>
        <v>0</v>
      </c>
      <c r="D13" s="1519">
        <f>'RM_5.3.2.sz.mell'!K15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'RM_5.3.2.sz.mell'!C16</f>
        <v>0</v>
      </c>
      <c r="D14" s="1519">
        <f>'RM_5.3.2.sz.mell'!K16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'RM_5.3.2.sz.mell'!C17</f>
        <v>0</v>
      </c>
      <c r="D15" s="1519">
        <f>'RM_5.3.2.sz.mell'!K17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'RM_5.3.2.sz.mell'!C18</f>
        <v>0</v>
      </c>
      <c r="D16" s="1520">
        <f>'RM_5.3.2.sz.mell'!K18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'RM_5.3.2.sz.mell'!C19</f>
        <v>0</v>
      </c>
      <c r="D17" s="1519">
        <f>'RM_5.3.2.sz.mell'!K19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'RM_5.3.2.sz.mell'!C20</f>
        <v>0</v>
      </c>
      <c r="D18" s="1363">
        <f>'RM_5.3.2.sz.mell'!K20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'RM_5.3.2.sz.mell'!C21</f>
        <v>0</v>
      </c>
      <c r="D19" s="1363">
        <f>'RM_5.3.2.sz.mell'!K21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'RM_5.3.2.sz.mell'!C22</f>
        <v>0</v>
      </c>
      <c r="D20" s="758">
        <f>'RM_5.3.2.sz.mell'!K22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'RM_5.3.2.sz.mell'!C23</f>
        <v>0</v>
      </c>
      <c r="D21" s="1519">
        <f>'RM_5.3.2.sz.mell'!K23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'RM_5.3.2.sz.mell'!C24</f>
        <v>0</v>
      </c>
      <c r="D22" s="1519">
        <f>'RM_5.3.2.sz.mell'!K24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'RM_5.3.2.sz.mell'!C25</f>
        <v>0</v>
      </c>
      <c r="D23" s="1519">
        <f>'RM_5.3.2.sz.mell'!K25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'RM_5.3.2.sz.mell'!C26</f>
        <v>0</v>
      </c>
      <c r="D24" s="1519">
        <f>'RM_5.3.2.sz.mell'!K26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'RM_5.3.2.sz.mell'!C27</f>
        <v>0</v>
      </c>
      <c r="D25" s="758">
        <f>'RM_5.3.2.sz.mell'!K27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'RM_5.3.2.sz.mell'!C28</f>
        <v>0</v>
      </c>
      <c r="D26" s="758">
        <f>'RM_5.3.2.sz.mell'!K28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'RM_5.3.2.sz.mell'!C29</f>
        <v>0</v>
      </c>
      <c r="D27" s="1521">
        <f>'RM_5.3.2.sz.mell'!K29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'RM_5.3.2.sz.mell'!C30</f>
        <v>0</v>
      </c>
      <c r="D28" s="1367">
        <f>'RM_5.3.2.sz.mell'!K30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'RM_5.3.2.sz.mell'!C31</f>
        <v>0</v>
      </c>
      <c r="D29" s="1522">
        <f>'RM_5.3.2.sz.mell'!K31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'RM_5.3.2.sz.mell'!C32</f>
        <v>0</v>
      </c>
      <c r="D30" s="758">
        <f>'RM_5.3.2.sz.mell'!K32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'RM_5.3.2.sz.mell'!C33</f>
        <v>0</v>
      </c>
      <c r="D31" s="1521">
        <f>'RM_5.3.2.sz.mell'!K33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'RM_5.3.2.sz.mell'!C34</f>
        <v>0</v>
      </c>
      <c r="D32" s="1367">
        <f>'RM_5.3.2.sz.mell'!K34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'RM_5.3.2.sz.mell'!C35</f>
        <v>0</v>
      </c>
      <c r="D33" s="1522">
        <f>'RM_5.3.2.sz.mell'!K35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'RM_5.3.2.sz.mell'!C36</f>
        <v>0</v>
      </c>
      <c r="D34" s="758">
        <f>'RM_5.3.2.sz.mell'!K36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'RM_5.3.2.sz.mell'!C37</f>
        <v>0</v>
      </c>
      <c r="D35" s="758">
        <f>'RM_5.3.2.sz.mell'!K37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'RM_5.3.2.sz.mell'!C38</f>
        <v>0</v>
      </c>
      <c r="D36" s="758">
        <f>'RM_5.3.2.sz.mell'!K38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'RM_5.3.2.sz.mell'!C39</f>
        <v>0</v>
      </c>
      <c r="D37" s="758">
        <f>'RM_5.3.2.sz.mell'!K39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'RM_5.3.2.sz.mell'!C40</f>
        <v>0</v>
      </c>
      <c r="D38" s="1521">
        <f>'RM_5.3.2.sz.mell'!K40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'RM_5.3.2.sz.mell'!C41</f>
        <v>0</v>
      </c>
      <c r="D39" s="1367">
        <f>'RM_5.3.2.sz.mell'!K41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'RM_5.3.2.sz.mell'!C42</f>
        <v>0</v>
      </c>
      <c r="D40" s="1522">
        <f>'RM_5.3.2.sz.mell'!K42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'RM_5.3.2.sz.mell'!C43</f>
        <v>0</v>
      </c>
      <c r="D41" s="971">
        <f>'RM_5.3.2.sz.mell'!K43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'RM_5.3.2.sz.mell'!C45</f>
        <v>0</v>
      </c>
      <c r="D45" s="758">
        <f>'RM_5.3.2.sz.mell'!K45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'RM_5.3.2.sz.mell'!C46</f>
        <v>0</v>
      </c>
      <c r="D46" s="1521">
        <f>'RM_5.3.2.sz.mell'!K46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'RM_5.3.2.sz.mell'!C47</f>
        <v>0</v>
      </c>
      <c r="D47" s="1365">
        <f>'RM_5.3.2.sz.mell'!K47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'RM_5.3.2.sz.mell'!C48</f>
        <v>0</v>
      </c>
      <c r="D48" s="1365">
        <f>'RM_5.3.2.sz.mell'!K48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'RM_5.3.2.sz.mell'!C49</f>
        <v>0</v>
      </c>
      <c r="D49" s="1365">
        <f>'RM_5.3.2.sz.mell'!K49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'RM_5.3.2.sz.mell'!C50</f>
        <v>0</v>
      </c>
      <c r="D50" s="1365">
        <f>'RM_5.3.2.sz.mell'!K50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'RM_5.3.2.sz.mell'!C51</f>
        <v>0</v>
      </c>
      <c r="D51" s="758">
        <f>'RM_5.3.2.sz.mell'!K51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'RM_5.3.2.sz.mell'!C52</f>
        <v>0</v>
      </c>
      <c r="D52" s="1521">
        <f>'RM_5.3.2.sz.mell'!K52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'RM_5.3.2.sz.mell'!C53</f>
        <v>0</v>
      </c>
      <c r="D53" s="1365">
        <f>'RM_5.3.2.sz.mell'!K53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'RM_5.3.2.sz.mell'!C54</f>
        <v>0</v>
      </c>
      <c r="D54" s="1365">
        <f>'RM_5.3.2.sz.mell'!K54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'RM_5.3.2.sz.mell'!C55</f>
        <v>0</v>
      </c>
      <c r="D55" s="1365">
        <f>'RM_5.3.2.sz.mell'!K55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'RM_5.3.2.sz.mell'!C56</f>
        <v>0</v>
      </c>
      <c r="D56" s="758">
        <f>'RM_5.3.2.sz.mell'!K56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'RM_5.3.2.sz.mell'!C57</f>
        <v>0</v>
      </c>
      <c r="D57" s="971">
        <f>'RM_5.3.2.sz.mell'!K57</f>
        <v>0</v>
      </c>
      <c r="E57" s="374">
        <f>+E45+E51+E56</f>
        <v>0</v>
      </c>
    </row>
    <row r="58" spans="1:5" ht="15.15" customHeight="1" thickBot="1" x14ac:dyDescent="0.3">
      <c r="C58" s="633">
        <f>'RM_5.3.2.sz.mell'!C58</f>
        <v>0</v>
      </c>
      <c r="D58" s="633">
        <f>'RM_5.3.2.sz.mell'!K58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'RM_5.3.2.sz.mell'!C59</f>
        <v>0</v>
      </c>
      <c r="D59" s="1508">
        <f>'RM_5.3.2.sz.mell'!K59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'RM_5.3.2.sz.mell'!C60</f>
        <v>0</v>
      </c>
      <c r="D60" s="1508">
        <f>'RM_5.3.2.sz.mell'!K60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tabColor theme="8"/>
  </sheetPr>
  <dimension ref="A1:E60"/>
  <sheetViews>
    <sheetView zoomScale="120" zoomScaleNormal="120" workbookViewId="0">
      <selection activeCell="J63" sqref="J63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CONCATENATE("6.3.3. melléklet ",IB_ALAPADATOK!A7," ",IB_ALAPADATOK!B7," ",IB_ALAPADATOK!C7," ",IB_ALAPADATOK!D7)</f>
        <v>6.3.3. melléklet a 2019. I. félévi költségvetési tájékoztatóhoz</v>
      </c>
      <c r="C1" s="1842"/>
      <c r="D1" s="1842"/>
      <c r="E1" s="1842"/>
    </row>
    <row r="2" spans="1:5" s="465" customFormat="1" ht="23.4" thickBot="1" x14ac:dyDescent="0.3">
      <c r="A2" s="965" t="s">
        <v>848</v>
      </c>
      <c r="B2" s="1837" t="str">
        <f>CONCATENATE('IB_6.3.2.sz.mell'!B2:D2)</f>
        <v>1 kvi név</v>
      </c>
      <c r="C2" s="1838"/>
      <c r="D2" s="1839"/>
      <c r="E2" s="966" t="s">
        <v>60</v>
      </c>
    </row>
    <row r="3" spans="1:5" s="465" customFormat="1" ht="23.4" thickBot="1" x14ac:dyDescent="0.3">
      <c r="A3" s="965" t="s">
        <v>203</v>
      </c>
      <c r="B3" s="1837" t="s">
        <v>530</v>
      </c>
      <c r="C3" s="1838"/>
      <c r="D3" s="1839"/>
      <c r="E3" s="966" t="s">
        <v>431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'IB_6.3.2.sz.mell'!E4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'RM_5.3.3.sz.mell'!C10</f>
        <v>0</v>
      </c>
      <c r="D8" s="322">
        <f>'RM_5.3.3.sz.mell'!K10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'RM_5.3.3.sz.mell'!C11</f>
        <v>0</v>
      </c>
      <c r="D9" s="1481">
        <f>'RM_5.3.3.sz.mell'!K11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'RM_5.3.3.sz.mell'!C12</f>
        <v>0</v>
      </c>
      <c r="D10" s="1519">
        <f>'RM_5.3.3.sz.mell'!K12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'RM_5.3.3.sz.mell'!C13</f>
        <v>0</v>
      </c>
      <c r="D11" s="1519">
        <f>'RM_5.3.3.sz.mell'!K13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'RM_5.3.3.sz.mell'!C14</f>
        <v>0</v>
      </c>
      <c r="D12" s="1519">
        <f>'RM_5.3.3.sz.mell'!K14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'RM_5.3.3.sz.mell'!C15</f>
        <v>0</v>
      </c>
      <c r="D13" s="1519">
        <f>'RM_5.3.3.sz.mell'!K15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'RM_5.3.3.sz.mell'!C16</f>
        <v>0</v>
      </c>
      <c r="D14" s="1519">
        <f>'RM_5.3.3.sz.mell'!K16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'RM_5.3.3.sz.mell'!C17</f>
        <v>0</v>
      </c>
      <c r="D15" s="1519">
        <f>'RM_5.3.3.sz.mell'!K17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'RM_5.3.3.sz.mell'!C18</f>
        <v>0</v>
      </c>
      <c r="D16" s="1520">
        <f>'RM_5.3.3.sz.mell'!K18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'RM_5.3.3.sz.mell'!C19</f>
        <v>0</v>
      </c>
      <c r="D17" s="1519">
        <f>'RM_5.3.3.sz.mell'!K19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'RM_5.3.3.sz.mell'!C20</f>
        <v>0</v>
      </c>
      <c r="D18" s="1363">
        <f>'RM_5.3.3.sz.mell'!K20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'RM_5.3.3.sz.mell'!C21</f>
        <v>0</v>
      </c>
      <c r="D19" s="1363">
        <f>'RM_5.3.3.sz.mell'!K21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'RM_5.3.3.sz.mell'!C22</f>
        <v>0</v>
      </c>
      <c r="D20" s="758">
        <f>'RM_5.3.3.sz.mell'!K22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'RM_5.3.3.sz.mell'!C23</f>
        <v>0</v>
      </c>
      <c r="D21" s="1519">
        <f>'RM_5.3.3.sz.mell'!K23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'RM_5.3.3.sz.mell'!C24</f>
        <v>0</v>
      </c>
      <c r="D22" s="1519">
        <f>'RM_5.3.3.sz.mell'!K24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'RM_5.3.3.sz.mell'!C25</f>
        <v>0</v>
      </c>
      <c r="D23" s="1519">
        <f>'RM_5.3.3.sz.mell'!K25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'RM_5.3.3.sz.mell'!C26</f>
        <v>0</v>
      </c>
      <c r="D24" s="1519">
        <f>'RM_5.3.3.sz.mell'!K26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'RM_5.3.3.sz.mell'!C27</f>
        <v>0</v>
      </c>
      <c r="D25" s="758">
        <f>'RM_5.3.3.sz.mell'!K27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'RM_5.3.3.sz.mell'!C28</f>
        <v>0</v>
      </c>
      <c r="D26" s="758">
        <f>'RM_5.3.3.sz.mell'!K28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'RM_5.3.3.sz.mell'!C29</f>
        <v>0</v>
      </c>
      <c r="D27" s="1521">
        <f>'RM_5.3.3.sz.mell'!K29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'RM_5.3.3.sz.mell'!C30</f>
        <v>0</v>
      </c>
      <c r="D28" s="1367">
        <f>'RM_5.3.3.sz.mell'!K30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'RM_5.3.3.sz.mell'!C31</f>
        <v>0</v>
      </c>
      <c r="D29" s="1522">
        <f>'RM_5.3.3.sz.mell'!K31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'RM_5.3.3.sz.mell'!C32</f>
        <v>0</v>
      </c>
      <c r="D30" s="758">
        <f>'RM_5.3.3.sz.mell'!K32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'RM_5.3.3.sz.mell'!C33</f>
        <v>0</v>
      </c>
      <c r="D31" s="1521">
        <f>'RM_5.3.3.sz.mell'!K33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'RM_5.3.3.sz.mell'!C34</f>
        <v>0</v>
      </c>
      <c r="D32" s="1367">
        <f>'RM_5.3.3.sz.mell'!K34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'RM_5.3.3.sz.mell'!C35</f>
        <v>0</v>
      </c>
      <c r="D33" s="1522">
        <f>'RM_5.3.3.sz.mell'!K35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'RM_5.3.3.sz.mell'!C36</f>
        <v>0</v>
      </c>
      <c r="D34" s="758">
        <f>'RM_5.3.3.sz.mell'!K36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'RM_5.3.3.sz.mell'!C37</f>
        <v>0</v>
      </c>
      <c r="D35" s="758">
        <f>'RM_5.3.3.sz.mell'!K37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'RM_5.3.3.sz.mell'!C38</f>
        <v>0</v>
      </c>
      <c r="D36" s="758">
        <f>'RM_5.3.3.sz.mell'!K38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'RM_5.3.3.sz.mell'!C39</f>
        <v>0</v>
      </c>
      <c r="D37" s="758">
        <f>'RM_5.3.3.sz.mell'!K39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'RM_5.3.3.sz.mell'!C40</f>
        <v>0</v>
      </c>
      <c r="D38" s="1521">
        <f>'RM_5.3.3.sz.mell'!K40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'RM_5.3.3.sz.mell'!C41</f>
        <v>0</v>
      </c>
      <c r="D39" s="1367">
        <f>'RM_5.3.3.sz.mell'!K41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'RM_5.3.3.sz.mell'!C42</f>
        <v>0</v>
      </c>
      <c r="D40" s="1522">
        <f>'RM_5.3.3.sz.mell'!K42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'RM_5.3.3.sz.mell'!C43</f>
        <v>0</v>
      </c>
      <c r="D41" s="971">
        <f>'RM_5.3.3.sz.mell'!K43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'RM_5.3.3.sz.mell'!C45</f>
        <v>0</v>
      </c>
      <c r="D45" s="758">
        <f>'RM_5.3.3.sz.mell'!K45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'RM_5.3.3.sz.mell'!C46</f>
        <v>0</v>
      </c>
      <c r="D46" s="1521">
        <f>'RM_5.3.3.sz.mell'!K46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'RM_5.3.3.sz.mell'!C47</f>
        <v>0</v>
      </c>
      <c r="D47" s="1365">
        <f>'RM_5.3.3.sz.mell'!K47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'RM_5.3.3.sz.mell'!C48</f>
        <v>0</v>
      </c>
      <c r="D48" s="1365">
        <f>'RM_5.3.3.sz.mell'!K48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'RM_5.3.3.sz.mell'!C49</f>
        <v>0</v>
      </c>
      <c r="D49" s="1365">
        <f>'RM_5.3.3.sz.mell'!K49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'RM_5.3.3.sz.mell'!C50</f>
        <v>0</v>
      </c>
      <c r="D50" s="1365">
        <f>'RM_5.3.3.sz.mell'!K50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'RM_5.3.3.sz.mell'!C51</f>
        <v>0</v>
      </c>
      <c r="D51" s="758">
        <f>'RM_5.3.3.sz.mell'!K51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'RM_5.3.3.sz.mell'!C52</f>
        <v>0</v>
      </c>
      <c r="D52" s="1521">
        <f>'RM_5.3.3.sz.mell'!K52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'RM_5.3.3.sz.mell'!C53</f>
        <v>0</v>
      </c>
      <c r="D53" s="1365">
        <f>'RM_5.3.3.sz.mell'!K53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'RM_5.3.3.sz.mell'!C54</f>
        <v>0</v>
      </c>
      <c r="D54" s="1365">
        <f>'RM_5.3.3.sz.mell'!K54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'RM_5.3.3.sz.mell'!C55</f>
        <v>0</v>
      </c>
      <c r="D55" s="1365">
        <f>'RM_5.3.3.sz.mell'!K55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'RM_5.3.3.sz.mell'!C56</f>
        <v>0</v>
      </c>
      <c r="D56" s="758">
        <f>'RM_5.3.3.sz.mell'!K56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'RM_5.3.3.sz.mell'!C57</f>
        <v>0</v>
      </c>
      <c r="D57" s="971">
        <f>'RM_5.3.3.sz.mell'!K57</f>
        <v>0</v>
      </c>
      <c r="E57" s="374">
        <f>+E45+E51+E56</f>
        <v>0</v>
      </c>
    </row>
    <row r="58" spans="1:5" ht="15.15" customHeight="1" thickBot="1" x14ac:dyDescent="0.3">
      <c r="C58" s="633">
        <f>'RM_5.3.3.sz.mell'!C58</f>
        <v>0</v>
      </c>
      <c r="D58" s="633">
        <f>'RM_5.3.3.sz.mell'!K58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'RM_5.3.3.sz.mell'!C59</f>
        <v>0</v>
      </c>
      <c r="D59" s="1508">
        <f>'RM_5.3.3.sz.mell'!K59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'RM_5.3.3.sz.mell'!C60</f>
        <v>0</v>
      </c>
      <c r="D60" s="1508">
        <f>'RM_5.3.3.sz.mell'!K60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tabColor theme="8"/>
  </sheetPr>
  <dimension ref="A1:E60"/>
  <sheetViews>
    <sheetView zoomScale="120" zoomScaleNormal="120" workbookViewId="0">
      <selection activeCell="I28" sqref="I28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CONCATENATE("6.4. melléklet ",IB_ALAPADATOK!A7," ",IB_ALAPADATOK!B7," ",IB_ALAPADATOK!C7," ",IB_ALAPADATOK!D7)</f>
        <v>6.4. melléklet a 2019. I. félévi költségvetési tájékoztatóhoz</v>
      </c>
      <c r="C1" s="1833"/>
      <c r="D1" s="1833"/>
      <c r="E1" s="1833"/>
    </row>
    <row r="2" spans="1:5" s="465" customFormat="1" ht="25.5" customHeight="1" thickBot="1" x14ac:dyDescent="0.3">
      <c r="A2" s="965" t="s">
        <v>848</v>
      </c>
      <c r="B2" s="1837" t="str">
        <f>CONCATENATE(IB_ALAPADATOK!B15)</f>
        <v>2 kvi név</v>
      </c>
      <c r="C2" s="1838"/>
      <c r="D2" s="1839"/>
      <c r="E2" s="966" t="s">
        <v>431</v>
      </c>
    </row>
    <row r="3" spans="1:5" s="465" customFormat="1" ht="23.4" thickBot="1" x14ac:dyDescent="0.3">
      <c r="A3" s="965" t="s">
        <v>203</v>
      </c>
      <c r="B3" s="1837" t="s">
        <v>398</v>
      </c>
      <c r="C3" s="1838"/>
      <c r="D3" s="1839"/>
      <c r="E3" s="966" t="s">
        <v>54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'IB_6.2.3.sz.mell'!E4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'RM_5.4.sz.mell'!C10</f>
        <v>0</v>
      </c>
      <c r="D8" s="322">
        <f>'RM_5.4.sz.mell'!K10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'RM_5.4.sz.mell'!C11</f>
        <v>0</v>
      </c>
      <c r="D9" s="1481">
        <f>'RM_5.4.sz.mell'!K11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'RM_5.4.sz.mell'!C12</f>
        <v>0</v>
      </c>
      <c r="D10" s="1519">
        <f>'RM_5.4.sz.mell'!K12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'RM_5.4.sz.mell'!C13</f>
        <v>0</v>
      </c>
      <c r="D11" s="1519">
        <f>'RM_5.4.sz.mell'!K13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'RM_5.4.sz.mell'!C14</f>
        <v>0</v>
      </c>
      <c r="D12" s="1519">
        <f>'RM_5.4.sz.mell'!K14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'RM_5.4.sz.mell'!C15</f>
        <v>0</v>
      </c>
      <c r="D13" s="1519">
        <f>'RM_5.4.sz.mell'!K15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'RM_5.4.sz.mell'!C16</f>
        <v>0</v>
      </c>
      <c r="D14" s="1519">
        <f>'RM_5.4.sz.mell'!K16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'RM_5.4.sz.mell'!C17</f>
        <v>0</v>
      </c>
      <c r="D15" s="1519">
        <f>'RM_5.4.sz.mell'!K17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'RM_5.4.sz.mell'!C18</f>
        <v>0</v>
      </c>
      <c r="D16" s="1520">
        <f>'RM_5.4.sz.mell'!K18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'RM_5.4.sz.mell'!C19</f>
        <v>0</v>
      </c>
      <c r="D17" s="1519">
        <f>'RM_5.4.sz.mell'!K19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'RM_5.4.sz.mell'!C20</f>
        <v>0</v>
      </c>
      <c r="D18" s="1363">
        <f>'RM_5.4.sz.mell'!K20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'RM_5.4.sz.mell'!C21</f>
        <v>0</v>
      </c>
      <c r="D19" s="1363">
        <f>'RM_5.4.sz.mell'!K21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'RM_5.4.sz.mell'!C22</f>
        <v>0</v>
      </c>
      <c r="D20" s="758">
        <f>'RM_5.4.sz.mell'!K22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'RM_5.4.sz.mell'!C23</f>
        <v>0</v>
      </c>
      <c r="D21" s="1519">
        <f>'RM_5.4.sz.mell'!K23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'RM_5.4.sz.mell'!C24</f>
        <v>0</v>
      </c>
      <c r="D22" s="1519">
        <f>'RM_5.4.sz.mell'!K24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'RM_5.4.sz.mell'!C25</f>
        <v>0</v>
      </c>
      <c r="D23" s="1519">
        <f>'RM_5.4.sz.mell'!K25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'RM_5.4.sz.mell'!C26</f>
        <v>0</v>
      </c>
      <c r="D24" s="1519">
        <f>'RM_5.4.sz.mell'!K26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'RM_5.4.sz.mell'!C27</f>
        <v>0</v>
      </c>
      <c r="D25" s="758">
        <f>'RM_5.4.sz.mell'!K27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'RM_5.4.sz.mell'!C28</f>
        <v>0</v>
      </c>
      <c r="D26" s="758">
        <f>'RM_5.4.sz.mell'!K28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'RM_5.4.sz.mell'!C29</f>
        <v>0</v>
      </c>
      <c r="D27" s="1521">
        <f>'RM_5.4.sz.mell'!K29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'RM_5.4.sz.mell'!C30</f>
        <v>0</v>
      </c>
      <c r="D28" s="1367">
        <f>'RM_5.4.sz.mell'!K30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'RM_5.4.sz.mell'!C31</f>
        <v>0</v>
      </c>
      <c r="D29" s="1522">
        <f>'RM_5.4.sz.mell'!K31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'RM_5.4.sz.mell'!C32</f>
        <v>0</v>
      </c>
      <c r="D30" s="758">
        <f>'RM_5.4.sz.mell'!K32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'RM_5.4.sz.mell'!C33</f>
        <v>0</v>
      </c>
      <c r="D31" s="1521">
        <f>'RM_5.4.sz.mell'!K33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'RM_5.4.sz.mell'!C34</f>
        <v>0</v>
      </c>
      <c r="D32" s="1367">
        <f>'RM_5.4.sz.mell'!K34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'RM_5.4.sz.mell'!C35</f>
        <v>0</v>
      </c>
      <c r="D33" s="1522">
        <f>'RM_5.4.sz.mell'!K35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'RM_5.4.sz.mell'!C36</f>
        <v>0</v>
      </c>
      <c r="D34" s="758">
        <f>'RM_5.4.sz.mell'!K36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'RM_5.4.sz.mell'!C37</f>
        <v>0</v>
      </c>
      <c r="D35" s="758">
        <f>'RM_5.4.sz.mell'!K37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'RM_5.4.sz.mell'!C38</f>
        <v>0</v>
      </c>
      <c r="D36" s="758">
        <f>'RM_5.4.sz.mell'!K38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'RM_5.4.sz.mell'!C39</f>
        <v>0</v>
      </c>
      <c r="D37" s="758">
        <f>'RM_5.4.sz.mell'!K39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'RM_5.4.sz.mell'!C40</f>
        <v>0</v>
      </c>
      <c r="D38" s="1521">
        <f>'RM_5.4.sz.mell'!K40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'RM_5.4.sz.mell'!C41</f>
        <v>0</v>
      </c>
      <c r="D39" s="1367">
        <f>'RM_5.4.sz.mell'!K41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'RM_5.4.sz.mell'!C42</f>
        <v>0</v>
      </c>
      <c r="D40" s="1522">
        <f>'RM_5.4.sz.mell'!K42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'RM_5.4.sz.mell'!C43</f>
        <v>0</v>
      </c>
      <c r="D41" s="971">
        <f>'RM_5.4.sz.mell'!K43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'RM_5.4.sz.mell'!C45</f>
        <v>0</v>
      </c>
      <c r="D45" s="758">
        <f>'RM_5.4.sz.mell'!K45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'RM_5.4.sz.mell'!C46</f>
        <v>0</v>
      </c>
      <c r="D46" s="1521">
        <f>'RM_5.4.sz.mell'!K46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'RM_5.4.sz.mell'!C47</f>
        <v>0</v>
      </c>
      <c r="D47" s="1365">
        <f>'RM_5.4.sz.mell'!K47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'RM_5.4.sz.mell'!C48</f>
        <v>0</v>
      </c>
      <c r="D48" s="1365">
        <f>'RM_5.4.sz.mell'!K48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'RM_5.4.sz.mell'!C49</f>
        <v>0</v>
      </c>
      <c r="D49" s="1365">
        <f>'RM_5.4.sz.mell'!K49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'RM_5.4.sz.mell'!C50</f>
        <v>0</v>
      </c>
      <c r="D50" s="1365">
        <f>'RM_5.4.sz.mell'!K50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'RM_5.4.sz.mell'!C51</f>
        <v>0</v>
      </c>
      <c r="D51" s="758">
        <f>'RM_5.4.sz.mell'!K51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'RM_5.4.sz.mell'!C52</f>
        <v>0</v>
      </c>
      <c r="D52" s="1521">
        <f>'RM_5.4.sz.mell'!K52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'RM_5.4.sz.mell'!C53</f>
        <v>0</v>
      </c>
      <c r="D53" s="1365">
        <f>'RM_5.4.sz.mell'!K53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'RM_5.4.sz.mell'!C54</f>
        <v>0</v>
      </c>
      <c r="D54" s="1365">
        <f>'RM_5.4.sz.mell'!K54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'RM_5.4.sz.mell'!C55</f>
        <v>0</v>
      </c>
      <c r="D55" s="1365">
        <f>'RM_5.4.sz.mell'!K55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'RM_5.4.sz.mell'!C56</f>
        <v>0</v>
      </c>
      <c r="D56" s="758">
        <f>'RM_5.4.sz.mell'!K56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'RM_5.4.sz.mell'!C57</f>
        <v>0</v>
      </c>
      <c r="D57" s="971">
        <f>'RM_5.4.sz.mell'!K57</f>
        <v>0</v>
      </c>
      <c r="E57" s="374">
        <f>+E45+E51+E56</f>
        <v>0</v>
      </c>
    </row>
    <row r="58" spans="1:5" ht="15.15" customHeight="1" thickBot="1" x14ac:dyDescent="0.3">
      <c r="C58" s="633">
        <f>'RM_5.4.sz.mell'!C58</f>
        <v>0</v>
      </c>
      <c r="D58" s="633">
        <f>'RM_5.4.sz.mell'!K58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'RM_5.4.sz.mell'!C59</f>
        <v>0</v>
      </c>
      <c r="D59" s="1508">
        <f>'RM_5.4.sz.mell'!K59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'RM_5.4.sz.mell'!C60</f>
        <v>0</v>
      </c>
      <c r="D60" s="1508">
        <f>'RM_5.4.sz.mell'!K60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1:C63"/>
  <sheetViews>
    <sheetView zoomScale="120" zoomScaleNormal="120" workbookViewId="0">
      <selection activeCell="C61" sqref="C61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CONCATENATE("9.2.1. melléklet ",ALAPADATOK!A7," ",ALAPADATOK!B7," ",ALAPADATOK!C7," ",ALAPADATOK!D7," ",ALAPADATOK!E7," ",ALAPADATOK!F7," ",ALAPADATOK!G7," ",ALAPADATOK!H7)</f>
        <v>9.2.1.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CONCATENATE(ALAPADATOK!A11)</f>
        <v>……………………. Polgármesteri /Közös Önkormányzati Hivatal</v>
      </c>
      <c r="C2" s="376" t="s">
        <v>59</v>
      </c>
    </row>
    <row r="3" spans="1:3" s="465" customFormat="1" ht="23.4" thickBot="1" x14ac:dyDescent="0.3">
      <c r="A3" s="459" t="s">
        <v>203</v>
      </c>
      <c r="B3" s="605" t="s">
        <v>417</v>
      </c>
      <c r="C3" s="377" t="s">
        <v>59</v>
      </c>
    </row>
    <row r="4" spans="1:3" s="466" customFormat="1" ht="15.9" customHeight="1" thickBot="1" x14ac:dyDescent="0.35">
      <c r="A4" s="235"/>
      <c r="B4" s="235"/>
      <c r="C4" s="236" t="str">
        <f>'KV_9.2.sz.mell'!C4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521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522</v>
      </c>
      <c r="C26" s="327">
        <f>+C27+C28+C29</f>
        <v>0</v>
      </c>
    </row>
    <row r="27" spans="1:3" s="468" customFormat="1" ht="12" customHeight="1" x14ac:dyDescent="0.25">
      <c r="A27" s="462" t="s">
        <v>268</v>
      </c>
      <c r="B27" s="463" t="s">
        <v>263</v>
      </c>
      <c r="C27" s="78"/>
    </row>
    <row r="28" spans="1:3" s="468" customFormat="1" ht="12" customHeight="1" x14ac:dyDescent="0.25">
      <c r="A28" s="462" t="s">
        <v>269</v>
      </c>
      <c r="B28" s="463" t="s">
        <v>402</v>
      </c>
      <c r="C28" s="325"/>
    </row>
    <row r="29" spans="1:3" s="468" customFormat="1" ht="12" customHeight="1" x14ac:dyDescent="0.25">
      <c r="A29" s="462" t="s">
        <v>270</v>
      </c>
      <c r="B29" s="464" t="s">
        <v>405</v>
      </c>
      <c r="C29" s="325"/>
    </row>
    <row r="30" spans="1:3" s="468" customFormat="1" ht="12" customHeight="1" thickBot="1" x14ac:dyDescent="0.3">
      <c r="A30" s="461" t="s">
        <v>271</v>
      </c>
      <c r="B30" s="145" t="s">
        <v>523</v>
      </c>
      <c r="C30" s="85"/>
    </row>
    <row r="31" spans="1:3" s="468" customFormat="1" ht="12" customHeight="1" thickBot="1" x14ac:dyDescent="0.3">
      <c r="A31" s="209" t="s">
        <v>22</v>
      </c>
      <c r="B31" s="128" t="s">
        <v>406</v>
      </c>
      <c r="C31" s="327">
        <f>+C32+C33+C34</f>
        <v>0</v>
      </c>
    </row>
    <row r="32" spans="1:3" s="468" customFormat="1" ht="12" customHeight="1" x14ac:dyDescent="0.25">
      <c r="A32" s="462" t="s">
        <v>91</v>
      </c>
      <c r="B32" s="463" t="s">
        <v>291</v>
      </c>
      <c r="C32" s="78"/>
    </row>
    <row r="33" spans="1:3" s="468" customFormat="1" ht="12" customHeight="1" x14ac:dyDescent="0.25">
      <c r="A33" s="462" t="s">
        <v>92</v>
      </c>
      <c r="B33" s="464" t="s">
        <v>292</v>
      </c>
      <c r="C33" s="328"/>
    </row>
    <row r="34" spans="1:3" s="468" customFormat="1" ht="12" customHeight="1" thickBot="1" x14ac:dyDescent="0.3">
      <c r="A34" s="461" t="s">
        <v>93</v>
      </c>
      <c r="B34" s="145" t="s">
        <v>293</v>
      </c>
      <c r="C34" s="85"/>
    </row>
    <row r="35" spans="1:3" s="378" customFormat="1" ht="12" customHeight="1" thickBot="1" x14ac:dyDescent="0.3">
      <c r="A35" s="209" t="s">
        <v>23</v>
      </c>
      <c r="B35" s="128" t="s">
        <v>376</v>
      </c>
      <c r="C35" s="353"/>
    </row>
    <row r="36" spans="1:3" s="378" customFormat="1" ht="12" customHeight="1" thickBot="1" x14ac:dyDescent="0.3">
      <c r="A36" s="209" t="s">
        <v>24</v>
      </c>
      <c r="B36" s="128" t="s">
        <v>407</v>
      </c>
      <c r="C36" s="370"/>
    </row>
    <row r="37" spans="1:3" s="378" customFormat="1" ht="12" customHeight="1" thickBot="1" x14ac:dyDescent="0.3">
      <c r="A37" s="201" t="s">
        <v>25</v>
      </c>
      <c r="B37" s="128" t="s">
        <v>408</v>
      </c>
      <c r="C37" s="371">
        <f>+C8+C20+C25+C26+C31+C35+C36</f>
        <v>0</v>
      </c>
    </row>
    <row r="38" spans="1:3" s="378" customFormat="1" ht="12" customHeight="1" thickBot="1" x14ac:dyDescent="0.3">
      <c r="A38" s="243" t="s">
        <v>26</v>
      </c>
      <c r="B38" s="128" t="s">
        <v>409</v>
      </c>
      <c r="C38" s="371">
        <f>+C39+C40+C41</f>
        <v>0</v>
      </c>
    </row>
    <row r="39" spans="1:3" s="378" customFormat="1" ht="12" customHeight="1" x14ac:dyDescent="0.25">
      <c r="A39" s="462" t="s">
        <v>410</v>
      </c>
      <c r="B39" s="463" t="s">
        <v>236</v>
      </c>
      <c r="C39" s="78"/>
    </row>
    <row r="40" spans="1:3" s="378" customFormat="1" ht="12" customHeight="1" x14ac:dyDescent="0.25">
      <c r="A40" s="462" t="s">
        <v>411</v>
      </c>
      <c r="B40" s="464" t="s">
        <v>2</v>
      </c>
      <c r="C40" s="328"/>
    </row>
    <row r="41" spans="1:3" s="468" customFormat="1" ht="12" customHeight="1" thickBot="1" x14ac:dyDescent="0.3">
      <c r="A41" s="461" t="s">
        <v>412</v>
      </c>
      <c r="B41" s="145" t="s">
        <v>413</v>
      </c>
      <c r="C41" s="85"/>
    </row>
    <row r="42" spans="1:3" s="468" customFormat="1" ht="15.15" customHeight="1" thickBot="1" x14ac:dyDescent="0.25">
      <c r="A42" s="243" t="s">
        <v>27</v>
      </c>
      <c r="B42" s="244" t="s">
        <v>414</v>
      </c>
      <c r="C42" s="374">
        <f>+C37+C38</f>
        <v>0</v>
      </c>
    </row>
    <row r="43" spans="1:3" s="468" customFormat="1" ht="15.15" customHeight="1" x14ac:dyDescent="0.25">
      <c r="A43" s="245"/>
      <c r="B43" s="246"/>
      <c r="C43" s="372"/>
    </row>
    <row r="44" spans="1:3" ht="13.8" thickBot="1" x14ac:dyDescent="0.3">
      <c r="A44" s="247"/>
      <c r="B44" s="248"/>
      <c r="C44" s="373"/>
    </row>
    <row r="45" spans="1:3" s="467" customFormat="1" ht="16.5" customHeight="1" thickBot="1" x14ac:dyDescent="0.3">
      <c r="A45" s="249"/>
      <c r="B45" s="250" t="s">
        <v>57</v>
      </c>
      <c r="C45" s="374"/>
    </row>
    <row r="46" spans="1:3" s="469" customFormat="1" ht="12" customHeight="1" thickBot="1" x14ac:dyDescent="0.3">
      <c r="A46" s="209" t="s">
        <v>18</v>
      </c>
      <c r="B46" s="128" t="s">
        <v>415</v>
      </c>
      <c r="C46" s="327">
        <f>SUM(C47:C51)</f>
        <v>0</v>
      </c>
    </row>
    <row r="47" spans="1:3" ht="12" customHeight="1" x14ac:dyDescent="0.25">
      <c r="A47" s="461" t="s">
        <v>98</v>
      </c>
      <c r="B47" s="9" t="s">
        <v>49</v>
      </c>
      <c r="C47" s="78"/>
    </row>
    <row r="48" spans="1:3" ht="12" customHeight="1" x14ac:dyDescent="0.25">
      <c r="A48" s="461" t="s">
        <v>99</v>
      </c>
      <c r="B48" s="8" t="s">
        <v>183</v>
      </c>
      <c r="C48" s="81"/>
    </row>
    <row r="49" spans="1:3" ht="12" customHeight="1" x14ac:dyDescent="0.25">
      <c r="A49" s="461" t="s">
        <v>100</v>
      </c>
      <c r="B49" s="8" t="s">
        <v>140</v>
      </c>
      <c r="C49" s="81"/>
    </row>
    <row r="50" spans="1:3" ht="12" customHeight="1" x14ac:dyDescent="0.25">
      <c r="A50" s="461" t="s">
        <v>101</v>
      </c>
      <c r="B50" s="8" t="s">
        <v>184</v>
      </c>
      <c r="C50" s="81"/>
    </row>
    <row r="51" spans="1:3" ht="12" customHeight="1" thickBot="1" x14ac:dyDescent="0.3">
      <c r="A51" s="461" t="s">
        <v>148</v>
      </c>
      <c r="B51" s="8" t="s">
        <v>185</v>
      </c>
      <c r="C51" s="81"/>
    </row>
    <row r="52" spans="1:3" ht="12" customHeight="1" thickBot="1" x14ac:dyDescent="0.3">
      <c r="A52" s="209" t="s">
        <v>19</v>
      </c>
      <c r="B52" s="128" t="s">
        <v>416</v>
      </c>
      <c r="C52" s="327">
        <f>SUM(C53:C55)</f>
        <v>0</v>
      </c>
    </row>
    <row r="53" spans="1:3" s="469" customFormat="1" ht="12" customHeight="1" x14ac:dyDescent="0.25">
      <c r="A53" s="461" t="s">
        <v>104</v>
      </c>
      <c r="B53" s="9" t="s">
        <v>230</v>
      </c>
      <c r="C53" s="78"/>
    </row>
    <row r="54" spans="1:3" ht="12" customHeight="1" x14ac:dyDescent="0.25">
      <c r="A54" s="461" t="s">
        <v>105</v>
      </c>
      <c r="B54" s="8" t="s">
        <v>187</v>
      </c>
      <c r="C54" s="81"/>
    </row>
    <row r="55" spans="1:3" ht="12" customHeight="1" x14ac:dyDescent="0.25">
      <c r="A55" s="461" t="s">
        <v>106</v>
      </c>
      <c r="B55" s="8" t="s">
        <v>58</v>
      </c>
      <c r="C55" s="81"/>
    </row>
    <row r="56" spans="1:3" ht="12" customHeight="1" thickBot="1" x14ac:dyDescent="0.3">
      <c r="A56" s="461" t="s">
        <v>107</v>
      </c>
      <c r="B56" s="8" t="s">
        <v>524</v>
      </c>
      <c r="C56" s="81"/>
    </row>
    <row r="57" spans="1:3" ht="15.15" customHeight="1" thickBot="1" x14ac:dyDescent="0.3">
      <c r="A57" s="209" t="s">
        <v>20</v>
      </c>
      <c r="B57" s="128" t="s">
        <v>13</v>
      </c>
      <c r="C57" s="353"/>
    </row>
    <row r="58" spans="1:3" ht="13.8" thickBot="1" x14ac:dyDescent="0.3">
      <c r="A58" s="209" t="s">
        <v>21</v>
      </c>
      <c r="B58" s="251" t="s">
        <v>529</v>
      </c>
      <c r="C58" s="375">
        <f>+C46+C52+C57</f>
        <v>0</v>
      </c>
    </row>
    <row r="59" spans="1:3" ht="15.15" customHeight="1" thickBot="1" x14ac:dyDescent="0.3">
      <c r="C59" s="641">
        <f>C42-C58</f>
        <v>0</v>
      </c>
    </row>
    <row r="60" spans="1:3" ht="14.4" customHeight="1" thickBot="1" x14ac:dyDescent="0.3">
      <c r="A60" s="254" t="s">
        <v>519</v>
      </c>
      <c r="B60" s="255"/>
      <c r="C60" s="125"/>
    </row>
    <row r="61" spans="1:3" ht="13.8" thickBot="1" x14ac:dyDescent="0.3">
      <c r="A61" s="254" t="s">
        <v>206</v>
      </c>
      <c r="B61" s="255"/>
      <c r="C61" s="125"/>
    </row>
    <row r="63" spans="1:3" x14ac:dyDescent="0.25">
      <c r="C63" s="5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tabColor theme="8"/>
  </sheetPr>
  <dimension ref="A1:E60"/>
  <sheetViews>
    <sheetView zoomScale="120" zoomScaleNormal="120" workbookViewId="0">
      <selection activeCell="H62" sqref="H62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CONCATENATE("6.4.1. melléklet ",IB_ALAPADATOK!A7," ",IB_ALAPADATOK!B7," ",IB_ALAPADATOK!C7," ",IB_ALAPADATOK!D7)</f>
        <v>6.4.1.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CONCATENATE('IB_6.4.sz.mell'!B2:D2)</f>
        <v>2 kvi név</v>
      </c>
      <c r="C2" s="1838"/>
      <c r="D2" s="1839"/>
      <c r="E2" s="966" t="s">
        <v>431</v>
      </c>
    </row>
    <row r="3" spans="1:5" s="465" customFormat="1" ht="23.4" thickBot="1" x14ac:dyDescent="0.3">
      <c r="A3" s="965" t="s">
        <v>203</v>
      </c>
      <c r="B3" s="1837" t="s">
        <v>417</v>
      </c>
      <c r="C3" s="1838"/>
      <c r="D3" s="1839"/>
      <c r="E3" s="966" t="s">
        <v>59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'IB_6.4.sz.mell'!E4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'RM_5.4.1.sz.mell'!C10</f>
        <v>0</v>
      </c>
      <c r="D8" s="322">
        <f>'RM_5.4.1.sz.mell'!K10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'RM_5.4.1.sz.mell'!C11</f>
        <v>0</v>
      </c>
      <c r="D9" s="1481">
        <f>'RM_5.4.1.sz.mell'!K11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'RM_5.4.1.sz.mell'!C12</f>
        <v>0</v>
      </c>
      <c r="D10" s="1519">
        <f>'RM_5.4.1.sz.mell'!K12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'RM_5.4.1.sz.mell'!C13</f>
        <v>0</v>
      </c>
      <c r="D11" s="1519">
        <f>'RM_5.4.1.sz.mell'!K13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'RM_5.4.1.sz.mell'!C14</f>
        <v>0</v>
      </c>
      <c r="D12" s="1519">
        <f>'RM_5.4.1.sz.mell'!K14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'RM_5.4.1.sz.mell'!C15</f>
        <v>0</v>
      </c>
      <c r="D13" s="1519">
        <f>'RM_5.4.1.sz.mell'!K15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'RM_5.4.1.sz.mell'!C16</f>
        <v>0</v>
      </c>
      <c r="D14" s="1519">
        <f>'RM_5.4.1.sz.mell'!K16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'RM_5.4.1.sz.mell'!C17</f>
        <v>0</v>
      </c>
      <c r="D15" s="1519">
        <f>'RM_5.4.1.sz.mell'!K17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'RM_5.4.1.sz.mell'!C18</f>
        <v>0</v>
      </c>
      <c r="D16" s="1520">
        <f>'RM_5.4.1.sz.mell'!K18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'RM_5.4.1.sz.mell'!C19</f>
        <v>0</v>
      </c>
      <c r="D17" s="1519">
        <f>'RM_5.4.1.sz.mell'!K19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'RM_5.4.1.sz.mell'!C20</f>
        <v>0</v>
      </c>
      <c r="D18" s="1363">
        <f>'RM_5.4.1.sz.mell'!K20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'RM_5.4.1.sz.mell'!C21</f>
        <v>0</v>
      </c>
      <c r="D19" s="1363">
        <f>'RM_5.4.1.sz.mell'!K21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'RM_5.4.1.sz.mell'!C22</f>
        <v>0</v>
      </c>
      <c r="D20" s="758">
        <f>'RM_5.4.1.sz.mell'!K22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'RM_5.4.1.sz.mell'!C23</f>
        <v>0</v>
      </c>
      <c r="D21" s="1519">
        <f>'RM_5.4.1.sz.mell'!K23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'RM_5.4.1.sz.mell'!C24</f>
        <v>0</v>
      </c>
      <c r="D22" s="1519">
        <f>'RM_5.4.1.sz.mell'!K24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'RM_5.4.1.sz.mell'!C25</f>
        <v>0</v>
      </c>
      <c r="D23" s="1519">
        <f>'RM_5.4.1.sz.mell'!K25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'RM_5.4.1.sz.mell'!C26</f>
        <v>0</v>
      </c>
      <c r="D24" s="1519">
        <f>'RM_5.4.1.sz.mell'!K26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'RM_5.4.1.sz.mell'!C27</f>
        <v>0</v>
      </c>
      <c r="D25" s="758">
        <f>'RM_5.4.1.sz.mell'!K27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'RM_5.4.1.sz.mell'!C28</f>
        <v>0</v>
      </c>
      <c r="D26" s="758">
        <f>'RM_5.4.1.sz.mell'!K28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'RM_5.4.1.sz.mell'!C29</f>
        <v>0</v>
      </c>
      <c r="D27" s="1521">
        <f>'RM_5.4.1.sz.mell'!K29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'RM_5.4.1.sz.mell'!C30</f>
        <v>0</v>
      </c>
      <c r="D28" s="1367">
        <f>'RM_5.4.1.sz.mell'!K30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'RM_5.4.1.sz.mell'!C31</f>
        <v>0</v>
      </c>
      <c r="D29" s="1522">
        <f>'RM_5.4.1.sz.mell'!K31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'RM_5.4.1.sz.mell'!C32</f>
        <v>0</v>
      </c>
      <c r="D30" s="758">
        <f>'RM_5.4.1.sz.mell'!K32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'RM_5.4.1.sz.mell'!C33</f>
        <v>0</v>
      </c>
      <c r="D31" s="1521">
        <f>'RM_5.4.1.sz.mell'!K33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'RM_5.4.1.sz.mell'!C34</f>
        <v>0</v>
      </c>
      <c r="D32" s="1367">
        <f>'RM_5.4.1.sz.mell'!K34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'RM_5.4.1.sz.mell'!C35</f>
        <v>0</v>
      </c>
      <c r="D33" s="1522">
        <f>'RM_5.4.1.sz.mell'!K35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'RM_5.4.1.sz.mell'!C36</f>
        <v>0</v>
      </c>
      <c r="D34" s="758">
        <f>'RM_5.4.1.sz.mell'!K36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'RM_5.4.1.sz.mell'!C37</f>
        <v>0</v>
      </c>
      <c r="D35" s="758">
        <f>'RM_5.4.1.sz.mell'!K37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'RM_5.4.1.sz.mell'!C38</f>
        <v>0</v>
      </c>
      <c r="D36" s="758">
        <f>'RM_5.4.1.sz.mell'!K38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'RM_5.4.1.sz.mell'!C39</f>
        <v>0</v>
      </c>
      <c r="D37" s="758">
        <f>'RM_5.4.1.sz.mell'!K39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'RM_5.4.1.sz.mell'!C40</f>
        <v>0</v>
      </c>
      <c r="D38" s="1521">
        <f>'RM_5.4.1.sz.mell'!K40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'RM_5.4.1.sz.mell'!C41</f>
        <v>0</v>
      </c>
      <c r="D39" s="1367">
        <f>'RM_5.4.1.sz.mell'!K41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'RM_5.4.1.sz.mell'!C42</f>
        <v>0</v>
      </c>
      <c r="D40" s="1522">
        <f>'RM_5.4.1.sz.mell'!K42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'RM_5.4.1.sz.mell'!C43</f>
        <v>0</v>
      </c>
      <c r="D41" s="971">
        <f>'RM_5.4.1.sz.mell'!K43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'RM_5.4.1.sz.mell'!C45</f>
        <v>0</v>
      </c>
      <c r="D45" s="758">
        <f>'RM_5.4.1.sz.mell'!K45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'RM_5.4.1.sz.mell'!C46</f>
        <v>0</v>
      </c>
      <c r="D46" s="1521">
        <f>'RM_5.4.1.sz.mell'!K46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'RM_5.4.1.sz.mell'!C47</f>
        <v>0</v>
      </c>
      <c r="D47" s="1365">
        <f>'RM_5.4.1.sz.mell'!K47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'RM_5.4.1.sz.mell'!C48</f>
        <v>0</v>
      </c>
      <c r="D48" s="1365">
        <f>'RM_5.4.1.sz.mell'!K48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'RM_5.4.1.sz.mell'!C49</f>
        <v>0</v>
      </c>
      <c r="D49" s="1365">
        <f>'RM_5.4.1.sz.mell'!K49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'RM_5.4.1.sz.mell'!C50</f>
        <v>0</v>
      </c>
      <c r="D50" s="1365">
        <f>'RM_5.4.1.sz.mell'!K50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'RM_5.4.1.sz.mell'!C51</f>
        <v>0</v>
      </c>
      <c r="D51" s="758">
        <f>'RM_5.4.1.sz.mell'!K51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'RM_5.4.1.sz.mell'!C52</f>
        <v>0</v>
      </c>
      <c r="D52" s="1521">
        <f>'RM_5.4.1.sz.mell'!K52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'RM_5.4.1.sz.mell'!C53</f>
        <v>0</v>
      </c>
      <c r="D53" s="1365">
        <f>'RM_5.4.1.sz.mell'!K53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'RM_5.4.1.sz.mell'!C54</f>
        <v>0</v>
      </c>
      <c r="D54" s="1365">
        <f>'RM_5.4.1.sz.mell'!K54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'RM_5.4.1.sz.mell'!C55</f>
        <v>0</v>
      </c>
      <c r="D55" s="1365">
        <f>'RM_5.4.1.sz.mell'!K55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'RM_5.4.1.sz.mell'!C56</f>
        <v>0</v>
      </c>
      <c r="D56" s="758">
        <f>'RM_5.4.1.sz.mell'!K56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'RM_5.4.1.sz.mell'!C57</f>
        <v>0</v>
      </c>
      <c r="D57" s="971">
        <f>'RM_5.4.1.sz.mell'!K57</f>
        <v>0</v>
      </c>
      <c r="E57" s="374">
        <f>+E45+E51+E56</f>
        <v>0</v>
      </c>
    </row>
    <row r="58" spans="1:5" ht="15.15" customHeight="1" thickBot="1" x14ac:dyDescent="0.3">
      <c r="C58" s="633">
        <f>'RM_5.4.1.sz.mell'!C58</f>
        <v>0</v>
      </c>
      <c r="D58" s="633">
        <f>'RM_5.4.1.sz.mell'!K58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'RM_5.4.1.sz.mell'!C59</f>
        <v>0</v>
      </c>
      <c r="D59" s="1508">
        <f>'RM_5.4.1.sz.mell'!K59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'RM_5.4.1.sz.mell'!C60</f>
        <v>0</v>
      </c>
      <c r="D60" s="1508">
        <f>'RM_5.4.1.sz.mell'!K60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tabColor theme="8"/>
  </sheetPr>
  <dimension ref="A1:E60"/>
  <sheetViews>
    <sheetView zoomScale="120" zoomScaleNormal="120" workbookViewId="0">
      <selection activeCell="I61" sqref="I61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CONCATENATE("6.4.2. melléklet ",IB_ALAPADATOK!A7," ",IB_ALAPADATOK!B7," ",IB_ALAPADATOK!C7," ",IB_ALAPADATOK!D7)</f>
        <v>6.4.2.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CONCATENATE('IB_6.4.1.sz.mell'!B2:D2)</f>
        <v>2 kvi név</v>
      </c>
      <c r="C2" s="1838"/>
      <c r="D2" s="1839"/>
      <c r="E2" s="966" t="s">
        <v>431</v>
      </c>
    </row>
    <row r="3" spans="1:5" s="465" customFormat="1" ht="23.4" thickBot="1" x14ac:dyDescent="0.3">
      <c r="A3" s="965" t="s">
        <v>203</v>
      </c>
      <c r="B3" s="1837" t="s">
        <v>418</v>
      </c>
      <c r="C3" s="1838"/>
      <c r="D3" s="1839"/>
      <c r="E3" s="966" t="s">
        <v>60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'IB_6.4.1.sz.mell'!E4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'RM_5.4.2.sz.mell'!C10</f>
        <v>0</v>
      </c>
      <c r="D8" s="322">
        <f>'RM_5.4.2.sz.mell'!K10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'RM_5.4.2.sz.mell'!C11</f>
        <v>0</v>
      </c>
      <c r="D9" s="1481">
        <f>'RM_5.4.2.sz.mell'!K11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'RM_5.4.2.sz.mell'!C12</f>
        <v>0</v>
      </c>
      <c r="D10" s="1519">
        <f>'RM_5.4.2.sz.mell'!K12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'RM_5.4.2.sz.mell'!C13</f>
        <v>0</v>
      </c>
      <c r="D11" s="1519">
        <f>'RM_5.4.2.sz.mell'!K13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'RM_5.4.2.sz.mell'!C14</f>
        <v>0</v>
      </c>
      <c r="D12" s="1519">
        <f>'RM_5.4.2.sz.mell'!K14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'RM_5.4.2.sz.mell'!C15</f>
        <v>0</v>
      </c>
      <c r="D13" s="1519">
        <f>'RM_5.4.2.sz.mell'!K15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'RM_5.4.2.sz.mell'!C16</f>
        <v>0</v>
      </c>
      <c r="D14" s="1519">
        <f>'RM_5.4.2.sz.mell'!K16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'RM_5.4.2.sz.mell'!C17</f>
        <v>0</v>
      </c>
      <c r="D15" s="1519">
        <f>'RM_5.4.2.sz.mell'!K17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'RM_5.4.2.sz.mell'!C18</f>
        <v>0</v>
      </c>
      <c r="D16" s="1520">
        <f>'RM_5.4.2.sz.mell'!K18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'RM_5.4.2.sz.mell'!C19</f>
        <v>0</v>
      </c>
      <c r="D17" s="1519">
        <f>'RM_5.4.2.sz.mell'!K19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'RM_5.4.2.sz.mell'!C20</f>
        <v>0</v>
      </c>
      <c r="D18" s="1363">
        <f>'RM_5.4.2.sz.mell'!K20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'RM_5.4.2.sz.mell'!C21</f>
        <v>0</v>
      </c>
      <c r="D19" s="1363">
        <f>'RM_5.4.2.sz.mell'!K21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'RM_5.4.2.sz.mell'!C22</f>
        <v>0</v>
      </c>
      <c r="D20" s="758">
        <f>'RM_5.4.2.sz.mell'!K22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'RM_5.4.2.sz.mell'!C23</f>
        <v>0</v>
      </c>
      <c r="D21" s="1519">
        <f>'RM_5.4.2.sz.mell'!K23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'RM_5.4.2.sz.mell'!C24</f>
        <v>0</v>
      </c>
      <c r="D22" s="1519">
        <f>'RM_5.4.2.sz.mell'!K24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'RM_5.4.2.sz.mell'!C25</f>
        <v>0</v>
      </c>
      <c r="D23" s="1519">
        <f>'RM_5.4.2.sz.mell'!K25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'RM_5.4.2.sz.mell'!C26</f>
        <v>0</v>
      </c>
      <c r="D24" s="1519">
        <f>'RM_5.4.2.sz.mell'!K26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'RM_5.4.2.sz.mell'!C27</f>
        <v>0</v>
      </c>
      <c r="D25" s="758">
        <f>'RM_5.4.2.sz.mell'!K27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'RM_5.4.2.sz.mell'!C28</f>
        <v>0</v>
      </c>
      <c r="D26" s="758">
        <f>'RM_5.4.2.sz.mell'!K28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'RM_5.4.2.sz.mell'!C29</f>
        <v>0</v>
      </c>
      <c r="D27" s="1521">
        <f>'RM_5.4.2.sz.mell'!K29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'RM_5.4.2.sz.mell'!C30</f>
        <v>0</v>
      </c>
      <c r="D28" s="1367">
        <f>'RM_5.4.2.sz.mell'!K30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'RM_5.4.2.sz.mell'!C31</f>
        <v>0</v>
      </c>
      <c r="D29" s="1522">
        <f>'RM_5.4.2.sz.mell'!K31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'RM_5.4.2.sz.mell'!C32</f>
        <v>0</v>
      </c>
      <c r="D30" s="758">
        <f>'RM_5.4.2.sz.mell'!K32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'RM_5.4.2.sz.mell'!C33</f>
        <v>0</v>
      </c>
      <c r="D31" s="1521">
        <f>'RM_5.4.2.sz.mell'!K33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'RM_5.4.2.sz.mell'!C34</f>
        <v>0</v>
      </c>
      <c r="D32" s="1367">
        <f>'RM_5.4.2.sz.mell'!K34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'RM_5.4.2.sz.mell'!C35</f>
        <v>0</v>
      </c>
      <c r="D33" s="1522">
        <f>'RM_5.4.2.sz.mell'!K35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'RM_5.4.2.sz.mell'!C36</f>
        <v>0</v>
      </c>
      <c r="D34" s="758">
        <f>'RM_5.4.2.sz.mell'!K36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'RM_5.4.2.sz.mell'!C37</f>
        <v>0</v>
      </c>
      <c r="D35" s="758">
        <f>'RM_5.4.2.sz.mell'!K37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'RM_5.4.2.sz.mell'!C38</f>
        <v>0</v>
      </c>
      <c r="D36" s="758">
        <f>'RM_5.4.2.sz.mell'!K38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'RM_5.4.2.sz.mell'!C39</f>
        <v>0</v>
      </c>
      <c r="D37" s="758">
        <f>'RM_5.4.2.sz.mell'!K39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'RM_5.4.2.sz.mell'!C40</f>
        <v>0</v>
      </c>
      <c r="D38" s="1521">
        <f>'RM_5.4.2.sz.mell'!K40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'RM_5.4.2.sz.mell'!C41</f>
        <v>0</v>
      </c>
      <c r="D39" s="1367">
        <f>'RM_5.4.2.sz.mell'!K41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'RM_5.4.2.sz.mell'!C42</f>
        <v>0</v>
      </c>
      <c r="D40" s="1522">
        <f>'RM_5.4.2.sz.mell'!K42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'RM_5.4.2.sz.mell'!C43</f>
        <v>0</v>
      </c>
      <c r="D41" s="971">
        <f>'RM_5.4.2.sz.mell'!K43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'RM_5.4.2.sz.mell'!C45</f>
        <v>0</v>
      </c>
      <c r="D45" s="758">
        <f>'RM_5.4.2.sz.mell'!K45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'RM_5.4.2.sz.mell'!C46</f>
        <v>0</v>
      </c>
      <c r="D46" s="1521">
        <f>'RM_5.4.2.sz.mell'!K46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'RM_5.4.2.sz.mell'!C47</f>
        <v>0</v>
      </c>
      <c r="D47" s="1365">
        <f>'RM_5.4.2.sz.mell'!K47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'RM_5.4.2.sz.mell'!C48</f>
        <v>0</v>
      </c>
      <c r="D48" s="1365">
        <f>'RM_5.4.2.sz.mell'!K48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'RM_5.4.2.sz.mell'!C49</f>
        <v>0</v>
      </c>
      <c r="D49" s="1365">
        <f>'RM_5.4.2.sz.mell'!K49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'RM_5.4.2.sz.mell'!C50</f>
        <v>0</v>
      </c>
      <c r="D50" s="1365">
        <f>'RM_5.4.2.sz.mell'!K50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'RM_5.4.2.sz.mell'!C51</f>
        <v>0</v>
      </c>
      <c r="D51" s="758">
        <f>'RM_5.4.2.sz.mell'!K51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'RM_5.4.2.sz.mell'!C52</f>
        <v>0</v>
      </c>
      <c r="D52" s="1521">
        <f>'RM_5.4.2.sz.mell'!K52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'RM_5.4.2.sz.mell'!C53</f>
        <v>0</v>
      </c>
      <c r="D53" s="1365">
        <f>'RM_5.4.2.sz.mell'!K53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'RM_5.4.2.sz.mell'!C54</f>
        <v>0</v>
      </c>
      <c r="D54" s="1365">
        <f>'RM_5.4.2.sz.mell'!K54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'RM_5.4.2.sz.mell'!C55</f>
        <v>0</v>
      </c>
      <c r="D55" s="1365">
        <f>'RM_5.4.2.sz.mell'!K55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'RM_5.4.2.sz.mell'!C56</f>
        <v>0</v>
      </c>
      <c r="D56" s="758">
        <f>'RM_5.4.2.sz.mell'!K56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'RM_5.4.2.sz.mell'!C57</f>
        <v>0</v>
      </c>
      <c r="D57" s="971">
        <f>'RM_5.4.2.sz.mell'!K57</f>
        <v>0</v>
      </c>
      <c r="E57" s="374">
        <f>+E45+E51+E56</f>
        <v>0</v>
      </c>
    </row>
    <row r="58" spans="1:5" s="1434" customFormat="1" ht="15.15" customHeight="1" thickBot="1" x14ac:dyDescent="0.3">
      <c r="A58" s="1433"/>
      <c r="C58" s="1430">
        <f>'RM_5.4.2.sz.mell'!C58</f>
        <v>0</v>
      </c>
      <c r="D58" s="1430">
        <f>'RM_5.4.2.sz.mell'!K58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'RM_5.4.2.sz.mell'!C59</f>
        <v>0</v>
      </c>
      <c r="D59" s="1508">
        <f>'RM_5.4.2.sz.mell'!K59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'RM_5.4.2.sz.mell'!C60</f>
        <v>0</v>
      </c>
      <c r="D60" s="1508">
        <f>'RM_5.4.2.sz.mell'!K60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tabColor theme="8"/>
  </sheetPr>
  <dimension ref="A1:E60"/>
  <sheetViews>
    <sheetView zoomScale="120" zoomScaleNormal="120" workbookViewId="0">
      <selection activeCell="M63" sqref="M63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CONCATENATE("6.4.3. melléklet ",IB_ALAPADATOK!A7," ",IB_ALAPADATOK!B7," ",IB_ALAPADATOK!C7," ",IB_ALAPADATOK!D7)</f>
        <v>6.4.3.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CONCATENATE('IB_6.4.2.sz.mell'!B2:D2)</f>
        <v>2 kvi név</v>
      </c>
      <c r="C2" s="1838"/>
      <c r="D2" s="1839"/>
      <c r="E2" s="966" t="s">
        <v>431</v>
      </c>
    </row>
    <row r="3" spans="1:5" s="465" customFormat="1" ht="23.4" thickBot="1" x14ac:dyDescent="0.3">
      <c r="A3" s="965" t="s">
        <v>203</v>
      </c>
      <c r="B3" s="1837" t="s">
        <v>530</v>
      </c>
      <c r="C3" s="1838"/>
      <c r="D3" s="1839"/>
      <c r="E3" s="966" t="s">
        <v>431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'IB_6.4.2.sz.mell'!E4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'RM_5.4.3.sz.mell'!C10</f>
        <v>0</v>
      </c>
      <c r="D8" s="322">
        <f>'RM_5.4.3.sz.mell'!K10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'RM_5.4.3.sz.mell'!C11</f>
        <v>0</v>
      </c>
      <c r="D9" s="1481">
        <f>'RM_5.4.3.sz.mell'!K11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'RM_5.4.3.sz.mell'!C12</f>
        <v>0</v>
      </c>
      <c r="D10" s="1519">
        <f>'RM_5.4.3.sz.mell'!K12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'RM_5.4.3.sz.mell'!C13</f>
        <v>0</v>
      </c>
      <c r="D11" s="1519">
        <f>'RM_5.4.3.sz.mell'!K13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'RM_5.4.3.sz.mell'!C14</f>
        <v>0</v>
      </c>
      <c r="D12" s="1519">
        <f>'RM_5.4.3.sz.mell'!K14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'RM_5.4.3.sz.mell'!C15</f>
        <v>0</v>
      </c>
      <c r="D13" s="1519">
        <f>'RM_5.4.3.sz.mell'!K15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'RM_5.4.3.sz.mell'!C16</f>
        <v>0</v>
      </c>
      <c r="D14" s="1519">
        <f>'RM_5.4.3.sz.mell'!K16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'RM_5.4.3.sz.mell'!C17</f>
        <v>0</v>
      </c>
      <c r="D15" s="1519">
        <f>'RM_5.4.3.sz.mell'!K17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'RM_5.4.3.sz.mell'!C18</f>
        <v>0</v>
      </c>
      <c r="D16" s="1520">
        <f>'RM_5.4.3.sz.mell'!K18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'RM_5.4.3.sz.mell'!C19</f>
        <v>0</v>
      </c>
      <c r="D17" s="1519">
        <f>'RM_5.4.3.sz.mell'!K19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'RM_5.4.3.sz.mell'!C20</f>
        <v>0</v>
      </c>
      <c r="D18" s="1363">
        <f>'RM_5.4.3.sz.mell'!K20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'RM_5.4.3.sz.mell'!C21</f>
        <v>0</v>
      </c>
      <c r="D19" s="1363">
        <f>'RM_5.4.3.sz.mell'!K21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'RM_5.4.3.sz.mell'!C22</f>
        <v>0</v>
      </c>
      <c r="D20" s="758">
        <f>'RM_5.4.3.sz.mell'!K22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'RM_5.4.3.sz.mell'!C23</f>
        <v>0</v>
      </c>
      <c r="D21" s="1519">
        <f>'RM_5.4.3.sz.mell'!K23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'RM_5.4.3.sz.mell'!C24</f>
        <v>0</v>
      </c>
      <c r="D22" s="1519">
        <f>'RM_5.4.3.sz.mell'!K24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'RM_5.4.3.sz.mell'!C25</f>
        <v>0</v>
      </c>
      <c r="D23" s="1519">
        <f>'RM_5.4.3.sz.mell'!K25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'RM_5.4.3.sz.mell'!C26</f>
        <v>0</v>
      </c>
      <c r="D24" s="1519">
        <f>'RM_5.4.3.sz.mell'!K26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'RM_5.4.3.sz.mell'!C27</f>
        <v>0</v>
      </c>
      <c r="D25" s="758">
        <f>'RM_5.4.3.sz.mell'!K27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'RM_5.4.3.sz.mell'!C28</f>
        <v>0</v>
      </c>
      <c r="D26" s="758">
        <f>'RM_5.4.3.sz.mell'!K28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'RM_5.4.3.sz.mell'!C29</f>
        <v>0</v>
      </c>
      <c r="D27" s="1521">
        <f>'RM_5.4.3.sz.mell'!K29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'RM_5.4.3.sz.mell'!C30</f>
        <v>0</v>
      </c>
      <c r="D28" s="1367">
        <f>'RM_5.4.3.sz.mell'!K30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'RM_5.4.3.sz.mell'!C31</f>
        <v>0</v>
      </c>
      <c r="D29" s="1522">
        <f>'RM_5.4.3.sz.mell'!K31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'RM_5.4.3.sz.mell'!C32</f>
        <v>0</v>
      </c>
      <c r="D30" s="758">
        <f>'RM_5.4.3.sz.mell'!K32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'RM_5.4.3.sz.mell'!C33</f>
        <v>0</v>
      </c>
      <c r="D31" s="1521">
        <f>'RM_5.4.3.sz.mell'!K33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'RM_5.4.3.sz.mell'!C34</f>
        <v>0</v>
      </c>
      <c r="D32" s="1367">
        <f>'RM_5.4.3.sz.mell'!K34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'RM_5.4.3.sz.mell'!C35</f>
        <v>0</v>
      </c>
      <c r="D33" s="1522">
        <f>'RM_5.4.3.sz.mell'!K35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'RM_5.4.3.sz.mell'!C36</f>
        <v>0</v>
      </c>
      <c r="D34" s="758">
        <f>'RM_5.4.3.sz.mell'!K36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'RM_5.4.3.sz.mell'!C37</f>
        <v>0</v>
      </c>
      <c r="D35" s="758">
        <f>'RM_5.4.3.sz.mell'!K37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'RM_5.4.3.sz.mell'!C38</f>
        <v>0</v>
      </c>
      <c r="D36" s="758">
        <f>'RM_5.4.3.sz.mell'!K38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'RM_5.4.3.sz.mell'!C39</f>
        <v>0</v>
      </c>
      <c r="D37" s="758">
        <f>'RM_5.4.3.sz.mell'!K39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'RM_5.4.3.sz.mell'!C40</f>
        <v>0</v>
      </c>
      <c r="D38" s="1521">
        <f>'RM_5.4.3.sz.mell'!K40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'RM_5.4.3.sz.mell'!C41</f>
        <v>0</v>
      </c>
      <c r="D39" s="1367">
        <f>'RM_5.4.3.sz.mell'!K41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'RM_5.4.3.sz.mell'!C42</f>
        <v>0</v>
      </c>
      <c r="D40" s="1522">
        <f>'RM_5.4.3.sz.mell'!K42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'RM_5.4.3.sz.mell'!C43</f>
        <v>0</v>
      </c>
      <c r="D41" s="971">
        <f>'RM_5.4.3.sz.mell'!K43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'RM_5.4.3.sz.mell'!C45</f>
        <v>0</v>
      </c>
      <c r="D45" s="758">
        <f>'RM_5.4.3.sz.mell'!K45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'RM_5.4.3.sz.mell'!C46</f>
        <v>0</v>
      </c>
      <c r="D46" s="1521">
        <f>'RM_5.4.3.sz.mell'!K46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'RM_5.4.3.sz.mell'!C47</f>
        <v>0</v>
      </c>
      <c r="D47" s="1365">
        <f>'RM_5.4.3.sz.mell'!K47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'RM_5.4.3.sz.mell'!C48</f>
        <v>0</v>
      </c>
      <c r="D48" s="1365">
        <f>'RM_5.4.3.sz.mell'!K48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'RM_5.4.3.sz.mell'!C49</f>
        <v>0</v>
      </c>
      <c r="D49" s="1365">
        <f>'RM_5.4.3.sz.mell'!K49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'RM_5.4.3.sz.mell'!C50</f>
        <v>0</v>
      </c>
      <c r="D50" s="1365">
        <f>'RM_5.4.3.sz.mell'!K50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'RM_5.4.3.sz.mell'!C51</f>
        <v>0</v>
      </c>
      <c r="D51" s="758">
        <f>'RM_5.4.3.sz.mell'!K51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'RM_5.4.3.sz.mell'!C52</f>
        <v>0</v>
      </c>
      <c r="D52" s="1521">
        <f>'RM_5.4.3.sz.mell'!K52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'RM_5.4.3.sz.mell'!C53</f>
        <v>0</v>
      </c>
      <c r="D53" s="1365">
        <f>'RM_5.4.3.sz.mell'!K53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'RM_5.4.3.sz.mell'!C54</f>
        <v>0</v>
      </c>
      <c r="D54" s="1365">
        <f>'RM_5.4.3.sz.mell'!K54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'RM_5.4.3.sz.mell'!C55</f>
        <v>0</v>
      </c>
      <c r="D55" s="1365">
        <f>'RM_5.4.3.sz.mell'!K55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'RM_5.4.3.sz.mell'!C56</f>
        <v>0</v>
      </c>
      <c r="D56" s="758">
        <f>'RM_5.4.3.sz.mell'!K56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'RM_5.4.3.sz.mell'!C57</f>
        <v>0</v>
      </c>
      <c r="D57" s="971">
        <f>'RM_5.4.3.sz.mell'!K57</f>
        <v>0</v>
      </c>
      <c r="E57" s="374">
        <f>+E45+E51+E56</f>
        <v>0</v>
      </c>
    </row>
    <row r="58" spans="1:5" ht="15.15" customHeight="1" thickBot="1" x14ac:dyDescent="0.3">
      <c r="C58" s="633">
        <f>'RM_5.4.3.sz.mell'!C58</f>
        <v>0</v>
      </c>
      <c r="D58" s="633">
        <f>'RM_5.4.3.sz.mell'!K58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'RM_5.4.3.sz.mell'!C59</f>
        <v>0</v>
      </c>
      <c r="D59" s="1508">
        <f>'RM_5.4.3.sz.mell'!K59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'RM_5.4.3.sz.mell'!C60</f>
        <v>0</v>
      </c>
      <c r="D60" s="1508">
        <f>'RM_5.4.3.sz.mell'!K60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tabColor theme="8"/>
  </sheetPr>
  <dimension ref="A1:E60"/>
  <sheetViews>
    <sheetView zoomScale="120" zoomScaleNormal="120" workbookViewId="0">
      <selection activeCell="L64" sqref="L64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CONCATENATE("6.5. melléklet ",IB_ALAPADATOK!A7," ",IB_ALAPADATOK!B7," ",IB_ALAPADATOK!C7," ",IB_ALAPADATOK!D7)</f>
        <v>6.5. melléklet a 2019. I. félévi költségvetési tájékoztatóhoz</v>
      </c>
      <c r="C1" s="1833"/>
      <c r="D1" s="1833"/>
      <c r="E1" s="1833"/>
    </row>
    <row r="2" spans="1:5" s="465" customFormat="1" ht="25.5" customHeight="1" thickBot="1" x14ac:dyDescent="0.3">
      <c r="A2" s="965" t="s">
        <v>848</v>
      </c>
      <c r="B2" s="1837" t="str">
        <f>CONCATENATE(IB_ALAPADATOK!B17)</f>
        <v>3 kvi név</v>
      </c>
      <c r="C2" s="1838"/>
      <c r="D2" s="1839"/>
      <c r="E2" s="966" t="s">
        <v>612</v>
      </c>
    </row>
    <row r="3" spans="1:5" s="465" customFormat="1" ht="23.4" thickBot="1" x14ac:dyDescent="0.3">
      <c r="A3" s="965" t="s">
        <v>203</v>
      </c>
      <c r="B3" s="1837" t="s">
        <v>398</v>
      </c>
      <c r="C3" s="1838"/>
      <c r="D3" s="1839"/>
      <c r="E3" s="966" t="s">
        <v>54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'IB_6.2.3.sz.mell'!E4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'RM_5.5.sz.mell'!C10</f>
        <v>0</v>
      </c>
      <c r="D8" s="322">
        <f>'RM_5.5.sz.mell'!K10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'RM_5.5.sz.mell'!C11</f>
        <v>0</v>
      </c>
      <c r="D9" s="1481">
        <f>'RM_5.5.sz.mell'!K11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'RM_5.5.sz.mell'!C12</f>
        <v>0</v>
      </c>
      <c r="D10" s="1519">
        <f>'RM_5.5.sz.mell'!K12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'RM_5.5.sz.mell'!C13</f>
        <v>0</v>
      </c>
      <c r="D11" s="1519">
        <f>'RM_5.5.sz.mell'!K13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'RM_5.5.sz.mell'!C14</f>
        <v>0</v>
      </c>
      <c r="D12" s="1519">
        <f>'RM_5.5.sz.mell'!K14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'RM_5.5.sz.mell'!C15</f>
        <v>0</v>
      </c>
      <c r="D13" s="1519">
        <f>'RM_5.5.sz.mell'!K15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'RM_5.5.sz.mell'!C16</f>
        <v>0</v>
      </c>
      <c r="D14" s="1519">
        <f>'RM_5.5.sz.mell'!K16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'RM_5.5.sz.mell'!C17</f>
        <v>0</v>
      </c>
      <c r="D15" s="1519">
        <f>'RM_5.5.sz.mell'!K17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'RM_5.5.sz.mell'!C18</f>
        <v>0</v>
      </c>
      <c r="D16" s="1520">
        <f>'RM_5.5.sz.mell'!K18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'RM_5.5.sz.mell'!C19</f>
        <v>0</v>
      </c>
      <c r="D17" s="1519">
        <f>'RM_5.5.sz.mell'!K19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'RM_5.5.sz.mell'!C20</f>
        <v>0</v>
      </c>
      <c r="D18" s="1363">
        <f>'RM_5.5.sz.mell'!K20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'RM_5.5.sz.mell'!C21</f>
        <v>0</v>
      </c>
      <c r="D19" s="1363">
        <f>'RM_5.5.sz.mell'!K21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'RM_5.5.sz.mell'!C22</f>
        <v>0</v>
      </c>
      <c r="D20" s="758">
        <f>'RM_5.5.sz.mell'!K22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'RM_5.5.sz.mell'!C23</f>
        <v>0</v>
      </c>
      <c r="D21" s="1519">
        <f>'RM_5.5.sz.mell'!K23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'RM_5.5.sz.mell'!C24</f>
        <v>0</v>
      </c>
      <c r="D22" s="1519">
        <f>'RM_5.5.sz.mell'!K24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'RM_5.5.sz.mell'!C25</f>
        <v>0</v>
      </c>
      <c r="D23" s="1519">
        <f>'RM_5.5.sz.mell'!K25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'RM_5.5.sz.mell'!C26</f>
        <v>0</v>
      </c>
      <c r="D24" s="1519">
        <f>'RM_5.5.sz.mell'!K26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'RM_5.5.sz.mell'!C27</f>
        <v>0</v>
      </c>
      <c r="D25" s="758">
        <f>'RM_5.5.sz.mell'!K27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'RM_5.5.sz.mell'!C28</f>
        <v>0</v>
      </c>
      <c r="D26" s="758">
        <f>'RM_5.5.sz.mell'!K28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'RM_5.5.sz.mell'!C29</f>
        <v>0</v>
      </c>
      <c r="D27" s="1521">
        <f>'RM_5.5.sz.mell'!K29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'RM_5.5.sz.mell'!C30</f>
        <v>0</v>
      </c>
      <c r="D28" s="1367">
        <f>'RM_5.5.sz.mell'!K30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'RM_5.5.sz.mell'!C31</f>
        <v>0</v>
      </c>
      <c r="D29" s="1522">
        <f>'RM_5.5.sz.mell'!K31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'RM_5.5.sz.mell'!C32</f>
        <v>0</v>
      </c>
      <c r="D30" s="758">
        <f>'RM_5.5.sz.mell'!K32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'RM_5.5.sz.mell'!C33</f>
        <v>0</v>
      </c>
      <c r="D31" s="1521">
        <f>'RM_5.5.sz.mell'!K33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'RM_5.5.sz.mell'!C34</f>
        <v>0</v>
      </c>
      <c r="D32" s="1367">
        <f>'RM_5.5.sz.mell'!K34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'RM_5.5.sz.mell'!C35</f>
        <v>0</v>
      </c>
      <c r="D33" s="1522">
        <f>'RM_5.5.sz.mell'!K35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'RM_5.5.sz.mell'!C36</f>
        <v>0</v>
      </c>
      <c r="D34" s="758">
        <f>'RM_5.5.sz.mell'!K36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'RM_5.5.sz.mell'!C37</f>
        <v>0</v>
      </c>
      <c r="D35" s="758">
        <f>'RM_5.5.sz.mell'!K37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'RM_5.5.sz.mell'!C38</f>
        <v>0</v>
      </c>
      <c r="D36" s="758">
        <f>'RM_5.5.sz.mell'!K38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'RM_5.5.sz.mell'!C39</f>
        <v>0</v>
      </c>
      <c r="D37" s="758">
        <f>'RM_5.5.sz.mell'!K39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'RM_5.5.sz.mell'!C40</f>
        <v>0</v>
      </c>
      <c r="D38" s="1521">
        <f>'RM_5.5.sz.mell'!K40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'RM_5.5.sz.mell'!C41</f>
        <v>0</v>
      </c>
      <c r="D39" s="1367">
        <f>'RM_5.5.sz.mell'!K41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'RM_5.5.sz.mell'!C42</f>
        <v>0</v>
      </c>
      <c r="D40" s="1522">
        <f>'RM_5.5.sz.mell'!K42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'RM_5.5.sz.mell'!C43</f>
        <v>0</v>
      </c>
      <c r="D41" s="971">
        <f>'RM_5.5.sz.mell'!K43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'RM_5.5.sz.mell'!C45</f>
        <v>0</v>
      </c>
      <c r="D45" s="758">
        <f>'RM_5.5.sz.mell'!K45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'RM_5.5.sz.mell'!C46</f>
        <v>0</v>
      </c>
      <c r="D46" s="1521">
        <f>'RM_5.5.sz.mell'!K46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'RM_5.5.sz.mell'!C47</f>
        <v>0</v>
      </c>
      <c r="D47" s="1365">
        <f>'RM_5.5.sz.mell'!K47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'RM_5.5.sz.mell'!C48</f>
        <v>0</v>
      </c>
      <c r="D48" s="1365">
        <f>'RM_5.5.sz.mell'!K48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'RM_5.5.sz.mell'!C49</f>
        <v>0</v>
      </c>
      <c r="D49" s="1365">
        <f>'RM_5.5.sz.mell'!K49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'RM_5.5.sz.mell'!C50</f>
        <v>0</v>
      </c>
      <c r="D50" s="1365">
        <f>'RM_5.5.sz.mell'!K50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'RM_5.5.sz.mell'!C51</f>
        <v>0</v>
      </c>
      <c r="D51" s="758">
        <f>'RM_5.5.sz.mell'!K51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'RM_5.5.sz.mell'!C52</f>
        <v>0</v>
      </c>
      <c r="D52" s="1521">
        <f>'RM_5.5.sz.mell'!K52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'RM_5.5.sz.mell'!C53</f>
        <v>0</v>
      </c>
      <c r="D53" s="1365">
        <f>'RM_5.5.sz.mell'!K53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'RM_5.5.sz.mell'!C54</f>
        <v>0</v>
      </c>
      <c r="D54" s="1365">
        <f>'RM_5.5.sz.mell'!K54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'RM_5.5.sz.mell'!C55</f>
        <v>0</v>
      </c>
      <c r="D55" s="1365">
        <f>'RM_5.5.sz.mell'!K55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'RM_5.5.sz.mell'!C56</f>
        <v>0</v>
      </c>
      <c r="D56" s="758">
        <f>'RM_5.5.sz.mell'!K56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'RM_5.5.sz.mell'!C57</f>
        <v>0</v>
      </c>
      <c r="D57" s="971">
        <f>'RM_5.5.sz.mell'!K57</f>
        <v>0</v>
      </c>
      <c r="E57" s="374">
        <f>+E45+E51+E56</f>
        <v>0</v>
      </c>
    </row>
    <row r="58" spans="1:5" ht="15.15" customHeight="1" thickBot="1" x14ac:dyDescent="0.3">
      <c r="C58" s="633">
        <f>'RM_5.5.sz.mell'!C58</f>
        <v>0</v>
      </c>
      <c r="D58" s="633">
        <f>'RM_5.5.sz.mell'!K58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'RM_5.5.sz.mell'!C59</f>
        <v>0</v>
      </c>
      <c r="D59" s="1508">
        <f>'RM_5.5.sz.mell'!K59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'RM_5.5.sz.mell'!C60</f>
        <v>0</v>
      </c>
      <c r="D60" s="1508">
        <f>'RM_5.5.sz.mell'!K60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tabColor theme="8"/>
  </sheetPr>
  <dimension ref="A1:E60"/>
  <sheetViews>
    <sheetView zoomScale="120" zoomScaleNormal="120" workbookViewId="0">
      <selection activeCell="K25" sqref="K2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CONCATENATE("6.5.1. melléklet ",IB_ALAPADATOK!A7," ",IB_ALAPADATOK!B7," ",IB_ALAPADATOK!C7," ",IB_ALAPADATOK!D7)</f>
        <v>6.5.1.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CONCATENATE('IB_6.5.sz.mell'!B2:D2)</f>
        <v>3 kvi név</v>
      </c>
      <c r="C2" s="1838"/>
      <c r="D2" s="1839"/>
      <c r="E2" s="966" t="s">
        <v>612</v>
      </c>
    </row>
    <row r="3" spans="1:5" s="465" customFormat="1" ht="23.4" thickBot="1" x14ac:dyDescent="0.3">
      <c r="A3" s="965" t="s">
        <v>203</v>
      </c>
      <c r="B3" s="1837" t="s">
        <v>417</v>
      </c>
      <c r="C3" s="1838"/>
      <c r="D3" s="1839"/>
      <c r="E3" s="966" t="s">
        <v>59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'IB_6.5.sz.mell'!E4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'RM_5.5.1.sz.mell'!C10</f>
        <v>0</v>
      </c>
      <c r="D8" s="322">
        <f>'RM_5.5.1.sz.mell'!K10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'RM_5.5.1.sz.mell'!C11</f>
        <v>0</v>
      </c>
      <c r="D9" s="1481">
        <f>'RM_5.5.1.sz.mell'!K11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'RM_5.5.1.sz.mell'!C12</f>
        <v>0</v>
      </c>
      <c r="D10" s="1519">
        <f>'RM_5.5.1.sz.mell'!K12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'RM_5.5.1.sz.mell'!C13</f>
        <v>0</v>
      </c>
      <c r="D11" s="1519">
        <f>'RM_5.5.1.sz.mell'!K13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'RM_5.5.1.sz.mell'!C14</f>
        <v>0</v>
      </c>
      <c r="D12" s="1519">
        <f>'RM_5.5.1.sz.mell'!K14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'RM_5.5.1.sz.mell'!C15</f>
        <v>0</v>
      </c>
      <c r="D13" s="1519">
        <f>'RM_5.5.1.sz.mell'!K15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'RM_5.5.1.sz.mell'!C16</f>
        <v>0</v>
      </c>
      <c r="D14" s="1519">
        <f>'RM_5.5.1.sz.mell'!K16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'RM_5.5.1.sz.mell'!C17</f>
        <v>0</v>
      </c>
      <c r="D15" s="1519">
        <f>'RM_5.5.1.sz.mell'!K17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'RM_5.5.1.sz.mell'!C18</f>
        <v>0</v>
      </c>
      <c r="D16" s="1520">
        <f>'RM_5.5.1.sz.mell'!K18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'RM_5.5.1.sz.mell'!C19</f>
        <v>0</v>
      </c>
      <c r="D17" s="1519">
        <f>'RM_5.5.1.sz.mell'!K19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'RM_5.5.1.sz.mell'!C20</f>
        <v>0</v>
      </c>
      <c r="D18" s="1363">
        <f>'RM_5.5.1.sz.mell'!K20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'RM_5.5.1.sz.mell'!C21</f>
        <v>0</v>
      </c>
      <c r="D19" s="1363">
        <f>'RM_5.5.1.sz.mell'!K21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'RM_5.5.1.sz.mell'!C22</f>
        <v>0</v>
      </c>
      <c r="D20" s="758">
        <f>'RM_5.5.1.sz.mell'!K22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'RM_5.5.1.sz.mell'!C23</f>
        <v>0</v>
      </c>
      <c r="D21" s="1519">
        <f>'RM_5.5.1.sz.mell'!K23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'RM_5.5.1.sz.mell'!C24</f>
        <v>0</v>
      </c>
      <c r="D22" s="1519">
        <f>'RM_5.5.1.sz.mell'!K24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'RM_5.5.1.sz.mell'!C25</f>
        <v>0</v>
      </c>
      <c r="D23" s="1519">
        <f>'RM_5.5.1.sz.mell'!K25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'RM_5.5.1.sz.mell'!C26</f>
        <v>0</v>
      </c>
      <c r="D24" s="1519">
        <f>'RM_5.5.1.sz.mell'!K26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'RM_5.5.1.sz.mell'!C27</f>
        <v>0</v>
      </c>
      <c r="D25" s="758">
        <f>'RM_5.5.1.sz.mell'!K27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'RM_5.5.1.sz.mell'!C28</f>
        <v>0</v>
      </c>
      <c r="D26" s="758">
        <f>'RM_5.5.1.sz.mell'!K28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'RM_5.5.1.sz.mell'!C29</f>
        <v>0</v>
      </c>
      <c r="D27" s="1521">
        <f>'RM_5.5.1.sz.mell'!K29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'RM_5.5.1.sz.mell'!C30</f>
        <v>0</v>
      </c>
      <c r="D28" s="1367">
        <f>'RM_5.5.1.sz.mell'!K30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'RM_5.5.1.sz.mell'!C31</f>
        <v>0</v>
      </c>
      <c r="D29" s="1522">
        <f>'RM_5.5.1.sz.mell'!K31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'RM_5.5.1.sz.mell'!C32</f>
        <v>0</v>
      </c>
      <c r="D30" s="758">
        <f>'RM_5.5.1.sz.mell'!K32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'RM_5.5.1.sz.mell'!C33</f>
        <v>0</v>
      </c>
      <c r="D31" s="1521">
        <f>'RM_5.5.1.sz.mell'!K33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'RM_5.5.1.sz.mell'!C34</f>
        <v>0</v>
      </c>
      <c r="D32" s="1367">
        <f>'RM_5.5.1.sz.mell'!K34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'RM_5.5.1.sz.mell'!C35</f>
        <v>0</v>
      </c>
      <c r="D33" s="1522">
        <f>'RM_5.5.1.sz.mell'!K35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'RM_5.5.1.sz.mell'!C36</f>
        <v>0</v>
      </c>
      <c r="D34" s="758">
        <f>'RM_5.5.1.sz.mell'!K36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'RM_5.5.1.sz.mell'!C37</f>
        <v>0</v>
      </c>
      <c r="D35" s="758">
        <f>'RM_5.5.1.sz.mell'!K37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'RM_5.5.1.sz.mell'!C38</f>
        <v>0</v>
      </c>
      <c r="D36" s="758">
        <f>'RM_5.5.1.sz.mell'!K38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'RM_5.5.1.sz.mell'!C39</f>
        <v>0</v>
      </c>
      <c r="D37" s="758">
        <f>'RM_5.5.1.sz.mell'!K39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'RM_5.5.1.sz.mell'!C40</f>
        <v>0</v>
      </c>
      <c r="D38" s="1521">
        <f>'RM_5.5.1.sz.mell'!K40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'RM_5.5.1.sz.mell'!C41</f>
        <v>0</v>
      </c>
      <c r="D39" s="1367">
        <f>'RM_5.5.1.sz.mell'!K41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'RM_5.5.1.sz.mell'!C42</f>
        <v>0</v>
      </c>
      <c r="D40" s="1522">
        <f>'RM_5.5.1.sz.mell'!K42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'RM_5.5.1.sz.mell'!C43</f>
        <v>0</v>
      </c>
      <c r="D41" s="971">
        <f>'RM_5.5.1.sz.mell'!K43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'RM_5.5.1.sz.mell'!C45</f>
        <v>0</v>
      </c>
      <c r="D45" s="758">
        <f>'RM_5.5.1.sz.mell'!K45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'RM_5.5.1.sz.mell'!C46</f>
        <v>0</v>
      </c>
      <c r="D46" s="1521">
        <f>'RM_5.5.1.sz.mell'!K46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'RM_5.5.1.sz.mell'!C47</f>
        <v>0</v>
      </c>
      <c r="D47" s="1365">
        <f>'RM_5.5.1.sz.mell'!K47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'RM_5.5.1.sz.mell'!C48</f>
        <v>0</v>
      </c>
      <c r="D48" s="1365">
        <f>'RM_5.5.1.sz.mell'!K48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'RM_5.5.1.sz.mell'!C49</f>
        <v>0</v>
      </c>
      <c r="D49" s="1365">
        <f>'RM_5.5.1.sz.mell'!K49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'RM_5.5.1.sz.mell'!C50</f>
        <v>0</v>
      </c>
      <c r="D50" s="1365">
        <f>'RM_5.5.1.sz.mell'!K50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'RM_5.5.1.sz.mell'!C51</f>
        <v>0</v>
      </c>
      <c r="D51" s="758">
        <f>'RM_5.5.1.sz.mell'!K51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'RM_5.5.1.sz.mell'!C52</f>
        <v>0</v>
      </c>
      <c r="D52" s="1521">
        <f>'RM_5.5.1.sz.mell'!K52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'RM_5.5.1.sz.mell'!C53</f>
        <v>0</v>
      </c>
      <c r="D53" s="1365">
        <f>'RM_5.5.1.sz.mell'!K53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'RM_5.5.1.sz.mell'!C54</f>
        <v>0</v>
      </c>
      <c r="D54" s="1365">
        <f>'RM_5.5.1.sz.mell'!K54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'RM_5.5.1.sz.mell'!C55</f>
        <v>0</v>
      </c>
      <c r="D55" s="1365">
        <f>'RM_5.5.1.sz.mell'!K55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'RM_5.5.1.sz.mell'!C56</f>
        <v>0</v>
      </c>
      <c r="D56" s="758">
        <f>'RM_5.5.1.sz.mell'!K56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'RM_5.5.1.sz.mell'!C57</f>
        <v>0</v>
      </c>
      <c r="D57" s="971">
        <f>'RM_5.5.1.sz.mell'!K57</f>
        <v>0</v>
      </c>
      <c r="E57" s="374">
        <f>+E45+E51+E56</f>
        <v>0</v>
      </c>
    </row>
    <row r="58" spans="1:5" ht="15.15" customHeight="1" thickBot="1" x14ac:dyDescent="0.3">
      <c r="C58" s="633">
        <f>'RM_5.5.1.sz.mell'!C58</f>
        <v>0</v>
      </c>
      <c r="D58" s="633">
        <f>'RM_5.5.1.sz.mell'!K58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'RM_5.5.1.sz.mell'!C59</f>
        <v>0</v>
      </c>
      <c r="D59" s="1508">
        <f>'RM_5.5.1.sz.mell'!K59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'RM_5.5.1.sz.mell'!C60</f>
        <v>0</v>
      </c>
      <c r="D60" s="1508">
        <f>'RM_5.5.1.sz.mell'!K60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tabColor theme="8"/>
  </sheetPr>
  <dimension ref="A1:E60"/>
  <sheetViews>
    <sheetView zoomScale="120" zoomScaleNormal="120" workbookViewId="0">
      <selection activeCell="L61" sqref="L61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CONCATENATE("6.5.2. melléklet ",IB_ALAPADATOK!A7," ",IB_ALAPADATOK!B7," ",IB_ALAPADATOK!C7," ",IB_ALAPADATOK!D7)</f>
        <v>6.5.2.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CONCATENATE('IB_6.5.1.sz.mell'!B2:D2)</f>
        <v>3 kvi név</v>
      </c>
      <c r="C2" s="1838"/>
      <c r="D2" s="1839"/>
      <c r="E2" s="966" t="s">
        <v>612</v>
      </c>
    </row>
    <row r="3" spans="1:5" s="465" customFormat="1" ht="23.4" thickBot="1" x14ac:dyDescent="0.3">
      <c r="A3" s="965" t="s">
        <v>203</v>
      </c>
      <c r="B3" s="1837" t="s">
        <v>418</v>
      </c>
      <c r="C3" s="1838"/>
      <c r="D3" s="1839"/>
      <c r="E3" s="966" t="s">
        <v>60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'IB_6.5.1.sz.mell'!E4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'RM_5.5.2.sz.mell'!C10</f>
        <v>0</v>
      </c>
      <c r="D8" s="322">
        <f>'RM_5.5.2.sz.mell'!K10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'RM_5.5.2.sz.mell'!C11</f>
        <v>0</v>
      </c>
      <c r="D9" s="1481">
        <f>'RM_5.5.2.sz.mell'!K11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'RM_5.5.2.sz.mell'!C12</f>
        <v>0</v>
      </c>
      <c r="D10" s="1519">
        <f>'RM_5.5.2.sz.mell'!K12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'RM_5.5.2.sz.mell'!C13</f>
        <v>0</v>
      </c>
      <c r="D11" s="1519">
        <f>'RM_5.5.2.sz.mell'!K13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'RM_5.5.2.sz.mell'!C14</f>
        <v>0</v>
      </c>
      <c r="D12" s="1519">
        <f>'RM_5.5.2.sz.mell'!K14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'RM_5.5.2.sz.mell'!C15</f>
        <v>0</v>
      </c>
      <c r="D13" s="1519">
        <f>'RM_5.5.2.sz.mell'!K15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'RM_5.5.2.sz.mell'!C16</f>
        <v>0</v>
      </c>
      <c r="D14" s="1519">
        <f>'RM_5.5.2.sz.mell'!K16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'RM_5.5.2.sz.mell'!C17</f>
        <v>0</v>
      </c>
      <c r="D15" s="1519">
        <f>'RM_5.5.2.sz.mell'!K17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'RM_5.5.2.sz.mell'!C18</f>
        <v>0</v>
      </c>
      <c r="D16" s="1520">
        <f>'RM_5.5.2.sz.mell'!K18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'RM_5.5.2.sz.mell'!C19</f>
        <v>0</v>
      </c>
      <c r="D17" s="1519">
        <f>'RM_5.5.2.sz.mell'!K19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'RM_5.5.2.sz.mell'!C20</f>
        <v>0</v>
      </c>
      <c r="D18" s="1363">
        <f>'RM_5.5.2.sz.mell'!K20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'RM_5.5.2.sz.mell'!C21</f>
        <v>0</v>
      </c>
      <c r="D19" s="1363">
        <f>'RM_5.5.2.sz.mell'!K21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'RM_5.5.2.sz.mell'!C22</f>
        <v>0</v>
      </c>
      <c r="D20" s="758">
        <f>'RM_5.5.2.sz.mell'!K22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'RM_5.5.2.sz.mell'!C23</f>
        <v>0</v>
      </c>
      <c r="D21" s="1519">
        <f>'RM_5.5.2.sz.mell'!K23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'RM_5.5.2.sz.mell'!C24</f>
        <v>0</v>
      </c>
      <c r="D22" s="1519">
        <f>'RM_5.5.2.sz.mell'!K24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'RM_5.5.2.sz.mell'!C25</f>
        <v>0</v>
      </c>
      <c r="D23" s="1519">
        <f>'RM_5.5.2.sz.mell'!K25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'RM_5.5.2.sz.mell'!C26</f>
        <v>0</v>
      </c>
      <c r="D24" s="1519">
        <f>'RM_5.5.2.sz.mell'!K26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'RM_5.5.2.sz.mell'!C27</f>
        <v>0</v>
      </c>
      <c r="D25" s="758">
        <f>'RM_5.5.2.sz.mell'!K27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'RM_5.5.2.sz.mell'!C28</f>
        <v>0</v>
      </c>
      <c r="D26" s="758">
        <f>'RM_5.5.2.sz.mell'!K28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'RM_5.5.2.sz.mell'!C29</f>
        <v>0</v>
      </c>
      <c r="D27" s="1521">
        <f>'RM_5.5.2.sz.mell'!K29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'RM_5.5.2.sz.mell'!C30</f>
        <v>0</v>
      </c>
      <c r="D28" s="1367">
        <f>'RM_5.5.2.sz.mell'!K30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'RM_5.5.2.sz.mell'!C31</f>
        <v>0</v>
      </c>
      <c r="D29" s="1522">
        <f>'RM_5.5.2.sz.mell'!K31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'RM_5.5.2.sz.mell'!C32</f>
        <v>0</v>
      </c>
      <c r="D30" s="758">
        <f>'RM_5.5.2.sz.mell'!K32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'RM_5.5.2.sz.mell'!C33</f>
        <v>0</v>
      </c>
      <c r="D31" s="1521">
        <f>'RM_5.5.2.sz.mell'!K33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'RM_5.5.2.sz.mell'!C34</f>
        <v>0</v>
      </c>
      <c r="D32" s="1367">
        <f>'RM_5.5.2.sz.mell'!K34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'RM_5.5.2.sz.mell'!C35</f>
        <v>0</v>
      </c>
      <c r="D33" s="1522">
        <f>'RM_5.5.2.sz.mell'!K35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'RM_5.5.2.sz.mell'!C36</f>
        <v>0</v>
      </c>
      <c r="D34" s="758">
        <f>'RM_5.5.2.sz.mell'!K36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'RM_5.5.2.sz.mell'!C37</f>
        <v>0</v>
      </c>
      <c r="D35" s="758">
        <f>'RM_5.5.2.sz.mell'!K37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'RM_5.5.2.sz.mell'!C38</f>
        <v>0</v>
      </c>
      <c r="D36" s="758">
        <f>'RM_5.5.2.sz.mell'!K38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'RM_5.5.2.sz.mell'!C39</f>
        <v>0</v>
      </c>
      <c r="D37" s="758">
        <f>'RM_5.5.2.sz.mell'!K39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'RM_5.5.2.sz.mell'!C40</f>
        <v>0</v>
      </c>
      <c r="D38" s="1521">
        <f>'RM_5.5.2.sz.mell'!K40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'RM_5.5.2.sz.mell'!C41</f>
        <v>0</v>
      </c>
      <c r="D39" s="1367">
        <f>'RM_5.5.2.sz.mell'!K41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'RM_5.5.2.sz.mell'!C42</f>
        <v>0</v>
      </c>
      <c r="D40" s="1522">
        <f>'RM_5.5.2.sz.mell'!K42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'RM_5.5.2.sz.mell'!C43</f>
        <v>0</v>
      </c>
      <c r="D41" s="971">
        <f>'RM_5.5.2.sz.mell'!K43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'RM_5.5.2.sz.mell'!C45</f>
        <v>0</v>
      </c>
      <c r="D45" s="758">
        <f>'RM_5.5.2.sz.mell'!K45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'RM_5.5.2.sz.mell'!C46</f>
        <v>0</v>
      </c>
      <c r="D46" s="1521">
        <f>'RM_5.5.2.sz.mell'!K46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'RM_5.5.2.sz.mell'!C47</f>
        <v>0</v>
      </c>
      <c r="D47" s="1365">
        <f>'RM_5.5.2.sz.mell'!K47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'RM_5.5.2.sz.mell'!C48</f>
        <v>0</v>
      </c>
      <c r="D48" s="1365">
        <f>'RM_5.5.2.sz.mell'!K48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'RM_5.5.2.sz.mell'!C49</f>
        <v>0</v>
      </c>
      <c r="D49" s="1365">
        <f>'RM_5.5.2.sz.mell'!K49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'RM_5.5.2.sz.mell'!C50</f>
        <v>0</v>
      </c>
      <c r="D50" s="1365">
        <f>'RM_5.5.2.sz.mell'!K50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'RM_5.5.2.sz.mell'!C51</f>
        <v>0</v>
      </c>
      <c r="D51" s="758">
        <f>'RM_5.5.2.sz.mell'!K51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'RM_5.5.2.sz.mell'!C52</f>
        <v>0</v>
      </c>
      <c r="D52" s="1521">
        <f>'RM_5.5.2.sz.mell'!K52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'RM_5.5.2.sz.mell'!C53</f>
        <v>0</v>
      </c>
      <c r="D53" s="1365">
        <f>'RM_5.5.2.sz.mell'!K53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'RM_5.5.2.sz.mell'!C54</f>
        <v>0</v>
      </c>
      <c r="D54" s="1365">
        <f>'RM_5.5.2.sz.mell'!K54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'RM_5.5.2.sz.mell'!C55</f>
        <v>0</v>
      </c>
      <c r="D55" s="1365">
        <f>'RM_5.5.2.sz.mell'!K55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'RM_5.5.2.sz.mell'!C56</f>
        <v>0</v>
      </c>
      <c r="D56" s="758">
        <f>'RM_5.5.2.sz.mell'!K56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'RM_5.5.2.sz.mell'!C57</f>
        <v>0</v>
      </c>
      <c r="D57" s="971">
        <f>'RM_5.5.2.sz.mell'!K57</f>
        <v>0</v>
      </c>
      <c r="E57" s="374">
        <f>+E45+E51+E56</f>
        <v>0</v>
      </c>
    </row>
    <row r="58" spans="1:5" ht="15.15" customHeight="1" thickBot="1" x14ac:dyDescent="0.3">
      <c r="C58" s="633">
        <f>'RM_5.5.2.sz.mell'!C58</f>
        <v>0</v>
      </c>
      <c r="D58" s="633">
        <f>'RM_5.5.2.sz.mell'!K58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'RM_5.5.2.sz.mell'!C59</f>
        <v>0</v>
      </c>
      <c r="D59" s="1508">
        <f>'RM_5.5.2.sz.mell'!K59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'RM_5.5.2.sz.mell'!C60</f>
        <v>0</v>
      </c>
      <c r="D60" s="1508">
        <f>'RM_5.5.2.sz.mell'!K60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tabColor theme="8"/>
  </sheetPr>
  <dimension ref="A1:E60"/>
  <sheetViews>
    <sheetView zoomScale="120" zoomScaleNormal="120" workbookViewId="0">
      <selection activeCell="N57" sqref="N57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CONCATENATE("6.5.3. melléklet ",IB_ALAPADATOK!A7," ",IB_ALAPADATOK!B7," ",IB_ALAPADATOK!C7," ",IB_ALAPADATOK!D7)</f>
        <v>6.5.3.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CONCATENATE('IB_6.5.2.sz.mell'!B2:D2)</f>
        <v>3 kvi név</v>
      </c>
      <c r="C2" s="1838"/>
      <c r="D2" s="1839"/>
      <c r="E2" s="966" t="s">
        <v>612</v>
      </c>
    </row>
    <row r="3" spans="1:5" s="465" customFormat="1" ht="23.4" thickBot="1" x14ac:dyDescent="0.3">
      <c r="A3" s="965" t="s">
        <v>203</v>
      </c>
      <c r="B3" s="1837" t="s">
        <v>530</v>
      </c>
      <c r="C3" s="1838"/>
      <c r="D3" s="1839"/>
      <c r="E3" s="966" t="s">
        <v>431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'IB_6.5.2.sz.mell'!E4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'RM_5.5.3.sz.mell'!C10</f>
        <v>0</v>
      </c>
      <c r="D8" s="322">
        <f>'RM_5.5.3.sz.mell'!K10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'RM_5.5.3.sz.mell'!C11</f>
        <v>0</v>
      </c>
      <c r="D9" s="1481">
        <f>'RM_5.5.3.sz.mell'!K11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'RM_5.5.3.sz.mell'!C12</f>
        <v>0</v>
      </c>
      <c r="D10" s="1519">
        <f>'RM_5.5.3.sz.mell'!K12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'RM_5.5.3.sz.mell'!C13</f>
        <v>0</v>
      </c>
      <c r="D11" s="1519">
        <f>'RM_5.5.3.sz.mell'!K13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'RM_5.5.3.sz.mell'!C14</f>
        <v>0</v>
      </c>
      <c r="D12" s="1519">
        <f>'RM_5.5.3.sz.mell'!K14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'RM_5.5.3.sz.mell'!C15</f>
        <v>0</v>
      </c>
      <c r="D13" s="1519">
        <f>'RM_5.5.3.sz.mell'!K15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'RM_5.5.3.sz.mell'!C16</f>
        <v>0</v>
      </c>
      <c r="D14" s="1519">
        <f>'RM_5.5.3.sz.mell'!K16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'RM_5.5.3.sz.mell'!C17</f>
        <v>0</v>
      </c>
      <c r="D15" s="1519">
        <f>'RM_5.5.3.sz.mell'!K17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'RM_5.5.3.sz.mell'!C18</f>
        <v>0</v>
      </c>
      <c r="D16" s="1520">
        <f>'RM_5.5.3.sz.mell'!K18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'RM_5.5.3.sz.mell'!C19</f>
        <v>0</v>
      </c>
      <c r="D17" s="1519">
        <f>'RM_5.5.3.sz.mell'!K19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'RM_5.5.3.sz.mell'!C20</f>
        <v>0</v>
      </c>
      <c r="D18" s="1363">
        <f>'RM_5.5.3.sz.mell'!K20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'RM_5.5.3.sz.mell'!C21</f>
        <v>0</v>
      </c>
      <c r="D19" s="1363">
        <f>'RM_5.5.3.sz.mell'!K21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'RM_5.5.3.sz.mell'!C22</f>
        <v>0</v>
      </c>
      <c r="D20" s="758">
        <f>'RM_5.5.3.sz.mell'!K22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'RM_5.5.3.sz.mell'!C23</f>
        <v>0</v>
      </c>
      <c r="D21" s="1519">
        <f>'RM_5.5.3.sz.mell'!K23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'RM_5.5.3.sz.mell'!C24</f>
        <v>0</v>
      </c>
      <c r="D22" s="1519">
        <f>'RM_5.5.3.sz.mell'!K24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'RM_5.5.3.sz.mell'!C25</f>
        <v>0</v>
      </c>
      <c r="D23" s="1519">
        <f>'RM_5.5.3.sz.mell'!K25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'RM_5.5.3.sz.mell'!C26</f>
        <v>0</v>
      </c>
      <c r="D24" s="1519">
        <f>'RM_5.5.3.sz.mell'!K26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'RM_5.5.3.sz.mell'!C27</f>
        <v>0</v>
      </c>
      <c r="D25" s="758">
        <f>'RM_5.5.3.sz.mell'!K27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'RM_5.5.3.sz.mell'!C28</f>
        <v>0</v>
      </c>
      <c r="D26" s="758">
        <f>'RM_5.5.3.sz.mell'!K28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'RM_5.5.3.sz.mell'!C29</f>
        <v>0</v>
      </c>
      <c r="D27" s="1521">
        <f>'RM_5.5.3.sz.mell'!K29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'RM_5.5.3.sz.mell'!C30</f>
        <v>0</v>
      </c>
      <c r="D28" s="1367">
        <f>'RM_5.5.3.sz.mell'!K30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'RM_5.5.3.sz.mell'!C31</f>
        <v>0</v>
      </c>
      <c r="D29" s="1522">
        <f>'RM_5.5.3.sz.mell'!K31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'RM_5.5.3.sz.mell'!C32</f>
        <v>0</v>
      </c>
      <c r="D30" s="758">
        <f>'RM_5.5.3.sz.mell'!K32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'RM_5.5.3.sz.mell'!C33</f>
        <v>0</v>
      </c>
      <c r="D31" s="1521">
        <f>'RM_5.5.3.sz.mell'!K33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'RM_5.5.3.sz.mell'!C34</f>
        <v>0</v>
      </c>
      <c r="D32" s="1367">
        <f>'RM_5.5.3.sz.mell'!K34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'RM_5.5.3.sz.mell'!C35</f>
        <v>0</v>
      </c>
      <c r="D33" s="1522">
        <f>'RM_5.5.3.sz.mell'!K35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'RM_5.5.3.sz.mell'!C36</f>
        <v>0</v>
      </c>
      <c r="D34" s="758">
        <f>'RM_5.5.3.sz.mell'!K36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'RM_5.5.3.sz.mell'!C37</f>
        <v>0</v>
      </c>
      <c r="D35" s="758">
        <f>'RM_5.5.3.sz.mell'!K37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'RM_5.5.3.sz.mell'!C38</f>
        <v>0</v>
      </c>
      <c r="D36" s="758">
        <f>'RM_5.5.3.sz.mell'!K38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'RM_5.5.3.sz.mell'!C39</f>
        <v>0</v>
      </c>
      <c r="D37" s="758">
        <f>'RM_5.5.3.sz.mell'!K39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'RM_5.5.3.sz.mell'!C40</f>
        <v>0</v>
      </c>
      <c r="D38" s="1521">
        <f>'RM_5.5.3.sz.mell'!K40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'RM_5.5.3.sz.mell'!C41</f>
        <v>0</v>
      </c>
      <c r="D39" s="1367">
        <f>'RM_5.5.3.sz.mell'!K41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'RM_5.5.3.sz.mell'!C42</f>
        <v>0</v>
      </c>
      <c r="D40" s="1522">
        <f>'RM_5.5.3.sz.mell'!K42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'RM_5.5.3.sz.mell'!C43</f>
        <v>0</v>
      </c>
      <c r="D41" s="971">
        <f>'RM_5.5.3.sz.mell'!K43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'RM_5.5.3.sz.mell'!C45</f>
        <v>0</v>
      </c>
      <c r="D45" s="758">
        <f>'RM_5.5.3.sz.mell'!K45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'RM_5.5.3.sz.mell'!C46</f>
        <v>0</v>
      </c>
      <c r="D46" s="1521">
        <f>'RM_5.5.3.sz.mell'!K46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'RM_5.5.3.sz.mell'!C47</f>
        <v>0</v>
      </c>
      <c r="D47" s="1365">
        <f>'RM_5.5.3.sz.mell'!K47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'RM_5.5.3.sz.mell'!C48</f>
        <v>0</v>
      </c>
      <c r="D48" s="1365">
        <f>'RM_5.5.3.sz.mell'!K48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'RM_5.5.3.sz.mell'!C49</f>
        <v>0</v>
      </c>
      <c r="D49" s="1365">
        <f>'RM_5.5.3.sz.mell'!K49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'RM_5.5.3.sz.mell'!C50</f>
        <v>0</v>
      </c>
      <c r="D50" s="1365">
        <f>'RM_5.5.3.sz.mell'!K50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'RM_5.5.3.sz.mell'!C51</f>
        <v>0</v>
      </c>
      <c r="D51" s="758">
        <f>'RM_5.5.3.sz.mell'!K51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'RM_5.5.3.sz.mell'!C52</f>
        <v>0</v>
      </c>
      <c r="D52" s="1521">
        <f>'RM_5.5.3.sz.mell'!K52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'RM_5.5.3.sz.mell'!C53</f>
        <v>0</v>
      </c>
      <c r="D53" s="1365">
        <f>'RM_5.5.3.sz.mell'!K53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'RM_5.5.3.sz.mell'!C54</f>
        <v>0</v>
      </c>
      <c r="D54" s="1365">
        <f>'RM_5.5.3.sz.mell'!K54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'RM_5.5.3.sz.mell'!C55</f>
        <v>0</v>
      </c>
      <c r="D55" s="1365">
        <f>'RM_5.5.3.sz.mell'!K55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'RM_5.5.3.sz.mell'!C56</f>
        <v>0</v>
      </c>
      <c r="D56" s="758">
        <f>'RM_5.5.3.sz.mell'!K56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'RM_5.5.3.sz.mell'!C57</f>
        <v>0</v>
      </c>
      <c r="D57" s="971">
        <f>'RM_5.5.3.sz.mell'!K57</f>
        <v>0</v>
      </c>
      <c r="E57" s="374">
        <f>+E45+E51+E56</f>
        <v>0</v>
      </c>
    </row>
    <row r="58" spans="1:5" ht="15.15" customHeight="1" thickBot="1" x14ac:dyDescent="0.3">
      <c r="C58" s="633">
        <f>'RM_5.5.3.sz.mell'!C58</f>
        <v>0</v>
      </c>
      <c r="D58" s="633">
        <f>'RM_5.5.3.sz.mell'!K58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'RM_5.5.3.sz.mell'!C59</f>
        <v>0</v>
      </c>
      <c r="D59" s="1508">
        <f>'RM_5.5.3.sz.mell'!K59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'RM_5.5.3.sz.mell'!C60</f>
        <v>0</v>
      </c>
      <c r="D60" s="1508">
        <f>'RM_5.5.3.sz.mell'!K60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tabColor theme="8"/>
  </sheetPr>
  <dimension ref="A1:E60"/>
  <sheetViews>
    <sheetView zoomScale="120" zoomScaleNormal="120" workbookViewId="0">
      <selection activeCell="N61" sqref="N61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CONCATENATE("6.6. melléklet ",IB_ALAPADATOK!A7," ",IB_ALAPADATOK!B7," ",IB_ALAPADATOK!C7," ",IB_ALAPADATOK!D7)</f>
        <v>6.6. melléklet a 2019. I. félévi költségvetési tájékoztatóhoz</v>
      </c>
      <c r="C1" s="1833"/>
      <c r="D1" s="1833"/>
      <c r="E1" s="1833"/>
    </row>
    <row r="2" spans="1:5" s="465" customFormat="1" ht="23.4" thickBot="1" x14ac:dyDescent="0.3">
      <c r="A2" s="965" t="s">
        <v>848</v>
      </c>
      <c r="B2" s="1837" t="str">
        <f>CONCATENATE(IB_ALAPADATOK!B19)</f>
        <v>4 kvi név</v>
      </c>
      <c r="C2" s="1838"/>
      <c r="D2" s="1839"/>
      <c r="E2" s="966" t="s">
        <v>613</v>
      </c>
    </row>
    <row r="3" spans="1:5" s="465" customFormat="1" ht="23.4" thickBot="1" x14ac:dyDescent="0.3">
      <c r="A3" s="965" t="s">
        <v>203</v>
      </c>
      <c r="B3" s="1837" t="s">
        <v>398</v>
      </c>
      <c r="C3" s="1838"/>
      <c r="D3" s="1839"/>
      <c r="E3" s="966" t="s">
        <v>54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'IB_6.2.3.sz.mell'!E4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'RM_5.6.sz.mell'!C10</f>
        <v>0</v>
      </c>
      <c r="D8" s="322">
        <f>'RM_5.6.sz.mell'!K10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'RM_5.6.sz.mell'!C11</f>
        <v>0</v>
      </c>
      <c r="D9" s="1481">
        <f>'RM_5.6.sz.mell'!K11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'RM_5.6.sz.mell'!C12</f>
        <v>0</v>
      </c>
      <c r="D10" s="1519">
        <f>'RM_5.6.sz.mell'!K12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'RM_5.6.sz.mell'!C13</f>
        <v>0</v>
      </c>
      <c r="D11" s="1519">
        <f>'RM_5.6.sz.mell'!K13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'RM_5.6.sz.mell'!C14</f>
        <v>0</v>
      </c>
      <c r="D12" s="1519">
        <f>'RM_5.6.sz.mell'!K14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'RM_5.6.sz.mell'!C15</f>
        <v>0</v>
      </c>
      <c r="D13" s="1519">
        <f>'RM_5.6.sz.mell'!K15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'RM_5.6.sz.mell'!C16</f>
        <v>0</v>
      </c>
      <c r="D14" s="1519">
        <f>'RM_5.6.sz.mell'!K16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'RM_5.6.sz.mell'!C17</f>
        <v>0</v>
      </c>
      <c r="D15" s="1519">
        <f>'RM_5.6.sz.mell'!K17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'RM_5.6.sz.mell'!C18</f>
        <v>0</v>
      </c>
      <c r="D16" s="1520">
        <f>'RM_5.6.sz.mell'!K18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'RM_5.6.sz.mell'!C19</f>
        <v>0</v>
      </c>
      <c r="D17" s="1519">
        <f>'RM_5.6.sz.mell'!K19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'RM_5.6.sz.mell'!C20</f>
        <v>0</v>
      </c>
      <c r="D18" s="1363">
        <f>'RM_5.6.sz.mell'!K20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'RM_5.6.sz.mell'!C21</f>
        <v>0</v>
      </c>
      <c r="D19" s="1363">
        <f>'RM_5.6.sz.mell'!K21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'RM_5.6.sz.mell'!C22</f>
        <v>0</v>
      </c>
      <c r="D20" s="758">
        <f>'RM_5.6.sz.mell'!K22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'RM_5.6.sz.mell'!C23</f>
        <v>0</v>
      </c>
      <c r="D21" s="1519">
        <f>'RM_5.6.sz.mell'!K23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'RM_5.6.sz.mell'!C24</f>
        <v>0</v>
      </c>
      <c r="D22" s="1519">
        <f>'RM_5.6.sz.mell'!K24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'RM_5.6.sz.mell'!C25</f>
        <v>0</v>
      </c>
      <c r="D23" s="1519">
        <f>'RM_5.6.sz.mell'!K25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'RM_5.6.sz.mell'!C26</f>
        <v>0</v>
      </c>
      <c r="D24" s="1519">
        <f>'RM_5.6.sz.mell'!K26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'RM_5.6.sz.mell'!C27</f>
        <v>0</v>
      </c>
      <c r="D25" s="758">
        <f>'RM_5.6.sz.mell'!K27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'RM_5.6.sz.mell'!C28</f>
        <v>0</v>
      </c>
      <c r="D26" s="758">
        <f>'RM_5.6.sz.mell'!K28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'RM_5.6.sz.mell'!C29</f>
        <v>0</v>
      </c>
      <c r="D27" s="1521">
        <f>'RM_5.6.sz.mell'!K29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'RM_5.6.sz.mell'!C30</f>
        <v>0</v>
      </c>
      <c r="D28" s="1367">
        <f>'RM_5.6.sz.mell'!K30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'RM_5.6.sz.mell'!C31</f>
        <v>0</v>
      </c>
      <c r="D29" s="1522">
        <f>'RM_5.6.sz.mell'!K31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'RM_5.6.sz.mell'!C32</f>
        <v>0</v>
      </c>
      <c r="D30" s="758">
        <f>'RM_5.6.sz.mell'!K32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'RM_5.6.sz.mell'!C33</f>
        <v>0</v>
      </c>
      <c r="D31" s="1521">
        <f>'RM_5.6.sz.mell'!K33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'RM_5.6.sz.mell'!C34</f>
        <v>0</v>
      </c>
      <c r="D32" s="1367">
        <f>'RM_5.6.sz.mell'!K34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'RM_5.6.sz.mell'!C35</f>
        <v>0</v>
      </c>
      <c r="D33" s="1522">
        <f>'RM_5.6.sz.mell'!K35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'RM_5.6.sz.mell'!C36</f>
        <v>0</v>
      </c>
      <c r="D34" s="758">
        <f>'RM_5.6.sz.mell'!K36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'RM_5.6.sz.mell'!C37</f>
        <v>0</v>
      </c>
      <c r="D35" s="758">
        <f>'RM_5.6.sz.mell'!K37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'RM_5.6.sz.mell'!C38</f>
        <v>0</v>
      </c>
      <c r="D36" s="758">
        <f>'RM_5.6.sz.mell'!K38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'RM_5.6.sz.mell'!C39</f>
        <v>0</v>
      </c>
      <c r="D37" s="758">
        <f>'RM_5.6.sz.mell'!K39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'RM_5.6.sz.mell'!C40</f>
        <v>0</v>
      </c>
      <c r="D38" s="1521">
        <f>'RM_5.6.sz.mell'!K40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'RM_5.6.sz.mell'!C41</f>
        <v>0</v>
      </c>
      <c r="D39" s="1367">
        <f>'RM_5.6.sz.mell'!K41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'RM_5.6.sz.mell'!C42</f>
        <v>0</v>
      </c>
      <c r="D40" s="1522">
        <f>'RM_5.6.sz.mell'!K42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'RM_5.6.sz.mell'!C43</f>
        <v>0</v>
      </c>
      <c r="D41" s="971">
        <f>'RM_5.6.sz.mell'!K43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'RM_5.6.sz.mell'!C45</f>
        <v>0</v>
      </c>
      <c r="D45" s="758">
        <f>'RM_5.6.sz.mell'!K45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'RM_5.6.sz.mell'!C46</f>
        <v>0</v>
      </c>
      <c r="D46" s="1521">
        <f>'RM_5.6.sz.mell'!K46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'RM_5.6.sz.mell'!C47</f>
        <v>0</v>
      </c>
      <c r="D47" s="1365">
        <f>'RM_5.6.sz.mell'!K47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'RM_5.6.sz.mell'!C48</f>
        <v>0</v>
      </c>
      <c r="D48" s="1365">
        <f>'RM_5.6.sz.mell'!K48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'RM_5.6.sz.mell'!C49</f>
        <v>0</v>
      </c>
      <c r="D49" s="1365">
        <f>'RM_5.6.sz.mell'!K49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'RM_5.6.sz.mell'!C50</f>
        <v>0</v>
      </c>
      <c r="D50" s="1365">
        <f>'RM_5.6.sz.mell'!K50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'RM_5.6.sz.mell'!C51</f>
        <v>0</v>
      </c>
      <c r="D51" s="758">
        <f>'RM_5.6.sz.mell'!K51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'RM_5.6.sz.mell'!C52</f>
        <v>0</v>
      </c>
      <c r="D52" s="1521">
        <f>'RM_5.6.sz.mell'!K52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'RM_5.6.sz.mell'!C53</f>
        <v>0</v>
      </c>
      <c r="D53" s="1365">
        <f>'RM_5.6.sz.mell'!K53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'RM_5.6.sz.mell'!C54</f>
        <v>0</v>
      </c>
      <c r="D54" s="1365">
        <f>'RM_5.6.sz.mell'!K54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'RM_5.6.sz.mell'!C55</f>
        <v>0</v>
      </c>
      <c r="D55" s="1365">
        <f>'RM_5.6.sz.mell'!K55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'RM_5.6.sz.mell'!C56</f>
        <v>0</v>
      </c>
      <c r="D56" s="758">
        <f>'RM_5.6.sz.mell'!K56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'RM_5.6.sz.mell'!C57</f>
        <v>0</v>
      </c>
      <c r="D57" s="971">
        <f>'RM_5.6.sz.mell'!K57</f>
        <v>0</v>
      </c>
      <c r="E57" s="374">
        <f>+E45+E51+E56</f>
        <v>0</v>
      </c>
    </row>
    <row r="58" spans="1:5" ht="15.15" customHeight="1" thickBot="1" x14ac:dyDescent="0.3">
      <c r="C58" s="633">
        <f>'RM_5.6.sz.mell'!C58</f>
        <v>0</v>
      </c>
      <c r="D58" s="633">
        <f>'RM_5.6.sz.mell'!K58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'RM_5.6.sz.mell'!C59</f>
        <v>0</v>
      </c>
      <c r="D59" s="1508">
        <f>'RM_5.6.sz.mell'!K59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'RM_5.6.sz.mell'!C60</f>
        <v>0</v>
      </c>
      <c r="D60" s="1508">
        <f>'RM_5.6.sz.mell'!K60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tabColor theme="8"/>
  </sheetPr>
  <dimension ref="A1:E60"/>
  <sheetViews>
    <sheetView zoomScale="120" zoomScaleNormal="120" workbookViewId="0">
      <selection activeCell="N37" sqref="N37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CONCATENATE("6.6.1. melléklet ",IB_ALAPADATOK!A7," ",IB_ALAPADATOK!B7," ",IB_ALAPADATOK!C7," ",IB_ALAPADATOK!D7)</f>
        <v>6.6.1.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CONCATENATE('IB_6.6.sz.mell'!B2:D2)</f>
        <v>4 kvi név</v>
      </c>
      <c r="C2" s="1838"/>
      <c r="D2" s="1839"/>
      <c r="E2" s="966" t="s">
        <v>613</v>
      </c>
    </row>
    <row r="3" spans="1:5" s="465" customFormat="1" ht="23.4" thickBot="1" x14ac:dyDescent="0.3">
      <c r="A3" s="965" t="s">
        <v>203</v>
      </c>
      <c r="B3" s="1837" t="s">
        <v>417</v>
      </c>
      <c r="C3" s="1838"/>
      <c r="D3" s="1839"/>
      <c r="E3" s="966" t="s">
        <v>59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'IB_6.6.sz.mell'!E4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'RM_5.6.1.sz.mell'!C10</f>
        <v>0</v>
      </c>
      <c r="D8" s="322">
        <f>'RM_5.6.1.sz.mell'!K10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'RM_5.6.1.sz.mell'!C11</f>
        <v>0</v>
      </c>
      <c r="D9" s="1481">
        <f>'RM_5.6.1.sz.mell'!K11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'RM_5.6.1.sz.mell'!C12</f>
        <v>0</v>
      </c>
      <c r="D10" s="1519">
        <f>'RM_5.6.1.sz.mell'!K12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'RM_5.6.1.sz.mell'!C13</f>
        <v>0</v>
      </c>
      <c r="D11" s="1519">
        <f>'RM_5.6.1.sz.mell'!K13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'RM_5.6.1.sz.mell'!C14</f>
        <v>0</v>
      </c>
      <c r="D12" s="1519">
        <f>'RM_5.6.1.sz.mell'!K14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'RM_5.6.1.sz.mell'!C15</f>
        <v>0</v>
      </c>
      <c r="D13" s="1519">
        <f>'RM_5.6.1.sz.mell'!K15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'RM_5.6.1.sz.mell'!C16</f>
        <v>0</v>
      </c>
      <c r="D14" s="1519">
        <f>'RM_5.6.1.sz.mell'!K16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'RM_5.6.1.sz.mell'!C17</f>
        <v>0</v>
      </c>
      <c r="D15" s="1519">
        <f>'RM_5.6.1.sz.mell'!K17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'RM_5.6.1.sz.mell'!C18</f>
        <v>0</v>
      </c>
      <c r="D16" s="1520">
        <f>'RM_5.6.1.sz.mell'!K18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'RM_5.6.1.sz.mell'!C19</f>
        <v>0</v>
      </c>
      <c r="D17" s="1519">
        <f>'RM_5.6.1.sz.mell'!K19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'RM_5.6.1.sz.mell'!C20</f>
        <v>0</v>
      </c>
      <c r="D18" s="1363">
        <f>'RM_5.6.1.sz.mell'!K20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'RM_5.6.1.sz.mell'!C21</f>
        <v>0</v>
      </c>
      <c r="D19" s="1363">
        <f>'RM_5.6.1.sz.mell'!K21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'RM_5.6.1.sz.mell'!C22</f>
        <v>0</v>
      </c>
      <c r="D20" s="758">
        <f>'RM_5.6.1.sz.mell'!K22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'RM_5.6.1.sz.mell'!C23</f>
        <v>0</v>
      </c>
      <c r="D21" s="1519">
        <f>'RM_5.6.1.sz.mell'!K23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'RM_5.6.1.sz.mell'!C24</f>
        <v>0</v>
      </c>
      <c r="D22" s="1519">
        <f>'RM_5.6.1.sz.mell'!K24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'RM_5.6.1.sz.mell'!C25</f>
        <v>0</v>
      </c>
      <c r="D23" s="1519">
        <f>'RM_5.6.1.sz.mell'!K25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'RM_5.6.1.sz.mell'!C26</f>
        <v>0</v>
      </c>
      <c r="D24" s="1519">
        <f>'RM_5.6.1.sz.mell'!K26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'RM_5.6.1.sz.mell'!C27</f>
        <v>0</v>
      </c>
      <c r="D25" s="758">
        <f>'RM_5.6.1.sz.mell'!K27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'RM_5.6.1.sz.mell'!C28</f>
        <v>0</v>
      </c>
      <c r="D26" s="758">
        <f>'RM_5.6.1.sz.mell'!K28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'RM_5.6.1.sz.mell'!C29</f>
        <v>0</v>
      </c>
      <c r="D27" s="1521">
        <f>'RM_5.6.1.sz.mell'!K29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'RM_5.6.1.sz.mell'!C30</f>
        <v>0</v>
      </c>
      <c r="D28" s="1367">
        <f>'RM_5.6.1.sz.mell'!K30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'RM_5.6.1.sz.mell'!C31</f>
        <v>0</v>
      </c>
      <c r="D29" s="1522">
        <f>'RM_5.6.1.sz.mell'!K31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'RM_5.6.1.sz.mell'!C32</f>
        <v>0</v>
      </c>
      <c r="D30" s="758">
        <f>'RM_5.6.1.sz.mell'!K32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'RM_5.6.1.sz.mell'!C33</f>
        <v>0</v>
      </c>
      <c r="D31" s="1521">
        <f>'RM_5.6.1.sz.mell'!K33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'RM_5.6.1.sz.mell'!C34</f>
        <v>0</v>
      </c>
      <c r="D32" s="1367">
        <f>'RM_5.6.1.sz.mell'!K34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'RM_5.6.1.sz.mell'!C35</f>
        <v>0</v>
      </c>
      <c r="D33" s="1522">
        <f>'RM_5.6.1.sz.mell'!K35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'RM_5.6.1.sz.mell'!C36</f>
        <v>0</v>
      </c>
      <c r="D34" s="758">
        <f>'RM_5.6.1.sz.mell'!K36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'RM_5.6.1.sz.mell'!C37</f>
        <v>0</v>
      </c>
      <c r="D35" s="758">
        <f>'RM_5.6.1.sz.mell'!K37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'RM_5.6.1.sz.mell'!C38</f>
        <v>0</v>
      </c>
      <c r="D36" s="758">
        <f>'RM_5.6.1.sz.mell'!K38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'RM_5.6.1.sz.mell'!C39</f>
        <v>0</v>
      </c>
      <c r="D37" s="758">
        <f>'RM_5.6.1.sz.mell'!K39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'RM_5.6.1.sz.mell'!C40</f>
        <v>0</v>
      </c>
      <c r="D38" s="1521">
        <f>'RM_5.6.1.sz.mell'!K40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'RM_5.6.1.sz.mell'!C41</f>
        <v>0</v>
      </c>
      <c r="D39" s="1367">
        <f>'RM_5.6.1.sz.mell'!K41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'RM_5.6.1.sz.mell'!C42</f>
        <v>0</v>
      </c>
      <c r="D40" s="1522">
        <f>'RM_5.6.1.sz.mell'!K42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'RM_5.6.1.sz.mell'!C43</f>
        <v>0</v>
      </c>
      <c r="D41" s="971">
        <f>'RM_5.6.1.sz.mell'!K43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'RM_5.6.1.sz.mell'!C45</f>
        <v>0</v>
      </c>
      <c r="D45" s="758">
        <f>'RM_5.6.1.sz.mell'!K45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'RM_5.6.1.sz.mell'!C46</f>
        <v>0</v>
      </c>
      <c r="D46" s="1521">
        <f>'RM_5.6.1.sz.mell'!K46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'RM_5.6.1.sz.mell'!C47</f>
        <v>0</v>
      </c>
      <c r="D47" s="1365">
        <f>'RM_5.6.1.sz.mell'!K47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'RM_5.6.1.sz.mell'!C48</f>
        <v>0</v>
      </c>
      <c r="D48" s="1365">
        <f>'RM_5.6.1.sz.mell'!K48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'RM_5.6.1.sz.mell'!C49</f>
        <v>0</v>
      </c>
      <c r="D49" s="1365">
        <f>'RM_5.6.1.sz.mell'!K49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'RM_5.6.1.sz.mell'!C50</f>
        <v>0</v>
      </c>
      <c r="D50" s="1365">
        <f>'RM_5.6.1.sz.mell'!K50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'RM_5.6.1.sz.mell'!C51</f>
        <v>0</v>
      </c>
      <c r="D51" s="758">
        <f>'RM_5.6.1.sz.mell'!K51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'RM_5.6.1.sz.mell'!C52</f>
        <v>0</v>
      </c>
      <c r="D52" s="1521">
        <f>'RM_5.6.1.sz.mell'!K52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'RM_5.6.1.sz.mell'!C53</f>
        <v>0</v>
      </c>
      <c r="D53" s="1365">
        <f>'RM_5.6.1.sz.mell'!K53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'RM_5.6.1.sz.mell'!C54</f>
        <v>0</v>
      </c>
      <c r="D54" s="1365">
        <f>'RM_5.6.1.sz.mell'!K54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'RM_5.6.1.sz.mell'!C55</f>
        <v>0</v>
      </c>
      <c r="D55" s="1365">
        <f>'RM_5.6.1.sz.mell'!K55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'RM_5.6.1.sz.mell'!C56</f>
        <v>0</v>
      </c>
      <c r="D56" s="758">
        <f>'RM_5.6.1.sz.mell'!K56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'RM_5.6.1.sz.mell'!C57</f>
        <v>0</v>
      </c>
      <c r="D57" s="971">
        <f>'RM_5.6.1.sz.mell'!K57</f>
        <v>0</v>
      </c>
      <c r="E57" s="374">
        <f>+E45+E51+E56</f>
        <v>0</v>
      </c>
    </row>
    <row r="58" spans="1:5" ht="15.15" customHeight="1" thickBot="1" x14ac:dyDescent="0.3">
      <c r="C58" s="633">
        <f>'RM_5.6.1.sz.mell'!C58</f>
        <v>0</v>
      </c>
      <c r="D58" s="633">
        <f>'RM_5.6.1.sz.mell'!K58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'RM_5.6.1.sz.mell'!C59</f>
        <v>0</v>
      </c>
      <c r="D59" s="1508">
        <f>'RM_5.6.1.sz.mell'!K59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'RM_5.6.1.sz.mell'!C60</f>
        <v>0</v>
      </c>
      <c r="D60" s="1508">
        <f>'RM_5.6.1.sz.mell'!K60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tabColor theme="8"/>
  </sheetPr>
  <dimension ref="A1:E60"/>
  <sheetViews>
    <sheetView zoomScale="120" zoomScaleNormal="120" workbookViewId="0">
      <selection activeCell="L58" sqref="L58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CONCATENATE("6.6.2. melléklet ",IB_ALAPADATOK!A7," ",IB_ALAPADATOK!B7," ",IB_ALAPADATOK!C7," ",IB_ALAPADATOK!D7)</f>
        <v>6.6.2.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CONCATENATE('IB_6.6.1.sz.mell'!B2:D2)</f>
        <v>4 kvi név</v>
      </c>
      <c r="C2" s="1838"/>
      <c r="D2" s="1839"/>
      <c r="E2" s="966" t="s">
        <v>613</v>
      </c>
    </row>
    <row r="3" spans="1:5" s="465" customFormat="1" ht="23.4" thickBot="1" x14ac:dyDescent="0.3">
      <c r="A3" s="965" t="s">
        <v>203</v>
      </c>
      <c r="B3" s="1837" t="s">
        <v>418</v>
      </c>
      <c r="C3" s="1838"/>
      <c r="D3" s="1839"/>
      <c r="E3" s="966" t="s">
        <v>60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'IB_6.6.1.sz.mell'!E4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'RM_5.6.2.sz.mell'!C10</f>
        <v>0</v>
      </c>
      <c r="D8" s="322">
        <f>'RM_5.6.2.sz.mell'!K10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'RM_5.6.2.sz.mell'!C11</f>
        <v>0</v>
      </c>
      <c r="D9" s="1481">
        <f>'RM_5.6.2.sz.mell'!K11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'RM_5.6.2.sz.mell'!C12</f>
        <v>0</v>
      </c>
      <c r="D10" s="1519">
        <f>'RM_5.6.2.sz.mell'!K12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'RM_5.6.2.sz.mell'!C13</f>
        <v>0</v>
      </c>
      <c r="D11" s="1519">
        <f>'RM_5.6.2.sz.mell'!K13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'RM_5.6.2.sz.mell'!C14</f>
        <v>0</v>
      </c>
      <c r="D12" s="1519">
        <f>'RM_5.6.2.sz.mell'!K14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'RM_5.6.2.sz.mell'!C15</f>
        <v>0</v>
      </c>
      <c r="D13" s="1519">
        <f>'RM_5.6.2.sz.mell'!K15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'RM_5.6.2.sz.mell'!C16</f>
        <v>0</v>
      </c>
      <c r="D14" s="1519">
        <f>'RM_5.6.2.sz.mell'!K16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'RM_5.6.2.sz.mell'!C17</f>
        <v>0</v>
      </c>
      <c r="D15" s="1519">
        <f>'RM_5.6.2.sz.mell'!K17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'RM_5.6.2.sz.mell'!C18</f>
        <v>0</v>
      </c>
      <c r="D16" s="1520">
        <f>'RM_5.6.2.sz.mell'!K18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'RM_5.6.2.sz.mell'!C19</f>
        <v>0</v>
      </c>
      <c r="D17" s="1519">
        <f>'RM_5.6.2.sz.mell'!K19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'RM_5.6.2.sz.mell'!C20</f>
        <v>0</v>
      </c>
      <c r="D18" s="1363">
        <f>'RM_5.6.2.sz.mell'!K20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'RM_5.6.2.sz.mell'!C21</f>
        <v>0</v>
      </c>
      <c r="D19" s="1363">
        <f>'RM_5.6.2.sz.mell'!K21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'RM_5.6.2.sz.mell'!C22</f>
        <v>0</v>
      </c>
      <c r="D20" s="758">
        <f>'RM_5.6.2.sz.mell'!K22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'RM_5.6.2.sz.mell'!C23</f>
        <v>0</v>
      </c>
      <c r="D21" s="1519">
        <f>'RM_5.6.2.sz.mell'!K23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'RM_5.6.2.sz.mell'!C24</f>
        <v>0</v>
      </c>
      <c r="D22" s="1519">
        <f>'RM_5.6.2.sz.mell'!K24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'RM_5.6.2.sz.mell'!C25</f>
        <v>0</v>
      </c>
      <c r="D23" s="1519">
        <f>'RM_5.6.2.sz.mell'!K25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'RM_5.6.2.sz.mell'!C26</f>
        <v>0</v>
      </c>
      <c r="D24" s="1519">
        <f>'RM_5.6.2.sz.mell'!K26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'RM_5.6.2.sz.mell'!C27</f>
        <v>0</v>
      </c>
      <c r="D25" s="758">
        <f>'RM_5.6.2.sz.mell'!K27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'RM_5.6.2.sz.mell'!C28</f>
        <v>0</v>
      </c>
      <c r="D26" s="758">
        <f>'RM_5.6.2.sz.mell'!K28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'RM_5.6.2.sz.mell'!C29</f>
        <v>0</v>
      </c>
      <c r="D27" s="1521">
        <f>'RM_5.6.2.sz.mell'!K29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'RM_5.6.2.sz.mell'!C30</f>
        <v>0</v>
      </c>
      <c r="D28" s="1367">
        <f>'RM_5.6.2.sz.mell'!K30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'RM_5.6.2.sz.mell'!C31</f>
        <v>0</v>
      </c>
      <c r="D29" s="1522">
        <f>'RM_5.6.2.sz.mell'!K31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'RM_5.6.2.sz.mell'!C32</f>
        <v>0</v>
      </c>
      <c r="D30" s="758">
        <f>'RM_5.6.2.sz.mell'!K32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'RM_5.6.2.sz.mell'!C33</f>
        <v>0</v>
      </c>
      <c r="D31" s="1521">
        <f>'RM_5.6.2.sz.mell'!K33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'RM_5.6.2.sz.mell'!C34</f>
        <v>0</v>
      </c>
      <c r="D32" s="1367">
        <f>'RM_5.6.2.sz.mell'!K34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'RM_5.6.2.sz.mell'!C35</f>
        <v>0</v>
      </c>
      <c r="D33" s="1522">
        <f>'RM_5.6.2.sz.mell'!K35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'RM_5.6.2.sz.mell'!C36</f>
        <v>0</v>
      </c>
      <c r="D34" s="758">
        <f>'RM_5.6.2.sz.mell'!K36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'RM_5.6.2.sz.mell'!C37</f>
        <v>0</v>
      </c>
      <c r="D35" s="758">
        <f>'RM_5.6.2.sz.mell'!K37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'RM_5.6.2.sz.mell'!C38</f>
        <v>0</v>
      </c>
      <c r="D36" s="758">
        <f>'RM_5.6.2.sz.mell'!K38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'RM_5.6.2.sz.mell'!C39</f>
        <v>0</v>
      </c>
      <c r="D37" s="758">
        <f>'RM_5.6.2.sz.mell'!K39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'RM_5.6.2.sz.mell'!C40</f>
        <v>0</v>
      </c>
      <c r="D38" s="1521">
        <f>'RM_5.6.2.sz.mell'!K40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'RM_5.6.2.sz.mell'!C41</f>
        <v>0</v>
      </c>
      <c r="D39" s="1367">
        <f>'RM_5.6.2.sz.mell'!K41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'RM_5.6.2.sz.mell'!C42</f>
        <v>0</v>
      </c>
      <c r="D40" s="1522">
        <f>'RM_5.6.2.sz.mell'!K42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'RM_5.6.2.sz.mell'!C43</f>
        <v>0</v>
      </c>
      <c r="D41" s="971">
        <f>'RM_5.6.2.sz.mell'!K43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'RM_5.6.2.sz.mell'!C45</f>
        <v>0</v>
      </c>
      <c r="D45" s="758">
        <f>'RM_5.6.2.sz.mell'!K45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'RM_5.6.2.sz.mell'!C46</f>
        <v>0</v>
      </c>
      <c r="D46" s="1521">
        <f>'RM_5.6.2.sz.mell'!K46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'RM_5.6.2.sz.mell'!C47</f>
        <v>0</v>
      </c>
      <c r="D47" s="1365">
        <f>'RM_5.6.2.sz.mell'!K47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'RM_5.6.2.sz.mell'!C48</f>
        <v>0</v>
      </c>
      <c r="D48" s="1365">
        <f>'RM_5.6.2.sz.mell'!K48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'RM_5.6.2.sz.mell'!C49</f>
        <v>0</v>
      </c>
      <c r="D49" s="1365">
        <f>'RM_5.6.2.sz.mell'!K49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'RM_5.6.2.sz.mell'!C50</f>
        <v>0</v>
      </c>
      <c r="D50" s="1365">
        <f>'RM_5.6.2.sz.mell'!K50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'RM_5.6.2.sz.mell'!C51</f>
        <v>0</v>
      </c>
      <c r="D51" s="758">
        <f>'RM_5.6.2.sz.mell'!K51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'RM_5.6.2.sz.mell'!C52</f>
        <v>0</v>
      </c>
      <c r="D52" s="1521">
        <f>'RM_5.6.2.sz.mell'!K52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'RM_5.6.2.sz.mell'!C53</f>
        <v>0</v>
      </c>
      <c r="D53" s="1365">
        <f>'RM_5.6.2.sz.mell'!K53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'RM_5.6.2.sz.mell'!C54</f>
        <v>0</v>
      </c>
      <c r="D54" s="1365">
        <f>'RM_5.6.2.sz.mell'!K54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'RM_5.6.2.sz.mell'!C55</f>
        <v>0</v>
      </c>
      <c r="D55" s="1365">
        <f>'RM_5.6.2.sz.mell'!K55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'RM_5.6.2.sz.mell'!C56</f>
        <v>0</v>
      </c>
      <c r="D56" s="758">
        <f>'RM_5.6.2.sz.mell'!K56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'RM_5.6.2.sz.mell'!C57</f>
        <v>0</v>
      </c>
      <c r="D57" s="971">
        <f>'RM_5.6.2.sz.mell'!K57</f>
        <v>0</v>
      </c>
      <c r="E57" s="374">
        <f>+E45+E51+E56</f>
        <v>0</v>
      </c>
    </row>
    <row r="58" spans="1:5" ht="15.15" customHeight="1" thickBot="1" x14ac:dyDescent="0.3">
      <c r="C58" s="633">
        <f>'RM_5.6.2.sz.mell'!C58</f>
        <v>0</v>
      </c>
      <c r="D58" s="633">
        <f>'RM_5.6.2.sz.mell'!K58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'RM_5.6.2.sz.mell'!C59</f>
        <v>0</v>
      </c>
      <c r="D59" s="1508">
        <f>'RM_5.6.2.sz.mell'!K59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'RM_5.6.2.sz.mell'!C60</f>
        <v>0</v>
      </c>
      <c r="D60" s="1508">
        <f>'RM_5.6.2.sz.mell'!K60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C61"/>
  <sheetViews>
    <sheetView zoomScale="120" zoomScaleNormal="120" workbookViewId="0">
      <selection activeCell="C54" sqref="C54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CONCATENATE("9.2.2. melléklet ",ALAPADATOK!A7," ",ALAPADATOK!B7," ",ALAPADATOK!C7," ",ALAPADATOK!D7," ",ALAPADATOK!E7," ",ALAPADATOK!F7," ",ALAPADATOK!G7," ",ALAPADATOK!H7)</f>
        <v>9.2.2.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CONCATENATE(ALAPADATOK!A11)</f>
        <v>……………………. Polgármesteri /Közös Önkormányzati Hivatal</v>
      </c>
      <c r="C2" s="376" t="s">
        <v>59</v>
      </c>
    </row>
    <row r="3" spans="1:3" s="465" customFormat="1" ht="23.4" thickBot="1" x14ac:dyDescent="0.3">
      <c r="A3" s="459" t="s">
        <v>203</v>
      </c>
      <c r="B3" s="605" t="s">
        <v>418</v>
      </c>
      <c r="C3" s="377" t="s">
        <v>60</v>
      </c>
    </row>
    <row r="4" spans="1:3" s="466" customFormat="1" ht="15.9" customHeight="1" thickBot="1" x14ac:dyDescent="0.35">
      <c r="A4" s="235"/>
      <c r="B4" s="235"/>
      <c r="C4" s="236" t="str">
        <f>'KV_9.2.1.sz.mell'!C4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521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522</v>
      </c>
      <c r="C26" s="327">
        <f>+C27+C28+C29</f>
        <v>0</v>
      </c>
    </row>
    <row r="27" spans="1:3" s="468" customFormat="1" ht="12" customHeight="1" x14ac:dyDescent="0.25">
      <c r="A27" s="462" t="s">
        <v>268</v>
      </c>
      <c r="B27" s="463" t="s">
        <v>263</v>
      </c>
      <c r="C27" s="78"/>
    </row>
    <row r="28" spans="1:3" s="468" customFormat="1" ht="12" customHeight="1" x14ac:dyDescent="0.25">
      <c r="A28" s="462" t="s">
        <v>269</v>
      </c>
      <c r="B28" s="463" t="s">
        <v>402</v>
      </c>
      <c r="C28" s="325"/>
    </row>
    <row r="29" spans="1:3" s="468" customFormat="1" ht="12" customHeight="1" x14ac:dyDescent="0.25">
      <c r="A29" s="462" t="s">
        <v>270</v>
      </c>
      <c r="B29" s="464" t="s">
        <v>405</v>
      </c>
      <c r="C29" s="325"/>
    </row>
    <row r="30" spans="1:3" s="468" customFormat="1" ht="12" customHeight="1" thickBot="1" x14ac:dyDescent="0.3">
      <c r="A30" s="461" t="s">
        <v>271</v>
      </c>
      <c r="B30" s="145" t="s">
        <v>523</v>
      </c>
      <c r="C30" s="85"/>
    </row>
    <row r="31" spans="1:3" s="468" customFormat="1" ht="12" customHeight="1" thickBot="1" x14ac:dyDescent="0.3">
      <c r="A31" s="209" t="s">
        <v>22</v>
      </c>
      <c r="B31" s="128" t="s">
        <v>406</v>
      </c>
      <c r="C31" s="327">
        <f>+C32+C33+C34</f>
        <v>0</v>
      </c>
    </row>
    <row r="32" spans="1:3" s="468" customFormat="1" ht="12" customHeight="1" x14ac:dyDescent="0.25">
      <c r="A32" s="462" t="s">
        <v>91</v>
      </c>
      <c r="B32" s="463" t="s">
        <v>291</v>
      </c>
      <c r="C32" s="78"/>
    </row>
    <row r="33" spans="1:3" s="468" customFormat="1" ht="12" customHeight="1" x14ac:dyDescent="0.25">
      <c r="A33" s="462" t="s">
        <v>92</v>
      </c>
      <c r="B33" s="464" t="s">
        <v>292</v>
      </c>
      <c r="C33" s="328"/>
    </row>
    <row r="34" spans="1:3" s="468" customFormat="1" ht="12" customHeight="1" thickBot="1" x14ac:dyDescent="0.3">
      <c r="A34" s="461" t="s">
        <v>93</v>
      </c>
      <c r="B34" s="145" t="s">
        <v>293</v>
      </c>
      <c r="C34" s="85"/>
    </row>
    <row r="35" spans="1:3" s="378" customFormat="1" ht="12" customHeight="1" thickBot="1" x14ac:dyDescent="0.3">
      <c r="A35" s="209" t="s">
        <v>23</v>
      </c>
      <c r="B35" s="128" t="s">
        <v>376</v>
      </c>
      <c r="C35" s="353"/>
    </row>
    <row r="36" spans="1:3" s="378" customFormat="1" ht="12" customHeight="1" thickBot="1" x14ac:dyDescent="0.3">
      <c r="A36" s="209" t="s">
        <v>24</v>
      </c>
      <c r="B36" s="128" t="s">
        <v>407</v>
      </c>
      <c r="C36" s="370"/>
    </row>
    <row r="37" spans="1:3" s="378" customFormat="1" ht="12" customHeight="1" thickBot="1" x14ac:dyDescent="0.3">
      <c r="A37" s="201" t="s">
        <v>25</v>
      </c>
      <c r="B37" s="128" t="s">
        <v>408</v>
      </c>
      <c r="C37" s="371">
        <f>+C8+C20+C25+C26+C31+C35+C36</f>
        <v>0</v>
      </c>
    </row>
    <row r="38" spans="1:3" s="378" customFormat="1" ht="12" customHeight="1" thickBot="1" x14ac:dyDescent="0.3">
      <c r="A38" s="243" t="s">
        <v>26</v>
      </c>
      <c r="B38" s="128" t="s">
        <v>409</v>
      </c>
      <c r="C38" s="371">
        <f>+C39+C40+C41</f>
        <v>0</v>
      </c>
    </row>
    <row r="39" spans="1:3" s="378" customFormat="1" ht="12" customHeight="1" x14ac:dyDescent="0.25">
      <c r="A39" s="462" t="s">
        <v>410</v>
      </c>
      <c r="B39" s="463" t="s">
        <v>236</v>
      </c>
      <c r="C39" s="78"/>
    </row>
    <row r="40" spans="1:3" s="378" customFormat="1" ht="12" customHeight="1" x14ac:dyDescent="0.25">
      <c r="A40" s="462" t="s">
        <v>411</v>
      </c>
      <c r="B40" s="464" t="s">
        <v>2</v>
      </c>
      <c r="C40" s="328"/>
    </row>
    <row r="41" spans="1:3" s="468" customFormat="1" ht="12" customHeight="1" thickBot="1" x14ac:dyDescent="0.3">
      <c r="A41" s="461" t="s">
        <v>412</v>
      </c>
      <c r="B41" s="145" t="s">
        <v>413</v>
      </c>
      <c r="C41" s="85"/>
    </row>
    <row r="42" spans="1:3" s="468" customFormat="1" ht="15.15" customHeight="1" thickBot="1" x14ac:dyDescent="0.25">
      <c r="A42" s="243" t="s">
        <v>27</v>
      </c>
      <c r="B42" s="244" t="s">
        <v>414</v>
      </c>
      <c r="C42" s="374">
        <f>+C37+C38</f>
        <v>0</v>
      </c>
    </row>
    <row r="43" spans="1:3" s="468" customFormat="1" ht="15.15" customHeight="1" x14ac:dyDescent="0.25">
      <c r="A43" s="245"/>
      <c r="B43" s="246"/>
      <c r="C43" s="372"/>
    </row>
    <row r="44" spans="1:3" ht="13.8" thickBot="1" x14ac:dyDescent="0.3">
      <c r="A44" s="247"/>
      <c r="B44" s="248"/>
      <c r="C44" s="373"/>
    </row>
    <row r="45" spans="1:3" s="467" customFormat="1" ht="16.5" customHeight="1" thickBot="1" x14ac:dyDescent="0.3">
      <c r="A45" s="249"/>
      <c r="B45" s="250" t="s">
        <v>57</v>
      </c>
      <c r="C45" s="374"/>
    </row>
    <row r="46" spans="1:3" s="469" customFormat="1" ht="12" customHeight="1" thickBot="1" x14ac:dyDescent="0.3">
      <c r="A46" s="209" t="s">
        <v>18</v>
      </c>
      <c r="B46" s="128" t="s">
        <v>415</v>
      </c>
      <c r="C46" s="327">
        <f>SUM(C47:C51)</f>
        <v>0</v>
      </c>
    </row>
    <row r="47" spans="1:3" ht="12" customHeight="1" x14ac:dyDescent="0.25">
      <c r="A47" s="461" t="s">
        <v>98</v>
      </c>
      <c r="B47" s="9" t="s">
        <v>49</v>
      </c>
      <c r="C47" s="78"/>
    </row>
    <row r="48" spans="1:3" ht="12" customHeight="1" x14ac:dyDescent="0.25">
      <c r="A48" s="461" t="s">
        <v>99</v>
      </c>
      <c r="B48" s="8" t="s">
        <v>183</v>
      </c>
      <c r="C48" s="81"/>
    </row>
    <row r="49" spans="1:3" ht="12" customHeight="1" x14ac:dyDescent="0.25">
      <c r="A49" s="461" t="s">
        <v>100</v>
      </c>
      <c r="B49" s="8" t="s">
        <v>140</v>
      </c>
      <c r="C49" s="81"/>
    </row>
    <row r="50" spans="1:3" ht="12" customHeight="1" x14ac:dyDescent="0.25">
      <c r="A50" s="461" t="s">
        <v>101</v>
      </c>
      <c r="B50" s="8" t="s">
        <v>184</v>
      </c>
      <c r="C50" s="81"/>
    </row>
    <row r="51" spans="1:3" ht="12" customHeight="1" thickBot="1" x14ac:dyDescent="0.3">
      <c r="A51" s="461" t="s">
        <v>148</v>
      </c>
      <c r="B51" s="8" t="s">
        <v>185</v>
      </c>
      <c r="C51" s="81"/>
    </row>
    <row r="52" spans="1:3" ht="12" customHeight="1" thickBot="1" x14ac:dyDescent="0.3">
      <c r="A52" s="209" t="s">
        <v>19</v>
      </c>
      <c r="B52" s="128" t="s">
        <v>416</v>
      </c>
      <c r="C52" s="327">
        <f>SUM(C53:C55)</f>
        <v>0</v>
      </c>
    </row>
    <row r="53" spans="1:3" s="469" customFormat="1" ht="12" customHeight="1" x14ac:dyDescent="0.25">
      <c r="A53" s="461" t="s">
        <v>104</v>
      </c>
      <c r="B53" s="9" t="s">
        <v>230</v>
      </c>
      <c r="C53" s="78"/>
    </row>
    <row r="54" spans="1:3" ht="12" customHeight="1" x14ac:dyDescent="0.25">
      <c r="A54" s="461" t="s">
        <v>105</v>
      </c>
      <c r="B54" s="8" t="s">
        <v>187</v>
      </c>
      <c r="C54" s="81"/>
    </row>
    <row r="55" spans="1:3" ht="12" customHeight="1" x14ac:dyDescent="0.25">
      <c r="A55" s="461" t="s">
        <v>106</v>
      </c>
      <c r="B55" s="8" t="s">
        <v>58</v>
      </c>
      <c r="C55" s="81"/>
    </row>
    <row r="56" spans="1:3" ht="12" customHeight="1" thickBot="1" x14ac:dyDescent="0.3">
      <c r="A56" s="461" t="s">
        <v>107</v>
      </c>
      <c r="B56" s="8" t="s">
        <v>524</v>
      </c>
      <c r="C56" s="81"/>
    </row>
    <row r="57" spans="1:3" ht="15.15" customHeight="1" thickBot="1" x14ac:dyDescent="0.3">
      <c r="A57" s="209" t="s">
        <v>20</v>
      </c>
      <c r="B57" s="128" t="s">
        <v>13</v>
      </c>
      <c r="C57" s="353"/>
    </row>
    <row r="58" spans="1:3" ht="13.8" thickBot="1" x14ac:dyDescent="0.3">
      <c r="A58" s="209" t="s">
        <v>21</v>
      </c>
      <c r="B58" s="251" t="s">
        <v>529</v>
      </c>
      <c r="C58" s="375">
        <f>+C46+C52+C57</f>
        <v>0</v>
      </c>
    </row>
    <row r="59" spans="1:3" ht="15.15" customHeight="1" thickBot="1" x14ac:dyDescent="0.3">
      <c r="C59" s="641">
        <f>C42-C58</f>
        <v>0</v>
      </c>
    </row>
    <row r="60" spans="1:3" ht="14.4" customHeight="1" thickBot="1" x14ac:dyDescent="0.3">
      <c r="A60" s="254" t="s">
        <v>519</v>
      </c>
      <c r="B60" s="255"/>
      <c r="C60" s="125"/>
    </row>
    <row r="61" spans="1:3" ht="13.8" thickBot="1" x14ac:dyDescent="0.3">
      <c r="A61" s="254" t="s">
        <v>206</v>
      </c>
      <c r="B61" s="255"/>
      <c r="C61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tabColor theme="8"/>
  </sheetPr>
  <dimension ref="A1:E60"/>
  <sheetViews>
    <sheetView zoomScale="120" zoomScaleNormal="120" workbookViewId="0">
      <selection activeCell="M62" sqref="M62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CONCATENATE("6.6.3. melléklet ",IB_ALAPADATOK!A7," ",IB_ALAPADATOK!B7," ",IB_ALAPADATOK!C7," ",IB_ALAPADATOK!D7)</f>
        <v>6.6.3.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CONCATENATE('IB_6.6.2.sz.mell'!B2:D2)</f>
        <v>4 kvi név</v>
      </c>
      <c r="C2" s="1838"/>
      <c r="D2" s="1839"/>
      <c r="E2" s="966" t="s">
        <v>613</v>
      </c>
    </row>
    <row r="3" spans="1:5" s="465" customFormat="1" ht="23.4" thickBot="1" x14ac:dyDescent="0.3">
      <c r="A3" s="965" t="s">
        <v>203</v>
      </c>
      <c r="B3" s="1837" t="s">
        <v>530</v>
      </c>
      <c r="C3" s="1838"/>
      <c r="D3" s="1839"/>
      <c r="E3" s="966" t="s">
        <v>431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'IB_6.6.2.sz.mell'!E4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'RM_5.6.3.sz.mell'!C10</f>
        <v>0</v>
      </c>
      <c r="D8" s="322">
        <f>'RM_5.6.3.sz.mell'!K10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'RM_5.6.3.sz.mell'!C11</f>
        <v>0</v>
      </c>
      <c r="D9" s="1481">
        <f>'RM_5.6.3.sz.mell'!K11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'RM_5.6.3.sz.mell'!C12</f>
        <v>0</v>
      </c>
      <c r="D10" s="1519">
        <f>'RM_5.6.3.sz.mell'!K12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'RM_5.6.3.sz.mell'!C13</f>
        <v>0</v>
      </c>
      <c r="D11" s="1519">
        <f>'RM_5.6.3.sz.mell'!K13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'RM_5.6.3.sz.mell'!C14</f>
        <v>0</v>
      </c>
      <c r="D12" s="1519">
        <f>'RM_5.6.3.sz.mell'!K14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'RM_5.6.3.sz.mell'!C15</f>
        <v>0</v>
      </c>
      <c r="D13" s="1519">
        <f>'RM_5.6.3.sz.mell'!K15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'RM_5.6.3.sz.mell'!C16</f>
        <v>0</v>
      </c>
      <c r="D14" s="1519">
        <f>'RM_5.6.3.sz.mell'!K16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'RM_5.6.3.sz.mell'!C17</f>
        <v>0</v>
      </c>
      <c r="D15" s="1519">
        <f>'RM_5.6.3.sz.mell'!K17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'RM_5.6.3.sz.mell'!C18</f>
        <v>0</v>
      </c>
      <c r="D16" s="1520">
        <f>'RM_5.6.3.sz.mell'!K18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'RM_5.6.3.sz.mell'!C19</f>
        <v>0</v>
      </c>
      <c r="D17" s="1519">
        <f>'RM_5.6.3.sz.mell'!K19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'RM_5.6.3.sz.mell'!C20</f>
        <v>0</v>
      </c>
      <c r="D18" s="1363">
        <f>'RM_5.6.3.sz.mell'!K20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'RM_5.6.3.sz.mell'!C21</f>
        <v>0</v>
      </c>
      <c r="D19" s="1363">
        <f>'RM_5.6.3.sz.mell'!K21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'RM_5.6.3.sz.mell'!C22</f>
        <v>0</v>
      </c>
      <c r="D20" s="758">
        <f>'RM_5.6.3.sz.mell'!K22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'RM_5.6.3.sz.mell'!C23</f>
        <v>0</v>
      </c>
      <c r="D21" s="1519">
        <f>'RM_5.6.3.sz.mell'!K23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'RM_5.6.3.sz.mell'!C24</f>
        <v>0</v>
      </c>
      <c r="D22" s="1519">
        <f>'RM_5.6.3.sz.mell'!K24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'RM_5.6.3.sz.mell'!C25</f>
        <v>0</v>
      </c>
      <c r="D23" s="1519">
        <f>'RM_5.6.3.sz.mell'!K25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'RM_5.6.3.sz.mell'!C26</f>
        <v>0</v>
      </c>
      <c r="D24" s="1519">
        <f>'RM_5.6.3.sz.mell'!K26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'RM_5.6.3.sz.mell'!C27</f>
        <v>0</v>
      </c>
      <c r="D25" s="758">
        <f>'RM_5.6.3.sz.mell'!K27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'RM_5.6.3.sz.mell'!C28</f>
        <v>0</v>
      </c>
      <c r="D26" s="758">
        <f>'RM_5.6.3.sz.mell'!K28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'RM_5.6.3.sz.mell'!C29</f>
        <v>0</v>
      </c>
      <c r="D27" s="1521">
        <f>'RM_5.6.3.sz.mell'!K29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'RM_5.6.3.sz.mell'!C30</f>
        <v>0</v>
      </c>
      <c r="D28" s="1367">
        <f>'RM_5.6.3.sz.mell'!K30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'RM_5.6.3.sz.mell'!C31</f>
        <v>0</v>
      </c>
      <c r="D29" s="1522">
        <f>'RM_5.6.3.sz.mell'!K31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'RM_5.6.3.sz.mell'!C32</f>
        <v>0</v>
      </c>
      <c r="D30" s="758">
        <f>'RM_5.6.3.sz.mell'!K32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'RM_5.6.3.sz.mell'!C33</f>
        <v>0</v>
      </c>
      <c r="D31" s="1521">
        <f>'RM_5.6.3.sz.mell'!K33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'RM_5.6.3.sz.mell'!C34</f>
        <v>0</v>
      </c>
      <c r="D32" s="1367">
        <f>'RM_5.6.3.sz.mell'!K34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'RM_5.6.3.sz.mell'!C35</f>
        <v>0</v>
      </c>
      <c r="D33" s="1522">
        <f>'RM_5.6.3.sz.mell'!K35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'RM_5.6.3.sz.mell'!C36</f>
        <v>0</v>
      </c>
      <c r="D34" s="758">
        <f>'RM_5.6.3.sz.mell'!K36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'RM_5.6.3.sz.mell'!C37</f>
        <v>0</v>
      </c>
      <c r="D35" s="758">
        <f>'RM_5.6.3.sz.mell'!K37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'RM_5.6.3.sz.mell'!C38</f>
        <v>0</v>
      </c>
      <c r="D36" s="758">
        <f>'RM_5.6.3.sz.mell'!K38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'RM_5.6.3.sz.mell'!C39</f>
        <v>0</v>
      </c>
      <c r="D37" s="758">
        <f>'RM_5.6.3.sz.mell'!K39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'RM_5.6.3.sz.mell'!C40</f>
        <v>0</v>
      </c>
      <c r="D38" s="1521">
        <f>'RM_5.6.3.sz.mell'!K40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'RM_5.6.3.sz.mell'!C41</f>
        <v>0</v>
      </c>
      <c r="D39" s="1367">
        <f>'RM_5.6.3.sz.mell'!K41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'RM_5.6.3.sz.mell'!C42</f>
        <v>0</v>
      </c>
      <c r="D40" s="1522">
        <f>'RM_5.6.3.sz.mell'!K42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'RM_5.6.3.sz.mell'!C43</f>
        <v>0</v>
      </c>
      <c r="D41" s="971">
        <f>'RM_5.6.3.sz.mell'!K43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'RM_5.6.3.sz.mell'!C45</f>
        <v>0</v>
      </c>
      <c r="D45" s="758">
        <f>'RM_5.6.3.sz.mell'!K45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'RM_5.6.3.sz.mell'!C46</f>
        <v>0</v>
      </c>
      <c r="D46" s="1521">
        <f>'RM_5.6.3.sz.mell'!K46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'RM_5.6.3.sz.mell'!C47</f>
        <v>0</v>
      </c>
      <c r="D47" s="1365">
        <f>'RM_5.6.3.sz.mell'!K47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'RM_5.6.3.sz.mell'!C48</f>
        <v>0</v>
      </c>
      <c r="D48" s="1365">
        <f>'RM_5.6.3.sz.mell'!K48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'RM_5.6.3.sz.mell'!C49</f>
        <v>0</v>
      </c>
      <c r="D49" s="1365">
        <f>'RM_5.6.3.sz.mell'!K49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'RM_5.6.3.sz.mell'!C50</f>
        <v>0</v>
      </c>
      <c r="D50" s="1365">
        <f>'RM_5.6.3.sz.mell'!K50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'RM_5.6.3.sz.mell'!C51</f>
        <v>0</v>
      </c>
      <c r="D51" s="758">
        <f>'RM_5.6.3.sz.mell'!K51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'RM_5.6.3.sz.mell'!C52</f>
        <v>0</v>
      </c>
      <c r="D52" s="1521">
        <f>'RM_5.6.3.sz.mell'!K52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'RM_5.6.3.sz.mell'!C53</f>
        <v>0</v>
      </c>
      <c r="D53" s="1365">
        <f>'RM_5.6.3.sz.mell'!K53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'RM_5.6.3.sz.mell'!C54</f>
        <v>0</v>
      </c>
      <c r="D54" s="1365">
        <f>'RM_5.6.3.sz.mell'!K54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'RM_5.6.3.sz.mell'!C55</f>
        <v>0</v>
      </c>
      <c r="D55" s="1365">
        <f>'RM_5.6.3.sz.mell'!K55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'RM_5.6.3.sz.mell'!C56</f>
        <v>0</v>
      </c>
      <c r="D56" s="758">
        <f>'RM_5.6.3.sz.mell'!K56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'RM_5.6.3.sz.mell'!C57</f>
        <v>0</v>
      </c>
      <c r="D57" s="971">
        <f>'RM_5.6.3.sz.mell'!K57</f>
        <v>0</v>
      </c>
      <c r="E57" s="374">
        <f>+E45+E51+E56</f>
        <v>0</v>
      </c>
    </row>
    <row r="58" spans="1:5" ht="15.15" customHeight="1" thickBot="1" x14ac:dyDescent="0.3">
      <c r="C58" s="633">
        <f>'RM_5.6.3.sz.mell'!C58</f>
        <v>0</v>
      </c>
      <c r="D58" s="633">
        <f>'RM_5.6.3.sz.mell'!K58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'RM_5.6.3.sz.mell'!C59</f>
        <v>0</v>
      </c>
      <c r="D59" s="1508">
        <f>'RM_5.6.3.sz.mell'!K59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'RM_5.6.3.sz.mell'!C60</f>
        <v>0</v>
      </c>
      <c r="D60" s="1508">
        <f>'RM_5.6.3.sz.mell'!K60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tabColor theme="8"/>
  </sheetPr>
  <dimension ref="A1:E60"/>
  <sheetViews>
    <sheetView zoomScale="120" zoomScaleNormal="120" workbookViewId="0">
      <selection activeCell="L51" sqref="L51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CONCATENATE("6.7. melléklet ",IB_ALAPADATOK!A7," ",IB_ALAPADATOK!B7," ",IB_ALAPADATOK!C7," ",IB_ALAPADATOK!D7)</f>
        <v>6.7. melléklet a 2019. I. félévi költségvetési tájékoztatóhoz</v>
      </c>
      <c r="C1" s="1833"/>
      <c r="D1" s="1833"/>
      <c r="E1" s="1833"/>
    </row>
    <row r="2" spans="1:5" s="465" customFormat="1" ht="25.5" customHeight="1" thickBot="1" x14ac:dyDescent="0.3">
      <c r="A2" s="965" t="s">
        <v>848</v>
      </c>
      <c r="B2" s="1837" t="str">
        <f>CONCATENATE(IB_ALAPADATOK!B21)</f>
        <v>5 kvi név</v>
      </c>
      <c r="C2" s="1838"/>
      <c r="D2" s="1839"/>
      <c r="E2" s="966" t="s">
        <v>614</v>
      </c>
    </row>
    <row r="3" spans="1:5" s="465" customFormat="1" ht="23.4" thickBot="1" x14ac:dyDescent="0.3">
      <c r="A3" s="965" t="s">
        <v>203</v>
      </c>
      <c r="B3" s="1837" t="s">
        <v>398</v>
      </c>
      <c r="C3" s="1838"/>
      <c r="D3" s="1839"/>
      <c r="E3" s="966" t="s">
        <v>54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'IB_6.2.3.sz.mell'!E4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'RM_5.7.sz.mell'!C10</f>
        <v>0</v>
      </c>
      <c r="D8" s="322">
        <f>'RM_5.7.sz.mell'!K10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'RM_5.7.sz.mell'!C11</f>
        <v>0</v>
      </c>
      <c r="D9" s="1481">
        <f>'RM_5.7.sz.mell'!K11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'RM_5.7.sz.mell'!C12</f>
        <v>0</v>
      </c>
      <c r="D10" s="1519">
        <f>'RM_5.7.sz.mell'!K12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'RM_5.7.sz.mell'!C13</f>
        <v>0</v>
      </c>
      <c r="D11" s="1519">
        <f>'RM_5.7.sz.mell'!K13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'RM_5.7.sz.mell'!C14</f>
        <v>0</v>
      </c>
      <c r="D12" s="1519">
        <f>'RM_5.7.sz.mell'!K14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'RM_5.7.sz.mell'!C15</f>
        <v>0</v>
      </c>
      <c r="D13" s="1519">
        <f>'RM_5.7.sz.mell'!K15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'RM_5.7.sz.mell'!C16</f>
        <v>0</v>
      </c>
      <c r="D14" s="1519">
        <f>'RM_5.7.sz.mell'!K16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'RM_5.7.sz.mell'!C17</f>
        <v>0</v>
      </c>
      <c r="D15" s="1519">
        <f>'RM_5.7.sz.mell'!K17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'RM_5.7.sz.mell'!C18</f>
        <v>0</v>
      </c>
      <c r="D16" s="1520">
        <f>'RM_5.7.sz.mell'!K18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'RM_5.7.sz.mell'!C19</f>
        <v>0</v>
      </c>
      <c r="D17" s="1519">
        <f>'RM_5.7.sz.mell'!K19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'RM_5.7.sz.mell'!C20</f>
        <v>0</v>
      </c>
      <c r="D18" s="1363">
        <f>'RM_5.7.sz.mell'!K20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'RM_5.7.sz.mell'!C21</f>
        <v>0</v>
      </c>
      <c r="D19" s="1363">
        <f>'RM_5.7.sz.mell'!K21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'RM_5.7.sz.mell'!C22</f>
        <v>0</v>
      </c>
      <c r="D20" s="758">
        <f>'RM_5.7.sz.mell'!K22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'RM_5.7.sz.mell'!C23</f>
        <v>0</v>
      </c>
      <c r="D21" s="1519">
        <f>'RM_5.7.sz.mell'!K23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'RM_5.7.sz.mell'!C24</f>
        <v>0</v>
      </c>
      <c r="D22" s="1519">
        <f>'RM_5.7.sz.mell'!K24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'RM_5.7.sz.mell'!C25</f>
        <v>0</v>
      </c>
      <c r="D23" s="1519">
        <f>'RM_5.7.sz.mell'!K25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'RM_5.7.sz.mell'!C26</f>
        <v>0</v>
      </c>
      <c r="D24" s="1519">
        <f>'RM_5.7.sz.mell'!K26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'RM_5.7.sz.mell'!C27</f>
        <v>0</v>
      </c>
      <c r="D25" s="758">
        <f>'RM_5.7.sz.mell'!K27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'RM_5.7.sz.mell'!C28</f>
        <v>0</v>
      </c>
      <c r="D26" s="758">
        <f>'RM_5.7.sz.mell'!K28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'RM_5.7.sz.mell'!C29</f>
        <v>0</v>
      </c>
      <c r="D27" s="1521">
        <f>'RM_5.7.sz.mell'!K29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'RM_5.7.sz.mell'!C30</f>
        <v>0</v>
      </c>
      <c r="D28" s="1367">
        <f>'RM_5.7.sz.mell'!K30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'RM_5.7.sz.mell'!C31</f>
        <v>0</v>
      </c>
      <c r="D29" s="1522">
        <f>'RM_5.7.sz.mell'!K31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'RM_5.7.sz.mell'!C32</f>
        <v>0</v>
      </c>
      <c r="D30" s="758">
        <f>'RM_5.7.sz.mell'!K32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'RM_5.7.sz.mell'!C33</f>
        <v>0</v>
      </c>
      <c r="D31" s="1521">
        <f>'RM_5.7.sz.mell'!K33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'RM_5.7.sz.mell'!C34</f>
        <v>0</v>
      </c>
      <c r="D32" s="1367">
        <f>'RM_5.7.sz.mell'!K34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'RM_5.7.sz.mell'!C35</f>
        <v>0</v>
      </c>
      <c r="D33" s="1522">
        <f>'RM_5.7.sz.mell'!K35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'RM_5.7.sz.mell'!C36</f>
        <v>0</v>
      </c>
      <c r="D34" s="758">
        <f>'RM_5.7.sz.mell'!K36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'RM_5.7.sz.mell'!C37</f>
        <v>0</v>
      </c>
      <c r="D35" s="758">
        <f>'RM_5.7.sz.mell'!K37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'RM_5.7.sz.mell'!C38</f>
        <v>0</v>
      </c>
      <c r="D36" s="758">
        <f>'RM_5.7.sz.mell'!K38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'RM_5.7.sz.mell'!C39</f>
        <v>0</v>
      </c>
      <c r="D37" s="758">
        <f>'RM_5.7.sz.mell'!K39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'RM_5.7.sz.mell'!C40</f>
        <v>0</v>
      </c>
      <c r="D38" s="1521">
        <f>'RM_5.7.sz.mell'!K40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'RM_5.7.sz.mell'!C41</f>
        <v>0</v>
      </c>
      <c r="D39" s="1367">
        <f>'RM_5.7.sz.mell'!K41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'RM_5.7.sz.mell'!C42</f>
        <v>0</v>
      </c>
      <c r="D40" s="1522">
        <f>'RM_5.7.sz.mell'!K42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'RM_5.7.sz.mell'!C43</f>
        <v>0</v>
      </c>
      <c r="D41" s="971">
        <f>'RM_5.7.sz.mell'!K43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'RM_5.7.sz.mell'!C45</f>
        <v>0</v>
      </c>
      <c r="D45" s="758">
        <f>'RM_5.7.sz.mell'!K45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'RM_5.7.sz.mell'!C46</f>
        <v>0</v>
      </c>
      <c r="D46" s="1521">
        <f>'RM_5.7.sz.mell'!K46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'RM_5.7.sz.mell'!C47</f>
        <v>0</v>
      </c>
      <c r="D47" s="1365">
        <f>'RM_5.7.sz.mell'!K47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'RM_5.7.sz.mell'!C48</f>
        <v>0</v>
      </c>
      <c r="D48" s="1365">
        <f>'RM_5.7.sz.mell'!K48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'RM_5.7.sz.mell'!C49</f>
        <v>0</v>
      </c>
      <c r="D49" s="1365">
        <f>'RM_5.7.sz.mell'!K49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'RM_5.7.sz.mell'!C50</f>
        <v>0</v>
      </c>
      <c r="D50" s="1365">
        <f>'RM_5.7.sz.mell'!K50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'RM_5.7.sz.mell'!C51</f>
        <v>0</v>
      </c>
      <c r="D51" s="758">
        <f>'RM_5.7.sz.mell'!K51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'RM_5.7.sz.mell'!C52</f>
        <v>0</v>
      </c>
      <c r="D52" s="1521">
        <f>'RM_5.7.sz.mell'!K52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'RM_5.7.sz.mell'!C53</f>
        <v>0</v>
      </c>
      <c r="D53" s="1365">
        <f>'RM_5.7.sz.mell'!K53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'RM_5.7.sz.mell'!C54</f>
        <v>0</v>
      </c>
      <c r="D54" s="1365">
        <f>'RM_5.7.sz.mell'!K54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'RM_5.7.sz.mell'!C55</f>
        <v>0</v>
      </c>
      <c r="D55" s="1365">
        <f>'RM_5.7.sz.mell'!K55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'RM_5.7.sz.mell'!C56</f>
        <v>0</v>
      </c>
      <c r="D56" s="758">
        <f>'RM_5.7.sz.mell'!K56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'RM_5.7.sz.mell'!C57</f>
        <v>0</v>
      </c>
      <c r="D57" s="971">
        <f>'RM_5.7.sz.mell'!K57</f>
        <v>0</v>
      </c>
      <c r="E57" s="374">
        <f>+E45+E51+E56</f>
        <v>0</v>
      </c>
    </row>
    <row r="58" spans="1:5" ht="15.15" customHeight="1" thickBot="1" x14ac:dyDescent="0.3">
      <c r="C58" s="633">
        <f>'RM_5.7.sz.mell'!C58</f>
        <v>0</v>
      </c>
      <c r="D58" s="633">
        <f>'RM_5.7.sz.mell'!K58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'RM_5.7.sz.mell'!C59</f>
        <v>0</v>
      </c>
      <c r="D59" s="1508">
        <f>'RM_5.7.sz.mell'!K59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'RM_5.7.sz.mell'!C60</f>
        <v>0</v>
      </c>
      <c r="D60" s="1508">
        <f>'RM_5.7.sz.mell'!K60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tabColor theme="8"/>
  </sheetPr>
  <dimension ref="A1:E60"/>
  <sheetViews>
    <sheetView zoomScale="120" zoomScaleNormal="120" workbookViewId="0">
      <selection activeCell="M59" sqref="M59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CONCATENATE("6.7.1. melléklet ",IB_ALAPADATOK!A7," ",IB_ALAPADATOK!B7," ",IB_ALAPADATOK!C7," ",IB_ALAPADATOK!D7)</f>
        <v>6.7.1.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CONCATENATE('IB_6.7.sz.mell'!B2:D2)</f>
        <v>5 kvi név</v>
      </c>
      <c r="C2" s="1838"/>
      <c r="D2" s="1839"/>
      <c r="E2" s="966" t="s">
        <v>614</v>
      </c>
    </row>
    <row r="3" spans="1:5" s="465" customFormat="1" ht="23.4" thickBot="1" x14ac:dyDescent="0.3">
      <c r="A3" s="965" t="s">
        <v>203</v>
      </c>
      <c r="B3" s="1837" t="s">
        <v>417</v>
      </c>
      <c r="C3" s="1838"/>
      <c r="D3" s="1839"/>
      <c r="E3" s="966" t="s">
        <v>59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'IB_6.7.sz.mell'!E4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'RM_5.7.1.sz.mell'!C10</f>
        <v>0</v>
      </c>
      <c r="D8" s="322">
        <f>'RM_5.7.1.sz.mell'!K10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'RM_5.7.1.sz.mell'!C11</f>
        <v>0</v>
      </c>
      <c r="D9" s="1481">
        <f>'RM_5.7.1.sz.mell'!K11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'RM_5.7.1.sz.mell'!C12</f>
        <v>0</v>
      </c>
      <c r="D10" s="1519">
        <f>'RM_5.7.1.sz.mell'!K12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'RM_5.7.1.sz.mell'!C13</f>
        <v>0</v>
      </c>
      <c r="D11" s="1519">
        <f>'RM_5.7.1.sz.mell'!K13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'RM_5.7.1.sz.mell'!C14</f>
        <v>0</v>
      </c>
      <c r="D12" s="1519">
        <f>'RM_5.7.1.sz.mell'!K14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'RM_5.7.1.sz.mell'!C15</f>
        <v>0</v>
      </c>
      <c r="D13" s="1519">
        <f>'RM_5.7.1.sz.mell'!K15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'RM_5.7.1.sz.mell'!C16</f>
        <v>0</v>
      </c>
      <c r="D14" s="1519">
        <f>'RM_5.7.1.sz.mell'!K16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'RM_5.7.1.sz.mell'!C17</f>
        <v>0</v>
      </c>
      <c r="D15" s="1519">
        <f>'RM_5.7.1.sz.mell'!K17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'RM_5.7.1.sz.mell'!C18</f>
        <v>0</v>
      </c>
      <c r="D16" s="1520">
        <f>'RM_5.7.1.sz.mell'!K18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'RM_5.7.1.sz.mell'!C19</f>
        <v>0</v>
      </c>
      <c r="D17" s="1519">
        <f>'RM_5.7.1.sz.mell'!K19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'RM_5.7.1.sz.mell'!C20</f>
        <v>0</v>
      </c>
      <c r="D18" s="1363">
        <f>'RM_5.7.1.sz.mell'!K20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'RM_5.7.1.sz.mell'!C21</f>
        <v>0</v>
      </c>
      <c r="D19" s="1363">
        <f>'RM_5.7.1.sz.mell'!K21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'RM_5.7.1.sz.mell'!C22</f>
        <v>0</v>
      </c>
      <c r="D20" s="758">
        <f>'RM_5.7.1.sz.mell'!K22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'RM_5.7.1.sz.mell'!C23</f>
        <v>0</v>
      </c>
      <c r="D21" s="1519">
        <f>'RM_5.7.1.sz.mell'!K23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'RM_5.7.1.sz.mell'!C24</f>
        <v>0</v>
      </c>
      <c r="D22" s="1519">
        <f>'RM_5.7.1.sz.mell'!K24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'RM_5.7.1.sz.mell'!C25</f>
        <v>0</v>
      </c>
      <c r="D23" s="1519">
        <f>'RM_5.7.1.sz.mell'!K25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'RM_5.7.1.sz.mell'!C26</f>
        <v>0</v>
      </c>
      <c r="D24" s="1519">
        <f>'RM_5.7.1.sz.mell'!K26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'RM_5.7.1.sz.mell'!C27</f>
        <v>0</v>
      </c>
      <c r="D25" s="758">
        <f>'RM_5.7.1.sz.mell'!K27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'RM_5.7.1.sz.mell'!C28</f>
        <v>0</v>
      </c>
      <c r="D26" s="758">
        <f>'RM_5.7.1.sz.mell'!K28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'RM_5.7.1.sz.mell'!C29</f>
        <v>0</v>
      </c>
      <c r="D27" s="1521">
        <f>'RM_5.7.1.sz.mell'!K29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'RM_5.7.1.sz.mell'!C30</f>
        <v>0</v>
      </c>
      <c r="D28" s="1367">
        <f>'RM_5.7.1.sz.mell'!K30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'RM_5.7.1.sz.mell'!C31</f>
        <v>0</v>
      </c>
      <c r="D29" s="1522">
        <f>'RM_5.7.1.sz.mell'!K31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'RM_5.7.1.sz.mell'!C32</f>
        <v>0</v>
      </c>
      <c r="D30" s="758">
        <f>'RM_5.7.1.sz.mell'!K32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'RM_5.7.1.sz.mell'!C33</f>
        <v>0</v>
      </c>
      <c r="D31" s="1521">
        <f>'RM_5.7.1.sz.mell'!K33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'RM_5.7.1.sz.mell'!C34</f>
        <v>0</v>
      </c>
      <c r="D32" s="1367">
        <f>'RM_5.7.1.sz.mell'!K34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'RM_5.7.1.sz.mell'!C35</f>
        <v>0</v>
      </c>
      <c r="D33" s="1522">
        <f>'RM_5.7.1.sz.mell'!K35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'RM_5.7.1.sz.mell'!C36</f>
        <v>0</v>
      </c>
      <c r="D34" s="758">
        <f>'RM_5.7.1.sz.mell'!K36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'RM_5.7.1.sz.mell'!C37</f>
        <v>0</v>
      </c>
      <c r="D35" s="758">
        <f>'RM_5.7.1.sz.mell'!K37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'RM_5.7.1.sz.mell'!C38</f>
        <v>0</v>
      </c>
      <c r="D36" s="758">
        <f>'RM_5.7.1.sz.mell'!K38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'RM_5.7.1.sz.mell'!C39</f>
        <v>0</v>
      </c>
      <c r="D37" s="758">
        <f>'RM_5.7.1.sz.mell'!K39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'RM_5.7.1.sz.mell'!C40</f>
        <v>0</v>
      </c>
      <c r="D38" s="1521">
        <f>'RM_5.7.1.sz.mell'!K40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'RM_5.7.1.sz.mell'!C41</f>
        <v>0</v>
      </c>
      <c r="D39" s="1367">
        <f>'RM_5.7.1.sz.mell'!K41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'RM_5.7.1.sz.mell'!C42</f>
        <v>0</v>
      </c>
      <c r="D40" s="1522">
        <f>'RM_5.7.1.sz.mell'!K42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'RM_5.7.1.sz.mell'!C43</f>
        <v>0</v>
      </c>
      <c r="D41" s="971">
        <f>'RM_5.7.1.sz.mell'!K43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'RM_5.7.1.sz.mell'!C45</f>
        <v>0</v>
      </c>
      <c r="D45" s="758">
        <f>'RM_5.7.1.sz.mell'!K45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'RM_5.7.1.sz.mell'!C46</f>
        <v>0</v>
      </c>
      <c r="D46" s="1521">
        <f>'RM_5.7.1.sz.mell'!K46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'RM_5.7.1.sz.mell'!C47</f>
        <v>0</v>
      </c>
      <c r="D47" s="1365">
        <f>'RM_5.7.1.sz.mell'!K47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'RM_5.7.1.sz.mell'!C48</f>
        <v>0</v>
      </c>
      <c r="D48" s="1365">
        <f>'RM_5.7.1.sz.mell'!K48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'RM_5.7.1.sz.mell'!C49</f>
        <v>0</v>
      </c>
      <c r="D49" s="1365">
        <f>'RM_5.7.1.sz.mell'!K49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'RM_5.7.1.sz.mell'!C50</f>
        <v>0</v>
      </c>
      <c r="D50" s="1365">
        <f>'RM_5.7.1.sz.mell'!K50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'RM_5.7.1.sz.mell'!C51</f>
        <v>0</v>
      </c>
      <c r="D51" s="758">
        <f>'RM_5.7.1.sz.mell'!K51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'RM_5.7.1.sz.mell'!C52</f>
        <v>0</v>
      </c>
      <c r="D52" s="1521">
        <f>'RM_5.7.1.sz.mell'!K52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'RM_5.7.1.sz.mell'!C53</f>
        <v>0</v>
      </c>
      <c r="D53" s="1365">
        <f>'RM_5.7.1.sz.mell'!K53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'RM_5.7.1.sz.mell'!C54</f>
        <v>0</v>
      </c>
      <c r="D54" s="1365">
        <f>'RM_5.7.1.sz.mell'!K54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'RM_5.7.1.sz.mell'!C55</f>
        <v>0</v>
      </c>
      <c r="D55" s="1365">
        <f>'RM_5.7.1.sz.mell'!K55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'RM_5.7.1.sz.mell'!C56</f>
        <v>0</v>
      </c>
      <c r="D56" s="758">
        <f>'RM_5.7.1.sz.mell'!K56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'RM_5.7.1.sz.mell'!C57</f>
        <v>0</v>
      </c>
      <c r="D57" s="971">
        <f>'RM_5.7.1.sz.mell'!K57</f>
        <v>0</v>
      </c>
      <c r="E57" s="374">
        <f>+E45+E51+E56</f>
        <v>0</v>
      </c>
    </row>
    <row r="58" spans="1:5" ht="15.15" customHeight="1" thickBot="1" x14ac:dyDescent="0.3">
      <c r="C58" s="633">
        <f>'RM_5.7.1.sz.mell'!C58</f>
        <v>0</v>
      </c>
      <c r="D58" s="633">
        <f>'RM_5.7.1.sz.mell'!K58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'RM_5.7.1.sz.mell'!C59</f>
        <v>0</v>
      </c>
      <c r="D59" s="1508">
        <f>'RM_5.7.1.sz.mell'!K59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'RM_5.7.1.sz.mell'!C60</f>
        <v>0</v>
      </c>
      <c r="D60" s="1508">
        <f>'RM_5.7.1.sz.mell'!K60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tabColor theme="8"/>
  </sheetPr>
  <dimension ref="A1:E60"/>
  <sheetViews>
    <sheetView zoomScale="120" zoomScaleNormal="120" workbookViewId="0">
      <selection activeCell="N61" sqref="N61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CONCATENATE("6.7.2. melléklet ",IB_ALAPADATOK!A7," ",IB_ALAPADATOK!B7," ",IB_ALAPADATOK!C7," ",IB_ALAPADATOK!D7)</f>
        <v>6.7.2.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CONCATENATE('IB_6.7.1.sz.mell'!B2:D2)</f>
        <v>5 kvi név</v>
      </c>
      <c r="C2" s="1838"/>
      <c r="D2" s="1839"/>
      <c r="E2" s="966" t="s">
        <v>614</v>
      </c>
    </row>
    <row r="3" spans="1:5" s="465" customFormat="1" ht="23.4" thickBot="1" x14ac:dyDescent="0.3">
      <c r="A3" s="965" t="s">
        <v>203</v>
      </c>
      <c r="B3" s="1837" t="s">
        <v>418</v>
      </c>
      <c r="C3" s="1838"/>
      <c r="D3" s="1839"/>
      <c r="E3" s="966" t="s">
        <v>60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'IB_6.7.1.sz.mell'!E4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'RM_5.7.2.sz.mell'!C10</f>
        <v>0</v>
      </c>
      <c r="D8" s="322">
        <f>'RM_5.7.2.sz.mell'!K10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'RM_5.7.2.sz.mell'!C11</f>
        <v>0</v>
      </c>
      <c r="D9" s="1481">
        <f>'RM_5.7.2.sz.mell'!K11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'RM_5.7.2.sz.mell'!C12</f>
        <v>0</v>
      </c>
      <c r="D10" s="1519">
        <f>'RM_5.7.2.sz.mell'!K12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'RM_5.7.2.sz.mell'!C13</f>
        <v>0</v>
      </c>
      <c r="D11" s="1519">
        <f>'RM_5.7.2.sz.mell'!K13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'RM_5.7.2.sz.mell'!C14</f>
        <v>0</v>
      </c>
      <c r="D12" s="1519">
        <f>'RM_5.7.2.sz.mell'!K14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'RM_5.7.2.sz.mell'!C15</f>
        <v>0</v>
      </c>
      <c r="D13" s="1519">
        <f>'RM_5.7.2.sz.mell'!K15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'RM_5.7.2.sz.mell'!C16</f>
        <v>0</v>
      </c>
      <c r="D14" s="1519">
        <f>'RM_5.7.2.sz.mell'!K16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'RM_5.7.2.sz.mell'!C17</f>
        <v>0</v>
      </c>
      <c r="D15" s="1519">
        <f>'RM_5.7.2.sz.mell'!K17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'RM_5.7.2.sz.mell'!C18</f>
        <v>0</v>
      </c>
      <c r="D16" s="1520">
        <f>'RM_5.7.2.sz.mell'!K18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'RM_5.7.2.sz.mell'!C19</f>
        <v>0</v>
      </c>
      <c r="D17" s="1519">
        <f>'RM_5.7.2.sz.mell'!K19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'RM_5.7.2.sz.mell'!C20</f>
        <v>0</v>
      </c>
      <c r="D18" s="1363">
        <f>'RM_5.7.2.sz.mell'!K20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'RM_5.7.2.sz.mell'!C21</f>
        <v>0</v>
      </c>
      <c r="D19" s="1363">
        <f>'RM_5.7.2.sz.mell'!K21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'RM_5.7.2.sz.mell'!C22</f>
        <v>0</v>
      </c>
      <c r="D20" s="758">
        <f>'RM_5.7.2.sz.mell'!K22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'RM_5.7.2.sz.mell'!C23</f>
        <v>0</v>
      </c>
      <c r="D21" s="1519">
        <f>'RM_5.7.2.sz.mell'!K23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'RM_5.7.2.sz.mell'!C24</f>
        <v>0</v>
      </c>
      <c r="D22" s="1519">
        <f>'RM_5.7.2.sz.mell'!K24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'RM_5.7.2.sz.mell'!C25</f>
        <v>0</v>
      </c>
      <c r="D23" s="1519">
        <f>'RM_5.7.2.sz.mell'!K25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'RM_5.7.2.sz.mell'!C26</f>
        <v>0</v>
      </c>
      <c r="D24" s="1519">
        <f>'RM_5.7.2.sz.mell'!K26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'RM_5.7.2.sz.mell'!C27</f>
        <v>0</v>
      </c>
      <c r="D25" s="758">
        <f>'RM_5.7.2.sz.mell'!K27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'RM_5.7.2.sz.mell'!C28</f>
        <v>0</v>
      </c>
      <c r="D26" s="758">
        <f>'RM_5.7.2.sz.mell'!K28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'RM_5.7.2.sz.mell'!C29</f>
        <v>0</v>
      </c>
      <c r="D27" s="1521">
        <f>'RM_5.7.2.sz.mell'!K29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'RM_5.7.2.sz.mell'!C30</f>
        <v>0</v>
      </c>
      <c r="D28" s="1367">
        <f>'RM_5.7.2.sz.mell'!K30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'RM_5.7.2.sz.mell'!C31</f>
        <v>0</v>
      </c>
      <c r="D29" s="1522">
        <f>'RM_5.7.2.sz.mell'!K31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'RM_5.7.2.sz.mell'!C32</f>
        <v>0</v>
      </c>
      <c r="D30" s="758">
        <f>'RM_5.7.2.sz.mell'!K32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'RM_5.7.2.sz.mell'!C33</f>
        <v>0</v>
      </c>
      <c r="D31" s="1521">
        <f>'RM_5.7.2.sz.mell'!K33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'RM_5.7.2.sz.mell'!C34</f>
        <v>0</v>
      </c>
      <c r="D32" s="1367">
        <f>'RM_5.7.2.sz.mell'!K34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'RM_5.7.2.sz.mell'!C35</f>
        <v>0</v>
      </c>
      <c r="D33" s="1522">
        <f>'RM_5.7.2.sz.mell'!K35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'RM_5.7.2.sz.mell'!C36</f>
        <v>0</v>
      </c>
      <c r="D34" s="758">
        <f>'RM_5.7.2.sz.mell'!K36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'RM_5.7.2.sz.mell'!C37</f>
        <v>0</v>
      </c>
      <c r="D35" s="758">
        <f>'RM_5.7.2.sz.mell'!K37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'RM_5.7.2.sz.mell'!C38</f>
        <v>0</v>
      </c>
      <c r="D36" s="758">
        <f>'RM_5.7.2.sz.mell'!K38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'RM_5.7.2.sz.mell'!C39</f>
        <v>0</v>
      </c>
      <c r="D37" s="758">
        <f>'RM_5.7.2.sz.mell'!K39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'RM_5.7.2.sz.mell'!C40</f>
        <v>0</v>
      </c>
      <c r="D38" s="1521">
        <f>'RM_5.7.2.sz.mell'!K40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'RM_5.7.2.sz.mell'!C41</f>
        <v>0</v>
      </c>
      <c r="D39" s="1367">
        <f>'RM_5.7.2.sz.mell'!K41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'RM_5.7.2.sz.mell'!C42</f>
        <v>0</v>
      </c>
      <c r="D40" s="1522">
        <f>'RM_5.7.2.sz.mell'!K42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'RM_5.7.2.sz.mell'!C43</f>
        <v>0</v>
      </c>
      <c r="D41" s="971">
        <f>'RM_5.7.2.sz.mell'!K43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'RM_5.7.2.sz.mell'!C45</f>
        <v>0</v>
      </c>
      <c r="D45" s="758">
        <f>'RM_5.7.2.sz.mell'!K45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'RM_5.7.2.sz.mell'!C46</f>
        <v>0</v>
      </c>
      <c r="D46" s="1521">
        <f>'RM_5.7.2.sz.mell'!K46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'RM_5.7.2.sz.mell'!C47</f>
        <v>0</v>
      </c>
      <c r="D47" s="1365">
        <f>'RM_5.7.2.sz.mell'!K47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'RM_5.7.2.sz.mell'!C48</f>
        <v>0</v>
      </c>
      <c r="D48" s="1365">
        <f>'RM_5.7.2.sz.mell'!K48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'RM_5.7.2.sz.mell'!C49</f>
        <v>0</v>
      </c>
      <c r="D49" s="1365">
        <f>'RM_5.7.2.sz.mell'!K49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'RM_5.7.2.sz.mell'!C50</f>
        <v>0</v>
      </c>
      <c r="D50" s="1365">
        <f>'RM_5.7.2.sz.mell'!K50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'RM_5.7.2.sz.mell'!C51</f>
        <v>0</v>
      </c>
      <c r="D51" s="758">
        <f>'RM_5.7.2.sz.mell'!K51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'RM_5.7.2.sz.mell'!C52</f>
        <v>0</v>
      </c>
      <c r="D52" s="1521">
        <f>'RM_5.7.2.sz.mell'!K52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'RM_5.7.2.sz.mell'!C53</f>
        <v>0</v>
      </c>
      <c r="D53" s="1365">
        <f>'RM_5.7.2.sz.mell'!K53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'RM_5.7.2.sz.mell'!C54</f>
        <v>0</v>
      </c>
      <c r="D54" s="1365">
        <f>'RM_5.7.2.sz.mell'!K54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'RM_5.7.2.sz.mell'!C55</f>
        <v>0</v>
      </c>
      <c r="D55" s="1365">
        <f>'RM_5.7.2.sz.mell'!K55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'RM_5.7.2.sz.mell'!C56</f>
        <v>0</v>
      </c>
      <c r="D56" s="758">
        <f>'RM_5.7.2.sz.mell'!K56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'RM_5.7.2.sz.mell'!C57</f>
        <v>0</v>
      </c>
      <c r="D57" s="971">
        <f>'RM_5.7.2.sz.mell'!K57</f>
        <v>0</v>
      </c>
      <c r="E57" s="374">
        <f>+E45+E51+E56</f>
        <v>0</v>
      </c>
    </row>
    <row r="58" spans="1:5" ht="15.15" customHeight="1" thickBot="1" x14ac:dyDescent="0.3">
      <c r="C58" s="633">
        <f>'RM_5.7.2.sz.mell'!C58</f>
        <v>0</v>
      </c>
      <c r="D58" s="633">
        <f>'RM_5.7.2.sz.mell'!K58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'RM_5.7.2.sz.mell'!C59</f>
        <v>0</v>
      </c>
      <c r="D59" s="1508">
        <f>'RM_5.7.2.sz.mell'!K59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'RM_5.7.2.sz.mell'!C60</f>
        <v>0</v>
      </c>
      <c r="D60" s="1508">
        <f>'RM_5.7.2.sz.mell'!K60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tabColor theme="8"/>
  </sheetPr>
  <dimension ref="A1:E60"/>
  <sheetViews>
    <sheetView zoomScale="120" zoomScaleNormal="120" workbookViewId="0">
      <selection activeCell="M63" sqref="M63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CONCATENATE("6.7.3. melléklet ",IB_ALAPADATOK!A7," ",IB_ALAPADATOK!B7," ",IB_ALAPADATOK!C7," ",IB_ALAPADATOK!D7)</f>
        <v>6.7.3.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CONCATENATE('IB_6.7.2.sz.mell'!B2:D2)</f>
        <v>5 kvi név</v>
      </c>
      <c r="C2" s="1838"/>
      <c r="D2" s="1839"/>
      <c r="E2" s="966" t="s">
        <v>614</v>
      </c>
    </row>
    <row r="3" spans="1:5" s="465" customFormat="1" ht="23.4" thickBot="1" x14ac:dyDescent="0.3">
      <c r="A3" s="965" t="s">
        <v>203</v>
      </c>
      <c r="B3" s="1837" t="s">
        <v>530</v>
      </c>
      <c r="C3" s="1838"/>
      <c r="D3" s="1839"/>
      <c r="E3" s="966" t="s">
        <v>431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'IB_6.7.2.sz.mell'!E4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'RM_5.7.3.sz.mell'!C10</f>
        <v>0</v>
      </c>
      <c r="D8" s="322">
        <f>'RM_5.7.3.sz.mell'!K10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'RM_5.7.3.sz.mell'!C11</f>
        <v>0</v>
      </c>
      <c r="D9" s="1481">
        <f>'RM_5.7.3.sz.mell'!K11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'RM_5.7.3.sz.mell'!C12</f>
        <v>0</v>
      </c>
      <c r="D10" s="1519">
        <f>'RM_5.7.3.sz.mell'!K12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'RM_5.7.3.sz.mell'!C13</f>
        <v>0</v>
      </c>
      <c r="D11" s="1519">
        <f>'RM_5.7.3.sz.mell'!K13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'RM_5.7.3.sz.mell'!C14</f>
        <v>0</v>
      </c>
      <c r="D12" s="1519">
        <f>'RM_5.7.3.sz.mell'!K14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'RM_5.7.3.sz.mell'!C15</f>
        <v>0</v>
      </c>
      <c r="D13" s="1519">
        <f>'RM_5.7.3.sz.mell'!K15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'RM_5.7.3.sz.mell'!C16</f>
        <v>0</v>
      </c>
      <c r="D14" s="1519">
        <f>'RM_5.7.3.sz.mell'!K16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'RM_5.7.3.sz.mell'!C17</f>
        <v>0</v>
      </c>
      <c r="D15" s="1519">
        <f>'RM_5.7.3.sz.mell'!K17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'RM_5.7.3.sz.mell'!C18</f>
        <v>0</v>
      </c>
      <c r="D16" s="1520">
        <f>'RM_5.7.3.sz.mell'!K18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'RM_5.7.3.sz.mell'!C19</f>
        <v>0</v>
      </c>
      <c r="D17" s="1519">
        <f>'RM_5.7.3.sz.mell'!K19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'RM_5.7.3.sz.mell'!C20</f>
        <v>0</v>
      </c>
      <c r="D18" s="1363">
        <f>'RM_5.7.3.sz.mell'!K20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'RM_5.7.3.sz.mell'!C21</f>
        <v>0</v>
      </c>
      <c r="D19" s="1363">
        <f>'RM_5.7.3.sz.mell'!K21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'RM_5.7.3.sz.mell'!C22</f>
        <v>0</v>
      </c>
      <c r="D20" s="758">
        <f>'RM_5.7.3.sz.mell'!K22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'RM_5.7.3.sz.mell'!C23</f>
        <v>0</v>
      </c>
      <c r="D21" s="1519">
        <f>'RM_5.7.3.sz.mell'!K23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'RM_5.7.3.sz.mell'!C24</f>
        <v>0</v>
      </c>
      <c r="D22" s="1519">
        <f>'RM_5.7.3.sz.mell'!K24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'RM_5.7.3.sz.mell'!C25</f>
        <v>0</v>
      </c>
      <c r="D23" s="1519">
        <f>'RM_5.7.3.sz.mell'!K25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'RM_5.7.3.sz.mell'!C26</f>
        <v>0</v>
      </c>
      <c r="D24" s="1519">
        <f>'RM_5.7.3.sz.mell'!K26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'RM_5.7.3.sz.mell'!C27</f>
        <v>0</v>
      </c>
      <c r="D25" s="758">
        <f>'RM_5.7.3.sz.mell'!K27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'RM_5.7.3.sz.mell'!C28</f>
        <v>0</v>
      </c>
      <c r="D26" s="758">
        <f>'RM_5.7.3.sz.mell'!K28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'RM_5.7.3.sz.mell'!C29</f>
        <v>0</v>
      </c>
      <c r="D27" s="1521">
        <f>'RM_5.7.3.sz.mell'!K29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'RM_5.7.3.sz.mell'!C30</f>
        <v>0</v>
      </c>
      <c r="D28" s="1367">
        <f>'RM_5.7.3.sz.mell'!K30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'RM_5.7.3.sz.mell'!C31</f>
        <v>0</v>
      </c>
      <c r="D29" s="1522">
        <f>'RM_5.7.3.sz.mell'!K31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'RM_5.7.3.sz.mell'!C32</f>
        <v>0</v>
      </c>
      <c r="D30" s="758">
        <f>'RM_5.7.3.sz.mell'!K32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'RM_5.7.3.sz.mell'!C33</f>
        <v>0</v>
      </c>
      <c r="D31" s="1521">
        <f>'RM_5.7.3.sz.mell'!K33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'RM_5.7.3.sz.mell'!C34</f>
        <v>0</v>
      </c>
      <c r="D32" s="1367">
        <f>'RM_5.7.3.sz.mell'!K34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'RM_5.7.3.sz.mell'!C35</f>
        <v>0</v>
      </c>
      <c r="D33" s="1522">
        <f>'RM_5.7.3.sz.mell'!K35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'RM_5.7.3.sz.mell'!C36</f>
        <v>0</v>
      </c>
      <c r="D34" s="758">
        <f>'RM_5.7.3.sz.mell'!K36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'RM_5.7.3.sz.mell'!C37</f>
        <v>0</v>
      </c>
      <c r="D35" s="758">
        <f>'RM_5.7.3.sz.mell'!K37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'RM_5.7.3.sz.mell'!C38</f>
        <v>0</v>
      </c>
      <c r="D36" s="758">
        <f>'RM_5.7.3.sz.mell'!K38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'RM_5.7.3.sz.mell'!C39</f>
        <v>0</v>
      </c>
      <c r="D37" s="758">
        <f>'RM_5.7.3.sz.mell'!K39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'RM_5.7.3.sz.mell'!C40</f>
        <v>0</v>
      </c>
      <c r="D38" s="1521">
        <f>'RM_5.7.3.sz.mell'!K40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'RM_5.7.3.sz.mell'!C41</f>
        <v>0</v>
      </c>
      <c r="D39" s="1367">
        <f>'RM_5.7.3.sz.mell'!K41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'RM_5.7.3.sz.mell'!C42</f>
        <v>0</v>
      </c>
      <c r="D40" s="1522">
        <f>'RM_5.7.3.sz.mell'!K42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'RM_5.7.3.sz.mell'!C43</f>
        <v>0</v>
      </c>
      <c r="D41" s="971">
        <f>'RM_5.7.3.sz.mell'!K43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'RM_5.7.3.sz.mell'!C45</f>
        <v>0</v>
      </c>
      <c r="D45" s="758">
        <f>'RM_5.7.3.sz.mell'!K45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'RM_5.7.3.sz.mell'!C46</f>
        <v>0</v>
      </c>
      <c r="D46" s="1521">
        <f>'RM_5.7.3.sz.mell'!K46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'RM_5.7.3.sz.mell'!C47</f>
        <v>0</v>
      </c>
      <c r="D47" s="1365">
        <f>'RM_5.7.3.sz.mell'!K47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'RM_5.7.3.sz.mell'!C48</f>
        <v>0</v>
      </c>
      <c r="D48" s="1365">
        <f>'RM_5.7.3.sz.mell'!K48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'RM_5.7.3.sz.mell'!C49</f>
        <v>0</v>
      </c>
      <c r="D49" s="1365">
        <f>'RM_5.7.3.sz.mell'!K49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'RM_5.7.3.sz.mell'!C50</f>
        <v>0</v>
      </c>
      <c r="D50" s="1365">
        <f>'RM_5.7.3.sz.mell'!K50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'RM_5.7.3.sz.mell'!C51</f>
        <v>0</v>
      </c>
      <c r="D51" s="758">
        <f>'RM_5.7.3.sz.mell'!K51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'RM_5.7.3.sz.mell'!C52</f>
        <v>0</v>
      </c>
      <c r="D52" s="1521">
        <f>'RM_5.7.3.sz.mell'!K52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'RM_5.7.3.sz.mell'!C53</f>
        <v>0</v>
      </c>
      <c r="D53" s="1365">
        <f>'RM_5.7.3.sz.mell'!K53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'RM_5.7.3.sz.mell'!C54</f>
        <v>0</v>
      </c>
      <c r="D54" s="1365">
        <f>'RM_5.7.3.sz.mell'!K54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'RM_5.7.3.sz.mell'!C55</f>
        <v>0</v>
      </c>
      <c r="D55" s="1365">
        <f>'RM_5.7.3.sz.mell'!K55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'RM_5.7.3.sz.mell'!C56</f>
        <v>0</v>
      </c>
      <c r="D56" s="758">
        <f>'RM_5.7.3.sz.mell'!K56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'RM_5.7.3.sz.mell'!C57</f>
        <v>0</v>
      </c>
      <c r="D57" s="971">
        <f>'RM_5.7.3.sz.mell'!K57</f>
        <v>0</v>
      </c>
      <c r="E57" s="374">
        <f>+E45+E51+E56</f>
        <v>0</v>
      </c>
    </row>
    <row r="58" spans="1:5" ht="15.15" customHeight="1" thickBot="1" x14ac:dyDescent="0.3">
      <c r="C58" s="633">
        <f>'RM_5.7.3.sz.mell'!C58</f>
        <v>0</v>
      </c>
      <c r="D58" s="633">
        <f>'RM_5.7.3.sz.mell'!K58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'RM_5.7.3.sz.mell'!C59</f>
        <v>0</v>
      </c>
      <c r="D59" s="1508">
        <f>'RM_5.7.3.sz.mell'!K59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'RM_5.7.3.sz.mell'!C60</f>
        <v>0</v>
      </c>
      <c r="D60" s="1508">
        <f>'RM_5.7.3.sz.mell'!K60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tabColor theme="8"/>
  </sheetPr>
  <dimension ref="A1:E60"/>
  <sheetViews>
    <sheetView zoomScale="120" zoomScaleNormal="120" workbookViewId="0">
      <selection activeCell="N61" sqref="N61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CONCATENATE("6.8. melléklet ",IB_ALAPADATOK!A7," ",IB_ALAPADATOK!B7," ",IB_ALAPADATOK!C7," ",IB_ALAPADATOK!D7)</f>
        <v>6.8. melléklet a 2019. I. félévi költségvetési tájékoztatóhoz</v>
      </c>
      <c r="C1" s="1833"/>
      <c r="D1" s="1833"/>
      <c r="E1" s="1833"/>
    </row>
    <row r="2" spans="1:5" s="465" customFormat="1" ht="25.5" customHeight="1" thickBot="1" x14ac:dyDescent="0.3">
      <c r="A2" s="965" t="s">
        <v>848</v>
      </c>
      <c r="B2" s="1837" t="str">
        <f>CONCATENATE(IB_ALAPADATOK!B23)</f>
        <v>6 kvi név</v>
      </c>
      <c r="C2" s="1838"/>
      <c r="D2" s="1839"/>
      <c r="E2" s="966" t="s">
        <v>615</v>
      </c>
    </row>
    <row r="3" spans="1:5" s="465" customFormat="1" ht="23.4" thickBot="1" x14ac:dyDescent="0.3">
      <c r="A3" s="965" t="s">
        <v>203</v>
      </c>
      <c r="B3" s="1837" t="s">
        <v>398</v>
      </c>
      <c r="C3" s="1838"/>
      <c r="D3" s="1839"/>
      <c r="E3" s="966" t="s">
        <v>54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'IB_6.2.3.sz.mell'!E4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'RM_5.8.sz.mell'!C10</f>
        <v>0</v>
      </c>
      <c r="D8" s="322">
        <f>'RM_5.8.sz.mell'!K10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'RM_5.8.sz.mell'!C11</f>
        <v>0</v>
      </c>
      <c r="D9" s="1481">
        <f>'RM_5.8.sz.mell'!K11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'RM_5.8.sz.mell'!C12</f>
        <v>0</v>
      </c>
      <c r="D10" s="1519">
        <f>'RM_5.8.sz.mell'!K12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'RM_5.8.sz.mell'!C13</f>
        <v>0</v>
      </c>
      <c r="D11" s="1519">
        <f>'RM_5.8.sz.mell'!K13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'RM_5.8.sz.mell'!C14</f>
        <v>0</v>
      </c>
      <c r="D12" s="1519">
        <f>'RM_5.8.sz.mell'!K14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'RM_5.8.sz.mell'!C15</f>
        <v>0</v>
      </c>
      <c r="D13" s="1519">
        <f>'RM_5.8.sz.mell'!K15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'RM_5.8.sz.mell'!C16</f>
        <v>0</v>
      </c>
      <c r="D14" s="1519">
        <f>'RM_5.8.sz.mell'!K16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'RM_5.8.sz.mell'!C17</f>
        <v>0</v>
      </c>
      <c r="D15" s="1519">
        <f>'RM_5.8.sz.mell'!K17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'RM_5.8.sz.mell'!C18</f>
        <v>0</v>
      </c>
      <c r="D16" s="1520">
        <f>'RM_5.8.sz.mell'!K18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'RM_5.8.sz.mell'!C19</f>
        <v>0</v>
      </c>
      <c r="D17" s="1519">
        <f>'RM_5.8.sz.mell'!K19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'RM_5.8.sz.mell'!C20</f>
        <v>0</v>
      </c>
      <c r="D18" s="1363">
        <f>'RM_5.8.sz.mell'!K20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'RM_5.8.sz.mell'!C21</f>
        <v>0</v>
      </c>
      <c r="D19" s="1363">
        <f>'RM_5.8.sz.mell'!K21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'RM_5.8.sz.mell'!C22</f>
        <v>0</v>
      </c>
      <c r="D20" s="758">
        <f>'RM_5.8.sz.mell'!K22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'RM_5.8.sz.mell'!C23</f>
        <v>0</v>
      </c>
      <c r="D21" s="1519">
        <f>'RM_5.8.sz.mell'!K23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'RM_5.8.sz.mell'!C24</f>
        <v>0</v>
      </c>
      <c r="D22" s="1519">
        <f>'RM_5.8.sz.mell'!K24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'RM_5.8.sz.mell'!C25</f>
        <v>0</v>
      </c>
      <c r="D23" s="1519">
        <f>'RM_5.8.sz.mell'!K25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'RM_5.8.sz.mell'!C26</f>
        <v>0</v>
      </c>
      <c r="D24" s="1519">
        <f>'RM_5.8.sz.mell'!K26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'RM_5.8.sz.mell'!C27</f>
        <v>0</v>
      </c>
      <c r="D25" s="758">
        <f>'RM_5.8.sz.mell'!K27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'RM_5.8.sz.mell'!C28</f>
        <v>0</v>
      </c>
      <c r="D26" s="758">
        <f>'RM_5.8.sz.mell'!K28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'RM_5.8.sz.mell'!C29</f>
        <v>0</v>
      </c>
      <c r="D27" s="1521">
        <f>'RM_5.8.sz.mell'!K29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'RM_5.8.sz.mell'!C30</f>
        <v>0</v>
      </c>
      <c r="D28" s="1367">
        <f>'RM_5.8.sz.mell'!K30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'RM_5.8.sz.mell'!C31</f>
        <v>0</v>
      </c>
      <c r="D29" s="1522">
        <f>'RM_5.8.sz.mell'!K31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'RM_5.8.sz.mell'!C32</f>
        <v>0</v>
      </c>
      <c r="D30" s="758">
        <f>'RM_5.8.sz.mell'!K32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'RM_5.8.sz.mell'!C33</f>
        <v>0</v>
      </c>
      <c r="D31" s="1521">
        <f>'RM_5.8.sz.mell'!K33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'RM_5.8.sz.mell'!C34</f>
        <v>0</v>
      </c>
      <c r="D32" s="1367">
        <f>'RM_5.8.sz.mell'!K34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'RM_5.8.sz.mell'!C35</f>
        <v>0</v>
      </c>
      <c r="D33" s="1522">
        <f>'RM_5.8.sz.mell'!K35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'RM_5.8.sz.mell'!C36</f>
        <v>0</v>
      </c>
      <c r="D34" s="758">
        <f>'RM_5.8.sz.mell'!K36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'RM_5.8.sz.mell'!C37</f>
        <v>0</v>
      </c>
      <c r="D35" s="758">
        <f>'RM_5.8.sz.mell'!K37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'RM_5.8.sz.mell'!C38</f>
        <v>0</v>
      </c>
      <c r="D36" s="758">
        <f>'RM_5.8.sz.mell'!K38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'RM_5.8.sz.mell'!C39</f>
        <v>0</v>
      </c>
      <c r="D37" s="758">
        <f>'RM_5.8.sz.mell'!K39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'RM_5.8.sz.mell'!C40</f>
        <v>0</v>
      </c>
      <c r="D38" s="1521">
        <f>'RM_5.8.sz.mell'!K40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'RM_5.8.sz.mell'!C41</f>
        <v>0</v>
      </c>
      <c r="D39" s="1367">
        <f>'RM_5.8.sz.mell'!K41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'RM_5.8.sz.mell'!C42</f>
        <v>0</v>
      </c>
      <c r="D40" s="1522">
        <f>'RM_5.8.sz.mell'!K42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'RM_5.8.sz.mell'!C43</f>
        <v>0</v>
      </c>
      <c r="D41" s="971">
        <f>'RM_5.8.sz.mell'!K43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'RM_5.8.sz.mell'!C45</f>
        <v>0</v>
      </c>
      <c r="D45" s="758">
        <f>'RM_5.8.sz.mell'!K45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'RM_5.8.sz.mell'!C46</f>
        <v>0</v>
      </c>
      <c r="D46" s="1521">
        <f>'RM_5.8.sz.mell'!K46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'RM_5.8.sz.mell'!C47</f>
        <v>0</v>
      </c>
      <c r="D47" s="1365">
        <f>'RM_5.8.sz.mell'!K47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'RM_5.8.sz.mell'!C48</f>
        <v>0</v>
      </c>
      <c r="D48" s="1365">
        <f>'RM_5.8.sz.mell'!K48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'RM_5.8.sz.mell'!C49</f>
        <v>0</v>
      </c>
      <c r="D49" s="1365">
        <f>'RM_5.8.sz.mell'!K49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'RM_5.8.sz.mell'!C50</f>
        <v>0</v>
      </c>
      <c r="D50" s="1365">
        <f>'RM_5.8.sz.mell'!K50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'RM_5.8.sz.mell'!C51</f>
        <v>0</v>
      </c>
      <c r="D51" s="758">
        <f>'RM_5.8.sz.mell'!K51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'RM_5.8.sz.mell'!C52</f>
        <v>0</v>
      </c>
      <c r="D52" s="1521">
        <f>'RM_5.8.sz.mell'!K52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'RM_5.8.sz.mell'!C53</f>
        <v>0</v>
      </c>
      <c r="D53" s="1365">
        <f>'RM_5.8.sz.mell'!K53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'RM_5.8.sz.mell'!C54</f>
        <v>0</v>
      </c>
      <c r="D54" s="1365">
        <f>'RM_5.8.sz.mell'!K54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'RM_5.8.sz.mell'!C55</f>
        <v>0</v>
      </c>
      <c r="D55" s="1365">
        <f>'RM_5.8.sz.mell'!K55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'RM_5.8.sz.mell'!C56</f>
        <v>0</v>
      </c>
      <c r="D56" s="758">
        <f>'RM_5.8.sz.mell'!K56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'RM_5.8.sz.mell'!C57</f>
        <v>0</v>
      </c>
      <c r="D57" s="971">
        <f>'RM_5.8.sz.mell'!K57</f>
        <v>0</v>
      </c>
      <c r="E57" s="374">
        <f>+E45+E51+E56</f>
        <v>0</v>
      </c>
    </row>
    <row r="58" spans="1:5" ht="15.15" customHeight="1" thickBot="1" x14ac:dyDescent="0.3">
      <c r="C58" s="633">
        <f>'RM_5.8.sz.mell'!C58</f>
        <v>0</v>
      </c>
      <c r="D58" s="633">
        <f>'RM_5.8.sz.mell'!K58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'RM_5.8.sz.mell'!C59</f>
        <v>0</v>
      </c>
      <c r="D59" s="1508">
        <f>'RM_5.8.sz.mell'!K59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'RM_5.8.sz.mell'!C60</f>
        <v>0</v>
      </c>
      <c r="D60" s="1508">
        <f>'RM_5.8.sz.mell'!K60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tabColor theme="8"/>
  </sheetPr>
  <dimension ref="A1:E60"/>
  <sheetViews>
    <sheetView zoomScale="120" zoomScaleNormal="120" workbookViewId="0">
      <selection activeCell="N63" sqref="N63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CONCATENATE("6.8.1. melléklet ",IB_ALAPADATOK!A7," ",IB_ALAPADATOK!B7," ",IB_ALAPADATOK!C7," ",IB_ALAPADATOK!D7)</f>
        <v>6.8.1.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CONCATENATE('IB_6.8.sz.mell'!B2:D2)</f>
        <v>6 kvi név</v>
      </c>
      <c r="C2" s="1838"/>
      <c r="D2" s="1839"/>
      <c r="E2" s="966" t="s">
        <v>615</v>
      </c>
    </row>
    <row r="3" spans="1:5" s="465" customFormat="1" ht="23.4" thickBot="1" x14ac:dyDescent="0.3">
      <c r="A3" s="965" t="s">
        <v>203</v>
      </c>
      <c r="B3" s="1837" t="s">
        <v>417</v>
      </c>
      <c r="C3" s="1838"/>
      <c r="D3" s="1839"/>
      <c r="E3" s="966" t="s">
        <v>59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'IB_6.8.sz.mell'!E4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'RM_5.8.1.sz.mell'!C10</f>
        <v>0</v>
      </c>
      <c r="D8" s="322">
        <f>'RM_5.8.1.sz.mell'!K10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'RM_5.8.1.sz.mell'!C11</f>
        <v>0</v>
      </c>
      <c r="D9" s="1481">
        <f>'RM_5.8.1.sz.mell'!K11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'RM_5.8.1.sz.mell'!C12</f>
        <v>0</v>
      </c>
      <c r="D10" s="1519">
        <f>'RM_5.8.1.sz.mell'!K12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'RM_5.8.1.sz.mell'!C13</f>
        <v>0</v>
      </c>
      <c r="D11" s="1519">
        <f>'RM_5.8.1.sz.mell'!K13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'RM_5.8.1.sz.mell'!C14</f>
        <v>0</v>
      </c>
      <c r="D12" s="1519">
        <f>'RM_5.8.1.sz.mell'!K14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'RM_5.8.1.sz.mell'!C15</f>
        <v>0</v>
      </c>
      <c r="D13" s="1519">
        <f>'RM_5.8.1.sz.mell'!K15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'RM_5.8.1.sz.mell'!C16</f>
        <v>0</v>
      </c>
      <c r="D14" s="1519">
        <f>'RM_5.8.1.sz.mell'!K16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'RM_5.8.1.sz.mell'!C17</f>
        <v>0</v>
      </c>
      <c r="D15" s="1519">
        <f>'RM_5.8.1.sz.mell'!K17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'RM_5.8.1.sz.mell'!C18</f>
        <v>0</v>
      </c>
      <c r="D16" s="1520">
        <f>'RM_5.8.1.sz.mell'!K18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'RM_5.8.1.sz.mell'!C19</f>
        <v>0</v>
      </c>
      <c r="D17" s="1519">
        <f>'RM_5.8.1.sz.mell'!K19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'RM_5.8.1.sz.mell'!C20</f>
        <v>0</v>
      </c>
      <c r="D18" s="1363">
        <f>'RM_5.8.1.sz.mell'!K20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'RM_5.8.1.sz.mell'!C21</f>
        <v>0</v>
      </c>
      <c r="D19" s="1363">
        <f>'RM_5.8.1.sz.mell'!K21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'RM_5.8.1.sz.mell'!C22</f>
        <v>0</v>
      </c>
      <c r="D20" s="758">
        <f>'RM_5.8.1.sz.mell'!K22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'RM_5.8.1.sz.mell'!C23</f>
        <v>0</v>
      </c>
      <c r="D21" s="1519">
        <f>'RM_5.8.1.sz.mell'!K23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'RM_5.8.1.sz.mell'!C24</f>
        <v>0</v>
      </c>
      <c r="D22" s="1519">
        <f>'RM_5.8.1.sz.mell'!K24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'RM_5.8.1.sz.mell'!C25</f>
        <v>0</v>
      </c>
      <c r="D23" s="1519">
        <f>'RM_5.8.1.sz.mell'!K25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'RM_5.8.1.sz.mell'!C26</f>
        <v>0</v>
      </c>
      <c r="D24" s="1519">
        <f>'RM_5.8.1.sz.mell'!K26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'RM_5.8.1.sz.mell'!C27</f>
        <v>0</v>
      </c>
      <c r="D25" s="758">
        <f>'RM_5.8.1.sz.mell'!K27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'RM_5.8.1.sz.mell'!C28</f>
        <v>0</v>
      </c>
      <c r="D26" s="758">
        <f>'RM_5.8.1.sz.mell'!K28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'RM_5.8.1.sz.mell'!C29</f>
        <v>0</v>
      </c>
      <c r="D27" s="1521">
        <f>'RM_5.8.1.sz.mell'!K29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'RM_5.8.1.sz.mell'!C30</f>
        <v>0</v>
      </c>
      <c r="D28" s="1367">
        <f>'RM_5.8.1.sz.mell'!K30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'RM_5.8.1.sz.mell'!C31</f>
        <v>0</v>
      </c>
      <c r="D29" s="1522">
        <f>'RM_5.8.1.sz.mell'!K31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'RM_5.8.1.sz.mell'!C32</f>
        <v>0</v>
      </c>
      <c r="D30" s="758">
        <f>'RM_5.8.1.sz.mell'!K32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'RM_5.8.1.sz.mell'!C33</f>
        <v>0</v>
      </c>
      <c r="D31" s="1521">
        <f>'RM_5.8.1.sz.mell'!K33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'RM_5.8.1.sz.mell'!C34</f>
        <v>0</v>
      </c>
      <c r="D32" s="1367">
        <f>'RM_5.8.1.sz.mell'!K34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'RM_5.8.1.sz.mell'!C35</f>
        <v>0</v>
      </c>
      <c r="D33" s="1522">
        <f>'RM_5.8.1.sz.mell'!K35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'RM_5.8.1.sz.mell'!C36</f>
        <v>0</v>
      </c>
      <c r="D34" s="758">
        <f>'RM_5.8.1.sz.mell'!K36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'RM_5.8.1.sz.mell'!C37</f>
        <v>0</v>
      </c>
      <c r="D35" s="758">
        <f>'RM_5.8.1.sz.mell'!K37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'RM_5.8.1.sz.mell'!C38</f>
        <v>0</v>
      </c>
      <c r="D36" s="758">
        <f>'RM_5.8.1.sz.mell'!K38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'RM_5.8.1.sz.mell'!C39</f>
        <v>0</v>
      </c>
      <c r="D37" s="758">
        <f>'RM_5.8.1.sz.mell'!K39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'RM_5.8.1.sz.mell'!C40</f>
        <v>0</v>
      </c>
      <c r="D38" s="1521">
        <f>'RM_5.8.1.sz.mell'!K40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'RM_5.8.1.sz.mell'!C41</f>
        <v>0</v>
      </c>
      <c r="D39" s="1367">
        <f>'RM_5.8.1.sz.mell'!K41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'RM_5.8.1.sz.mell'!C42</f>
        <v>0</v>
      </c>
      <c r="D40" s="1522">
        <f>'RM_5.8.1.sz.mell'!K42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'RM_5.8.1.sz.mell'!C43</f>
        <v>0</v>
      </c>
      <c r="D41" s="971">
        <f>'RM_5.8.1.sz.mell'!K43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'RM_5.8.1.sz.mell'!C45</f>
        <v>0</v>
      </c>
      <c r="D45" s="758">
        <f>'RM_5.8.1.sz.mell'!K45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'RM_5.8.1.sz.mell'!C46</f>
        <v>0</v>
      </c>
      <c r="D46" s="1521">
        <f>'RM_5.8.1.sz.mell'!K46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'RM_5.8.1.sz.mell'!C47</f>
        <v>0</v>
      </c>
      <c r="D47" s="1365">
        <f>'RM_5.8.1.sz.mell'!K47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'RM_5.8.1.sz.mell'!C48</f>
        <v>0</v>
      </c>
      <c r="D48" s="1365">
        <f>'RM_5.8.1.sz.mell'!K48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'RM_5.8.1.sz.mell'!C49</f>
        <v>0</v>
      </c>
      <c r="D49" s="1365">
        <f>'RM_5.8.1.sz.mell'!K49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'RM_5.8.1.sz.mell'!C50</f>
        <v>0</v>
      </c>
      <c r="D50" s="1365">
        <f>'RM_5.8.1.sz.mell'!K50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'RM_5.8.1.sz.mell'!C51</f>
        <v>0</v>
      </c>
      <c r="D51" s="758">
        <f>'RM_5.8.1.sz.mell'!K51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'RM_5.8.1.sz.mell'!C52</f>
        <v>0</v>
      </c>
      <c r="D52" s="1521">
        <f>'RM_5.8.1.sz.mell'!K52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'RM_5.8.1.sz.mell'!C53</f>
        <v>0</v>
      </c>
      <c r="D53" s="1365">
        <f>'RM_5.8.1.sz.mell'!K53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'RM_5.8.1.sz.mell'!C54</f>
        <v>0</v>
      </c>
      <c r="D54" s="1365">
        <f>'RM_5.8.1.sz.mell'!K54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'RM_5.8.1.sz.mell'!C55</f>
        <v>0</v>
      </c>
      <c r="D55" s="1365">
        <f>'RM_5.8.1.sz.mell'!K55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'RM_5.8.1.sz.mell'!C56</f>
        <v>0</v>
      </c>
      <c r="D56" s="758">
        <f>'RM_5.8.1.sz.mell'!K56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'RM_5.8.1.sz.mell'!C57</f>
        <v>0</v>
      </c>
      <c r="D57" s="971">
        <f>'RM_5.8.1.sz.mell'!K57</f>
        <v>0</v>
      </c>
      <c r="E57" s="374">
        <f>+E45+E51+E56</f>
        <v>0</v>
      </c>
    </row>
    <row r="58" spans="1:5" ht="15.15" customHeight="1" thickBot="1" x14ac:dyDescent="0.3">
      <c r="C58" s="633">
        <f>'RM_5.8.1.sz.mell'!C58</f>
        <v>0</v>
      </c>
      <c r="D58" s="633">
        <f>'RM_5.8.1.sz.mell'!K58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'RM_5.8.1.sz.mell'!C59</f>
        <v>0</v>
      </c>
      <c r="D59" s="1508">
        <f>'RM_5.8.1.sz.mell'!K59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'RM_5.8.1.sz.mell'!C60</f>
        <v>0</v>
      </c>
      <c r="D60" s="1508">
        <f>'RM_5.8.1.sz.mell'!K60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tabColor theme="8"/>
  </sheetPr>
  <dimension ref="A1:E60"/>
  <sheetViews>
    <sheetView zoomScale="120" zoomScaleNormal="120" workbookViewId="0">
      <selection activeCell="M61" sqref="M61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CONCATENATE("6.8.2. melléklet ",IB_ALAPADATOK!A7," ",IB_ALAPADATOK!B7," ",IB_ALAPADATOK!C7," ",IB_ALAPADATOK!D7)</f>
        <v>6.8.2.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CONCATENATE('IB_6.8.1.sz.mell'!B2:D2)</f>
        <v>6 kvi név</v>
      </c>
      <c r="C2" s="1838"/>
      <c r="D2" s="1839"/>
      <c r="E2" s="966" t="s">
        <v>615</v>
      </c>
    </row>
    <row r="3" spans="1:5" s="465" customFormat="1" ht="23.4" thickBot="1" x14ac:dyDescent="0.3">
      <c r="A3" s="965" t="s">
        <v>203</v>
      </c>
      <c r="B3" s="1837" t="s">
        <v>418</v>
      </c>
      <c r="C3" s="1838"/>
      <c r="D3" s="1839"/>
      <c r="E3" s="966" t="s">
        <v>60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'IB_6.8.1.sz.mell'!E4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'RM_5.8.2.sz.mell'!C10</f>
        <v>0</v>
      </c>
      <c r="D8" s="322">
        <f>'RM_5.8.2.sz.mell'!K10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'RM_5.8.2.sz.mell'!C11</f>
        <v>0</v>
      </c>
      <c r="D9" s="1481">
        <f>'RM_5.8.2.sz.mell'!K11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'RM_5.8.2.sz.mell'!C12</f>
        <v>0</v>
      </c>
      <c r="D10" s="1519">
        <f>'RM_5.8.2.sz.mell'!K12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'RM_5.8.2.sz.mell'!C13</f>
        <v>0</v>
      </c>
      <c r="D11" s="1519">
        <f>'RM_5.8.2.sz.mell'!K13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'RM_5.8.2.sz.mell'!C14</f>
        <v>0</v>
      </c>
      <c r="D12" s="1519">
        <f>'RM_5.8.2.sz.mell'!K14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'RM_5.8.2.sz.mell'!C15</f>
        <v>0</v>
      </c>
      <c r="D13" s="1519">
        <f>'RM_5.8.2.sz.mell'!K15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'RM_5.8.2.sz.mell'!C16</f>
        <v>0</v>
      </c>
      <c r="D14" s="1519">
        <f>'RM_5.8.2.sz.mell'!K16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'RM_5.8.2.sz.mell'!C17</f>
        <v>0</v>
      </c>
      <c r="D15" s="1519">
        <f>'RM_5.8.2.sz.mell'!K17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'RM_5.8.2.sz.mell'!C18</f>
        <v>0</v>
      </c>
      <c r="D16" s="1520">
        <f>'RM_5.8.2.sz.mell'!K18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'RM_5.8.2.sz.mell'!C19</f>
        <v>0</v>
      </c>
      <c r="D17" s="1519">
        <f>'RM_5.8.2.sz.mell'!K19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'RM_5.8.2.sz.mell'!C20</f>
        <v>0</v>
      </c>
      <c r="D18" s="1363">
        <f>'RM_5.8.2.sz.mell'!K20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'RM_5.8.2.sz.mell'!C21</f>
        <v>0</v>
      </c>
      <c r="D19" s="1363">
        <f>'RM_5.8.2.sz.mell'!K21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'RM_5.8.2.sz.mell'!C22</f>
        <v>0</v>
      </c>
      <c r="D20" s="758">
        <f>'RM_5.8.2.sz.mell'!K22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'RM_5.8.2.sz.mell'!C23</f>
        <v>0</v>
      </c>
      <c r="D21" s="1519">
        <f>'RM_5.8.2.sz.mell'!K23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'RM_5.8.2.sz.mell'!C24</f>
        <v>0</v>
      </c>
      <c r="D22" s="1519">
        <f>'RM_5.8.2.sz.mell'!K24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'RM_5.8.2.sz.mell'!C25</f>
        <v>0</v>
      </c>
      <c r="D23" s="1519">
        <f>'RM_5.8.2.sz.mell'!K25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'RM_5.8.2.sz.mell'!C26</f>
        <v>0</v>
      </c>
      <c r="D24" s="1519">
        <f>'RM_5.8.2.sz.mell'!K26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'RM_5.8.2.sz.mell'!C27</f>
        <v>0</v>
      </c>
      <c r="D25" s="758">
        <f>'RM_5.8.2.sz.mell'!K27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'RM_5.8.2.sz.mell'!C28</f>
        <v>0</v>
      </c>
      <c r="D26" s="758">
        <f>'RM_5.8.2.sz.mell'!K28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'RM_5.8.2.sz.mell'!C29</f>
        <v>0</v>
      </c>
      <c r="D27" s="1521">
        <f>'RM_5.8.2.sz.mell'!K29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'RM_5.8.2.sz.mell'!C30</f>
        <v>0</v>
      </c>
      <c r="D28" s="1367">
        <f>'RM_5.8.2.sz.mell'!K30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'RM_5.8.2.sz.mell'!C31</f>
        <v>0</v>
      </c>
      <c r="D29" s="1522">
        <f>'RM_5.8.2.sz.mell'!K31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'RM_5.8.2.sz.mell'!C32</f>
        <v>0</v>
      </c>
      <c r="D30" s="758">
        <f>'RM_5.8.2.sz.mell'!K32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'RM_5.8.2.sz.mell'!C33</f>
        <v>0</v>
      </c>
      <c r="D31" s="1521">
        <f>'RM_5.8.2.sz.mell'!K33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'RM_5.8.2.sz.mell'!C34</f>
        <v>0</v>
      </c>
      <c r="D32" s="1367">
        <f>'RM_5.8.2.sz.mell'!K34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'RM_5.8.2.sz.mell'!C35</f>
        <v>0</v>
      </c>
      <c r="D33" s="1522">
        <f>'RM_5.8.2.sz.mell'!K35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'RM_5.8.2.sz.mell'!C36</f>
        <v>0</v>
      </c>
      <c r="D34" s="758">
        <f>'RM_5.8.2.sz.mell'!K36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'RM_5.8.2.sz.mell'!C37</f>
        <v>0</v>
      </c>
      <c r="D35" s="758">
        <f>'RM_5.8.2.sz.mell'!K37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'RM_5.8.2.sz.mell'!C38</f>
        <v>0</v>
      </c>
      <c r="D36" s="758">
        <f>'RM_5.8.2.sz.mell'!K38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'RM_5.8.2.sz.mell'!C39</f>
        <v>0</v>
      </c>
      <c r="D37" s="758">
        <f>'RM_5.8.2.sz.mell'!K39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'RM_5.8.2.sz.mell'!C40</f>
        <v>0</v>
      </c>
      <c r="D38" s="1521">
        <f>'RM_5.8.2.sz.mell'!K40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'RM_5.8.2.sz.mell'!C41</f>
        <v>0</v>
      </c>
      <c r="D39" s="1367">
        <f>'RM_5.8.2.sz.mell'!K41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'RM_5.8.2.sz.mell'!C42</f>
        <v>0</v>
      </c>
      <c r="D40" s="1522">
        <f>'RM_5.8.2.sz.mell'!K42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'RM_5.8.2.sz.mell'!C43</f>
        <v>0</v>
      </c>
      <c r="D41" s="971">
        <f>'RM_5.8.2.sz.mell'!K43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'RM_5.8.2.sz.mell'!C45</f>
        <v>0</v>
      </c>
      <c r="D45" s="758">
        <f>'RM_5.8.2.sz.mell'!K45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'RM_5.8.2.sz.mell'!C46</f>
        <v>0</v>
      </c>
      <c r="D46" s="1521">
        <f>'RM_5.8.2.sz.mell'!K46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'RM_5.8.2.sz.mell'!C47</f>
        <v>0</v>
      </c>
      <c r="D47" s="1365">
        <f>'RM_5.8.2.sz.mell'!K47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'RM_5.8.2.sz.mell'!C48</f>
        <v>0</v>
      </c>
      <c r="D48" s="1365">
        <f>'RM_5.8.2.sz.mell'!K48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'RM_5.8.2.sz.mell'!C49</f>
        <v>0</v>
      </c>
      <c r="D49" s="1365">
        <f>'RM_5.8.2.sz.mell'!K49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'RM_5.8.2.sz.mell'!C50</f>
        <v>0</v>
      </c>
      <c r="D50" s="1365">
        <f>'RM_5.8.2.sz.mell'!K50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'RM_5.8.2.sz.mell'!C51</f>
        <v>0</v>
      </c>
      <c r="D51" s="758">
        <f>'RM_5.8.2.sz.mell'!K51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'RM_5.8.2.sz.mell'!C52</f>
        <v>0</v>
      </c>
      <c r="D52" s="1521">
        <f>'RM_5.8.2.sz.mell'!K52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'RM_5.8.2.sz.mell'!C53</f>
        <v>0</v>
      </c>
      <c r="D53" s="1365">
        <f>'RM_5.8.2.sz.mell'!K53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'RM_5.8.2.sz.mell'!C54</f>
        <v>0</v>
      </c>
      <c r="D54" s="1365">
        <f>'RM_5.8.2.sz.mell'!K54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'RM_5.8.2.sz.mell'!C55</f>
        <v>0</v>
      </c>
      <c r="D55" s="1365">
        <f>'RM_5.8.2.sz.mell'!K55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'RM_5.8.2.sz.mell'!C56</f>
        <v>0</v>
      </c>
      <c r="D56" s="758">
        <f>'RM_5.8.2.sz.mell'!K56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'RM_5.8.2.sz.mell'!C57</f>
        <v>0</v>
      </c>
      <c r="D57" s="971">
        <f>'RM_5.8.2.sz.mell'!K57</f>
        <v>0</v>
      </c>
      <c r="E57" s="374">
        <f>+E45+E51+E56</f>
        <v>0</v>
      </c>
    </row>
    <row r="58" spans="1:5" ht="15.15" customHeight="1" thickBot="1" x14ac:dyDescent="0.3">
      <c r="C58" s="633">
        <f>'RM_5.8.2.sz.mell'!C58</f>
        <v>0</v>
      </c>
      <c r="D58" s="633">
        <f>'RM_5.8.2.sz.mell'!K58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'RM_5.8.2.sz.mell'!C59</f>
        <v>0</v>
      </c>
      <c r="D59" s="1508">
        <f>'RM_5.8.2.sz.mell'!K59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'RM_5.8.2.sz.mell'!C60</f>
        <v>0</v>
      </c>
      <c r="D60" s="1508">
        <f>'RM_5.8.2.sz.mell'!K60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tabColor theme="8"/>
  </sheetPr>
  <dimension ref="A1:E60"/>
  <sheetViews>
    <sheetView zoomScale="120" zoomScaleNormal="120" workbookViewId="0">
      <selection activeCell="N65" sqref="N6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CONCATENATE("6.8.3. melléklet ",IB_ALAPADATOK!A7," ",IB_ALAPADATOK!B7," ",IB_ALAPADATOK!C7," ",IB_ALAPADATOK!D7)</f>
        <v>6.8.3.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CONCATENATE('IB_6.8.2.sz.mell'!B2:D2)</f>
        <v>6 kvi név</v>
      </c>
      <c r="C2" s="1838"/>
      <c r="D2" s="1839"/>
      <c r="E2" s="966" t="s">
        <v>615</v>
      </c>
    </row>
    <row r="3" spans="1:5" s="465" customFormat="1" ht="23.4" thickBot="1" x14ac:dyDescent="0.3">
      <c r="A3" s="965" t="s">
        <v>203</v>
      </c>
      <c r="B3" s="1837" t="s">
        <v>530</v>
      </c>
      <c r="C3" s="1838"/>
      <c r="D3" s="1839"/>
      <c r="E3" s="966" t="s">
        <v>431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'IB_6.8.2.sz.mell'!E4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'RM_5.8.3.sz.mell'!C10</f>
        <v>0</v>
      </c>
      <c r="D8" s="322">
        <f>'RM_5.8.3.sz.mell'!K10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'RM_5.8.3.sz.mell'!C11</f>
        <v>0</v>
      </c>
      <c r="D9" s="1481">
        <f>'RM_5.8.3.sz.mell'!K11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'RM_5.8.3.sz.mell'!C12</f>
        <v>0</v>
      </c>
      <c r="D10" s="1519">
        <f>'RM_5.8.3.sz.mell'!K12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'RM_5.8.3.sz.mell'!C13</f>
        <v>0</v>
      </c>
      <c r="D11" s="1519">
        <f>'RM_5.8.3.sz.mell'!K13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'RM_5.8.3.sz.mell'!C14</f>
        <v>0</v>
      </c>
      <c r="D12" s="1519">
        <f>'RM_5.8.3.sz.mell'!K14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'RM_5.8.3.sz.mell'!C15</f>
        <v>0</v>
      </c>
      <c r="D13" s="1519">
        <f>'RM_5.8.3.sz.mell'!K15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'RM_5.8.3.sz.mell'!C16</f>
        <v>0</v>
      </c>
      <c r="D14" s="1519">
        <f>'RM_5.8.3.sz.mell'!K16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'RM_5.8.3.sz.mell'!C17</f>
        <v>0</v>
      </c>
      <c r="D15" s="1519">
        <f>'RM_5.8.3.sz.mell'!K17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'RM_5.8.3.sz.mell'!C18</f>
        <v>0</v>
      </c>
      <c r="D16" s="1520">
        <f>'RM_5.8.3.sz.mell'!K18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'RM_5.8.3.sz.mell'!C19</f>
        <v>0</v>
      </c>
      <c r="D17" s="1519">
        <f>'RM_5.8.3.sz.mell'!K19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'RM_5.8.3.sz.mell'!C20</f>
        <v>0</v>
      </c>
      <c r="D18" s="1363">
        <f>'RM_5.8.3.sz.mell'!K20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'RM_5.8.3.sz.mell'!C21</f>
        <v>0</v>
      </c>
      <c r="D19" s="1363">
        <f>'RM_5.8.3.sz.mell'!K21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'RM_5.8.3.sz.mell'!C22</f>
        <v>0</v>
      </c>
      <c r="D20" s="758">
        <f>'RM_5.8.3.sz.mell'!K22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'RM_5.8.3.sz.mell'!C23</f>
        <v>0</v>
      </c>
      <c r="D21" s="1519">
        <f>'RM_5.8.3.sz.mell'!K23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'RM_5.8.3.sz.mell'!C24</f>
        <v>0</v>
      </c>
      <c r="D22" s="1519">
        <f>'RM_5.8.3.sz.mell'!K24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'RM_5.8.3.sz.mell'!C25</f>
        <v>0</v>
      </c>
      <c r="D23" s="1519">
        <f>'RM_5.8.3.sz.mell'!K25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'RM_5.8.3.sz.mell'!C26</f>
        <v>0</v>
      </c>
      <c r="D24" s="1519">
        <f>'RM_5.8.3.sz.mell'!K26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'RM_5.8.3.sz.mell'!C27</f>
        <v>0</v>
      </c>
      <c r="D25" s="758">
        <f>'RM_5.8.3.sz.mell'!K27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'RM_5.8.3.sz.mell'!C28</f>
        <v>0</v>
      </c>
      <c r="D26" s="758">
        <f>'RM_5.8.3.sz.mell'!K28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'RM_5.8.3.sz.mell'!C29</f>
        <v>0</v>
      </c>
      <c r="D27" s="1521">
        <f>'RM_5.8.3.sz.mell'!K29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'RM_5.8.3.sz.mell'!C30</f>
        <v>0</v>
      </c>
      <c r="D28" s="1367">
        <f>'RM_5.8.3.sz.mell'!K30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'RM_5.8.3.sz.mell'!C31</f>
        <v>0</v>
      </c>
      <c r="D29" s="1522">
        <f>'RM_5.8.3.sz.mell'!K31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'RM_5.8.3.sz.mell'!C32</f>
        <v>0</v>
      </c>
      <c r="D30" s="758">
        <f>'RM_5.8.3.sz.mell'!K32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'RM_5.8.3.sz.mell'!C33</f>
        <v>0</v>
      </c>
      <c r="D31" s="1521">
        <f>'RM_5.8.3.sz.mell'!K33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'RM_5.8.3.sz.mell'!C34</f>
        <v>0</v>
      </c>
      <c r="D32" s="1367">
        <f>'RM_5.8.3.sz.mell'!K34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'RM_5.8.3.sz.mell'!C35</f>
        <v>0</v>
      </c>
      <c r="D33" s="1522">
        <f>'RM_5.8.3.sz.mell'!K35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'RM_5.8.3.sz.mell'!C36</f>
        <v>0</v>
      </c>
      <c r="D34" s="758">
        <f>'RM_5.8.3.sz.mell'!K36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'RM_5.8.3.sz.mell'!C37</f>
        <v>0</v>
      </c>
      <c r="D35" s="758">
        <f>'RM_5.8.3.sz.mell'!K37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'RM_5.8.3.sz.mell'!C38</f>
        <v>0</v>
      </c>
      <c r="D36" s="758">
        <f>'RM_5.8.3.sz.mell'!K38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'RM_5.8.3.sz.mell'!C39</f>
        <v>0</v>
      </c>
      <c r="D37" s="758">
        <f>'RM_5.8.3.sz.mell'!K39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'RM_5.8.3.sz.mell'!C40</f>
        <v>0</v>
      </c>
      <c r="D38" s="1521">
        <f>'RM_5.8.3.sz.mell'!K40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'RM_5.8.3.sz.mell'!C41</f>
        <v>0</v>
      </c>
      <c r="D39" s="1367">
        <f>'RM_5.8.3.sz.mell'!K41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'RM_5.8.3.sz.mell'!C42</f>
        <v>0</v>
      </c>
      <c r="D40" s="1522">
        <f>'RM_5.8.3.sz.mell'!K42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'RM_5.8.3.sz.mell'!C43</f>
        <v>0</v>
      </c>
      <c r="D41" s="971">
        <f>'RM_5.8.3.sz.mell'!K43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'RM_5.8.3.sz.mell'!C45</f>
        <v>0</v>
      </c>
      <c r="D45" s="758">
        <f>'RM_5.8.3.sz.mell'!K45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'RM_5.8.3.sz.mell'!C46</f>
        <v>0</v>
      </c>
      <c r="D46" s="1521">
        <f>'RM_5.8.3.sz.mell'!K46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'RM_5.8.3.sz.mell'!C47</f>
        <v>0</v>
      </c>
      <c r="D47" s="1365">
        <f>'RM_5.8.3.sz.mell'!K47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'RM_5.8.3.sz.mell'!C48</f>
        <v>0</v>
      </c>
      <c r="D48" s="1365">
        <f>'RM_5.8.3.sz.mell'!K48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'RM_5.8.3.sz.mell'!C49</f>
        <v>0</v>
      </c>
      <c r="D49" s="1365">
        <f>'RM_5.8.3.sz.mell'!K49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'RM_5.8.3.sz.mell'!C50</f>
        <v>0</v>
      </c>
      <c r="D50" s="1365">
        <f>'RM_5.8.3.sz.mell'!K50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'RM_5.8.3.sz.mell'!C51</f>
        <v>0</v>
      </c>
      <c r="D51" s="758">
        <f>'RM_5.8.3.sz.mell'!K51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'RM_5.8.3.sz.mell'!C52</f>
        <v>0</v>
      </c>
      <c r="D52" s="1521">
        <f>'RM_5.8.3.sz.mell'!K52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'RM_5.8.3.sz.mell'!C53</f>
        <v>0</v>
      </c>
      <c r="D53" s="1365">
        <f>'RM_5.8.3.sz.mell'!K53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'RM_5.8.3.sz.mell'!C54</f>
        <v>0</v>
      </c>
      <c r="D54" s="1365">
        <f>'RM_5.8.3.sz.mell'!K54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'RM_5.8.3.sz.mell'!C55</f>
        <v>0</v>
      </c>
      <c r="D55" s="1365">
        <f>'RM_5.8.3.sz.mell'!K55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'RM_5.8.3.sz.mell'!C56</f>
        <v>0</v>
      </c>
      <c r="D56" s="758">
        <f>'RM_5.8.3.sz.mell'!K56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'RM_5.8.3.sz.mell'!C57</f>
        <v>0</v>
      </c>
      <c r="D57" s="971">
        <f>'RM_5.8.3.sz.mell'!K57</f>
        <v>0</v>
      </c>
      <c r="E57" s="374">
        <f>+E45+E51+E56</f>
        <v>0</v>
      </c>
    </row>
    <row r="58" spans="1:5" ht="15.15" customHeight="1" thickBot="1" x14ac:dyDescent="0.3">
      <c r="C58" s="633">
        <f>'RM_5.8.3.sz.mell'!C58</f>
        <v>0</v>
      </c>
      <c r="D58" s="633">
        <f>'RM_5.8.3.sz.mell'!K58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'RM_5.8.3.sz.mell'!C59</f>
        <v>0</v>
      </c>
      <c r="D59" s="1508">
        <f>'RM_5.8.3.sz.mell'!K59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'RM_5.8.3.sz.mell'!C60</f>
        <v>0</v>
      </c>
      <c r="D60" s="1508">
        <f>'RM_5.8.3.sz.mell'!K60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tabColor theme="8"/>
  </sheetPr>
  <dimension ref="A1:E60"/>
  <sheetViews>
    <sheetView zoomScale="120" zoomScaleNormal="120" workbookViewId="0">
      <selection activeCell="M67" sqref="M67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CONCATENATE("6.9. melléklet ",IB_ALAPADATOK!A7," ",IB_ALAPADATOK!B7," ",IB_ALAPADATOK!C7," ",IB_ALAPADATOK!D7)</f>
        <v>6.9. melléklet a 2019. I. félévi költségvetési tájékoztatóhoz</v>
      </c>
      <c r="C1" s="1833"/>
      <c r="D1" s="1833"/>
      <c r="E1" s="1833"/>
    </row>
    <row r="2" spans="1:5" s="465" customFormat="1" ht="25.5" customHeight="1" thickBot="1" x14ac:dyDescent="0.3">
      <c r="A2" s="965" t="s">
        <v>848</v>
      </c>
      <c r="B2" s="1837" t="str">
        <f>CONCATENATE(IB_ALAPADATOK!B25)</f>
        <v>7 kvi név</v>
      </c>
      <c r="C2" s="1838"/>
      <c r="D2" s="1839"/>
      <c r="E2" s="966" t="s">
        <v>616</v>
      </c>
    </row>
    <row r="3" spans="1:5" s="465" customFormat="1" ht="23.4" thickBot="1" x14ac:dyDescent="0.3">
      <c r="A3" s="965" t="s">
        <v>203</v>
      </c>
      <c r="B3" s="1837" t="s">
        <v>398</v>
      </c>
      <c r="C3" s="1838"/>
      <c r="D3" s="1839"/>
      <c r="E3" s="966" t="s">
        <v>54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'IB_6.2.3.sz.mell'!E4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'RM_5.9.sz.mell'!C10</f>
        <v>0</v>
      </c>
      <c r="D8" s="322">
        <f>'RM_5.9.sz.mell'!K10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'RM_5.9.sz.mell'!C11</f>
        <v>0</v>
      </c>
      <c r="D9" s="1481">
        <f>'RM_5.9.sz.mell'!K11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'RM_5.9.sz.mell'!C12</f>
        <v>0</v>
      </c>
      <c r="D10" s="1519">
        <f>'RM_5.9.sz.mell'!K12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'RM_5.9.sz.mell'!C13</f>
        <v>0</v>
      </c>
      <c r="D11" s="1519">
        <f>'RM_5.9.sz.mell'!K13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'RM_5.9.sz.mell'!C14</f>
        <v>0</v>
      </c>
      <c r="D12" s="1519">
        <f>'RM_5.9.sz.mell'!K14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'RM_5.9.sz.mell'!C15</f>
        <v>0</v>
      </c>
      <c r="D13" s="1519">
        <f>'RM_5.9.sz.mell'!K15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'RM_5.9.sz.mell'!C16</f>
        <v>0</v>
      </c>
      <c r="D14" s="1519">
        <f>'RM_5.9.sz.mell'!K16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'RM_5.9.sz.mell'!C17</f>
        <v>0</v>
      </c>
      <c r="D15" s="1519">
        <f>'RM_5.9.sz.mell'!K17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'RM_5.9.sz.mell'!C18</f>
        <v>0</v>
      </c>
      <c r="D16" s="1520">
        <f>'RM_5.9.sz.mell'!K18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'RM_5.9.sz.mell'!C19</f>
        <v>0</v>
      </c>
      <c r="D17" s="1519">
        <f>'RM_5.9.sz.mell'!K19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'RM_5.9.sz.mell'!C20</f>
        <v>0</v>
      </c>
      <c r="D18" s="1363">
        <f>'RM_5.9.sz.mell'!K20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'RM_5.9.sz.mell'!C21</f>
        <v>0</v>
      </c>
      <c r="D19" s="1363">
        <f>'RM_5.9.sz.mell'!K21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'RM_5.9.sz.mell'!C22</f>
        <v>0</v>
      </c>
      <c r="D20" s="758">
        <f>'RM_5.9.sz.mell'!K22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'RM_5.9.sz.mell'!C23</f>
        <v>0</v>
      </c>
      <c r="D21" s="1519">
        <f>'RM_5.9.sz.mell'!K23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'RM_5.9.sz.mell'!C24</f>
        <v>0</v>
      </c>
      <c r="D22" s="1519">
        <f>'RM_5.9.sz.mell'!K24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'RM_5.9.sz.mell'!C25</f>
        <v>0</v>
      </c>
      <c r="D23" s="1519">
        <f>'RM_5.9.sz.mell'!K25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'RM_5.9.sz.mell'!C26</f>
        <v>0</v>
      </c>
      <c r="D24" s="1519">
        <f>'RM_5.9.sz.mell'!K26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'RM_5.9.sz.mell'!C27</f>
        <v>0</v>
      </c>
      <c r="D25" s="758">
        <f>'RM_5.9.sz.mell'!K27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'RM_5.9.sz.mell'!C28</f>
        <v>0</v>
      </c>
      <c r="D26" s="758">
        <f>'RM_5.9.sz.mell'!K28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'RM_5.9.sz.mell'!C29</f>
        <v>0</v>
      </c>
      <c r="D27" s="1521">
        <f>'RM_5.9.sz.mell'!K29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'RM_5.9.sz.mell'!C30</f>
        <v>0</v>
      </c>
      <c r="D28" s="1367">
        <f>'RM_5.9.sz.mell'!K30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'RM_5.9.sz.mell'!C31</f>
        <v>0</v>
      </c>
      <c r="D29" s="1522">
        <f>'RM_5.9.sz.mell'!K31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'RM_5.9.sz.mell'!C32</f>
        <v>0</v>
      </c>
      <c r="D30" s="758">
        <f>'RM_5.9.sz.mell'!K32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'RM_5.9.sz.mell'!C33</f>
        <v>0</v>
      </c>
      <c r="D31" s="1521">
        <f>'RM_5.9.sz.mell'!K33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'RM_5.9.sz.mell'!C34</f>
        <v>0</v>
      </c>
      <c r="D32" s="1367">
        <f>'RM_5.9.sz.mell'!K34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'RM_5.9.sz.mell'!C35</f>
        <v>0</v>
      </c>
      <c r="D33" s="1522">
        <f>'RM_5.9.sz.mell'!K35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'RM_5.9.sz.mell'!C36</f>
        <v>0</v>
      </c>
      <c r="D34" s="758">
        <f>'RM_5.9.sz.mell'!K36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'RM_5.9.sz.mell'!C37</f>
        <v>0</v>
      </c>
      <c r="D35" s="758">
        <f>'RM_5.9.sz.mell'!K37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'RM_5.9.sz.mell'!C38</f>
        <v>0</v>
      </c>
      <c r="D36" s="758">
        <f>'RM_5.9.sz.mell'!K38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'RM_5.9.sz.mell'!C39</f>
        <v>0</v>
      </c>
      <c r="D37" s="758">
        <f>'RM_5.9.sz.mell'!K39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'RM_5.9.sz.mell'!C40</f>
        <v>0</v>
      </c>
      <c r="D38" s="1521">
        <f>'RM_5.9.sz.mell'!K40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'RM_5.9.sz.mell'!C41</f>
        <v>0</v>
      </c>
      <c r="D39" s="1367">
        <f>'RM_5.9.sz.mell'!K41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'RM_5.9.sz.mell'!C42</f>
        <v>0</v>
      </c>
      <c r="D40" s="1522">
        <f>'RM_5.9.sz.mell'!K42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'RM_5.9.sz.mell'!C43</f>
        <v>0</v>
      </c>
      <c r="D41" s="971">
        <f>'RM_5.9.sz.mell'!K43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'RM_5.9.sz.mell'!C45</f>
        <v>0</v>
      </c>
      <c r="D45" s="758">
        <f>'RM_5.9.sz.mell'!K45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'RM_5.9.sz.mell'!C46</f>
        <v>0</v>
      </c>
      <c r="D46" s="1521">
        <f>'RM_5.9.sz.mell'!K46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'RM_5.9.sz.mell'!C47</f>
        <v>0</v>
      </c>
      <c r="D47" s="1365">
        <f>'RM_5.9.sz.mell'!K47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'RM_5.9.sz.mell'!C48</f>
        <v>0</v>
      </c>
      <c r="D48" s="1365">
        <f>'RM_5.9.sz.mell'!K48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'RM_5.9.sz.mell'!C49</f>
        <v>0</v>
      </c>
      <c r="D49" s="1365">
        <f>'RM_5.9.sz.mell'!K49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'RM_5.9.sz.mell'!C50</f>
        <v>0</v>
      </c>
      <c r="D50" s="1365">
        <f>'RM_5.9.sz.mell'!K50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'RM_5.9.sz.mell'!C51</f>
        <v>0</v>
      </c>
      <c r="D51" s="758">
        <f>'RM_5.9.sz.mell'!K51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'RM_5.9.sz.mell'!C52</f>
        <v>0</v>
      </c>
      <c r="D52" s="1521">
        <f>'RM_5.9.sz.mell'!K52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'RM_5.9.sz.mell'!C53</f>
        <v>0</v>
      </c>
      <c r="D53" s="1365">
        <f>'RM_5.9.sz.mell'!K53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'RM_5.9.sz.mell'!C54</f>
        <v>0</v>
      </c>
      <c r="D54" s="1365">
        <f>'RM_5.9.sz.mell'!K54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'RM_5.9.sz.mell'!C55</f>
        <v>0</v>
      </c>
      <c r="D55" s="1365">
        <f>'RM_5.9.sz.mell'!K55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'RM_5.9.sz.mell'!C56</f>
        <v>0</v>
      </c>
      <c r="D56" s="758">
        <f>'RM_5.9.sz.mell'!K56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'RM_5.9.sz.mell'!C57</f>
        <v>0</v>
      </c>
      <c r="D57" s="971">
        <f>'RM_5.9.sz.mell'!K57</f>
        <v>0</v>
      </c>
      <c r="E57" s="374">
        <f>+E45+E51+E56</f>
        <v>0</v>
      </c>
    </row>
    <row r="58" spans="1:5" ht="15.15" customHeight="1" thickBot="1" x14ac:dyDescent="0.3">
      <c r="C58" s="633">
        <f>'RM_5.9.sz.mell'!C58</f>
        <v>0</v>
      </c>
      <c r="D58" s="633">
        <f>'RM_5.9.sz.mell'!K58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'RM_5.9.sz.mell'!C59</f>
        <v>0</v>
      </c>
      <c r="D59" s="1508">
        <f>'RM_5.9.sz.mell'!K59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'RM_5.9.sz.mell'!C60</f>
        <v>0</v>
      </c>
      <c r="D60" s="1508">
        <f>'RM_5.9.sz.mell'!K60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</sheetPr>
  <dimension ref="A1:C61"/>
  <sheetViews>
    <sheetView zoomScale="120" zoomScaleNormal="120" workbookViewId="0">
      <selection activeCell="C55" sqref="C55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CONCATENATE("9.2.3. melléklet ",ALAPADATOK!A7," ",ALAPADATOK!B7," ",ALAPADATOK!C7," ",ALAPADATOK!D7," ",ALAPADATOK!E7," ",ALAPADATOK!F7," ",ALAPADATOK!G7," ",ALAPADATOK!H7)</f>
        <v>9.2.3.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CONCATENATE(ALAPADATOK!A11)</f>
        <v>……………………. Polgármesteri /Közös Önkormányzati Hivatal</v>
      </c>
      <c r="C2" s="376" t="s">
        <v>59</v>
      </c>
    </row>
    <row r="3" spans="1:3" s="465" customFormat="1" ht="23.4" thickBot="1" x14ac:dyDescent="0.3">
      <c r="A3" s="459" t="s">
        <v>203</v>
      </c>
      <c r="B3" s="605" t="s">
        <v>530</v>
      </c>
      <c r="C3" s="377" t="s">
        <v>431</v>
      </c>
    </row>
    <row r="4" spans="1:3" s="466" customFormat="1" ht="15.9" customHeight="1" thickBot="1" x14ac:dyDescent="0.35">
      <c r="A4" s="235"/>
      <c r="B4" s="235"/>
      <c r="C4" s="236" t="str">
        <f>'KV_9.2.2.sz.mell'!C4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521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522</v>
      </c>
      <c r="C26" s="327">
        <f>+C27+C28+C29</f>
        <v>0</v>
      </c>
    </row>
    <row r="27" spans="1:3" s="468" customFormat="1" ht="12" customHeight="1" x14ac:dyDescent="0.25">
      <c r="A27" s="462" t="s">
        <v>268</v>
      </c>
      <c r="B27" s="463" t="s">
        <v>263</v>
      </c>
      <c r="C27" s="78"/>
    </row>
    <row r="28" spans="1:3" s="468" customFormat="1" ht="12" customHeight="1" x14ac:dyDescent="0.25">
      <c r="A28" s="462" t="s">
        <v>269</v>
      </c>
      <c r="B28" s="463" t="s">
        <v>402</v>
      </c>
      <c r="C28" s="325"/>
    </row>
    <row r="29" spans="1:3" s="468" customFormat="1" ht="12" customHeight="1" x14ac:dyDescent="0.25">
      <c r="A29" s="462" t="s">
        <v>270</v>
      </c>
      <c r="B29" s="464" t="s">
        <v>405</v>
      </c>
      <c r="C29" s="325"/>
    </row>
    <row r="30" spans="1:3" s="468" customFormat="1" ht="12" customHeight="1" thickBot="1" x14ac:dyDescent="0.3">
      <c r="A30" s="461" t="s">
        <v>271</v>
      </c>
      <c r="B30" s="145" t="s">
        <v>523</v>
      </c>
      <c r="C30" s="85"/>
    </row>
    <row r="31" spans="1:3" s="468" customFormat="1" ht="12" customHeight="1" thickBot="1" x14ac:dyDescent="0.3">
      <c r="A31" s="209" t="s">
        <v>22</v>
      </c>
      <c r="B31" s="128" t="s">
        <v>406</v>
      </c>
      <c r="C31" s="327">
        <f>+C32+C33+C34</f>
        <v>0</v>
      </c>
    </row>
    <row r="32" spans="1:3" s="468" customFormat="1" ht="12" customHeight="1" x14ac:dyDescent="0.25">
      <c r="A32" s="462" t="s">
        <v>91</v>
      </c>
      <c r="B32" s="463" t="s">
        <v>291</v>
      </c>
      <c r="C32" s="78"/>
    </row>
    <row r="33" spans="1:3" s="468" customFormat="1" ht="12" customHeight="1" x14ac:dyDescent="0.25">
      <c r="A33" s="462" t="s">
        <v>92</v>
      </c>
      <c r="B33" s="464" t="s">
        <v>292</v>
      </c>
      <c r="C33" s="328"/>
    </row>
    <row r="34" spans="1:3" s="468" customFormat="1" ht="12" customHeight="1" thickBot="1" x14ac:dyDescent="0.3">
      <c r="A34" s="461" t="s">
        <v>93</v>
      </c>
      <c r="B34" s="145" t="s">
        <v>293</v>
      </c>
      <c r="C34" s="85"/>
    </row>
    <row r="35" spans="1:3" s="378" customFormat="1" ht="12" customHeight="1" thickBot="1" x14ac:dyDescent="0.3">
      <c r="A35" s="209" t="s">
        <v>23</v>
      </c>
      <c r="B35" s="128" t="s">
        <v>376</v>
      </c>
      <c r="C35" s="353"/>
    </row>
    <row r="36" spans="1:3" s="378" customFormat="1" ht="12" customHeight="1" thickBot="1" x14ac:dyDescent="0.3">
      <c r="A36" s="209" t="s">
        <v>24</v>
      </c>
      <c r="B36" s="128" t="s">
        <v>407</v>
      </c>
      <c r="C36" s="370"/>
    </row>
    <row r="37" spans="1:3" s="378" customFormat="1" ht="12" customHeight="1" thickBot="1" x14ac:dyDescent="0.3">
      <c r="A37" s="201" t="s">
        <v>25</v>
      </c>
      <c r="B37" s="128" t="s">
        <v>408</v>
      </c>
      <c r="C37" s="371">
        <f>+C8+C20+C25+C26+C31+C35+C36</f>
        <v>0</v>
      </c>
    </row>
    <row r="38" spans="1:3" s="378" customFormat="1" ht="12" customHeight="1" thickBot="1" x14ac:dyDescent="0.3">
      <c r="A38" s="243" t="s">
        <v>26</v>
      </c>
      <c r="B38" s="128" t="s">
        <v>409</v>
      </c>
      <c r="C38" s="371">
        <f>+C39+C40+C41</f>
        <v>0</v>
      </c>
    </row>
    <row r="39" spans="1:3" s="378" customFormat="1" ht="12" customHeight="1" x14ac:dyDescent="0.25">
      <c r="A39" s="462" t="s">
        <v>410</v>
      </c>
      <c r="B39" s="463" t="s">
        <v>236</v>
      </c>
      <c r="C39" s="78"/>
    </row>
    <row r="40" spans="1:3" s="378" customFormat="1" ht="12" customHeight="1" x14ac:dyDescent="0.25">
      <c r="A40" s="462" t="s">
        <v>411</v>
      </c>
      <c r="B40" s="464" t="s">
        <v>2</v>
      </c>
      <c r="C40" s="328"/>
    </row>
    <row r="41" spans="1:3" s="468" customFormat="1" ht="12" customHeight="1" thickBot="1" x14ac:dyDescent="0.3">
      <c r="A41" s="461" t="s">
        <v>412</v>
      </c>
      <c r="B41" s="145" t="s">
        <v>413</v>
      </c>
      <c r="C41" s="85"/>
    </row>
    <row r="42" spans="1:3" s="468" customFormat="1" ht="15.15" customHeight="1" thickBot="1" x14ac:dyDescent="0.25">
      <c r="A42" s="243" t="s">
        <v>27</v>
      </c>
      <c r="B42" s="244" t="s">
        <v>414</v>
      </c>
      <c r="C42" s="374">
        <f>+C37+C38</f>
        <v>0</v>
      </c>
    </row>
    <row r="43" spans="1:3" s="468" customFormat="1" ht="15.15" customHeight="1" x14ac:dyDescent="0.25">
      <c r="A43" s="245"/>
      <c r="B43" s="246"/>
      <c r="C43" s="372"/>
    </row>
    <row r="44" spans="1:3" ht="13.8" thickBot="1" x14ac:dyDescent="0.3">
      <c r="A44" s="247"/>
      <c r="B44" s="248"/>
      <c r="C44" s="373"/>
    </row>
    <row r="45" spans="1:3" s="467" customFormat="1" ht="16.5" customHeight="1" thickBot="1" x14ac:dyDescent="0.3">
      <c r="A45" s="249"/>
      <c r="B45" s="250" t="s">
        <v>57</v>
      </c>
      <c r="C45" s="374"/>
    </row>
    <row r="46" spans="1:3" s="469" customFormat="1" ht="12" customHeight="1" thickBot="1" x14ac:dyDescent="0.3">
      <c r="A46" s="209" t="s">
        <v>18</v>
      </c>
      <c r="B46" s="128" t="s">
        <v>415</v>
      </c>
      <c r="C46" s="327">
        <f>SUM(C47:C51)</f>
        <v>0</v>
      </c>
    </row>
    <row r="47" spans="1:3" ht="12" customHeight="1" x14ac:dyDescent="0.25">
      <c r="A47" s="461" t="s">
        <v>98</v>
      </c>
      <c r="B47" s="9" t="s">
        <v>49</v>
      </c>
      <c r="C47" s="78"/>
    </row>
    <row r="48" spans="1:3" ht="12" customHeight="1" x14ac:dyDescent="0.25">
      <c r="A48" s="461" t="s">
        <v>99</v>
      </c>
      <c r="B48" s="8" t="s">
        <v>183</v>
      </c>
      <c r="C48" s="81"/>
    </row>
    <row r="49" spans="1:3" ht="12" customHeight="1" x14ac:dyDescent="0.25">
      <c r="A49" s="461" t="s">
        <v>100</v>
      </c>
      <c r="B49" s="8" t="s">
        <v>140</v>
      </c>
      <c r="C49" s="81"/>
    </row>
    <row r="50" spans="1:3" ht="12" customHeight="1" x14ac:dyDescent="0.25">
      <c r="A50" s="461" t="s">
        <v>101</v>
      </c>
      <c r="B50" s="8" t="s">
        <v>184</v>
      </c>
      <c r="C50" s="81"/>
    </row>
    <row r="51" spans="1:3" ht="12" customHeight="1" thickBot="1" x14ac:dyDescent="0.3">
      <c r="A51" s="461" t="s">
        <v>148</v>
      </c>
      <c r="B51" s="8" t="s">
        <v>185</v>
      </c>
      <c r="C51" s="81"/>
    </row>
    <row r="52" spans="1:3" ht="12" customHeight="1" thickBot="1" x14ac:dyDescent="0.3">
      <c r="A52" s="209" t="s">
        <v>19</v>
      </c>
      <c r="B52" s="128" t="s">
        <v>416</v>
      </c>
      <c r="C52" s="327">
        <f>SUM(C53:C55)</f>
        <v>0</v>
      </c>
    </row>
    <row r="53" spans="1:3" s="469" customFormat="1" ht="12" customHeight="1" x14ac:dyDescent="0.25">
      <c r="A53" s="461" t="s">
        <v>104</v>
      </c>
      <c r="B53" s="9" t="s">
        <v>230</v>
      </c>
      <c r="C53" s="78"/>
    </row>
    <row r="54" spans="1:3" ht="12" customHeight="1" x14ac:dyDescent="0.25">
      <c r="A54" s="461" t="s">
        <v>105</v>
      </c>
      <c r="B54" s="8" t="s">
        <v>187</v>
      </c>
      <c r="C54" s="81"/>
    </row>
    <row r="55" spans="1:3" ht="12" customHeight="1" x14ac:dyDescent="0.25">
      <c r="A55" s="461" t="s">
        <v>106</v>
      </c>
      <c r="B55" s="8" t="s">
        <v>58</v>
      </c>
      <c r="C55" s="81"/>
    </row>
    <row r="56" spans="1:3" ht="12" customHeight="1" thickBot="1" x14ac:dyDescent="0.3">
      <c r="A56" s="461" t="s">
        <v>107</v>
      </c>
      <c r="B56" s="8" t="s">
        <v>524</v>
      </c>
      <c r="C56" s="81"/>
    </row>
    <row r="57" spans="1:3" ht="15.15" customHeight="1" thickBot="1" x14ac:dyDescent="0.3">
      <c r="A57" s="209" t="s">
        <v>20</v>
      </c>
      <c r="B57" s="128" t="s">
        <v>13</v>
      </c>
      <c r="C57" s="353"/>
    </row>
    <row r="58" spans="1:3" ht="13.8" thickBot="1" x14ac:dyDescent="0.3">
      <c r="A58" s="209" t="s">
        <v>21</v>
      </c>
      <c r="B58" s="251" t="s">
        <v>529</v>
      </c>
      <c r="C58" s="375">
        <f>+C46+C52+C57</f>
        <v>0</v>
      </c>
    </row>
    <row r="59" spans="1:3" ht="15.15" customHeight="1" thickBot="1" x14ac:dyDescent="0.3">
      <c r="C59" s="641">
        <f>C42-C58</f>
        <v>0</v>
      </c>
    </row>
    <row r="60" spans="1:3" ht="14.4" customHeight="1" thickBot="1" x14ac:dyDescent="0.3">
      <c r="A60" s="254" t="s">
        <v>519</v>
      </c>
      <c r="B60" s="255"/>
      <c r="C60" s="125"/>
    </row>
    <row r="61" spans="1:3" ht="13.8" thickBot="1" x14ac:dyDescent="0.3">
      <c r="A61" s="254" t="s">
        <v>206</v>
      </c>
      <c r="B61" s="255"/>
      <c r="C61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tabColor theme="8"/>
  </sheetPr>
  <dimension ref="A1:E60"/>
  <sheetViews>
    <sheetView zoomScale="120" zoomScaleNormal="120" workbookViewId="0">
      <selection activeCell="M59" sqref="M59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CONCATENATE("6.9.1. melléklet ",IB_ALAPADATOK!A7," ",IB_ALAPADATOK!B7," ",IB_ALAPADATOK!C7," ",IB_ALAPADATOK!D7)</f>
        <v>6.9.1.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CONCATENATE('IB_6.9.sz.mell'!B2:D2)</f>
        <v>7 kvi név</v>
      </c>
      <c r="C2" s="1838"/>
      <c r="D2" s="1839"/>
      <c r="E2" s="966" t="s">
        <v>616</v>
      </c>
    </row>
    <row r="3" spans="1:5" s="465" customFormat="1" ht="23.4" thickBot="1" x14ac:dyDescent="0.3">
      <c r="A3" s="965" t="s">
        <v>203</v>
      </c>
      <c r="B3" s="1837" t="s">
        <v>417</v>
      </c>
      <c r="C3" s="1838"/>
      <c r="D3" s="1839"/>
      <c r="E3" s="966" t="s">
        <v>59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'IB_6.9.sz.mell'!E4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'RM_5.9.1.sz.mell'!C10</f>
        <v>0</v>
      </c>
      <c r="D8" s="322">
        <f>'RM_5.9.1.sz.mell'!K10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'RM_5.9.1.sz.mell'!C11</f>
        <v>0</v>
      </c>
      <c r="D9" s="1481">
        <f>'RM_5.9.1.sz.mell'!K11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'RM_5.9.1.sz.mell'!C12</f>
        <v>0</v>
      </c>
      <c r="D10" s="1519">
        <f>'RM_5.9.1.sz.mell'!K12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'RM_5.9.1.sz.mell'!C13</f>
        <v>0</v>
      </c>
      <c r="D11" s="1519">
        <f>'RM_5.9.1.sz.mell'!K13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'RM_5.9.1.sz.mell'!C14</f>
        <v>0</v>
      </c>
      <c r="D12" s="1519">
        <f>'RM_5.9.1.sz.mell'!K14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'RM_5.9.1.sz.mell'!C15</f>
        <v>0</v>
      </c>
      <c r="D13" s="1519">
        <f>'RM_5.9.1.sz.mell'!K15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'RM_5.9.1.sz.mell'!C16</f>
        <v>0</v>
      </c>
      <c r="D14" s="1519">
        <f>'RM_5.9.1.sz.mell'!K16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'RM_5.9.1.sz.mell'!C17</f>
        <v>0</v>
      </c>
      <c r="D15" s="1519">
        <f>'RM_5.9.1.sz.mell'!K17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'RM_5.9.1.sz.mell'!C18</f>
        <v>0</v>
      </c>
      <c r="D16" s="1520">
        <f>'RM_5.9.1.sz.mell'!K18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'RM_5.9.1.sz.mell'!C19</f>
        <v>0</v>
      </c>
      <c r="D17" s="1519">
        <f>'RM_5.9.1.sz.mell'!K19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'RM_5.9.1.sz.mell'!C20</f>
        <v>0</v>
      </c>
      <c r="D18" s="1363">
        <f>'RM_5.9.1.sz.mell'!K20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'RM_5.9.1.sz.mell'!C21</f>
        <v>0</v>
      </c>
      <c r="D19" s="1363">
        <f>'RM_5.9.1.sz.mell'!K21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'RM_5.9.1.sz.mell'!C22</f>
        <v>0</v>
      </c>
      <c r="D20" s="758">
        <f>'RM_5.9.1.sz.mell'!K22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'RM_5.9.1.sz.mell'!C23</f>
        <v>0</v>
      </c>
      <c r="D21" s="1519">
        <f>'RM_5.9.1.sz.mell'!K23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'RM_5.9.1.sz.mell'!C24</f>
        <v>0</v>
      </c>
      <c r="D22" s="1519">
        <f>'RM_5.9.1.sz.mell'!K24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'RM_5.9.1.sz.mell'!C25</f>
        <v>0</v>
      </c>
      <c r="D23" s="1519">
        <f>'RM_5.9.1.sz.mell'!K25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'RM_5.9.1.sz.mell'!C26</f>
        <v>0</v>
      </c>
      <c r="D24" s="1519">
        <f>'RM_5.9.1.sz.mell'!K26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'RM_5.9.1.sz.mell'!C27</f>
        <v>0</v>
      </c>
      <c r="D25" s="758">
        <f>'RM_5.9.1.sz.mell'!K27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'RM_5.9.1.sz.mell'!C28</f>
        <v>0</v>
      </c>
      <c r="D26" s="758">
        <f>'RM_5.9.1.sz.mell'!K28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'RM_5.9.1.sz.mell'!C29</f>
        <v>0</v>
      </c>
      <c r="D27" s="1521">
        <f>'RM_5.9.1.sz.mell'!K29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'RM_5.9.1.sz.mell'!C30</f>
        <v>0</v>
      </c>
      <c r="D28" s="1367">
        <f>'RM_5.9.1.sz.mell'!K30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'RM_5.9.1.sz.mell'!C31</f>
        <v>0</v>
      </c>
      <c r="D29" s="1522">
        <f>'RM_5.9.1.sz.mell'!K31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'RM_5.9.1.sz.mell'!C32</f>
        <v>0</v>
      </c>
      <c r="D30" s="758">
        <f>'RM_5.9.1.sz.mell'!K32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'RM_5.9.1.sz.mell'!C33</f>
        <v>0</v>
      </c>
      <c r="D31" s="1521">
        <f>'RM_5.9.1.sz.mell'!K33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'RM_5.9.1.sz.mell'!C34</f>
        <v>0</v>
      </c>
      <c r="D32" s="1367">
        <f>'RM_5.9.1.sz.mell'!K34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'RM_5.9.1.sz.mell'!C35</f>
        <v>0</v>
      </c>
      <c r="D33" s="1522">
        <f>'RM_5.9.1.sz.mell'!K35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'RM_5.9.1.sz.mell'!C36</f>
        <v>0</v>
      </c>
      <c r="D34" s="758">
        <f>'RM_5.9.1.sz.mell'!K36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'RM_5.9.1.sz.mell'!C37</f>
        <v>0</v>
      </c>
      <c r="D35" s="758">
        <f>'RM_5.9.1.sz.mell'!K37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'RM_5.9.1.sz.mell'!C38</f>
        <v>0</v>
      </c>
      <c r="D36" s="758">
        <f>'RM_5.9.1.sz.mell'!K38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'RM_5.9.1.sz.mell'!C39</f>
        <v>0</v>
      </c>
      <c r="D37" s="758">
        <f>'RM_5.9.1.sz.mell'!K39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'RM_5.9.1.sz.mell'!C40</f>
        <v>0</v>
      </c>
      <c r="D38" s="1521">
        <f>'RM_5.9.1.sz.mell'!K40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'RM_5.9.1.sz.mell'!C41</f>
        <v>0</v>
      </c>
      <c r="D39" s="1367">
        <f>'RM_5.9.1.sz.mell'!K41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'RM_5.9.1.sz.mell'!C42</f>
        <v>0</v>
      </c>
      <c r="D40" s="1522">
        <f>'RM_5.9.1.sz.mell'!K42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'RM_5.9.1.sz.mell'!C43</f>
        <v>0</v>
      </c>
      <c r="D41" s="971">
        <f>'RM_5.9.1.sz.mell'!K43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'RM_5.9.1.sz.mell'!C45</f>
        <v>0</v>
      </c>
      <c r="D45" s="758">
        <f>'RM_5.9.1.sz.mell'!K45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'RM_5.9.1.sz.mell'!C46</f>
        <v>0</v>
      </c>
      <c r="D46" s="1521">
        <f>'RM_5.9.1.sz.mell'!K46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'RM_5.9.1.sz.mell'!C47</f>
        <v>0</v>
      </c>
      <c r="D47" s="1365">
        <f>'RM_5.9.1.sz.mell'!K47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'RM_5.9.1.sz.mell'!C48</f>
        <v>0</v>
      </c>
      <c r="D48" s="1365">
        <f>'RM_5.9.1.sz.mell'!K48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'RM_5.9.1.sz.mell'!C49</f>
        <v>0</v>
      </c>
      <c r="D49" s="1365">
        <f>'RM_5.9.1.sz.mell'!K49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'RM_5.9.1.sz.mell'!C50</f>
        <v>0</v>
      </c>
      <c r="D50" s="1365">
        <f>'RM_5.9.1.sz.mell'!K50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'RM_5.9.1.sz.mell'!C51</f>
        <v>0</v>
      </c>
      <c r="D51" s="758">
        <f>'RM_5.9.1.sz.mell'!K51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'RM_5.9.1.sz.mell'!C52</f>
        <v>0</v>
      </c>
      <c r="D52" s="1521">
        <f>'RM_5.9.1.sz.mell'!K52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'RM_5.9.1.sz.mell'!C53</f>
        <v>0</v>
      </c>
      <c r="D53" s="1365">
        <f>'RM_5.9.1.sz.mell'!K53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'RM_5.9.1.sz.mell'!C54</f>
        <v>0</v>
      </c>
      <c r="D54" s="1365">
        <f>'RM_5.9.1.sz.mell'!K54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'RM_5.9.1.sz.mell'!C55</f>
        <v>0</v>
      </c>
      <c r="D55" s="1365">
        <f>'RM_5.9.1.sz.mell'!K55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'RM_5.9.1.sz.mell'!C56</f>
        <v>0</v>
      </c>
      <c r="D56" s="758">
        <f>'RM_5.9.1.sz.mell'!K56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'RM_5.9.1.sz.mell'!C57</f>
        <v>0</v>
      </c>
      <c r="D57" s="971">
        <f>'RM_5.9.1.sz.mell'!K57</f>
        <v>0</v>
      </c>
      <c r="E57" s="374">
        <f>+E45+E51+E56</f>
        <v>0</v>
      </c>
    </row>
    <row r="58" spans="1:5" ht="15.15" customHeight="1" thickBot="1" x14ac:dyDescent="0.3">
      <c r="C58" s="633">
        <f>'RM_5.9.1.sz.mell'!C58</f>
        <v>0</v>
      </c>
      <c r="D58" s="633">
        <f>'RM_5.9.1.sz.mell'!K58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'RM_5.9.1.sz.mell'!C59</f>
        <v>0</v>
      </c>
      <c r="D59" s="1508">
        <f>'RM_5.9.1.sz.mell'!K59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'RM_5.9.1.sz.mell'!C60</f>
        <v>0</v>
      </c>
      <c r="D60" s="1508">
        <f>'RM_5.9.1.sz.mell'!K60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tabColor theme="8"/>
  </sheetPr>
  <dimension ref="A1:E60"/>
  <sheetViews>
    <sheetView zoomScale="120" zoomScaleNormal="120" workbookViewId="0">
      <selection activeCell="N62" sqref="N62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CONCATENATE("6.9.2. melléklet ",IB_ALAPADATOK!A7," ",IB_ALAPADATOK!B7," ",IB_ALAPADATOK!C7," ",IB_ALAPADATOK!D7)</f>
        <v>6.9.2.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CONCATENATE('IB_6.9.1.sz.mell'!B2:D2)</f>
        <v>7 kvi név</v>
      </c>
      <c r="C2" s="1838"/>
      <c r="D2" s="1839"/>
      <c r="E2" s="966" t="s">
        <v>616</v>
      </c>
    </row>
    <row r="3" spans="1:5" s="465" customFormat="1" ht="23.4" thickBot="1" x14ac:dyDescent="0.3">
      <c r="A3" s="965" t="s">
        <v>203</v>
      </c>
      <c r="B3" s="1837" t="s">
        <v>418</v>
      </c>
      <c r="C3" s="1838"/>
      <c r="D3" s="1839"/>
      <c r="E3" s="966" t="s">
        <v>60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'IB_6.9.1.sz.mell'!E4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'RM_5.9.2.sz.mell'!C10</f>
        <v>0</v>
      </c>
      <c r="D8" s="322">
        <f>'RM_5.9.2.sz.mell'!K10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'RM_5.9.2.sz.mell'!C11</f>
        <v>0</v>
      </c>
      <c r="D9" s="1481">
        <f>'RM_5.9.2.sz.mell'!K11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'RM_5.9.2.sz.mell'!C12</f>
        <v>0</v>
      </c>
      <c r="D10" s="1519">
        <f>'RM_5.9.2.sz.mell'!K12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'RM_5.9.2.sz.mell'!C13</f>
        <v>0</v>
      </c>
      <c r="D11" s="1519">
        <f>'RM_5.9.2.sz.mell'!K13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'RM_5.9.2.sz.mell'!C14</f>
        <v>0</v>
      </c>
      <c r="D12" s="1519">
        <f>'RM_5.9.2.sz.mell'!K14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'RM_5.9.2.sz.mell'!C15</f>
        <v>0</v>
      </c>
      <c r="D13" s="1519">
        <f>'RM_5.9.2.sz.mell'!K15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'RM_5.9.2.sz.mell'!C16</f>
        <v>0</v>
      </c>
      <c r="D14" s="1519">
        <f>'RM_5.9.2.sz.mell'!K16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'RM_5.9.2.sz.mell'!C17</f>
        <v>0</v>
      </c>
      <c r="D15" s="1519">
        <f>'RM_5.9.2.sz.mell'!K17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'RM_5.9.2.sz.mell'!C18</f>
        <v>0</v>
      </c>
      <c r="D16" s="1520">
        <f>'RM_5.9.2.sz.mell'!K18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'RM_5.9.2.sz.mell'!C19</f>
        <v>0</v>
      </c>
      <c r="D17" s="1519">
        <f>'RM_5.9.2.sz.mell'!K19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'RM_5.9.2.sz.mell'!C20</f>
        <v>0</v>
      </c>
      <c r="D18" s="1363">
        <f>'RM_5.9.2.sz.mell'!K20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'RM_5.9.2.sz.mell'!C21</f>
        <v>0</v>
      </c>
      <c r="D19" s="1363">
        <f>'RM_5.9.2.sz.mell'!K21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'RM_5.9.2.sz.mell'!C22</f>
        <v>0</v>
      </c>
      <c r="D20" s="758">
        <f>'RM_5.9.2.sz.mell'!K22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'RM_5.9.2.sz.mell'!C23</f>
        <v>0</v>
      </c>
      <c r="D21" s="1519">
        <f>'RM_5.9.2.sz.mell'!K23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'RM_5.9.2.sz.mell'!C24</f>
        <v>0</v>
      </c>
      <c r="D22" s="1519">
        <f>'RM_5.9.2.sz.mell'!K24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'RM_5.9.2.sz.mell'!C25</f>
        <v>0</v>
      </c>
      <c r="D23" s="1519">
        <f>'RM_5.9.2.sz.mell'!K25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'RM_5.9.2.sz.mell'!C26</f>
        <v>0</v>
      </c>
      <c r="D24" s="1519">
        <f>'RM_5.9.2.sz.mell'!K26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'RM_5.9.2.sz.mell'!C27</f>
        <v>0</v>
      </c>
      <c r="D25" s="758">
        <f>'RM_5.9.2.sz.mell'!K27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'RM_5.9.2.sz.mell'!C28</f>
        <v>0</v>
      </c>
      <c r="D26" s="758">
        <f>'RM_5.9.2.sz.mell'!K28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'RM_5.9.2.sz.mell'!C29</f>
        <v>0</v>
      </c>
      <c r="D27" s="1521">
        <f>'RM_5.9.2.sz.mell'!K29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'RM_5.9.2.sz.mell'!C30</f>
        <v>0</v>
      </c>
      <c r="D28" s="1367">
        <f>'RM_5.9.2.sz.mell'!K30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'RM_5.9.2.sz.mell'!C31</f>
        <v>0</v>
      </c>
      <c r="D29" s="1522">
        <f>'RM_5.9.2.sz.mell'!K31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'RM_5.9.2.sz.mell'!C32</f>
        <v>0</v>
      </c>
      <c r="D30" s="758">
        <f>'RM_5.9.2.sz.mell'!K32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'RM_5.9.2.sz.mell'!C33</f>
        <v>0</v>
      </c>
      <c r="D31" s="1521">
        <f>'RM_5.9.2.sz.mell'!K33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'RM_5.9.2.sz.mell'!C34</f>
        <v>0</v>
      </c>
      <c r="D32" s="1367">
        <f>'RM_5.9.2.sz.mell'!K34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'RM_5.9.2.sz.mell'!C35</f>
        <v>0</v>
      </c>
      <c r="D33" s="1522">
        <f>'RM_5.9.2.sz.mell'!K35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'RM_5.9.2.sz.mell'!C36</f>
        <v>0</v>
      </c>
      <c r="D34" s="758">
        <f>'RM_5.9.2.sz.mell'!K36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'RM_5.9.2.sz.mell'!C37</f>
        <v>0</v>
      </c>
      <c r="D35" s="758">
        <f>'RM_5.9.2.sz.mell'!K37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'RM_5.9.2.sz.mell'!C38</f>
        <v>0</v>
      </c>
      <c r="D36" s="758">
        <f>'RM_5.9.2.sz.mell'!K38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'RM_5.9.2.sz.mell'!C39</f>
        <v>0</v>
      </c>
      <c r="D37" s="758">
        <f>'RM_5.9.2.sz.mell'!K39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'RM_5.9.2.sz.mell'!C40</f>
        <v>0</v>
      </c>
      <c r="D38" s="1521">
        <f>'RM_5.9.2.sz.mell'!K40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'RM_5.9.2.sz.mell'!C41</f>
        <v>0</v>
      </c>
      <c r="D39" s="1367">
        <f>'RM_5.9.2.sz.mell'!K41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'RM_5.9.2.sz.mell'!C42</f>
        <v>0</v>
      </c>
      <c r="D40" s="1522">
        <f>'RM_5.9.2.sz.mell'!K42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'RM_5.9.2.sz.mell'!C43</f>
        <v>0</v>
      </c>
      <c r="D41" s="971">
        <f>'RM_5.9.2.sz.mell'!K43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'RM_5.9.2.sz.mell'!C45</f>
        <v>0</v>
      </c>
      <c r="D45" s="758">
        <f>'RM_5.9.2.sz.mell'!K45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'RM_5.9.2.sz.mell'!C46</f>
        <v>0</v>
      </c>
      <c r="D46" s="1521">
        <f>'RM_5.9.2.sz.mell'!K46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'RM_5.9.2.sz.mell'!C47</f>
        <v>0</v>
      </c>
      <c r="D47" s="1365">
        <f>'RM_5.9.2.sz.mell'!K47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'RM_5.9.2.sz.mell'!C48</f>
        <v>0</v>
      </c>
      <c r="D48" s="1365">
        <f>'RM_5.9.2.sz.mell'!K48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'RM_5.9.2.sz.mell'!C49</f>
        <v>0</v>
      </c>
      <c r="D49" s="1365">
        <f>'RM_5.9.2.sz.mell'!K49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'RM_5.9.2.sz.mell'!C50</f>
        <v>0</v>
      </c>
      <c r="D50" s="1365">
        <f>'RM_5.9.2.sz.mell'!K50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'RM_5.9.2.sz.mell'!C51</f>
        <v>0</v>
      </c>
      <c r="D51" s="758">
        <f>'RM_5.9.2.sz.mell'!K51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'RM_5.9.2.sz.mell'!C52</f>
        <v>0</v>
      </c>
      <c r="D52" s="1521">
        <f>'RM_5.9.2.sz.mell'!K52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'RM_5.9.2.sz.mell'!C53</f>
        <v>0</v>
      </c>
      <c r="D53" s="1365">
        <f>'RM_5.9.2.sz.mell'!K53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'RM_5.9.2.sz.mell'!C54</f>
        <v>0</v>
      </c>
      <c r="D54" s="1365">
        <f>'RM_5.9.2.sz.mell'!K54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'RM_5.9.2.sz.mell'!C55</f>
        <v>0</v>
      </c>
      <c r="D55" s="1365">
        <f>'RM_5.9.2.sz.mell'!K55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'RM_5.9.2.sz.mell'!C56</f>
        <v>0</v>
      </c>
      <c r="D56" s="758">
        <f>'RM_5.9.2.sz.mell'!K56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'RM_5.9.2.sz.mell'!C57</f>
        <v>0</v>
      </c>
      <c r="D57" s="971">
        <f>'RM_5.9.2.sz.mell'!K57</f>
        <v>0</v>
      </c>
      <c r="E57" s="374">
        <f>+E45+E51+E56</f>
        <v>0</v>
      </c>
    </row>
    <row r="58" spans="1:5" ht="15.15" customHeight="1" thickBot="1" x14ac:dyDescent="0.3">
      <c r="C58" s="633">
        <f>'RM_5.9.2.sz.mell'!C58</f>
        <v>0</v>
      </c>
      <c r="D58" s="633">
        <f>'RM_5.9.2.sz.mell'!K58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'RM_5.9.2.sz.mell'!C59</f>
        <v>0</v>
      </c>
      <c r="D59" s="1508">
        <f>'RM_5.9.2.sz.mell'!K59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'RM_5.9.2.sz.mell'!C60</f>
        <v>0</v>
      </c>
      <c r="D60" s="1508">
        <f>'RM_5.9.2.sz.mell'!K60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tabColor theme="8"/>
  </sheetPr>
  <dimension ref="A1:E60"/>
  <sheetViews>
    <sheetView zoomScale="120" zoomScaleNormal="120" workbookViewId="0">
      <selection activeCell="N66" sqref="N66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CONCATENATE("6.9.3. melléklet ",IB_ALAPADATOK!A7," ",IB_ALAPADATOK!B7," ",IB_ALAPADATOK!C7," ",IB_ALAPADATOK!D7)</f>
        <v>6.9.3.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CONCATENATE('IB_6.9.2.sz.mell'!B2:D2)</f>
        <v>7 kvi név</v>
      </c>
      <c r="C2" s="1838"/>
      <c r="D2" s="1839"/>
      <c r="E2" s="966" t="s">
        <v>616</v>
      </c>
    </row>
    <row r="3" spans="1:5" s="465" customFormat="1" ht="23.4" thickBot="1" x14ac:dyDescent="0.3">
      <c r="A3" s="965" t="s">
        <v>203</v>
      </c>
      <c r="B3" s="1837" t="s">
        <v>530</v>
      </c>
      <c r="C3" s="1838"/>
      <c r="D3" s="1839"/>
      <c r="E3" s="966" t="s">
        <v>431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'IB_6.9.2.sz.mell'!E4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'RM_5.9.3.sz.mell'!C10</f>
        <v>0</v>
      </c>
      <c r="D8" s="322">
        <f>'RM_5.9.3.sz.mell'!K10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'RM_5.9.3.sz.mell'!C11</f>
        <v>0</v>
      </c>
      <c r="D9" s="1481">
        <f>'RM_5.9.3.sz.mell'!K11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'RM_5.9.3.sz.mell'!C12</f>
        <v>0</v>
      </c>
      <c r="D10" s="1519">
        <f>'RM_5.9.3.sz.mell'!K12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'RM_5.9.3.sz.mell'!C13</f>
        <v>0</v>
      </c>
      <c r="D11" s="1519">
        <f>'RM_5.9.3.sz.mell'!K13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'RM_5.9.3.sz.mell'!C14</f>
        <v>0</v>
      </c>
      <c r="D12" s="1519">
        <f>'RM_5.9.3.sz.mell'!K14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'RM_5.9.3.sz.mell'!C15</f>
        <v>0</v>
      </c>
      <c r="D13" s="1519">
        <f>'RM_5.9.3.sz.mell'!K15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'RM_5.9.3.sz.mell'!C16</f>
        <v>0</v>
      </c>
      <c r="D14" s="1519">
        <f>'RM_5.9.3.sz.mell'!K16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'RM_5.9.3.sz.mell'!C17</f>
        <v>0</v>
      </c>
      <c r="D15" s="1519">
        <f>'RM_5.9.3.sz.mell'!K17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'RM_5.9.3.sz.mell'!C18</f>
        <v>0</v>
      </c>
      <c r="D16" s="1520">
        <f>'RM_5.9.3.sz.mell'!K18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'RM_5.9.3.sz.mell'!C19</f>
        <v>0</v>
      </c>
      <c r="D17" s="1519">
        <f>'RM_5.9.3.sz.mell'!K19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'RM_5.9.3.sz.mell'!C20</f>
        <v>0</v>
      </c>
      <c r="D18" s="1363">
        <f>'RM_5.9.3.sz.mell'!K20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'RM_5.9.3.sz.mell'!C21</f>
        <v>0</v>
      </c>
      <c r="D19" s="1363">
        <f>'RM_5.9.3.sz.mell'!K21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'RM_5.9.3.sz.mell'!C22</f>
        <v>0</v>
      </c>
      <c r="D20" s="758">
        <f>'RM_5.9.3.sz.mell'!K22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'RM_5.9.3.sz.mell'!C23</f>
        <v>0</v>
      </c>
      <c r="D21" s="1519">
        <f>'RM_5.9.3.sz.mell'!K23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'RM_5.9.3.sz.mell'!C24</f>
        <v>0</v>
      </c>
      <c r="D22" s="1519">
        <f>'RM_5.9.3.sz.mell'!K24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'RM_5.9.3.sz.mell'!C25</f>
        <v>0</v>
      </c>
      <c r="D23" s="1519">
        <f>'RM_5.9.3.sz.mell'!K25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'RM_5.9.3.sz.mell'!C26</f>
        <v>0</v>
      </c>
      <c r="D24" s="1519">
        <f>'RM_5.9.3.sz.mell'!K26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'RM_5.9.3.sz.mell'!C27</f>
        <v>0</v>
      </c>
      <c r="D25" s="758">
        <f>'RM_5.9.3.sz.mell'!K27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'RM_5.9.3.sz.mell'!C28</f>
        <v>0</v>
      </c>
      <c r="D26" s="758">
        <f>'RM_5.9.3.sz.mell'!K28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'RM_5.9.3.sz.mell'!C29</f>
        <v>0</v>
      </c>
      <c r="D27" s="1521">
        <f>'RM_5.9.3.sz.mell'!K29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'RM_5.9.3.sz.mell'!C30</f>
        <v>0</v>
      </c>
      <c r="D28" s="1367">
        <f>'RM_5.9.3.sz.mell'!K30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'RM_5.9.3.sz.mell'!C31</f>
        <v>0</v>
      </c>
      <c r="D29" s="1522">
        <f>'RM_5.9.3.sz.mell'!K31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'RM_5.9.3.sz.mell'!C32</f>
        <v>0</v>
      </c>
      <c r="D30" s="758">
        <f>'RM_5.9.3.sz.mell'!K32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'RM_5.9.3.sz.mell'!C33</f>
        <v>0</v>
      </c>
      <c r="D31" s="1521">
        <f>'RM_5.9.3.sz.mell'!K33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'RM_5.9.3.sz.mell'!C34</f>
        <v>0</v>
      </c>
      <c r="D32" s="1367">
        <f>'RM_5.9.3.sz.mell'!K34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'RM_5.9.3.sz.mell'!C35</f>
        <v>0</v>
      </c>
      <c r="D33" s="1522">
        <f>'RM_5.9.3.sz.mell'!K35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'RM_5.9.3.sz.mell'!C36</f>
        <v>0</v>
      </c>
      <c r="D34" s="758">
        <f>'RM_5.9.3.sz.mell'!K36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'RM_5.9.3.sz.mell'!C37</f>
        <v>0</v>
      </c>
      <c r="D35" s="758">
        <f>'RM_5.9.3.sz.mell'!K37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'RM_5.9.3.sz.mell'!C38</f>
        <v>0</v>
      </c>
      <c r="D36" s="758">
        <f>'RM_5.9.3.sz.mell'!K38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'RM_5.9.3.sz.mell'!C39</f>
        <v>0</v>
      </c>
      <c r="D37" s="758">
        <f>'RM_5.9.3.sz.mell'!K39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'RM_5.9.3.sz.mell'!C40</f>
        <v>0</v>
      </c>
      <c r="D38" s="1521">
        <f>'RM_5.9.3.sz.mell'!K40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'RM_5.9.3.sz.mell'!C41</f>
        <v>0</v>
      </c>
      <c r="D39" s="1367">
        <f>'RM_5.9.3.sz.mell'!K41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'RM_5.9.3.sz.mell'!C42</f>
        <v>0</v>
      </c>
      <c r="D40" s="1522">
        <f>'RM_5.9.3.sz.mell'!K42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'RM_5.9.3.sz.mell'!C43</f>
        <v>0</v>
      </c>
      <c r="D41" s="971">
        <f>'RM_5.9.3.sz.mell'!K43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'RM_5.9.3.sz.mell'!C45</f>
        <v>0</v>
      </c>
      <c r="D45" s="758">
        <f>'RM_5.9.3.sz.mell'!K45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'RM_5.9.3.sz.mell'!C46</f>
        <v>0</v>
      </c>
      <c r="D46" s="1521">
        <f>'RM_5.9.3.sz.mell'!K46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'RM_5.9.3.sz.mell'!C47</f>
        <v>0</v>
      </c>
      <c r="D47" s="1365">
        <f>'RM_5.9.3.sz.mell'!K47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'RM_5.9.3.sz.mell'!C48</f>
        <v>0</v>
      </c>
      <c r="D48" s="1365">
        <f>'RM_5.9.3.sz.mell'!K48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'RM_5.9.3.sz.mell'!C49</f>
        <v>0</v>
      </c>
      <c r="D49" s="1365">
        <f>'RM_5.9.3.sz.mell'!K49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'RM_5.9.3.sz.mell'!C50</f>
        <v>0</v>
      </c>
      <c r="D50" s="1365">
        <f>'RM_5.9.3.sz.mell'!K50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'RM_5.9.3.sz.mell'!C51</f>
        <v>0</v>
      </c>
      <c r="D51" s="758">
        <f>'RM_5.9.3.sz.mell'!K51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'RM_5.9.3.sz.mell'!C52</f>
        <v>0</v>
      </c>
      <c r="D52" s="1521">
        <f>'RM_5.9.3.sz.mell'!K52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'RM_5.9.3.sz.mell'!C53</f>
        <v>0</v>
      </c>
      <c r="D53" s="1365">
        <f>'RM_5.9.3.sz.mell'!K53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'RM_5.9.3.sz.mell'!C54</f>
        <v>0</v>
      </c>
      <c r="D54" s="1365">
        <f>'RM_5.9.3.sz.mell'!K54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'RM_5.9.3.sz.mell'!C55</f>
        <v>0</v>
      </c>
      <c r="D55" s="1365">
        <f>'RM_5.9.3.sz.mell'!K55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'RM_5.9.3.sz.mell'!C56</f>
        <v>0</v>
      </c>
      <c r="D56" s="758">
        <f>'RM_5.9.3.sz.mell'!K56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'RM_5.9.3.sz.mell'!C57</f>
        <v>0</v>
      </c>
      <c r="D57" s="971">
        <f>'RM_5.9.3.sz.mell'!K57</f>
        <v>0</v>
      </c>
      <c r="E57" s="374">
        <f>+E45+E51+E56</f>
        <v>0</v>
      </c>
    </row>
    <row r="58" spans="1:5" ht="15.15" customHeight="1" thickBot="1" x14ac:dyDescent="0.3">
      <c r="C58" s="633">
        <f>'RM_5.9.3.sz.mell'!C58</f>
        <v>0</v>
      </c>
      <c r="D58" s="633">
        <f>'RM_5.9.3.sz.mell'!K58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'RM_5.9.3.sz.mell'!C59</f>
        <v>0</v>
      </c>
      <c r="D59" s="1508">
        <f>'RM_5.9.3.sz.mell'!K59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'RM_5.9.3.sz.mell'!C60</f>
        <v>0</v>
      </c>
      <c r="D60" s="1508">
        <f>'RM_5.9.3.sz.mell'!K60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tabColor theme="8"/>
  </sheetPr>
  <dimension ref="A1:E60"/>
  <sheetViews>
    <sheetView zoomScale="120" zoomScaleNormal="120" workbookViewId="0">
      <selection activeCell="N69" sqref="N68:N69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CONCATENATE("6.10. melléklet ",IB_ALAPADATOK!A7," ",IB_ALAPADATOK!B7," ",IB_ALAPADATOK!C7," ",IB_ALAPADATOK!D7)</f>
        <v>6.10. melléklet a 2019. I. félévi költségvetési tájékoztatóhoz</v>
      </c>
      <c r="C1" s="1833"/>
      <c r="D1" s="1833"/>
      <c r="E1" s="1833"/>
    </row>
    <row r="2" spans="1:5" s="465" customFormat="1" ht="25.5" customHeight="1" thickBot="1" x14ac:dyDescent="0.3">
      <c r="A2" s="965" t="s">
        <v>848</v>
      </c>
      <c r="B2" s="1837" t="str">
        <f>CONCATENATE(IB_ALAPADATOK!B27)</f>
        <v>8 kvi név</v>
      </c>
      <c r="C2" s="1838"/>
      <c r="D2" s="1839"/>
      <c r="E2" s="966" t="s">
        <v>617</v>
      </c>
    </row>
    <row r="3" spans="1:5" s="465" customFormat="1" ht="23.4" thickBot="1" x14ac:dyDescent="0.3">
      <c r="A3" s="965" t="s">
        <v>203</v>
      </c>
      <c r="B3" s="1837" t="s">
        <v>398</v>
      </c>
      <c r="C3" s="1838"/>
      <c r="D3" s="1839"/>
      <c r="E3" s="966" t="s">
        <v>54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'IB_6.2.3.sz.mell'!E4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'RM_5.10.sz.mell'!C10</f>
        <v>0</v>
      </c>
      <c r="D8" s="322">
        <f>'RM_5.10.sz.mell'!K10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'RM_5.10.sz.mell'!C11</f>
        <v>0</v>
      </c>
      <c r="D9" s="1481">
        <f>'RM_5.10.sz.mell'!K11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'RM_5.10.sz.mell'!C12</f>
        <v>0</v>
      </c>
      <c r="D10" s="1519">
        <f>'RM_5.10.sz.mell'!K12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'RM_5.10.sz.mell'!C13</f>
        <v>0</v>
      </c>
      <c r="D11" s="1519">
        <f>'RM_5.10.sz.mell'!K13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'RM_5.10.sz.mell'!C14</f>
        <v>0</v>
      </c>
      <c r="D12" s="1519">
        <f>'RM_5.10.sz.mell'!K14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'RM_5.10.sz.mell'!C15</f>
        <v>0</v>
      </c>
      <c r="D13" s="1519">
        <f>'RM_5.10.sz.mell'!K15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'RM_5.10.sz.mell'!C16</f>
        <v>0</v>
      </c>
      <c r="D14" s="1519">
        <f>'RM_5.10.sz.mell'!K16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'RM_5.10.sz.mell'!C17</f>
        <v>0</v>
      </c>
      <c r="D15" s="1519">
        <f>'RM_5.10.sz.mell'!K17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'RM_5.10.sz.mell'!C18</f>
        <v>0</v>
      </c>
      <c r="D16" s="1520">
        <f>'RM_5.10.sz.mell'!K18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'RM_5.10.sz.mell'!C19</f>
        <v>0</v>
      </c>
      <c r="D17" s="1519">
        <f>'RM_5.10.sz.mell'!K19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'RM_5.10.sz.mell'!C20</f>
        <v>0</v>
      </c>
      <c r="D18" s="1363">
        <f>'RM_5.10.sz.mell'!K20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'RM_5.10.sz.mell'!C21</f>
        <v>0</v>
      </c>
      <c r="D19" s="1363">
        <f>'RM_5.10.sz.mell'!K21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'RM_5.10.sz.mell'!C22</f>
        <v>0</v>
      </c>
      <c r="D20" s="758">
        <f>'RM_5.10.sz.mell'!K22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'RM_5.10.sz.mell'!C23</f>
        <v>0</v>
      </c>
      <c r="D21" s="1519">
        <f>'RM_5.10.sz.mell'!K23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'RM_5.10.sz.mell'!C24</f>
        <v>0</v>
      </c>
      <c r="D22" s="1519">
        <f>'RM_5.10.sz.mell'!K24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'RM_5.10.sz.mell'!C25</f>
        <v>0</v>
      </c>
      <c r="D23" s="1519">
        <f>'RM_5.10.sz.mell'!K25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'RM_5.10.sz.mell'!C26</f>
        <v>0</v>
      </c>
      <c r="D24" s="1519">
        <f>'RM_5.10.sz.mell'!K26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'RM_5.10.sz.mell'!C27</f>
        <v>0</v>
      </c>
      <c r="D25" s="758">
        <f>'RM_5.10.sz.mell'!K27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'RM_5.10.sz.mell'!C28</f>
        <v>0</v>
      </c>
      <c r="D26" s="758">
        <f>'RM_5.10.sz.mell'!K28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'RM_5.10.sz.mell'!C29</f>
        <v>0</v>
      </c>
      <c r="D27" s="1521">
        <f>'RM_5.10.sz.mell'!K29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'RM_5.10.sz.mell'!C30</f>
        <v>0</v>
      </c>
      <c r="D28" s="1367">
        <f>'RM_5.10.sz.mell'!K30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'RM_5.10.sz.mell'!C31</f>
        <v>0</v>
      </c>
      <c r="D29" s="1522">
        <f>'RM_5.10.sz.mell'!K31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'RM_5.10.sz.mell'!C32</f>
        <v>0</v>
      </c>
      <c r="D30" s="758">
        <f>'RM_5.10.sz.mell'!K32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'RM_5.10.sz.mell'!C33</f>
        <v>0</v>
      </c>
      <c r="D31" s="1521">
        <f>'RM_5.10.sz.mell'!K33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'RM_5.10.sz.mell'!C34</f>
        <v>0</v>
      </c>
      <c r="D32" s="1367">
        <f>'RM_5.10.sz.mell'!K34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'RM_5.10.sz.mell'!C35</f>
        <v>0</v>
      </c>
      <c r="D33" s="1522">
        <f>'RM_5.10.sz.mell'!K35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'RM_5.10.sz.mell'!C36</f>
        <v>0</v>
      </c>
      <c r="D34" s="758">
        <f>'RM_5.10.sz.mell'!K36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'RM_5.10.sz.mell'!C37</f>
        <v>0</v>
      </c>
      <c r="D35" s="758">
        <f>'RM_5.10.sz.mell'!K37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'RM_5.10.sz.mell'!C38</f>
        <v>0</v>
      </c>
      <c r="D36" s="758">
        <f>'RM_5.10.sz.mell'!K38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'RM_5.10.sz.mell'!C39</f>
        <v>0</v>
      </c>
      <c r="D37" s="758">
        <f>'RM_5.10.sz.mell'!K39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'RM_5.10.sz.mell'!C40</f>
        <v>0</v>
      </c>
      <c r="D38" s="1521">
        <f>'RM_5.10.sz.mell'!K40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'RM_5.10.sz.mell'!C41</f>
        <v>0</v>
      </c>
      <c r="D39" s="1367">
        <f>'RM_5.10.sz.mell'!K41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'RM_5.10.sz.mell'!C42</f>
        <v>0</v>
      </c>
      <c r="D40" s="1522">
        <f>'RM_5.10.sz.mell'!K42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'RM_5.10.sz.mell'!C43</f>
        <v>0</v>
      </c>
      <c r="D41" s="971">
        <f>'RM_5.10.sz.mell'!K43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'RM_5.10.sz.mell'!C45</f>
        <v>0</v>
      </c>
      <c r="D45" s="758">
        <f>'RM_5.10.sz.mell'!K45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'RM_5.10.sz.mell'!C46</f>
        <v>0</v>
      </c>
      <c r="D46" s="1521">
        <f>'RM_5.10.sz.mell'!K46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'RM_5.10.sz.mell'!C47</f>
        <v>0</v>
      </c>
      <c r="D47" s="1365">
        <f>'RM_5.10.sz.mell'!K47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'RM_5.10.sz.mell'!C48</f>
        <v>0</v>
      </c>
      <c r="D48" s="1365">
        <f>'RM_5.10.sz.mell'!K48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'RM_5.10.sz.mell'!C49</f>
        <v>0</v>
      </c>
      <c r="D49" s="1365">
        <f>'RM_5.10.sz.mell'!K49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'RM_5.10.sz.mell'!C50</f>
        <v>0</v>
      </c>
      <c r="D50" s="1365">
        <f>'RM_5.10.sz.mell'!K50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'RM_5.10.sz.mell'!C51</f>
        <v>0</v>
      </c>
      <c r="D51" s="758">
        <f>'RM_5.10.sz.mell'!K51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'RM_5.10.sz.mell'!C52</f>
        <v>0</v>
      </c>
      <c r="D52" s="1521">
        <f>'RM_5.10.sz.mell'!K52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'RM_5.10.sz.mell'!C53</f>
        <v>0</v>
      </c>
      <c r="D53" s="1365">
        <f>'RM_5.10.sz.mell'!K53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'RM_5.10.sz.mell'!C54</f>
        <v>0</v>
      </c>
      <c r="D54" s="1365">
        <f>'RM_5.10.sz.mell'!K54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'RM_5.10.sz.mell'!C55</f>
        <v>0</v>
      </c>
      <c r="D55" s="1365">
        <f>'RM_5.10.sz.mell'!K55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'RM_5.10.sz.mell'!C56</f>
        <v>0</v>
      </c>
      <c r="D56" s="758">
        <f>'RM_5.10.sz.mell'!K56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'RM_5.10.sz.mell'!C57</f>
        <v>0</v>
      </c>
      <c r="D57" s="971">
        <f>'RM_5.10.sz.mell'!K57</f>
        <v>0</v>
      </c>
      <c r="E57" s="374">
        <f>+E45+E51+E56</f>
        <v>0</v>
      </c>
    </row>
    <row r="58" spans="1:5" ht="15.15" customHeight="1" thickBot="1" x14ac:dyDescent="0.3">
      <c r="C58" s="633">
        <f>'RM_5.10.sz.mell'!C58</f>
        <v>0</v>
      </c>
      <c r="D58" s="633">
        <f>'RM_5.10.sz.mell'!K58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'RM_5.10.sz.mell'!C59</f>
        <v>0</v>
      </c>
      <c r="D59" s="1508">
        <f>'RM_5.10.sz.mell'!K59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'RM_5.10.sz.mell'!C60</f>
        <v>0</v>
      </c>
      <c r="D60" s="1508">
        <f>'RM_5.10.sz.mell'!K60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tabColor theme="8"/>
  </sheetPr>
  <dimension ref="A1:E60"/>
  <sheetViews>
    <sheetView zoomScale="120" zoomScaleNormal="120" workbookViewId="0">
      <selection activeCell="G53" sqref="G53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CONCATENATE("6.10.1. melléklet ",IB_ALAPADATOK!A7," ",IB_ALAPADATOK!B7," ",IB_ALAPADATOK!C7," ",IB_ALAPADATOK!D7)</f>
        <v>6.10.1.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CONCATENATE('IB_6.10.sz.mell'!B2:D2)</f>
        <v>8 kvi név</v>
      </c>
      <c r="C2" s="1838"/>
      <c r="D2" s="1839"/>
      <c r="E2" s="966" t="s">
        <v>617</v>
      </c>
    </row>
    <row r="3" spans="1:5" s="465" customFormat="1" ht="23.4" thickBot="1" x14ac:dyDescent="0.3">
      <c r="A3" s="965" t="s">
        <v>203</v>
      </c>
      <c r="B3" s="1837" t="s">
        <v>417</v>
      </c>
      <c r="C3" s="1838"/>
      <c r="D3" s="1839"/>
      <c r="E3" s="966" t="s">
        <v>59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'IB_6.10.sz.mell'!E4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'RM_5.10.1.sz.mell'!C10</f>
        <v>0</v>
      </c>
      <c r="D8" s="322">
        <f>'RM_5.10.1.sz.mell'!K10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'RM_5.10.1.sz.mell'!C11</f>
        <v>0</v>
      </c>
      <c r="D9" s="1481">
        <f>'RM_5.10.1.sz.mell'!K11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'RM_5.10.1.sz.mell'!C12</f>
        <v>0</v>
      </c>
      <c r="D10" s="1519">
        <f>'RM_5.10.1.sz.mell'!K12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'RM_5.10.1.sz.mell'!C13</f>
        <v>0</v>
      </c>
      <c r="D11" s="1519">
        <f>'RM_5.10.1.sz.mell'!K13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'RM_5.10.1.sz.mell'!C14</f>
        <v>0</v>
      </c>
      <c r="D12" s="1519">
        <f>'RM_5.10.1.sz.mell'!K14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'RM_5.10.1.sz.mell'!C15</f>
        <v>0</v>
      </c>
      <c r="D13" s="1519">
        <f>'RM_5.10.1.sz.mell'!K15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'RM_5.10.1.sz.mell'!C16</f>
        <v>0</v>
      </c>
      <c r="D14" s="1519">
        <f>'RM_5.10.1.sz.mell'!K16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'RM_5.10.1.sz.mell'!C17</f>
        <v>0</v>
      </c>
      <c r="D15" s="1519">
        <f>'RM_5.10.1.sz.mell'!K17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'RM_5.10.1.sz.mell'!C18</f>
        <v>0</v>
      </c>
      <c r="D16" s="1520">
        <f>'RM_5.10.1.sz.mell'!K18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'RM_5.10.1.sz.mell'!C19</f>
        <v>0</v>
      </c>
      <c r="D17" s="1519">
        <f>'RM_5.10.1.sz.mell'!K19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'RM_5.10.1.sz.mell'!C20</f>
        <v>0</v>
      </c>
      <c r="D18" s="1363">
        <f>'RM_5.10.1.sz.mell'!K20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'RM_5.10.1.sz.mell'!C21</f>
        <v>0</v>
      </c>
      <c r="D19" s="1363">
        <f>'RM_5.10.1.sz.mell'!K21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'RM_5.10.1.sz.mell'!C22</f>
        <v>0</v>
      </c>
      <c r="D20" s="758">
        <f>'RM_5.10.1.sz.mell'!K22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'RM_5.10.1.sz.mell'!C23</f>
        <v>0</v>
      </c>
      <c r="D21" s="1519">
        <f>'RM_5.10.1.sz.mell'!K23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'RM_5.10.1.sz.mell'!C24</f>
        <v>0</v>
      </c>
      <c r="D22" s="1519">
        <f>'RM_5.10.1.sz.mell'!K24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'RM_5.10.1.sz.mell'!C25</f>
        <v>0</v>
      </c>
      <c r="D23" s="1519">
        <f>'RM_5.10.1.sz.mell'!K25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'RM_5.10.1.sz.mell'!C26</f>
        <v>0</v>
      </c>
      <c r="D24" s="1519">
        <f>'RM_5.10.1.sz.mell'!K26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'RM_5.10.1.sz.mell'!C27</f>
        <v>0</v>
      </c>
      <c r="D25" s="758">
        <f>'RM_5.10.1.sz.mell'!K27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'RM_5.10.1.sz.mell'!C28</f>
        <v>0</v>
      </c>
      <c r="D26" s="758">
        <f>'RM_5.10.1.sz.mell'!K28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'RM_5.10.1.sz.mell'!C29</f>
        <v>0</v>
      </c>
      <c r="D27" s="1521">
        <f>'RM_5.10.1.sz.mell'!K29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'RM_5.10.1.sz.mell'!C30</f>
        <v>0</v>
      </c>
      <c r="D28" s="1367">
        <f>'RM_5.10.1.sz.mell'!K30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'RM_5.10.1.sz.mell'!C31</f>
        <v>0</v>
      </c>
      <c r="D29" s="1522">
        <f>'RM_5.10.1.sz.mell'!K31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'RM_5.10.1.sz.mell'!C32</f>
        <v>0</v>
      </c>
      <c r="D30" s="758">
        <f>'RM_5.10.1.sz.mell'!K32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'RM_5.10.1.sz.mell'!C33</f>
        <v>0</v>
      </c>
      <c r="D31" s="1521">
        <f>'RM_5.10.1.sz.mell'!K33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'RM_5.10.1.sz.mell'!C34</f>
        <v>0</v>
      </c>
      <c r="D32" s="1367">
        <f>'RM_5.10.1.sz.mell'!K34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'RM_5.10.1.sz.mell'!C35</f>
        <v>0</v>
      </c>
      <c r="D33" s="1522">
        <f>'RM_5.10.1.sz.mell'!K35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'RM_5.10.1.sz.mell'!C36</f>
        <v>0</v>
      </c>
      <c r="D34" s="758">
        <f>'RM_5.10.1.sz.mell'!K36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'RM_5.10.1.sz.mell'!C37</f>
        <v>0</v>
      </c>
      <c r="D35" s="758">
        <f>'RM_5.10.1.sz.mell'!K37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'RM_5.10.1.sz.mell'!C38</f>
        <v>0</v>
      </c>
      <c r="D36" s="758">
        <f>'RM_5.10.1.sz.mell'!K38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'RM_5.10.1.sz.mell'!C39</f>
        <v>0</v>
      </c>
      <c r="D37" s="758">
        <f>'RM_5.10.1.sz.mell'!K39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'RM_5.10.1.sz.mell'!C40</f>
        <v>0</v>
      </c>
      <c r="D38" s="1521">
        <f>'RM_5.10.1.sz.mell'!K40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'RM_5.10.1.sz.mell'!C41</f>
        <v>0</v>
      </c>
      <c r="D39" s="1367">
        <f>'RM_5.10.1.sz.mell'!K41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'RM_5.10.1.sz.mell'!C42</f>
        <v>0</v>
      </c>
      <c r="D40" s="1522">
        <f>'RM_5.10.1.sz.mell'!K42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'RM_5.10.1.sz.mell'!C43</f>
        <v>0</v>
      </c>
      <c r="D41" s="971">
        <f>'RM_5.10.1.sz.mell'!K43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'RM_5.10.1.sz.mell'!C45</f>
        <v>0</v>
      </c>
      <c r="D45" s="758">
        <f>'RM_5.10.1.sz.mell'!K45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'RM_5.10.1.sz.mell'!C46</f>
        <v>0</v>
      </c>
      <c r="D46" s="1521">
        <f>'RM_5.10.1.sz.mell'!K46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'RM_5.10.1.sz.mell'!C47</f>
        <v>0</v>
      </c>
      <c r="D47" s="1365">
        <f>'RM_5.10.1.sz.mell'!K47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'RM_5.10.1.sz.mell'!C48</f>
        <v>0</v>
      </c>
      <c r="D48" s="1365">
        <f>'RM_5.10.1.sz.mell'!K48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'RM_5.10.1.sz.mell'!C49</f>
        <v>0</v>
      </c>
      <c r="D49" s="1365">
        <f>'RM_5.10.1.sz.mell'!K49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'RM_5.10.1.sz.mell'!C50</f>
        <v>0</v>
      </c>
      <c r="D50" s="1365">
        <f>'RM_5.10.1.sz.mell'!K50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'RM_5.10.1.sz.mell'!C51</f>
        <v>0</v>
      </c>
      <c r="D51" s="758">
        <f>'RM_5.10.1.sz.mell'!K51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'RM_5.10.1.sz.mell'!C52</f>
        <v>0</v>
      </c>
      <c r="D52" s="1521">
        <f>'RM_5.10.1.sz.mell'!K52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'RM_5.10.1.sz.mell'!C53</f>
        <v>0</v>
      </c>
      <c r="D53" s="1365">
        <f>'RM_5.10.1.sz.mell'!K53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'RM_5.10.1.sz.mell'!C54</f>
        <v>0</v>
      </c>
      <c r="D54" s="1365">
        <f>'RM_5.10.1.sz.mell'!K54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'RM_5.10.1.sz.mell'!C55</f>
        <v>0</v>
      </c>
      <c r="D55" s="1365">
        <f>'RM_5.10.1.sz.mell'!K55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'RM_5.10.1.sz.mell'!C56</f>
        <v>0</v>
      </c>
      <c r="D56" s="758">
        <f>'RM_5.10.1.sz.mell'!K56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'RM_5.10.1.sz.mell'!C57</f>
        <v>0</v>
      </c>
      <c r="D57" s="971">
        <f>'RM_5.10.1.sz.mell'!K57</f>
        <v>0</v>
      </c>
      <c r="E57" s="374">
        <f>+E45+E51+E56</f>
        <v>0</v>
      </c>
    </row>
    <row r="58" spans="1:5" ht="15.15" customHeight="1" thickBot="1" x14ac:dyDescent="0.3">
      <c r="C58" s="633">
        <f>'RM_5.10.1.sz.mell'!C58</f>
        <v>0</v>
      </c>
      <c r="D58" s="633">
        <f>'RM_5.10.1.sz.mell'!K58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'RM_5.10.1.sz.mell'!C59</f>
        <v>0</v>
      </c>
      <c r="D59" s="1508">
        <f>'RM_5.10.1.sz.mell'!K59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'RM_5.10.1.sz.mell'!C60</f>
        <v>0</v>
      </c>
      <c r="D60" s="1508">
        <f>'RM_5.10.1.sz.mell'!K60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tabColor theme="8"/>
  </sheetPr>
  <dimension ref="A1:E60"/>
  <sheetViews>
    <sheetView topLeftCell="B1" zoomScale="120" zoomScaleNormal="120" workbookViewId="0">
      <selection activeCell="O61" sqref="O61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CONCATENATE("6.10.2. melléklet ",IB_ALAPADATOK!A7," ",IB_ALAPADATOK!B7," ",IB_ALAPADATOK!C7," ",IB_ALAPADATOK!D7)</f>
        <v>6.10.2.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CONCATENATE('IB_6.10.1.sz.mell'!B2:D2)</f>
        <v>8 kvi név</v>
      </c>
      <c r="C2" s="1838"/>
      <c r="D2" s="1839"/>
      <c r="E2" s="966" t="s">
        <v>617</v>
      </c>
    </row>
    <row r="3" spans="1:5" s="465" customFormat="1" ht="23.4" thickBot="1" x14ac:dyDescent="0.3">
      <c r="A3" s="965" t="s">
        <v>203</v>
      </c>
      <c r="B3" s="1837" t="s">
        <v>418</v>
      </c>
      <c r="C3" s="1838"/>
      <c r="D3" s="1839"/>
      <c r="E3" s="966" t="s">
        <v>60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'IB_6.10.1.sz.mell'!E4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'RM_5.10.2.sz.mell'!C10</f>
        <v>0</v>
      </c>
      <c r="D8" s="322">
        <f>'RM_5.10.2.sz.mell'!K10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'RM_5.10.2.sz.mell'!C11</f>
        <v>0</v>
      </c>
      <c r="D9" s="1481">
        <f>'RM_5.10.2.sz.mell'!K11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'RM_5.10.2.sz.mell'!C12</f>
        <v>0</v>
      </c>
      <c r="D10" s="1519">
        <f>'RM_5.10.2.sz.mell'!K12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'RM_5.10.2.sz.mell'!C13</f>
        <v>0</v>
      </c>
      <c r="D11" s="1519">
        <f>'RM_5.10.2.sz.mell'!K13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'RM_5.10.2.sz.mell'!C14</f>
        <v>0</v>
      </c>
      <c r="D12" s="1519">
        <f>'RM_5.10.2.sz.mell'!K14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'RM_5.10.2.sz.mell'!C15</f>
        <v>0</v>
      </c>
      <c r="D13" s="1519">
        <f>'RM_5.10.2.sz.mell'!K15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'RM_5.10.2.sz.mell'!C16</f>
        <v>0</v>
      </c>
      <c r="D14" s="1519">
        <f>'RM_5.10.2.sz.mell'!K16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'RM_5.10.2.sz.mell'!C17</f>
        <v>0</v>
      </c>
      <c r="D15" s="1519">
        <f>'RM_5.10.2.sz.mell'!K17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'RM_5.10.2.sz.mell'!C18</f>
        <v>0</v>
      </c>
      <c r="D16" s="1520">
        <f>'RM_5.10.2.sz.mell'!K18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'RM_5.10.2.sz.mell'!C19</f>
        <v>0</v>
      </c>
      <c r="D17" s="1519">
        <f>'RM_5.10.2.sz.mell'!K19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'RM_5.10.2.sz.mell'!C20</f>
        <v>0</v>
      </c>
      <c r="D18" s="1363">
        <f>'RM_5.10.2.sz.mell'!K20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'RM_5.10.2.sz.mell'!C21</f>
        <v>0</v>
      </c>
      <c r="D19" s="1363">
        <f>'RM_5.10.2.sz.mell'!K21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'RM_5.10.2.sz.mell'!C22</f>
        <v>0</v>
      </c>
      <c r="D20" s="758">
        <f>'RM_5.10.2.sz.mell'!K22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'RM_5.10.2.sz.mell'!C23</f>
        <v>0</v>
      </c>
      <c r="D21" s="1519">
        <f>'RM_5.10.2.sz.mell'!K23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'RM_5.10.2.sz.mell'!C24</f>
        <v>0</v>
      </c>
      <c r="D22" s="1519">
        <f>'RM_5.10.2.sz.mell'!K24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'RM_5.10.2.sz.mell'!C25</f>
        <v>0</v>
      </c>
      <c r="D23" s="1519">
        <f>'RM_5.10.2.sz.mell'!K25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'RM_5.10.2.sz.mell'!C26</f>
        <v>0</v>
      </c>
      <c r="D24" s="1519">
        <f>'RM_5.10.2.sz.mell'!K26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'RM_5.10.2.sz.mell'!C27</f>
        <v>0</v>
      </c>
      <c r="D25" s="758">
        <f>'RM_5.10.2.sz.mell'!K27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'RM_5.10.2.sz.mell'!C28</f>
        <v>0</v>
      </c>
      <c r="D26" s="758">
        <f>'RM_5.10.2.sz.mell'!K28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'RM_5.10.2.sz.mell'!C29</f>
        <v>0</v>
      </c>
      <c r="D27" s="1521">
        <f>'RM_5.10.2.sz.mell'!K29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'RM_5.10.2.sz.mell'!C30</f>
        <v>0</v>
      </c>
      <c r="D28" s="1367">
        <f>'RM_5.10.2.sz.mell'!K30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'RM_5.10.2.sz.mell'!C31</f>
        <v>0</v>
      </c>
      <c r="D29" s="1522">
        <f>'RM_5.10.2.sz.mell'!K31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'RM_5.10.2.sz.mell'!C32</f>
        <v>0</v>
      </c>
      <c r="D30" s="758">
        <f>'RM_5.10.2.sz.mell'!K32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'RM_5.10.2.sz.mell'!C33</f>
        <v>0</v>
      </c>
      <c r="D31" s="1521">
        <f>'RM_5.10.2.sz.mell'!K33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'RM_5.10.2.sz.mell'!C34</f>
        <v>0</v>
      </c>
      <c r="D32" s="1367">
        <f>'RM_5.10.2.sz.mell'!K34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'RM_5.10.2.sz.mell'!C35</f>
        <v>0</v>
      </c>
      <c r="D33" s="1522">
        <f>'RM_5.10.2.sz.mell'!K35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'RM_5.10.2.sz.mell'!C36</f>
        <v>0</v>
      </c>
      <c r="D34" s="758">
        <f>'RM_5.10.2.sz.mell'!K36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'RM_5.10.2.sz.mell'!C37</f>
        <v>0</v>
      </c>
      <c r="D35" s="758">
        <f>'RM_5.10.2.sz.mell'!K37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'RM_5.10.2.sz.mell'!C38</f>
        <v>0</v>
      </c>
      <c r="D36" s="758">
        <f>'RM_5.10.2.sz.mell'!K38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'RM_5.10.2.sz.mell'!C39</f>
        <v>0</v>
      </c>
      <c r="D37" s="758">
        <f>'RM_5.10.2.sz.mell'!K39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'RM_5.10.2.sz.mell'!C40</f>
        <v>0</v>
      </c>
      <c r="D38" s="1521">
        <f>'RM_5.10.2.sz.mell'!K40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'RM_5.10.2.sz.mell'!C41</f>
        <v>0</v>
      </c>
      <c r="D39" s="1367">
        <f>'RM_5.10.2.sz.mell'!K41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'RM_5.10.2.sz.mell'!C42</f>
        <v>0</v>
      </c>
      <c r="D40" s="1522">
        <f>'RM_5.10.2.sz.mell'!K42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'RM_5.10.2.sz.mell'!C43</f>
        <v>0</v>
      </c>
      <c r="D41" s="971">
        <f>'RM_5.10.2.sz.mell'!K43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'RM_5.10.2.sz.mell'!C45</f>
        <v>0</v>
      </c>
      <c r="D45" s="758">
        <f>'RM_5.10.2.sz.mell'!K45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'RM_5.10.2.sz.mell'!C46</f>
        <v>0</v>
      </c>
      <c r="D46" s="1521">
        <f>'RM_5.10.2.sz.mell'!K46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'RM_5.10.2.sz.mell'!C47</f>
        <v>0</v>
      </c>
      <c r="D47" s="1365">
        <f>'RM_5.10.2.sz.mell'!K47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'RM_5.10.2.sz.mell'!C48</f>
        <v>0</v>
      </c>
      <c r="D48" s="1365">
        <f>'RM_5.10.2.sz.mell'!K48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'RM_5.10.2.sz.mell'!C49</f>
        <v>0</v>
      </c>
      <c r="D49" s="1365">
        <f>'RM_5.10.2.sz.mell'!K49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'RM_5.10.2.sz.mell'!C50</f>
        <v>0</v>
      </c>
      <c r="D50" s="1365">
        <f>'RM_5.10.2.sz.mell'!K50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'RM_5.10.2.sz.mell'!C51</f>
        <v>0</v>
      </c>
      <c r="D51" s="758">
        <f>'RM_5.10.2.sz.mell'!K51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'RM_5.10.2.sz.mell'!C52</f>
        <v>0</v>
      </c>
      <c r="D52" s="1521">
        <f>'RM_5.10.2.sz.mell'!K52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'RM_5.10.2.sz.mell'!C53</f>
        <v>0</v>
      </c>
      <c r="D53" s="1365">
        <f>'RM_5.10.2.sz.mell'!K53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'RM_5.10.2.sz.mell'!C54</f>
        <v>0</v>
      </c>
      <c r="D54" s="1365">
        <f>'RM_5.10.2.sz.mell'!K54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'RM_5.10.2.sz.mell'!C55</f>
        <v>0</v>
      </c>
      <c r="D55" s="1365">
        <f>'RM_5.10.2.sz.mell'!K55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'RM_5.10.2.sz.mell'!C56</f>
        <v>0</v>
      </c>
      <c r="D56" s="758">
        <f>'RM_5.10.2.sz.mell'!K56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'RM_5.10.2.sz.mell'!C57</f>
        <v>0</v>
      </c>
      <c r="D57" s="971">
        <f>'RM_5.10.2.sz.mell'!K57</f>
        <v>0</v>
      </c>
      <c r="E57" s="374">
        <f>+E45+E51+E56</f>
        <v>0</v>
      </c>
    </row>
    <row r="58" spans="1:5" ht="15.15" customHeight="1" thickBot="1" x14ac:dyDescent="0.3">
      <c r="C58" s="633">
        <f>'RM_5.10.2.sz.mell'!C58</f>
        <v>0</v>
      </c>
      <c r="D58" s="633">
        <f>'RM_5.10.2.sz.mell'!K58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'RM_5.10.2.sz.mell'!C59</f>
        <v>0</v>
      </c>
      <c r="D59" s="1508">
        <f>'RM_5.10.2.sz.mell'!K59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'RM_5.10.2.sz.mell'!C60</f>
        <v>0</v>
      </c>
      <c r="D60" s="1508">
        <f>'RM_5.10.2.sz.mell'!K60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tabColor theme="8"/>
  </sheetPr>
  <dimension ref="A1:E60"/>
  <sheetViews>
    <sheetView zoomScale="120" zoomScaleNormal="120" workbookViewId="0">
      <selection activeCell="M63" sqref="M63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CONCATENATE("6.10.3. melléklet ",IB_ALAPADATOK!A7," ",IB_ALAPADATOK!B7," ",IB_ALAPADATOK!C7," ",IB_ALAPADATOK!D7)</f>
        <v>6.10.3.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CONCATENATE('IB_6.10.2.sz.mell'!B2:D2)</f>
        <v>8 kvi név</v>
      </c>
      <c r="C2" s="1838"/>
      <c r="D2" s="1839"/>
      <c r="E2" s="966" t="s">
        <v>617</v>
      </c>
    </row>
    <row r="3" spans="1:5" s="465" customFormat="1" ht="23.4" thickBot="1" x14ac:dyDescent="0.3">
      <c r="A3" s="965" t="s">
        <v>203</v>
      </c>
      <c r="B3" s="1837" t="s">
        <v>530</v>
      </c>
      <c r="C3" s="1838"/>
      <c r="D3" s="1839"/>
      <c r="E3" s="966" t="s">
        <v>431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'IB_6.10.2.sz.mell'!E4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'RM_5.10.3.sz.mell'!C10</f>
        <v>0</v>
      </c>
      <c r="D8" s="322">
        <f>'RM_5.10.3.sz.mell'!K10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'RM_5.10.3.sz.mell'!C11</f>
        <v>0</v>
      </c>
      <c r="D9" s="1481">
        <f>'RM_5.10.3.sz.mell'!K11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'RM_5.10.3.sz.mell'!C12</f>
        <v>0</v>
      </c>
      <c r="D10" s="1519">
        <f>'RM_5.10.3.sz.mell'!K12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'RM_5.10.3.sz.mell'!C13</f>
        <v>0</v>
      </c>
      <c r="D11" s="1519">
        <f>'RM_5.10.3.sz.mell'!K13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'RM_5.10.3.sz.mell'!C14</f>
        <v>0</v>
      </c>
      <c r="D12" s="1519">
        <f>'RM_5.10.3.sz.mell'!K14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'RM_5.10.3.sz.mell'!C15</f>
        <v>0</v>
      </c>
      <c r="D13" s="1519">
        <f>'RM_5.10.3.sz.mell'!K15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'RM_5.10.3.sz.mell'!C16</f>
        <v>0</v>
      </c>
      <c r="D14" s="1519">
        <f>'RM_5.10.3.sz.mell'!K16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'RM_5.10.3.sz.mell'!C17</f>
        <v>0</v>
      </c>
      <c r="D15" s="1519">
        <f>'RM_5.10.3.sz.mell'!K17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'RM_5.10.3.sz.mell'!C18</f>
        <v>0</v>
      </c>
      <c r="D16" s="1520">
        <f>'RM_5.10.3.sz.mell'!K18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'RM_5.10.3.sz.mell'!C19</f>
        <v>0</v>
      </c>
      <c r="D17" s="1519">
        <f>'RM_5.10.3.sz.mell'!K19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'RM_5.10.3.sz.mell'!C20</f>
        <v>0</v>
      </c>
      <c r="D18" s="1363">
        <f>'RM_5.10.3.sz.mell'!K20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'RM_5.10.3.sz.mell'!C21</f>
        <v>0</v>
      </c>
      <c r="D19" s="1363">
        <f>'RM_5.10.3.sz.mell'!K21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'RM_5.10.3.sz.mell'!C22</f>
        <v>0</v>
      </c>
      <c r="D20" s="758">
        <f>'RM_5.10.3.sz.mell'!K22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'RM_5.10.3.sz.mell'!C23</f>
        <v>0</v>
      </c>
      <c r="D21" s="1519">
        <f>'RM_5.10.3.sz.mell'!K23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'RM_5.10.3.sz.mell'!C24</f>
        <v>0</v>
      </c>
      <c r="D22" s="1519">
        <f>'RM_5.10.3.sz.mell'!K24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'RM_5.10.3.sz.mell'!C25</f>
        <v>0</v>
      </c>
      <c r="D23" s="1519">
        <f>'RM_5.10.3.sz.mell'!K25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'RM_5.10.3.sz.mell'!C26</f>
        <v>0</v>
      </c>
      <c r="D24" s="1519">
        <f>'RM_5.10.3.sz.mell'!K26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'RM_5.10.3.sz.mell'!C27</f>
        <v>0</v>
      </c>
      <c r="D25" s="758">
        <f>'RM_5.10.3.sz.mell'!K27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'RM_5.10.3.sz.mell'!C28</f>
        <v>0</v>
      </c>
      <c r="D26" s="758">
        <f>'RM_5.10.3.sz.mell'!K28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'RM_5.10.3.sz.mell'!C29</f>
        <v>0</v>
      </c>
      <c r="D27" s="1521">
        <f>'RM_5.10.3.sz.mell'!K29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'RM_5.10.3.sz.mell'!C30</f>
        <v>0</v>
      </c>
      <c r="D28" s="1367">
        <f>'RM_5.10.3.sz.mell'!K30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'RM_5.10.3.sz.mell'!C31</f>
        <v>0</v>
      </c>
      <c r="D29" s="1522">
        <f>'RM_5.10.3.sz.mell'!K31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'RM_5.10.3.sz.mell'!C32</f>
        <v>0</v>
      </c>
      <c r="D30" s="758">
        <f>'RM_5.10.3.sz.mell'!K32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'RM_5.10.3.sz.mell'!C33</f>
        <v>0</v>
      </c>
      <c r="D31" s="1521">
        <f>'RM_5.10.3.sz.mell'!K33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'RM_5.10.3.sz.mell'!C34</f>
        <v>0</v>
      </c>
      <c r="D32" s="1367">
        <f>'RM_5.10.3.sz.mell'!K34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'RM_5.10.3.sz.mell'!C35</f>
        <v>0</v>
      </c>
      <c r="D33" s="1522">
        <f>'RM_5.10.3.sz.mell'!K35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'RM_5.10.3.sz.mell'!C36</f>
        <v>0</v>
      </c>
      <c r="D34" s="758">
        <f>'RM_5.10.3.sz.mell'!K36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'RM_5.10.3.sz.mell'!C37</f>
        <v>0</v>
      </c>
      <c r="D35" s="758">
        <f>'RM_5.10.3.sz.mell'!K37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'RM_5.10.3.sz.mell'!C38</f>
        <v>0</v>
      </c>
      <c r="D36" s="758">
        <f>'RM_5.10.3.sz.mell'!K38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'RM_5.10.3.sz.mell'!C39</f>
        <v>0</v>
      </c>
      <c r="D37" s="758">
        <f>'RM_5.10.3.sz.mell'!K39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'RM_5.10.3.sz.mell'!C40</f>
        <v>0</v>
      </c>
      <c r="D38" s="1521">
        <f>'RM_5.10.3.sz.mell'!K40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'RM_5.10.3.sz.mell'!C41</f>
        <v>0</v>
      </c>
      <c r="D39" s="1367">
        <f>'RM_5.10.3.sz.mell'!K41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'RM_5.10.3.sz.mell'!C42</f>
        <v>0</v>
      </c>
      <c r="D40" s="1522">
        <f>'RM_5.10.3.sz.mell'!K42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'RM_5.10.3.sz.mell'!C43</f>
        <v>0</v>
      </c>
      <c r="D41" s="971">
        <f>'RM_5.10.3.sz.mell'!K43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'RM_5.10.3.sz.mell'!C45</f>
        <v>0</v>
      </c>
      <c r="D45" s="322">
        <f>'RM_5.10.3.sz.mell'!K45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'RM_5.10.3.sz.mell'!C46</f>
        <v>0</v>
      </c>
      <c r="D46" s="1521">
        <f>'RM_5.10.3.sz.mell'!K46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'RM_5.10.3.sz.mell'!C47</f>
        <v>0</v>
      </c>
      <c r="D47" s="1365">
        <f>'RM_5.10.3.sz.mell'!K47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'RM_5.10.3.sz.mell'!C48</f>
        <v>0</v>
      </c>
      <c r="D48" s="1365">
        <f>'RM_5.10.3.sz.mell'!K48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'RM_5.10.3.sz.mell'!C49</f>
        <v>0</v>
      </c>
      <c r="D49" s="1365">
        <f>'RM_5.10.3.sz.mell'!K49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'RM_5.10.3.sz.mell'!C50</f>
        <v>0</v>
      </c>
      <c r="D50" s="1365">
        <f>'RM_5.10.3.sz.mell'!K50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'RM_5.10.3.sz.mell'!C51</f>
        <v>0</v>
      </c>
      <c r="D51" s="758">
        <f>'RM_5.10.3.sz.mell'!K51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'RM_5.10.3.sz.mell'!C52</f>
        <v>0</v>
      </c>
      <c r="D52" s="1521">
        <f>'RM_5.10.3.sz.mell'!K52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'RM_5.10.3.sz.mell'!C53</f>
        <v>0</v>
      </c>
      <c r="D53" s="1365">
        <f>'RM_5.10.3.sz.mell'!K53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'RM_5.10.3.sz.mell'!C54</f>
        <v>0</v>
      </c>
      <c r="D54" s="1365">
        <f>'RM_5.10.3.sz.mell'!K54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'RM_5.10.3.sz.mell'!C55</f>
        <v>0</v>
      </c>
      <c r="D55" s="1365">
        <f>'RM_5.10.3.sz.mell'!K55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'RM_5.10.3.sz.mell'!C56</f>
        <v>0</v>
      </c>
      <c r="D56" s="758">
        <f>'RM_5.10.3.sz.mell'!K56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'RM_5.10.3.sz.mell'!C57</f>
        <v>0</v>
      </c>
      <c r="D57" s="971">
        <f>'RM_5.10.3.sz.mell'!K57</f>
        <v>0</v>
      </c>
      <c r="E57" s="374">
        <f>+E45+E51+E56</f>
        <v>0</v>
      </c>
    </row>
    <row r="58" spans="1:5" ht="15.15" customHeight="1" thickBot="1" x14ac:dyDescent="0.3">
      <c r="C58" s="633">
        <f>'RM_5.10.3.sz.mell'!C58</f>
        <v>0</v>
      </c>
      <c r="D58" s="633">
        <f>'RM_5.10.3.sz.mell'!K58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'RM_5.10.3.sz.mell'!C59</f>
        <v>0</v>
      </c>
      <c r="D59" s="1508">
        <f>'RM_5.10.3.sz.mell'!K59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'RM_5.10.3.sz.mell'!C60</f>
        <v>0</v>
      </c>
      <c r="D60" s="1508">
        <f>'RM_5.10.3.sz.mell'!K60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tabColor theme="8"/>
  </sheetPr>
  <dimension ref="A1:E60"/>
  <sheetViews>
    <sheetView zoomScale="120" zoomScaleNormal="120" workbookViewId="0">
      <selection activeCell="N59" sqref="N59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CONCATENATE("6.11. melléklet ",IB_ALAPADATOK!A7," ",IB_ALAPADATOK!B7," ",IB_ALAPADATOK!C7," ",IB_ALAPADATOK!D7)</f>
        <v>6.11. melléklet a 2019. I. félévi költségvetési tájékoztatóhoz</v>
      </c>
      <c r="C1" s="1833"/>
      <c r="D1" s="1833"/>
      <c r="E1" s="1833"/>
    </row>
    <row r="2" spans="1:5" s="465" customFormat="1" ht="25.5" customHeight="1" thickBot="1" x14ac:dyDescent="0.3">
      <c r="A2" s="965" t="s">
        <v>848</v>
      </c>
      <c r="B2" s="1837" t="str">
        <f>CONCATENATE(IB_ALAPADATOK!B29)</f>
        <v>9 kvi név</v>
      </c>
      <c r="C2" s="1838"/>
      <c r="D2" s="1839"/>
      <c r="E2" s="966" t="s">
        <v>618</v>
      </c>
    </row>
    <row r="3" spans="1:5" s="465" customFormat="1" ht="23.4" thickBot="1" x14ac:dyDescent="0.3">
      <c r="A3" s="965" t="s">
        <v>203</v>
      </c>
      <c r="B3" s="1837" t="s">
        <v>398</v>
      </c>
      <c r="C3" s="1838"/>
      <c r="D3" s="1839"/>
      <c r="E3" s="966" t="s">
        <v>54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'IB_6.2.3.sz.mell'!E4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'RM_5.11.sz.mell'!C10</f>
        <v>0</v>
      </c>
      <c r="D8" s="322">
        <f>'RM_5.11.sz.mell'!K10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'RM_5.11.sz.mell'!C11</f>
        <v>0</v>
      </c>
      <c r="D9" s="1481">
        <f>'RM_5.11.sz.mell'!K11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'RM_5.11.sz.mell'!C12</f>
        <v>0</v>
      </c>
      <c r="D10" s="1519">
        <f>'RM_5.11.sz.mell'!K12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'RM_5.11.sz.mell'!C13</f>
        <v>0</v>
      </c>
      <c r="D11" s="1519">
        <f>'RM_5.11.sz.mell'!K13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'RM_5.11.sz.mell'!C14</f>
        <v>0</v>
      </c>
      <c r="D12" s="1519">
        <f>'RM_5.11.sz.mell'!K14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'RM_5.11.sz.mell'!C15</f>
        <v>0</v>
      </c>
      <c r="D13" s="1519">
        <f>'RM_5.11.sz.mell'!K15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'RM_5.11.sz.mell'!C16</f>
        <v>0</v>
      </c>
      <c r="D14" s="1519">
        <f>'RM_5.11.sz.mell'!K16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'RM_5.11.sz.mell'!C17</f>
        <v>0</v>
      </c>
      <c r="D15" s="1519">
        <f>'RM_5.11.sz.mell'!K17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'RM_5.11.sz.mell'!C18</f>
        <v>0</v>
      </c>
      <c r="D16" s="1520">
        <f>'RM_5.11.sz.mell'!K18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'RM_5.11.sz.mell'!C19</f>
        <v>0</v>
      </c>
      <c r="D17" s="1519">
        <f>'RM_5.11.sz.mell'!K19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'RM_5.11.sz.mell'!C20</f>
        <v>0</v>
      </c>
      <c r="D18" s="1363">
        <f>'RM_5.11.sz.mell'!K20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'RM_5.11.sz.mell'!C21</f>
        <v>0</v>
      </c>
      <c r="D19" s="1363">
        <f>'RM_5.11.sz.mell'!K21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'RM_5.11.sz.mell'!C22</f>
        <v>0</v>
      </c>
      <c r="D20" s="758">
        <f>'RM_5.11.sz.mell'!K22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'RM_5.11.sz.mell'!C23</f>
        <v>0</v>
      </c>
      <c r="D21" s="1519">
        <f>'RM_5.11.sz.mell'!K23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'RM_5.11.sz.mell'!C24</f>
        <v>0</v>
      </c>
      <c r="D22" s="1519">
        <f>'RM_5.11.sz.mell'!K24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'RM_5.11.sz.mell'!C25</f>
        <v>0</v>
      </c>
      <c r="D23" s="1519">
        <f>'RM_5.11.sz.mell'!K25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'RM_5.11.sz.mell'!C26</f>
        <v>0</v>
      </c>
      <c r="D24" s="1519">
        <f>'RM_5.11.sz.mell'!K26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'RM_5.11.sz.mell'!C27</f>
        <v>0</v>
      </c>
      <c r="D25" s="758">
        <f>'RM_5.11.sz.mell'!K27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'RM_5.11.sz.mell'!C28</f>
        <v>0</v>
      </c>
      <c r="D26" s="758">
        <f>'RM_5.11.sz.mell'!K28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'RM_5.11.sz.mell'!C29</f>
        <v>0</v>
      </c>
      <c r="D27" s="1521">
        <f>'RM_5.11.sz.mell'!K29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'RM_5.11.sz.mell'!C30</f>
        <v>0</v>
      </c>
      <c r="D28" s="1367">
        <f>'RM_5.11.sz.mell'!K30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'RM_5.11.sz.mell'!C31</f>
        <v>0</v>
      </c>
      <c r="D29" s="1522">
        <f>'RM_5.11.sz.mell'!K31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'RM_5.11.sz.mell'!C32</f>
        <v>0</v>
      </c>
      <c r="D30" s="758">
        <f>'RM_5.11.sz.mell'!K32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'RM_5.11.sz.mell'!C33</f>
        <v>0</v>
      </c>
      <c r="D31" s="1521">
        <f>'RM_5.11.sz.mell'!K33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'RM_5.11.sz.mell'!C34</f>
        <v>0</v>
      </c>
      <c r="D32" s="1367">
        <f>'RM_5.11.sz.mell'!K34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'RM_5.11.sz.mell'!C35</f>
        <v>0</v>
      </c>
      <c r="D33" s="1522">
        <f>'RM_5.11.sz.mell'!K35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'RM_5.11.sz.mell'!C36</f>
        <v>0</v>
      </c>
      <c r="D34" s="758">
        <f>'RM_5.11.sz.mell'!K36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'RM_5.11.sz.mell'!C37</f>
        <v>0</v>
      </c>
      <c r="D35" s="758">
        <f>'RM_5.11.sz.mell'!K37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'RM_5.11.sz.mell'!C38</f>
        <v>0</v>
      </c>
      <c r="D36" s="758">
        <f>'RM_5.11.sz.mell'!K38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'RM_5.11.sz.mell'!C39</f>
        <v>0</v>
      </c>
      <c r="D37" s="758">
        <f>'RM_5.11.sz.mell'!K39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'RM_5.11.sz.mell'!C40</f>
        <v>0</v>
      </c>
      <c r="D38" s="1521">
        <f>'RM_5.11.sz.mell'!K40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'RM_5.11.sz.mell'!C41</f>
        <v>0</v>
      </c>
      <c r="D39" s="1367">
        <f>'RM_5.11.sz.mell'!K41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'RM_5.11.sz.mell'!C42</f>
        <v>0</v>
      </c>
      <c r="D40" s="1522">
        <f>'RM_5.11.sz.mell'!K42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'RM_5.11.sz.mell'!C43</f>
        <v>0</v>
      </c>
      <c r="D41" s="971">
        <f>'RM_5.11.sz.mell'!K43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'RM_5.11.sz.mell'!C45</f>
        <v>0</v>
      </c>
      <c r="D45" s="758">
        <f>'RM_5.11.sz.mell'!K45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'RM_5.11.sz.mell'!C46</f>
        <v>0</v>
      </c>
      <c r="D46" s="1521">
        <f>'RM_5.11.sz.mell'!K46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'RM_5.11.sz.mell'!C47</f>
        <v>0</v>
      </c>
      <c r="D47" s="1365">
        <f>'RM_5.11.sz.mell'!K47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'RM_5.11.sz.mell'!C48</f>
        <v>0</v>
      </c>
      <c r="D48" s="1365">
        <f>'RM_5.11.sz.mell'!K48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'RM_5.11.sz.mell'!C49</f>
        <v>0</v>
      </c>
      <c r="D49" s="1365">
        <f>'RM_5.11.sz.mell'!K49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'RM_5.11.sz.mell'!C50</f>
        <v>0</v>
      </c>
      <c r="D50" s="1365">
        <f>'RM_5.11.sz.mell'!K50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'RM_5.11.sz.mell'!C51</f>
        <v>0</v>
      </c>
      <c r="D51" s="758">
        <f>'RM_5.11.sz.mell'!K51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'RM_5.11.sz.mell'!C52</f>
        <v>0</v>
      </c>
      <c r="D52" s="1521">
        <f>'RM_5.11.sz.mell'!K52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'RM_5.11.sz.mell'!C53</f>
        <v>0</v>
      </c>
      <c r="D53" s="1365">
        <f>'RM_5.11.sz.mell'!K53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'RM_5.11.sz.mell'!C54</f>
        <v>0</v>
      </c>
      <c r="D54" s="1365">
        <f>'RM_5.11.sz.mell'!K54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'RM_5.11.sz.mell'!C55</f>
        <v>0</v>
      </c>
      <c r="D55" s="1365">
        <f>'RM_5.11.sz.mell'!K55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'RM_5.11.sz.mell'!C56</f>
        <v>0</v>
      </c>
      <c r="D56" s="758">
        <f>'RM_5.11.sz.mell'!K56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'RM_5.11.sz.mell'!C57</f>
        <v>0</v>
      </c>
      <c r="D57" s="971">
        <f>'RM_5.11.sz.mell'!K57</f>
        <v>0</v>
      </c>
      <c r="E57" s="374">
        <f>+E45+E51+E56</f>
        <v>0</v>
      </c>
    </row>
    <row r="58" spans="1:5" ht="15.15" customHeight="1" thickBot="1" x14ac:dyDescent="0.3">
      <c r="C58" s="633">
        <f>'RM_5.11.sz.mell'!C58</f>
        <v>0</v>
      </c>
      <c r="D58" s="633">
        <f>'RM_5.11.sz.mell'!K58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'RM_5.11.sz.mell'!C59</f>
        <v>0</v>
      </c>
      <c r="D59" s="1508">
        <f>'RM_5.11.sz.mell'!K59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'RM_5.11.sz.mell'!C60</f>
        <v>0</v>
      </c>
      <c r="D60" s="1508">
        <f>'RM_5.11.sz.mell'!K60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tabColor theme="8"/>
  </sheetPr>
  <dimension ref="A1:E60"/>
  <sheetViews>
    <sheetView zoomScale="120" zoomScaleNormal="120" workbookViewId="0">
      <selection activeCell="N66" sqref="N66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CONCATENATE("6.11.1. melléklet ",IB_ALAPADATOK!A7," ",IB_ALAPADATOK!B7," ",IB_ALAPADATOK!C7," ",IB_ALAPADATOK!D7)</f>
        <v>6.11.1.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CONCATENATE('IB_6.11.sz.mell'!B2:D2)</f>
        <v>9 kvi név</v>
      </c>
      <c r="C2" s="1838"/>
      <c r="D2" s="1839"/>
      <c r="E2" s="966" t="s">
        <v>618</v>
      </c>
    </row>
    <row r="3" spans="1:5" s="465" customFormat="1" ht="23.4" thickBot="1" x14ac:dyDescent="0.3">
      <c r="A3" s="965" t="s">
        <v>203</v>
      </c>
      <c r="B3" s="1837" t="s">
        <v>417</v>
      </c>
      <c r="C3" s="1838"/>
      <c r="D3" s="1839"/>
      <c r="E3" s="966" t="s">
        <v>59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'IB_6.11.sz.mell'!E4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'RM_5.11.1.sz.mell'!C10</f>
        <v>0</v>
      </c>
      <c r="D8" s="322">
        <f>'RM_5.11.1.sz.mell'!K10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'RM_5.11.1.sz.mell'!C11</f>
        <v>0</v>
      </c>
      <c r="D9" s="1481">
        <f>'RM_5.11.1.sz.mell'!K11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'RM_5.11.1.sz.mell'!C12</f>
        <v>0</v>
      </c>
      <c r="D10" s="1519">
        <f>'RM_5.11.1.sz.mell'!K12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'RM_5.11.1.sz.mell'!C13</f>
        <v>0</v>
      </c>
      <c r="D11" s="1519">
        <f>'RM_5.11.1.sz.mell'!K13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'RM_5.11.1.sz.mell'!C14</f>
        <v>0</v>
      </c>
      <c r="D12" s="1519">
        <f>'RM_5.11.1.sz.mell'!K14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'RM_5.11.1.sz.mell'!C15</f>
        <v>0</v>
      </c>
      <c r="D13" s="1519">
        <f>'RM_5.11.1.sz.mell'!K15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'RM_5.11.1.sz.mell'!C16</f>
        <v>0</v>
      </c>
      <c r="D14" s="1519">
        <f>'RM_5.11.1.sz.mell'!K16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'RM_5.11.1.sz.mell'!C17</f>
        <v>0</v>
      </c>
      <c r="D15" s="1519">
        <f>'RM_5.11.1.sz.mell'!K17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'RM_5.11.1.sz.mell'!C18</f>
        <v>0</v>
      </c>
      <c r="D16" s="1520">
        <f>'RM_5.11.1.sz.mell'!K18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'RM_5.11.1.sz.mell'!C19</f>
        <v>0</v>
      </c>
      <c r="D17" s="1519">
        <f>'RM_5.11.1.sz.mell'!K19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'RM_5.11.1.sz.mell'!C20</f>
        <v>0</v>
      </c>
      <c r="D18" s="1363">
        <f>'RM_5.11.1.sz.mell'!K20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'RM_5.11.1.sz.mell'!C21</f>
        <v>0</v>
      </c>
      <c r="D19" s="1363">
        <f>'RM_5.11.1.sz.mell'!K21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'RM_5.11.1.sz.mell'!C22</f>
        <v>0</v>
      </c>
      <c r="D20" s="758">
        <f>'RM_5.11.1.sz.mell'!K22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'RM_5.11.1.sz.mell'!C23</f>
        <v>0</v>
      </c>
      <c r="D21" s="1519">
        <f>'RM_5.11.1.sz.mell'!K23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'RM_5.11.1.sz.mell'!C24</f>
        <v>0</v>
      </c>
      <c r="D22" s="1519">
        <f>'RM_5.11.1.sz.mell'!K24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'RM_5.11.1.sz.mell'!C25</f>
        <v>0</v>
      </c>
      <c r="D23" s="1519">
        <f>'RM_5.11.1.sz.mell'!K25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'RM_5.11.1.sz.mell'!C26</f>
        <v>0</v>
      </c>
      <c r="D24" s="1519">
        <f>'RM_5.11.1.sz.mell'!K26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'RM_5.11.1.sz.mell'!C27</f>
        <v>0</v>
      </c>
      <c r="D25" s="758">
        <f>'RM_5.11.1.sz.mell'!K27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'RM_5.11.1.sz.mell'!C28</f>
        <v>0</v>
      </c>
      <c r="D26" s="758">
        <f>'RM_5.11.1.sz.mell'!K28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'RM_5.11.1.sz.mell'!C29</f>
        <v>0</v>
      </c>
      <c r="D27" s="1521">
        <f>'RM_5.11.1.sz.mell'!K29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'RM_5.11.1.sz.mell'!C30</f>
        <v>0</v>
      </c>
      <c r="D28" s="1367">
        <f>'RM_5.11.1.sz.mell'!K30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'RM_5.11.1.sz.mell'!C31</f>
        <v>0</v>
      </c>
      <c r="D29" s="1522">
        <f>'RM_5.11.1.sz.mell'!K31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'RM_5.11.1.sz.mell'!C32</f>
        <v>0</v>
      </c>
      <c r="D30" s="758">
        <f>'RM_5.11.1.sz.mell'!K32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'RM_5.11.1.sz.mell'!C33</f>
        <v>0</v>
      </c>
      <c r="D31" s="1521">
        <f>'RM_5.11.1.sz.mell'!K33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'RM_5.11.1.sz.mell'!C34</f>
        <v>0</v>
      </c>
      <c r="D32" s="1367">
        <f>'RM_5.11.1.sz.mell'!K34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'RM_5.11.1.sz.mell'!C35</f>
        <v>0</v>
      </c>
      <c r="D33" s="1522">
        <f>'RM_5.11.1.sz.mell'!K35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'RM_5.11.1.sz.mell'!C36</f>
        <v>0</v>
      </c>
      <c r="D34" s="758">
        <f>'RM_5.11.1.sz.mell'!K36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'RM_5.11.1.sz.mell'!C37</f>
        <v>0</v>
      </c>
      <c r="D35" s="758">
        <f>'RM_5.11.1.sz.mell'!K37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'RM_5.11.1.sz.mell'!C38</f>
        <v>0</v>
      </c>
      <c r="D36" s="758">
        <f>'RM_5.11.1.sz.mell'!K38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'RM_5.11.1.sz.mell'!C39</f>
        <v>0</v>
      </c>
      <c r="D37" s="758">
        <f>'RM_5.11.1.sz.mell'!K39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'RM_5.11.1.sz.mell'!C40</f>
        <v>0</v>
      </c>
      <c r="D38" s="1521">
        <f>'RM_5.11.1.sz.mell'!K40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'RM_5.11.1.sz.mell'!C41</f>
        <v>0</v>
      </c>
      <c r="D39" s="1367">
        <f>'RM_5.11.1.sz.mell'!K41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'RM_5.11.1.sz.mell'!C42</f>
        <v>0</v>
      </c>
      <c r="D40" s="1522">
        <f>'RM_5.11.1.sz.mell'!K42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'RM_5.11.1.sz.mell'!C43</f>
        <v>0</v>
      </c>
      <c r="D41" s="971">
        <f>'RM_5.11.1.sz.mell'!K43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'RM_5.11.1.sz.mell'!C45</f>
        <v>0</v>
      </c>
      <c r="D45" s="758">
        <f>'RM_5.11.1.sz.mell'!K45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'RM_5.11.1.sz.mell'!C46</f>
        <v>0</v>
      </c>
      <c r="D46" s="1521">
        <f>'RM_5.11.1.sz.mell'!K46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'RM_5.11.1.sz.mell'!C47</f>
        <v>0</v>
      </c>
      <c r="D47" s="1365">
        <f>'RM_5.11.1.sz.mell'!K47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'RM_5.11.1.sz.mell'!C48</f>
        <v>0</v>
      </c>
      <c r="D48" s="1365">
        <f>'RM_5.11.1.sz.mell'!K48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'RM_5.11.1.sz.mell'!C49</f>
        <v>0</v>
      </c>
      <c r="D49" s="1365">
        <f>'RM_5.11.1.sz.mell'!K49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'RM_5.11.1.sz.mell'!C50</f>
        <v>0</v>
      </c>
      <c r="D50" s="1365">
        <f>'RM_5.11.1.sz.mell'!K50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'RM_5.11.1.sz.mell'!C51</f>
        <v>0</v>
      </c>
      <c r="D51" s="758">
        <f>'RM_5.11.1.sz.mell'!K51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'RM_5.11.1.sz.mell'!C52</f>
        <v>0</v>
      </c>
      <c r="D52" s="1521">
        <f>'RM_5.11.1.sz.mell'!K52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'RM_5.11.1.sz.mell'!C53</f>
        <v>0</v>
      </c>
      <c r="D53" s="1365">
        <f>'RM_5.11.1.sz.mell'!K53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'RM_5.11.1.sz.mell'!C54</f>
        <v>0</v>
      </c>
      <c r="D54" s="1365">
        <f>'RM_5.11.1.sz.mell'!K54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'RM_5.11.1.sz.mell'!C55</f>
        <v>0</v>
      </c>
      <c r="D55" s="1365">
        <f>'RM_5.11.1.sz.mell'!K55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'RM_5.11.1.sz.mell'!C56</f>
        <v>0</v>
      </c>
      <c r="D56" s="758">
        <f>'RM_5.11.1.sz.mell'!K56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'RM_5.11.1.sz.mell'!C57</f>
        <v>0</v>
      </c>
      <c r="D57" s="971">
        <f>'RM_5.11.1.sz.mell'!K57</f>
        <v>0</v>
      </c>
      <c r="E57" s="374">
        <f>+E45+E51+E56</f>
        <v>0</v>
      </c>
    </row>
    <row r="58" spans="1:5" ht="15.15" customHeight="1" thickBot="1" x14ac:dyDescent="0.3">
      <c r="C58" s="633">
        <f>'RM_5.11.1.sz.mell'!C58</f>
        <v>0</v>
      </c>
      <c r="D58" s="633">
        <f>'RM_5.11.1.sz.mell'!K58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'RM_5.11.1.sz.mell'!C59</f>
        <v>0</v>
      </c>
      <c r="D59" s="1508">
        <f>'RM_5.11.1.sz.mell'!K59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'RM_5.11.1.sz.mell'!C60</f>
        <v>0</v>
      </c>
      <c r="D60" s="1508">
        <f>'RM_5.11.1.sz.mell'!K60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tabColor theme="8"/>
  </sheetPr>
  <dimension ref="A1:E60"/>
  <sheetViews>
    <sheetView zoomScale="120" zoomScaleNormal="120" workbookViewId="0">
      <selection activeCell="O59" sqref="O59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CONCATENATE("6.11.2. melléklet ",IB_ALAPADATOK!A7," ",IB_ALAPADATOK!B7," ",IB_ALAPADATOK!C7," ",IB_ALAPADATOK!D7)</f>
        <v>6.11.2.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CONCATENATE('IB_6.11.1.sz.mell'!B2:D2)</f>
        <v>9 kvi név</v>
      </c>
      <c r="C2" s="1838"/>
      <c r="D2" s="1839"/>
      <c r="E2" s="966" t="s">
        <v>618</v>
      </c>
    </row>
    <row r="3" spans="1:5" s="465" customFormat="1" ht="23.4" thickBot="1" x14ac:dyDescent="0.3">
      <c r="A3" s="965" t="s">
        <v>203</v>
      </c>
      <c r="B3" s="1837" t="s">
        <v>418</v>
      </c>
      <c r="C3" s="1838"/>
      <c r="D3" s="1839"/>
      <c r="E3" s="966" t="s">
        <v>60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'IB_6.11.1.sz.mell'!E4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'RM_5.11.2.sz.mell'!C10</f>
        <v>0</v>
      </c>
      <c r="D8" s="322">
        <f>'RM_5.11.2.sz.mell'!K10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'RM_5.11.2.sz.mell'!C11</f>
        <v>0</v>
      </c>
      <c r="D9" s="1481">
        <f>'RM_5.11.2.sz.mell'!K11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'RM_5.11.2.sz.mell'!C12</f>
        <v>0</v>
      </c>
      <c r="D10" s="1519">
        <f>'RM_5.11.2.sz.mell'!K12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'RM_5.11.2.sz.mell'!C13</f>
        <v>0</v>
      </c>
      <c r="D11" s="1519">
        <f>'RM_5.11.2.sz.mell'!K13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'RM_5.11.2.sz.mell'!C14</f>
        <v>0</v>
      </c>
      <c r="D12" s="1519">
        <f>'RM_5.11.2.sz.mell'!K14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'RM_5.11.2.sz.mell'!C15</f>
        <v>0</v>
      </c>
      <c r="D13" s="1519">
        <f>'RM_5.11.2.sz.mell'!K15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'RM_5.11.2.sz.mell'!C16</f>
        <v>0</v>
      </c>
      <c r="D14" s="1519">
        <f>'RM_5.11.2.sz.mell'!K16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'RM_5.11.2.sz.mell'!C17</f>
        <v>0</v>
      </c>
      <c r="D15" s="1519">
        <f>'RM_5.11.2.sz.mell'!K17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'RM_5.11.2.sz.mell'!C18</f>
        <v>0</v>
      </c>
      <c r="D16" s="1520">
        <f>'RM_5.11.2.sz.mell'!K18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'RM_5.11.2.sz.mell'!C19</f>
        <v>0</v>
      </c>
      <c r="D17" s="1519">
        <f>'RM_5.11.2.sz.mell'!K19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'RM_5.11.2.sz.mell'!C20</f>
        <v>0</v>
      </c>
      <c r="D18" s="1363">
        <f>'RM_5.11.2.sz.mell'!K20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'RM_5.11.2.sz.mell'!C21</f>
        <v>0</v>
      </c>
      <c r="D19" s="1363">
        <f>'RM_5.11.2.sz.mell'!K21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'RM_5.11.2.sz.mell'!C22</f>
        <v>0</v>
      </c>
      <c r="D20" s="758">
        <f>'RM_5.11.2.sz.mell'!K22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'RM_5.11.2.sz.mell'!C23</f>
        <v>0</v>
      </c>
      <c r="D21" s="1519">
        <f>'RM_5.11.2.sz.mell'!K23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'RM_5.11.2.sz.mell'!C24</f>
        <v>0</v>
      </c>
      <c r="D22" s="1519">
        <f>'RM_5.11.2.sz.mell'!K24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'RM_5.11.2.sz.mell'!C25</f>
        <v>0</v>
      </c>
      <c r="D23" s="1519">
        <f>'RM_5.11.2.sz.mell'!K25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'RM_5.11.2.sz.mell'!C26</f>
        <v>0</v>
      </c>
      <c r="D24" s="1519">
        <f>'RM_5.11.2.sz.mell'!K26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'RM_5.11.2.sz.mell'!C27</f>
        <v>0</v>
      </c>
      <c r="D25" s="758">
        <f>'RM_5.11.2.sz.mell'!K27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'RM_5.11.2.sz.mell'!C28</f>
        <v>0</v>
      </c>
      <c r="D26" s="758">
        <f>'RM_5.11.2.sz.mell'!K28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'RM_5.11.2.sz.mell'!C29</f>
        <v>0</v>
      </c>
      <c r="D27" s="1521">
        <f>'RM_5.11.2.sz.mell'!K29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'RM_5.11.2.sz.mell'!C30</f>
        <v>0</v>
      </c>
      <c r="D28" s="1367">
        <f>'RM_5.11.2.sz.mell'!K30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'RM_5.11.2.sz.mell'!C31</f>
        <v>0</v>
      </c>
      <c r="D29" s="1522">
        <f>'RM_5.11.2.sz.mell'!K31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'RM_5.11.2.sz.mell'!C32</f>
        <v>0</v>
      </c>
      <c r="D30" s="758">
        <f>'RM_5.11.2.sz.mell'!K32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'RM_5.11.2.sz.mell'!C33</f>
        <v>0</v>
      </c>
      <c r="D31" s="1521">
        <f>'RM_5.11.2.sz.mell'!K33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'RM_5.11.2.sz.mell'!C34</f>
        <v>0</v>
      </c>
      <c r="D32" s="1367">
        <f>'RM_5.11.2.sz.mell'!K34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'RM_5.11.2.sz.mell'!C35</f>
        <v>0</v>
      </c>
      <c r="D33" s="1522">
        <f>'RM_5.11.2.sz.mell'!K35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'RM_5.11.2.sz.mell'!C36</f>
        <v>0</v>
      </c>
      <c r="D34" s="758">
        <f>'RM_5.11.2.sz.mell'!K36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'RM_5.11.2.sz.mell'!C37</f>
        <v>0</v>
      </c>
      <c r="D35" s="758">
        <f>'RM_5.11.2.sz.mell'!K37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'RM_5.11.2.sz.mell'!C38</f>
        <v>0</v>
      </c>
      <c r="D36" s="758">
        <f>'RM_5.11.2.sz.mell'!K38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'RM_5.11.2.sz.mell'!C39</f>
        <v>0</v>
      </c>
      <c r="D37" s="758">
        <f>'RM_5.11.2.sz.mell'!K39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'RM_5.11.2.sz.mell'!C40</f>
        <v>0</v>
      </c>
      <c r="D38" s="1521">
        <f>'RM_5.11.2.sz.mell'!K40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'RM_5.11.2.sz.mell'!C41</f>
        <v>0</v>
      </c>
      <c r="D39" s="1367">
        <f>'RM_5.11.2.sz.mell'!K41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'RM_5.11.2.sz.mell'!C42</f>
        <v>0</v>
      </c>
      <c r="D40" s="1522">
        <f>'RM_5.11.2.sz.mell'!K42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'RM_5.11.2.sz.mell'!C43</f>
        <v>0</v>
      </c>
      <c r="D41" s="971">
        <f>'RM_5.11.2.sz.mell'!K43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'RM_5.11.2.sz.mell'!C45</f>
        <v>0</v>
      </c>
      <c r="D45" s="322">
        <f>'RM_5.11.2.sz.mell'!K45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'RM_5.11.2.sz.mell'!C46</f>
        <v>0</v>
      </c>
      <c r="D46" s="1521">
        <f>'RM_5.11.2.sz.mell'!K46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'RM_5.11.2.sz.mell'!C47</f>
        <v>0</v>
      </c>
      <c r="D47" s="1365">
        <f>'RM_5.11.2.sz.mell'!K47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'RM_5.11.2.sz.mell'!C48</f>
        <v>0</v>
      </c>
      <c r="D48" s="1365">
        <f>'RM_5.11.2.sz.mell'!K48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'RM_5.11.2.sz.mell'!C49</f>
        <v>0</v>
      </c>
      <c r="D49" s="1365">
        <f>'RM_5.11.2.sz.mell'!K49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'RM_5.11.2.sz.mell'!C50</f>
        <v>0</v>
      </c>
      <c r="D50" s="1365">
        <f>'RM_5.11.2.sz.mell'!K50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'RM_5.11.2.sz.mell'!C51</f>
        <v>0</v>
      </c>
      <c r="D51" s="758">
        <f>'RM_5.11.2.sz.mell'!K51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'RM_5.11.2.sz.mell'!C52</f>
        <v>0</v>
      </c>
      <c r="D52" s="1521">
        <f>'RM_5.11.2.sz.mell'!K52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'RM_5.11.2.sz.mell'!C53</f>
        <v>0</v>
      </c>
      <c r="D53" s="1365">
        <f>'RM_5.11.2.sz.mell'!K53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'RM_5.11.2.sz.mell'!C54</f>
        <v>0</v>
      </c>
      <c r="D54" s="1365">
        <f>'RM_5.11.2.sz.mell'!K54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'RM_5.11.2.sz.mell'!C55</f>
        <v>0</v>
      </c>
      <c r="D55" s="1365">
        <f>'RM_5.11.2.sz.mell'!K55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'RM_5.11.2.sz.mell'!C56</f>
        <v>0</v>
      </c>
      <c r="D56" s="758">
        <f>'RM_5.11.2.sz.mell'!K56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'RM_5.11.2.sz.mell'!C57</f>
        <v>0</v>
      </c>
      <c r="D57" s="971">
        <f>'RM_5.11.2.sz.mell'!K57</f>
        <v>0</v>
      </c>
      <c r="E57" s="374">
        <f>+E45+E51+E56</f>
        <v>0</v>
      </c>
    </row>
    <row r="58" spans="1:5" ht="15.15" customHeight="1" thickBot="1" x14ac:dyDescent="0.3">
      <c r="C58" s="633">
        <f>'RM_5.11.2.sz.mell'!C58</f>
        <v>0</v>
      </c>
      <c r="D58" s="633">
        <f>'RM_5.11.2.sz.mell'!K58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'RM_5.11.2.sz.mell'!C59</f>
        <v>0</v>
      </c>
      <c r="D59" s="1508">
        <f>'RM_5.11.2.sz.mell'!K59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'RM_5.11.2.sz.mell'!C60</f>
        <v>0</v>
      </c>
      <c r="D60" s="1508">
        <f>'RM_5.11.2.sz.mell'!K60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</sheetPr>
  <dimension ref="A1:C60"/>
  <sheetViews>
    <sheetView zoomScale="120" zoomScaleNormal="120" workbookViewId="0">
      <selection activeCell="C54" sqref="C54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CONCATENATE("9.3. melléklet ",ALAPADATOK!A7," ",ALAPADATOK!B7," ",ALAPADATOK!C7," ",ALAPADATOK!D7," ",ALAPADATOK!E7," ",ALAPADATOK!F7," ",ALAPADATOK!G7," ",ALAPADATOK!H7)</f>
        <v>9.3. melléklet a … / 2019 ( … ) önkormányzati rendelethez</v>
      </c>
    </row>
    <row r="2" spans="1:3" s="465" customFormat="1" ht="34.200000000000003" x14ac:dyDescent="0.25">
      <c r="A2" s="417" t="s">
        <v>204</v>
      </c>
      <c r="B2" s="665" t="str">
        <f>CONCATENATE(ALAPADATOK!B13)</f>
        <v>1 kvi név</v>
      </c>
      <c r="C2" s="376" t="s">
        <v>60</v>
      </c>
    </row>
    <row r="3" spans="1:3" s="465" customFormat="1" ht="23.4" thickBot="1" x14ac:dyDescent="0.3">
      <c r="A3" s="459" t="s">
        <v>203</v>
      </c>
      <c r="B3" s="605" t="s">
        <v>398</v>
      </c>
      <c r="C3" s="377" t="s">
        <v>54</v>
      </c>
    </row>
    <row r="4" spans="1:3" s="466" customFormat="1" ht="15.9" customHeight="1" thickBot="1" x14ac:dyDescent="0.35">
      <c r="A4" s="235"/>
      <c r="B4" s="235"/>
      <c r="C4" s="236" t="str">
        <f>'KV_9.2.3.sz.mell'!C4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tabColor theme="8"/>
  </sheetPr>
  <dimension ref="A1:E60"/>
  <sheetViews>
    <sheetView zoomScale="120" zoomScaleNormal="120" workbookViewId="0">
      <selection activeCell="O66" sqref="O66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CONCATENATE("6.11.3. melléklet ",IB_ALAPADATOK!A7," ",IB_ALAPADATOK!B7," ",IB_ALAPADATOK!C7," ",IB_ALAPADATOK!D7)</f>
        <v>6.11.3.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CONCATENATE('IB_6.11.2.sz.mell'!B2:D2)</f>
        <v>9 kvi név</v>
      </c>
      <c r="C2" s="1838"/>
      <c r="D2" s="1839"/>
      <c r="E2" s="966" t="s">
        <v>618</v>
      </c>
    </row>
    <row r="3" spans="1:5" s="465" customFormat="1" ht="23.4" thickBot="1" x14ac:dyDescent="0.3">
      <c r="A3" s="965" t="s">
        <v>203</v>
      </c>
      <c r="B3" s="1837" t="s">
        <v>530</v>
      </c>
      <c r="C3" s="1838"/>
      <c r="D3" s="1839"/>
      <c r="E3" s="966" t="s">
        <v>431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'IB_6.11.2.sz.mell'!E4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'RM_5.11.3.sz.mell'!C10</f>
        <v>0</v>
      </c>
      <c r="D8" s="322">
        <f>'RM_5.11.3.sz.mell'!K10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'RM_5.11.3.sz.mell'!C11</f>
        <v>0</v>
      </c>
      <c r="D9" s="1481">
        <f>'RM_5.11.3.sz.mell'!K11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'RM_5.11.3.sz.mell'!C12</f>
        <v>0</v>
      </c>
      <c r="D10" s="1519">
        <f>'RM_5.11.3.sz.mell'!K12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'RM_5.11.3.sz.mell'!C13</f>
        <v>0</v>
      </c>
      <c r="D11" s="1519">
        <f>'RM_5.11.3.sz.mell'!K13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'RM_5.11.3.sz.mell'!C14</f>
        <v>0</v>
      </c>
      <c r="D12" s="1519">
        <f>'RM_5.11.3.sz.mell'!K14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'RM_5.11.3.sz.mell'!C15</f>
        <v>0</v>
      </c>
      <c r="D13" s="1519">
        <f>'RM_5.11.3.sz.mell'!K15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'RM_5.11.3.sz.mell'!C16</f>
        <v>0</v>
      </c>
      <c r="D14" s="1519">
        <f>'RM_5.11.3.sz.mell'!K16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'RM_5.11.3.sz.mell'!C17</f>
        <v>0</v>
      </c>
      <c r="D15" s="1519">
        <f>'RM_5.11.3.sz.mell'!K17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'RM_5.11.3.sz.mell'!C18</f>
        <v>0</v>
      </c>
      <c r="D16" s="1520">
        <f>'RM_5.11.3.sz.mell'!K18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'RM_5.11.3.sz.mell'!C19</f>
        <v>0</v>
      </c>
      <c r="D17" s="1519">
        <f>'RM_5.11.3.sz.mell'!K19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'RM_5.11.3.sz.mell'!C20</f>
        <v>0</v>
      </c>
      <c r="D18" s="1363">
        <f>'RM_5.11.3.sz.mell'!K20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'RM_5.11.3.sz.mell'!C21</f>
        <v>0</v>
      </c>
      <c r="D19" s="1363">
        <f>'RM_5.11.3.sz.mell'!K21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'RM_5.11.3.sz.mell'!C22</f>
        <v>0</v>
      </c>
      <c r="D20" s="758">
        <f>'RM_5.11.3.sz.mell'!K22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'RM_5.11.3.sz.mell'!C23</f>
        <v>0</v>
      </c>
      <c r="D21" s="1519">
        <f>'RM_5.11.3.sz.mell'!K23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'RM_5.11.3.sz.mell'!C24</f>
        <v>0</v>
      </c>
      <c r="D22" s="1519">
        <f>'RM_5.11.3.sz.mell'!K24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'RM_5.11.3.sz.mell'!C25</f>
        <v>0</v>
      </c>
      <c r="D23" s="1519">
        <f>'RM_5.11.3.sz.mell'!K25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'RM_5.11.3.sz.mell'!C26</f>
        <v>0</v>
      </c>
      <c r="D24" s="1519">
        <f>'RM_5.11.3.sz.mell'!K26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'RM_5.11.3.sz.mell'!C27</f>
        <v>0</v>
      </c>
      <c r="D25" s="758">
        <f>'RM_5.11.3.sz.mell'!K27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'RM_5.11.3.sz.mell'!C28</f>
        <v>0</v>
      </c>
      <c r="D26" s="758">
        <f>'RM_5.11.3.sz.mell'!K28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'RM_5.11.3.sz.mell'!C29</f>
        <v>0</v>
      </c>
      <c r="D27" s="1521">
        <f>'RM_5.11.3.sz.mell'!K29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'RM_5.11.3.sz.mell'!C30</f>
        <v>0</v>
      </c>
      <c r="D28" s="1367">
        <f>'RM_5.11.3.sz.mell'!K30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'RM_5.11.3.sz.mell'!C31</f>
        <v>0</v>
      </c>
      <c r="D29" s="1522">
        <f>'RM_5.11.3.sz.mell'!K31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'RM_5.11.3.sz.mell'!C32</f>
        <v>0</v>
      </c>
      <c r="D30" s="758">
        <f>'RM_5.11.3.sz.mell'!K32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'RM_5.11.3.sz.mell'!C33</f>
        <v>0</v>
      </c>
      <c r="D31" s="1521">
        <f>'RM_5.11.3.sz.mell'!K33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'RM_5.11.3.sz.mell'!C34</f>
        <v>0</v>
      </c>
      <c r="D32" s="1367">
        <f>'RM_5.11.3.sz.mell'!K34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'RM_5.11.3.sz.mell'!C35</f>
        <v>0</v>
      </c>
      <c r="D33" s="1522">
        <f>'RM_5.11.3.sz.mell'!K35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'RM_5.11.3.sz.mell'!C36</f>
        <v>0</v>
      </c>
      <c r="D34" s="758">
        <f>'RM_5.11.3.sz.mell'!K36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'RM_5.11.3.sz.mell'!C37</f>
        <v>0</v>
      </c>
      <c r="D35" s="758">
        <f>'RM_5.11.3.sz.mell'!K37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'RM_5.11.3.sz.mell'!C38</f>
        <v>0</v>
      </c>
      <c r="D36" s="758">
        <f>'RM_5.11.3.sz.mell'!K38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'RM_5.11.3.sz.mell'!C39</f>
        <v>0</v>
      </c>
      <c r="D37" s="758">
        <f>'RM_5.11.3.sz.mell'!K39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'RM_5.11.3.sz.mell'!C40</f>
        <v>0</v>
      </c>
      <c r="D38" s="1521">
        <f>'RM_5.11.3.sz.mell'!K40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'RM_5.11.3.sz.mell'!C41</f>
        <v>0</v>
      </c>
      <c r="D39" s="1367">
        <f>'RM_5.11.3.sz.mell'!K41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'RM_5.11.3.sz.mell'!C42</f>
        <v>0</v>
      </c>
      <c r="D40" s="1522">
        <f>'RM_5.11.3.sz.mell'!K42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'RM_5.11.3.sz.mell'!C43</f>
        <v>0</v>
      </c>
      <c r="D41" s="971">
        <f>'RM_5.11.3.sz.mell'!K43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'RM_5.11.3.sz.mell'!C45</f>
        <v>0</v>
      </c>
      <c r="D45" s="758">
        <f>'RM_5.11.3.sz.mell'!K45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'RM_5.11.3.sz.mell'!C46</f>
        <v>0</v>
      </c>
      <c r="D46" s="1521">
        <f>'RM_5.11.3.sz.mell'!K46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'RM_5.11.3.sz.mell'!C47</f>
        <v>0</v>
      </c>
      <c r="D47" s="1365">
        <f>'RM_5.11.3.sz.mell'!K47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'RM_5.11.3.sz.mell'!C48</f>
        <v>0</v>
      </c>
      <c r="D48" s="1365">
        <f>'RM_5.11.3.sz.mell'!K48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'RM_5.11.3.sz.mell'!C49</f>
        <v>0</v>
      </c>
      <c r="D49" s="1365">
        <f>'RM_5.11.3.sz.mell'!K49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'RM_5.11.3.sz.mell'!C50</f>
        <v>0</v>
      </c>
      <c r="D50" s="1365">
        <f>'RM_5.11.3.sz.mell'!K50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'RM_5.11.3.sz.mell'!C51</f>
        <v>0</v>
      </c>
      <c r="D51" s="758">
        <f>'RM_5.11.3.sz.mell'!K51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'RM_5.11.3.sz.mell'!C52</f>
        <v>0</v>
      </c>
      <c r="D52" s="1521">
        <f>'RM_5.11.3.sz.mell'!K52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'RM_5.11.3.sz.mell'!C53</f>
        <v>0</v>
      </c>
      <c r="D53" s="1365">
        <f>'RM_5.11.3.sz.mell'!K53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'RM_5.11.3.sz.mell'!C54</f>
        <v>0</v>
      </c>
      <c r="D54" s="1365">
        <f>'RM_5.11.3.sz.mell'!K54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'RM_5.11.3.sz.mell'!C55</f>
        <v>0</v>
      </c>
      <c r="D55" s="1365">
        <f>'RM_5.11.3.sz.mell'!K55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'RM_5.11.3.sz.mell'!C56</f>
        <v>0</v>
      </c>
      <c r="D56" s="758">
        <f>'RM_5.11.3.sz.mell'!K56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'RM_5.11.3.sz.mell'!C57</f>
        <v>0</v>
      </c>
      <c r="D57" s="971">
        <f>'RM_5.11.3.sz.mell'!K57</f>
        <v>0</v>
      </c>
      <c r="E57" s="374">
        <f>+E45+E51+E56</f>
        <v>0</v>
      </c>
    </row>
    <row r="58" spans="1:5" ht="15.15" customHeight="1" thickBot="1" x14ac:dyDescent="0.3">
      <c r="C58" s="633">
        <f>'RM_5.11.3.sz.mell'!C58</f>
        <v>0</v>
      </c>
      <c r="D58" s="633">
        <f>'RM_5.11.3.sz.mell'!K58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'RM_5.11.3.sz.mell'!C59</f>
        <v>0</v>
      </c>
      <c r="D59" s="1508">
        <f>'RM_5.11.3.sz.mell'!K59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'RM_5.11.3.sz.mell'!C60</f>
        <v>0</v>
      </c>
      <c r="D60" s="1508">
        <f>'RM_5.11.3.sz.mell'!K60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tabColor theme="8"/>
  </sheetPr>
  <dimension ref="A1:E60"/>
  <sheetViews>
    <sheetView zoomScale="120" zoomScaleNormal="120" workbookViewId="0">
      <selection activeCell="N60" sqref="N60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CONCATENATE("6.12. melléklet ",IB_ALAPADATOK!A7," ",IB_ALAPADATOK!B7," ",IB_ALAPADATOK!C7," ",IB_ALAPADATOK!D7)</f>
        <v>6.12. melléklet a 2019. I. félévi költségvetési tájékoztatóhoz</v>
      </c>
      <c r="C1" s="1833"/>
      <c r="D1" s="1833"/>
      <c r="E1" s="1833"/>
    </row>
    <row r="2" spans="1:5" s="465" customFormat="1" ht="25.5" customHeight="1" thickBot="1" x14ac:dyDescent="0.3">
      <c r="A2" s="965" t="s">
        <v>848</v>
      </c>
      <c r="B2" s="1837" t="str">
        <f>CONCATENATE(IB_ALAPADATOK!B31)</f>
        <v>10 kvi név</v>
      </c>
      <c r="C2" s="1838"/>
      <c r="D2" s="1839"/>
      <c r="E2" s="966" t="s">
        <v>619</v>
      </c>
    </row>
    <row r="3" spans="1:5" s="465" customFormat="1" ht="23.4" thickBot="1" x14ac:dyDescent="0.3">
      <c r="A3" s="965" t="s">
        <v>203</v>
      </c>
      <c r="B3" s="1837" t="s">
        <v>398</v>
      </c>
      <c r="C3" s="1838"/>
      <c r="D3" s="1839"/>
      <c r="E3" s="966" t="s">
        <v>54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'IB_6.2.3.sz.mell'!E4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'RM_5.12.sz.mell'!C10</f>
        <v>0</v>
      </c>
      <c r="D8" s="322">
        <f>'RM_5.12.sz.mell'!K10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'RM_5.12.sz.mell'!C11</f>
        <v>0</v>
      </c>
      <c r="D9" s="1481">
        <f>'RM_5.12.sz.mell'!K11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'RM_5.12.sz.mell'!C12</f>
        <v>0</v>
      </c>
      <c r="D10" s="1519">
        <f>'RM_5.12.sz.mell'!K12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'RM_5.12.sz.mell'!C13</f>
        <v>0</v>
      </c>
      <c r="D11" s="1519">
        <f>'RM_5.12.sz.mell'!K13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'RM_5.12.sz.mell'!C14</f>
        <v>0</v>
      </c>
      <c r="D12" s="1519">
        <f>'RM_5.12.sz.mell'!K14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'RM_5.12.sz.mell'!C15</f>
        <v>0</v>
      </c>
      <c r="D13" s="1519">
        <f>'RM_5.12.sz.mell'!K15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'RM_5.12.sz.mell'!C16</f>
        <v>0</v>
      </c>
      <c r="D14" s="1519">
        <f>'RM_5.12.sz.mell'!K16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'RM_5.12.sz.mell'!C17</f>
        <v>0</v>
      </c>
      <c r="D15" s="1519">
        <f>'RM_5.12.sz.mell'!K17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'RM_5.12.sz.mell'!C18</f>
        <v>0</v>
      </c>
      <c r="D16" s="1520">
        <f>'RM_5.12.sz.mell'!K18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'RM_5.12.sz.mell'!C19</f>
        <v>0</v>
      </c>
      <c r="D17" s="1519">
        <f>'RM_5.12.sz.mell'!K19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'RM_5.12.sz.mell'!C20</f>
        <v>0</v>
      </c>
      <c r="D18" s="1363">
        <f>'RM_5.12.sz.mell'!K20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'RM_5.12.sz.mell'!C21</f>
        <v>0</v>
      </c>
      <c r="D19" s="1363">
        <f>'RM_5.12.sz.mell'!K21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'RM_5.12.sz.mell'!C22</f>
        <v>0</v>
      </c>
      <c r="D20" s="758">
        <f>'RM_5.12.sz.mell'!K22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'RM_5.12.sz.mell'!C23</f>
        <v>0</v>
      </c>
      <c r="D21" s="1519">
        <f>'RM_5.12.sz.mell'!K23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'RM_5.12.sz.mell'!C24</f>
        <v>0</v>
      </c>
      <c r="D22" s="1519">
        <f>'RM_5.12.sz.mell'!K24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'RM_5.12.sz.mell'!C25</f>
        <v>0</v>
      </c>
      <c r="D23" s="1519">
        <f>'RM_5.12.sz.mell'!K25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'RM_5.12.sz.mell'!C26</f>
        <v>0</v>
      </c>
      <c r="D24" s="1519">
        <f>'RM_5.12.sz.mell'!K26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'RM_5.12.sz.mell'!C27</f>
        <v>0</v>
      </c>
      <c r="D25" s="758">
        <f>'RM_5.12.sz.mell'!K27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'RM_5.12.sz.mell'!C28</f>
        <v>0</v>
      </c>
      <c r="D26" s="758">
        <f>'RM_5.12.sz.mell'!K28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'RM_5.12.sz.mell'!C29</f>
        <v>0</v>
      </c>
      <c r="D27" s="1521">
        <f>'RM_5.12.sz.mell'!K29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'RM_5.12.sz.mell'!C30</f>
        <v>0</v>
      </c>
      <c r="D28" s="1367">
        <f>'RM_5.12.sz.mell'!K30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'RM_5.12.sz.mell'!C31</f>
        <v>0</v>
      </c>
      <c r="D29" s="1522">
        <f>'RM_5.12.sz.mell'!K31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'RM_5.12.sz.mell'!C32</f>
        <v>0</v>
      </c>
      <c r="D30" s="758">
        <f>'RM_5.12.sz.mell'!K32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'RM_5.12.sz.mell'!C33</f>
        <v>0</v>
      </c>
      <c r="D31" s="1521">
        <f>'RM_5.12.sz.mell'!K33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'RM_5.12.sz.mell'!C34</f>
        <v>0</v>
      </c>
      <c r="D32" s="1367">
        <f>'RM_5.12.sz.mell'!K34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'RM_5.12.sz.mell'!C35</f>
        <v>0</v>
      </c>
      <c r="D33" s="1522">
        <f>'RM_5.12.sz.mell'!K35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'RM_5.12.sz.mell'!C36</f>
        <v>0</v>
      </c>
      <c r="D34" s="758">
        <f>'RM_5.12.sz.mell'!K36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'RM_5.12.sz.mell'!C37</f>
        <v>0</v>
      </c>
      <c r="D35" s="758">
        <f>'RM_5.12.sz.mell'!K37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'RM_5.12.sz.mell'!C38</f>
        <v>0</v>
      </c>
      <c r="D36" s="758">
        <f>'RM_5.12.sz.mell'!K38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'RM_5.12.sz.mell'!C39</f>
        <v>0</v>
      </c>
      <c r="D37" s="758">
        <f>'RM_5.12.sz.mell'!K39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'RM_5.12.sz.mell'!C40</f>
        <v>0</v>
      </c>
      <c r="D38" s="1521">
        <f>'RM_5.12.sz.mell'!K40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'RM_5.12.sz.mell'!C41</f>
        <v>0</v>
      </c>
      <c r="D39" s="1367">
        <f>'RM_5.12.sz.mell'!K41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'RM_5.12.sz.mell'!C42</f>
        <v>0</v>
      </c>
      <c r="D40" s="1522">
        <f>'RM_5.12.sz.mell'!K42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'RM_5.12.sz.mell'!C43</f>
        <v>0</v>
      </c>
      <c r="D41" s="971">
        <f>'RM_5.12.sz.mell'!K43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'RM_5.12.sz.mell'!C45</f>
        <v>0</v>
      </c>
      <c r="D45" s="758">
        <f>'RM_5.12.sz.mell'!K45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'RM_5.12.sz.mell'!C46</f>
        <v>0</v>
      </c>
      <c r="D46" s="1521">
        <f>'RM_5.12.sz.mell'!K46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'RM_5.12.sz.mell'!C47</f>
        <v>0</v>
      </c>
      <c r="D47" s="1365">
        <f>'RM_5.12.sz.mell'!K47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'RM_5.12.sz.mell'!C48</f>
        <v>0</v>
      </c>
      <c r="D48" s="1365">
        <f>'RM_5.12.sz.mell'!K48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'RM_5.12.sz.mell'!C49</f>
        <v>0</v>
      </c>
      <c r="D49" s="1365">
        <f>'RM_5.12.sz.mell'!K49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'RM_5.12.sz.mell'!C50</f>
        <v>0</v>
      </c>
      <c r="D50" s="1365">
        <f>'RM_5.12.sz.mell'!K50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'RM_5.12.sz.mell'!C51</f>
        <v>0</v>
      </c>
      <c r="D51" s="758">
        <f>'RM_5.12.sz.mell'!K51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'RM_5.12.sz.mell'!C52</f>
        <v>0</v>
      </c>
      <c r="D52" s="1521">
        <f>'RM_5.12.sz.mell'!K52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'RM_5.12.sz.mell'!C53</f>
        <v>0</v>
      </c>
      <c r="D53" s="1365">
        <f>'RM_5.12.sz.mell'!K53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'RM_5.12.sz.mell'!C54</f>
        <v>0</v>
      </c>
      <c r="D54" s="1365">
        <f>'RM_5.12.sz.mell'!K54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'RM_5.12.sz.mell'!C55</f>
        <v>0</v>
      </c>
      <c r="D55" s="1365">
        <f>'RM_5.12.sz.mell'!K55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'RM_5.12.sz.mell'!C56</f>
        <v>0</v>
      </c>
      <c r="D56" s="758">
        <f>'RM_5.12.sz.mell'!K56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'RM_5.12.sz.mell'!C57</f>
        <v>0</v>
      </c>
      <c r="D57" s="971">
        <f>'RM_5.12.sz.mell'!K57</f>
        <v>0</v>
      </c>
      <c r="E57" s="374">
        <f>+E45+E51+E56</f>
        <v>0</v>
      </c>
    </row>
    <row r="58" spans="1:5" ht="15.15" customHeight="1" thickBot="1" x14ac:dyDescent="0.3">
      <c r="C58" s="633">
        <f>'RM_5.12.sz.mell'!C58</f>
        <v>0</v>
      </c>
      <c r="D58" s="633">
        <f>'RM_5.12.sz.mell'!K58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'RM_5.12.sz.mell'!C59</f>
        <v>0</v>
      </c>
      <c r="D59" s="1508">
        <f>'RM_5.12.sz.mell'!K59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'RM_5.12.sz.mell'!C60</f>
        <v>0</v>
      </c>
      <c r="D60" s="1508">
        <f>'RM_5.12.sz.mell'!K60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tabColor theme="8"/>
  </sheetPr>
  <dimension ref="A1:E60"/>
  <sheetViews>
    <sheetView zoomScale="120" zoomScaleNormal="120" workbookViewId="0">
      <selection activeCell="M60" sqref="M60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CONCATENATE("6.12.1. melléklet ",IB_ALAPADATOK!A7," ",IB_ALAPADATOK!B7," ",IB_ALAPADATOK!C7," ",IB_ALAPADATOK!D7)</f>
        <v>6.12.1.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CONCATENATE('IB_6.12.sz.mell'!B2:D2)</f>
        <v>10 kvi név</v>
      </c>
      <c r="C2" s="1838"/>
      <c r="D2" s="1839"/>
      <c r="E2" s="966" t="s">
        <v>619</v>
      </c>
    </row>
    <row r="3" spans="1:5" s="465" customFormat="1" ht="23.4" thickBot="1" x14ac:dyDescent="0.3">
      <c r="A3" s="965" t="s">
        <v>203</v>
      </c>
      <c r="B3" s="1837" t="s">
        <v>417</v>
      </c>
      <c r="C3" s="1838"/>
      <c r="D3" s="1839"/>
      <c r="E3" s="966" t="s">
        <v>59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'IB_6.12.sz.mell'!E4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'RM_5.12.1.sz.mell'!C10</f>
        <v>0</v>
      </c>
      <c r="D8" s="322">
        <f>'RM_5.12.1.sz.mell'!K10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'RM_5.12.1.sz.mell'!C11</f>
        <v>0</v>
      </c>
      <c r="D9" s="1481">
        <f>'RM_5.12.1.sz.mell'!K11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'RM_5.12.1.sz.mell'!C12</f>
        <v>0</v>
      </c>
      <c r="D10" s="1519">
        <f>'RM_5.12.1.sz.mell'!K12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'RM_5.12.1.sz.mell'!C13</f>
        <v>0</v>
      </c>
      <c r="D11" s="1519">
        <f>'RM_5.12.1.sz.mell'!K13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'RM_5.12.1.sz.mell'!C14</f>
        <v>0</v>
      </c>
      <c r="D12" s="1519">
        <f>'RM_5.12.1.sz.mell'!K14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'RM_5.12.1.sz.mell'!C15</f>
        <v>0</v>
      </c>
      <c r="D13" s="1519">
        <f>'RM_5.12.1.sz.mell'!K15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'RM_5.12.1.sz.mell'!C16</f>
        <v>0</v>
      </c>
      <c r="D14" s="1519">
        <f>'RM_5.12.1.sz.mell'!K16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'RM_5.12.1.sz.mell'!C17</f>
        <v>0</v>
      </c>
      <c r="D15" s="1519">
        <f>'RM_5.12.1.sz.mell'!K17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'RM_5.12.1.sz.mell'!C18</f>
        <v>0</v>
      </c>
      <c r="D16" s="1520">
        <f>'RM_5.12.1.sz.mell'!K18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'RM_5.12.1.sz.mell'!C19</f>
        <v>0</v>
      </c>
      <c r="D17" s="1519">
        <f>'RM_5.12.1.sz.mell'!K19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'RM_5.12.1.sz.mell'!C20</f>
        <v>0</v>
      </c>
      <c r="D18" s="1363">
        <f>'RM_5.12.1.sz.mell'!K20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'RM_5.12.1.sz.mell'!C21</f>
        <v>0</v>
      </c>
      <c r="D19" s="1363">
        <f>'RM_5.12.1.sz.mell'!K21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'RM_5.12.1.sz.mell'!C22</f>
        <v>0</v>
      </c>
      <c r="D20" s="758">
        <f>'RM_5.12.1.sz.mell'!K22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'RM_5.12.1.sz.mell'!C23</f>
        <v>0</v>
      </c>
      <c r="D21" s="1519">
        <f>'RM_5.12.1.sz.mell'!K23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'RM_5.12.1.sz.mell'!C24</f>
        <v>0</v>
      </c>
      <c r="D22" s="1519">
        <f>'RM_5.12.1.sz.mell'!K24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'RM_5.12.1.sz.mell'!C25</f>
        <v>0</v>
      </c>
      <c r="D23" s="1519">
        <f>'RM_5.12.1.sz.mell'!K25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'RM_5.12.1.sz.mell'!C26</f>
        <v>0</v>
      </c>
      <c r="D24" s="1519">
        <f>'RM_5.12.1.sz.mell'!K26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'RM_5.12.1.sz.mell'!C27</f>
        <v>0</v>
      </c>
      <c r="D25" s="758">
        <f>'RM_5.12.1.sz.mell'!K27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'RM_5.12.1.sz.mell'!C28</f>
        <v>0</v>
      </c>
      <c r="D26" s="758">
        <f>'RM_5.12.1.sz.mell'!K28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'RM_5.12.1.sz.mell'!C29</f>
        <v>0</v>
      </c>
      <c r="D27" s="1521">
        <f>'RM_5.12.1.sz.mell'!K29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'RM_5.12.1.sz.mell'!C30</f>
        <v>0</v>
      </c>
      <c r="D28" s="1367">
        <f>'RM_5.12.1.sz.mell'!K30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'RM_5.12.1.sz.mell'!C31</f>
        <v>0</v>
      </c>
      <c r="D29" s="1522">
        <f>'RM_5.12.1.sz.mell'!K31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'RM_5.12.1.sz.mell'!C32</f>
        <v>0</v>
      </c>
      <c r="D30" s="758">
        <f>'RM_5.12.1.sz.mell'!K32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'RM_5.12.1.sz.mell'!C33</f>
        <v>0</v>
      </c>
      <c r="D31" s="1521">
        <f>'RM_5.12.1.sz.mell'!K33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'RM_5.12.1.sz.mell'!C34</f>
        <v>0</v>
      </c>
      <c r="D32" s="1367">
        <f>'RM_5.12.1.sz.mell'!K34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'RM_5.12.1.sz.mell'!C35</f>
        <v>0</v>
      </c>
      <c r="D33" s="1522">
        <f>'RM_5.12.1.sz.mell'!K35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'RM_5.12.1.sz.mell'!C36</f>
        <v>0</v>
      </c>
      <c r="D34" s="758">
        <f>'RM_5.12.1.sz.mell'!K36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'RM_5.12.1.sz.mell'!C37</f>
        <v>0</v>
      </c>
      <c r="D35" s="758">
        <f>'RM_5.12.1.sz.mell'!K37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'RM_5.12.1.sz.mell'!C38</f>
        <v>0</v>
      </c>
      <c r="D36" s="758">
        <f>'RM_5.12.1.sz.mell'!K38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'RM_5.12.1.sz.mell'!C39</f>
        <v>0</v>
      </c>
      <c r="D37" s="758">
        <f>'RM_5.12.1.sz.mell'!K39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'RM_5.12.1.sz.mell'!C40</f>
        <v>0</v>
      </c>
      <c r="D38" s="1521">
        <f>'RM_5.12.1.sz.mell'!K40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'RM_5.12.1.sz.mell'!C41</f>
        <v>0</v>
      </c>
      <c r="D39" s="1367">
        <f>'RM_5.12.1.sz.mell'!K41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'RM_5.12.1.sz.mell'!C42</f>
        <v>0</v>
      </c>
      <c r="D40" s="1522">
        <f>'RM_5.12.1.sz.mell'!K42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'RM_5.12.1.sz.mell'!C43</f>
        <v>0</v>
      </c>
      <c r="D41" s="971">
        <f>'RM_5.12.1.sz.mell'!K43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'RM_5.12.1.sz.mell'!C45</f>
        <v>0</v>
      </c>
      <c r="D45" s="758">
        <f>'RM_5.12.1.sz.mell'!K45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'RM_5.12.1.sz.mell'!C46</f>
        <v>0</v>
      </c>
      <c r="D46" s="1521">
        <f>'RM_5.12.1.sz.mell'!K46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'RM_5.12.1.sz.mell'!C47</f>
        <v>0</v>
      </c>
      <c r="D47" s="1365">
        <f>'RM_5.12.1.sz.mell'!K47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'RM_5.12.1.sz.mell'!C48</f>
        <v>0</v>
      </c>
      <c r="D48" s="1365">
        <f>'RM_5.12.1.sz.mell'!K48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'RM_5.12.1.sz.mell'!C49</f>
        <v>0</v>
      </c>
      <c r="D49" s="1365">
        <f>'RM_5.12.1.sz.mell'!K49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'RM_5.12.1.sz.mell'!C50</f>
        <v>0</v>
      </c>
      <c r="D50" s="1365">
        <f>'RM_5.12.1.sz.mell'!K50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'RM_5.12.1.sz.mell'!C51</f>
        <v>0</v>
      </c>
      <c r="D51" s="758">
        <f>'RM_5.12.1.sz.mell'!K51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'RM_5.12.1.sz.mell'!C52</f>
        <v>0</v>
      </c>
      <c r="D52" s="1521">
        <f>'RM_5.12.1.sz.mell'!K52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'RM_5.12.1.sz.mell'!C53</f>
        <v>0</v>
      </c>
      <c r="D53" s="1365">
        <f>'RM_5.12.1.sz.mell'!K53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'RM_5.12.1.sz.mell'!C54</f>
        <v>0</v>
      </c>
      <c r="D54" s="1365">
        <f>'RM_5.12.1.sz.mell'!K54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'RM_5.12.1.sz.mell'!C55</f>
        <v>0</v>
      </c>
      <c r="D55" s="1365">
        <f>'RM_5.12.1.sz.mell'!K55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'RM_5.12.1.sz.mell'!C56</f>
        <v>0</v>
      </c>
      <c r="D56" s="758">
        <f>'RM_5.12.1.sz.mell'!K56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'RM_5.12.1.sz.mell'!C57</f>
        <v>0</v>
      </c>
      <c r="D57" s="971">
        <f>'RM_5.12.1.sz.mell'!K57</f>
        <v>0</v>
      </c>
      <c r="E57" s="374">
        <f>+E45+E51+E56</f>
        <v>0</v>
      </c>
    </row>
    <row r="58" spans="1:5" ht="15.15" customHeight="1" thickBot="1" x14ac:dyDescent="0.3">
      <c r="C58" s="633">
        <f>'RM_5.12.1.sz.mell'!C58</f>
        <v>0</v>
      </c>
      <c r="D58" s="633">
        <f>'RM_5.12.1.sz.mell'!K58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'RM_5.12.1.sz.mell'!C59</f>
        <v>0</v>
      </c>
      <c r="D59" s="1508">
        <f>'RM_5.12.1.sz.mell'!K59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'RM_5.12.1.sz.mell'!C60</f>
        <v>0</v>
      </c>
      <c r="D60" s="1508">
        <f>'RM_5.12.1.sz.mell'!K60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tabColor theme="8"/>
  </sheetPr>
  <dimension ref="A1:E60"/>
  <sheetViews>
    <sheetView zoomScale="120" zoomScaleNormal="120" workbookViewId="0">
      <selection activeCell="L57" sqref="L57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CONCATENATE("6.12.2. melléklet ",IB_ALAPADATOK!A7," ",IB_ALAPADATOK!B7," ",IB_ALAPADATOK!C7," ",IB_ALAPADATOK!D7)</f>
        <v>6.12.2.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CONCATENATE('IB_6.12.1.sz.mell'!B2:D2)</f>
        <v>10 kvi név</v>
      </c>
      <c r="C2" s="1838"/>
      <c r="D2" s="1839"/>
      <c r="E2" s="966" t="s">
        <v>619</v>
      </c>
    </row>
    <row r="3" spans="1:5" s="465" customFormat="1" ht="23.4" thickBot="1" x14ac:dyDescent="0.3">
      <c r="A3" s="965" t="s">
        <v>203</v>
      </c>
      <c r="B3" s="1837" t="s">
        <v>418</v>
      </c>
      <c r="C3" s="1838"/>
      <c r="D3" s="1839"/>
      <c r="E3" s="966" t="s">
        <v>60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'IB_6.12.1.sz.mell'!E4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'RM_5.12.2.sz.mell'!C10</f>
        <v>0</v>
      </c>
      <c r="D8" s="322">
        <f>'RM_5.12.2.sz.mell'!K10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'RM_5.12.2.sz.mell'!C11</f>
        <v>0</v>
      </c>
      <c r="D9" s="1481">
        <f>'RM_5.12.2.sz.mell'!K11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'RM_5.12.2.sz.mell'!C12</f>
        <v>0</v>
      </c>
      <c r="D10" s="1519">
        <f>'RM_5.12.2.sz.mell'!K12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'RM_5.12.2.sz.mell'!C13</f>
        <v>0</v>
      </c>
      <c r="D11" s="1519">
        <f>'RM_5.12.2.sz.mell'!K13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'RM_5.12.2.sz.mell'!C14</f>
        <v>0</v>
      </c>
      <c r="D12" s="1519">
        <f>'RM_5.12.2.sz.mell'!K14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'RM_5.12.2.sz.mell'!C15</f>
        <v>0</v>
      </c>
      <c r="D13" s="1519">
        <f>'RM_5.12.2.sz.mell'!K15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'RM_5.12.2.sz.mell'!C16</f>
        <v>0</v>
      </c>
      <c r="D14" s="1519">
        <f>'RM_5.12.2.sz.mell'!K16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'RM_5.12.2.sz.mell'!C17</f>
        <v>0</v>
      </c>
      <c r="D15" s="1519">
        <f>'RM_5.12.2.sz.mell'!K17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'RM_5.12.2.sz.mell'!C18</f>
        <v>0</v>
      </c>
      <c r="D16" s="1520">
        <f>'RM_5.12.2.sz.mell'!K18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'RM_5.12.2.sz.mell'!C19</f>
        <v>0</v>
      </c>
      <c r="D17" s="1519">
        <f>'RM_5.12.2.sz.mell'!K19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'RM_5.12.2.sz.mell'!C20</f>
        <v>0</v>
      </c>
      <c r="D18" s="1363">
        <f>'RM_5.12.2.sz.mell'!K20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'RM_5.12.2.sz.mell'!C21</f>
        <v>0</v>
      </c>
      <c r="D19" s="1363">
        <f>'RM_5.12.2.sz.mell'!K21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'RM_5.12.2.sz.mell'!C22</f>
        <v>0</v>
      </c>
      <c r="D20" s="758">
        <f>'RM_5.12.2.sz.mell'!K22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'RM_5.12.2.sz.mell'!C23</f>
        <v>0</v>
      </c>
      <c r="D21" s="1519">
        <f>'RM_5.12.2.sz.mell'!K23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'RM_5.12.2.sz.mell'!C24</f>
        <v>0</v>
      </c>
      <c r="D22" s="1519">
        <f>'RM_5.12.2.sz.mell'!K24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'RM_5.12.2.sz.mell'!C25</f>
        <v>0</v>
      </c>
      <c r="D23" s="1519">
        <f>'RM_5.12.2.sz.mell'!K25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'RM_5.12.2.sz.mell'!C26</f>
        <v>0</v>
      </c>
      <c r="D24" s="1519">
        <f>'RM_5.12.2.sz.mell'!K26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'RM_5.12.2.sz.mell'!C27</f>
        <v>0</v>
      </c>
      <c r="D25" s="758">
        <f>'RM_5.12.2.sz.mell'!K27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'RM_5.12.2.sz.mell'!C28</f>
        <v>0</v>
      </c>
      <c r="D26" s="758">
        <f>'RM_5.12.2.sz.mell'!K28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'RM_5.12.2.sz.mell'!C29</f>
        <v>0</v>
      </c>
      <c r="D27" s="1521">
        <f>'RM_5.12.2.sz.mell'!K29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'RM_5.12.2.sz.mell'!C30</f>
        <v>0</v>
      </c>
      <c r="D28" s="1367">
        <f>'RM_5.12.2.sz.mell'!K30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'RM_5.12.2.sz.mell'!C31</f>
        <v>0</v>
      </c>
      <c r="D29" s="1522">
        <f>'RM_5.12.2.sz.mell'!K31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'RM_5.12.2.sz.mell'!C32</f>
        <v>0</v>
      </c>
      <c r="D30" s="758">
        <f>'RM_5.12.2.sz.mell'!K32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'RM_5.12.2.sz.mell'!C33</f>
        <v>0</v>
      </c>
      <c r="D31" s="1521">
        <f>'RM_5.12.2.sz.mell'!K33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'RM_5.12.2.sz.mell'!C34</f>
        <v>0</v>
      </c>
      <c r="D32" s="1367">
        <f>'RM_5.12.2.sz.mell'!K34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'RM_5.12.2.sz.mell'!C35</f>
        <v>0</v>
      </c>
      <c r="D33" s="1522">
        <f>'RM_5.12.2.sz.mell'!K35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'RM_5.12.2.sz.mell'!C36</f>
        <v>0</v>
      </c>
      <c r="D34" s="758">
        <f>'RM_5.12.2.sz.mell'!K36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'RM_5.12.2.sz.mell'!C37</f>
        <v>0</v>
      </c>
      <c r="D35" s="758">
        <f>'RM_5.12.2.sz.mell'!K37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'RM_5.12.2.sz.mell'!C38</f>
        <v>0</v>
      </c>
      <c r="D36" s="758">
        <f>'RM_5.12.2.sz.mell'!K38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'RM_5.12.2.sz.mell'!C39</f>
        <v>0</v>
      </c>
      <c r="D37" s="758">
        <f>'RM_5.12.2.sz.mell'!K39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'RM_5.12.2.sz.mell'!C40</f>
        <v>0</v>
      </c>
      <c r="D38" s="1521">
        <f>'RM_5.12.2.sz.mell'!K40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'RM_5.12.2.sz.mell'!C41</f>
        <v>0</v>
      </c>
      <c r="D39" s="1367">
        <f>'RM_5.12.2.sz.mell'!K41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'RM_5.12.2.sz.mell'!C42</f>
        <v>0</v>
      </c>
      <c r="D40" s="1522">
        <f>'RM_5.12.2.sz.mell'!K42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'RM_5.12.2.sz.mell'!C43</f>
        <v>0</v>
      </c>
      <c r="D41" s="971">
        <f>'RM_5.12.2.sz.mell'!K43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'RM_5.12.2.sz.mell'!C45</f>
        <v>0</v>
      </c>
      <c r="D45" s="758">
        <f>'RM_5.12.2.sz.mell'!K45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'RM_5.12.2.sz.mell'!C46</f>
        <v>0</v>
      </c>
      <c r="D46" s="1521">
        <f>'RM_5.12.2.sz.mell'!K46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'RM_5.12.2.sz.mell'!C47</f>
        <v>0</v>
      </c>
      <c r="D47" s="1365">
        <f>'RM_5.12.2.sz.mell'!K47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'RM_5.12.2.sz.mell'!C48</f>
        <v>0</v>
      </c>
      <c r="D48" s="1365">
        <f>'RM_5.12.2.sz.mell'!K48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'RM_5.12.2.sz.mell'!C49</f>
        <v>0</v>
      </c>
      <c r="D49" s="1365">
        <f>'RM_5.12.2.sz.mell'!K49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'RM_5.12.2.sz.mell'!C50</f>
        <v>0</v>
      </c>
      <c r="D50" s="1365">
        <f>'RM_5.12.2.sz.mell'!K50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'RM_5.12.2.sz.mell'!C51</f>
        <v>0</v>
      </c>
      <c r="D51" s="758">
        <f>'RM_5.12.2.sz.mell'!K51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'RM_5.12.2.sz.mell'!C52</f>
        <v>0</v>
      </c>
      <c r="D52" s="1521">
        <f>'RM_5.12.2.sz.mell'!K52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'RM_5.12.2.sz.mell'!C53</f>
        <v>0</v>
      </c>
      <c r="D53" s="1365">
        <f>'RM_5.12.2.sz.mell'!K53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'RM_5.12.2.sz.mell'!C54</f>
        <v>0</v>
      </c>
      <c r="D54" s="1365">
        <f>'RM_5.12.2.sz.mell'!K54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'RM_5.12.2.sz.mell'!C55</f>
        <v>0</v>
      </c>
      <c r="D55" s="1365">
        <f>'RM_5.12.2.sz.mell'!K55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'RM_5.12.2.sz.mell'!C56</f>
        <v>0</v>
      </c>
      <c r="D56" s="758">
        <f>'RM_5.12.2.sz.mell'!K56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'RM_5.12.2.sz.mell'!C57</f>
        <v>0</v>
      </c>
      <c r="D57" s="971">
        <f>'RM_5.12.2.sz.mell'!K57</f>
        <v>0</v>
      </c>
      <c r="E57" s="374">
        <f>+E45+E51+E56</f>
        <v>0</v>
      </c>
    </row>
    <row r="58" spans="1:5" ht="15.15" customHeight="1" thickBot="1" x14ac:dyDescent="0.3">
      <c r="C58" s="633">
        <f>'RM_5.12.2.sz.mell'!C58</f>
        <v>0</v>
      </c>
      <c r="D58" s="633">
        <f>'RM_5.12.2.sz.mell'!K58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'RM_5.12.2.sz.mell'!C59</f>
        <v>0</v>
      </c>
      <c r="D59" s="1508">
        <f>'RM_5.12.2.sz.mell'!K59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'RM_5.12.2.sz.mell'!C60</f>
        <v>0</v>
      </c>
      <c r="D60" s="1508">
        <f>'RM_5.12.2.sz.mell'!K60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tabColor theme="8"/>
  </sheetPr>
  <dimension ref="A1:E60"/>
  <sheetViews>
    <sheetView zoomScale="120" zoomScaleNormal="120" workbookViewId="0">
      <selection activeCell="L58" sqref="L58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CONCATENATE("6.12.3. melléklet ",IB_ALAPADATOK!A7," ",IB_ALAPADATOK!B7," ",IB_ALAPADATOK!C7," ",IB_ALAPADATOK!D7)</f>
        <v>6.12.3. melléklet a 2019. I. félévi költségvetési tájékoztatóhoz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CONCATENATE('IB_6.12.2.sz.mell'!B2:D2)</f>
        <v>10 kvi név</v>
      </c>
      <c r="C2" s="1838"/>
      <c r="D2" s="1839"/>
      <c r="E2" s="966" t="s">
        <v>618</v>
      </c>
    </row>
    <row r="3" spans="1:5" s="465" customFormat="1" ht="23.4" thickBot="1" x14ac:dyDescent="0.3">
      <c r="A3" s="965" t="s">
        <v>203</v>
      </c>
      <c r="B3" s="1837" t="s">
        <v>530</v>
      </c>
      <c r="C3" s="1838"/>
      <c r="D3" s="1839"/>
      <c r="E3" s="966" t="s">
        <v>431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'IB_6.12.2.sz.mell'!E4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+CONCATENATE(IB_ALAPADATOK!B7,IB_ALAPADATOK!C9," teljesítés")</f>
        <v>2019. VI. 30. teljesítés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'RM_5.12.3.sz.mell'!C10</f>
        <v>0</v>
      </c>
      <c r="D8" s="322">
        <f>'RM_5.12.3.sz.mell'!K10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'RM_5.12.3.sz.mell'!C11</f>
        <v>0</v>
      </c>
      <c r="D9" s="1481">
        <f>'RM_5.12.3.sz.mell'!K11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'RM_5.12.3.sz.mell'!C12</f>
        <v>0</v>
      </c>
      <c r="D10" s="1519">
        <f>'RM_5.12.3.sz.mell'!K12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'RM_5.12.3.sz.mell'!C13</f>
        <v>0</v>
      </c>
      <c r="D11" s="1519">
        <f>'RM_5.12.3.sz.mell'!K13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'RM_5.12.3.sz.mell'!C14</f>
        <v>0</v>
      </c>
      <c r="D12" s="1519">
        <f>'RM_5.12.3.sz.mell'!K14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'RM_5.12.3.sz.mell'!C15</f>
        <v>0</v>
      </c>
      <c r="D13" s="1519">
        <f>'RM_5.12.3.sz.mell'!K15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'RM_5.12.3.sz.mell'!C16</f>
        <v>0</v>
      </c>
      <c r="D14" s="1519">
        <f>'RM_5.12.3.sz.mell'!K16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'RM_5.12.3.sz.mell'!C17</f>
        <v>0</v>
      </c>
      <c r="D15" s="1519">
        <f>'RM_5.12.3.sz.mell'!K17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'RM_5.12.3.sz.mell'!C18</f>
        <v>0</v>
      </c>
      <c r="D16" s="1520">
        <f>'RM_5.12.3.sz.mell'!K18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'RM_5.12.3.sz.mell'!C19</f>
        <v>0</v>
      </c>
      <c r="D17" s="1519">
        <f>'RM_5.12.3.sz.mell'!K19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'RM_5.12.3.sz.mell'!C20</f>
        <v>0</v>
      </c>
      <c r="D18" s="1363">
        <f>'RM_5.12.3.sz.mell'!K20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'RM_5.12.3.sz.mell'!C21</f>
        <v>0</v>
      </c>
      <c r="D19" s="1363">
        <f>'RM_5.12.3.sz.mell'!K21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'RM_5.12.3.sz.mell'!C22</f>
        <v>0</v>
      </c>
      <c r="D20" s="758">
        <f>'RM_5.12.3.sz.mell'!K22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'RM_5.12.3.sz.mell'!C23</f>
        <v>0</v>
      </c>
      <c r="D21" s="1519">
        <f>'RM_5.12.3.sz.mell'!K23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'RM_5.12.3.sz.mell'!C24</f>
        <v>0</v>
      </c>
      <c r="D22" s="1519">
        <f>'RM_5.12.3.sz.mell'!K24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'RM_5.12.3.sz.mell'!C25</f>
        <v>0</v>
      </c>
      <c r="D23" s="1519">
        <f>'RM_5.12.3.sz.mell'!K25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'RM_5.12.3.sz.mell'!C26</f>
        <v>0</v>
      </c>
      <c r="D24" s="1519">
        <f>'RM_5.12.3.sz.mell'!K26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'RM_5.12.3.sz.mell'!C27</f>
        <v>0</v>
      </c>
      <c r="D25" s="758">
        <f>'RM_5.12.3.sz.mell'!K27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'RM_5.12.3.sz.mell'!C28</f>
        <v>0</v>
      </c>
      <c r="D26" s="758">
        <f>'RM_5.12.3.sz.mell'!K28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'RM_5.12.3.sz.mell'!C29</f>
        <v>0</v>
      </c>
      <c r="D27" s="1521">
        <f>'RM_5.12.3.sz.mell'!K29</f>
        <v>0</v>
      </c>
      <c r="E27" s="884"/>
    </row>
    <row r="28" spans="1:5" s="468" customFormat="1" ht="13.8" x14ac:dyDescent="0.25">
      <c r="A28" s="462" t="s">
        <v>269</v>
      </c>
      <c r="B28" s="464" t="s">
        <v>405</v>
      </c>
      <c r="C28" s="757">
        <f>'RM_5.12.3.sz.mell'!C30</f>
        <v>0</v>
      </c>
      <c r="D28" s="1367">
        <f>'RM_5.12.3.sz.mell'!K30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'RM_5.12.3.sz.mell'!C31</f>
        <v>0</v>
      </c>
      <c r="D29" s="1522">
        <f>'RM_5.12.3.sz.mell'!K31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'RM_5.12.3.sz.mell'!C32</f>
        <v>0</v>
      </c>
      <c r="D30" s="758">
        <f>'RM_5.12.3.sz.mell'!K32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'RM_5.12.3.sz.mell'!C33</f>
        <v>0</v>
      </c>
      <c r="D31" s="1521">
        <f>'RM_5.12.3.sz.mell'!K33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'RM_5.12.3.sz.mell'!C34</f>
        <v>0</v>
      </c>
      <c r="D32" s="1367">
        <f>'RM_5.12.3.sz.mell'!K34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'RM_5.12.3.sz.mell'!C35</f>
        <v>0</v>
      </c>
      <c r="D33" s="1522">
        <f>'RM_5.12.3.sz.mell'!K35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'RM_5.12.3.sz.mell'!C36</f>
        <v>0</v>
      </c>
      <c r="D34" s="758">
        <f>'RM_5.12.3.sz.mell'!K36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'RM_5.12.3.sz.mell'!C37</f>
        <v>0</v>
      </c>
      <c r="D35" s="758">
        <f>'RM_5.12.3.sz.mell'!K37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'RM_5.12.3.sz.mell'!C38</f>
        <v>0</v>
      </c>
      <c r="D36" s="758">
        <f>'RM_5.12.3.sz.mell'!K38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'RM_5.12.3.sz.mell'!C39</f>
        <v>0</v>
      </c>
      <c r="D37" s="758">
        <f>'RM_5.12.3.sz.mell'!K39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'RM_5.12.3.sz.mell'!C40</f>
        <v>0</v>
      </c>
      <c r="D38" s="1521">
        <f>'RM_5.12.3.sz.mell'!K40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'RM_5.12.3.sz.mell'!C41</f>
        <v>0</v>
      </c>
      <c r="D39" s="1367">
        <f>'RM_5.12.3.sz.mell'!K41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'RM_5.12.3.sz.mell'!C42</f>
        <v>0</v>
      </c>
      <c r="D40" s="1522">
        <f>'RM_5.12.3.sz.mell'!K42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'RM_5.12.3.sz.mell'!C43</f>
        <v>0</v>
      </c>
      <c r="D41" s="971">
        <f>'RM_5.12.3.sz.mell'!K43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'RM_5.12.3.sz.mell'!C45</f>
        <v>0</v>
      </c>
      <c r="D45" s="758">
        <f>'RM_5.12.3.sz.mell'!K45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'RM_5.12.3.sz.mell'!C46</f>
        <v>0</v>
      </c>
      <c r="D46" s="1521">
        <f>'RM_5.12.3.sz.mell'!K46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'RM_5.12.3.sz.mell'!C47</f>
        <v>0</v>
      </c>
      <c r="D47" s="1365">
        <f>'RM_5.12.3.sz.mell'!K47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'RM_5.12.3.sz.mell'!C48</f>
        <v>0</v>
      </c>
      <c r="D48" s="1365">
        <f>'RM_5.12.3.sz.mell'!K48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'RM_5.12.3.sz.mell'!C49</f>
        <v>0</v>
      </c>
      <c r="D49" s="1365">
        <f>'RM_5.12.3.sz.mell'!K49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'RM_5.12.3.sz.mell'!C50</f>
        <v>0</v>
      </c>
      <c r="D50" s="1365">
        <f>'RM_5.12.3.sz.mell'!K50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'RM_5.12.3.sz.mell'!C51</f>
        <v>0</v>
      </c>
      <c r="D51" s="758">
        <f>'RM_5.12.3.sz.mell'!K51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'RM_5.12.3.sz.mell'!C52</f>
        <v>0</v>
      </c>
      <c r="D52" s="1521">
        <f>'RM_5.12.3.sz.mell'!K52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'RM_5.12.3.sz.mell'!C53</f>
        <v>0</v>
      </c>
      <c r="D53" s="1365">
        <f>'RM_5.12.3.sz.mell'!K53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'RM_5.12.3.sz.mell'!C54</f>
        <v>0</v>
      </c>
      <c r="D54" s="1365">
        <f>'RM_5.12.3.sz.mell'!K54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'RM_5.12.3.sz.mell'!C55</f>
        <v>0</v>
      </c>
      <c r="D55" s="1365">
        <f>'RM_5.12.3.sz.mell'!K55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'RM_5.12.3.sz.mell'!C56</f>
        <v>0</v>
      </c>
      <c r="D56" s="758">
        <f>'RM_5.12.3.sz.mell'!K56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'RM_5.12.3.sz.mell'!C57</f>
        <v>0</v>
      </c>
      <c r="D57" s="971">
        <f>'RM_5.12.3.sz.mell'!K57</f>
        <v>0</v>
      </c>
      <c r="E57" s="374">
        <f>+E45+E51+E56</f>
        <v>0</v>
      </c>
    </row>
    <row r="58" spans="1:5" s="1434" customFormat="1" ht="15.15" customHeight="1" thickBot="1" x14ac:dyDescent="0.3">
      <c r="A58" s="1433"/>
      <c r="C58" s="1430">
        <f>'RM_5.12.3.sz.mell'!C58</f>
        <v>0</v>
      </c>
      <c r="D58" s="1430">
        <f>'RM_5.12.3.sz.mell'!K58</f>
        <v>0</v>
      </c>
    </row>
    <row r="59" spans="1:5" ht="14.4" customHeight="1" thickBot="1" x14ac:dyDescent="0.3">
      <c r="A59" s="960" t="s">
        <v>846</v>
      </c>
      <c r="B59" s="961"/>
      <c r="C59" s="1508">
        <f>'RM_5.12.3.sz.mell'!C59</f>
        <v>0</v>
      </c>
      <c r="D59" s="1508">
        <f>'RM_5.12.3.sz.mell'!K59</f>
        <v>0</v>
      </c>
      <c r="E59" s="959"/>
    </row>
    <row r="60" spans="1:5" ht="13.8" thickBot="1" x14ac:dyDescent="0.3">
      <c r="A60" s="962" t="s">
        <v>847</v>
      </c>
      <c r="B60" s="963"/>
      <c r="C60" s="1508">
        <f>'RM_5.12.3.sz.mell'!C60</f>
        <v>0</v>
      </c>
      <c r="D60" s="1508">
        <f>'RM_5.12.3.sz.mell'!K60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tabColor theme="8"/>
  </sheetPr>
  <dimension ref="A1:G29"/>
  <sheetViews>
    <sheetView zoomScale="120" zoomScaleNormal="120" workbookViewId="0">
      <selection activeCell="K25" sqref="K25"/>
    </sheetView>
  </sheetViews>
  <sheetFormatPr defaultColWidth="9.33203125" defaultRowHeight="13.2" x14ac:dyDescent="0.25"/>
  <cols>
    <col min="1" max="1" width="5.44140625" style="47" customWidth="1"/>
    <col min="2" max="2" width="33.109375" style="47" customWidth="1"/>
    <col min="3" max="3" width="12.33203125" style="47" customWidth="1"/>
    <col min="4" max="4" width="11.44140625" style="47" customWidth="1"/>
    <col min="5" max="5" width="11.33203125" style="47" customWidth="1"/>
    <col min="6" max="6" width="11" style="47" customWidth="1"/>
    <col min="7" max="7" width="14.33203125" style="47" customWidth="1"/>
    <col min="8" max="16384" width="9.33203125" style="47"/>
  </cols>
  <sheetData>
    <row r="1" spans="1:7" ht="16.5" customHeight="1" x14ac:dyDescent="0.25">
      <c r="B1" s="1652" t="str">
        <f>CONCATENATE("7. melléklet ",IB_ALAPADATOK!A7," ",IB_ALAPADATOK!B7," ",IB_ALAPADATOK!C7," ",IB_ALAPADATOK!D7)</f>
        <v>7. melléklet a 2019. I. félévi költségvetési tájékoztatóhoz</v>
      </c>
      <c r="C1" s="1652"/>
      <c r="D1" s="1652"/>
      <c r="E1" s="1652"/>
      <c r="F1" s="1652"/>
      <c r="G1" s="1652"/>
    </row>
    <row r="3" spans="1:7" ht="43.5" customHeight="1" x14ac:dyDescent="0.3">
      <c r="A3" s="1651" t="s">
        <v>3</v>
      </c>
      <c r="B3" s="1651"/>
      <c r="C3" s="1651"/>
      <c r="D3" s="1651"/>
      <c r="E3" s="1651"/>
      <c r="F3" s="1651"/>
      <c r="G3" s="1651"/>
    </row>
    <row r="5" spans="1:7" s="165" customFormat="1" ht="27.15" customHeight="1" x14ac:dyDescent="0.35">
      <c r="A5" s="1843" t="s">
        <v>849</v>
      </c>
      <c r="B5" s="1844"/>
      <c r="C5" s="1844"/>
      <c r="D5" s="1844"/>
      <c r="E5" s="1844"/>
      <c r="F5" s="1844"/>
      <c r="G5" s="1844"/>
    </row>
    <row r="6" spans="1:7" s="165" customFormat="1" ht="15.6" x14ac:dyDescent="0.3">
      <c r="A6" s="164"/>
      <c r="B6" s="164"/>
      <c r="C6" s="164"/>
      <c r="D6" s="164"/>
      <c r="E6" s="164"/>
      <c r="F6" s="164"/>
      <c r="G6" s="164"/>
    </row>
    <row r="7" spans="1:7" s="166" customFormat="1" x14ac:dyDescent="0.25">
      <c r="A7" s="218"/>
      <c r="B7" s="218"/>
      <c r="C7" s="218"/>
      <c r="D7" s="218"/>
      <c r="E7" s="218"/>
      <c r="F7" s="218"/>
      <c r="G7" s="218"/>
    </row>
    <row r="8" spans="1:7" s="167" customFormat="1" ht="15.15" customHeight="1" thickBot="1" x14ac:dyDescent="0.35">
      <c r="A8" s="272"/>
      <c r="B8" s="257"/>
      <c r="C8" s="257"/>
      <c r="D8" s="271"/>
      <c r="E8" s="257"/>
      <c r="F8" s="257"/>
      <c r="G8" s="972" t="str">
        <f>'IB_6.3.3.sz.mell'!E4</f>
        <v xml:space="preserve"> Forintban!</v>
      </c>
    </row>
    <row r="9" spans="1:7" s="77" customFormat="1" ht="42" customHeight="1" thickBot="1" x14ac:dyDescent="0.3">
      <c r="A9" s="198" t="s">
        <v>16</v>
      </c>
      <c r="B9" s="199" t="s">
        <v>214</v>
      </c>
      <c r="C9" s="199" t="s">
        <v>215</v>
      </c>
      <c r="D9" s="199" t="s">
        <v>216</v>
      </c>
      <c r="E9" s="199" t="s">
        <v>217</v>
      </c>
      <c r="F9" s="199" t="s">
        <v>218</v>
      </c>
      <c r="G9" s="200" t="s">
        <v>53</v>
      </c>
    </row>
    <row r="10" spans="1:7" ht="24" customHeight="1" x14ac:dyDescent="0.25">
      <c r="A10" s="258" t="s">
        <v>18</v>
      </c>
      <c r="B10" s="207" t="s">
        <v>219</v>
      </c>
      <c r="C10" s="168"/>
      <c r="D10" s="168"/>
      <c r="E10" s="168"/>
      <c r="F10" s="168"/>
      <c r="G10" s="259">
        <f>SUM(C10:F10)</f>
        <v>0</v>
      </c>
    </row>
    <row r="11" spans="1:7" ht="24" customHeight="1" x14ac:dyDescent="0.25">
      <c r="A11" s="260" t="s">
        <v>19</v>
      </c>
      <c r="B11" s="208" t="s">
        <v>220</v>
      </c>
      <c r="C11" s="169"/>
      <c r="D11" s="169"/>
      <c r="E11" s="169"/>
      <c r="F11" s="169"/>
      <c r="G11" s="261">
        <f t="shared" ref="G11:G16" si="0">SUM(C11:F11)</f>
        <v>0</v>
      </c>
    </row>
    <row r="12" spans="1:7" ht="24" customHeight="1" x14ac:dyDescent="0.25">
      <c r="A12" s="260" t="s">
        <v>20</v>
      </c>
      <c r="B12" s="208" t="s">
        <v>221</v>
      </c>
      <c r="C12" s="169"/>
      <c r="D12" s="169"/>
      <c r="E12" s="169"/>
      <c r="F12" s="169"/>
      <c r="G12" s="261">
        <f t="shared" si="0"/>
        <v>0</v>
      </c>
    </row>
    <row r="13" spans="1:7" ht="24" customHeight="1" x14ac:dyDescent="0.25">
      <c r="A13" s="260" t="s">
        <v>21</v>
      </c>
      <c r="B13" s="208" t="s">
        <v>222</v>
      </c>
      <c r="C13" s="169"/>
      <c r="D13" s="169"/>
      <c r="E13" s="169"/>
      <c r="F13" s="169"/>
      <c r="G13" s="261">
        <f t="shared" si="0"/>
        <v>0</v>
      </c>
    </row>
    <row r="14" spans="1:7" ht="24" customHeight="1" x14ac:dyDescent="0.25">
      <c r="A14" s="260" t="s">
        <v>22</v>
      </c>
      <c r="B14" s="208" t="s">
        <v>223</v>
      </c>
      <c r="C14" s="169"/>
      <c r="D14" s="169"/>
      <c r="E14" s="169"/>
      <c r="F14" s="169"/>
      <c r="G14" s="261">
        <f t="shared" si="0"/>
        <v>0</v>
      </c>
    </row>
    <row r="15" spans="1:7" ht="24" customHeight="1" thickBot="1" x14ac:dyDescent="0.3">
      <c r="A15" s="262" t="s">
        <v>23</v>
      </c>
      <c r="B15" s="263" t="s">
        <v>224</v>
      </c>
      <c r="C15" s="170"/>
      <c r="D15" s="170"/>
      <c r="E15" s="170"/>
      <c r="F15" s="170"/>
      <c r="G15" s="264">
        <f t="shared" si="0"/>
        <v>0</v>
      </c>
    </row>
    <row r="16" spans="1:7" s="171" customFormat="1" ht="24" customHeight="1" thickBot="1" x14ac:dyDescent="0.3">
      <c r="A16" s="265" t="s">
        <v>24</v>
      </c>
      <c r="B16" s="266" t="s">
        <v>53</v>
      </c>
      <c r="C16" s="267">
        <f>SUM(C10:C15)</f>
        <v>0</v>
      </c>
      <c r="D16" s="267">
        <f>SUM(D10:D15)</f>
        <v>0</v>
      </c>
      <c r="E16" s="267">
        <f>SUM(E10:E15)</f>
        <v>0</v>
      </c>
      <c r="F16" s="267">
        <f>SUM(F10:F15)</f>
        <v>0</v>
      </c>
      <c r="G16" s="268">
        <f t="shared" si="0"/>
        <v>0</v>
      </c>
    </row>
    <row r="17" spans="1:7" s="166" customFormat="1" x14ac:dyDescent="0.25"/>
    <row r="18" spans="1:7" s="166" customFormat="1" x14ac:dyDescent="0.25"/>
    <row r="19" spans="1:7" s="166" customFormat="1" x14ac:dyDescent="0.25"/>
    <row r="20" spans="1:7" s="166" customFormat="1" ht="15.6" x14ac:dyDescent="0.3">
      <c r="A20" s="1653" t="s">
        <v>850</v>
      </c>
      <c r="B20" s="1698"/>
      <c r="C20" s="1698"/>
      <c r="D20" s="1698"/>
      <c r="E20" s="1698"/>
    </row>
    <row r="21" spans="1:7" s="166" customFormat="1" x14ac:dyDescent="0.25"/>
    <row r="22" spans="1:7" x14ac:dyDescent="0.25">
      <c r="A22" s="166"/>
      <c r="B22" s="166"/>
      <c r="C22" s="166"/>
      <c r="D22" s="166"/>
      <c r="E22" s="166"/>
      <c r="F22" s="166"/>
      <c r="G22" s="166"/>
    </row>
    <row r="23" spans="1:7" x14ac:dyDescent="0.25">
      <c r="A23" s="166"/>
      <c r="B23" s="166"/>
      <c r="C23" s="166"/>
      <c r="D23" s="166"/>
      <c r="E23" s="166"/>
      <c r="F23" s="166"/>
      <c r="G23" s="166"/>
    </row>
    <row r="24" spans="1:7" ht="13.8" x14ac:dyDescent="0.3">
      <c r="A24" s="166"/>
      <c r="B24" s="166"/>
      <c r="C24" s="1845" t="s">
        <v>225</v>
      </c>
      <c r="D24" s="1846"/>
      <c r="E24" s="1846"/>
      <c r="F24" s="1846"/>
      <c r="G24" s="166"/>
    </row>
    <row r="25" spans="1:7" ht="13.8" x14ac:dyDescent="0.3">
      <c r="A25" s="166"/>
      <c r="B25" s="166"/>
      <c r="C25" s="973"/>
      <c r="D25" s="974"/>
      <c r="E25" s="974"/>
      <c r="F25" s="973"/>
      <c r="G25" s="166"/>
    </row>
    <row r="26" spans="1:7" ht="13.8" x14ac:dyDescent="0.3">
      <c r="A26" s="166"/>
      <c r="B26" s="166"/>
      <c r="C26" s="973"/>
      <c r="D26" s="974"/>
      <c r="E26" s="974"/>
      <c r="F26" s="973"/>
      <c r="G26" s="166"/>
    </row>
    <row r="27" spans="1:7" x14ac:dyDescent="0.25">
      <c r="A27" s="166"/>
      <c r="B27" s="166"/>
      <c r="C27" s="166"/>
      <c r="D27" s="166"/>
      <c r="E27" s="166"/>
      <c r="F27" s="166"/>
      <c r="G27" s="166"/>
    </row>
    <row r="28" spans="1:7" x14ac:dyDescent="0.25">
      <c r="A28" s="166"/>
      <c r="B28" s="166"/>
      <c r="C28" s="166"/>
      <c r="D28" s="166"/>
      <c r="E28" s="166"/>
      <c r="F28" s="166"/>
      <c r="G28" s="166"/>
    </row>
    <row r="29" spans="1:7" x14ac:dyDescent="0.25">
      <c r="A29" s="166"/>
      <c r="B29" s="166"/>
      <c r="C29" s="166"/>
      <c r="D29" s="166"/>
      <c r="E29" s="166"/>
      <c r="F29" s="166"/>
      <c r="G29" s="166"/>
    </row>
  </sheetData>
  <sheetProtection sheet="1"/>
  <mergeCells count="5">
    <mergeCell ref="B1:G1"/>
    <mergeCell ref="A3:G3"/>
    <mergeCell ref="A5:G5"/>
    <mergeCell ref="C24:F24"/>
    <mergeCell ref="A20:E20"/>
  </mergeCells>
  <printOptions horizontalCentered="1"/>
  <pageMargins left="0.78740157480314965" right="0.78740157480314965" top="1.1499999999999999" bottom="0.98425196850393704" header="0.78740157480314965" footer="0.78740157480314965"/>
  <pageSetup paperSize="9" scale="95" orientation="portrait" horizontalDpi="300" verticalDpi="300" r:id="rId1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2:C46"/>
  <sheetViews>
    <sheetView zoomScale="120" zoomScaleNormal="120" workbookViewId="0">
      <selection activeCell="H35" sqref="H35"/>
    </sheetView>
  </sheetViews>
  <sheetFormatPr defaultRowHeight="13.2" x14ac:dyDescent="0.25"/>
  <cols>
    <col min="1" max="1" width="34.77734375" customWidth="1"/>
    <col min="2" max="2" width="91.109375" customWidth="1"/>
    <col min="3" max="3" width="35.33203125" customWidth="1"/>
  </cols>
  <sheetData>
    <row r="2" spans="1:3" ht="17.399999999999999" x14ac:dyDescent="0.25">
      <c r="A2" s="1584" t="s">
        <v>585</v>
      </c>
      <c r="B2" s="1584"/>
      <c r="C2" s="1584"/>
    </row>
    <row r="3" spans="1:3" ht="13.8" x14ac:dyDescent="0.25">
      <c r="A3" s="597"/>
      <c r="B3" s="598"/>
      <c r="C3" s="597"/>
    </row>
    <row r="4" spans="1:3" ht="13.8" x14ac:dyDescent="0.25">
      <c r="A4" s="599" t="s">
        <v>621</v>
      </c>
      <c r="B4" s="600" t="s">
        <v>620</v>
      </c>
      <c r="C4" s="599" t="s">
        <v>586</v>
      </c>
    </row>
    <row r="5" spans="1:3" x14ac:dyDescent="0.25">
      <c r="A5" s="601"/>
      <c r="B5" s="601"/>
      <c r="C5" s="601"/>
    </row>
    <row r="6" spans="1:3" ht="17.399999999999999" x14ac:dyDescent="0.3">
      <c r="A6" s="1585" t="s">
        <v>588</v>
      </c>
      <c r="B6" s="1585"/>
      <c r="C6" s="1585"/>
    </row>
    <row r="7" spans="1:3" x14ac:dyDescent="0.25">
      <c r="A7" s="601" t="s">
        <v>622</v>
      </c>
      <c r="B7" s="601" t="s">
        <v>623</v>
      </c>
      <c r="C7" s="669" t="str">
        <f ca="1">HYPERLINK(SUBSTITUTE(CELL("address",Z_ALAPADATOK!A1),"'",""),SUBSTITUTE(MID(CELL("address",Z_ALAPADATOK!A1),SEARCH("]",CELL("address",Z_ALAPADATOK!A1),1)+1,LEN(CELL("address",Z_ALAPADATOK!A1))-SEARCH("]",CELL("address",Z_ALAPADATOK!A1),1)),"'",""))</f>
        <v>Z_ALAPADATOK!$A$1</v>
      </c>
    </row>
    <row r="8" spans="1:3" x14ac:dyDescent="0.25">
      <c r="A8" s="601" t="s">
        <v>624</v>
      </c>
      <c r="B8" s="601" t="s">
        <v>801</v>
      </c>
      <c r="C8" s="669" t="str">
        <f ca="1">HYPERLINK(SUBSTITUTE(CELL("address",Z_ÖSSZEFÜGGÉSEK!A1),"'",""),SUBSTITUTE(MID(CELL("address",Z_ÖSSZEFÜGGÉSEK!A1),SEARCH("]",CELL("address",Z_ÖSSZEFÜGGÉSEK!A1),1)+1,LEN(CELL("address",Z_ÖSSZEFÜGGÉSEK!A1))-SEARCH("]",CELL("address",Z_ÖSSZEFÜGGÉSEK!A1),1)),"'",""))</f>
        <v>Z_ÖSSZEFÜGGÉSEK!$A$1</v>
      </c>
    </row>
    <row r="9" spans="1:3" x14ac:dyDescent="0.25">
      <c r="A9" s="601" t="s">
        <v>626</v>
      </c>
      <c r="B9" s="601" t="str">
        <f>CONCATENATE(LOWER('Z_1.1.sz.mell.'!A3))</f>
        <v>2019. évi zárszámadásának pénzügyi mérlege</v>
      </c>
      <c r="C9" s="669" t="str">
        <f ca="1">HYPERLINK(SUBSTITUTE(CELL("address",'Z_1.1.sz.mell.'!A1),"'",""),SUBSTITUTE(MID(CELL("address",'Z_1.1.sz.mell.'!A1),SEARCH("]",CELL("address",'Z_1.1.sz.mell.'!A1),1)+1,LEN(CELL("address",'Z_1.1.sz.mell.'!A1))-SEARCH("]",CELL("address",'Z_1.1.sz.mell.'!A1),1)),"'",""))</f>
        <v>Z_1.1.sz.mell.!$A$1</v>
      </c>
    </row>
    <row r="10" spans="1:3" x14ac:dyDescent="0.25">
      <c r="A10" s="601" t="s">
        <v>628</v>
      </c>
      <c r="B10" s="601" t="str">
        <f>PROPER('Z_1.2.sz.mell.'!A4)</f>
        <v>2019. Évi Zárszámadás Kötelező Feladatainak Pénzügyi Mérlege</v>
      </c>
      <c r="C10" s="669" t="str">
        <f ca="1">HYPERLINK(SUBSTITUTE(CELL("address",'Z_1.2.sz.mell.'!A1),"'",""),SUBSTITUTE(MID(CELL("address",'Z_1.2.sz.mell.'!A1),SEARCH("]",CELL("address",'Z_1.2.sz.mell.'!A1),1)+1,LEN(CELL("address",'Z_1.2.sz.mell.'!A1))-SEARCH("]",CELL("address",'Z_1.2.sz.mell.'!A1),1)),"'",""))</f>
        <v>Z_1.2.sz.mell.!$A$1</v>
      </c>
    </row>
    <row r="11" spans="1:3" x14ac:dyDescent="0.25">
      <c r="A11" s="601" t="s">
        <v>629</v>
      </c>
      <c r="B11" s="601" t="str">
        <f>PROPER('Z_1.3.sz.mell.'!A4)</f>
        <v>2019. Évi Zárszámadás Önként Vállalt Feladatainak Pénzügyi Mérlege</v>
      </c>
      <c r="C11" s="669" t="str">
        <f ca="1">HYPERLINK(SUBSTITUTE(CELL("address",'Z_1.3.sz.mell.'!A1),"'",""),SUBSTITUTE(MID(CELL("address",'Z_1.3.sz.mell.'!A1),SEARCH("]",CELL("address",'Z_1.3.sz.mell.'!A1),1)+1,LEN(CELL("address",'Z_1.3.sz.mell.'!A1))-SEARCH("]",CELL("address",'Z_1.3.sz.mell.'!A1),1)),"'",""))</f>
        <v>Z_1.3.sz.mell.!$A$1</v>
      </c>
    </row>
    <row r="12" spans="1:3" x14ac:dyDescent="0.25">
      <c r="A12" s="601" t="s">
        <v>632</v>
      </c>
      <c r="B12" s="601" t="str">
        <f>PROPER('Z_1.4.sz.mell.'!A4)</f>
        <v>2019. Évi Zárszámadás Államigazgatási Feladatainak Pénzügyi Mérlege</v>
      </c>
      <c r="C12" s="669" t="str">
        <f ca="1">HYPERLINK(SUBSTITUTE(CELL("address",'Z_1.4.sz.mell.'!A1),"'",""),SUBSTITUTE(MID(CELL("address",'Z_1.4.sz.mell.'!A1),SEARCH("]",CELL("address",'Z_1.4.sz.mell.'!A1),1)+1,LEN(CELL("address",'Z_1.4.sz.mell.'!A1))-SEARCH("]",CELL("address",'Z_1.4.sz.mell.'!A1),1)),"'",""))</f>
        <v>Z_1.4.sz.mell.!$A$1</v>
      </c>
    </row>
    <row r="13" spans="1:3" x14ac:dyDescent="0.25">
      <c r="A13" s="601" t="s">
        <v>634</v>
      </c>
      <c r="B13" s="601" t="s">
        <v>635</v>
      </c>
      <c r="C13" s="669" t="str">
        <f ca="1">HYPERLINK(SUBSTITUTE(CELL("address",'Z_2.1.sz.mell'!A1),"'",""),SUBSTITUTE(MID(CELL("address",'Z_2.1.sz.mell'!A1),SEARCH("]",CELL("address",'Z_2.1.sz.mell'!A1),1)+1,LEN(CELL("address",'Z_2.1.sz.mell'!A1))-SEARCH("]",CELL("address",'Z_2.1.sz.mell'!A1),1)),"'",""))</f>
        <v>Z_2.1.sz.mell!$A$1</v>
      </c>
    </row>
    <row r="14" spans="1:3" x14ac:dyDescent="0.25">
      <c r="A14" s="601" t="s">
        <v>636</v>
      </c>
      <c r="B14" s="601" t="s">
        <v>637</v>
      </c>
      <c r="C14" s="669" t="str">
        <f ca="1">HYPERLINK(SUBSTITUTE(CELL("address",'Z_2.2.sz.mell'!A1),"'",""),SUBSTITUTE(MID(CELL("address",'Z_2.2.sz.mell'!A1),SEARCH("]",CELL("address",'Z_2.2.sz.mell'!A1),1)+1,LEN(CELL("address",'Z_2.2.sz.mell'!A1))-SEARCH("]",CELL("address",'Z_2.2.sz.mell'!A1),1)),"'",""))</f>
        <v>Z_2.2.sz.mell!$A$1</v>
      </c>
    </row>
    <row r="15" spans="1:3" x14ac:dyDescent="0.25">
      <c r="A15" s="601" t="s">
        <v>638</v>
      </c>
      <c r="B15" s="601" t="s">
        <v>639</v>
      </c>
      <c r="C15" s="669" t="str">
        <f ca="1">HYPERLINK(SUBSTITUTE(CELL("address",Z_ELLENŐRZÉS!A1),"'",""),SUBSTITUTE(MID(CELL("address",Z_ELLENŐRZÉS!A1),SEARCH("]",CELL("address",Z_ELLENŐRZÉS!A1),1)+1,LEN(CELL("address",Z_ELLENŐRZÉS!A1))-SEARCH("]",CELL("address",Z_ELLENŐRZÉS!A1),1)),"'",""))</f>
        <v>Z_ELLENŐRZÉS!$A$1</v>
      </c>
    </row>
    <row r="16" spans="1:3" x14ac:dyDescent="0.25">
      <c r="A16" s="601" t="s">
        <v>640</v>
      </c>
      <c r="B16" s="601" t="s">
        <v>0</v>
      </c>
      <c r="C16" s="669" t="str">
        <f ca="1">HYPERLINK(SUBSTITUTE(CELL("address",'Z_3.sz.mell.'!A1),"'",""),SUBSTITUTE(MID(CELL("address",'Z_3.sz.mell.'!A1),SEARCH("]",CELL("address",'Z_3.sz.mell.'!A1),1)+1,LEN(CELL("address",'Z_3.sz.mell.'!A1))-SEARCH("]",CELL("address",'Z_3.sz.mell.'!A1),1)),"'",""))</f>
        <v>Z_3.sz.mell.!$A$1</v>
      </c>
    </row>
    <row r="17" spans="1:3" x14ac:dyDescent="0.25">
      <c r="A17" s="601" t="s">
        <v>642</v>
      </c>
      <c r="B17" s="601" t="s">
        <v>1</v>
      </c>
      <c r="C17" s="669" t="str">
        <f ca="1">HYPERLINK(SUBSTITUTE(CELL("address",'Z_4.sz.mell.'!A1),"'",""),SUBSTITUTE(MID(CELL("address",'Z_4.sz.mell.'!A1),SEARCH("]",CELL("address",'Z_4.sz.mell.'!A1),1)+1,LEN(CELL("address",'Z_4.sz.mell.'!A1))-SEARCH("]",CELL("address",'Z_4.sz.mell.'!A1),1)),"'",""))</f>
        <v>Z_4.sz.mell.!$A$1</v>
      </c>
    </row>
    <row r="18" spans="1:3" x14ac:dyDescent="0.25">
      <c r="A18" s="601" t="s">
        <v>645</v>
      </c>
      <c r="B18" s="601" t="str">
        <f>'Z_5.sz.mell.'!A2</f>
        <v>Európai uniós támogatással megvalósuló projektek</v>
      </c>
      <c r="C18" s="669" t="str">
        <f ca="1">HYPERLINK(SUBSTITUTE(CELL("address",'Z_5.sz.mell.'!A1),"'",""),SUBSTITUTE(MID(CELL("address",'Z_5.sz.mell.'!A1),SEARCH("]",CELL("address",'Z_5.sz.mell.'!A1),1)+1,LEN(CELL("address",'Z_5.sz.mell.'!A1))-SEARCH("]",CELL("address",'Z_5.sz.mell.'!A1),1)),"'",""))</f>
        <v>Z_5.sz.mell.!$A$1</v>
      </c>
    </row>
    <row r="19" spans="1:3" x14ac:dyDescent="0.25">
      <c r="A19" s="601" t="s">
        <v>802</v>
      </c>
      <c r="B19" s="601" t="s">
        <v>803</v>
      </c>
      <c r="C19" s="669" t="str">
        <f ca="1">HYPERLINK(SUBSTITUTE(CELL("address",'Z_6.1.sz.mell'!A1),"'",""),SUBSTITUTE(MID(CELL("address",'Z_6.1.sz.mell'!A1),SEARCH("]",CELL("address",'Z_6.1.sz.mell'!A1),1)+1,LEN(CELL("address",'Z_6.1.sz.mell'!A1))-SEARCH("]",CELL("address",'Z_6.1.sz.mell'!A1),1)),"'",""))</f>
        <v>Z_6.1.sz.mell!$A$1</v>
      </c>
    </row>
    <row r="20" spans="1:3" x14ac:dyDescent="0.25">
      <c r="A20" s="601" t="s">
        <v>804</v>
      </c>
      <c r="B20" s="601" t="s">
        <v>805</v>
      </c>
      <c r="C20" s="669" t="str">
        <f ca="1">HYPERLINK(SUBSTITUTE(CELL("address",'Z_6.1.1.sz.mell'!A1),"'",""),SUBSTITUTE(MID(CELL("address",'Z_6.1.1.sz.mell'!A1),SEARCH("]",CELL("address",'Z_6.1.1.sz.mell'!A1),1)+1,LEN(CELL("address",'Z_6.1.1.sz.mell'!A1))-SEARCH("]",CELL("address",'Z_6.1.1.sz.mell'!A1),1)),"'",""))</f>
        <v>Z_6.1.1.sz.mell!$A$1</v>
      </c>
    </row>
    <row r="21" spans="1:3" x14ac:dyDescent="0.25">
      <c r="A21" s="601" t="s">
        <v>806</v>
      </c>
      <c r="B21" s="601" t="s">
        <v>418</v>
      </c>
      <c r="C21" s="669" t="str">
        <f ca="1">HYPERLINK(SUBSTITUTE(CELL("address",'Z_6.1.2.sz.mell'!A1),"'",""),SUBSTITUTE(MID(CELL("address",'Z_6.1.2.sz.mell'!A1),SEARCH("]",CELL("address",'Z_6.1.2.sz.mell'!A1),1)+1,LEN(CELL("address",'Z_6.1.2.sz.mell'!A1))-SEARCH("]",CELL("address",'Z_6.1.2.sz.mell'!A1),1)),"'",""))</f>
        <v>Z_6.1.2.sz.mell!$A$1</v>
      </c>
    </row>
    <row r="22" spans="1:3" x14ac:dyDescent="0.25">
      <c r="A22" s="601" t="s">
        <v>807</v>
      </c>
      <c r="B22" s="601" t="s">
        <v>808</v>
      </c>
      <c r="C22" s="669" t="str">
        <f ca="1">HYPERLINK(SUBSTITUTE(CELL("address",'Z_6.1.3.sz.mell'!A1),"'",""),SUBSTITUTE(MID(CELL("address",'Z_6.1.3.sz.mell'!A1),SEARCH("]",CELL("address",'Z_6.1.3.sz.mell'!A1),1)+1,LEN(CELL("address",'Z_6.1.3.sz.mell'!A1))-SEARCH("]",CELL("address",'Z_6.1.3.sz.mell'!A1),1)),"'",""))</f>
        <v>Z_6.1.3.sz.mell!$A$1</v>
      </c>
    </row>
    <row r="23" spans="1:3" x14ac:dyDescent="0.25">
      <c r="A23" s="601" t="s">
        <v>809</v>
      </c>
      <c r="B23" s="601" t="str">
        <f>Z_ALAPADATOK!A11</f>
        <v>……………………. Polgármesteri /Közös Önkormányzati Hivatal</v>
      </c>
      <c r="C23" s="669" t="str">
        <f ca="1">HYPERLINK(SUBSTITUTE(CELL("address",'Z_6.2.sz.mell'!A1),"'",""),SUBSTITUTE(MID(CELL("address",'Z_6.2.sz.mell'!A1),SEARCH("]",CELL("address",'Z_6.2.sz.mell'!A1),1)+1,LEN(CELL("address",'Z_6.2.sz.mell'!A1))-SEARCH("]",CELL("address",'Z_6.2.sz.mell'!A1),1)),"'",""))</f>
        <v>Z_6.2.sz.mell!$A$1</v>
      </c>
    </row>
    <row r="24" spans="1:3" x14ac:dyDescent="0.25">
      <c r="A24" s="601" t="s">
        <v>810</v>
      </c>
      <c r="B24" t="str">
        <f>Z_ALAPADATOK!B13</f>
        <v>1 kvi név</v>
      </c>
      <c r="C24" s="669" t="str">
        <f ca="1">HYPERLINK(SUBSTITUTE(CELL("address",'Z_6.3.sz.mell'!A1),"'",""),SUBSTITUTE(MID(CELL("address",'Z_6.3.sz.mell'!A1),SEARCH("]",CELL("address",'Z_6.3.sz.mell'!A1),1)+1,LEN(CELL("address",'Z_6.3.sz.mell'!A1))-SEARCH("]",CELL("address",'Z_6.3.sz.mell'!A1),1)),"'",""))</f>
        <v>Z_6.3.sz.mell!$A$1</v>
      </c>
    </row>
    <row r="25" spans="1:3" x14ac:dyDescent="0.25">
      <c r="A25" s="601" t="s">
        <v>811</v>
      </c>
      <c r="B25" t="str">
        <f>Z_ALAPADATOK!B15</f>
        <v>2 kvi név</v>
      </c>
      <c r="C25" s="669" t="str">
        <f ca="1">HYPERLINK(SUBSTITUTE(CELL("address",'Z_6.4.sz.mell'!A1),"'",""),SUBSTITUTE(MID(CELL("address",'Z_6.4.sz.mell'!A1),SEARCH("]",CELL("address",'Z_6.4.sz.mell'!A1),1)+1,LEN(CELL("address",'Z_6.4.sz.mell'!A1))-SEARCH("]",CELL("address",'Z_6.4.sz.mell'!A1),1)),"'",""))</f>
        <v>Z_6.4.sz.mell!$A$1</v>
      </c>
    </row>
    <row r="26" spans="1:3" x14ac:dyDescent="0.25">
      <c r="A26" s="601" t="s">
        <v>812</v>
      </c>
      <c r="B26" t="str">
        <f>Z_ALAPADATOK!B17</f>
        <v>3 kvi név</v>
      </c>
      <c r="C26" s="669" t="str">
        <f ca="1">HYPERLINK(SUBSTITUTE(CELL("address",'Z_6.5.sz.mell'!A1),"'",""),SUBSTITUTE(MID(CELL("address",'Z_6.5.sz.mell'!A1),SEARCH("]",CELL("address",'Z_6.5.sz.mell'!A1),1)+1,LEN(CELL("address",'Z_6.5.sz.mell'!A1))-SEARCH("]",CELL("address",'Z_6.5.sz.mell'!A1),1)),"'",""))</f>
        <v>Z_6.5.sz.mell!$A$1</v>
      </c>
    </row>
    <row r="27" spans="1:3" x14ac:dyDescent="0.25">
      <c r="A27" s="601" t="s">
        <v>813</v>
      </c>
      <c r="B27" t="str">
        <f>Z_ALAPADATOK!B19</f>
        <v>4 kvi név</v>
      </c>
      <c r="C27" s="669" t="str">
        <f ca="1">HYPERLINK(SUBSTITUTE(CELL("address",'Z_6.6.sz.mell'!A1),"'",""),SUBSTITUTE(MID(CELL("address",'Z_6.6.sz.mell'!A1),SEARCH("]",CELL("address",'Z_6.6.sz.mell'!A1),1)+1,LEN(CELL("address",'Z_6.6.sz.mell'!A1))-SEARCH("]",CELL("address",'Z_6.6.sz.mell'!A1),1)),"'",""))</f>
        <v>Z_6.6.sz.mell!$A$1</v>
      </c>
    </row>
    <row r="28" spans="1:3" x14ac:dyDescent="0.25">
      <c r="A28" s="601" t="s">
        <v>814</v>
      </c>
      <c r="B28" t="str">
        <f>Z_ALAPADATOK!B21</f>
        <v>5 kvi név</v>
      </c>
      <c r="C28" s="669" t="str">
        <f ca="1">HYPERLINK(SUBSTITUTE(CELL("address",'Z_6.7.sz.mell'!A1),"'",""),SUBSTITUTE(MID(CELL("address",'Z_6.7.sz.mell'!A1),SEARCH("]",CELL("address",'Z_6.7.sz.mell'!A1),1)+1,LEN(CELL("address",'Z_6.7.sz.mell'!A1))-SEARCH("]",CELL("address",'Z_6.7.sz.mell'!A1),1)),"'",""))</f>
        <v>Z_6.7.sz.mell!$A$1</v>
      </c>
    </row>
    <row r="29" spans="1:3" x14ac:dyDescent="0.25">
      <c r="A29" s="601" t="s">
        <v>815</v>
      </c>
      <c r="B29" t="str">
        <f>Z_ALAPADATOK!B23</f>
        <v>6 kvi név</v>
      </c>
      <c r="C29" s="669" t="str">
        <f ca="1">HYPERLINK(SUBSTITUTE(CELL("address",'Z_6.8.sz.mell'!A1),"'",""),SUBSTITUTE(MID(CELL("address",'Z_6.8.sz.mell'!A1),SEARCH("]",CELL("address",'Z_6.8.sz.mell'!A1),1)+1,LEN(CELL("address",'Z_6.8.sz.mell'!A1))-SEARCH("]",CELL("address",'Z_6.8.sz.mell'!A1),1)),"'",""))</f>
        <v>Z_6.8.sz.mell!$A$1</v>
      </c>
    </row>
    <row r="30" spans="1:3" x14ac:dyDescent="0.25">
      <c r="A30" s="601" t="s">
        <v>816</v>
      </c>
      <c r="B30" t="str">
        <f>Z_ALAPADATOK!B25</f>
        <v>7 kvi név</v>
      </c>
      <c r="C30" s="669" t="str">
        <f ca="1">HYPERLINK(SUBSTITUTE(CELL("address",'Z_6.9.sz.mell'!A1),"'",""),SUBSTITUTE(MID(CELL("address",'Z_6.9.sz.mell'!A1),SEARCH("]",CELL("address",'Z_6.9.sz.mell'!A1),1)+1,LEN(CELL("address",'Z_6.9.sz.mell'!A1))-SEARCH("]",CELL("address",'Z_6.9.sz.mell'!A1),1)),"'",""))</f>
        <v>Z_6.9.sz.mell!$A$1</v>
      </c>
    </row>
    <row r="31" spans="1:3" x14ac:dyDescent="0.25">
      <c r="A31" s="601" t="s">
        <v>817</v>
      </c>
      <c r="B31" t="str">
        <f>Z_ALAPADATOK!B27</f>
        <v>8 kvi név</v>
      </c>
      <c r="C31" s="669" t="str">
        <f ca="1">HYPERLINK(SUBSTITUTE(CELL("address",'Z_6.10.sz.mell'!A1),"'",""),SUBSTITUTE(MID(CELL("address",'Z_6.10.sz.mell'!A1),SEARCH("]",CELL("address",'Z_6.10.sz.mell'!A1),1)+1,LEN(CELL("address",'Z_6.10.sz.mell'!A1))-SEARCH("]",CELL("address",'Z_6.10.sz.mell'!A1),1)),"'",""))</f>
        <v>Z_6.10.sz.mell!$A$1</v>
      </c>
    </row>
    <row r="32" spans="1:3" x14ac:dyDescent="0.25">
      <c r="A32" s="601" t="s">
        <v>818</v>
      </c>
      <c r="B32" t="str">
        <f>Z_ALAPADATOK!B29</f>
        <v>9 kvi név</v>
      </c>
      <c r="C32" s="669" t="str">
        <f ca="1">HYPERLINK(SUBSTITUTE(CELL("address",'Z_6.11.sz.mell'!A1),"'",""),SUBSTITUTE(MID(CELL("address",'Z_6.11.sz.mell'!A1),SEARCH("]",CELL("address",'Z_6.11.sz.mell'!A1),1)+1,LEN(CELL("address",'Z_6.11.sz.mell'!A1))-SEARCH("]",CELL("address",'Z_6.11.sz.mell'!A1),1)),"'",""))</f>
        <v>Z_6.11.sz.mell!$A$1</v>
      </c>
    </row>
    <row r="33" spans="1:3" x14ac:dyDescent="0.25">
      <c r="A33" s="601" t="s">
        <v>819</v>
      </c>
      <c r="B33" t="str">
        <f>Z_ALAPADATOK!B31</f>
        <v>10 kvi név</v>
      </c>
      <c r="C33" s="669" t="str">
        <f ca="1">HYPERLINK(SUBSTITUTE(CELL("address",'Z_6.12.sz.mell'!A1),"'",""),SUBSTITUTE(MID(CELL("address",'Z_6.12.sz.mell'!A1),SEARCH("]",CELL("address",'Z_6.12.sz.mell'!A1),1)+1,LEN(CELL("address",'Z_6.12.sz.mell'!A1))-SEARCH("]",CELL("address",'Z_6.12.sz.mell'!A1),1)),"'",""))</f>
        <v>Z_6.12.sz.mell!$A$1</v>
      </c>
    </row>
    <row r="34" spans="1:3" x14ac:dyDescent="0.25">
      <c r="A34" s="601" t="s">
        <v>648</v>
      </c>
      <c r="B34" t="str">
        <f>PROPER('Z_7.sz.mell'!A3)</f>
        <v>Költségvetési Szervek Maradványának Alakulása</v>
      </c>
      <c r="C34" s="669" t="str">
        <f ca="1">HYPERLINK(SUBSTITUTE(CELL("address",'Z_7.sz.mell'!A1),"'",""),SUBSTITUTE(MID(CELL("address",'Z_7.sz.mell'!A1),SEARCH("]",CELL("address",'Z_7.sz.mell'!A1),1)+1,LEN(CELL("address",'Z_7.sz.mell'!A1))-SEARCH("]",CELL("address",'Z_7.sz.mell'!A1),1)),"'",""))</f>
        <v>Z_7.sz.mell!$A$1</v>
      </c>
    </row>
    <row r="35" spans="1:3" x14ac:dyDescent="0.25">
      <c r="A35" s="601" t="s">
        <v>650</v>
      </c>
      <c r="B35" t="str">
        <f>'Z_8.sz.mell'!B1</f>
        <v>A 2019. évi általános működés és ágazati feladatok támogatásának alakulása jogcímenként</v>
      </c>
      <c r="C35" s="669" t="str">
        <f ca="1">HYPERLINK(SUBSTITUTE(CELL("address",'Z_8.sz.mell'!A1),"'",""),SUBSTITUTE(MID(CELL("address",'Z_8.sz.mell'!A1),SEARCH("]",CELL("address",'Z_8.sz.mell'!A1),1)+1,LEN(CELL("address",'Z_8.sz.mell'!A1))-SEARCH("]",CELL("address",'Z_8.sz.mell'!A1),1)),"'",""))</f>
        <v>Z_8.sz.mell!$A$1</v>
      </c>
    </row>
    <row r="36" spans="1:3" x14ac:dyDescent="0.25">
      <c r="A36" s="601" t="s">
        <v>851</v>
      </c>
      <c r="B36" t="str">
        <f>CONCATENATE(PROPER('Z_1.tájékoztató_t.'!A2)," ",LOWER('Z_1.tájékoztató_t.'!A3))</f>
        <v>Hidegkút Község Önkormányzata 2019. évi zárszámadásának pénzügyi mérlege</v>
      </c>
      <c r="C36" s="669" t="str">
        <f ca="1">HYPERLINK(SUBSTITUTE(CELL("address",'Z_1.tájékoztató_t.'!A1),"'",""),SUBSTITUTE(MID(CELL("address",'Z_1.tájékoztató_t.'!A1),SEARCH("]",CELL("address",'Z_1.tájékoztató_t.'!A1),1)+1,LEN(CELL("address",'Z_1.tájékoztató_t.'!A1))-SEARCH("]",CELL("address",'Z_1.tájékoztató_t.'!A1),1)),"'",""))</f>
        <v>Z_1.tájékoztató_t.!$A$1</v>
      </c>
    </row>
    <row r="37" spans="1:3" x14ac:dyDescent="0.25">
      <c r="A37" s="601" t="s">
        <v>852</v>
      </c>
      <c r="B37" t="str">
        <f>'Z_2.tájékoztató_t.'!A2</f>
        <v>Többéves kihatással járó döntésekből származó kötzelezettségek célok szerinti, évenkénti bontásban</v>
      </c>
      <c r="C37" s="669" t="str">
        <f ca="1">HYPERLINK(SUBSTITUTE(CELL("address",'Z_2.tájékoztató_t.'!A1),"'",""),SUBSTITUTE(MID(CELL("address",'Z_2.tájékoztató_t.'!A1),SEARCH("]",CELL("address",'Z_2.tájékoztató_t.'!A1),1)+1,LEN(CELL("address",'Z_2.tájékoztató_t.'!A1))-SEARCH("]",CELL("address",'Z_2.tájékoztató_t.'!A1),1)),"'",""))</f>
        <v>Z_2.tájékoztató_t.!$A$1</v>
      </c>
    </row>
    <row r="38" spans="1:3" x14ac:dyDescent="0.25">
      <c r="A38" s="601" t="s">
        <v>853</v>
      </c>
      <c r="B38" t="str">
        <f>'Z_3.tájékoztató_t.'!A1</f>
        <v>Az önkormányzat által nyújtott hitel és kölcsön alakulása lejárat és eszközök szerinti bontásban</v>
      </c>
      <c r="C38" s="669" t="str">
        <f ca="1">HYPERLINK(SUBSTITUTE(CELL("address",'Z_3.tájékoztató_t.'!A1),"'",""),SUBSTITUTE(MID(CELL("address",'Z_3.tájékoztató_t.'!A1),SEARCH("]",CELL("address",'Z_3.tájékoztató_t.'!A1),1)+1,LEN(CELL("address",'Z_3.tájékoztató_t.'!A1))-SEARCH("]",CELL("address",'Z_3.tájékoztató_t.'!A1),1)),"'",""))</f>
        <v>Z_3.tájékoztató_t.!$A$1</v>
      </c>
    </row>
    <row r="39" spans="1:3" x14ac:dyDescent="0.25">
      <c r="A39" s="601" t="s">
        <v>854</v>
      </c>
      <c r="B39" t="str">
        <f>'Z_4.tájékoztató_t.'!A1</f>
        <v>Adósság állomány alakulása lejárat, eszközök, bel- és külföldi hitelezők szerinti bontásban
2019. december 31-én</v>
      </c>
      <c r="C39" s="669" t="str">
        <f ca="1">HYPERLINK(SUBSTITUTE(CELL("address",'Z_4.tájékoztató_t.'!A1),"'",""),SUBSTITUTE(MID(CELL("address",'Z_4.tájékoztató_t.'!A1),SEARCH("]",CELL("address",'Z_4.tájékoztató_t.'!A1),1)+1,LEN(CELL("address",'Z_4.tájékoztató_t.'!A1))-SEARCH("]",CELL("address",'Z_4.tájékoztató_t.'!A1),1)),"'",""))</f>
        <v>Z_4.tájékoztató_t.!$A$1</v>
      </c>
    </row>
    <row r="40" spans="1:3" x14ac:dyDescent="0.25">
      <c r="A40" s="601" t="s">
        <v>855</v>
      </c>
      <c r="B40" t="str">
        <f>'Z_5.tájékoztató_t.'!A3</f>
        <v>Az önkormányzat által adott közvetett támogatások</v>
      </c>
      <c r="C40" s="669" t="str">
        <f ca="1">HYPERLINK(SUBSTITUTE(CELL("address",'Z_5.tájékoztató_t.'!A1),"'",""),SUBSTITUTE(MID(CELL("address",'Z_5.tájékoztató_t.'!A1),SEARCH("]",CELL("address",'Z_5.tájékoztató_t.'!A1),1)+1,LEN(CELL("address",'Z_5.tájékoztató_t.'!A1))-SEARCH("]",CELL("address",'Z_5.tájékoztató_t.'!A1),1)),"'",""))</f>
        <v>Z_5.tájékoztató_t.!$A$1</v>
      </c>
    </row>
    <row r="41" spans="1:3" x14ac:dyDescent="0.25">
      <c r="A41" s="601" t="s">
        <v>856</v>
      </c>
      <c r="B41" t="str">
        <f>CONCATENATE(PROPER('Z_6.tájékoztató_t.'!A3)," ",LOWER('Z_6.tájékoztató_t.'!A4))</f>
        <v>K I M U T A T Á S a 2019. évi céljelleggel juttatott támogatások felhasználásáról</v>
      </c>
      <c r="C41" s="669" t="str">
        <f ca="1">HYPERLINK(SUBSTITUTE(CELL("address",'Z_6.tájékoztató_t.'!A1),"'",""),SUBSTITUTE(MID(CELL("address",'Z_6.tájékoztató_t.'!A1),SEARCH("]",CELL("address",'Z_6.tájékoztató_t.'!A1),1)+1,LEN(CELL("address",'Z_6.tájékoztató_t.'!A1))-SEARCH("]",CELL("address",'Z_6.tájékoztató_t.'!A1),1)),"'",""))</f>
        <v>Z_6.tájékoztató_t.!$A$1</v>
      </c>
    </row>
    <row r="42" spans="1:3" x14ac:dyDescent="0.25">
      <c r="A42" s="601" t="s">
        <v>857</v>
      </c>
      <c r="B42" t="str">
        <f>CONCATENATE(PROPER('Z_7.1.tájékoztató_t.'!A2)," ",'Z_7.1.tájékoztató_t.'!A3)</f>
        <v>Vagyonkimutatás a könyvviteli mérlegben értékkel szerplő eszközökről</v>
      </c>
      <c r="C42" s="669" t="str">
        <f ca="1">HYPERLINK(SUBSTITUTE(CELL("address",'Z_7.1.tájékoztató_t.'!A1),"'",""),SUBSTITUTE(MID(CELL("address",'Z_7.1.tájékoztató_t.'!A1),SEARCH("]",CELL("address",'Z_7.1.tájékoztató_t.'!A1),1)+1,LEN(CELL("address",'Z_7.1.tájékoztató_t.'!A1))-SEARCH("]",CELL("address",'Z_7.1.tájékoztató_t.'!A1),1)),"'",""))</f>
        <v>Z_7.1.tájékoztató_t.!$A$1</v>
      </c>
    </row>
    <row r="43" spans="1:3" x14ac:dyDescent="0.25">
      <c r="A43" s="601" t="s">
        <v>858</v>
      </c>
      <c r="B43" t="str">
        <f>CONCATENATE(PROPER('Z_7.2.tájékoztató_t.'!A3)," ",'Z_7.2.tájékoztató_t.'!A4)</f>
        <v>Vagyonkimutatás a könyvviteli mérlegben értékkel szereplő forrásokról</v>
      </c>
      <c r="C43" s="669" t="str">
        <f ca="1">HYPERLINK(SUBSTITUTE(CELL("address",'Z_7.2.tájékoztató_t.'!A1),"'",""),SUBSTITUTE(MID(CELL("address",'Z_7.2.tájékoztató_t.'!A1),SEARCH("]",CELL("address",'Z_7.2.tájékoztató_t.'!A1),1)+1,LEN(CELL("address",'Z_7.2.tájékoztató_t.'!A1))-SEARCH("]",CELL("address",'Z_7.2.tájékoztató_t.'!A1),1)),"'",""))</f>
        <v>Z_7.2.tájékoztató_t.!$A$1</v>
      </c>
    </row>
    <row r="44" spans="1:3" x14ac:dyDescent="0.25">
      <c r="A44" s="601" t="s">
        <v>859</v>
      </c>
      <c r="B44" t="str">
        <f>CONCATENATE(PROPER('Z_7.3.tájékoztató_t.'!A3)," ",'Z_7.3.tájékoztató_t.'!A4)</f>
        <v>Vagyonkimutatás az érték nélkül nyilvántartott eszkzözkről</v>
      </c>
      <c r="C44" s="669" t="str">
        <f ca="1">HYPERLINK(SUBSTITUTE(CELL("address",'Z_7.3.tájékoztató_t.'!A1),"'",""),SUBSTITUTE(MID(CELL("address",'Z_7.3.tájékoztató_t.'!A1),SEARCH("]",CELL("address",'Z_7.3.tájékoztató_t.'!A1),1)+1,LEN(CELL("address",'Z_7.3.tájékoztató_t.'!A1))-SEARCH("]",CELL("address",'Z_7.3.tájékoztató_t.'!A1),1)),"'",""))</f>
        <v>Z_7.3.tájékoztató_t.!$A$1</v>
      </c>
    </row>
    <row r="45" spans="1:3" x14ac:dyDescent="0.25">
      <c r="A45" s="601" t="s">
        <v>860</v>
      </c>
      <c r="B45" t="str">
        <f>CONCATENATE('Z_8.tájékoztató_t.'!A2,'Z_8.tájékoztató_t.'!A3)</f>
        <v>Hidegkút Község Önkormányzata tulajdonában álló gazdálkodó szervezetek működéséből származókötelezettségek és részesedések alakulása 2019-ben</v>
      </c>
      <c r="C45" s="669" t="str">
        <f ca="1">HYPERLINK(SUBSTITUTE(CELL("address",'Z_8.tájékoztató_t.'!A1),"'",""),SUBSTITUTE(MID(CELL("address",'Z_8.tájékoztató_t.'!A1),SEARCH("]",CELL("address",'Z_8.tájékoztató_t.'!A1),1)+1,LEN(CELL("address",'Z_8.tájékoztató_t.'!A1))-SEARCH("]",CELL("address",'Z_8.tájékoztató_t.'!A1),1)),"'",""))</f>
        <v>Z_8.tájékoztató_t.!$A$1</v>
      </c>
    </row>
    <row r="46" spans="1:3" x14ac:dyDescent="0.25">
      <c r="A46" s="601" t="s">
        <v>861</v>
      </c>
      <c r="B46" t="s">
        <v>862</v>
      </c>
      <c r="C46" s="669" t="str">
        <f ca="1">HYPERLINK(SUBSTITUTE(CELL("address",'Z_9.tájékoztató_t.'!A1),"'",""),SUBSTITUTE(MID(CELL("address",'Z_9.tájékoztató_t.'!A1),SEARCH("]",CELL("address",'Z_9.tájékoztató_t.'!A1),1)+1,LEN(CELL("address",'Z_9.tájékoztató_t.'!A1))-SEARCH("]",CELL("address",'Z_9.tájékoztató_t.'!A1),1)),"'",""))</f>
        <v>Z_9.tájékoztató_t.!$A$1</v>
      </c>
    </row>
  </sheetData>
  <sheetProtection sheet="1"/>
  <mergeCells count="2">
    <mergeCell ref="A2:C2"/>
    <mergeCell ref="A6:C6"/>
  </mergeCell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2:H32"/>
  <sheetViews>
    <sheetView zoomScale="120" zoomScaleNormal="120" workbookViewId="0">
      <selection activeCell="K29" sqref="K29"/>
    </sheetView>
  </sheetViews>
  <sheetFormatPr defaultRowHeight="13.2" x14ac:dyDescent="0.25"/>
  <cols>
    <col min="1" max="1" width="43.33203125" customWidth="1"/>
    <col min="2" max="2" width="49.109375" customWidth="1"/>
    <col min="3" max="3" width="1.33203125" bestFit="1" customWidth="1"/>
    <col min="4" max="4" width="6.77734375" customWidth="1"/>
    <col min="5" max="5" width="1.44140625" bestFit="1" customWidth="1"/>
    <col min="7" max="7" width="1.44140625" bestFit="1" customWidth="1"/>
    <col min="8" max="8" width="25" customWidth="1"/>
  </cols>
  <sheetData>
    <row r="2" spans="1:8" ht="15.6" x14ac:dyDescent="0.3">
      <c r="A2" s="1821" t="s">
        <v>587</v>
      </c>
      <c r="B2" s="1821"/>
      <c r="C2" s="1821"/>
      <c r="D2" s="1821"/>
      <c r="E2" s="1821"/>
      <c r="F2" s="1821"/>
      <c r="G2" s="1821"/>
      <c r="H2" s="1821"/>
    </row>
    <row r="3" spans="1:8" ht="15.6" x14ac:dyDescent="0.3">
      <c r="A3" s="1773" t="str">
        <f>ALAPADATOK!A3</f>
        <v>Hidegkút Község Önkormányzata</v>
      </c>
      <c r="B3" s="1773"/>
      <c r="C3" s="1773"/>
      <c r="D3" s="1773"/>
      <c r="E3" s="1773"/>
      <c r="F3" s="1773"/>
      <c r="G3" s="1773"/>
      <c r="H3" s="1773"/>
    </row>
    <row r="6" spans="1:8" ht="13.8" x14ac:dyDescent="0.25">
      <c r="A6" s="591" t="s">
        <v>695</v>
      </c>
    </row>
    <row r="7" spans="1:8" x14ac:dyDescent="0.25">
      <c r="A7" s="608" t="s">
        <v>668</v>
      </c>
      <c r="B7" s="683" t="s">
        <v>1129</v>
      </c>
      <c r="C7" t="s">
        <v>664</v>
      </c>
      <c r="D7">
        <v>2020</v>
      </c>
      <c r="E7" t="s">
        <v>665</v>
      </c>
      <c r="F7" s="683" t="s">
        <v>667</v>
      </c>
      <c r="G7" t="s">
        <v>666</v>
      </c>
      <c r="H7" t="s">
        <v>669</v>
      </c>
    </row>
    <row r="8" spans="1:8" x14ac:dyDescent="0.25">
      <c r="A8" s="608"/>
      <c r="B8" s="607"/>
      <c r="F8" s="607"/>
    </row>
    <row r="9" spans="1:8" x14ac:dyDescent="0.25">
      <c r="A9" s="608"/>
      <c r="B9" s="607"/>
      <c r="F9" s="607"/>
    </row>
    <row r="11" spans="1:8" ht="15.6" x14ac:dyDescent="0.3">
      <c r="A11" s="1773" t="str">
        <f>ALAPADATOK!A11</f>
        <v>……………………. Polgármesteri /Közös Önkormányzati Hivatal</v>
      </c>
      <c r="B11" s="1773"/>
      <c r="C11" s="1773"/>
      <c r="D11" s="1773"/>
      <c r="E11" s="1773"/>
      <c r="F11" s="1773"/>
      <c r="G11" s="1773"/>
      <c r="H11" s="1773"/>
    </row>
    <row r="13" spans="1:8" ht="13.8" x14ac:dyDescent="0.25">
      <c r="A13" s="603" t="s">
        <v>591</v>
      </c>
      <c r="B13" s="1776" t="str">
        <f>ALAPADATOK!B13</f>
        <v>1 kvi név</v>
      </c>
      <c r="C13" s="1776"/>
      <c r="D13" s="1776"/>
      <c r="E13" s="1776"/>
      <c r="F13" s="1776"/>
      <c r="G13" s="1776"/>
      <c r="H13" s="1776"/>
    </row>
    <row r="14" spans="1:8" ht="13.8" x14ac:dyDescent="0.25">
      <c r="B14" s="682"/>
    </row>
    <row r="15" spans="1:8" ht="13.8" x14ac:dyDescent="0.25">
      <c r="A15" s="603" t="s">
        <v>592</v>
      </c>
      <c r="B15" s="1776" t="str">
        <f>ALAPADATOK!B15</f>
        <v>2 kvi név</v>
      </c>
      <c r="C15" s="1776"/>
      <c r="D15" s="1776"/>
      <c r="E15" s="1776"/>
      <c r="F15" s="1776"/>
      <c r="G15" s="1776"/>
      <c r="H15" s="1776"/>
    </row>
    <row r="16" spans="1:8" ht="13.8" x14ac:dyDescent="0.25">
      <c r="B16" s="682"/>
    </row>
    <row r="17" spans="1:8" ht="13.8" x14ac:dyDescent="0.25">
      <c r="A17" s="603" t="s">
        <v>593</v>
      </c>
      <c r="B17" s="1776" t="str">
        <f>ALAPADATOK!B17</f>
        <v>3 kvi név</v>
      </c>
      <c r="C17" s="1776"/>
      <c r="D17" s="1776"/>
      <c r="E17" s="1776"/>
      <c r="F17" s="1776"/>
      <c r="G17" s="1776"/>
      <c r="H17" s="1776"/>
    </row>
    <row r="18" spans="1:8" ht="13.8" x14ac:dyDescent="0.25">
      <c r="B18" s="682"/>
    </row>
    <row r="19" spans="1:8" ht="13.8" x14ac:dyDescent="0.25">
      <c r="A19" s="603" t="s">
        <v>594</v>
      </c>
      <c r="B19" s="1776" t="str">
        <f>ALAPADATOK!B19</f>
        <v>4 kvi név</v>
      </c>
      <c r="C19" s="1776"/>
      <c r="D19" s="1776"/>
      <c r="E19" s="1776"/>
      <c r="F19" s="1776"/>
      <c r="G19" s="1776"/>
      <c r="H19" s="1776"/>
    </row>
    <row r="20" spans="1:8" ht="13.8" x14ac:dyDescent="0.25">
      <c r="B20" s="682"/>
    </row>
    <row r="21" spans="1:8" ht="13.8" x14ac:dyDescent="0.25">
      <c r="A21" s="603" t="s">
        <v>595</v>
      </c>
      <c r="B21" s="1776" t="str">
        <f>ALAPADATOK!B21</f>
        <v>5 kvi név</v>
      </c>
      <c r="C21" s="1776"/>
      <c r="D21" s="1776"/>
      <c r="E21" s="1776"/>
      <c r="F21" s="1776"/>
      <c r="G21" s="1776"/>
      <c r="H21" s="1776"/>
    </row>
    <row r="22" spans="1:8" ht="13.8" x14ac:dyDescent="0.25">
      <c r="B22" s="682"/>
    </row>
    <row r="23" spans="1:8" ht="13.8" x14ac:dyDescent="0.25">
      <c r="A23" s="603" t="s">
        <v>596</v>
      </c>
      <c r="B23" s="1776" t="str">
        <f>ALAPADATOK!B23</f>
        <v>6 kvi név</v>
      </c>
      <c r="C23" s="1776"/>
      <c r="D23" s="1776"/>
      <c r="E23" s="1776"/>
      <c r="F23" s="1776"/>
      <c r="G23" s="1776"/>
      <c r="H23" s="1776"/>
    </row>
    <row r="24" spans="1:8" ht="13.8" x14ac:dyDescent="0.25">
      <c r="B24" s="682"/>
    </row>
    <row r="25" spans="1:8" ht="13.8" x14ac:dyDescent="0.25">
      <c r="A25" s="603" t="s">
        <v>597</v>
      </c>
      <c r="B25" s="1776" t="str">
        <f>ALAPADATOK!B25</f>
        <v>7 kvi név</v>
      </c>
      <c r="C25" s="1776"/>
      <c r="D25" s="1776"/>
      <c r="E25" s="1776"/>
      <c r="F25" s="1776"/>
      <c r="G25" s="1776"/>
      <c r="H25" s="1776"/>
    </row>
    <row r="26" spans="1:8" ht="13.8" x14ac:dyDescent="0.25">
      <c r="B26" s="682"/>
    </row>
    <row r="27" spans="1:8" ht="13.8" x14ac:dyDescent="0.25">
      <c r="A27" s="603" t="s">
        <v>598</v>
      </c>
      <c r="B27" s="1776" t="str">
        <f>ALAPADATOK!B27</f>
        <v>8 kvi név</v>
      </c>
      <c r="C27" s="1776"/>
      <c r="D27" s="1776"/>
      <c r="E27" s="1776"/>
      <c r="F27" s="1776"/>
      <c r="G27" s="1776"/>
      <c r="H27" s="1776"/>
    </row>
    <row r="28" spans="1:8" ht="13.8" x14ac:dyDescent="0.25">
      <c r="B28" s="682"/>
    </row>
    <row r="29" spans="1:8" ht="13.8" x14ac:dyDescent="0.25">
      <c r="A29" s="603" t="s">
        <v>598</v>
      </c>
      <c r="B29" s="1776" t="str">
        <f>ALAPADATOK!B29</f>
        <v>9 kvi név</v>
      </c>
      <c r="C29" s="1776"/>
      <c r="D29" s="1776"/>
      <c r="E29" s="1776"/>
      <c r="F29" s="1776"/>
      <c r="G29" s="1776"/>
      <c r="H29" s="1776"/>
    </row>
    <row r="30" spans="1:8" ht="13.8" x14ac:dyDescent="0.25">
      <c r="B30" s="682"/>
    </row>
    <row r="31" spans="1:8" ht="13.8" x14ac:dyDescent="0.25">
      <c r="A31" s="603" t="s">
        <v>599</v>
      </c>
      <c r="B31" s="1776" t="str">
        <f>ALAPADATOK!B31</f>
        <v>10 kvi név</v>
      </c>
      <c r="C31" s="1776"/>
      <c r="D31" s="1776"/>
      <c r="E31" s="1776"/>
      <c r="F31" s="1776"/>
      <c r="G31" s="1776"/>
      <c r="H31" s="1776"/>
    </row>
    <row r="32" spans="1:8" ht="13.8" x14ac:dyDescent="0.25">
      <c r="B32" s="682"/>
    </row>
  </sheetData>
  <sheetProtection sheet="1"/>
  <mergeCells count="13">
    <mergeCell ref="B29:H29"/>
    <mergeCell ref="B31:H31"/>
    <mergeCell ref="B17:H17"/>
    <mergeCell ref="B19:H19"/>
    <mergeCell ref="B21:H21"/>
    <mergeCell ref="B23:H23"/>
    <mergeCell ref="B25:H25"/>
    <mergeCell ref="B27:H27"/>
    <mergeCell ref="A2:H2"/>
    <mergeCell ref="A3:H3"/>
    <mergeCell ref="A11:H11"/>
    <mergeCell ref="B13:H13"/>
    <mergeCell ref="B15:H15"/>
  </mergeCells>
  <dataValidations count="1">
    <dataValidation type="list" allowBlank="1" showInputMessage="1" showErrorMessage="1" sqref="A6" xr:uid="{00000000-0002-0000-0001-000000000000}">
      <formula1>",Előterjesztéskor,Jóváhagyás után"</formula1>
    </dataValidation>
  </dataValidation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tabColor theme="5"/>
  </sheetPr>
  <dimension ref="A1:B41"/>
  <sheetViews>
    <sheetView zoomScale="120" zoomScaleNormal="120" workbookViewId="0">
      <selection activeCell="H27" sqref="H27"/>
    </sheetView>
  </sheetViews>
  <sheetFormatPr defaultRowHeight="13.2" x14ac:dyDescent="0.25"/>
  <cols>
    <col min="1" max="1" width="48.44140625" customWidth="1"/>
    <col min="2" max="2" width="73.44140625" customWidth="1"/>
    <col min="3" max="3" width="16.77734375" customWidth="1"/>
  </cols>
  <sheetData>
    <row r="1" spans="1:2" ht="17.399999999999999" x14ac:dyDescent="0.3">
      <c r="A1" s="684" t="s">
        <v>863</v>
      </c>
      <c r="B1" s="213"/>
    </row>
    <row r="2" spans="1:2" x14ac:dyDescent="0.25">
      <c r="A2" s="213"/>
      <c r="B2" s="213"/>
    </row>
    <row r="3" spans="1:2" x14ac:dyDescent="0.25">
      <c r="A3" s="685"/>
      <c r="B3" s="685"/>
    </row>
    <row r="4" spans="1:2" ht="15.6" x14ac:dyDescent="0.3">
      <c r="A4" s="686"/>
      <c r="B4" s="687"/>
    </row>
    <row r="5" spans="1:2" ht="15.6" x14ac:dyDescent="0.3">
      <c r="A5" s="686"/>
      <c r="B5" s="687"/>
    </row>
    <row r="6" spans="1:2" s="151" customFormat="1" ht="15.6" x14ac:dyDescent="0.3">
      <c r="A6" s="686" t="s">
        <v>724</v>
      </c>
      <c r="B6" s="685"/>
    </row>
    <row r="7" spans="1:2" s="151" customFormat="1" x14ac:dyDescent="0.25">
      <c r="A7" s="685"/>
      <c r="B7" s="685"/>
    </row>
    <row r="8" spans="1:2" s="151" customFormat="1" x14ac:dyDescent="0.25">
      <c r="A8" s="685"/>
      <c r="B8" s="685"/>
    </row>
    <row r="9" spans="1:2" x14ac:dyDescent="0.25">
      <c r="A9" s="685" t="s">
        <v>544</v>
      </c>
      <c r="B9" s="685" t="s">
        <v>725</v>
      </c>
    </row>
    <row r="10" spans="1:2" x14ac:dyDescent="0.25">
      <c r="A10" s="685" t="s">
        <v>726</v>
      </c>
      <c r="B10" s="685" t="s">
        <v>727</v>
      </c>
    </row>
    <row r="11" spans="1:2" x14ac:dyDescent="0.25">
      <c r="A11" s="685" t="s">
        <v>728</v>
      </c>
      <c r="B11" s="685" t="s">
        <v>729</v>
      </c>
    </row>
    <row r="12" spans="1:2" x14ac:dyDescent="0.25">
      <c r="A12" s="685"/>
      <c r="B12" s="685"/>
    </row>
    <row r="13" spans="1:2" ht="15.6" x14ac:dyDescent="0.3">
      <c r="A13" s="686" t="str">
        <f>+CONCATENATE(LEFT(A6,4),". évi módosított előirányzat BEVÉTELEK")</f>
        <v>2019. évi módosított előirányzat BEVÉTELEK</v>
      </c>
      <c r="B13" s="687"/>
    </row>
    <row r="14" spans="1:2" x14ac:dyDescent="0.25">
      <c r="A14" s="685"/>
      <c r="B14" s="685"/>
    </row>
    <row r="15" spans="1:2" s="151" customFormat="1" x14ac:dyDescent="0.25">
      <c r="A15" s="685" t="s">
        <v>730</v>
      </c>
      <c r="B15" s="685" t="s">
        <v>731</v>
      </c>
    </row>
    <row r="16" spans="1:2" x14ac:dyDescent="0.25">
      <c r="A16" s="685" t="s">
        <v>732</v>
      </c>
      <c r="B16" s="685" t="s">
        <v>733</v>
      </c>
    </row>
    <row r="17" spans="1:2" x14ac:dyDescent="0.25">
      <c r="A17" s="685" t="s">
        <v>734</v>
      </c>
      <c r="B17" s="685" t="s">
        <v>735</v>
      </c>
    </row>
    <row r="18" spans="1:2" x14ac:dyDescent="0.25">
      <c r="A18" s="685"/>
      <c r="B18" s="685"/>
    </row>
    <row r="19" spans="1:2" ht="13.8" x14ac:dyDescent="0.25">
      <c r="A19" s="688" t="str">
        <f>+CONCATENATE(LEFT(A6,4),".évi teljesített BEVÉTELEK")</f>
        <v>2019.évi teljesített BEVÉTELEK</v>
      </c>
      <c r="B19" s="687"/>
    </row>
    <row r="20" spans="1:2" x14ac:dyDescent="0.25">
      <c r="A20" s="685"/>
      <c r="B20" s="685"/>
    </row>
    <row r="21" spans="1:2" x14ac:dyDescent="0.25">
      <c r="A21" s="685" t="s">
        <v>736</v>
      </c>
      <c r="B21" s="685" t="s">
        <v>737</v>
      </c>
    </row>
    <row r="22" spans="1:2" x14ac:dyDescent="0.25">
      <c r="A22" s="685" t="s">
        <v>738</v>
      </c>
      <c r="B22" s="685" t="s">
        <v>739</v>
      </c>
    </row>
    <row r="23" spans="1:2" x14ac:dyDescent="0.25">
      <c r="A23" s="685" t="s">
        <v>740</v>
      </c>
      <c r="B23" s="685" t="s">
        <v>741</v>
      </c>
    </row>
    <row r="24" spans="1:2" x14ac:dyDescent="0.25">
      <c r="A24" s="685"/>
      <c r="B24" s="685"/>
    </row>
    <row r="25" spans="1:2" ht="15.6" x14ac:dyDescent="0.3">
      <c r="A25" s="686" t="str">
        <f>+CONCATENATE(LEFT(A6,4),". évi eredeti előirányzat KIADÁSOK")</f>
        <v>2019. évi eredeti előirányzat KIADÁSOK</v>
      </c>
      <c r="B25" s="687"/>
    </row>
    <row r="26" spans="1:2" x14ac:dyDescent="0.25">
      <c r="A26" s="685"/>
      <c r="B26" s="685"/>
    </row>
    <row r="27" spans="1:2" x14ac:dyDescent="0.25">
      <c r="A27" s="685" t="s">
        <v>742</v>
      </c>
      <c r="B27" s="685" t="s">
        <v>743</v>
      </c>
    </row>
    <row r="28" spans="1:2" x14ac:dyDescent="0.25">
      <c r="A28" s="685" t="s">
        <v>548</v>
      </c>
      <c r="B28" s="685" t="s">
        <v>744</v>
      </c>
    </row>
    <row r="29" spans="1:2" x14ac:dyDescent="0.25">
      <c r="A29" s="685" t="s">
        <v>549</v>
      </c>
      <c r="B29" s="685" t="s">
        <v>745</v>
      </c>
    </row>
    <row r="30" spans="1:2" x14ac:dyDescent="0.25">
      <c r="A30" s="685"/>
      <c r="B30" s="685"/>
    </row>
    <row r="31" spans="1:2" ht="15.6" x14ac:dyDescent="0.3">
      <c r="A31" s="686" t="str">
        <f>+CONCATENATE(LEFT(A6,4),". évi módosított előirányzat KIADÁSOK")</f>
        <v>2019. évi módosított előirányzat KIADÁSOK</v>
      </c>
      <c r="B31" s="687"/>
    </row>
    <row r="32" spans="1:2" x14ac:dyDescent="0.25">
      <c r="A32" s="685"/>
      <c r="B32" s="685"/>
    </row>
    <row r="33" spans="1:2" x14ac:dyDescent="0.25">
      <c r="A33" s="685" t="s">
        <v>746</v>
      </c>
      <c r="B33" s="685" t="s">
        <v>747</v>
      </c>
    </row>
    <row r="34" spans="1:2" x14ac:dyDescent="0.25">
      <c r="A34" s="685" t="s">
        <v>748</v>
      </c>
      <c r="B34" s="685" t="s">
        <v>749</v>
      </c>
    </row>
    <row r="35" spans="1:2" x14ac:dyDescent="0.25">
      <c r="A35" s="685" t="s">
        <v>750</v>
      </c>
      <c r="B35" s="685" t="s">
        <v>751</v>
      </c>
    </row>
    <row r="36" spans="1:2" x14ac:dyDescent="0.25">
      <c r="A36" s="685"/>
      <c r="B36" s="685"/>
    </row>
    <row r="37" spans="1:2" ht="15.6" x14ac:dyDescent="0.3">
      <c r="A37" s="689" t="str">
        <f>+CONCATENATE(LEFT(A6,4),".évi teljesített KIADÁSOK")</f>
        <v>2019.évi teljesített KIADÁSOK</v>
      </c>
      <c r="B37" s="687"/>
    </row>
    <row r="38" spans="1:2" x14ac:dyDescent="0.25">
      <c r="A38" s="685"/>
      <c r="B38" s="685"/>
    </row>
    <row r="39" spans="1:2" x14ac:dyDescent="0.25">
      <c r="A39" s="685" t="s">
        <v>752</v>
      </c>
      <c r="B39" s="685" t="s">
        <v>753</v>
      </c>
    </row>
    <row r="40" spans="1:2" x14ac:dyDescent="0.25">
      <c r="A40" s="685" t="s">
        <v>754</v>
      </c>
      <c r="B40" s="685" t="s">
        <v>755</v>
      </c>
    </row>
    <row r="41" spans="1:2" x14ac:dyDescent="0.25">
      <c r="A41" s="685" t="s">
        <v>756</v>
      </c>
      <c r="B41" s="685" t="s">
        <v>757</v>
      </c>
    </row>
  </sheetData>
  <sheetProtection sheet="1"/>
  <pageMargins left="1.0629921259842521" right="1.0236220472440944" top="0.78740157480314965" bottom="0.78740157480314965" header="0.70866141732283472" footer="0.70866141732283472"/>
  <pageSetup paperSize="9" orientation="landscape" r:id="rId1"/>
  <headerFooter alignWithMargins="0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>
    <tabColor theme="5"/>
  </sheetPr>
  <dimension ref="A1:I166"/>
  <sheetViews>
    <sheetView zoomScale="120" zoomScaleNormal="120" zoomScaleSheetLayoutView="100" workbookViewId="0">
      <selection activeCell="H162" sqref="H162"/>
    </sheetView>
  </sheetViews>
  <sheetFormatPr defaultColWidth="9.33203125" defaultRowHeight="15.6" x14ac:dyDescent="0.3"/>
  <cols>
    <col min="1" max="1" width="9.44140625" style="391" customWidth="1"/>
    <col min="2" max="2" width="65.77734375" style="391" customWidth="1"/>
    <col min="3" max="3" width="17.77734375" style="392" customWidth="1"/>
    <col min="4" max="5" width="17.77734375" style="423" customWidth="1"/>
    <col min="6" max="16384" width="9.33203125" style="423"/>
  </cols>
  <sheetData>
    <row r="1" spans="1:5" x14ac:dyDescent="0.3">
      <c r="A1" s="643"/>
      <c r="B1" s="1589" t="str">
        <f>CONCATENATE("1.1. melléklet ",Z_ALAPADATOK!A7," ",Z_ALAPADATOK!B7," ",Z_ALAPADATOK!C7," ",Z_ALAPADATOK!D7," ",Z_ALAPADATOK!E7," ",Z_ALAPADATOK!F7," ",Z_ALAPADATOK!G7," ",Z_ALAPADATOK!H7)</f>
        <v>1.1. melléklet a …. / 2020 ( … ) önkormányzati rendelethez</v>
      </c>
      <c r="C1" s="1590"/>
      <c r="D1" s="1590"/>
      <c r="E1" s="1590"/>
    </row>
    <row r="2" spans="1:5" x14ac:dyDescent="0.3">
      <c r="A2" s="1699" t="str">
        <f>CONCATENATE(Z_ALAPADATOK!A3)</f>
        <v>Hidegkút Község Önkormányzata</v>
      </c>
      <c r="B2" s="1801"/>
      <c r="C2" s="1801"/>
      <c r="D2" s="1801"/>
      <c r="E2" s="1801"/>
    </row>
    <row r="3" spans="1:5" x14ac:dyDescent="0.3">
      <c r="A3" s="1699" t="s">
        <v>864</v>
      </c>
      <c r="B3" s="1699"/>
      <c r="C3" s="1700"/>
      <c r="D3" s="1699"/>
      <c r="E3" s="1699"/>
    </row>
    <row r="4" spans="1:5" ht="12" customHeight="1" x14ac:dyDescent="0.3">
      <c r="A4" s="1699"/>
      <c r="B4" s="1699"/>
      <c r="C4" s="1700"/>
      <c r="D4" s="1699"/>
      <c r="E4" s="1699"/>
    </row>
    <row r="5" spans="1:5" x14ac:dyDescent="0.3">
      <c r="A5" s="643"/>
      <c r="B5" s="643"/>
      <c r="C5" s="647"/>
      <c r="D5" s="690"/>
      <c r="E5" s="690"/>
    </row>
    <row r="6" spans="1:5" ht="15.9" customHeight="1" x14ac:dyDescent="0.3">
      <c r="A6" s="1591" t="s">
        <v>15</v>
      </c>
      <c r="B6" s="1591"/>
      <c r="C6" s="1591"/>
      <c r="D6" s="1591"/>
      <c r="E6" s="1591"/>
    </row>
    <row r="7" spans="1:5" ht="15.9" customHeight="1" thickBot="1" x14ac:dyDescent="0.35">
      <c r="A7" s="1592" t="s">
        <v>152</v>
      </c>
      <c r="B7" s="1592"/>
      <c r="C7" s="691"/>
      <c r="D7" s="690"/>
      <c r="E7" s="691" t="s">
        <v>824</v>
      </c>
    </row>
    <row r="8" spans="1:5" x14ac:dyDescent="0.3">
      <c r="A8" s="1688" t="s">
        <v>69</v>
      </c>
      <c r="B8" s="1690" t="s">
        <v>17</v>
      </c>
      <c r="C8" s="1692" t="str">
        <f>+CONCATENATE(LEFT(Z_ÖSSZEFÜGGÉSEK!A6,4),". évi")</f>
        <v>2019. évi</v>
      </c>
      <c r="D8" s="1693"/>
      <c r="E8" s="1695"/>
    </row>
    <row r="9" spans="1:5" ht="23.4" thickBot="1" x14ac:dyDescent="0.35">
      <c r="A9" s="1689"/>
      <c r="B9" s="1691"/>
      <c r="C9" s="855" t="s">
        <v>759</v>
      </c>
      <c r="D9" s="856" t="s">
        <v>825</v>
      </c>
      <c r="E9" s="857" t="str">
        <f>+CONCATENATE(LEFT(Z_ÖSSZEFÜGGÉSEK!A6,4),". XII. 31.",CHAR(10),"teljesítés")</f>
        <v>2019. XII. 31.
teljesítés</v>
      </c>
    </row>
    <row r="10" spans="1:5" s="424" customFormat="1" ht="12" customHeight="1" thickBot="1" x14ac:dyDescent="0.25">
      <c r="A10" s="419" t="s">
        <v>493</v>
      </c>
      <c r="B10" s="420" t="s">
        <v>494</v>
      </c>
      <c r="C10" s="420" t="s">
        <v>495</v>
      </c>
      <c r="D10" s="420" t="s">
        <v>497</v>
      </c>
      <c r="E10" s="858" t="s">
        <v>496</v>
      </c>
    </row>
    <row r="11" spans="1:5" s="425" customFormat="1" ht="12" customHeight="1" thickBot="1" x14ac:dyDescent="0.3">
      <c r="A11" s="20" t="s">
        <v>18</v>
      </c>
      <c r="B11" s="21" t="s">
        <v>252</v>
      </c>
      <c r="C11" s="407">
        <f>'IB_1.1.sz.mell.'!C11</f>
        <v>11133841</v>
      </c>
      <c r="D11" s="407">
        <f>'IB_1.1.sz.mell.'!D11</f>
        <v>12866771</v>
      </c>
      <c r="E11" s="273">
        <f>+E12+E13+E14+E15+E16+E17</f>
        <v>0</v>
      </c>
    </row>
    <row r="12" spans="1:5" s="425" customFormat="1" ht="12" customHeight="1" x14ac:dyDescent="0.25">
      <c r="A12" s="15" t="s">
        <v>98</v>
      </c>
      <c r="B12" s="426" t="s">
        <v>253</v>
      </c>
      <c r="C12" s="699">
        <f>'IB_1.1.sz.mell.'!C12</f>
        <v>4953841</v>
      </c>
      <c r="D12" s="699">
        <f>'IB_1.1.sz.mell.'!D12</f>
        <v>4953841</v>
      </c>
      <c r="E12" s="275"/>
    </row>
    <row r="13" spans="1:5" s="425" customFormat="1" ht="12" customHeight="1" x14ac:dyDescent="0.25">
      <c r="A13" s="14" t="s">
        <v>99</v>
      </c>
      <c r="B13" s="427" t="s">
        <v>254</v>
      </c>
      <c r="C13" s="717">
        <f>'IB_1.1.sz.mell.'!C13</f>
        <v>0</v>
      </c>
      <c r="D13" s="717">
        <f>'IB_1.1.sz.mell.'!D13</f>
        <v>0</v>
      </c>
      <c r="E13" s="274"/>
    </row>
    <row r="14" spans="1:5" s="425" customFormat="1" ht="12" customHeight="1" x14ac:dyDescent="0.25">
      <c r="A14" s="14" t="s">
        <v>100</v>
      </c>
      <c r="B14" s="427" t="s">
        <v>255</v>
      </c>
      <c r="C14" s="717">
        <f>'IB_1.1.sz.mell.'!C14</f>
        <v>4380000</v>
      </c>
      <c r="D14" s="717">
        <f>'IB_1.1.sz.mell.'!D14</f>
        <v>5530000</v>
      </c>
      <c r="E14" s="274"/>
    </row>
    <row r="15" spans="1:5" s="425" customFormat="1" ht="12" customHeight="1" x14ac:dyDescent="0.25">
      <c r="A15" s="14" t="s">
        <v>101</v>
      </c>
      <c r="B15" s="427" t="s">
        <v>256</v>
      </c>
      <c r="C15" s="717">
        <f>'IB_1.1.sz.mell.'!C15</f>
        <v>1800000</v>
      </c>
      <c r="D15" s="717">
        <f>'IB_1.1.sz.mell.'!D15</f>
        <v>1800000</v>
      </c>
      <c r="E15" s="274"/>
    </row>
    <row r="16" spans="1:5" s="425" customFormat="1" ht="12" customHeight="1" x14ac:dyDescent="0.25">
      <c r="A16" s="14" t="s">
        <v>148</v>
      </c>
      <c r="B16" s="303" t="s">
        <v>432</v>
      </c>
      <c r="C16" s="717">
        <f>'IB_1.1.sz.mell.'!C16</f>
        <v>0</v>
      </c>
      <c r="D16" s="717">
        <f>'IB_1.1.sz.mell.'!D16</f>
        <v>582930</v>
      </c>
      <c r="E16" s="274"/>
    </row>
    <row r="17" spans="1:5" s="425" customFormat="1" ht="12" customHeight="1" thickBot="1" x14ac:dyDescent="0.3">
      <c r="A17" s="16" t="s">
        <v>102</v>
      </c>
      <c r="B17" s="304" t="s">
        <v>433</v>
      </c>
      <c r="C17" s="717">
        <f>'IB_1.1.sz.mell.'!C17</f>
        <v>0</v>
      </c>
      <c r="D17" s="717">
        <f>'IB_1.1.sz.mell.'!D17</f>
        <v>0</v>
      </c>
      <c r="E17" s="274"/>
    </row>
    <row r="18" spans="1:5" s="425" customFormat="1" ht="12" customHeight="1" thickBot="1" x14ac:dyDescent="0.3">
      <c r="A18" s="20" t="s">
        <v>19</v>
      </c>
      <c r="B18" s="302" t="s">
        <v>257</v>
      </c>
      <c r="C18" s="407">
        <f>'IB_1.1.sz.mell.'!C18</f>
        <v>0</v>
      </c>
      <c r="D18" s="407">
        <f>'IB_1.1.sz.mell.'!D18</f>
        <v>1916596</v>
      </c>
      <c r="E18" s="273">
        <f>+E19+E20+E21+E22+E23</f>
        <v>0</v>
      </c>
    </row>
    <row r="19" spans="1:5" s="425" customFormat="1" ht="12" customHeight="1" x14ac:dyDescent="0.25">
      <c r="A19" s="15" t="s">
        <v>104</v>
      </c>
      <c r="B19" s="426" t="s">
        <v>258</v>
      </c>
      <c r="C19" s="699">
        <f>'IB_1.1.sz.mell.'!C19</f>
        <v>0</v>
      </c>
      <c r="D19" s="699">
        <f>'IB_1.1.sz.mell.'!D19</f>
        <v>0</v>
      </c>
      <c r="E19" s="275"/>
    </row>
    <row r="20" spans="1:5" s="425" customFormat="1" ht="12" customHeight="1" x14ac:dyDescent="0.25">
      <c r="A20" s="14" t="s">
        <v>105</v>
      </c>
      <c r="B20" s="427" t="s">
        <v>259</v>
      </c>
      <c r="C20" s="717">
        <f>'IB_1.1.sz.mell.'!C20</f>
        <v>0</v>
      </c>
      <c r="D20" s="717">
        <f>'IB_1.1.sz.mell.'!D20</f>
        <v>0</v>
      </c>
      <c r="E20" s="274"/>
    </row>
    <row r="21" spans="1:5" s="425" customFormat="1" ht="12" customHeight="1" x14ac:dyDescent="0.25">
      <c r="A21" s="14" t="s">
        <v>106</v>
      </c>
      <c r="B21" s="427" t="s">
        <v>422</v>
      </c>
      <c r="C21" s="717">
        <f>'IB_1.1.sz.mell.'!C21</f>
        <v>0</v>
      </c>
      <c r="D21" s="717">
        <f>'IB_1.1.sz.mell.'!D21</f>
        <v>0</v>
      </c>
      <c r="E21" s="274"/>
    </row>
    <row r="22" spans="1:5" s="425" customFormat="1" ht="12" customHeight="1" x14ac:dyDescent="0.25">
      <c r="A22" s="14" t="s">
        <v>107</v>
      </c>
      <c r="B22" s="427" t="s">
        <v>423</v>
      </c>
      <c r="C22" s="717">
        <f>'IB_1.1.sz.mell.'!C22</f>
        <v>0</v>
      </c>
      <c r="D22" s="717">
        <f>'IB_1.1.sz.mell.'!D22</f>
        <v>0</v>
      </c>
      <c r="E22" s="274"/>
    </row>
    <row r="23" spans="1:5" s="425" customFormat="1" ht="12" customHeight="1" x14ac:dyDescent="0.25">
      <c r="A23" s="14" t="s">
        <v>108</v>
      </c>
      <c r="B23" s="427" t="s">
        <v>260</v>
      </c>
      <c r="C23" s="717">
        <f>'IB_1.1.sz.mell.'!C23</f>
        <v>0</v>
      </c>
      <c r="D23" s="717">
        <f>'IB_1.1.sz.mell.'!D23</f>
        <v>1916596</v>
      </c>
      <c r="E23" s="274"/>
    </row>
    <row r="24" spans="1:5" s="425" customFormat="1" ht="12" customHeight="1" thickBot="1" x14ac:dyDescent="0.3">
      <c r="A24" s="16" t="s">
        <v>117</v>
      </c>
      <c r="B24" s="304" t="s">
        <v>261</v>
      </c>
      <c r="C24" s="719">
        <f>'IB_1.1.sz.mell.'!C24</f>
        <v>0</v>
      </c>
      <c r="D24" s="719">
        <f>'IB_1.1.sz.mell.'!D24</f>
        <v>0</v>
      </c>
      <c r="E24" s="276"/>
    </row>
    <row r="25" spans="1:5" s="425" customFormat="1" ht="12" customHeight="1" thickBot="1" x14ac:dyDescent="0.3">
      <c r="A25" s="20" t="s">
        <v>20</v>
      </c>
      <c r="B25" s="21" t="s">
        <v>262</v>
      </c>
      <c r="C25" s="407">
        <f>'IB_1.1.sz.mell.'!C25</f>
        <v>0</v>
      </c>
      <c r="D25" s="407">
        <f>'IB_1.1.sz.mell.'!D25</f>
        <v>12203430</v>
      </c>
      <c r="E25" s="273">
        <f>+E26+E27+E28+E29+E30</f>
        <v>0</v>
      </c>
    </row>
    <row r="26" spans="1:5" s="425" customFormat="1" ht="12" customHeight="1" x14ac:dyDescent="0.25">
      <c r="A26" s="15" t="s">
        <v>87</v>
      </c>
      <c r="B26" s="426" t="s">
        <v>263</v>
      </c>
      <c r="C26" s="699">
        <f>'IB_1.1.sz.mell.'!C26</f>
        <v>0</v>
      </c>
      <c r="D26" s="699">
        <f>'IB_1.1.sz.mell.'!D26</f>
        <v>0</v>
      </c>
      <c r="E26" s="275"/>
    </row>
    <row r="27" spans="1:5" s="425" customFormat="1" ht="12" customHeight="1" x14ac:dyDescent="0.25">
      <c r="A27" s="14" t="s">
        <v>88</v>
      </c>
      <c r="B27" s="427" t="s">
        <v>264</v>
      </c>
      <c r="C27" s="717">
        <f>'IB_1.1.sz.mell.'!C27</f>
        <v>0</v>
      </c>
      <c r="D27" s="717">
        <f>'IB_1.1.sz.mell.'!D27</f>
        <v>0</v>
      </c>
      <c r="E27" s="274"/>
    </row>
    <row r="28" spans="1:5" s="425" customFormat="1" ht="12" customHeight="1" x14ac:dyDescent="0.25">
      <c r="A28" s="14" t="s">
        <v>89</v>
      </c>
      <c r="B28" s="427" t="s">
        <v>424</v>
      </c>
      <c r="C28" s="717">
        <f>'IB_1.1.sz.mell.'!C28</f>
        <v>0</v>
      </c>
      <c r="D28" s="717">
        <f>'IB_1.1.sz.mell.'!D28</f>
        <v>0</v>
      </c>
      <c r="E28" s="274"/>
    </row>
    <row r="29" spans="1:5" s="425" customFormat="1" ht="12" customHeight="1" x14ac:dyDescent="0.25">
      <c r="A29" s="14" t="s">
        <v>90</v>
      </c>
      <c r="B29" s="427" t="s">
        <v>425</v>
      </c>
      <c r="C29" s="717">
        <f>'IB_1.1.sz.mell.'!C29</f>
        <v>0</v>
      </c>
      <c r="D29" s="717">
        <f>'IB_1.1.sz.mell.'!D29</f>
        <v>0</v>
      </c>
      <c r="E29" s="274"/>
    </row>
    <row r="30" spans="1:5" s="425" customFormat="1" ht="12" customHeight="1" x14ac:dyDescent="0.25">
      <c r="A30" s="14" t="s">
        <v>171</v>
      </c>
      <c r="B30" s="427" t="s">
        <v>265</v>
      </c>
      <c r="C30" s="717">
        <f>'IB_1.1.sz.mell.'!C30</f>
        <v>0</v>
      </c>
      <c r="D30" s="717">
        <f>'IB_1.1.sz.mell.'!D30</f>
        <v>12203430</v>
      </c>
      <c r="E30" s="274"/>
    </row>
    <row r="31" spans="1:5" s="425" customFormat="1" ht="12" customHeight="1" thickBot="1" x14ac:dyDescent="0.3">
      <c r="A31" s="16" t="s">
        <v>172</v>
      </c>
      <c r="B31" s="428" t="s">
        <v>266</v>
      </c>
      <c r="C31" s="719">
        <f>'IB_1.1.sz.mell.'!C31</f>
        <v>0</v>
      </c>
      <c r="D31" s="719">
        <f>'IB_1.1.sz.mell.'!D31</f>
        <v>0</v>
      </c>
      <c r="E31" s="276"/>
    </row>
    <row r="32" spans="1:5" s="425" customFormat="1" ht="12" customHeight="1" thickBot="1" x14ac:dyDescent="0.3">
      <c r="A32" s="20" t="s">
        <v>173</v>
      </c>
      <c r="B32" s="21" t="s">
        <v>551</v>
      </c>
      <c r="C32" s="414">
        <f>'IB_1.1.sz.mell.'!C32</f>
        <v>7160000</v>
      </c>
      <c r="D32" s="414">
        <f>'IB_1.1.sz.mell.'!D32</f>
        <v>7160000</v>
      </c>
      <c r="E32" s="457">
        <f>SUM(E33:E39)</f>
        <v>0</v>
      </c>
    </row>
    <row r="33" spans="1:5" s="425" customFormat="1" ht="12" customHeight="1" x14ac:dyDescent="0.25">
      <c r="A33" s="15" t="s">
        <v>268</v>
      </c>
      <c r="B33" s="426" t="s">
        <v>555</v>
      </c>
      <c r="C33" s="699">
        <f>'IB_1.1.sz.mell.'!C33</f>
        <v>1380000</v>
      </c>
      <c r="D33" s="699">
        <f>'IB_1.1.sz.mell.'!D33</f>
        <v>1380000</v>
      </c>
      <c r="E33" s="275"/>
    </row>
    <row r="34" spans="1:5" s="425" customFormat="1" ht="12" customHeight="1" x14ac:dyDescent="0.25">
      <c r="A34" s="14" t="s">
        <v>269</v>
      </c>
      <c r="B34" s="427" t="s">
        <v>556</v>
      </c>
      <c r="C34" s="717">
        <f>'IB_1.1.sz.mell.'!C34</f>
        <v>680000</v>
      </c>
      <c r="D34" s="717">
        <f>'IB_1.1.sz.mell.'!D34</f>
        <v>680000</v>
      </c>
      <c r="E34" s="274"/>
    </row>
    <row r="35" spans="1:5" s="425" customFormat="1" ht="12" customHeight="1" x14ac:dyDescent="0.25">
      <c r="A35" s="14" t="s">
        <v>270</v>
      </c>
      <c r="B35" s="427" t="s">
        <v>557</v>
      </c>
      <c r="C35" s="717">
        <f>'IB_1.1.sz.mell.'!C35</f>
        <v>3500000</v>
      </c>
      <c r="D35" s="717">
        <f>'IB_1.1.sz.mell.'!D35</f>
        <v>3500000</v>
      </c>
      <c r="E35" s="274"/>
    </row>
    <row r="36" spans="1:5" s="425" customFormat="1" ht="12" customHeight="1" x14ac:dyDescent="0.25">
      <c r="A36" s="14" t="s">
        <v>271</v>
      </c>
      <c r="B36" s="427" t="s">
        <v>558</v>
      </c>
      <c r="C36" s="717">
        <f>'IB_1.1.sz.mell.'!C36</f>
        <v>0</v>
      </c>
      <c r="D36" s="717">
        <f>'IB_1.1.sz.mell.'!D36</f>
        <v>0</v>
      </c>
      <c r="E36" s="274"/>
    </row>
    <row r="37" spans="1:5" s="425" customFormat="1" ht="12" customHeight="1" x14ac:dyDescent="0.25">
      <c r="A37" s="14" t="s">
        <v>552</v>
      </c>
      <c r="B37" s="427" t="s">
        <v>272</v>
      </c>
      <c r="C37" s="717">
        <f>'IB_1.1.sz.mell.'!C37</f>
        <v>1600000</v>
      </c>
      <c r="D37" s="717">
        <f>'IB_1.1.sz.mell.'!D37</f>
        <v>1600000</v>
      </c>
      <c r="E37" s="274"/>
    </row>
    <row r="38" spans="1:5" s="425" customFormat="1" ht="12" customHeight="1" x14ac:dyDescent="0.25">
      <c r="A38" s="14" t="s">
        <v>553</v>
      </c>
      <c r="B38" s="427" t="s">
        <v>273</v>
      </c>
      <c r="C38" s="717">
        <f>'IB_1.1.sz.mell.'!C38</f>
        <v>0</v>
      </c>
      <c r="D38" s="717">
        <f>'IB_1.1.sz.mell.'!D38</f>
        <v>0</v>
      </c>
      <c r="E38" s="274"/>
    </row>
    <row r="39" spans="1:5" s="425" customFormat="1" ht="12" customHeight="1" thickBot="1" x14ac:dyDescent="0.3">
      <c r="A39" s="16" t="s">
        <v>554</v>
      </c>
      <c r="B39" s="525" t="s">
        <v>274</v>
      </c>
      <c r="C39" s="719">
        <f>'IB_1.1.sz.mell.'!C39</f>
        <v>0</v>
      </c>
      <c r="D39" s="719">
        <f>'IB_1.1.sz.mell.'!D39</f>
        <v>0</v>
      </c>
      <c r="E39" s="276"/>
    </row>
    <row r="40" spans="1:5" s="425" customFormat="1" ht="12" customHeight="1" thickBot="1" x14ac:dyDescent="0.3">
      <c r="A40" s="20" t="s">
        <v>22</v>
      </c>
      <c r="B40" s="21" t="s">
        <v>434</v>
      </c>
      <c r="C40" s="407">
        <f>'IB_1.1.sz.mell.'!C40</f>
        <v>150000</v>
      </c>
      <c r="D40" s="407">
        <f>'IB_1.1.sz.mell.'!D40</f>
        <v>150000</v>
      </c>
      <c r="E40" s="273">
        <f>SUM(E41:E51)</f>
        <v>0</v>
      </c>
    </row>
    <row r="41" spans="1:5" s="425" customFormat="1" ht="12" customHeight="1" x14ac:dyDescent="0.25">
      <c r="A41" s="15" t="s">
        <v>91</v>
      </c>
      <c r="B41" s="426" t="s">
        <v>277</v>
      </c>
      <c r="C41" s="699">
        <f>'IB_1.1.sz.mell.'!C41</f>
        <v>0</v>
      </c>
      <c r="D41" s="699">
        <f>'IB_1.1.sz.mell.'!D41</f>
        <v>0</v>
      </c>
      <c r="E41" s="275"/>
    </row>
    <row r="42" spans="1:5" s="425" customFormat="1" ht="12" customHeight="1" x14ac:dyDescent="0.25">
      <c r="A42" s="14" t="s">
        <v>92</v>
      </c>
      <c r="B42" s="427" t="s">
        <v>278</v>
      </c>
      <c r="C42" s="717">
        <f>'IB_1.1.sz.mell.'!C42</f>
        <v>0</v>
      </c>
      <c r="D42" s="717">
        <f>'IB_1.1.sz.mell.'!D42</f>
        <v>0</v>
      </c>
      <c r="E42" s="274"/>
    </row>
    <row r="43" spans="1:5" s="425" customFormat="1" ht="12" customHeight="1" x14ac:dyDescent="0.25">
      <c r="A43" s="14" t="s">
        <v>93</v>
      </c>
      <c r="B43" s="427" t="s">
        <v>279</v>
      </c>
      <c r="C43" s="717">
        <f>'IB_1.1.sz.mell.'!C43</f>
        <v>0</v>
      </c>
      <c r="D43" s="717">
        <f>'IB_1.1.sz.mell.'!D43</f>
        <v>0</v>
      </c>
      <c r="E43" s="274"/>
    </row>
    <row r="44" spans="1:5" s="425" customFormat="1" ht="12" customHeight="1" x14ac:dyDescent="0.25">
      <c r="A44" s="14" t="s">
        <v>175</v>
      </c>
      <c r="B44" s="427" t="s">
        <v>280</v>
      </c>
      <c r="C44" s="717">
        <f>'IB_1.1.sz.mell.'!C44</f>
        <v>150000</v>
      </c>
      <c r="D44" s="717">
        <f>'IB_1.1.sz.mell.'!D44</f>
        <v>150000</v>
      </c>
      <c r="E44" s="274"/>
    </row>
    <row r="45" spans="1:5" s="425" customFormat="1" ht="12" customHeight="1" x14ac:dyDescent="0.25">
      <c r="A45" s="14" t="s">
        <v>176</v>
      </c>
      <c r="B45" s="427" t="s">
        <v>281</v>
      </c>
      <c r="C45" s="717">
        <f>'IB_1.1.sz.mell.'!C45</f>
        <v>0</v>
      </c>
      <c r="D45" s="717">
        <f>'IB_1.1.sz.mell.'!D45</f>
        <v>0</v>
      </c>
      <c r="E45" s="274"/>
    </row>
    <row r="46" spans="1:5" s="425" customFormat="1" ht="12" customHeight="1" x14ac:dyDescent="0.25">
      <c r="A46" s="14" t="s">
        <v>177</v>
      </c>
      <c r="B46" s="427" t="s">
        <v>282</v>
      </c>
      <c r="C46" s="717">
        <f>'IB_1.1.sz.mell.'!C46</f>
        <v>0</v>
      </c>
      <c r="D46" s="717">
        <f>'IB_1.1.sz.mell.'!D46</f>
        <v>0</v>
      </c>
      <c r="E46" s="274"/>
    </row>
    <row r="47" spans="1:5" s="425" customFormat="1" ht="12" customHeight="1" x14ac:dyDescent="0.25">
      <c r="A47" s="14" t="s">
        <v>178</v>
      </c>
      <c r="B47" s="427" t="s">
        <v>283</v>
      </c>
      <c r="C47" s="717">
        <f>'IB_1.1.sz.mell.'!C47</f>
        <v>0</v>
      </c>
      <c r="D47" s="717">
        <f>'IB_1.1.sz.mell.'!D47</f>
        <v>0</v>
      </c>
      <c r="E47" s="274"/>
    </row>
    <row r="48" spans="1:5" s="425" customFormat="1" ht="12" customHeight="1" x14ac:dyDescent="0.25">
      <c r="A48" s="14" t="s">
        <v>179</v>
      </c>
      <c r="B48" s="427" t="s">
        <v>559</v>
      </c>
      <c r="C48" s="717">
        <f>'IB_1.1.sz.mell.'!C48</f>
        <v>0</v>
      </c>
      <c r="D48" s="717">
        <f>'IB_1.1.sz.mell.'!D48</f>
        <v>0</v>
      </c>
      <c r="E48" s="274"/>
    </row>
    <row r="49" spans="1:5" s="425" customFormat="1" ht="12" customHeight="1" x14ac:dyDescent="0.25">
      <c r="A49" s="14" t="s">
        <v>275</v>
      </c>
      <c r="B49" s="427" t="s">
        <v>285</v>
      </c>
      <c r="C49" s="710">
        <f>'IB_1.1.sz.mell.'!C49</f>
        <v>0</v>
      </c>
      <c r="D49" s="710">
        <f>'IB_1.1.sz.mell.'!D49</f>
        <v>0</v>
      </c>
      <c r="E49" s="277"/>
    </row>
    <row r="50" spans="1:5" s="425" customFormat="1" ht="12" customHeight="1" x14ac:dyDescent="0.25">
      <c r="A50" s="16" t="s">
        <v>276</v>
      </c>
      <c r="B50" s="428" t="s">
        <v>436</v>
      </c>
      <c r="C50" s="790">
        <f>'IB_1.1.sz.mell.'!C50</f>
        <v>0</v>
      </c>
      <c r="D50" s="790">
        <f>'IB_1.1.sz.mell.'!D50</f>
        <v>0</v>
      </c>
      <c r="E50" s="278"/>
    </row>
    <row r="51" spans="1:5" s="425" customFormat="1" ht="12" customHeight="1" thickBot="1" x14ac:dyDescent="0.3">
      <c r="A51" s="16" t="s">
        <v>435</v>
      </c>
      <c r="B51" s="304" t="s">
        <v>286</v>
      </c>
      <c r="C51" s="790">
        <f>'IB_1.1.sz.mell.'!C51</f>
        <v>0</v>
      </c>
      <c r="D51" s="790">
        <f>'IB_1.1.sz.mell.'!D51</f>
        <v>0</v>
      </c>
      <c r="E51" s="278"/>
    </row>
    <row r="52" spans="1:5" s="425" customFormat="1" ht="12" customHeight="1" thickBot="1" x14ac:dyDescent="0.3">
      <c r="A52" s="20" t="s">
        <v>23</v>
      </c>
      <c r="B52" s="21" t="s">
        <v>287</v>
      </c>
      <c r="C52" s="407">
        <f>'IB_1.1.sz.mell.'!C52</f>
        <v>0</v>
      </c>
      <c r="D52" s="407">
        <f>'IB_1.1.sz.mell.'!D52</f>
        <v>0</v>
      </c>
      <c r="E52" s="273">
        <f>SUM(E53:E57)</f>
        <v>0</v>
      </c>
    </row>
    <row r="53" spans="1:5" s="425" customFormat="1" ht="12" customHeight="1" x14ac:dyDescent="0.25">
      <c r="A53" s="15" t="s">
        <v>94</v>
      </c>
      <c r="B53" s="426" t="s">
        <v>291</v>
      </c>
      <c r="C53" s="703">
        <f>'IB_1.1.sz.mell.'!C53</f>
        <v>0</v>
      </c>
      <c r="D53" s="703">
        <f>'IB_1.1.sz.mell.'!D53</f>
        <v>0</v>
      </c>
      <c r="E53" s="300"/>
    </row>
    <row r="54" spans="1:5" s="425" customFormat="1" ht="12" customHeight="1" x14ac:dyDescent="0.25">
      <c r="A54" s="14" t="s">
        <v>95</v>
      </c>
      <c r="B54" s="427" t="s">
        <v>292</v>
      </c>
      <c r="C54" s="710">
        <f>'IB_1.1.sz.mell.'!C54</f>
        <v>0</v>
      </c>
      <c r="D54" s="710">
        <f>'IB_1.1.sz.mell.'!D54</f>
        <v>0</v>
      </c>
      <c r="E54" s="277"/>
    </row>
    <row r="55" spans="1:5" s="425" customFormat="1" ht="12" customHeight="1" x14ac:dyDescent="0.25">
      <c r="A55" s="14" t="s">
        <v>288</v>
      </c>
      <c r="B55" s="427" t="s">
        <v>293</v>
      </c>
      <c r="C55" s="710">
        <f>'IB_1.1.sz.mell.'!C55</f>
        <v>0</v>
      </c>
      <c r="D55" s="710">
        <f>'IB_1.1.sz.mell.'!D55</f>
        <v>0</v>
      </c>
      <c r="E55" s="277"/>
    </row>
    <row r="56" spans="1:5" s="425" customFormat="1" ht="12" customHeight="1" x14ac:dyDescent="0.25">
      <c r="A56" s="14" t="s">
        <v>289</v>
      </c>
      <c r="B56" s="427" t="s">
        <v>294</v>
      </c>
      <c r="C56" s="710">
        <f>'IB_1.1.sz.mell.'!C56</f>
        <v>0</v>
      </c>
      <c r="D56" s="710">
        <f>'IB_1.1.sz.mell.'!D56</f>
        <v>0</v>
      </c>
      <c r="E56" s="277"/>
    </row>
    <row r="57" spans="1:5" s="425" customFormat="1" ht="12" customHeight="1" thickBot="1" x14ac:dyDescent="0.3">
      <c r="A57" s="16" t="s">
        <v>290</v>
      </c>
      <c r="B57" s="304" t="s">
        <v>295</v>
      </c>
      <c r="C57" s="790">
        <f>'IB_1.1.sz.mell.'!C57</f>
        <v>0</v>
      </c>
      <c r="D57" s="790">
        <f>'IB_1.1.sz.mell.'!D57</f>
        <v>0</v>
      </c>
      <c r="E57" s="278"/>
    </row>
    <row r="58" spans="1:5" s="425" customFormat="1" ht="12" customHeight="1" thickBot="1" x14ac:dyDescent="0.3">
      <c r="A58" s="20" t="s">
        <v>180</v>
      </c>
      <c r="B58" s="21" t="s">
        <v>296</v>
      </c>
      <c r="C58" s="407">
        <f>'IB_1.1.sz.mell.'!C58</f>
        <v>0</v>
      </c>
      <c r="D58" s="407">
        <f>'IB_1.1.sz.mell.'!D58</f>
        <v>0</v>
      </c>
      <c r="E58" s="273">
        <f>SUM(E59:E61)</f>
        <v>0</v>
      </c>
    </row>
    <row r="59" spans="1:5" s="425" customFormat="1" ht="12" customHeight="1" x14ac:dyDescent="0.25">
      <c r="A59" s="15" t="s">
        <v>96</v>
      </c>
      <c r="B59" s="426" t="s">
        <v>297</v>
      </c>
      <c r="C59" s="699">
        <f>'IB_1.1.sz.mell.'!C59</f>
        <v>0</v>
      </c>
      <c r="D59" s="699">
        <f>'IB_1.1.sz.mell.'!D59</f>
        <v>0</v>
      </c>
      <c r="E59" s="275"/>
    </row>
    <row r="60" spans="1:5" s="425" customFormat="1" ht="12" customHeight="1" x14ac:dyDescent="0.25">
      <c r="A60" s="14" t="s">
        <v>97</v>
      </c>
      <c r="B60" s="427" t="s">
        <v>426</v>
      </c>
      <c r="C60" s="717">
        <f>'IB_1.1.sz.mell.'!C60</f>
        <v>0</v>
      </c>
      <c r="D60" s="717">
        <f>'IB_1.1.sz.mell.'!D60</f>
        <v>0</v>
      </c>
      <c r="E60" s="274"/>
    </row>
    <row r="61" spans="1:5" s="425" customFormat="1" ht="12" customHeight="1" x14ac:dyDescent="0.25">
      <c r="A61" s="14" t="s">
        <v>300</v>
      </c>
      <c r="B61" s="427" t="s">
        <v>298</v>
      </c>
      <c r="C61" s="717">
        <f>'IB_1.1.sz.mell.'!C61</f>
        <v>0</v>
      </c>
      <c r="D61" s="717">
        <f>'IB_1.1.sz.mell.'!D61</f>
        <v>0</v>
      </c>
      <c r="E61" s="274"/>
    </row>
    <row r="62" spans="1:5" s="425" customFormat="1" ht="12" customHeight="1" thickBot="1" x14ac:dyDescent="0.3">
      <c r="A62" s="16" t="s">
        <v>301</v>
      </c>
      <c r="B62" s="304" t="s">
        <v>299</v>
      </c>
      <c r="C62" s="719">
        <f>'IB_1.1.sz.mell.'!C62</f>
        <v>0</v>
      </c>
      <c r="D62" s="719">
        <f>'IB_1.1.sz.mell.'!D62</f>
        <v>0</v>
      </c>
      <c r="E62" s="276"/>
    </row>
    <row r="63" spans="1:5" s="425" customFormat="1" ht="12" customHeight="1" thickBot="1" x14ac:dyDescent="0.3">
      <c r="A63" s="20" t="s">
        <v>25</v>
      </c>
      <c r="B63" s="302" t="s">
        <v>302</v>
      </c>
      <c r="C63" s="407">
        <f>'IB_1.1.sz.mell.'!C63</f>
        <v>0</v>
      </c>
      <c r="D63" s="407">
        <f>'IB_1.1.sz.mell.'!D63</f>
        <v>0</v>
      </c>
      <c r="E63" s="273">
        <f>SUM(E64:E66)</f>
        <v>0</v>
      </c>
    </row>
    <row r="64" spans="1:5" s="425" customFormat="1" ht="12" customHeight="1" x14ac:dyDescent="0.25">
      <c r="A64" s="15" t="s">
        <v>181</v>
      </c>
      <c r="B64" s="426" t="s">
        <v>304</v>
      </c>
      <c r="C64" s="710">
        <f>'IB_1.1.sz.mell.'!C64</f>
        <v>0</v>
      </c>
      <c r="D64" s="710">
        <f>'IB_1.1.sz.mell.'!D64</f>
        <v>0</v>
      </c>
      <c r="E64" s="277"/>
    </row>
    <row r="65" spans="1:5" s="425" customFormat="1" ht="12" customHeight="1" x14ac:dyDescent="0.25">
      <c r="A65" s="14" t="s">
        <v>182</v>
      </c>
      <c r="B65" s="427" t="s">
        <v>427</v>
      </c>
      <c r="C65" s="710">
        <f>'IB_1.1.sz.mell.'!C65</f>
        <v>0</v>
      </c>
      <c r="D65" s="710">
        <f>'IB_1.1.sz.mell.'!D65</f>
        <v>0</v>
      </c>
      <c r="E65" s="277"/>
    </row>
    <row r="66" spans="1:5" s="425" customFormat="1" ht="12" customHeight="1" x14ac:dyDescent="0.25">
      <c r="A66" s="14" t="s">
        <v>231</v>
      </c>
      <c r="B66" s="427" t="s">
        <v>305</v>
      </c>
      <c r="C66" s="710">
        <f>'IB_1.1.sz.mell.'!C66</f>
        <v>0</v>
      </c>
      <c r="D66" s="710">
        <f>'IB_1.1.sz.mell.'!D66</f>
        <v>0</v>
      </c>
      <c r="E66" s="277"/>
    </row>
    <row r="67" spans="1:5" s="425" customFormat="1" ht="12" customHeight="1" thickBot="1" x14ac:dyDescent="0.3">
      <c r="A67" s="16" t="s">
        <v>303</v>
      </c>
      <c r="B67" s="304" t="s">
        <v>306</v>
      </c>
      <c r="C67" s="710">
        <f>'IB_1.1.sz.mell.'!C67</f>
        <v>0</v>
      </c>
      <c r="D67" s="710">
        <f>'IB_1.1.sz.mell.'!D67</f>
        <v>0</v>
      </c>
      <c r="E67" s="277"/>
    </row>
    <row r="68" spans="1:5" s="425" customFormat="1" ht="12" customHeight="1" thickBot="1" x14ac:dyDescent="0.3">
      <c r="A68" s="498" t="s">
        <v>476</v>
      </c>
      <c r="B68" s="21" t="s">
        <v>307</v>
      </c>
      <c r="C68" s="414">
        <f>'IB_1.1.sz.mell.'!C68</f>
        <v>18443841</v>
      </c>
      <c r="D68" s="414">
        <f>'IB_1.1.sz.mell.'!D68</f>
        <v>34296797</v>
      </c>
      <c r="E68" s="457">
        <f>+E11+E18+E25+E32+E40+E52+E58+E63</f>
        <v>0</v>
      </c>
    </row>
    <row r="69" spans="1:5" s="425" customFormat="1" ht="12" customHeight="1" thickBot="1" x14ac:dyDescent="0.3">
      <c r="A69" s="473" t="s">
        <v>308</v>
      </c>
      <c r="B69" s="302" t="s">
        <v>309</v>
      </c>
      <c r="C69" s="407">
        <f>'IB_1.1.sz.mell.'!C69</f>
        <v>0</v>
      </c>
      <c r="D69" s="407">
        <f>'IB_1.1.sz.mell.'!D69</f>
        <v>0</v>
      </c>
      <c r="E69" s="273">
        <f>SUM(E70:E72)</f>
        <v>0</v>
      </c>
    </row>
    <row r="70" spans="1:5" s="425" customFormat="1" ht="12" customHeight="1" x14ac:dyDescent="0.25">
      <c r="A70" s="15" t="s">
        <v>337</v>
      </c>
      <c r="B70" s="426" t="s">
        <v>310</v>
      </c>
      <c r="C70" s="710">
        <f>'IB_1.1.sz.mell.'!C70</f>
        <v>0</v>
      </c>
      <c r="D70" s="710">
        <f>'IB_1.1.sz.mell.'!D70</f>
        <v>0</v>
      </c>
      <c r="E70" s="277"/>
    </row>
    <row r="71" spans="1:5" s="425" customFormat="1" ht="12" customHeight="1" x14ac:dyDescent="0.25">
      <c r="A71" s="14" t="s">
        <v>346</v>
      </c>
      <c r="B71" s="427" t="s">
        <v>311</v>
      </c>
      <c r="C71" s="710">
        <f>'IB_1.1.sz.mell.'!C71</f>
        <v>0</v>
      </c>
      <c r="D71" s="710">
        <f>'IB_1.1.sz.mell.'!D71</f>
        <v>0</v>
      </c>
      <c r="E71" s="277"/>
    </row>
    <row r="72" spans="1:5" s="425" customFormat="1" ht="12" customHeight="1" thickBot="1" x14ac:dyDescent="0.3">
      <c r="A72" s="16" t="s">
        <v>347</v>
      </c>
      <c r="B72" s="492" t="s">
        <v>461</v>
      </c>
      <c r="C72" s="710">
        <f>'IB_1.1.sz.mell.'!C72</f>
        <v>0</v>
      </c>
      <c r="D72" s="710">
        <f>'IB_1.1.sz.mell.'!D72</f>
        <v>0</v>
      </c>
      <c r="E72" s="277"/>
    </row>
    <row r="73" spans="1:5" s="425" customFormat="1" ht="12" customHeight="1" thickBot="1" x14ac:dyDescent="0.3">
      <c r="A73" s="473" t="s">
        <v>313</v>
      </c>
      <c r="B73" s="302" t="s">
        <v>314</v>
      </c>
      <c r="C73" s="407">
        <f>'IB_1.1.sz.mell.'!C73</f>
        <v>0</v>
      </c>
      <c r="D73" s="407">
        <f>'IB_1.1.sz.mell.'!D73</f>
        <v>0</v>
      </c>
      <c r="E73" s="273">
        <f>SUM(E74:E77)</f>
        <v>0</v>
      </c>
    </row>
    <row r="74" spans="1:5" s="425" customFormat="1" ht="12" customHeight="1" x14ac:dyDescent="0.25">
      <c r="A74" s="15" t="s">
        <v>149</v>
      </c>
      <c r="B74" s="574" t="s">
        <v>315</v>
      </c>
      <c r="C74" s="710">
        <f>'IB_1.1.sz.mell.'!C74</f>
        <v>0</v>
      </c>
      <c r="D74" s="710">
        <f>'IB_1.1.sz.mell.'!D74</f>
        <v>0</v>
      </c>
      <c r="E74" s="277"/>
    </row>
    <row r="75" spans="1:5" s="425" customFormat="1" ht="12" customHeight="1" x14ac:dyDescent="0.25">
      <c r="A75" s="14" t="s">
        <v>150</v>
      </c>
      <c r="B75" s="574" t="s">
        <v>571</v>
      </c>
      <c r="C75" s="710">
        <f>'IB_1.1.sz.mell.'!C75</f>
        <v>0</v>
      </c>
      <c r="D75" s="710">
        <f>'IB_1.1.sz.mell.'!D75</f>
        <v>0</v>
      </c>
      <c r="E75" s="277"/>
    </row>
    <row r="76" spans="1:5" s="425" customFormat="1" ht="12" customHeight="1" x14ac:dyDescent="0.25">
      <c r="A76" s="14" t="s">
        <v>338</v>
      </c>
      <c r="B76" s="574" t="s">
        <v>316</v>
      </c>
      <c r="C76" s="710">
        <f>'IB_1.1.sz.mell.'!C76</f>
        <v>0</v>
      </c>
      <c r="D76" s="710">
        <f>'IB_1.1.sz.mell.'!D76</f>
        <v>0</v>
      </c>
      <c r="E76" s="277"/>
    </row>
    <row r="77" spans="1:5" s="425" customFormat="1" ht="12" customHeight="1" thickBot="1" x14ac:dyDescent="0.3">
      <c r="A77" s="16" t="s">
        <v>339</v>
      </c>
      <c r="B77" s="575" t="s">
        <v>572</v>
      </c>
      <c r="C77" s="710">
        <f>'IB_1.1.sz.mell.'!C77</f>
        <v>0</v>
      </c>
      <c r="D77" s="710">
        <f>'IB_1.1.sz.mell.'!D77</f>
        <v>0</v>
      </c>
      <c r="E77" s="277"/>
    </row>
    <row r="78" spans="1:5" s="425" customFormat="1" ht="12" customHeight="1" thickBot="1" x14ac:dyDescent="0.3">
      <c r="A78" s="473" t="s">
        <v>317</v>
      </c>
      <c r="B78" s="302" t="s">
        <v>318</v>
      </c>
      <c r="C78" s="407">
        <f>'IB_1.1.sz.mell.'!C78</f>
        <v>44000000</v>
      </c>
      <c r="D78" s="407">
        <f>'IB_1.1.sz.mell.'!D78</f>
        <v>50463142</v>
      </c>
      <c r="E78" s="273">
        <f>SUM(E79:E80)</f>
        <v>0</v>
      </c>
    </row>
    <row r="79" spans="1:5" s="425" customFormat="1" ht="12" customHeight="1" x14ac:dyDescent="0.25">
      <c r="A79" s="15" t="s">
        <v>340</v>
      </c>
      <c r="B79" s="426" t="s">
        <v>319</v>
      </c>
      <c r="C79" s="710">
        <f>'IB_1.1.sz.mell.'!C79</f>
        <v>44000000</v>
      </c>
      <c r="D79" s="710">
        <f>'IB_1.1.sz.mell.'!D79</f>
        <v>50463142</v>
      </c>
      <c r="E79" s="277"/>
    </row>
    <row r="80" spans="1:5" s="425" customFormat="1" ht="12" customHeight="1" thickBot="1" x14ac:dyDescent="0.3">
      <c r="A80" s="16" t="s">
        <v>341</v>
      </c>
      <c r="B80" s="304" t="s">
        <v>320</v>
      </c>
      <c r="C80" s="710">
        <f>'IB_1.1.sz.mell.'!C80</f>
        <v>0</v>
      </c>
      <c r="D80" s="710">
        <f>'IB_1.1.sz.mell.'!D80</f>
        <v>0</v>
      </c>
      <c r="E80" s="277"/>
    </row>
    <row r="81" spans="1:5" s="425" customFormat="1" ht="12" customHeight="1" thickBot="1" x14ac:dyDescent="0.3">
      <c r="A81" s="473" t="s">
        <v>321</v>
      </c>
      <c r="B81" s="302" t="s">
        <v>322</v>
      </c>
      <c r="C81" s="407">
        <f>'IB_1.1.sz.mell.'!C81</f>
        <v>0</v>
      </c>
      <c r="D81" s="407">
        <f>'IB_1.1.sz.mell.'!D81</f>
        <v>628095</v>
      </c>
      <c r="E81" s="273">
        <f>SUM(E82:E84)</f>
        <v>0</v>
      </c>
    </row>
    <row r="82" spans="1:5" s="425" customFormat="1" ht="12" customHeight="1" x14ac:dyDescent="0.25">
      <c r="A82" s="15" t="s">
        <v>342</v>
      </c>
      <c r="B82" s="426" t="s">
        <v>323</v>
      </c>
      <c r="C82" s="710">
        <f>'IB_1.1.sz.mell.'!C82</f>
        <v>0</v>
      </c>
      <c r="D82" s="710">
        <f>'IB_1.1.sz.mell.'!D82</f>
        <v>628095</v>
      </c>
      <c r="E82" s="277"/>
    </row>
    <row r="83" spans="1:5" s="425" customFormat="1" ht="12" customHeight="1" x14ac:dyDescent="0.25">
      <c r="A83" s="14" t="s">
        <v>343</v>
      </c>
      <c r="B83" s="427" t="s">
        <v>324</v>
      </c>
      <c r="C83" s="710">
        <f>'IB_1.1.sz.mell.'!C83</f>
        <v>0</v>
      </c>
      <c r="D83" s="710">
        <f>'IB_1.1.sz.mell.'!D83</f>
        <v>0</v>
      </c>
      <c r="E83" s="277"/>
    </row>
    <row r="84" spans="1:5" s="425" customFormat="1" ht="12" customHeight="1" thickBot="1" x14ac:dyDescent="0.3">
      <c r="A84" s="16" t="s">
        <v>344</v>
      </c>
      <c r="B84" s="304" t="s">
        <v>573</v>
      </c>
      <c r="C84" s="710">
        <f>'IB_1.1.sz.mell.'!C84</f>
        <v>0</v>
      </c>
      <c r="D84" s="710">
        <f>'IB_1.1.sz.mell.'!D84</f>
        <v>0</v>
      </c>
      <c r="E84" s="277"/>
    </row>
    <row r="85" spans="1:5" s="425" customFormat="1" ht="12" customHeight="1" thickBot="1" x14ac:dyDescent="0.3">
      <c r="A85" s="473" t="s">
        <v>325</v>
      </c>
      <c r="B85" s="302" t="s">
        <v>345</v>
      </c>
      <c r="C85" s="407">
        <f>'IB_1.1.sz.mell.'!C85</f>
        <v>0</v>
      </c>
      <c r="D85" s="407">
        <f>'IB_1.1.sz.mell.'!D85</f>
        <v>0</v>
      </c>
      <c r="E85" s="273">
        <f>SUM(E86:E89)</f>
        <v>0</v>
      </c>
    </row>
    <row r="86" spans="1:5" s="425" customFormat="1" ht="12" customHeight="1" x14ac:dyDescent="0.25">
      <c r="A86" s="430" t="s">
        <v>326</v>
      </c>
      <c r="B86" s="426" t="s">
        <v>327</v>
      </c>
      <c r="C86" s="710">
        <f>'IB_1.1.sz.mell.'!C86</f>
        <v>0</v>
      </c>
      <c r="D86" s="710">
        <f>'IB_1.1.sz.mell.'!D86</f>
        <v>0</v>
      </c>
      <c r="E86" s="277"/>
    </row>
    <row r="87" spans="1:5" s="425" customFormat="1" ht="12" customHeight="1" x14ac:dyDescent="0.25">
      <c r="A87" s="431" t="s">
        <v>328</v>
      </c>
      <c r="B87" s="427" t="s">
        <v>329</v>
      </c>
      <c r="C87" s="710">
        <f>'IB_1.1.sz.mell.'!C87</f>
        <v>0</v>
      </c>
      <c r="D87" s="710">
        <f>'IB_1.1.sz.mell.'!D87</f>
        <v>0</v>
      </c>
      <c r="E87" s="277"/>
    </row>
    <row r="88" spans="1:5" s="425" customFormat="1" ht="12" customHeight="1" x14ac:dyDescent="0.25">
      <c r="A88" s="431" t="s">
        <v>330</v>
      </c>
      <c r="B88" s="427" t="s">
        <v>331</v>
      </c>
      <c r="C88" s="710">
        <f>'IB_1.1.sz.mell.'!C88</f>
        <v>0</v>
      </c>
      <c r="D88" s="710">
        <f>'IB_1.1.sz.mell.'!D88</f>
        <v>0</v>
      </c>
      <c r="E88" s="277"/>
    </row>
    <row r="89" spans="1:5" s="425" customFormat="1" ht="12" customHeight="1" thickBot="1" x14ac:dyDescent="0.3">
      <c r="A89" s="432" t="s">
        <v>332</v>
      </c>
      <c r="B89" s="304" t="s">
        <v>333</v>
      </c>
      <c r="C89" s="710">
        <f>'IB_1.1.sz.mell.'!C89</f>
        <v>0</v>
      </c>
      <c r="D89" s="710">
        <f>'IB_1.1.sz.mell.'!D89</f>
        <v>0</v>
      </c>
      <c r="E89" s="277"/>
    </row>
    <row r="90" spans="1:5" s="425" customFormat="1" ht="12" customHeight="1" thickBot="1" x14ac:dyDescent="0.3">
      <c r="A90" s="473" t="s">
        <v>334</v>
      </c>
      <c r="B90" s="302" t="s">
        <v>475</v>
      </c>
      <c r="C90" s="407">
        <f>'IB_1.1.sz.mell.'!C90</f>
        <v>0</v>
      </c>
      <c r="D90" s="407">
        <f>'IB_1.1.sz.mell.'!D90</f>
        <v>0</v>
      </c>
      <c r="E90" s="476"/>
    </row>
    <row r="91" spans="1:5" s="425" customFormat="1" ht="13.5" customHeight="1" thickBot="1" x14ac:dyDescent="0.3">
      <c r="A91" s="473" t="s">
        <v>336</v>
      </c>
      <c r="B91" s="302" t="s">
        <v>335</v>
      </c>
      <c r="C91" s="407">
        <f>'IB_1.1.sz.mell.'!C91</f>
        <v>0</v>
      </c>
      <c r="D91" s="407">
        <f>'IB_1.1.sz.mell.'!D91</f>
        <v>0</v>
      </c>
      <c r="E91" s="476"/>
    </row>
    <row r="92" spans="1:5" s="425" customFormat="1" ht="15.75" customHeight="1" thickBot="1" x14ac:dyDescent="0.3">
      <c r="A92" s="473" t="s">
        <v>348</v>
      </c>
      <c r="B92" s="433" t="s">
        <v>478</v>
      </c>
      <c r="C92" s="414">
        <f>'IB_1.1.sz.mell.'!C92</f>
        <v>44000000</v>
      </c>
      <c r="D92" s="414">
        <f>'IB_1.1.sz.mell.'!D92</f>
        <v>51091237</v>
      </c>
      <c r="E92" s="457">
        <f>+E69+E73+E78+E81+E85+E91+E90</f>
        <v>0</v>
      </c>
    </row>
    <row r="93" spans="1:5" s="425" customFormat="1" ht="25.5" customHeight="1" thickBot="1" x14ac:dyDescent="0.3">
      <c r="A93" s="474" t="s">
        <v>477</v>
      </c>
      <c r="B93" s="434" t="s">
        <v>479</v>
      </c>
      <c r="C93" s="414">
        <f>'IB_1.1.sz.mell.'!C93</f>
        <v>62443841</v>
      </c>
      <c r="D93" s="414">
        <f>'IB_1.1.sz.mell.'!D93</f>
        <v>85388034</v>
      </c>
      <c r="E93" s="457">
        <f>+E68+E92</f>
        <v>0</v>
      </c>
    </row>
    <row r="94" spans="1:5" s="425" customFormat="1" ht="15.15" customHeight="1" x14ac:dyDescent="0.25">
      <c r="A94" s="5"/>
      <c r="B94" s="6"/>
      <c r="C94" s="314"/>
    </row>
    <row r="95" spans="1:5" ht="16.5" customHeight="1" x14ac:dyDescent="0.3">
      <c r="A95" s="1596" t="s">
        <v>47</v>
      </c>
      <c r="B95" s="1596"/>
      <c r="C95" s="1596"/>
      <c r="D95" s="1596"/>
      <c r="E95" s="1596"/>
    </row>
    <row r="96" spans="1:5" s="435" customFormat="1" ht="16.5" customHeight="1" thickBot="1" x14ac:dyDescent="0.35">
      <c r="A96" s="1593" t="s">
        <v>153</v>
      </c>
      <c r="B96" s="1593"/>
      <c r="C96" s="714"/>
      <c r="E96" s="714" t="str">
        <f>E7</f>
        <v xml:space="preserve"> Forintban!</v>
      </c>
    </row>
    <row r="97" spans="1:5" x14ac:dyDescent="0.3">
      <c r="A97" s="1688" t="s">
        <v>69</v>
      </c>
      <c r="B97" s="1690" t="s">
        <v>765</v>
      </c>
      <c r="C97" s="1692" t="str">
        <f>+CONCATENATE(LEFT(Z_ÖSSZEFÜGGÉSEK!A6,4),". évi")</f>
        <v>2019. évi</v>
      </c>
      <c r="D97" s="1693"/>
      <c r="E97" s="1695"/>
    </row>
    <row r="98" spans="1:5" ht="23.4" thickBot="1" x14ac:dyDescent="0.35">
      <c r="A98" s="1689"/>
      <c r="B98" s="1691"/>
      <c r="C98" s="855" t="s">
        <v>759</v>
      </c>
      <c r="D98" s="856" t="s">
        <v>825</v>
      </c>
      <c r="E98" s="857" t="str">
        <f>CONCATENATE(E9)</f>
        <v>2019. XII. 31.
teljesítés</v>
      </c>
    </row>
    <row r="99" spans="1:5" s="424" customFormat="1" ht="12" customHeight="1" thickBot="1" x14ac:dyDescent="0.25">
      <c r="A99" s="32" t="s">
        <v>493</v>
      </c>
      <c r="B99" s="33" t="s">
        <v>494</v>
      </c>
      <c r="C99" s="33" t="s">
        <v>495</v>
      </c>
      <c r="D99" s="33" t="s">
        <v>497</v>
      </c>
      <c r="E99" s="859" t="s">
        <v>496</v>
      </c>
    </row>
    <row r="100" spans="1:5" ht="12" customHeight="1" thickBot="1" x14ac:dyDescent="0.35">
      <c r="A100" s="22" t="s">
        <v>18</v>
      </c>
      <c r="B100" s="28" t="s">
        <v>437</v>
      </c>
      <c r="C100" s="406">
        <f>'IB_1.1.sz.mell.'!C100</f>
        <v>20328318</v>
      </c>
      <c r="D100" s="406">
        <f>'IB_1.1.sz.mell.'!D100</f>
        <v>27440986</v>
      </c>
      <c r="E100" s="501">
        <f>E101+E102+E103+E104+E105+E118</f>
        <v>0</v>
      </c>
    </row>
    <row r="101" spans="1:5" ht="12" customHeight="1" x14ac:dyDescent="0.3">
      <c r="A101" s="17" t="s">
        <v>98</v>
      </c>
      <c r="B101" s="10" t="s">
        <v>49</v>
      </c>
      <c r="C101" s="715">
        <f>'IB_1.1.sz.mell.'!C101</f>
        <v>7296102</v>
      </c>
      <c r="D101" s="715">
        <f>'IB_1.1.sz.mell.'!D101</f>
        <v>8059273</v>
      </c>
      <c r="E101" s="502"/>
    </row>
    <row r="102" spans="1:5" ht="12" customHeight="1" x14ac:dyDescent="0.3">
      <c r="A102" s="14" t="s">
        <v>99</v>
      </c>
      <c r="B102" s="8" t="s">
        <v>183</v>
      </c>
      <c r="C102" s="717">
        <f>'IB_1.1.sz.mell.'!C102</f>
        <v>1465908</v>
      </c>
      <c r="D102" s="717">
        <f>'IB_1.1.sz.mell.'!D102</f>
        <v>1601784</v>
      </c>
      <c r="E102" s="274"/>
    </row>
    <row r="103" spans="1:5" ht="12" customHeight="1" x14ac:dyDescent="0.3">
      <c r="A103" s="14" t="s">
        <v>100</v>
      </c>
      <c r="B103" s="8" t="s">
        <v>140</v>
      </c>
      <c r="C103" s="719">
        <f>'IB_1.1.sz.mell.'!C103</f>
        <v>9800000</v>
      </c>
      <c r="D103" s="719">
        <f>'IB_1.1.sz.mell.'!D103</f>
        <v>13351171</v>
      </c>
      <c r="E103" s="276"/>
    </row>
    <row r="104" spans="1:5" ht="12" customHeight="1" x14ac:dyDescent="0.3">
      <c r="A104" s="14" t="s">
        <v>101</v>
      </c>
      <c r="B104" s="11" t="s">
        <v>184</v>
      </c>
      <c r="C104" s="719">
        <f>'IB_1.1.sz.mell.'!C104</f>
        <v>100000</v>
      </c>
      <c r="D104" s="719">
        <f>'IB_1.1.sz.mell.'!D104</f>
        <v>100000</v>
      </c>
      <c r="E104" s="276"/>
    </row>
    <row r="105" spans="1:5" ht="12" customHeight="1" x14ac:dyDescent="0.3">
      <c r="A105" s="14" t="s">
        <v>112</v>
      </c>
      <c r="B105" s="19" t="s">
        <v>185</v>
      </c>
      <c r="C105" s="719">
        <f>'IB_1.1.sz.mell.'!C105</f>
        <v>1407863</v>
      </c>
      <c r="D105" s="719">
        <f>'IB_1.1.sz.mell.'!D105</f>
        <v>1660163</v>
      </c>
      <c r="E105" s="276"/>
    </row>
    <row r="106" spans="1:5" ht="12" customHeight="1" x14ac:dyDescent="0.3">
      <c r="A106" s="14" t="s">
        <v>102</v>
      </c>
      <c r="B106" s="8" t="s">
        <v>442</v>
      </c>
      <c r="C106" s="719">
        <f>'IB_1.1.sz.mell.'!C106</f>
        <v>0</v>
      </c>
      <c r="D106" s="719">
        <f>'IB_1.1.sz.mell.'!D106</f>
        <v>252300</v>
      </c>
      <c r="E106" s="276"/>
    </row>
    <row r="107" spans="1:5" ht="12" customHeight="1" x14ac:dyDescent="0.3">
      <c r="A107" s="14" t="s">
        <v>103</v>
      </c>
      <c r="B107" s="148" t="s">
        <v>441</v>
      </c>
      <c r="C107" s="719">
        <f>'IB_1.1.sz.mell.'!C107</f>
        <v>0</v>
      </c>
      <c r="D107" s="719">
        <f>'IB_1.1.sz.mell.'!D107</f>
        <v>0</v>
      </c>
      <c r="E107" s="276"/>
    </row>
    <row r="108" spans="1:5" ht="12" customHeight="1" x14ac:dyDescent="0.3">
      <c r="A108" s="14" t="s">
        <v>113</v>
      </c>
      <c r="B108" s="148" t="s">
        <v>440</v>
      </c>
      <c r="C108" s="719">
        <f>'IB_1.1.sz.mell.'!C108</f>
        <v>0</v>
      </c>
      <c r="D108" s="719">
        <f>'IB_1.1.sz.mell.'!D108</f>
        <v>0</v>
      </c>
      <c r="E108" s="276"/>
    </row>
    <row r="109" spans="1:5" ht="12" customHeight="1" x14ac:dyDescent="0.3">
      <c r="A109" s="14" t="s">
        <v>114</v>
      </c>
      <c r="B109" s="146" t="s">
        <v>351</v>
      </c>
      <c r="C109" s="719">
        <f>'IB_1.1.sz.mell.'!C109</f>
        <v>0</v>
      </c>
      <c r="D109" s="719">
        <f>'IB_1.1.sz.mell.'!D109</f>
        <v>0</v>
      </c>
      <c r="E109" s="276"/>
    </row>
    <row r="110" spans="1:5" ht="12" customHeight="1" x14ac:dyDescent="0.3">
      <c r="A110" s="14" t="s">
        <v>115</v>
      </c>
      <c r="B110" s="147" t="s">
        <v>352</v>
      </c>
      <c r="C110" s="719">
        <f>'IB_1.1.sz.mell.'!C110</f>
        <v>0</v>
      </c>
      <c r="D110" s="719">
        <f>'IB_1.1.sz.mell.'!D110</f>
        <v>0</v>
      </c>
      <c r="E110" s="276"/>
    </row>
    <row r="111" spans="1:5" ht="12" customHeight="1" x14ac:dyDescent="0.3">
      <c r="A111" s="14" t="s">
        <v>116</v>
      </c>
      <c r="B111" s="147" t="s">
        <v>353</v>
      </c>
      <c r="C111" s="719">
        <f>'IB_1.1.sz.mell.'!C111</f>
        <v>0</v>
      </c>
      <c r="D111" s="719">
        <f>'IB_1.1.sz.mell.'!D111</f>
        <v>0</v>
      </c>
      <c r="E111" s="276"/>
    </row>
    <row r="112" spans="1:5" ht="12" customHeight="1" x14ac:dyDescent="0.3">
      <c r="A112" s="14" t="s">
        <v>118</v>
      </c>
      <c r="B112" s="146" t="s">
        <v>354</v>
      </c>
      <c r="C112" s="719">
        <f>'IB_1.1.sz.mell.'!C112</f>
        <v>1360000</v>
      </c>
      <c r="D112" s="719">
        <f>'IB_1.1.sz.mell.'!D112</f>
        <v>1360000</v>
      </c>
      <c r="E112" s="276"/>
    </row>
    <row r="113" spans="1:5" ht="12" customHeight="1" x14ac:dyDescent="0.3">
      <c r="A113" s="14" t="s">
        <v>186</v>
      </c>
      <c r="B113" s="146" t="s">
        <v>355</v>
      </c>
      <c r="C113" s="719">
        <f>'IB_1.1.sz.mell.'!C113</f>
        <v>0</v>
      </c>
      <c r="D113" s="719">
        <f>'IB_1.1.sz.mell.'!D113</f>
        <v>0</v>
      </c>
      <c r="E113" s="276"/>
    </row>
    <row r="114" spans="1:5" ht="12" customHeight="1" x14ac:dyDescent="0.3">
      <c r="A114" s="14" t="s">
        <v>349</v>
      </c>
      <c r="B114" s="147" t="s">
        <v>356</v>
      </c>
      <c r="C114" s="719">
        <f>'IB_1.1.sz.mell.'!C114</f>
        <v>0</v>
      </c>
      <c r="D114" s="719">
        <f>'IB_1.1.sz.mell.'!D114</f>
        <v>0</v>
      </c>
      <c r="E114" s="276"/>
    </row>
    <row r="115" spans="1:5" ht="12" customHeight="1" x14ac:dyDescent="0.3">
      <c r="A115" s="13" t="s">
        <v>350</v>
      </c>
      <c r="B115" s="148" t="s">
        <v>357</v>
      </c>
      <c r="C115" s="719">
        <f>'IB_1.1.sz.mell.'!C115</f>
        <v>0</v>
      </c>
      <c r="D115" s="719">
        <f>'IB_1.1.sz.mell.'!D115</f>
        <v>0</v>
      </c>
      <c r="E115" s="276"/>
    </row>
    <row r="116" spans="1:5" ht="12" customHeight="1" x14ac:dyDescent="0.3">
      <c r="A116" s="14" t="s">
        <v>438</v>
      </c>
      <c r="B116" s="148" t="s">
        <v>358</v>
      </c>
      <c r="C116" s="719">
        <f>'IB_1.1.sz.mell.'!C116</f>
        <v>0</v>
      </c>
      <c r="D116" s="719">
        <f>'IB_1.1.sz.mell.'!D116</f>
        <v>0</v>
      </c>
      <c r="E116" s="276"/>
    </row>
    <row r="117" spans="1:5" ht="12" customHeight="1" x14ac:dyDescent="0.3">
      <c r="A117" s="16" t="s">
        <v>439</v>
      </c>
      <c r="B117" s="148" t="s">
        <v>359</v>
      </c>
      <c r="C117" s="719">
        <f>'IB_1.1.sz.mell.'!C117</f>
        <v>47863</v>
      </c>
      <c r="D117" s="719">
        <f>'IB_1.1.sz.mell.'!D117</f>
        <v>47863</v>
      </c>
      <c r="E117" s="276"/>
    </row>
    <row r="118" spans="1:5" ht="12" customHeight="1" x14ac:dyDescent="0.3">
      <c r="A118" s="14" t="s">
        <v>443</v>
      </c>
      <c r="B118" s="11" t="s">
        <v>50</v>
      </c>
      <c r="C118" s="717">
        <f>'IB_1.1.sz.mell.'!C118</f>
        <v>258445</v>
      </c>
      <c r="D118" s="717">
        <f>'IB_1.1.sz.mell.'!D118</f>
        <v>2668595</v>
      </c>
      <c r="E118" s="274"/>
    </row>
    <row r="119" spans="1:5" ht="12" customHeight="1" x14ac:dyDescent="0.3">
      <c r="A119" s="14" t="s">
        <v>444</v>
      </c>
      <c r="B119" s="8" t="s">
        <v>446</v>
      </c>
      <c r="C119" s="717">
        <f>'IB_1.1.sz.mell.'!C119</f>
        <v>258445</v>
      </c>
      <c r="D119" s="717">
        <f>'IB_1.1.sz.mell.'!D119</f>
        <v>2668595</v>
      </c>
      <c r="E119" s="274"/>
    </row>
    <row r="120" spans="1:5" ht="12" customHeight="1" thickBot="1" x14ac:dyDescent="0.35">
      <c r="A120" s="18" t="s">
        <v>445</v>
      </c>
      <c r="B120" s="496" t="s">
        <v>447</v>
      </c>
      <c r="C120" s="721">
        <f>'IB_1.1.sz.mell.'!C120</f>
        <v>0</v>
      </c>
      <c r="D120" s="721">
        <f>'IB_1.1.sz.mell.'!D120</f>
        <v>0</v>
      </c>
      <c r="E120" s="503"/>
    </row>
    <row r="121" spans="1:5" ht="12" customHeight="1" thickBot="1" x14ac:dyDescent="0.35">
      <c r="A121" s="493" t="s">
        <v>19</v>
      </c>
      <c r="B121" s="494" t="s">
        <v>360</v>
      </c>
      <c r="C121" s="510">
        <f>'IB_1.1.sz.mell.'!C121</f>
        <v>41670169</v>
      </c>
      <c r="D121" s="407">
        <f>'IB_1.1.sz.mell.'!D121</f>
        <v>56873599</v>
      </c>
      <c r="E121" s="504">
        <f>+E122+E124+E126</f>
        <v>0</v>
      </c>
    </row>
    <row r="122" spans="1:5" ht="12" customHeight="1" x14ac:dyDescent="0.3">
      <c r="A122" s="15" t="s">
        <v>104</v>
      </c>
      <c r="B122" s="8" t="s">
        <v>230</v>
      </c>
      <c r="C122" s="699">
        <f>'IB_1.1.sz.mell.'!C122</f>
        <v>19215800</v>
      </c>
      <c r="D122" s="1475">
        <f>'IB_1.1.sz.mell.'!D122</f>
        <v>20215800</v>
      </c>
      <c r="E122" s="275"/>
    </row>
    <row r="123" spans="1:5" ht="12" customHeight="1" x14ac:dyDescent="0.3">
      <c r="A123" s="15" t="s">
        <v>105</v>
      </c>
      <c r="B123" s="12" t="s">
        <v>364</v>
      </c>
      <c r="C123" s="699">
        <f>'IB_1.1.sz.mell.'!C123</f>
        <v>0</v>
      </c>
      <c r="D123" s="1475">
        <f>'IB_1.1.sz.mell.'!D123</f>
        <v>0</v>
      </c>
      <c r="E123" s="275"/>
    </row>
    <row r="124" spans="1:5" ht="12" customHeight="1" x14ac:dyDescent="0.3">
      <c r="A124" s="15" t="s">
        <v>106</v>
      </c>
      <c r="B124" s="12" t="s">
        <v>187</v>
      </c>
      <c r="C124" s="717">
        <f>'IB_1.1.sz.mell.'!C124</f>
        <v>22454369</v>
      </c>
      <c r="D124" s="1476">
        <f>'IB_1.1.sz.mell.'!D124</f>
        <v>36657799</v>
      </c>
      <c r="E124" s="274"/>
    </row>
    <row r="125" spans="1:5" ht="12" customHeight="1" x14ac:dyDescent="0.3">
      <c r="A125" s="15" t="s">
        <v>107</v>
      </c>
      <c r="B125" s="12" t="s">
        <v>365</v>
      </c>
      <c r="C125" s="717">
        <f>'IB_1.1.sz.mell.'!C125</f>
        <v>0</v>
      </c>
      <c r="D125" s="1476">
        <f>'IB_1.1.sz.mell.'!D125</f>
        <v>0</v>
      </c>
      <c r="E125" s="274"/>
    </row>
    <row r="126" spans="1:5" ht="12" customHeight="1" x14ac:dyDescent="0.3">
      <c r="A126" s="15" t="s">
        <v>108</v>
      </c>
      <c r="B126" s="304" t="s">
        <v>232</v>
      </c>
      <c r="C126" s="717">
        <f>'IB_1.1.sz.mell.'!C126</f>
        <v>0</v>
      </c>
      <c r="D126" s="1476">
        <f>'IB_1.1.sz.mell.'!D126</f>
        <v>0</v>
      </c>
      <c r="E126" s="274"/>
    </row>
    <row r="127" spans="1:5" ht="12" customHeight="1" x14ac:dyDescent="0.3">
      <c r="A127" s="15" t="s">
        <v>117</v>
      </c>
      <c r="B127" s="303" t="s">
        <v>428</v>
      </c>
      <c r="C127" s="717">
        <f>'IB_1.1.sz.mell.'!C127</f>
        <v>0</v>
      </c>
      <c r="D127" s="1476">
        <f>'IB_1.1.sz.mell.'!D127</f>
        <v>0</v>
      </c>
      <c r="E127" s="274"/>
    </row>
    <row r="128" spans="1:5" ht="12" customHeight="1" x14ac:dyDescent="0.3">
      <c r="A128" s="15" t="s">
        <v>119</v>
      </c>
      <c r="B128" s="422" t="s">
        <v>370</v>
      </c>
      <c r="C128" s="717">
        <f>'IB_1.1.sz.mell.'!C128</f>
        <v>0</v>
      </c>
      <c r="D128" s="1476">
        <f>'IB_1.1.sz.mell.'!D128</f>
        <v>0</v>
      </c>
      <c r="E128" s="274"/>
    </row>
    <row r="129" spans="1:5" x14ac:dyDescent="0.3">
      <c r="A129" s="15" t="s">
        <v>188</v>
      </c>
      <c r="B129" s="147" t="s">
        <v>353</v>
      </c>
      <c r="C129" s="717">
        <f>'IB_1.1.sz.mell.'!C129</f>
        <v>0</v>
      </c>
      <c r="D129" s="1476">
        <f>'IB_1.1.sz.mell.'!D129</f>
        <v>0</v>
      </c>
      <c r="E129" s="274"/>
    </row>
    <row r="130" spans="1:5" ht="12" customHeight="1" x14ac:dyDescent="0.3">
      <c r="A130" s="15" t="s">
        <v>189</v>
      </c>
      <c r="B130" s="147" t="s">
        <v>369</v>
      </c>
      <c r="C130" s="717">
        <f>'IB_1.1.sz.mell.'!C130</f>
        <v>0</v>
      </c>
      <c r="D130" s="1476">
        <f>'IB_1.1.sz.mell.'!D130</f>
        <v>0</v>
      </c>
      <c r="E130" s="274"/>
    </row>
    <row r="131" spans="1:5" ht="12" customHeight="1" x14ac:dyDescent="0.3">
      <c r="A131" s="15" t="s">
        <v>190</v>
      </c>
      <c r="B131" s="147" t="s">
        <v>368</v>
      </c>
      <c r="C131" s="717">
        <f>'IB_1.1.sz.mell.'!C131</f>
        <v>0</v>
      </c>
      <c r="D131" s="1476">
        <f>'IB_1.1.sz.mell.'!D131</f>
        <v>0</v>
      </c>
      <c r="E131" s="274"/>
    </row>
    <row r="132" spans="1:5" ht="12" customHeight="1" x14ac:dyDescent="0.3">
      <c r="A132" s="15" t="s">
        <v>361</v>
      </c>
      <c r="B132" s="147" t="s">
        <v>356</v>
      </c>
      <c r="C132" s="717">
        <f>'IB_1.1.sz.mell.'!C132</f>
        <v>0</v>
      </c>
      <c r="D132" s="1476">
        <f>'IB_1.1.sz.mell.'!D132</f>
        <v>0</v>
      </c>
      <c r="E132" s="274"/>
    </row>
    <row r="133" spans="1:5" ht="12" customHeight="1" x14ac:dyDescent="0.3">
      <c r="A133" s="15" t="s">
        <v>362</v>
      </c>
      <c r="B133" s="147" t="s">
        <v>367</v>
      </c>
      <c r="C133" s="717">
        <f>'IB_1.1.sz.mell.'!C133</f>
        <v>0</v>
      </c>
      <c r="D133" s="1476">
        <f>'IB_1.1.sz.mell.'!D133</f>
        <v>0</v>
      </c>
      <c r="E133" s="274"/>
    </row>
    <row r="134" spans="1:5" ht="16.2" thickBot="1" x14ac:dyDescent="0.35">
      <c r="A134" s="13" t="s">
        <v>363</v>
      </c>
      <c r="B134" s="147" t="s">
        <v>366</v>
      </c>
      <c r="C134" s="719">
        <f>'IB_1.1.sz.mell.'!C134</f>
        <v>0</v>
      </c>
      <c r="D134" s="1477">
        <f>'IB_1.1.sz.mell.'!D134</f>
        <v>0</v>
      </c>
      <c r="E134" s="276"/>
    </row>
    <row r="135" spans="1:5" ht="12" customHeight="1" thickBot="1" x14ac:dyDescent="0.35">
      <c r="A135" s="20" t="s">
        <v>20</v>
      </c>
      <c r="B135" s="128" t="s">
        <v>448</v>
      </c>
      <c r="C135" s="407">
        <f>'IB_1.1.sz.mell.'!C135</f>
        <v>61998487</v>
      </c>
      <c r="D135" s="725">
        <f>'IB_1.1.sz.mell.'!D135</f>
        <v>84314585</v>
      </c>
      <c r="E135" s="273">
        <f>+E100+E121</f>
        <v>0</v>
      </c>
    </row>
    <row r="136" spans="1:5" ht="12" customHeight="1" thickBot="1" x14ac:dyDescent="0.35">
      <c r="A136" s="20" t="s">
        <v>21</v>
      </c>
      <c r="B136" s="128" t="s">
        <v>766</v>
      </c>
      <c r="C136" s="407">
        <f>'IB_1.1.sz.mell.'!C136</f>
        <v>0</v>
      </c>
      <c r="D136" s="725">
        <f>'IB_1.1.sz.mell.'!D136</f>
        <v>0</v>
      </c>
      <c r="E136" s="273">
        <f>+E137+E138+E139</f>
        <v>0</v>
      </c>
    </row>
    <row r="137" spans="1:5" ht="12" customHeight="1" x14ac:dyDescent="0.3">
      <c r="A137" s="15" t="s">
        <v>268</v>
      </c>
      <c r="B137" s="12" t="s">
        <v>456</v>
      </c>
      <c r="C137" s="717">
        <f>'IB_1.1.sz.mell.'!C137</f>
        <v>0</v>
      </c>
      <c r="D137" s="1476">
        <f>'IB_1.1.sz.mell.'!D137</f>
        <v>0</v>
      </c>
      <c r="E137" s="274"/>
    </row>
    <row r="138" spans="1:5" ht="12" customHeight="1" x14ac:dyDescent="0.3">
      <c r="A138" s="15" t="s">
        <v>269</v>
      </c>
      <c r="B138" s="12" t="s">
        <v>457</v>
      </c>
      <c r="C138" s="717">
        <f>'IB_1.1.sz.mell.'!C138</f>
        <v>0</v>
      </c>
      <c r="D138" s="1476">
        <f>'IB_1.1.sz.mell.'!D138</f>
        <v>0</v>
      </c>
      <c r="E138" s="274"/>
    </row>
    <row r="139" spans="1:5" ht="12" customHeight="1" thickBot="1" x14ac:dyDescent="0.35">
      <c r="A139" s="13" t="s">
        <v>270</v>
      </c>
      <c r="B139" s="12" t="s">
        <v>458</v>
      </c>
      <c r="C139" s="717">
        <f>'IB_1.1.sz.mell.'!C139</f>
        <v>0</v>
      </c>
      <c r="D139" s="1476">
        <f>'IB_1.1.sz.mell.'!D139</f>
        <v>0</v>
      </c>
      <c r="E139" s="274"/>
    </row>
    <row r="140" spans="1:5" ht="12" customHeight="1" thickBot="1" x14ac:dyDescent="0.35">
      <c r="A140" s="20" t="s">
        <v>22</v>
      </c>
      <c r="B140" s="128" t="s">
        <v>450</v>
      </c>
      <c r="C140" s="407">
        <f>'IB_1.1.sz.mell.'!C140</f>
        <v>0</v>
      </c>
      <c r="D140" s="725">
        <f>'IB_1.1.sz.mell.'!D140</f>
        <v>0</v>
      </c>
      <c r="E140" s="273">
        <f>SUM(E141:E146)</f>
        <v>0</v>
      </c>
    </row>
    <row r="141" spans="1:5" ht="12" customHeight="1" x14ac:dyDescent="0.3">
      <c r="A141" s="15" t="s">
        <v>91</v>
      </c>
      <c r="B141" s="9" t="s">
        <v>459</v>
      </c>
      <c r="C141" s="717">
        <f>'IB_1.1.sz.mell.'!C141</f>
        <v>0</v>
      </c>
      <c r="D141" s="1476">
        <f>'IB_1.1.sz.mell.'!D141</f>
        <v>0</v>
      </c>
      <c r="E141" s="274"/>
    </row>
    <row r="142" spans="1:5" ht="12" customHeight="1" x14ac:dyDescent="0.3">
      <c r="A142" s="15" t="s">
        <v>92</v>
      </c>
      <c r="B142" s="9" t="s">
        <v>451</v>
      </c>
      <c r="C142" s="717">
        <f>'IB_1.1.sz.mell.'!C142</f>
        <v>0</v>
      </c>
      <c r="D142" s="1476">
        <f>'IB_1.1.sz.mell.'!D142</f>
        <v>0</v>
      </c>
      <c r="E142" s="274"/>
    </row>
    <row r="143" spans="1:5" ht="12" customHeight="1" x14ac:dyDescent="0.3">
      <c r="A143" s="15" t="s">
        <v>93</v>
      </c>
      <c r="B143" s="9" t="s">
        <v>452</v>
      </c>
      <c r="C143" s="717">
        <f>'IB_1.1.sz.mell.'!C143</f>
        <v>0</v>
      </c>
      <c r="D143" s="1476">
        <f>'IB_1.1.sz.mell.'!D143</f>
        <v>0</v>
      </c>
      <c r="E143" s="274"/>
    </row>
    <row r="144" spans="1:5" ht="12" customHeight="1" x14ac:dyDescent="0.3">
      <c r="A144" s="15" t="s">
        <v>175</v>
      </c>
      <c r="B144" s="9" t="s">
        <v>453</v>
      </c>
      <c r="C144" s="717">
        <f>'IB_1.1.sz.mell.'!C144</f>
        <v>0</v>
      </c>
      <c r="D144" s="1476">
        <f>'IB_1.1.sz.mell.'!D144</f>
        <v>0</v>
      </c>
      <c r="E144" s="274"/>
    </row>
    <row r="145" spans="1:9" ht="12" customHeight="1" x14ac:dyDescent="0.3">
      <c r="A145" s="15" t="s">
        <v>176</v>
      </c>
      <c r="B145" s="9" t="s">
        <v>454</v>
      </c>
      <c r="C145" s="717">
        <f>'IB_1.1.sz.mell.'!C145</f>
        <v>0</v>
      </c>
      <c r="D145" s="1476">
        <f>'IB_1.1.sz.mell.'!D145</f>
        <v>0</v>
      </c>
      <c r="E145" s="274"/>
    </row>
    <row r="146" spans="1:9" ht="12" customHeight="1" thickBot="1" x14ac:dyDescent="0.35">
      <c r="A146" s="18" t="s">
        <v>177</v>
      </c>
      <c r="B146" s="860" t="s">
        <v>455</v>
      </c>
      <c r="C146" s="721">
        <f>'IB_1.1.sz.mell.'!C146</f>
        <v>0</v>
      </c>
      <c r="D146" s="1515">
        <f>'IB_1.1.sz.mell.'!D146</f>
        <v>0</v>
      </c>
      <c r="E146" s="503"/>
    </row>
    <row r="147" spans="1:9" ht="12" customHeight="1" thickBot="1" x14ac:dyDescent="0.35">
      <c r="A147" s="20" t="s">
        <v>23</v>
      </c>
      <c r="B147" s="128" t="s">
        <v>463</v>
      </c>
      <c r="C147" s="414">
        <f>'IB_1.1.sz.mell.'!C147</f>
        <v>445354</v>
      </c>
      <c r="D147" s="726">
        <f>'IB_1.1.sz.mell.'!D147</f>
        <v>1073449</v>
      </c>
      <c r="E147" s="457">
        <f>+E148+E149+E150+E151</f>
        <v>0</v>
      </c>
    </row>
    <row r="148" spans="1:9" ht="12" customHeight="1" x14ac:dyDescent="0.3">
      <c r="A148" s="15" t="s">
        <v>94</v>
      </c>
      <c r="B148" s="9" t="s">
        <v>371</v>
      </c>
      <c r="C148" s="717">
        <f>'IB_1.1.sz.mell.'!C148</f>
        <v>0</v>
      </c>
      <c r="D148" s="1476">
        <f>'IB_1.1.sz.mell.'!D148</f>
        <v>0</v>
      </c>
      <c r="E148" s="274"/>
    </row>
    <row r="149" spans="1:9" ht="12" customHeight="1" x14ac:dyDescent="0.3">
      <c r="A149" s="15" t="s">
        <v>95</v>
      </c>
      <c r="B149" s="9" t="s">
        <v>372</v>
      </c>
      <c r="C149" s="717">
        <f>'IB_1.1.sz.mell.'!C149</f>
        <v>445354</v>
      </c>
      <c r="D149" s="1476">
        <f>'IB_1.1.sz.mell.'!D149</f>
        <v>1073449</v>
      </c>
      <c r="E149" s="274"/>
    </row>
    <row r="150" spans="1:9" ht="12" customHeight="1" x14ac:dyDescent="0.3">
      <c r="A150" s="15" t="s">
        <v>288</v>
      </c>
      <c r="B150" s="9" t="s">
        <v>464</v>
      </c>
      <c r="C150" s="717">
        <f>'IB_1.1.sz.mell.'!C150</f>
        <v>0</v>
      </c>
      <c r="D150" s="1476">
        <f>'IB_1.1.sz.mell.'!D150</f>
        <v>0</v>
      </c>
      <c r="E150" s="274"/>
    </row>
    <row r="151" spans="1:9" ht="12" customHeight="1" thickBot="1" x14ac:dyDescent="0.35">
      <c r="A151" s="13" t="s">
        <v>289</v>
      </c>
      <c r="B151" s="7" t="s">
        <v>390</v>
      </c>
      <c r="C151" s="717">
        <f>'IB_1.1.sz.mell.'!C151</f>
        <v>0</v>
      </c>
      <c r="D151" s="1476">
        <f>'IB_1.1.sz.mell.'!D151</f>
        <v>0</v>
      </c>
      <c r="E151" s="274"/>
    </row>
    <row r="152" spans="1:9" ht="12" customHeight="1" thickBot="1" x14ac:dyDescent="0.35">
      <c r="A152" s="20" t="s">
        <v>24</v>
      </c>
      <c r="B152" s="128" t="s">
        <v>465</v>
      </c>
      <c r="C152" s="511">
        <f>'IB_1.1.sz.mell.'!C152</f>
        <v>0</v>
      </c>
      <c r="D152" s="727">
        <f>'IB_1.1.sz.mell.'!D152</f>
        <v>0</v>
      </c>
      <c r="E152" s="505">
        <f>SUM(E153:E157)</f>
        <v>0</v>
      </c>
    </row>
    <row r="153" spans="1:9" ht="12" customHeight="1" x14ac:dyDescent="0.3">
      <c r="A153" s="15" t="s">
        <v>96</v>
      </c>
      <c r="B153" s="9" t="s">
        <v>460</v>
      </c>
      <c r="C153" s="717">
        <f>'IB_1.1.sz.mell.'!C153</f>
        <v>0</v>
      </c>
      <c r="D153" s="1476">
        <f>'IB_1.1.sz.mell.'!D153</f>
        <v>0</v>
      </c>
      <c r="E153" s="274"/>
    </row>
    <row r="154" spans="1:9" ht="12" customHeight="1" x14ac:dyDescent="0.3">
      <c r="A154" s="15" t="s">
        <v>97</v>
      </c>
      <c r="B154" s="9" t="s">
        <v>467</v>
      </c>
      <c r="C154" s="717">
        <f>'IB_1.1.sz.mell.'!C154</f>
        <v>0</v>
      </c>
      <c r="D154" s="1476">
        <f>'IB_1.1.sz.mell.'!D154</f>
        <v>0</v>
      </c>
      <c r="E154" s="274"/>
    </row>
    <row r="155" spans="1:9" ht="12" customHeight="1" x14ac:dyDescent="0.3">
      <c r="A155" s="15" t="s">
        <v>300</v>
      </c>
      <c r="B155" s="9" t="s">
        <v>462</v>
      </c>
      <c r="C155" s="717">
        <f>'IB_1.1.sz.mell.'!C155</f>
        <v>0</v>
      </c>
      <c r="D155" s="1476">
        <f>'IB_1.1.sz.mell.'!D155</f>
        <v>0</v>
      </c>
      <c r="E155" s="274"/>
    </row>
    <row r="156" spans="1:9" ht="12" customHeight="1" x14ac:dyDescent="0.3">
      <c r="A156" s="15" t="s">
        <v>301</v>
      </c>
      <c r="B156" s="9" t="s">
        <v>468</v>
      </c>
      <c r="C156" s="717">
        <f>'IB_1.1.sz.mell.'!C156</f>
        <v>0</v>
      </c>
      <c r="D156" s="1476">
        <f>'IB_1.1.sz.mell.'!D156</f>
        <v>0</v>
      </c>
      <c r="E156" s="274"/>
    </row>
    <row r="157" spans="1:9" ht="12" customHeight="1" thickBot="1" x14ac:dyDescent="0.35">
      <c r="A157" s="15" t="s">
        <v>466</v>
      </c>
      <c r="B157" s="9" t="s">
        <v>469</v>
      </c>
      <c r="C157" s="717">
        <f>'IB_1.1.sz.mell.'!C157</f>
        <v>0</v>
      </c>
      <c r="D157" s="1476">
        <f>'IB_1.1.sz.mell.'!D157</f>
        <v>0</v>
      </c>
      <c r="E157" s="274"/>
    </row>
    <row r="158" spans="1:9" ht="12" customHeight="1" thickBot="1" x14ac:dyDescent="0.35">
      <c r="A158" s="20" t="s">
        <v>25</v>
      </c>
      <c r="B158" s="128" t="s">
        <v>470</v>
      </c>
      <c r="C158" s="511">
        <f>'IB_1.1.sz.mell.'!C158</f>
        <v>0</v>
      </c>
      <c r="D158" s="727">
        <f>'IB_1.1.sz.mell.'!D158</f>
        <v>0</v>
      </c>
      <c r="E158" s="506"/>
    </row>
    <row r="159" spans="1:9" ht="12" customHeight="1" thickBot="1" x14ac:dyDescent="0.35">
      <c r="A159" s="20" t="s">
        <v>26</v>
      </c>
      <c r="B159" s="128" t="s">
        <v>471</v>
      </c>
      <c r="C159" s="511">
        <f>'IB_1.1.sz.mell.'!C159</f>
        <v>0</v>
      </c>
      <c r="D159" s="727">
        <f>'IB_1.1.sz.mell.'!D159</f>
        <v>0</v>
      </c>
      <c r="E159" s="506"/>
    </row>
    <row r="160" spans="1:9" ht="15.15" customHeight="1" thickBot="1" x14ac:dyDescent="0.35">
      <c r="A160" s="20" t="s">
        <v>27</v>
      </c>
      <c r="B160" s="128" t="s">
        <v>473</v>
      </c>
      <c r="C160" s="513">
        <f>'IB_1.1.sz.mell.'!C160</f>
        <v>445354</v>
      </c>
      <c r="D160" s="733">
        <f>'IB_1.1.sz.mell.'!D160</f>
        <v>1073449</v>
      </c>
      <c r="E160" s="507">
        <f>+E136+E140+E147+E152+E158+E159</f>
        <v>0</v>
      </c>
      <c r="F160" s="437"/>
      <c r="G160" s="438"/>
      <c r="H160" s="438"/>
      <c r="I160" s="438"/>
    </row>
    <row r="161" spans="1:5" s="425" customFormat="1" ht="12.9" customHeight="1" thickBot="1" x14ac:dyDescent="0.3">
      <c r="A161" s="305" t="s">
        <v>28</v>
      </c>
      <c r="B161" s="390" t="s">
        <v>472</v>
      </c>
      <c r="C161" s="513">
        <f>'IB_1.1.sz.mell.'!C161</f>
        <v>62443841</v>
      </c>
      <c r="D161" s="733">
        <f>'IB_1.1.sz.mell.'!D161</f>
        <v>85388034</v>
      </c>
      <c r="E161" s="507">
        <f>+E135+E160</f>
        <v>0</v>
      </c>
    </row>
    <row r="162" spans="1:5" x14ac:dyDescent="0.3">
      <c r="C162" s="734">
        <f>'IB_1.1.sz.mell.'!C162</f>
        <v>0</v>
      </c>
      <c r="D162" s="734">
        <f>'IB_1.1.sz.mell.'!D162</f>
        <v>0</v>
      </c>
    </row>
    <row r="163" spans="1:5" x14ac:dyDescent="0.3">
      <c r="A163" s="1696" t="s">
        <v>373</v>
      </c>
      <c r="B163" s="1696"/>
      <c r="C163" s="1696"/>
      <c r="D163" s="1696"/>
      <c r="E163" s="1696"/>
    </row>
    <row r="164" spans="1:5" ht="15.15" customHeight="1" thickBot="1" x14ac:dyDescent="0.35">
      <c r="A164" s="1595" t="s">
        <v>154</v>
      </c>
      <c r="B164" s="1595"/>
      <c r="C164" s="317"/>
      <c r="E164" s="317" t="str">
        <f>E96</f>
        <v xml:space="preserve"> Forintban!</v>
      </c>
    </row>
    <row r="165" spans="1:5" ht="25.5" customHeight="1" thickBot="1" x14ac:dyDescent="0.35">
      <c r="A165" s="20">
        <v>1</v>
      </c>
      <c r="B165" s="27" t="s">
        <v>474</v>
      </c>
      <c r="C165" s="736">
        <f>+C68-C135</f>
        <v>-43554646</v>
      </c>
      <c r="D165" s="407">
        <f>+D68-D135</f>
        <v>-50017788</v>
      </c>
      <c r="E165" s="273">
        <f>+E68-E135</f>
        <v>0</v>
      </c>
    </row>
    <row r="166" spans="1:5" ht="32.4" customHeight="1" thickBot="1" x14ac:dyDescent="0.35">
      <c r="A166" s="20" t="s">
        <v>19</v>
      </c>
      <c r="B166" s="27" t="s">
        <v>480</v>
      </c>
      <c r="C166" s="407">
        <f>+C92-C160</f>
        <v>43554646</v>
      </c>
      <c r="D166" s="407">
        <f>+D92-D160</f>
        <v>50017788</v>
      </c>
      <c r="E166" s="273">
        <f>+E92-E160</f>
        <v>0</v>
      </c>
    </row>
  </sheetData>
  <sheetProtection sheet="1"/>
  <mergeCells count="16">
    <mergeCell ref="A7:B7"/>
    <mergeCell ref="B1:E1"/>
    <mergeCell ref="A2:E2"/>
    <mergeCell ref="A3:E3"/>
    <mergeCell ref="A4:E4"/>
    <mergeCell ref="A6:E6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</sheetPr>
  <dimension ref="A1:C60"/>
  <sheetViews>
    <sheetView zoomScale="120" zoomScaleNormal="120" workbookViewId="0">
      <selection activeCell="H53" sqref="H53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CONCATENATE("9.3.1. melléklet ",ALAPADATOK!A7," ",ALAPADATOK!B7," ",ALAPADATOK!C7," ",ALAPADATOK!D7," ",ALAPADATOK!E7," ",ALAPADATOK!F7," ",ALAPADATOK!G7," ",ALAPADATOK!H7)</f>
        <v>9.3.1.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CONCATENATE('KV_9.3.sz.mell'!B2)</f>
        <v>1 kvi név</v>
      </c>
      <c r="C2" s="376" t="s">
        <v>60</v>
      </c>
    </row>
    <row r="3" spans="1:3" s="465" customFormat="1" ht="23.4" thickBot="1" x14ac:dyDescent="0.3">
      <c r="A3" s="459" t="s">
        <v>203</v>
      </c>
      <c r="B3" s="605" t="s">
        <v>417</v>
      </c>
      <c r="C3" s="377" t="s">
        <v>59</v>
      </c>
    </row>
    <row r="4" spans="1:3" s="466" customFormat="1" ht="15.9" customHeight="1" thickBot="1" x14ac:dyDescent="0.35">
      <c r="A4" s="235"/>
      <c r="B4" s="235"/>
      <c r="C4" s="236" t="str">
        <f>'KV_9.3.sz.mell'!C4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>
    <tabColor theme="5"/>
  </sheetPr>
  <dimension ref="A1:I166"/>
  <sheetViews>
    <sheetView zoomScale="120" zoomScaleNormal="120" zoomScaleSheetLayoutView="100" workbookViewId="0">
      <selection activeCell="M33" sqref="M33"/>
    </sheetView>
  </sheetViews>
  <sheetFormatPr defaultColWidth="9.33203125" defaultRowHeight="15.6" x14ac:dyDescent="0.3"/>
  <cols>
    <col min="1" max="1" width="9.44140625" style="391" customWidth="1"/>
    <col min="2" max="2" width="65.77734375" style="391" customWidth="1"/>
    <col min="3" max="3" width="17.77734375" style="392" customWidth="1"/>
    <col min="4" max="5" width="17.77734375" style="423" customWidth="1"/>
    <col min="6" max="16384" width="9.33203125" style="423"/>
  </cols>
  <sheetData>
    <row r="1" spans="1:5" x14ac:dyDescent="0.3">
      <c r="A1" s="643"/>
      <c r="B1" s="1589" t="str">
        <f>CONCATENATE("1.2. melléklet ",Z_ALAPADATOK!A7," ",Z_ALAPADATOK!B7," ",Z_ALAPADATOK!C7," ",Z_ALAPADATOK!D7," ",Z_ALAPADATOK!E7," ",Z_ALAPADATOK!F7," ",Z_ALAPADATOK!G7," ",Z_ALAPADATOK!H7)</f>
        <v>1.2. melléklet a …. / 2020 ( … ) önkormányzati rendelethez</v>
      </c>
      <c r="C1" s="1590"/>
      <c r="D1" s="1590"/>
      <c r="E1" s="1590"/>
    </row>
    <row r="2" spans="1:5" x14ac:dyDescent="0.3">
      <c r="A2" s="1699" t="str">
        <f>CONCATENATE(Z_ALAPADATOK!A3)</f>
        <v>Hidegkút Község Önkormányzata</v>
      </c>
      <c r="B2" s="1801"/>
      <c r="C2" s="1801"/>
      <c r="D2" s="1801"/>
      <c r="E2" s="1801"/>
    </row>
    <row r="3" spans="1:5" ht="12" customHeight="1" x14ac:dyDescent="0.3">
      <c r="A3" s="1699"/>
      <c r="B3" s="1699"/>
      <c r="C3" s="1700"/>
      <c r="D3" s="1699"/>
      <c r="E3" s="1699"/>
    </row>
    <row r="4" spans="1:5" ht="15" customHeight="1" x14ac:dyDescent="0.3">
      <c r="A4" s="1699" t="s">
        <v>1130</v>
      </c>
      <c r="B4" s="1699"/>
      <c r="C4" s="1700"/>
      <c r="D4" s="1699"/>
      <c r="E4" s="1699"/>
    </row>
    <row r="5" spans="1:5" x14ac:dyDescent="0.3">
      <c r="A5" s="643"/>
      <c r="B5" s="643"/>
      <c r="C5" s="647"/>
      <c r="D5" s="690"/>
      <c r="E5" s="690"/>
    </row>
    <row r="6" spans="1:5" ht="15.9" customHeight="1" x14ac:dyDescent="0.3">
      <c r="A6" s="1591" t="s">
        <v>15</v>
      </c>
      <c r="B6" s="1591"/>
      <c r="C6" s="1591"/>
      <c r="D6" s="1591"/>
      <c r="E6" s="1591"/>
    </row>
    <row r="7" spans="1:5" ht="15.9" customHeight="1" thickBot="1" x14ac:dyDescent="0.35">
      <c r="A7" s="1592" t="s">
        <v>152</v>
      </c>
      <c r="B7" s="1592"/>
      <c r="C7" s="691"/>
      <c r="D7" s="690"/>
      <c r="E7" s="691" t="str">
        <f>CONCATENATE('Z_1.1.sz.mell.'!E7)</f>
        <v xml:space="preserve"> Forintban!</v>
      </c>
    </row>
    <row r="8" spans="1:5" x14ac:dyDescent="0.3">
      <c r="A8" s="1688" t="s">
        <v>69</v>
      </c>
      <c r="B8" s="1690" t="s">
        <v>17</v>
      </c>
      <c r="C8" s="1692" t="str">
        <f>+CONCATENATE(LEFT(Z_ÖSSZEFÜGGÉSEK!A6,4),". évi")</f>
        <v>2019. évi</v>
      </c>
      <c r="D8" s="1693"/>
      <c r="E8" s="1695"/>
    </row>
    <row r="9" spans="1:5" ht="23.4" thickBot="1" x14ac:dyDescent="0.35">
      <c r="A9" s="1689"/>
      <c r="B9" s="1691"/>
      <c r="C9" s="855" t="s">
        <v>759</v>
      </c>
      <c r="D9" s="856" t="s">
        <v>825</v>
      </c>
      <c r="E9" s="857" t="str">
        <f>CONCATENATE('Z_1.1.sz.mell.'!E9)</f>
        <v>2019. XII. 31.
teljesítés</v>
      </c>
    </row>
    <row r="10" spans="1:5" s="424" customFormat="1" ht="12" customHeight="1" thickBot="1" x14ac:dyDescent="0.25">
      <c r="A10" s="419" t="s">
        <v>493</v>
      </c>
      <c r="B10" s="420" t="s">
        <v>494</v>
      </c>
      <c r="C10" s="420" t="s">
        <v>495</v>
      </c>
      <c r="D10" s="420" t="s">
        <v>497</v>
      </c>
      <c r="E10" s="858" t="s">
        <v>496</v>
      </c>
    </row>
    <row r="11" spans="1:5" s="425" customFormat="1" ht="12" customHeight="1" thickBot="1" x14ac:dyDescent="0.3">
      <c r="A11" s="20" t="s">
        <v>18</v>
      </c>
      <c r="B11" s="21" t="s">
        <v>252</v>
      </c>
      <c r="C11" s="1345">
        <f>'IB_1.2.sz.mell.'!C11</f>
        <v>11133841</v>
      </c>
      <c r="D11" s="407">
        <f>'IB_1.2.sz.mell.'!D11</f>
        <v>12866771</v>
      </c>
      <c r="E11" s="273">
        <f>+E12+E13+E14+E15+E16+E17</f>
        <v>0</v>
      </c>
    </row>
    <row r="12" spans="1:5" s="425" customFormat="1" ht="12" customHeight="1" x14ac:dyDescent="0.25">
      <c r="A12" s="15" t="s">
        <v>98</v>
      </c>
      <c r="B12" s="426" t="s">
        <v>253</v>
      </c>
      <c r="C12" s="1308">
        <f>'IB_1.2.sz.mell.'!C12</f>
        <v>4953841</v>
      </c>
      <c r="D12" s="699">
        <f>'IB_1.2.sz.mell.'!D12</f>
        <v>4953841</v>
      </c>
      <c r="E12" s="275"/>
    </row>
    <row r="13" spans="1:5" s="425" customFormat="1" ht="12" customHeight="1" x14ac:dyDescent="0.25">
      <c r="A13" s="14" t="s">
        <v>99</v>
      </c>
      <c r="B13" s="427" t="s">
        <v>254</v>
      </c>
      <c r="C13" s="717">
        <f>'IB_1.2.sz.mell.'!C13</f>
        <v>0</v>
      </c>
      <c r="D13" s="717">
        <f>'IB_1.2.sz.mell.'!D13</f>
        <v>0</v>
      </c>
      <c r="E13" s="274"/>
    </row>
    <row r="14" spans="1:5" s="425" customFormat="1" ht="12" customHeight="1" x14ac:dyDescent="0.25">
      <c r="A14" s="14" t="s">
        <v>100</v>
      </c>
      <c r="B14" s="427" t="s">
        <v>255</v>
      </c>
      <c r="C14" s="717">
        <f>'IB_1.2.sz.mell.'!C14</f>
        <v>4380000</v>
      </c>
      <c r="D14" s="717">
        <f>'IB_1.2.sz.mell.'!D14</f>
        <v>5530000</v>
      </c>
      <c r="E14" s="274"/>
    </row>
    <row r="15" spans="1:5" s="425" customFormat="1" ht="12" customHeight="1" x14ac:dyDescent="0.25">
      <c r="A15" s="14" t="s">
        <v>101</v>
      </c>
      <c r="B15" s="427" t="s">
        <v>256</v>
      </c>
      <c r="C15" s="717">
        <f>'IB_1.2.sz.mell.'!C15</f>
        <v>1800000</v>
      </c>
      <c r="D15" s="717">
        <f>'IB_1.2.sz.mell.'!D15</f>
        <v>1800000</v>
      </c>
      <c r="E15" s="274"/>
    </row>
    <row r="16" spans="1:5" s="425" customFormat="1" ht="12" customHeight="1" x14ac:dyDescent="0.25">
      <c r="A16" s="14" t="s">
        <v>148</v>
      </c>
      <c r="B16" s="303" t="s">
        <v>432</v>
      </c>
      <c r="C16" s="717">
        <f>'IB_1.2.sz.mell.'!C16</f>
        <v>0</v>
      </c>
      <c r="D16" s="717">
        <f>'IB_1.2.sz.mell.'!D16</f>
        <v>582930</v>
      </c>
      <c r="E16" s="274"/>
    </row>
    <row r="17" spans="1:5" s="425" customFormat="1" ht="12" customHeight="1" thickBot="1" x14ac:dyDescent="0.3">
      <c r="A17" s="16" t="s">
        <v>102</v>
      </c>
      <c r="B17" s="304" t="s">
        <v>433</v>
      </c>
      <c r="C17" s="717">
        <f>'IB_1.2.sz.mell.'!C17</f>
        <v>0</v>
      </c>
      <c r="D17" s="717">
        <f>'IB_1.2.sz.mell.'!D17</f>
        <v>0</v>
      </c>
      <c r="E17" s="274"/>
    </row>
    <row r="18" spans="1:5" s="425" customFormat="1" ht="12" customHeight="1" thickBot="1" x14ac:dyDescent="0.3">
      <c r="A18" s="20" t="s">
        <v>19</v>
      </c>
      <c r="B18" s="302" t="s">
        <v>257</v>
      </c>
      <c r="C18" s="407">
        <f>'IB_1.2.sz.mell.'!C18</f>
        <v>0</v>
      </c>
      <c r="D18" s="407">
        <f>'IB_1.2.sz.mell.'!D18</f>
        <v>1916596</v>
      </c>
      <c r="E18" s="273">
        <f>+E19+E20+E21+E22+E23</f>
        <v>0</v>
      </c>
    </row>
    <row r="19" spans="1:5" s="425" customFormat="1" ht="12" customHeight="1" x14ac:dyDescent="0.25">
      <c r="A19" s="15" t="s">
        <v>104</v>
      </c>
      <c r="B19" s="426" t="s">
        <v>258</v>
      </c>
      <c r="C19" s="699">
        <f>'IB_1.2.sz.mell.'!C19</f>
        <v>0</v>
      </c>
      <c r="D19" s="699">
        <f>'IB_1.2.sz.mell.'!D19</f>
        <v>0</v>
      </c>
      <c r="E19" s="275"/>
    </row>
    <row r="20" spans="1:5" s="425" customFormat="1" ht="12" customHeight="1" x14ac:dyDescent="0.25">
      <c r="A20" s="14" t="s">
        <v>105</v>
      </c>
      <c r="B20" s="427" t="s">
        <v>259</v>
      </c>
      <c r="C20" s="717">
        <f>'IB_1.2.sz.mell.'!C20</f>
        <v>0</v>
      </c>
      <c r="D20" s="717">
        <f>'IB_1.2.sz.mell.'!D20</f>
        <v>0</v>
      </c>
      <c r="E20" s="274"/>
    </row>
    <row r="21" spans="1:5" s="425" customFormat="1" ht="12" customHeight="1" x14ac:dyDescent="0.25">
      <c r="A21" s="14" t="s">
        <v>106</v>
      </c>
      <c r="B21" s="427" t="s">
        <v>422</v>
      </c>
      <c r="C21" s="717">
        <f>'IB_1.2.sz.mell.'!C21</f>
        <v>0</v>
      </c>
      <c r="D21" s="717">
        <f>'IB_1.2.sz.mell.'!D21</f>
        <v>0</v>
      </c>
      <c r="E21" s="274"/>
    </row>
    <row r="22" spans="1:5" s="425" customFormat="1" ht="12" customHeight="1" x14ac:dyDescent="0.25">
      <c r="A22" s="14" t="s">
        <v>107</v>
      </c>
      <c r="B22" s="427" t="s">
        <v>423</v>
      </c>
      <c r="C22" s="717">
        <f>'IB_1.2.sz.mell.'!C22</f>
        <v>0</v>
      </c>
      <c r="D22" s="717">
        <f>'IB_1.2.sz.mell.'!D22</f>
        <v>0</v>
      </c>
      <c r="E22" s="274"/>
    </row>
    <row r="23" spans="1:5" s="425" customFormat="1" ht="12" customHeight="1" x14ac:dyDescent="0.25">
      <c r="A23" s="14" t="s">
        <v>108</v>
      </c>
      <c r="B23" s="427" t="s">
        <v>260</v>
      </c>
      <c r="C23" s="717">
        <f>'IB_1.2.sz.mell.'!C23</f>
        <v>0</v>
      </c>
      <c r="D23" s="717">
        <f>'IB_1.2.sz.mell.'!D23</f>
        <v>1916596</v>
      </c>
      <c r="E23" s="274"/>
    </row>
    <row r="24" spans="1:5" s="425" customFormat="1" ht="12" customHeight="1" thickBot="1" x14ac:dyDescent="0.3">
      <c r="A24" s="16" t="s">
        <v>117</v>
      </c>
      <c r="B24" s="304" t="s">
        <v>261</v>
      </c>
      <c r="C24" s="719">
        <f>'IB_1.2.sz.mell.'!C24</f>
        <v>0</v>
      </c>
      <c r="D24" s="719">
        <f>'IB_1.2.sz.mell.'!D24</f>
        <v>0</v>
      </c>
      <c r="E24" s="276"/>
    </row>
    <row r="25" spans="1:5" s="425" customFormat="1" ht="12" customHeight="1" thickBot="1" x14ac:dyDescent="0.3">
      <c r="A25" s="20" t="s">
        <v>20</v>
      </c>
      <c r="B25" s="21" t="s">
        <v>262</v>
      </c>
      <c r="C25" s="407">
        <f>'IB_1.2.sz.mell.'!C25</f>
        <v>0</v>
      </c>
      <c r="D25" s="407">
        <f>'IB_1.2.sz.mell.'!D25</f>
        <v>12203430</v>
      </c>
      <c r="E25" s="273">
        <f>+E26+E27+E28+E29+E30</f>
        <v>0</v>
      </c>
    </row>
    <row r="26" spans="1:5" s="425" customFormat="1" ht="12" customHeight="1" x14ac:dyDescent="0.25">
      <c r="A26" s="15" t="s">
        <v>87</v>
      </c>
      <c r="B26" s="426" t="s">
        <v>263</v>
      </c>
      <c r="C26" s="699">
        <f>'IB_1.2.sz.mell.'!C26</f>
        <v>0</v>
      </c>
      <c r="D26" s="699">
        <f>'IB_1.2.sz.mell.'!D26</f>
        <v>0</v>
      </c>
      <c r="E26" s="275"/>
    </row>
    <row r="27" spans="1:5" s="425" customFormat="1" ht="12" customHeight="1" x14ac:dyDescent="0.25">
      <c r="A27" s="14" t="s">
        <v>88</v>
      </c>
      <c r="B27" s="427" t="s">
        <v>264</v>
      </c>
      <c r="C27" s="717">
        <f>'IB_1.2.sz.mell.'!C27</f>
        <v>0</v>
      </c>
      <c r="D27" s="717">
        <f>'IB_1.2.sz.mell.'!D27</f>
        <v>0</v>
      </c>
      <c r="E27" s="274"/>
    </row>
    <row r="28" spans="1:5" s="425" customFormat="1" ht="12" customHeight="1" x14ac:dyDescent="0.25">
      <c r="A28" s="14" t="s">
        <v>89</v>
      </c>
      <c r="B28" s="427" t="s">
        <v>424</v>
      </c>
      <c r="C28" s="717">
        <f>'IB_1.2.sz.mell.'!C28</f>
        <v>0</v>
      </c>
      <c r="D28" s="717">
        <f>'IB_1.2.sz.mell.'!D28</f>
        <v>0</v>
      </c>
      <c r="E28" s="274"/>
    </row>
    <row r="29" spans="1:5" s="425" customFormat="1" ht="12" customHeight="1" x14ac:dyDescent="0.25">
      <c r="A29" s="14" t="s">
        <v>90</v>
      </c>
      <c r="B29" s="427" t="s">
        <v>425</v>
      </c>
      <c r="C29" s="717">
        <f>'IB_1.2.sz.mell.'!C29</f>
        <v>0</v>
      </c>
      <c r="D29" s="717">
        <f>'IB_1.2.sz.mell.'!D29</f>
        <v>0</v>
      </c>
      <c r="E29" s="274"/>
    </row>
    <row r="30" spans="1:5" s="425" customFormat="1" ht="12" customHeight="1" x14ac:dyDescent="0.25">
      <c r="A30" s="14" t="s">
        <v>171</v>
      </c>
      <c r="B30" s="427" t="s">
        <v>265</v>
      </c>
      <c r="C30" s="717">
        <f>'IB_1.2.sz.mell.'!C30</f>
        <v>0</v>
      </c>
      <c r="D30" s="717">
        <f>'IB_1.2.sz.mell.'!D30</f>
        <v>12203430</v>
      </c>
      <c r="E30" s="274"/>
    </row>
    <row r="31" spans="1:5" s="425" customFormat="1" ht="12" customHeight="1" thickBot="1" x14ac:dyDescent="0.3">
      <c r="A31" s="16" t="s">
        <v>172</v>
      </c>
      <c r="B31" s="428" t="s">
        <v>266</v>
      </c>
      <c r="C31" s="719">
        <f>'IB_1.2.sz.mell.'!C31</f>
        <v>0</v>
      </c>
      <c r="D31" s="719">
        <f>'IB_1.2.sz.mell.'!D31</f>
        <v>0</v>
      </c>
      <c r="E31" s="276"/>
    </row>
    <row r="32" spans="1:5" s="425" customFormat="1" ht="12" customHeight="1" thickBot="1" x14ac:dyDescent="0.3">
      <c r="A32" s="20" t="s">
        <v>173</v>
      </c>
      <c r="B32" s="21" t="s">
        <v>551</v>
      </c>
      <c r="C32" s="414">
        <f>'IB_1.2.sz.mell.'!C32</f>
        <v>7160000</v>
      </c>
      <c r="D32" s="414">
        <f>'IB_1.2.sz.mell.'!D32</f>
        <v>7160000</v>
      </c>
      <c r="E32" s="457">
        <f>SUM(E33:E39)</f>
        <v>0</v>
      </c>
    </row>
    <row r="33" spans="1:5" s="425" customFormat="1" ht="12" customHeight="1" x14ac:dyDescent="0.25">
      <c r="A33" s="15" t="s">
        <v>268</v>
      </c>
      <c r="B33" s="426" t="s">
        <v>555</v>
      </c>
      <c r="C33" s="699">
        <f>'IB_1.2.sz.mell.'!C33</f>
        <v>1380000</v>
      </c>
      <c r="D33" s="699">
        <f>'IB_1.2.sz.mell.'!D33</f>
        <v>1380000</v>
      </c>
      <c r="E33" s="275"/>
    </row>
    <row r="34" spans="1:5" s="425" customFormat="1" ht="12" customHeight="1" x14ac:dyDescent="0.25">
      <c r="A34" s="14" t="s">
        <v>269</v>
      </c>
      <c r="B34" s="427" t="s">
        <v>556</v>
      </c>
      <c r="C34" s="717">
        <f>'IB_1.2.sz.mell.'!C34</f>
        <v>680000</v>
      </c>
      <c r="D34" s="717">
        <f>'IB_1.2.sz.mell.'!D34</f>
        <v>680000</v>
      </c>
      <c r="E34" s="274"/>
    </row>
    <row r="35" spans="1:5" s="425" customFormat="1" ht="12" customHeight="1" x14ac:dyDescent="0.25">
      <c r="A35" s="14" t="s">
        <v>270</v>
      </c>
      <c r="B35" s="427" t="s">
        <v>557</v>
      </c>
      <c r="C35" s="717">
        <f>'IB_1.2.sz.mell.'!C35</f>
        <v>3500000</v>
      </c>
      <c r="D35" s="717">
        <f>'IB_1.2.sz.mell.'!D35</f>
        <v>3500000</v>
      </c>
      <c r="E35" s="274"/>
    </row>
    <row r="36" spans="1:5" s="425" customFormat="1" ht="12" customHeight="1" x14ac:dyDescent="0.25">
      <c r="A36" s="14" t="s">
        <v>271</v>
      </c>
      <c r="B36" s="427" t="s">
        <v>558</v>
      </c>
      <c r="C36" s="717">
        <f>'IB_1.2.sz.mell.'!C36</f>
        <v>0</v>
      </c>
      <c r="D36" s="717">
        <f>'IB_1.2.sz.mell.'!D36</f>
        <v>0</v>
      </c>
      <c r="E36" s="274"/>
    </row>
    <row r="37" spans="1:5" s="425" customFormat="1" ht="12" customHeight="1" x14ac:dyDescent="0.25">
      <c r="A37" s="14" t="s">
        <v>552</v>
      </c>
      <c r="B37" s="427" t="s">
        <v>272</v>
      </c>
      <c r="C37" s="717">
        <f>'IB_1.2.sz.mell.'!C37</f>
        <v>1600000</v>
      </c>
      <c r="D37" s="717">
        <f>'IB_1.2.sz.mell.'!D37</f>
        <v>1600000</v>
      </c>
      <c r="E37" s="274"/>
    </row>
    <row r="38" spans="1:5" s="425" customFormat="1" ht="12" customHeight="1" x14ac:dyDescent="0.25">
      <c r="A38" s="14" t="s">
        <v>553</v>
      </c>
      <c r="B38" s="427" t="s">
        <v>273</v>
      </c>
      <c r="C38" s="717">
        <f>'IB_1.2.sz.mell.'!C38</f>
        <v>0</v>
      </c>
      <c r="D38" s="717">
        <f>'IB_1.2.sz.mell.'!D38</f>
        <v>0</v>
      </c>
      <c r="E38" s="274"/>
    </row>
    <row r="39" spans="1:5" s="425" customFormat="1" ht="12" customHeight="1" thickBot="1" x14ac:dyDescent="0.3">
      <c r="A39" s="16" t="s">
        <v>554</v>
      </c>
      <c r="B39" s="525" t="s">
        <v>274</v>
      </c>
      <c r="C39" s="719">
        <f>'IB_1.2.sz.mell.'!C39</f>
        <v>0</v>
      </c>
      <c r="D39" s="719">
        <f>'IB_1.2.sz.mell.'!D39</f>
        <v>0</v>
      </c>
      <c r="E39" s="276"/>
    </row>
    <row r="40" spans="1:5" s="425" customFormat="1" ht="12" customHeight="1" thickBot="1" x14ac:dyDescent="0.3">
      <c r="A40" s="20" t="s">
        <v>22</v>
      </c>
      <c r="B40" s="21" t="s">
        <v>434</v>
      </c>
      <c r="C40" s="407">
        <f>'IB_1.2.sz.mell.'!C40</f>
        <v>150000</v>
      </c>
      <c r="D40" s="407">
        <f>'IB_1.2.sz.mell.'!D40</f>
        <v>150000</v>
      </c>
      <c r="E40" s="273">
        <f>SUM(E41:E51)</f>
        <v>0</v>
      </c>
    </row>
    <row r="41" spans="1:5" s="425" customFormat="1" ht="12" customHeight="1" x14ac:dyDescent="0.25">
      <c r="A41" s="15" t="s">
        <v>91</v>
      </c>
      <c r="B41" s="426" t="s">
        <v>277</v>
      </c>
      <c r="C41" s="699">
        <f>'IB_1.2.sz.mell.'!C41</f>
        <v>0</v>
      </c>
      <c r="D41" s="699">
        <f>'IB_1.2.sz.mell.'!D41</f>
        <v>0</v>
      </c>
      <c r="E41" s="275"/>
    </row>
    <row r="42" spans="1:5" s="425" customFormat="1" ht="12" customHeight="1" x14ac:dyDescent="0.25">
      <c r="A42" s="14" t="s">
        <v>92</v>
      </c>
      <c r="B42" s="427" t="s">
        <v>278</v>
      </c>
      <c r="C42" s="717">
        <f>'IB_1.2.sz.mell.'!C42</f>
        <v>0</v>
      </c>
      <c r="D42" s="717">
        <f>'IB_1.2.sz.mell.'!D42</f>
        <v>0</v>
      </c>
      <c r="E42" s="274"/>
    </row>
    <row r="43" spans="1:5" s="425" customFormat="1" ht="12" customHeight="1" x14ac:dyDescent="0.25">
      <c r="A43" s="14" t="s">
        <v>93</v>
      </c>
      <c r="B43" s="427" t="s">
        <v>279</v>
      </c>
      <c r="C43" s="717">
        <f>'IB_1.2.sz.mell.'!C43</f>
        <v>0</v>
      </c>
      <c r="D43" s="717">
        <f>'IB_1.2.sz.mell.'!D43</f>
        <v>0</v>
      </c>
      <c r="E43" s="274"/>
    </row>
    <row r="44" spans="1:5" s="425" customFormat="1" ht="12" customHeight="1" x14ac:dyDescent="0.25">
      <c r="A44" s="14" t="s">
        <v>175</v>
      </c>
      <c r="B44" s="427" t="s">
        <v>280</v>
      </c>
      <c r="C44" s="717">
        <f>'IB_1.2.sz.mell.'!C44</f>
        <v>150000</v>
      </c>
      <c r="D44" s="717">
        <f>'IB_1.2.sz.mell.'!D44</f>
        <v>150000</v>
      </c>
      <c r="E44" s="274"/>
    </row>
    <row r="45" spans="1:5" s="425" customFormat="1" ht="12" customHeight="1" x14ac:dyDescent="0.25">
      <c r="A45" s="14" t="s">
        <v>176</v>
      </c>
      <c r="B45" s="427" t="s">
        <v>281</v>
      </c>
      <c r="C45" s="717">
        <f>'IB_1.2.sz.mell.'!C45</f>
        <v>0</v>
      </c>
      <c r="D45" s="717">
        <f>'IB_1.2.sz.mell.'!D45</f>
        <v>0</v>
      </c>
      <c r="E45" s="274"/>
    </row>
    <row r="46" spans="1:5" s="425" customFormat="1" ht="12" customHeight="1" x14ac:dyDescent="0.25">
      <c r="A46" s="14" t="s">
        <v>177</v>
      </c>
      <c r="B46" s="427" t="s">
        <v>282</v>
      </c>
      <c r="C46" s="717">
        <f>'IB_1.2.sz.mell.'!C46</f>
        <v>0</v>
      </c>
      <c r="D46" s="717">
        <f>'IB_1.2.sz.mell.'!D46</f>
        <v>0</v>
      </c>
      <c r="E46" s="274"/>
    </row>
    <row r="47" spans="1:5" s="425" customFormat="1" ht="12" customHeight="1" x14ac:dyDescent="0.25">
      <c r="A47" s="14" t="s">
        <v>178</v>
      </c>
      <c r="B47" s="427" t="s">
        <v>283</v>
      </c>
      <c r="C47" s="717">
        <f>'IB_1.2.sz.mell.'!C47</f>
        <v>0</v>
      </c>
      <c r="D47" s="717">
        <f>'IB_1.2.sz.mell.'!D47</f>
        <v>0</v>
      </c>
      <c r="E47" s="274"/>
    </row>
    <row r="48" spans="1:5" s="425" customFormat="1" ht="12" customHeight="1" x14ac:dyDescent="0.25">
      <c r="A48" s="14" t="s">
        <v>179</v>
      </c>
      <c r="B48" s="427" t="s">
        <v>559</v>
      </c>
      <c r="C48" s="717">
        <f>'IB_1.2.sz.mell.'!C48</f>
        <v>0</v>
      </c>
      <c r="D48" s="717">
        <f>'IB_1.2.sz.mell.'!D48</f>
        <v>0</v>
      </c>
      <c r="E48" s="274"/>
    </row>
    <row r="49" spans="1:5" s="425" customFormat="1" ht="12" customHeight="1" x14ac:dyDescent="0.25">
      <c r="A49" s="14" t="s">
        <v>275</v>
      </c>
      <c r="B49" s="427" t="s">
        <v>285</v>
      </c>
      <c r="C49" s="710">
        <f>'IB_1.2.sz.mell.'!C49</f>
        <v>0</v>
      </c>
      <c r="D49" s="710">
        <f>'IB_1.2.sz.mell.'!D49</f>
        <v>0</v>
      </c>
      <c r="E49" s="277"/>
    </row>
    <row r="50" spans="1:5" s="425" customFormat="1" ht="12" customHeight="1" x14ac:dyDescent="0.25">
      <c r="A50" s="16" t="s">
        <v>276</v>
      </c>
      <c r="B50" s="428" t="s">
        <v>436</v>
      </c>
      <c r="C50" s="790">
        <f>'IB_1.2.sz.mell.'!C50</f>
        <v>0</v>
      </c>
      <c r="D50" s="790">
        <f>'IB_1.2.sz.mell.'!D50</f>
        <v>0</v>
      </c>
      <c r="E50" s="278"/>
    </row>
    <row r="51" spans="1:5" s="425" customFormat="1" ht="12" customHeight="1" thickBot="1" x14ac:dyDescent="0.3">
      <c r="A51" s="16" t="s">
        <v>435</v>
      </c>
      <c r="B51" s="304" t="s">
        <v>286</v>
      </c>
      <c r="C51" s="790">
        <f>'IB_1.2.sz.mell.'!C51</f>
        <v>0</v>
      </c>
      <c r="D51" s="790">
        <f>'IB_1.2.sz.mell.'!D51</f>
        <v>0</v>
      </c>
      <c r="E51" s="278"/>
    </row>
    <row r="52" spans="1:5" s="425" customFormat="1" ht="12" customHeight="1" thickBot="1" x14ac:dyDescent="0.3">
      <c r="A52" s="20" t="s">
        <v>23</v>
      </c>
      <c r="B52" s="21" t="s">
        <v>287</v>
      </c>
      <c r="C52" s="407">
        <f>'IB_1.2.sz.mell.'!C52</f>
        <v>0</v>
      </c>
      <c r="D52" s="407">
        <f>'IB_1.2.sz.mell.'!D52</f>
        <v>0</v>
      </c>
      <c r="E52" s="273">
        <f>SUM(E53:E57)</f>
        <v>0</v>
      </c>
    </row>
    <row r="53" spans="1:5" s="425" customFormat="1" ht="12" customHeight="1" x14ac:dyDescent="0.25">
      <c r="A53" s="15" t="s">
        <v>94</v>
      </c>
      <c r="B53" s="426" t="s">
        <v>291</v>
      </c>
      <c r="C53" s="703">
        <f>'IB_1.2.sz.mell.'!C53</f>
        <v>0</v>
      </c>
      <c r="D53" s="703">
        <f>'IB_1.2.sz.mell.'!D53</f>
        <v>0</v>
      </c>
      <c r="E53" s="300"/>
    </row>
    <row r="54" spans="1:5" s="425" customFormat="1" ht="12" customHeight="1" x14ac:dyDescent="0.25">
      <c r="A54" s="14" t="s">
        <v>95</v>
      </c>
      <c r="B54" s="427" t="s">
        <v>292</v>
      </c>
      <c r="C54" s="710">
        <f>'IB_1.2.sz.mell.'!C54</f>
        <v>0</v>
      </c>
      <c r="D54" s="710">
        <f>'IB_1.2.sz.mell.'!D54</f>
        <v>0</v>
      </c>
      <c r="E54" s="277"/>
    </row>
    <row r="55" spans="1:5" s="425" customFormat="1" ht="12" customHeight="1" x14ac:dyDescent="0.25">
      <c r="A55" s="14" t="s">
        <v>288</v>
      </c>
      <c r="B55" s="427" t="s">
        <v>293</v>
      </c>
      <c r="C55" s="710">
        <f>'IB_1.2.sz.mell.'!C55</f>
        <v>0</v>
      </c>
      <c r="D55" s="710">
        <f>'IB_1.2.sz.mell.'!D55</f>
        <v>0</v>
      </c>
      <c r="E55" s="277"/>
    </row>
    <row r="56" spans="1:5" s="425" customFormat="1" ht="12" customHeight="1" x14ac:dyDescent="0.25">
      <c r="A56" s="14" t="s">
        <v>289</v>
      </c>
      <c r="B56" s="427" t="s">
        <v>294</v>
      </c>
      <c r="C56" s="710">
        <f>'IB_1.2.sz.mell.'!C56</f>
        <v>0</v>
      </c>
      <c r="D56" s="710">
        <f>'IB_1.2.sz.mell.'!D56</f>
        <v>0</v>
      </c>
      <c r="E56" s="277"/>
    </row>
    <row r="57" spans="1:5" s="425" customFormat="1" ht="12" customHeight="1" thickBot="1" x14ac:dyDescent="0.3">
      <c r="A57" s="16" t="s">
        <v>290</v>
      </c>
      <c r="B57" s="304" t="s">
        <v>295</v>
      </c>
      <c r="C57" s="790">
        <f>'IB_1.2.sz.mell.'!C57</f>
        <v>0</v>
      </c>
      <c r="D57" s="790">
        <f>'IB_1.2.sz.mell.'!D57</f>
        <v>0</v>
      </c>
      <c r="E57" s="278"/>
    </row>
    <row r="58" spans="1:5" s="425" customFormat="1" ht="12" customHeight="1" thickBot="1" x14ac:dyDescent="0.3">
      <c r="A58" s="20" t="s">
        <v>180</v>
      </c>
      <c r="B58" s="21" t="s">
        <v>296</v>
      </c>
      <c r="C58" s="407">
        <f>'IB_1.2.sz.mell.'!C58</f>
        <v>0</v>
      </c>
      <c r="D58" s="407">
        <f>'IB_1.2.sz.mell.'!D58</f>
        <v>0</v>
      </c>
      <c r="E58" s="273">
        <f>SUM(E59:E61)</f>
        <v>0</v>
      </c>
    </row>
    <row r="59" spans="1:5" s="425" customFormat="1" ht="12" customHeight="1" x14ac:dyDescent="0.25">
      <c r="A59" s="15" t="s">
        <v>96</v>
      </c>
      <c r="B59" s="426" t="s">
        <v>297</v>
      </c>
      <c r="C59" s="699">
        <f>'IB_1.2.sz.mell.'!C59</f>
        <v>0</v>
      </c>
      <c r="D59" s="699">
        <f>'IB_1.2.sz.mell.'!D59</f>
        <v>0</v>
      </c>
      <c r="E59" s="275"/>
    </row>
    <row r="60" spans="1:5" s="425" customFormat="1" ht="12" customHeight="1" x14ac:dyDescent="0.25">
      <c r="A60" s="14" t="s">
        <v>97</v>
      </c>
      <c r="B60" s="427" t="s">
        <v>426</v>
      </c>
      <c r="C60" s="717">
        <f>'IB_1.2.sz.mell.'!C60</f>
        <v>0</v>
      </c>
      <c r="D60" s="717">
        <f>'IB_1.2.sz.mell.'!D60</f>
        <v>0</v>
      </c>
      <c r="E60" s="274"/>
    </row>
    <row r="61" spans="1:5" s="425" customFormat="1" ht="12" customHeight="1" x14ac:dyDescent="0.25">
      <c r="A61" s="14" t="s">
        <v>300</v>
      </c>
      <c r="B61" s="427" t="s">
        <v>298</v>
      </c>
      <c r="C61" s="717">
        <f>'IB_1.2.sz.mell.'!C61</f>
        <v>0</v>
      </c>
      <c r="D61" s="717">
        <f>'IB_1.2.sz.mell.'!D61</f>
        <v>0</v>
      </c>
      <c r="E61" s="274"/>
    </row>
    <row r="62" spans="1:5" s="425" customFormat="1" ht="12" customHeight="1" thickBot="1" x14ac:dyDescent="0.3">
      <c r="A62" s="16" t="s">
        <v>301</v>
      </c>
      <c r="B62" s="304" t="s">
        <v>299</v>
      </c>
      <c r="C62" s="719">
        <f>'IB_1.2.sz.mell.'!C62</f>
        <v>0</v>
      </c>
      <c r="D62" s="719">
        <f>'IB_1.2.sz.mell.'!D62</f>
        <v>0</v>
      </c>
      <c r="E62" s="276"/>
    </row>
    <row r="63" spans="1:5" s="425" customFormat="1" ht="12" customHeight="1" thickBot="1" x14ac:dyDescent="0.3">
      <c r="A63" s="20" t="s">
        <v>25</v>
      </c>
      <c r="B63" s="302" t="s">
        <v>302</v>
      </c>
      <c r="C63" s="407">
        <f>'IB_1.2.sz.mell.'!C63</f>
        <v>0</v>
      </c>
      <c r="D63" s="407">
        <f>'IB_1.2.sz.mell.'!D63</f>
        <v>0</v>
      </c>
      <c r="E63" s="273">
        <f>SUM(E64:E66)</f>
        <v>0</v>
      </c>
    </row>
    <row r="64" spans="1:5" s="425" customFormat="1" ht="12" customHeight="1" x14ac:dyDescent="0.25">
      <c r="A64" s="15" t="s">
        <v>181</v>
      </c>
      <c r="B64" s="426" t="s">
        <v>304</v>
      </c>
      <c r="C64" s="710">
        <f>'IB_1.2.sz.mell.'!C64</f>
        <v>0</v>
      </c>
      <c r="D64" s="710">
        <f>'IB_1.2.sz.mell.'!D64</f>
        <v>0</v>
      </c>
      <c r="E64" s="277"/>
    </row>
    <row r="65" spans="1:5" s="425" customFormat="1" ht="12" customHeight="1" x14ac:dyDescent="0.25">
      <c r="A65" s="14" t="s">
        <v>182</v>
      </c>
      <c r="B65" s="427" t="s">
        <v>427</v>
      </c>
      <c r="C65" s="710">
        <f>'IB_1.2.sz.mell.'!C65</f>
        <v>0</v>
      </c>
      <c r="D65" s="710">
        <f>'IB_1.2.sz.mell.'!D65</f>
        <v>0</v>
      </c>
      <c r="E65" s="277"/>
    </row>
    <row r="66" spans="1:5" s="425" customFormat="1" ht="12" customHeight="1" x14ac:dyDescent="0.25">
      <c r="A66" s="14" t="s">
        <v>231</v>
      </c>
      <c r="B66" s="427" t="s">
        <v>305</v>
      </c>
      <c r="C66" s="710">
        <f>'IB_1.2.sz.mell.'!C66</f>
        <v>0</v>
      </c>
      <c r="D66" s="710">
        <f>'IB_1.2.sz.mell.'!D66</f>
        <v>0</v>
      </c>
      <c r="E66" s="277"/>
    </row>
    <row r="67" spans="1:5" s="425" customFormat="1" ht="12" customHeight="1" thickBot="1" x14ac:dyDescent="0.3">
      <c r="A67" s="16" t="s">
        <v>303</v>
      </c>
      <c r="B67" s="304" t="s">
        <v>306</v>
      </c>
      <c r="C67" s="710">
        <f>'IB_1.2.sz.mell.'!C67</f>
        <v>0</v>
      </c>
      <c r="D67" s="710">
        <f>'IB_1.2.sz.mell.'!D67</f>
        <v>0</v>
      </c>
      <c r="E67" s="277"/>
    </row>
    <row r="68" spans="1:5" s="425" customFormat="1" ht="12" customHeight="1" thickBot="1" x14ac:dyDescent="0.3">
      <c r="A68" s="498" t="s">
        <v>476</v>
      </c>
      <c r="B68" s="21" t="s">
        <v>307</v>
      </c>
      <c r="C68" s="414">
        <f>'IB_1.2.sz.mell.'!C68</f>
        <v>18443841</v>
      </c>
      <c r="D68" s="414">
        <f>'IB_1.2.sz.mell.'!D68</f>
        <v>34296797</v>
      </c>
      <c r="E68" s="457">
        <f>+E11+E18+E25+E32+E40+E52+E58+E63</f>
        <v>0</v>
      </c>
    </row>
    <row r="69" spans="1:5" s="425" customFormat="1" ht="12" customHeight="1" thickBot="1" x14ac:dyDescent="0.3">
      <c r="A69" s="473" t="s">
        <v>308</v>
      </c>
      <c r="B69" s="302" t="s">
        <v>309</v>
      </c>
      <c r="C69" s="407">
        <f>'IB_1.2.sz.mell.'!C69</f>
        <v>0</v>
      </c>
      <c r="D69" s="407">
        <f>'IB_1.2.sz.mell.'!D69</f>
        <v>0</v>
      </c>
      <c r="E69" s="273">
        <f>SUM(E70:E72)</f>
        <v>0</v>
      </c>
    </row>
    <row r="70" spans="1:5" s="425" customFormat="1" ht="12" customHeight="1" x14ac:dyDescent="0.25">
      <c r="A70" s="15" t="s">
        <v>337</v>
      </c>
      <c r="B70" s="426" t="s">
        <v>310</v>
      </c>
      <c r="C70" s="710">
        <f>'IB_1.2.sz.mell.'!C70</f>
        <v>0</v>
      </c>
      <c r="D70" s="710">
        <f>'IB_1.2.sz.mell.'!D70</f>
        <v>0</v>
      </c>
      <c r="E70" s="277"/>
    </row>
    <row r="71" spans="1:5" s="425" customFormat="1" ht="12" customHeight="1" x14ac:dyDescent="0.25">
      <c r="A71" s="14" t="s">
        <v>346</v>
      </c>
      <c r="B71" s="427" t="s">
        <v>311</v>
      </c>
      <c r="C71" s="710">
        <f>'IB_1.2.sz.mell.'!C71</f>
        <v>0</v>
      </c>
      <c r="D71" s="710">
        <f>'IB_1.2.sz.mell.'!D71</f>
        <v>0</v>
      </c>
      <c r="E71" s="277"/>
    </row>
    <row r="72" spans="1:5" s="425" customFormat="1" ht="12" customHeight="1" thickBot="1" x14ac:dyDescent="0.3">
      <c r="A72" s="16" t="s">
        <v>347</v>
      </c>
      <c r="B72" s="492" t="s">
        <v>461</v>
      </c>
      <c r="C72" s="710">
        <f>'IB_1.2.sz.mell.'!C72</f>
        <v>0</v>
      </c>
      <c r="D72" s="710">
        <f>'IB_1.2.sz.mell.'!D72</f>
        <v>0</v>
      </c>
      <c r="E72" s="277"/>
    </row>
    <row r="73" spans="1:5" s="425" customFormat="1" ht="12" customHeight="1" thickBot="1" x14ac:dyDescent="0.3">
      <c r="A73" s="473" t="s">
        <v>313</v>
      </c>
      <c r="B73" s="302" t="s">
        <v>314</v>
      </c>
      <c r="C73" s="407">
        <f>'IB_1.2.sz.mell.'!C73</f>
        <v>0</v>
      </c>
      <c r="D73" s="407">
        <f>'IB_1.2.sz.mell.'!D73</f>
        <v>0</v>
      </c>
      <c r="E73" s="273">
        <f>SUM(E74:E77)</f>
        <v>0</v>
      </c>
    </row>
    <row r="74" spans="1:5" s="425" customFormat="1" ht="12" customHeight="1" x14ac:dyDescent="0.25">
      <c r="A74" s="15" t="s">
        <v>149</v>
      </c>
      <c r="B74" s="574" t="s">
        <v>315</v>
      </c>
      <c r="C74" s="710">
        <f>'IB_1.2.sz.mell.'!C74</f>
        <v>0</v>
      </c>
      <c r="D74" s="710">
        <f>'IB_1.2.sz.mell.'!D74</f>
        <v>0</v>
      </c>
      <c r="E74" s="277"/>
    </row>
    <row r="75" spans="1:5" s="425" customFormat="1" ht="12" customHeight="1" x14ac:dyDescent="0.25">
      <c r="A75" s="14" t="s">
        <v>150</v>
      </c>
      <c r="B75" s="574" t="s">
        <v>571</v>
      </c>
      <c r="C75" s="710">
        <f>'IB_1.2.sz.mell.'!C75</f>
        <v>0</v>
      </c>
      <c r="D75" s="710">
        <f>'IB_1.2.sz.mell.'!D75</f>
        <v>0</v>
      </c>
      <c r="E75" s="277"/>
    </row>
    <row r="76" spans="1:5" s="425" customFormat="1" ht="12" customHeight="1" x14ac:dyDescent="0.25">
      <c r="A76" s="14" t="s">
        <v>338</v>
      </c>
      <c r="B76" s="574" t="s">
        <v>316</v>
      </c>
      <c r="C76" s="710">
        <f>'IB_1.2.sz.mell.'!C76</f>
        <v>0</v>
      </c>
      <c r="D76" s="710">
        <f>'IB_1.2.sz.mell.'!D76</f>
        <v>0</v>
      </c>
      <c r="E76" s="277"/>
    </row>
    <row r="77" spans="1:5" s="425" customFormat="1" ht="12" customHeight="1" thickBot="1" x14ac:dyDescent="0.3">
      <c r="A77" s="16" t="s">
        <v>339</v>
      </c>
      <c r="B77" s="575" t="s">
        <v>572</v>
      </c>
      <c r="C77" s="710">
        <f>'IB_1.2.sz.mell.'!C77</f>
        <v>0</v>
      </c>
      <c r="D77" s="710">
        <f>'IB_1.2.sz.mell.'!D77</f>
        <v>0</v>
      </c>
      <c r="E77" s="277"/>
    </row>
    <row r="78" spans="1:5" s="425" customFormat="1" ht="12" customHeight="1" thickBot="1" x14ac:dyDescent="0.3">
      <c r="A78" s="473" t="s">
        <v>317</v>
      </c>
      <c r="B78" s="302" t="s">
        <v>318</v>
      </c>
      <c r="C78" s="407">
        <f>'IB_1.2.sz.mell.'!C78</f>
        <v>44000000</v>
      </c>
      <c r="D78" s="407">
        <f>'IB_1.2.sz.mell.'!D78</f>
        <v>50463142</v>
      </c>
      <c r="E78" s="273">
        <f>SUM(E79:E80)</f>
        <v>0</v>
      </c>
    </row>
    <row r="79" spans="1:5" s="425" customFormat="1" ht="12" customHeight="1" x14ac:dyDescent="0.25">
      <c r="A79" s="15" t="s">
        <v>340</v>
      </c>
      <c r="B79" s="426" t="s">
        <v>319</v>
      </c>
      <c r="C79" s="710">
        <f>'IB_1.2.sz.mell.'!C79</f>
        <v>44000000</v>
      </c>
      <c r="D79" s="710">
        <f>'IB_1.2.sz.mell.'!D79</f>
        <v>50463142</v>
      </c>
      <c r="E79" s="277"/>
    </row>
    <row r="80" spans="1:5" s="425" customFormat="1" ht="12" customHeight="1" thickBot="1" x14ac:dyDescent="0.3">
      <c r="A80" s="16" t="s">
        <v>341</v>
      </c>
      <c r="B80" s="304" t="s">
        <v>320</v>
      </c>
      <c r="C80" s="710">
        <f>'IB_1.2.sz.mell.'!C80</f>
        <v>0</v>
      </c>
      <c r="D80" s="710">
        <f>'IB_1.2.sz.mell.'!D80</f>
        <v>0</v>
      </c>
      <c r="E80" s="277"/>
    </row>
    <row r="81" spans="1:5" s="425" customFormat="1" ht="12" customHeight="1" thickBot="1" x14ac:dyDescent="0.3">
      <c r="A81" s="473" t="s">
        <v>321</v>
      </c>
      <c r="B81" s="302" t="s">
        <v>322</v>
      </c>
      <c r="C81" s="407">
        <f>'IB_1.2.sz.mell.'!C81</f>
        <v>0</v>
      </c>
      <c r="D81" s="407">
        <f>'IB_1.2.sz.mell.'!D81</f>
        <v>278736</v>
      </c>
      <c r="E81" s="273">
        <f>SUM(E82:E84)</f>
        <v>0</v>
      </c>
    </row>
    <row r="82" spans="1:5" s="425" customFormat="1" ht="12" customHeight="1" x14ac:dyDescent="0.25">
      <c r="A82" s="15" t="s">
        <v>342</v>
      </c>
      <c r="B82" s="426" t="s">
        <v>323</v>
      </c>
      <c r="C82" s="710">
        <f>'IB_1.2.sz.mell.'!C82</f>
        <v>0</v>
      </c>
      <c r="D82" s="710">
        <f>'IB_1.2.sz.mell.'!D82</f>
        <v>278736</v>
      </c>
      <c r="E82" s="277"/>
    </row>
    <row r="83" spans="1:5" s="425" customFormat="1" ht="12" customHeight="1" x14ac:dyDescent="0.25">
      <c r="A83" s="14" t="s">
        <v>343</v>
      </c>
      <c r="B83" s="427" t="s">
        <v>324</v>
      </c>
      <c r="C83" s="710">
        <f>'IB_1.2.sz.mell.'!C83</f>
        <v>0</v>
      </c>
      <c r="D83" s="710">
        <f>'IB_1.2.sz.mell.'!D83</f>
        <v>0</v>
      </c>
      <c r="E83" s="277"/>
    </row>
    <row r="84" spans="1:5" s="425" customFormat="1" ht="12" customHeight="1" thickBot="1" x14ac:dyDescent="0.3">
      <c r="A84" s="16" t="s">
        <v>344</v>
      </c>
      <c r="B84" s="304" t="s">
        <v>573</v>
      </c>
      <c r="C84" s="710">
        <f>'IB_1.2.sz.mell.'!C84</f>
        <v>0</v>
      </c>
      <c r="D84" s="710">
        <f>'IB_1.2.sz.mell.'!D84</f>
        <v>0</v>
      </c>
      <c r="E84" s="277"/>
    </row>
    <row r="85" spans="1:5" s="425" customFormat="1" ht="12" customHeight="1" thickBot="1" x14ac:dyDescent="0.3">
      <c r="A85" s="473" t="s">
        <v>325</v>
      </c>
      <c r="B85" s="302" t="s">
        <v>345</v>
      </c>
      <c r="C85" s="407">
        <f>'IB_1.2.sz.mell.'!C85</f>
        <v>0</v>
      </c>
      <c r="D85" s="407">
        <f>'IB_1.2.sz.mell.'!D85</f>
        <v>0</v>
      </c>
      <c r="E85" s="273">
        <f>SUM(E86:E89)</f>
        <v>0</v>
      </c>
    </row>
    <row r="86" spans="1:5" s="425" customFormat="1" ht="12" customHeight="1" x14ac:dyDescent="0.25">
      <c r="A86" s="430" t="s">
        <v>326</v>
      </c>
      <c r="B86" s="426" t="s">
        <v>327</v>
      </c>
      <c r="C86" s="710">
        <f>'IB_1.2.sz.mell.'!C86</f>
        <v>0</v>
      </c>
      <c r="D86" s="710">
        <f>'IB_1.2.sz.mell.'!D86</f>
        <v>0</v>
      </c>
      <c r="E86" s="277"/>
    </row>
    <row r="87" spans="1:5" s="425" customFormat="1" ht="12" customHeight="1" x14ac:dyDescent="0.25">
      <c r="A87" s="431" t="s">
        <v>328</v>
      </c>
      <c r="B87" s="427" t="s">
        <v>329</v>
      </c>
      <c r="C87" s="710">
        <f>'IB_1.2.sz.mell.'!C87</f>
        <v>0</v>
      </c>
      <c r="D87" s="710">
        <f>'IB_1.2.sz.mell.'!D87</f>
        <v>0</v>
      </c>
      <c r="E87" s="277"/>
    </row>
    <row r="88" spans="1:5" s="425" customFormat="1" ht="12" customHeight="1" x14ac:dyDescent="0.25">
      <c r="A88" s="431" t="s">
        <v>330</v>
      </c>
      <c r="B88" s="427" t="s">
        <v>331</v>
      </c>
      <c r="C88" s="710">
        <f>'IB_1.2.sz.mell.'!C88</f>
        <v>0</v>
      </c>
      <c r="D88" s="710">
        <f>'IB_1.2.sz.mell.'!D88</f>
        <v>0</v>
      </c>
      <c r="E88" s="277"/>
    </row>
    <row r="89" spans="1:5" s="425" customFormat="1" ht="12" customHeight="1" thickBot="1" x14ac:dyDescent="0.3">
      <c r="A89" s="432" t="s">
        <v>332</v>
      </c>
      <c r="B89" s="304" t="s">
        <v>333</v>
      </c>
      <c r="C89" s="710">
        <f>'IB_1.2.sz.mell.'!C89</f>
        <v>0</v>
      </c>
      <c r="D89" s="710">
        <f>'IB_1.2.sz.mell.'!D89</f>
        <v>0</v>
      </c>
      <c r="E89" s="277"/>
    </row>
    <row r="90" spans="1:5" s="425" customFormat="1" ht="12" customHeight="1" thickBot="1" x14ac:dyDescent="0.3">
      <c r="A90" s="473" t="s">
        <v>334</v>
      </c>
      <c r="B90" s="302" t="s">
        <v>475</v>
      </c>
      <c r="C90" s="407">
        <f>'IB_1.2.sz.mell.'!C90</f>
        <v>0</v>
      </c>
      <c r="D90" s="407">
        <f>'IB_1.2.sz.mell.'!D90</f>
        <v>0</v>
      </c>
      <c r="E90" s="476"/>
    </row>
    <row r="91" spans="1:5" s="425" customFormat="1" ht="13.5" customHeight="1" thickBot="1" x14ac:dyDescent="0.3">
      <c r="A91" s="473" t="s">
        <v>336</v>
      </c>
      <c r="B91" s="302" t="s">
        <v>335</v>
      </c>
      <c r="C91" s="407">
        <f>'IB_1.2.sz.mell.'!C91</f>
        <v>0</v>
      </c>
      <c r="D91" s="407">
        <f>'IB_1.2.sz.mell.'!D91</f>
        <v>0</v>
      </c>
      <c r="E91" s="476"/>
    </row>
    <row r="92" spans="1:5" s="425" customFormat="1" ht="15.75" customHeight="1" thickBot="1" x14ac:dyDescent="0.3">
      <c r="A92" s="473" t="s">
        <v>348</v>
      </c>
      <c r="B92" s="433" t="s">
        <v>478</v>
      </c>
      <c r="C92" s="414">
        <f>'IB_1.2.sz.mell.'!C92</f>
        <v>44000000</v>
      </c>
      <c r="D92" s="414">
        <f>'IB_1.2.sz.mell.'!D92</f>
        <v>50741878</v>
      </c>
      <c r="E92" s="457">
        <f>+E69+E73+E78+E81+E85+E91+E90</f>
        <v>0</v>
      </c>
    </row>
    <row r="93" spans="1:5" s="425" customFormat="1" ht="25.5" customHeight="1" thickBot="1" x14ac:dyDescent="0.3">
      <c r="A93" s="474" t="s">
        <v>477</v>
      </c>
      <c r="B93" s="434" t="s">
        <v>479</v>
      </c>
      <c r="C93" s="414">
        <f>'IB_1.2.sz.mell.'!C93</f>
        <v>62443841</v>
      </c>
      <c r="D93" s="414">
        <f>'IB_1.2.sz.mell.'!D93</f>
        <v>85038675</v>
      </c>
      <c r="E93" s="457">
        <f>+E68+E92</f>
        <v>0</v>
      </c>
    </row>
    <row r="94" spans="1:5" s="425" customFormat="1" ht="15.15" customHeight="1" x14ac:dyDescent="0.25">
      <c r="A94" s="5"/>
      <c r="B94" s="6"/>
      <c r="C94" s="314"/>
    </row>
    <row r="95" spans="1:5" ht="16.5" customHeight="1" x14ac:dyDescent="0.3">
      <c r="A95" s="1596" t="s">
        <v>47</v>
      </c>
      <c r="B95" s="1596"/>
      <c r="C95" s="1596"/>
      <c r="D95" s="1596"/>
      <c r="E95" s="1596"/>
    </row>
    <row r="96" spans="1:5" s="435" customFormat="1" ht="16.5" customHeight="1" thickBot="1" x14ac:dyDescent="0.35">
      <c r="A96" s="1593" t="s">
        <v>153</v>
      </c>
      <c r="B96" s="1593"/>
      <c r="C96" s="714"/>
      <c r="E96" s="714" t="str">
        <f>E7</f>
        <v xml:space="preserve"> Forintban!</v>
      </c>
    </row>
    <row r="97" spans="1:5" x14ac:dyDescent="0.3">
      <c r="A97" s="1688" t="s">
        <v>69</v>
      </c>
      <c r="B97" s="1690" t="s">
        <v>765</v>
      </c>
      <c r="C97" s="1692" t="str">
        <f>+CONCATENATE(LEFT(Z_ÖSSZEFÜGGÉSEK!A6,4),". évi")</f>
        <v>2019. évi</v>
      </c>
      <c r="D97" s="1693"/>
      <c r="E97" s="1695"/>
    </row>
    <row r="98" spans="1:5" ht="23.4" thickBot="1" x14ac:dyDescent="0.35">
      <c r="A98" s="1689"/>
      <c r="B98" s="1691"/>
      <c r="C98" s="855" t="s">
        <v>759</v>
      </c>
      <c r="D98" s="856" t="s">
        <v>825</v>
      </c>
      <c r="E98" s="857" t="str">
        <f>CONCATENATE(E9)</f>
        <v>2019. XII. 31.
teljesítés</v>
      </c>
    </row>
    <row r="99" spans="1:5" s="424" customFormat="1" ht="12" customHeight="1" thickBot="1" x14ac:dyDescent="0.25">
      <c r="A99" s="32" t="s">
        <v>493</v>
      </c>
      <c r="B99" s="33" t="s">
        <v>494</v>
      </c>
      <c r="C99" s="33" t="s">
        <v>495</v>
      </c>
      <c r="D99" s="33" t="s">
        <v>497</v>
      </c>
      <c r="E99" s="859" t="s">
        <v>496</v>
      </c>
    </row>
    <row r="100" spans="1:5" ht="12" customHeight="1" thickBot="1" x14ac:dyDescent="0.35">
      <c r="A100" s="22" t="s">
        <v>18</v>
      </c>
      <c r="B100" s="28" t="s">
        <v>437</v>
      </c>
      <c r="C100" s="406">
        <f>'IB_1.2.sz.mell.'!C100</f>
        <v>20328318</v>
      </c>
      <c r="D100" s="406">
        <f>'IB_1.2.sz.mell.'!D100</f>
        <v>27440986</v>
      </c>
      <c r="E100" s="501">
        <f>E101+E102+E103+E104+E105+E118</f>
        <v>0</v>
      </c>
    </row>
    <row r="101" spans="1:5" ht="12" customHeight="1" x14ac:dyDescent="0.3">
      <c r="A101" s="17" t="s">
        <v>98</v>
      </c>
      <c r="B101" s="10" t="s">
        <v>49</v>
      </c>
      <c r="C101" s="715">
        <f>'IB_1.2.sz.mell.'!C101</f>
        <v>7296102</v>
      </c>
      <c r="D101" s="715">
        <f>'IB_1.2.sz.mell.'!D101</f>
        <v>8059273</v>
      </c>
      <c r="E101" s="502"/>
    </row>
    <row r="102" spans="1:5" ht="12" customHeight="1" x14ac:dyDescent="0.3">
      <c r="A102" s="14" t="s">
        <v>99</v>
      </c>
      <c r="B102" s="8" t="s">
        <v>183</v>
      </c>
      <c r="C102" s="717">
        <f>'IB_1.2.sz.mell.'!C102</f>
        <v>1465908</v>
      </c>
      <c r="D102" s="717">
        <f>'IB_1.2.sz.mell.'!D102</f>
        <v>1601784</v>
      </c>
      <c r="E102" s="274"/>
    </row>
    <row r="103" spans="1:5" ht="12" customHeight="1" x14ac:dyDescent="0.3">
      <c r="A103" s="14" t="s">
        <v>100</v>
      </c>
      <c r="B103" s="8" t="s">
        <v>140</v>
      </c>
      <c r="C103" s="719">
        <f>'IB_1.2.sz.mell.'!C103</f>
        <v>9800000</v>
      </c>
      <c r="D103" s="719">
        <f>'IB_1.2.sz.mell.'!D103</f>
        <v>13351171</v>
      </c>
      <c r="E103" s="276"/>
    </row>
    <row r="104" spans="1:5" ht="12" customHeight="1" x14ac:dyDescent="0.3">
      <c r="A104" s="14" t="s">
        <v>101</v>
      </c>
      <c r="B104" s="11" t="s">
        <v>184</v>
      </c>
      <c r="C104" s="719">
        <f>'IB_1.2.sz.mell.'!C104</f>
        <v>100000</v>
      </c>
      <c r="D104" s="719">
        <f>'IB_1.2.sz.mell.'!D104</f>
        <v>100000</v>
      </c>
      <c r="E104" s="276"/>
    </row>
    <row r="105" spans="1:5" ht="12" customHeight="1" x14ac:dyDescent="0.3">
      <c r="A105" s="14" t="s">
        <v>112</v>
      </c>
      <c r="B105" s="19" t="s">
        <v>185</v>
      </c>
      <c r="C105" s="719">
        <f>'IB_1.2.sz.mell.'!C105</f>
        <v>1407863</v>
      </c>
      <c r="D105" s="719">
        <f>'IB_1.2.sz.mell.'!D105</f>
        <v>1660163</v>
      </c>
      <c r="E105" s="276"/>
    </row>
    <row r="106" spans="1:5" ht="12" customHeight="1" x14ac:dyDescent="0.3">
      <c r="A106" s="14" t="s">
        <v>102</v>
      </c>
      <c r="B106" s="8" t="s">
        <v>442</v>
      </c>
      <c r="C106" s="719">
        <f>'IB_1.2.sz.mell.'!C106</f>
        <v>0</v>
      </c>
      <c r="D106" s="719">
        <f>'IB_1.2.sz.mell.'!D106</f>
        <v>252300</v>
      </c>
      <c r="E106" s="276"/>
    </row>
    <row r="107" spans="1:5" ht="12" customHeight="1" x14ac:dyDescent="0.3">
      <c r="A107" s="14" t="s">
        <v>103</v>
      </c>
      <c r="B107" s="148" t="s">
        <v>441</v>
      </c>
      <c r="C107" s="719">
        <f>'IB_1.2.sz.mell.'!C107</f>
        <v>0</v>
      </c>
      <c r="D107" s="719">
        <f>'IB_1.2.sz.mell.'!D107</f>
        <v>0</v>
      </c>
      <c r="E107" s="276"/>
    </row>
    <row r="108" spans="1:5" ht="12" customHeight="1" x14ac:dyDescent="0.3">
      <c r="A108" s="14" t="s">
        <v>113</v>
      </c>
      <c r="B108" s="148" t="s">
        <v>440</v>
      </c>
      <c r="C108" s="719">
        <f>'IB_1.2.sz.mell.'!C108</f>
        <v>0</v>
      </c>
      <c r="D108" s="719">
        <f>'IB_1.2.sz.mell.'!D108</f>
        <v>0</v>
      </c>
      <c r="E108" s="276"/>
    </row>
    <row r="109" spans="1:5" ht="12" customHeight="1" x14ac:dyDescent="0.3">
      <c r="A109" s="14" t="s">
        <v>114</v>
      </c>
      <c r="B109" s="146" t="s">
        <v>351</v>
      </c>
      <c r="C109" s="719">
        <f>'IB_1.2.sz.mell.'!C109</f>
        <v>0</v>
      </c>
      <c r="D109" s="719">
        <f>'IB_1.2.sz.mell.'!D109</f>
        <v>0</v>
      </c>
      <c r="E109" s="276"/>
    </row>
    <row r="110" spans="1:5" ht="12" customHeight="1" x14ac:dyDescent="0.3">
      <c r="A110" s="14" t="s">
        <v>115</v>
      </c>
      <c r="B110" s="147" t="s">
        <v>352</v>
      </c>
      <c r="C110" s="719">
        <f>'IB_1.2.sz.mell.'!C110</f>
        <v>0</v>
      </c>
      <c r="D110" s="719">
        <f>'IB_1.2.sz.mell.'!D110</f>
        <v>0</v>
      </c>
      <c r="E110" s="276"/>
    </row>
    <row r="111" spans="1:5" ht="12" customHeight="1" x14ac:dyDescent="0.3">
      <c r="A111" s="14" t="s">
        <v>116</v>
      </c>
      <c r="B111" s="147" t="s">
        <v>353</v>
      </c>
      <c r="C111" s="719">
        <f>'IB_1.2.sz.mell.'!C111</f>
        <v>0</v>
      </c>
      <c r="D111" s="719">
        <f>'IB_1.2.sz.mell.'!D111</f>
        <v>0</v>
      </c>
      <c r="E111" s="276"/>
    </row>
    <row r="112" spans="1:5" ht="12" customHeight="1" x14ac:dyDescent="0.3">
      <c r="A112" s="14" t="s">
        <v>118</v>
      </c>
      <c r="B112" s="146" t="s">
        <v>354</v>
      </c>
      <c r="C112" s="719">
        <f>'IB_1.2.sz.mell.'!C112</f>
        <v>1360000</v>
      </c>
      <c r="D112" s="719">
        <f>'IB_1.2.sz.mell.'!D112</f>
        <v>1360000</v>
      </c>
      <c r="E112" s="276"/>
    </row>
    <row r="113" spans="1:5" ht="12" customHeight="1" x14ac:dyDescent="0.3">
      <c r="A113" s="14" t="s">
        <v>186</v>
      </c>
      <c r="B113" s="146" t="s">
        <v>355</v>
      </c>
      <c r="C113" s="719">
        <f>'IB_1.2.sz.mell.'!C113</f>
        <v>0</v>
      </c>
      <c r="D113" s="719">
        <f>'IB_1.2.sz.mell.'!D113</f>
        <v>0</v>
      </c>
      <c r="E113" s="276"/>
    </row>
    <row r="114" spans="1:5" ht="12" customHeight="1" x14ac:dyDescent="0.3">
      <c r="A114" s="14" t="s">
        <v>349</v>
      </c>
      <c r="B114" s="147" t="s">
        <v>356</v>
      </c>
      <c r="C114" s="719">
        <f>'IB_1.2.sz.mell.'!C114</f>
        <v>0</v>
      </c>
      <c r="D114" s="719">
        <f>'IB_1.2.sz.mell.'!D114</f>
        <v>0</v>
      </c>
      <c r="E114" s="276"/>
    </row>
    <row r="115" spans="1:5" ht="12" customHeight="1" x14ac:dyDescent="0.3">
      <c r="A115" s="13" t="s">
        <v>350</v>
      </c>
      <c r="B115" s="148" t="s">
        <v>357</v>
      </c>
      <c r="C115" s="719">
        <f>'IB_1.2.sz.mell.'!C115</f>
        <v>0</v>
      </c>
      <c r="D115" s="719">
        <f>'IB_1.2.sz.mell.'!D115</f>
        <v>0</v>
      </c>
      <c r="E115" s="276"/>
    </row>
    <row r="116" spans="1:5" ht="12" customHeight="1" x14ac:dyDescent="0.3">
      <c r="A116" s="14" t="s">
        <v>438</v>
      </c>
      <c r="B116" s="148" t="s">
        <v>358</v>
      </c>
      <c r="C116" s="719">
        <f>'IB_1.2.sz.mell.'!C116</f>
        <v>0</v>
      </c>
      <c r="D116" s="719">
        <f>'IB_1.2.sz.mell.'!D116</f>
        <v>0</v>
      </c>
      <c r="E116" s="276"/>
    </row>
    <row r="117" spans="1:5" ht="12" customHeight="1" x14ac:dyDescent="0.3">
      <c r="A117" s="16" t="s">
        <v>439</v>
      </c>
      <c r="B117" s="148" t="s">
        <v>359</v>
      </c>
      <c r="C117" s="719">
        <f>'IB_1.2.sz.mell.'!C117</f>
        <v>47863</v>
      </c>
      <c r="D117" s="719">
        <f>'IB_1.2.sz.mell.'!D117</f>
        <v>47863</v>
      </c>
      <c r="E117" s="276"/>
    </row>
    <row r="118" spans="1:5" ht="12" customHeight="1" x14ac:dyDescent="0.3">
      <c r="A118" s="14" t="s">
        <v>443</v>
      </c>
      <c r="B118" s="11" t="s">
        <v>50</v>
      </c>
      <c r="C118" s="717">
        <f>'IB_1.2.sz.mell.'!C118</f>
        <v>258445</v>
      </c>
      <c r="D118" s="717">
        <f>'IB_1.2.sz.mell.'!D118</f>
        <v>2668595</v>
      </c>
      <c r="E118" s="274"/>
    </row>
    <row r="119" spans="1:5" ht="12" customHeight="1" x14ac:dyDescent="0.3">
      <c r="A119" s="14" t="s">
        <v>444</v>
      </c>
      <c r="B119" s="8" t="s">
        <v>446</v>
      </c>
      <c r="C119" s="717">
        <f>'IB_1.2.sz.mell.'!C119</f>
        <v>258445</v>
      </c>
      <c r="D119" s="717">
        <f>'IB_1.2.sz.mell.'!D119</f>
        <v>2668595</v>
      </c>
      <c r="E119" s="274"/>
    </row>
    <row r="120" spans="1:5" ht="12" customHeight="1" thickBot="1" x14ac:dyDescent="0.35">
      <c r="A120" s="18" t="s">
        <v>445</v>
      </c>
      <c r="B120" s="496" t="s">
        <v>447</v>
      </c>
      <c r="C120" s="721">
        <f>'IB_1.2.sz.mell.'!C120</f>
        <v>0</v>
      </c>
      <c r="D120" s="721">
        <f>'IB_1.2.sz.mell.'!D120</f>
        <v>0</v>
      </c>
      <c r="E120" s="503"/>
    </row>
    <row r="121" spans="1:5" ht="12" customHeight="1" thickBot="1" x14ac:dyDescent="0.35">
      <c r="A121" s="493" t="s">
        <v>19</v>
      </c>
      <c r="B121" s="494" t="s">
        <v>360</v>
      </c>
      <c r="C121" s="510">
        <f>'IB_1.2.sz.mell.'!C121</f>
        <v>41670169</v>
      </c>
      <c r="D121" s="407">
        <f>'IB_1.2.sz.mell.'!D121</f>
        <v>56873599</v>
      </c>
      <c r="E121" s="504">
        <f>+E122+E124+E126</f>
        <v>0</v>
      </c>
    </row>
    <row r="122" spans="1:5" ht="12" customHeight="1" x14ac:dyDescent="0.3">
      <c r="A122" s="15" t="s">
        <v>104</v>
      </c>
      <c r="B122" s="8" t="s">
        <v>230</v>
      </c>
      <c r="C122" s="699">
        <f>'IB_1.2.sz.mell.'!C122</f>
        <v>19215800</v>
      </c>
      <c r="D122" s="1475">
        <f>'IB_1.2.sz.mell.'!D122</f>
        <v>20215800</v>
      </c>
      <c r="E122" s="275"/>
    </row>
    <row r="123" spans="1:5" ht="12" customHeight="1" x14ac:dyDescent="0.3">
      <c r="A123" s="15" t="s">
        <v>105</v>
      </c>
      <c r="B123" s="12" t="s">
        <v>364</v>
      </c>
      <c r="C123" s="699">
        <f>'IB_1.2.sz.mell.'!C123</f>
        <v>0</v>
      </c>
      <c r="D123" s="1475">
        <f>'IB_1.2.sz.mell.'!D123</f>
        <v>0</v>
      </c>
      <c r="E123" s="275"/>
    </row>
    <row r="124" spans="1:5" ht="12" customHeight="1" x14ac:dyDescent="0.3">
      <c r="A124" s="15" t="s">
        <v>106</v>
      </c>
      <c r="B124" s="12" t="s">
        <v>187</v>
      </c>
      <c r="C124" s="717">
        <f>'IB_1.2.sz.mell.'!C124</f>
        <v>22454369</v>
      </c>
      <c r="D124" s="1476">
        <f>'IB_1.2.sz.mell.'!D124</f>
        <v>36657799</v>
      </c>
      <c r="E124" s="274"/>
    </row>
    <row r="125" spans="1:5" ht="12" customHeight="1" x14ac:dyDescent="0.3">
      <c r="A125" s="15" t="s">
        <v>107</v>
      </c>
      <c r="B125" s="12" t="s">
        <v>365</v>
      </c>
      <c r="C125" s="717">
        <f>'IB_1.2.sz.mell.'!C125</f>
        <v>0</v>
      </c>
      <c r="D125" s="1476">
        <f>'IB_1.2.sz.mell.'!D125</f>
        <v>0</v>
      </c>
      <c r="E125" s="274"/>
    </row>
    <row r="126" spans="1:5" ht="12" customHeight="1" x14ac:dyDescent="0.3">
      <c r="A126" s="15" t="s">
        <v>108</v>
      </c>
      <c r="B126" s="304" t="s">
        <v>232</v>
      </c>
      <c r="C126" s="717">
        <f>'IB_1.2.sz.mell.'!C126</f>
        <v>0</v>
      </c>
      <c r="D126" s="1476">
        <f>'IB_1.2.sz.mell.'!D126</f>
        <v>0</v>
      </c>
      <c r="E126" s="274"/>
    </row>
    <row r="127" spans="1:5" ht="12" customHeight="1" x14ac:dyDescent="0.3">
      <c r="A127" s="15" t="s">
        <v>117</v>
      </c>
      <c r="B127" s="303" t="s">
        <v>428</v>
      </c>
      <c r="C127" s="717">
        <f>'IB_1.2.sz.mell.'!C127</f>
        <v>0</v>
      </c>
      <c r="D127" s="1476">
        <f>'IB_1.2.sz.mell.'!D127</f>
        <v>0</v>
      </c>
      <c r="E127" s="274"/>
    </row>
    <row r="128" spans="1:5" ht="12" customHeight="1" x14ac:dyDescent="0.3">
      <c r="A128" s="15" t="s">
        <v>119</v>
      </c>
      <c r="B128" s="422" t="s">
        <v>370</v>
      </c>
      <c r="C128" s="717">
        <f>'IB_1.2.sz.mell.'!C128</f>
        <v>0</v>
      </c>
      <c r="D128" s="1476">
        <f>'IB_1.2.sz.mell.'!D128</f>
        <v>0</v>
      </c>
      <c r="E128" s="274"/>
    </row>
    <row r="129" spans="1:5" x14ac:dyDescent="0.3">
      <c r="A129" s="15" t="s">
        <v>188</v>
      </c>
      <c r="B129" s="147" t="s">
        <v>353</v>
      </c>
      <c r="C129" s="717">
        <f>'IB_1.2.sz.mell.'!C129</f>
        <v>0</v>
      </c>
      <c r="D129" s="1476">
        <f>'IB_1.2.sz.mell.'!D129</f>
        <v>0</v>
      </c>
      <c r="E129" s="274"/>
    </row>
    <row r="130" spans="1:5" ht="12" customHeight="1" x14ac:dyDescent="0.3">
      <c r="A130" s="15" t="s">
        <v>189</v>
      </c>
      <c r="B130" s="147" t="s">
        <v>369</v>
      </c>
      <c r="C130" s="717">
        <f>'IB_1.2.sz.mell.'!C130</f>
        <v>0</v>
      </c>
      <c r="D130" s="1476">
        <f>'IB_1.2.sz.mell.'!D130</f>
        <v>0</v>
      </c>
      <c r="E130" s="274"/>
    </row>
    <row r="131" spans="1:5" ht="12" customHeight="1" x14ac:dyDescent="0.3">
      <c r="A131" s="15" t="s">
        <v>190</v>
      </c>
      <c r="B131" s="147" t="s">
        <v>368</v>
      </c>
      <c r="C131" s="717">
        <f>'IB_1.2.sz.mell.'!C131</f>
        <v>0</v>
      </c>
      <c r="D131" s="1476">
        <f>'IB_1.2.sz.mell.'!D131</f>
        <v>0</v>
      </c>
      <c r="E131" s="274"/>
    </row>
    <row r="132" spans="1:5" ht="12" customHeight="1" x14ac:dyDescent="0.3">
      <c r="A132" s="15" t="s">
        <v>361</v>
      </c>
      <c r="B132" s="147" t="s">
        <v>356</v>
      </c>
      <c r="C132" s="717">
        <f>'IB_1.2.sz.mell.'!C132</f>
        <v>0</v>
      </c>
      <c r="D132" s="1476">
        <f>'IB_1.2.sz.mell.'!D132</f>
        <v>0</v>
      </c>
      <c r="E132" s="274"/>
    </row>
    <row r="133" spans="1:5" ht="12" customHeight="1" x14ac:dyDescent="0.3">
      <c r="A133" s="15" t="s">
        <v>362</v>
      </c>
      <c r="B133" s="147" t="s">
        <v>367</v>
      </c>
      <c r="C133" s="717">
        <f>'IB_1.2.sz.mell.'!C133</f>
        <v>0</v>
      </c>
      <c r="D133" s="1476">
        <f>'IB_1.2.sz.mell.'!D133</f>
        <v>0</v>
      </c>
      <c r="E133" s="274"/>
    </row>
    <row r="134" spans="1:5" ht="16.2" thickBot="1" x14ac:dyDescent="0.35">
      <c r="A134" s="13" t="s">
        <v>363</v>
      </c>
      <c r="B134" s="147" t="s">
        <v>366</v>
      </c>
      <c r="C134" s="719">
        <f>'IB_1.2.sz.mell.'!C134</f>
        <v>0</v>
      </c>
      <c r="D134" s="1477">
        <f>'IB_1.2.sz.mell.'!D134</f>
        <v>0</v>
      </c>
      <c r="E134" s="276"/>
    </row>
    <row r="135" spans="1:5" ht="12" customHeight="1" thickBot="1" x14ac:dyDescent="0.35">
      <c r="A135" s="20" t="s">
        <v>20</v>
      </c>
      <c r="B135" s="128" t="s">
        <v>448</v>
      </c>
      <c r="C135" s="407">
        <f>'IB_1.2.sz.mell.'!C135</f>
        <v>61998487</v>
      </c>
      <c r="D135" s="725">
        <f>'IB_1.2.sz.mell.'!D135</f>
        <v>84314585</v>
      </c>
      <c r="E135" s="273">
        <f>+E100+E121</f>
        <v>0</v>
      </c>
    </row>
    <row r="136" spans="1:5" ht="12" customHeight="1" thickBot="1" x14ac:dyDescent="0.35">
      <c r="A136" s="20" t="s">
        <v>21</v>
      </c>
      <c r="B136" s="128" t="s">
        <v>766</v>
      </c>
      <c r="C136" s="407">
        <f>'IB_1.2.sz.mell.'!C136</f>
        <v>0</v>
      </c>
      <c r="D136" s="725">
        <f>'IB_1.2.sz.mell.'!D136</f>
        <v>0</v>
      </c>
      <c r="E136" s="273">
        <f>+E137+E138+E139</f>
        <v>0</v>
      </c>
    </row>
    <row r="137" spans="1:5" ht="12" customHeight="1" x14ac:dyDescent="0.3">
      <c r="A137" s="15" t="s">
        <v>268</v>
      </c>
      <c r="B137" s="12" t="s">
        <v>456</v>
      </c>
      <c r="C137" s="717">
        <f>'IB_1.2.sz.mell.'!C137</f>
        <v>0</v>
      </c>
      <c r="D137" s="1476">
        <f>'IB_1.2.sz.mell.'!D137</f>
        <v>0</v>
      </c>
      <c r="E137" s="274"/>
    </row>
    <row r="138" spans="1:5" ht="12" customHeight="1" x14ac:dyDescent="0.3">
      <c r="A138" s="15" t="s">
        <v>269</v>
      </c>
      <c r="B138" s="12" t="s">
        <v>457</v>
      </c>
      <c r="C138" s="717">
        <f>'IB_1.2.sz.mell.'!C138</f>
        <v>0</v>
      </c>
      <c r="D138" s="1476">
        <f>'IB_1.2.sz.mell.'!D138</f>
        <v>0</v>
      </c>
      <c r="E138" s="274"/>
    </row>
    <row r="139" spans="1:5" ht="12" customHeight="1" thickBot="1" x14ac:dyDescent="0.35">
      <c r="A139" s="13" t="s">
        <v>270</v>
      </c>
      <c r="B139" s="12" t="s">
        <v>458</v>
      </c>
      <c r="C139" s="717">
        <f>'IB_1.2.sz.mell.'!C139</f>
        <v>0</v>
      </c>
      <c r="D139" s="1476">
        <f>'IB_1.2.sz.mell.'!D139</f>
        <v>0</v>
      </c>
      <c r="E139" s="274"/>
    </row>
    <row r="140" spans="1:5" ht="12" customHeight="1" thickBot="1" x14ac:dyDescent="0.35">
      <c r="A140" s="20" t="s">
        <v>22</v>
      </c>
      <c r="B140" s="128" t="s">
        <v>450</v>
      </c>
      <c r="C140" s="407">
        <f>'IB_1.2.sz.mell.'!C140</f>
        <v>0</v>
      </c>
      <c r="D140" s="725">
        <f>'IB_1.2.sz.mell.'!D140</f>
        <v>0</v>
      </c>
      <c r="E140" s="273">
        <f>SUM(E141:E146)</f>
        <v>0</v>
      </c>
    </row>
    <row r="141" spans="1:5" ht="12" customHeight="1" x14ac:dyDescent="0.3">
      <c r="A141" s="15" t="s">
        <v>91</v>
      </c>
      <c r="B141" s="9" t="s">
        <v>459</v>
      </c>
      <c r="C141" s="717">
        <f>'IB_1.2.sz.mell.'!C141</f>
        <v>0</v>
      </c>
      <c r="D141" s="1476">
        <f>'IB_1.2.sz.mell.'!D141</f>
        <v>0</v>
      </c>
      <c r="E141" s="274"/>
    </row>
    <row r="142" spans="1:5" ht="12" customHeight="1" x14ac:dyDescent="0.3">
      <c r="A142" s="15" t="s">
        <v>92</v>
      </c>
      <c r="B142" s="9" t="s">
        <v>451</v>
      </c>
      <c r="C142" s="717">
        <f>'IB_1.2.sz.mell.'!C142</f>
        <v>0</v>
      </c>
      <c r="D142" s="1476">
        <f>'IB_1.2.sz.mell.'!D142</f>
        <v>0</v>
      </c>
      <c r="E142" s="274"/>
    </row>
    <row r="143" spans="1:5" ht="12" customHeight="1" x14ac:dyDescent="0.3">
      <c r="A143" s="15" t="s">
        <v>93</v>
      </c>
      <c r="B143" s="9" t="s">
        <v>452</v>
      </c>
      <c r="C143" s="717">
        <f>'IB_1.2.sz.mell.'!C143</f>
        <v>0</v>
      </c>
      <c r="D143" s="1476">
        <f>'IB_1.2.sz.mell.'!D143</f>
        <v>0</v>
      </c>
      <c r="E143" s="274"/>
    </row>
    <row r="144" spans="1:5" ht="12" customHeight="1" x14ac:dyDescent="0.3">
      <c r="A144" s="15" t="s">
        <v>175</v>
      </c>
      <c r="B144" s="9" t="s">
        <v>453</v>
      </c>
      <c r="C144" s="717">
        <f>'IB_1.2.sz.mell.'!C144</f>
        <v>0</v>
      </c>
      <c r="D144" s="1476">
        <f>'IB_1.2.sz.mell.'!D144</f>
        <v>0</v>
      </c>
      <c r="E144" s="274"/>
    </row>
    <row r="145" spans="1:9" ht="12" customHeight="1" x14ac:dyDescent="0.3">
      <c r="A145" s="15" t="s">
        <v>176</v>
      </c>
      <c r="B145" s="9" t="s">
        <v>454</v>
      </c>
      <c r="C145" s="717">
        <f>'IB_1.2.sz.mell.'!C145</f>
        <v>0</v>
      </c>
      <c r="D145" s="1476">
        <f>'IB_1.2.sz.mell.'!D145</f>
        <v>0</v>
      </c>
      <c r="E145" s="274"/>
    </row>
    <row r="146" spans="1:9" ht="12" customHeight="1" thickBot="1" x14ac:dyDescent="0.35">
      <c r="A146" s="18" t="s">
        <v>177</v>
      </c>
      <c r="B146" s="860" t="s">
        <v>455</v>
      </c>
      <c r="C146" s="721">
        <f>'IB_1.2.sz.mell.'!C146</f>
        <v>0</v>
      </c>
      <c r="D146" s="1515">
        <f>'IB_1.2.sz.mell.'!D146</f>
        <v>0</v>
      </c>
      <c r="E146" s="503"/>
    </row>
    <row r="147" spans="1:9" ht="12" customHeight="1" thickBot="1" x14ac:dyDescent="0.35">
      <c r="A147" s="20" t="s">
        <v>23</v>
      </c>
      <c r="B147" s="128" t="s">
        <v>463</v>
      </c>
      <c r="C147" s="414">
        <f>'IB_1.2.sz.mell.'!C147</f>
        <v>445354</v>
      </c>
      <c r="D147" s="726">
        <f>'IB_1.2.sz.mell.'!D147</f>
        <v>724090</v>
      </c>
      <c r="E147" s="457">
        <f>+E148+E149+E150+E151</f>
        <v>0</v>
      </c>
    </row>
    <row r="148" spans="1:9" ht="12" customHeight="1" x14ac:dyDescent="0.3">
      <c r="A148" s="15" t="s">
        <v>94</v>
      </c>
      <c r="B148" s="9" t="s">
        <v>371</v>
      </c>
      <c r="C148" s="717">
        <f>'IB_1.2.sz.mell.'!C148</f>
        <v>0</v>
      </c>
      <c r="D148" s="1476">
        <f>'IB_1.2.sz.mell.'!D148</f>
        <v>0</v>
      </c>
      <c r="E148" s="274"/>
    </row>
    <row r="149" spans="1:9" ht="12" customHeight="1" x14ac:dyDescent="0.3">
      <c r="A149" s="15" t="s">
        <v>95</v>
      </c>
      <c r="B149" s="9" t="s">
        <v>372</v>
      </c>
      <c r="C149" s="717">
        <f>'IB_1.2.sz.mell.'!C149</f>
        <v>445354</v>
      </c>
      <c r="D149" s="1476">
        <f>'IB_1.2.sz.mell.'!D149</f>
        <v>724090</v>
      </c>
      <c r="E149" s="274"/>
    </row>
    <row r="150" spans="1:9" ht="12" customHeight="1" x14ac:dyDescent="0.3">
      <c r="A150" s="15" t="s">
        <v>288</v>
      </c>
      <c r="B150" s="9" t="s">
        <v>464</v>
      </c>
      <c r="C150" s="717">
        <f>'IB_1.2.sz.mell.'!C150</f>
        <v>0</v>
      </c>
      <c r="D150" s="1476">
        <f>'IB_1.2.sz.mell.'!D150</f>
        <v>0</v>
      </c>
      <c r="E150" s="274"/>
    </row>
    <row r="151" spans="1:9" ht="12" customHeight="1" thickBot="1" x14ac:dyDescent="0.35">
      <c r="A151" s="13" t="s">
        <v>289</v>
      </c>
      <c r="B151" s="7" t="s">
        <v>390</v>
      </c>
      <c r="C151" s="717">
        <f>'IB_1.2.sz.mell.'!C151</f>
        <v>0</v>
      </c>
      <c r="D151" s="1476">
        <f>'IB_1.2.sz.mell.'!D151</f>
        <v>0</v>
      </c>
      <c r="E151" s="274"/>
    </row>
    <row r="152" spans="1:9" ht="12" customHeight="1" thickBot="1" x14ac:dyDescent="0.35">
      <c r="A152" s="20" t="s">
        <v>24</v>
      </c>
      <c r="B152" s="128" t="s">
        <v>465</v>
      </c>
      <c r="C152" s="511">
        <f>'IB_1.2.sz.mell.'!C152</f>
        <v>0</v>
      </c>
      <c r="D152" s="727">
        <f>'IB_1.2.sz.mell.'!D152</f>
        <v>0</v>
      </c>
      <c r="E152" s="505">
        <f>SUM(E153:E157)</f>
        <v>0</v>
      </c>
    </row>
    <row r="153" spans="1:9" ht="12" customHeight="1" x14ac:dyDescent="0.3">
      <c r="A153" s="15" t="s">
        <v>96</v>
      </c>
      <c r="B153" s="9" t="s">
        <v>460</v>
      </c>
      <c r="C153" s="717">
        <f>'IB_1.2.sz.mell.'!C153</f>
        <v>0</v>
      </c>
      <c r="D153" s="1476">
        <f>'IB_1.2.sz.mell.'!D153</f>
        <v>0</v>
      </c>
      <c r="E153" s="274"/>
    </row>
    <row r="154" spans="1:9" ht="12" customHeight="1" x14ac:dyDescent="0.3">
      <c r="A154" s="15" t="s">
        <v>97</v>
      </c>
      <c r="B154" s="9" t="s">
        <v>467</v>
      </c>
      <c r="C154" s="717">
        <f>'IB_1.2.sz.mell.'!C154</f>
        <v>0</v>
      </c>
      <c r="D154" s="1476">
        <f>'IB_1.2.sz.mell.'!D154</f>
        <v>0</v>
      </c>
      <c r="E154" s="274"/>
    </row>
    <row r="155" spans="1:9" ht="12" customHeight="1" x14ac:dyDescent="0.3">
      <c r="A155" s="15" t="s">
        <v>300</v>
      </c>
      <c r="B155" s="9" t="s">
        <v>462</v>
      </c>
      <c r="C155" s="717">
        <f>'IB_1.2.sz.mell.'!C155</f>
        <v>0</v>
      </c>
      <c r="D155" s="1476">
        <f>'IB_1.2.sz.mell.'!D155</f>
        <v>0</v>
      </c>
      <c r="E155" s="274"/>
    </row>
    <row r="156" spans="1:9" ht="12" customHeight="1" x14ac:dyDescent="0.3">
      <c r="A156" s="15" t="s">
        <v>301</v>
      </c>
      <c r="B156" s="9" t="s">
        <v>468</v>
      </c>
      <c r="C156" s="717">
        <f>'IB_1.2.sz.mell.'!C156</f>
        <v>0</v>
      </c>
      <c r="D156" s="1476">
        <f>'IB_1.2.sz.mell.'!D156</f>
        <v>0</v>
      </c>
      <c r="E156" s="274"/>
    </row>
    <row r="157" spans="1:9" ht="12" customHeight="1" thickBot="1" x14ac:dyDescent="0.35">
      <c r="A157" s="15" t="s">
        <v>466</v>
      </c>
      <c r="B157" s="9" t="s">
        <v>469</v>
      </c>
      <c r="C157" s="717">
        <f>'IB_1.2.sz.mell.'!C157</f>
        <v>0</v>
      </c>
      <c r="D157" s="1476">
        <f>'IB_1.2.sz.mell.'!D157</f>
        <v>0</v>
      </c>
      <c r="E157" s="274"/>
    </row>
    <row r="158" spans="1:9" ht="12" customHeight="1" thickBot="1" x14ac:dyDescent="0.35">
      <c r="A158" s="20" t="s">
        <v>25</v>
      </c>
      <c r="B158" s="128" t="s">
        <v>470</v>
      </c>
      <c r="C158" s="511">
        <f>'IB_1.2.sz.mell.'!C158</f>
        <v>0</v>
      </c>
      <c r="D158" s="727">
        <f>'IB_1.2.sz.mell.'!D158</f>
        <v>0</v>
      </c>
      <c r="E158" s="506"/>
    </row>
    <row r="159" spans="1:9" ht="12" customHeight="1" thickBot="1" x14ac:dyDescent="0.35">
      <c r="A159" s="20" t="s">
        <v>26</v>
      </c>
      <c r="B159" s="128" t="s">
        <v>471</v>
      </c>
      <c r="C159" s="511">
        <f>'IB_1.2.sz.mell.'!C159</f>
        <v>0</v>
      </c>
      <c r="D159" s="727">
        <f>'IB_1.2.sz.mell.'!D159</f>
        <v>0</v>
      </c>
      <c r="E159" s="506"/>
    </row>
    <row r="160" spans="1:9" ht="15.15" customHeight="1" thickBot="1" x14ac:dyDescent="0.35">
      <c r="A160" s="20" t="s">
        <v>27</v>
      </c>
      <c r="B160" s="128" t="s">
        <v>473</v>
      </c>
      <c r="C160" s="513">
        <f>'IB_1.2.sz.mell.'!C160</f>
        <v>445354</v>
      </c>
      <c r="D160" s="733">
        <f>'IB_1.2.sz.mell.'!D160</f>
        <v>724090</v>
      </c>
      <c r="E160" s="507">
        <f>+E136+E140+E147+E152+E158+E159</f>
        <v>0</v>
      </c>
      <c r="F160" s="437"/>
      <c r="G160" s="438"/>
      <c r="H160" s="438"/>
      <c r="I160" s="438"/>
    </row>
    <row r="161" spans="1:5" s="425" customFormat="1" ht="12.9" customHeight="1" thickBot="1" x14ac:dyDescent="0.3">
      <c r="A161" s="305" t="s">
        <v>28</v>
      </c>
      <c r="B161" s="390" t="s">
        <v>472</v>
      </c>
      <c r="C161" s="513">
        <f>'IB_1.2.sz.mell.'!C161</f>
        <v>62443841</v>
      </c>
      <c r="D161" s="733">
        <f>'IB_1.2.sz.mell.'!D161</f>
        <v>85038675</v>
      </c>
      <c r="E161" s="507">
        <f>+E135+E160</f>
        <v>0</v>
      </c>
    </row>
    <row r="162" spans="1:5" x14ac:dyDescent="0.3">
      <c r="C162" s="734">
        <f>'IB_1.2.sz.mell.'!C162</f>
        <v>0</v>
      </c>
      <c r="D162" s="734">
        <f>'IB_1.2.sz.mell.'!D162</f>
        <v>0</v>
      </c>
    </row>
    <row r="163" spans="1:5" x14ac:dyDescent="0.3">
      <c r="A163" s="1696" t="s">
        <v>373</v>
      </c>
      <c r="B163" s="1696"/>
      <c r="C163" s="1696"/>
      <c r="D163" s="1696"/>
      <c r="E163" s="1696"/>
    </row>
    <row r="164" spans="1:5" ht="15.15" customHeight="1" thickBot="1" x14ac:dyDescent="0.35">
      <c r="A164" s="1595" t="s">
        <v>154</v>
      </c>
      <c r="B164" s="1595"/>
      <c r="C164" s="317"/>
      <c r="E164" s="317" t="str">
        <f>E96</f>
        <v xml:space="preserve"> Forintban!</v>
      </c>
    </row>
    <row r="165" spans="1:5" ht="25.5" customHeight="1" thickBot="1" x14ac:dyDescent="0.35">
      <c r="A165" s="20">
        <v>1</v>
      </c>
      <c r="B165" s="27" t="s">
        <v>474</v>
      </c>
      <c r="C165" s="736">
        <f>+C68-C135</f>
        <v>-43554646</v>
      </c>
      <c r="D165" s="407">
        <f>+D68-D135</f>
        <v>-50017788</v>
      </c>
      <c r="E165" s="273">
        <f>+E68-E135</f>
        <v>0</v>
      </c>
    </row>
    <row r="166" spans="1:5" ht="32.4" customHeight="1" thickBot="1" x14ac:dyDescent="0.35">
      <c r="A166" s="20" t="s">
        <v>19</v>
      </c>
      <c r="B166" s="27" t="s">
        <v>480</v>
      </c>
      <c r="C166" s="407">
        <f>+C92-C160</f>
        <v>43554646</v>
      </c>
      <c r="D166" s="407">
        <f>+D92-D160</f>
        <v>50017788</v>
      </c>
      <c r="E166" s="273">
        <f>+E92-E160</f>
        <v>0</v>
      </c>
    </row>
  </sheetData>
  <sheetProtection sheet="1"/>
  <mergeCells count="16">
    <mergeCell ref="A7:B7"/>
    <mergeCell ref="B1:E1"/>
    <mergeCell ref="A2:E2"/>
    <mergeCell ref="A3:E3"/>
    <mergeCell ref="A4:E4"/>
    <mergeCell ref="A6:E6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>
    <tabColor theme="5"/>
  </sheetPr>
  <dimension ref="A1:I166"/>
  <sheetViews>
    <sheetView zoomScale="120" zoomScaleNormal="120" zoomScaleSheetLayoutView="100" workbookViewId="0">
      <selection activeCell="G170" sqref="G170"/>
    </sheetView>
  </sheetViews>
  <sheetFormatPr defaultColWidth="9.33203125" defaultRowHeight="15.6" x14ac:dyDescent="0.3"/>
  <cols>
    <col min="1" max="1" width="9.44140625" style="391" customWidth="1"/>
    <col min="2" max="2" width="65.77734375" style="391" customWidth="1"/>
    <col min="3" max="3" width="17.77734375" style="392" customWidth="1"/>
    <col min="4" max="5" width="17.77734375" style="423" customWidth="1"/>
    <col min="6" max="16384" width="9.33203125" style="423"/>
  </cols>
  <sheetData>
    <row r="1" spans="1:5" x14ac:dyDescent="0.3">
      <c r="A1" s="643"/>
      <c r="B1" s="1589" t="str">
        <f>CONCATENATE("1.3. melléklet ",Z_ALAPADATOK!A7," ",Z_ALAPADATOK!B7," ",Z_ALAPADATOK!C7," ",Z_ALAPADATOK!D7," ",Z_ALAPADATOK!E7," ",Z_ALAPADATOK!F7," ",Z_ALAPADATOK!G7," ",Z_ALAPADATOK!H7)</f>
        <v>1.3. melléklet a …. / 2020 ( … ) önkormányzati rendelethez</v>
      </c>
      <c r="C1" s="1590"/>
      <c r="D1" s="1590"/>
      <c r="E1" s="1590"/>
    </row>
    <row r="2" spans="1:5" x14ac:dyDescent="0.3">
      <c r="A2" s="1699" t="str">
        <f>CONCATENATE(Z_ALAPADATOK!A3)</f>
        <v>Hidegkút Község Önkormányzata</v>
      </c>
      <c r="B2" s="1801"/>
      <c r="C2" s="1801"/>
      <c r="D2" s="1801"/>
      <c r="E2" s="1801"/>
    </row>
    <row r="3" spans="1:5" x14ac:dyDescent="0.3">
      <c r="A3" s="1699"/>
      <c r="B3" s="1699"/>
      <c r="C3" s="1700"/>
      <c r="D3" s="1699"/>
      <c r="E3" s="1699"/>
    </row>
    <row r="4" spans="1:5" ht="15" customHeight="1" x14ac:dyDescent="0.3">
      <c r="A4" s="1699" t="s">
        <v>1131</v>
      </c>
      <c r="B4" s="1699"/>
      <c r="C4" s="1700"/>
      <c r="D4" s="1699"/>
      <c r="E4" s="1699"/>
    </row>
    <row r="5" spans="1:5" x14ac:dyDescent="0.3">
      <c r="A5" s="643"/>
      <c r="B5" s="643"/>
      <c r="C5" s="647"/>
      <c r="D5" s="690"/>
      <c r="E5" s="690"/>
    </row>
    <row r="6" spans="1:5" ht="15.9" customHeight="1" x14ac:dyDescent="0.3">
      <c r="A6" s="1591" t="s">
        <v>15</v>
      </c>
      <c r="B6" s="1591"/>
      <c r="C6" s="1591"/>
      <c r="D6" s="1591"/>
      <c r="E6" s="1591"/>
    </row>
    <row r="7" spans="1:5" ht="15.9" customHeight="1" thickBot="1" x14ac:dyDescent="0.35">
      <c r="A7" s="1592" t="s">
        <v>152</v>
      </c>
      <c r="B7" s="1592"/>
      <c r="C7" s="691"/>
      <c r="D7" s="690"/>
      <c r="E7" s="691" t="str">
        <f>CONCATENATE('Z_1.2.sz.mell.'!E7)</f>
        <v xml:space="preserve"> Forintban!</v>
      </c>
    </row>
    <row r="8" spans="1:5" x14ac:dyDescent="0.3">
      <c r="A8" s="1688" t="s">
        <v>69</v>
      </c>
      <c r="B8" s="1690" t="s">
        <v>17</v>
      </c>
      <c r="C8" s="1692" t="str">
        <f>+CONCATENATE(LEFT(Z_ÖSSZEFÜGGÉSEK!A6,4),". évi")</f>
        <v>2019. évi</v>
      </c>
      <c r="D8" s="1693"/>
      <c r="E8" s="1695"/>
    </row>
    <row r="9" spans="1:5" ht="23.4" thickBot="1" x14ac:dyDescent="0.35">
      <c r="A9" s="1689"/>
      <c r="B9" s="1691"/>
      <c r="C9" s="855" t="s">
        <v>759</v>
      </c>
      <c r="D9" s="856" t="s">
        <v>825</v>
      </c>
      <c r="E9" s="857" t="str">
        <f>CONCATENATE('Z_1.2.sz.mell.'!E9)</f>
        <v>2019. XII. 31.
teljesítés</v>
      </c>
    </row>
    <row r="10" spans="1:5" s="424" customFormat="1" ht="12" customHeight="1" thickBot="1" x14ac:dyDescent="0.25">
      <c r="A10" s="419" t="s">
        <v>493</v>
      </c>
      <c r="B10" s="420" t="s">
        <v>494</v>
      </c>
      <c r="C10" s="420" t="s">
        <v>495</v>
      </c>
      <c r="D10" s="420" t="s">
        <v>497</v>
      </c>
      <c r="E10" s="858" t="s">
        <v>496</v>
      </c>
    </row>
    <row r="11" spans="1:5" s="425" customFormat="1" ht="12" customHeight="1" thickBot="1" x14ac:dyDescent="0.3">
      <c r="A11" s="20" t="s">
        <v>18</v>
      </c>
      <c r="B11" s="21" t="s">
        <v>252</v>
      </c>
      <c r="C11" s="407">
        <f>'IB_1.3.sz.mell.'!C11</f>
        <v>0</v>
      </c>
      <c r="D11" s="407">
        <f>'IB_1.3.sz.mell.'!D11</f>
        <v>0</v>
      </c>
      <c r="E11" s="273">
        <f>+E12+E13+E14+E15+E16+E17</f>
        <v>0</v>
      </c>
    </row>
    <row r="12" spans="1:5" s="425" customFormat="1" ht="12" customHeight="1" x14ac:dyDescent="0.25">
      <c r="A12" s="15" t="s">
        <v>98</v>
      </c>
      <c r="B12" s="426" t="s">
        <v>253</v>
      </c>
      <c r="C12" s="699">
        <f>'IB_1.3.sz.mell.'!C12</f>
        <v>0</v>
      </c>
      <c r="D12" s="699">
        <f>'IB_1.3.sz.mell.'!D12</f>
        <v>0</v>
      </c>
      <c r="E12" s="275"/>
    </row>
    <row r="13" spans="1:5" s="425" customFormat="1" ht="12" customHeight="1" x14ac:dyDescent="0.25">
      <c r="A13" s="14" t="s">
        <v>99</v>
      </c>
      <c r="B13" s="427" t="s">
        <v>254</v>
      </c>
      <c r="C13" s="717">
        <f>'IB_1.3.sz.mell.'!C13</f>
        <v>0</v>
      </c>
      <c r="D13" s="717">
        <f>'IB_1.3.sz.mell.'!D13</f>
        <v>0</v>
      </c>
      <c r="E13" s="274"/>
    </row>
    <row r="14" spans="1:5" s="425" customFormat="1" ht="12" customHeight="1" x14ac:dyDescent="0.25">
      <c r="A14" s="14" t="s">
        <v>100</v>
      </c>
      <c r="B14" s="427" t="s">
        <v>255</v>
      </c>
      <c r="C14" s="717">
        <f>'IB_1.3.sz.mell.'!C14</f>
        <v>0</v>
      </c>
      <c r="D14" s="717">
        <f>'IB_1.3.sz.mell.'!D14</f>
        <v>0</v>
      </c>
      <c r="E14" s="274"/>
    </row>
    <row r="15" spans="1:5" s="425" customFormat="1" ht="12" customHeight="1" x14ac:dyDescent="0.25">
      <c r="A15" s="14" t="s">
        <v>101</v>
      </c>
      <c r="B15" s="427" t="s">
        <v>256</v>
      </c>
      <c r="C15" s="717">
        <f>'IB_1.3.sz.mell.'!C15</f>
        <v>0</v>
      </c>
      <c r="D15" s="717">
        <f>'IB_1.3.sz.mell.'!D15</f>
        <v>0</v>
      </c>
      <c r="E15" s="274"/>
    </row>
    <row r="16" spans="1:5" s="425" customFormat="1" ht="12" customHeight="1" x14ac:dyDescent="0.25">
      <c r="A16" s="14" t="s">
        <v>148</v>
      </c>
      <c r="B16" s="303" t="s">
        <v>432</v>
      </c>
      <c r="C16" s="717">
        <f>'IB_1.3.sz.mell.'!C16</f>
        <v>0</v>
      </c>
      <c r="D16" s="717">
        <f>'IB_1.3.sz.mell.'!D16</f>
        <v>0</v>
      </c>
      <c r="E16" s="274"/>
    </row>
    <row r="17" spans="1:5" s="425" customFormat="1" ht="12" customHeight="1" thickBot="1" x14ac:dyDescent="0.3">
      <c r="A17" s="16" t="s">
        <v>102</v>
      </c>
      <c r="B17" s="304" t="s">
        <v>433</v>
      </c>
      <c r="C17" s="717">
        <f>'IB_1.3.sz.mell.'!C17</f>
        <v>0</v>
      </c>
      <c r="D17" s="717">
        <f>'IB_1.3.sz.mell.'!D17</f>
        <v>0</v>
      </c>
      <c r="E17" s="274"/>
    </row>
    <row r="18" spans="1:5" s="425" customFormat="1" ht="12" customHeight="1" thickBot="1" x14ac:dyDescent="0.3">
      <c r="A18" s="20" t="s">
        <v>19</v>
      </c>
      <c r="B18" s="302" t="s">
        <v>257</v>
      </c>
      <c r="C18" s="407">
        <f>'IB_1.3.sz.mell.'!C18</f>
        <v>0</v>
      </c>
      <c r="D18" s="407">
        <f>'IB_1.3.sz.mell.'!D18</f>
        <v>0</v>
      </c>
      <c r="E18" s="273">
        <f>+E19+E20+E21+E22+E23</f>
        <v>0</v>
      </c>
    </row>
    <row r="19" spans="1:5" s="425" customFormat="1" ht="12" customHeight="1" x14ac:dyDescent="0.25">
      <c r="A19" s="15" t="s">
        <v>104</v>
      </c>
      <c r="B19" s="426" t="s">
        <v>258</v>
      </c>
      <c r="C19" s="699">
        <f>'IB_1.3.sz.mell.'!C19</f>
        <v>0</v>
      </c>
      <c r="D19" s="699">
        <f>'IB_1.3.sz.mell.'!D19</f>
        <v>0</v>
      </c>
      <c r="E19" s="275"/>
    </row>
    <row r="20" spans="1:5" s="425" customFormat="1" ht="12" customHeight="1" x14ac:dyDescent="0.25">
      <c r="A20" s="14" t="s">
        <v>105</v>
      </c>
      <c r="B20" s="427" t="s">
        <v>259</v>
      </c>
      <c r="C20" s="717">
        <f>'IB_1.3.sz.mell.'!C20</f>
        <v>0</v>
      </c>
      <c r="D20" s="717">
        <f>'IB_1.3.sz.mell.'!D20</f>
        <v>0</v>
      </c>
      <c r="E20" s="274"/>
    </row>
    <row r="21" spans="1:5" s="425" customFormat="1" ht="12" customHeight="1" x14ac:dyDescent="0.25">
      <c r="A21" s="14" t="s">
        <v>106</v>
      </c>
      <c r="B21" s="427" t="s">
        <v>422</v>
      </c>
      <c r="C21" s="717">
        <f>'IB_1.3.sz.mell.'!C21</f>
        <v>0</v>
      </c>
      <c r="D21" s="717">
        <f>'IB_1.3.sz.mell.'!D21</f>
        <v>0</v>
      </c>
      <c r="E21" s="274"/>
    </row>
    <row r="22" spans="1:5" s="425" customFormat="1" ht="12" customHeight="1" x14ac:dyDescent="0.25">
      <c r="A22" s="14" t="s">
        <v>107</v>
      </c>
      <c r="B22" s="427" t="s">
        <v>423</v>
      </c>
      <c r="C22" s="717">
        <f>'IB_1.3.sz.mell.'!C22</f>
        <v>0</v>
      </c>
      <c r="D22" s="717">
        <f>'IB_1.3.sz.mell.'!D22</f>
        <v>0</v>
      </c>
      <c r="E22" s="274"/>
    </row>
    <row r="23" spans="1:5" s="425" customFormat="1" ht="12" customHeight="1" x14ac:dyDescent="0.25">
      <c r="A23" s="14" t="s">
        <v>108</v>
      </c>
      <c r="B23" s="427" t="s">
        <v>260</v>
      </c>
      <c r="C23" s="717">
        <f>'IB_1.3.sz.mell.'!C23</f>
        <v>0</v>
      </c>
      <c r="D23" s="717">
        <f>'IB_1.3.sz.mell.'!D23</f>
        <v>0</v>
      </c>
      <c r="E23" s="274"/>
    </row>
    <row r="24" spans="1:5" s="425" customFormat="1" ht="12" customHeight="1" thickBot="1" x14ac:dyDescent="0.3">
      <c r="A24" s="16" t="s">
        <v>117</v>
      </c>
      <c r="B24" s="304" t="s">
        <v>261</v>
      </c>
      <c r="C24" s="719">
        <f>'IB_1.3.sz.mell.'!C24</f>
        <v>0</v>
      </c>
      <c r="D24" s="719">
        <f>'IB_1.3.sz.mell.'!D24</f>
        <v>0</v>
      </c>
      <c r="E24" s="276"/>
    </row>
    <row r="25" spans="1:5" s="425" customFormat="1" ht="12" customHeight="1" thickBot="1" x14ac:dyDescent="0.3">
      <c r="A25" s="20" t="s">
        <v>20</v>
      </c>
      <c r="B25" s="21" t="s">
        <v>262</v>
      </c>
      <c r="C25" s="407">
        <f>'IB_1.3.sz.mell.'!C25</f>
        <v>0</v>
      </c>
      <c r="D25" s="407">
        <f>'IB_1.3.sz.mell.'!D25</f>
        <v>0</v>
      </c>
      <c r="E25" s="273">
        <f>+E26+E27+E28+E29+E30</f>
        <v>0</v>
      </c>
    </row>
    <row r="26" spans="1:5" s="425" customFormat="1" ht="12" customHeight="1" x14ac:dyDescent="0.25">
      <c r="A26" s="15" t="s">
        <v>87</v>
      </c>
      <c r="B26" s="426" t="s">
        <v>263</v>
      </c>
      <c r="C26" s="699">
        <f>'IB_1.3.sz.mell.'!C26</f>
        <v>0</v>
      </c>
      <c r="D26" s="699">
        <f>'IB_1.3.sz.mell.'!D26</f>
        <v>0</v>
      </c>
      <c r="E26" s="275"/>
    </row>
    <row r="27" spans="1:5" s="425" customFormat="1" ht="12" customHeight="1" x14ac:dyDescent="0.25">
      <c r="A27" s="14" t="s">
        <v>88</v>
      </c>
      <c r="B27" s="427" t="s">
        <v>264</v>
      </c>
      <c r="C27" s="717">
        <f>'IB_1.3.sz.mell.'!C27</f>
        <v>0</v>
      </c>
      <c r="D27" s="717">
        <f>'IB_1.3.sz.mell.'!D27</f>
        <v>0</v>
      </c>
      <c r="E27" s="274"/>
    </row>
    <row r="28" spans="1:5" s="425" customFormat="1" ht="12" customHeight="1" x14ac:dyDescent="0.25">
      <c r="A28" s="14" t="s">
        <v>89</v>
      </c>
      <c r="B28" s="427" t="s">
        <v>424</v>
      </c>
      <c r="C28" s="717">
        <f>'IB_1.3.sz.mell.'!C28</f>
        <v>0</v>
      </c>
      <c r="D28" s="717">
        <f>'IB_1.3.sz.mell.'!D28</f>
        <v>0</v>
      </c>
      <c r="E28" s="274"/>
    </row>
    <row r="29" spans="1:5" s="425" customFormat="1" ht="12" customHeight="1" x14ac:dyDescent="0.25">
      <c r="A29" s="14" t="s">
        <v>90</v>
      </c>
      <c r="B29" s="427" t="s">
        <v>425</v>
      </c>
      <c r="C29" s="717">
        <f>'IB_1.3.sz.mell.'!C29</f>
        <v>0</v>
      </c>
      <c r="D29" s="717">
        <f>'IB_1.3.sz.mell.'!D29</f>
        <v>0</v>
      </c>
      <c r="E29" s="274"/>
    </row>
    <row r="30" spans="1:5" s="425" customFormat="1" ht="12" customHeight="1" x14ac:dyDescent="0.25">
      <c r="A30" s="14" t="s">
        <v>171</v>
      </c>
      <c r="B30" s="427" t="s">
        <v>265</v>
      </c>
      <c r="C30" s="717">
        <f>'IB_1.3.sz.mell.'!C30</f>
        <v>0</v>
      </c>
      <c r="D30" s="717">
        <f>'IB_1.3.sz.mell.'!D30</f>
        <v>0</v>
      </c>
      <c r="E30" s="274"/>
    </row>
    <row r="31" spans="1:5" s="425" customFormat="1" ht="12" customHeight="1" thickBot="1" x14ac:dyDescent="0.3">
      <c r="A31" s="16" t="s">
        <v>172</v>
      </c>
      <c r="B31" s="428" t="s">
        <v>266</v>
      </c>
      <c r="C31" s="719">
        <f>'IB_1.3.sz.mell.'!C31</f>
        <v>0</v>
      </c>
      <c r="D31" s="719">
        <f>'IB_1.3.sz.mell.'!D31</f>
        <v>0</v>
      </c>
      <c r="E31" s="276"/>
    </row>
    <row r="32" spans="1:5" s="425" customFormat="1" ht="12" customHeight="1" thickBot="1" x14ac:dyDescent="0.3">
      <c r="A32" s="20" t="s">
        <v>173</v>
      </c>
      <c r="B32" s="21" t="s">
        <v>551</v>
      </c>
      <c r="C32" s="414">
        <f>'IB_1.3.sz.mell.'!C32</f>
        <v>0</v>
      </c>
      <c r="D32" s="414">
        <f>'IB_1.3.sz.mell.'!D32</f>
        <v>0</v>
      </c>
      <c r="E32" s="457">
        <f>SUM(E33:E39)</f>
        <v>0</v>
      </c>
    </row>
    <row r="33" spans="1:5" s="425" customFormat="1" ht="12" customHeight="1" x14ac:dyDescent="0.25">
      <c r="A33" s="15" t="s">
        <v>268</v>
      </c>
      <c r="B33" s="426" t="s">
        <v>555</v>
      </c>
      <c r="C33" s="699">
        <f>'IB_1.3.sz.mell.'!C33</f>
        <v>0</v>
      </c>
      <c r="D33" s="699">
        <f>'IB_1.3.sz.mell.'!D33</f>
        <v>0</v>
      </c>
      <c r="E33" s="275"/>
    </row>
    <row r="34" spans="1:5" s="425" customFormat="1" ht="12" customHeight="1" x14ac:dyDescent="0.25">
      <c r="A34" s="14" t="s">
        <v>269</v>
      </c>
      <c r="B34" s="427" t="s">
        <v>556</v>
      </c>
      <c r="C34" s="717">
        <f>'IB_1.3.sz.mell.'!C34</f>
        <v>0</v>
      </c>
      <c r="D34" s="717">
        <f>'IB_1.3.sz.mell.'!D34</f>
        <v>0</v>
      </c>
      <c r="E34" s="274"/>
    </row>
    <row r="35" spans="1:5" s="425" customFormat="1" ht="12" customHeight="1" x14ac:dyDescent="0.25">
      <c r="A35" s="14" t="s">
        <v>270</v>
      </c>
      <c r="B35" s="427" t="s">
        <v>557</v>
      </c>
      <c r="C35" s="717">
        <f>'IB_1.3.sz.mell.'!C35</f>
        <v>0</v>
      </c>
      <c r="D35" s="717">
        <f>'IB_1.3.sz.mell.'!D35</f>
        <v>0</v>
      </c>
      <c r="E35" s="274"/>
    </row>
    <row r="36" spans="1:5" s="425" customFormat="1" ht="12" customHeight="1" x14ac:dyDescent="0.25">
      <c r="A36" s="14" t="s">
        <v>271</v>
      </c>
      <c r="B36" s="427" t="s">
        <v>558</v>
      </c>
      <c r="C36" s="717">
        <f>'IB_1.3.sz.mell.'!C36</f>
        <v>0</v>
      </c>
      <c r="D36" s="717">
        <f>'IB_1.3.sz.mell.'!D36</f>
        <v>0</v>
      </c>
      <c r="E36" s="274"/>
    </row>
    <row r="37" spans="1:5" s="425" customFormat="1" ht="12" customHeight="1" x14ac:dyDescent="0.25">
      <c r="A37" s="14" t="s">
        <v>552</v>
      </c>
      <c r="B37" s="427" t="s">
        <v>272</v>
      </c>
      <c r="C37" s="717">
        <f>'IB_1.3.sz.mell.'!C37</f>
        <v>0</v>
      </c>
      <c r="D37" s="717">
        <f>'IB_1.3.sz.mell.'!D37</f>
        <v>0</v>
      </c>
      <c r="E37" s="274"/>
    </row>
    <row r="38" spans="1:5" s="425" customFormat="1" ht="12" customHeight="1" x14ac:dyDescent="0.25">
      <c r="A38" s="14" t="s">
        <v>553</v>
      </c>
      <c r="B38" s="427" t="s">
        <v>273</v>
      </c>
      <c r="C38" s="717">
        <f>'IB_1.3.sz.mell.'!C38</f>
        <v>0</v>
      </c>
      <c r="D38" s="717">
        <f>'IB_1.3.sz.mell.'!D38</f>
        <v>0</v>
      </c>
      <c r="E38" s="274"/>
    </row>
    <row r="39" spans="1:5" s="425" customFormat="1" ht="12" customHeight="1" thickBot="1" x14ac:dyDescent="0.3">
      <c r="A39" s="16" t="s">
        <v>554</v>
      </c>
      <c r="B39" s="525" t="s">
        <v>274</v>
      </c>
      <c r="C39" s="719">
        <f>'IB_1.3.sz.mell.'!C39</f>
        <v>0</v>
      </c>
      <c r="D39" s="719">
        <f>'IB_1.3.sz.mell.'!D39</f>
        <v>0</v>
      </c>
      <c r="E39" s="276"/>
    </row>
    <row r="40" spans="1:5" s="425" customFormat="1" ht="12" customHeight="1" thickBot="1" x14ac:dyDescent="0.3">
      <c r="A40" s="20" t="s">
        <v>22</v>
      </c>
      <c r="B40" s="21" t="s">
        <v>434</v>
      </c>
      <c r="C40" s="407">
        <f>'IB_1.3.sz.mell.'!C40</f>
        <v>0</v>
      </c>
      <c r="D40" s="407">
        <f>'IB_1.3.sz.mell.'!D40</f>
        <v>0</v>
      </c>
      <c r="E40" s="273">
        <f>SUM(E41:E51)</f>
        <v>0</v>
      </c>
    </row>
    <row r="41" spans="1:5" s="425" customFormat="1" ht="12" customHeight="1" x14ac:dyDescent="0.25">
      <c r="A41" s="15" t="s">
        <v>91</v>
      </c>
      <c r="B41" s="426" t="s">
        <v>277</v>
      </c>
      <c r="C41" s="699">
        <f>'IB_1.3.sz.mell.'!C41</f>
        <v>0</v>
      </c>
      <c r="D41" s="699">
        <f>'IB_1.3.sz.mell.'!D41</f>
        <v>0</v>
      </c>
      <c r="E41" s="275"/>
    </row>
    <row r="42" spans="1:5" s="425" customFormat="1" ht="12" customHeight="1" x14ac:dyDescent="0.25">
      <c r="A42" s="14" t="s">
        <v>92</v>
      </c>
      <c r="B42" s="427" t="s">
        <v>278</v>
      </c>
      <c r="C42" s="717">
        <f>'IB_1.3.sz.mell.'!C42</f>
        <v>0</v>
      </c>
      <c r="D42" s="717">
        <f>'IB_1.3.sz.mell.'!D42</f>
        <v>0</v>
      </c>
      <c r="E42" s="274"/>
    </row>
    <row r="43" spans="1:5" s="425" customFormat="1" ht="12" customHeight="1" x14ac:dyDescent="0.25">
      <c r="A43" s="14" t="s">
        <v>93</v>
      </c>
      <c r="B43" s="427" t="s">
        <v>279</v>
      </c>
      <c r="C43" s="717">
        <f>'IB_1.3.sz.mell.'!C43</f>
        <v>0</v>
      </c>
      <c r="D43" s="717">
        <f>'IB_1.3.sz.mell.'!D43</f>
        <v>0</v>
      </c>
      <c r="E43" s="274"/>
    </row>
    <row r="44" spans="1:5" s="425" customFormat="1" ht="12" customHeight="1" x14ac:dyDescent="0.25">
      <c r="A44" s="14" t="s">
        <v>175</v>
      </c>
      <c r="B44" s="427" t="s">
        <v>280</v>
      </c>
      <c r="C44" s="717">
        <f>'IB_1.3.sz.mell.'!C44</f>
        <v>0</v>
      </c>
      <c r="D44" s="717">
        <f>'IB_1.3.sz.mell.'!D44</f>
        <v>0</v>
      </c>
      <c r="E44" s="274"/>
    </row>
    <row r="45" spans="1:5" s="425" customFormat="1" ht="12" customHeight="1" x14ac:dyDescent="0.25">
      <c r="A45" s="14" t="s">
        <v>176</v>
      </c>
      <c r="B45" s="427" t="s">
        <v>281</v>
      </c>
      <c r="C45" s="717">
        <f>'IB_1.3.sz.mell.'!C45</f>
        <v>0</v>
      </c>
      <c r="D45" s="717">
        <f>'IB_1.3.sz.mell.'!D45</f>
        <v>0</v>
      </c>
      <c r="E45" s="274"/>
    </row>
    <row r="46" spans="1:5" s="425" customFormat="1" ht="12" customHeight="1" x14ac:dyDescent="0.25">
      <c r="A46" s="14" t="s">
        <v>177</v>
      </c>
      <c r="B46" s="427" t="s">
        <v>282</v>
      </c>
      <c r="C46" s="717">
        <f>'IB_1.3.sz.mell.'!C46</f>
        <v>0</v>
      </c>
      <c r="D46" s="717">
        <f>'IB_1.3.sz.mell.'!D46</f>
        <v>0</v>
      </c>
      <c r="E46" s="274"/>
    </row>
    <row r="47" spans="1:5" s="425" customFormat="1" ht="12" customHeight="1" x14ac:dyDescent="0.25">
      <c r="A47" s="14" t="s">
        <v>178</v>
      </c>
      <c r="B47" s="427" t="s">
        <v>283</v>
      </c>
      <c r="C47" s="717">
        <f>'IB_1.3.sz.mell.'!C47</f>
        <v>0</v>
      </c>
      <c r="D47" s="717">
        <f>'IB_1.3.sz.mell.'!D47</f>
        <v>0</v>
      </c>
      <c r="E47" s="274"/>
    </row>
    <row r="48" spans="1:5" s="425" customFormat="1" ht="12" customHeight="1" x14ac:dyDescent="0.25">
      <c r="A48" s="14" t="s">
        <v>179</v>
      </c>
      <c r="B48" s="427" t="s">
        <v>559</v>
      </c>
      <c r="C48" s="717">
        <f>'IB_1.3.sz.mell.'!C48</f>
        <v>0</v>
      </c>
      <c r="D48" s="717">
        <f>'IB_1.3.sz.mell.'!D48</f>
        <v>0</v>
      </c>
      <c r="E48" s="274"/>
    </row>
    <row r="49" spans="1:5" s="425" customFormat="1" ht="12" customHeight="1" x14ac:dyDescent="0.25">
      <c r="A49" s="14" t="s">
        <v>275</v>
      </c>
      <c r="B49" s="427" t="s">
        <v>285</v>
      </c>
      <c r="C49" s="710">
        <f>'IB_1.3.sz.mell.'!C49</f>
        <v>0</v>
      </c>
      <c r="D49" s="710">
        <f>'IB_1.3.sz.mell.'!D49</f>
        <v>0</v>
      </c>
      <c r="E49" s="277"/>
    </row>
    <row r="50" spans="1:5" s="425" customFormat="1" ht="12" customHeight="1" x14ac:dyDescent="0.25">
      <c r="A50" s="16" t="s">
        <v>276</v>
      </c>
      <c r="B50" s="428" t="s">
        <v>436</v>
      </c>
      <c r="C50" s="790">
        <f>'IB_1.3.sz.mell.'!C50</f>
        <v>0</v>
      </c>
      <c r="D50" s="790">
        <f>'IB_1.3.sz.mell.'!D50</f>
        <v>0</v>
      </c>
      <c r="E50" s="278"/>
    </row>
    <row r="51" spans="1:5" s="425" customFormat="1" ht="12" customHeight="1" thickBot="1" x14ac:dyDescent="0.3">
      <c r="A51" s="16" t="s">
        <v>435</v>
      </c>
      <c r="B51" s="304" t="s">
        <v>286</v>
      </c>
      <c r="C51" s="790">
        <f>'IB_1.3.sz.mell.'!C51</f>
        <v>0</v>
      </c>
      <c r="D51" s="790">
        <f>'IB_1.3.sz.mell.'!D51</f>
        <v>0</v>
      </c>
      <c r="E51" s="278"/>
    </row>
    <row r="52" spans="1:5" s="425" customFormat="1" ht="12" customHeight="1" thickBot="1" x14ac:dyDescent="0.3">
      <c r="A52" s="20" t="s">
        <v>23</v>
      </c>
      <c r="B52" s="21" t="s">
        <v>287</v>
      </c>
      <c r="C52" s="407">
        <f>'IB_1.3.sz.mell.'!C52</f>
        <v>0</v>
      </c>
      <c r="D52" s="407">
        <f>'IB_1.3.sz.mell.'!D52</f>
        <v>0</v>
      </c>
      <c r="E52" s="273">
        <f>SUM(E53:E57)</f>
        <v>0</v>
      </c>
    </row>
    <row r="53" spans="1:5" s="425" customFormat="1" ht="12" customHeight="1" x14ac:dyDescent="0.25">
      <c r="A53" s="15" t="s">
        <v>94</v>
      </c>
      <c r="B53" s="426" t="s">
        <v>291</v>
      </c>
      <c r="C53" s="703">
        <f>'IB_1.3.sz.mell.'!C53</f>
        <v>0</v>
      </c>
      <c r="D53" s="703">
        <f>'IB_1.3.sz.mell.'!D53</f>
        <v>0</v>
      </c>
      <c r="E53" s="300"/>
    </row>
    <row r="54" spans="1:5" s="425" customFormat="1" ht="12" customHeight="1" x14ac:dyDescent="0.25">
      <c r="A54" s="14" t="s">
        <v>95</v>
      </c>
      <c r="B54" s="427" t="s">
        <v>292</v>
      </c>
      <c r="C54" s="710">
        <f>'IB_1.3.sz.mell.'!C54</f>
        <v>0</v>
      </c>
      <c r="D54" s="710">
        <f>'IB_1.3.sz.mell.'!D54</f>
        <v>0</v>
      </c>
      <c r="E54" s="277"/>
    </row>
    <row r="55" spans="1:5" s="425" customFormat="1" ht="12" customHeight="1" x14ac:dyDescent="0.25">
      <c r="A55" s="14" t="s">
        <v>288</v>
      </c>
      <c r="B55" s="427" t="s">
        <v>293</v>
      </c>
      <c r="C55" s="710">
        <f>'IB_1.3.sz.mell.'!C55</f>
        <v>0</v>
      </c>
      <c r="D55" s="710">
        <f>'IB_1.3.sz.mell.'!D55</f>
        <v>0</v>
      </c>
      <c r="E55" s="277"/>
    </row>
    <row r="56" spans="1:5" s="425" customFormat="1" ht="12" customHeight="1" x14ac:dyDescent="0.25">
      <c r="A56" s="14" t="s">
        <v>289</v>
      </c>
      <c r="B56" s="427" t="s">
        <v>294</v>
      </c>
      <c r="C56" s="710">
        <f>'IB_1.3.sz.mell.'!C56</f>
        <v>0</v>
      </c>
      <c r="D56" s="710">
        <f>'IB_1.3.sz.mell.'!D56</f>
        <v>0</v>
      </c>
      <c r="E56" s="277"/>
    </row>
    <row r="57" spans="1:5" s="425" customFormat="1" ht="12" customHeight="1" thickBot="1" x14ac:dyDescent="0.3">
      <c r="A57" s="16" t="s">
        <v>290</v>
      </c>
      <c r="B57" s="304" t="s">
        <v>295</v>
      </c>
      <c r="C57" s="790">
        <f>'IB_1.3.sz.mell.'!C57</f>
        <v>0</v>
      </c>
      <c r="D57" s="790">
        <f>'IB_1.3.sz.mell.'!D57</f>
        <v>0</v>
      </c>
      <c r="E57" s="278"/>
    </row>
    <row r="58" spans="1:5" s="425" customFormat="1" ht="12" customHeight="1" thickBot="1" x14ac:dyDescent="0.3">
      <c r="A58" s="20" t="s">
        <v>180</v>
      </c>
      <c r="B58" s="21" t="s">
        <v>296</v>
      </c>
      <c r="C58" s="407">
        <f>'IB_1.3.sz.mell.'!C58</f>
        <v>0</v>
      </c>
      <c r="D58" s="407">
        <f>'IB_1.3.sz.mell.'!D58</f>
        <v>0</v>
      </c>
      <c r="E58" s="273">
        <f>SUM(E59:E61)</f>
        <v>0</v>
      </c>
    </row>
    <row r="59" spans="1:5" s="425" customFormat="1" ht="12" customHeight="1" x14ac:dyDescent="0.25">
      <c r="A59" s="15" t="s">
        <v>96</v>
      </c>
      <c r="B59" s="426" t="s">
        <v>297</v>
      </c>
      <c r="C59" s="699">
        <f>'IB_1.3.sz.mell.'!C59</f>
        <v>0</v>
      </c>
      <c r="D59" s="699">
        <f>'IB_1.3.sz.mell.'!D59</f>
        <v>0</v>
      </c>
      <c r="E59" s="275"/>
    </row>
    <row r="60" spans="1:5" s="425" customFormat="1" ht="12" customHeight="1" x14ac:dyDescent="0.25">
      <c r="A60" s="14" t="s">
        <v>97</v>
      </c>
      <c r="B60" s="427" t="s">
        <v>426</v>
      </c>
      <c r="C60" s="717">
        <f>'IB_1.3.sz.mell.'!C60</f>
        <v>0</v>
      </c>
      <c r="D60" s="717">
        <f>'IB_1.3.sz.mell.'!D60</f>
        <v>0</v>
      </c>
      <c r="E60" s="274"/>
    </row>
    <row r="61" spans="1:5" s="425" customFormat="1" ht="12" customHeight="1" x14ac:dyDescent="0.25">
      <c r="A61" s="14" t="s">
        <v>300</v>
      </c>
      <c r="B61" s="427" t="s">
        <v>298</v>
      </c>
      <c r="C61" s="717">
        <f>'IB_1.3.sz.mell.'!C61</f>
        <v>0</v>
      </c>
      <c r="D61" s="717">
        <f>'IB_1.3.sz.mell.'!D61</f>
        <v>0</v>
      </c>
      <c r="E61" s="274"/>
    </row>
    <row r="62" spans="1:5" s="425" customFormat="1" ht="12" customHeight="1" thickBot="1" x14ac:dyDescent="0.3">
      <c r="A62" s="16" t="s">
        <v>301</v>
      </c>
      <c r="B62" s="304" t="s">
        <v>299</v>
      </c>
      <c r="C62" s="719">
        <f>'IB_1.3.sz.mell.'!C62</f>
        <v>0</v>
      </c>
      <c r="D62" s="719">
        <f>'IB_1.3.sz.mell.'!D62</f>
        <v>0</v>
      </c>
      <c r="E62" s="276"/>
    </row>
    <row r="63" spans="1:5" s="425" customFormat="1" ht="12" customHeight="1" thickBot="1" x14ac:dyDescent="0.3">
      <c r="A63" s="20" t="s">
        <v>25</v>
      </c>
      <c r="B63" s="302" t="s">
        <v>302</v>
      </c>
      <c r="C63" s="407">
        <f>'IB_1.3.sz.mell.'!C63</f>
        <v>0</v>
      </c>
      <c r="D63" s="407">
        <f>'IB_1.3.sz.mell.'!D63</f>
        <v>0</v>
      </c>
      <c r="E63" s="273">
        <f>SUM(E64:E66)</f>
        <v>0</v>
      </c>
    </row>
    <row r="64" spans="1:5" s="425" customFormat="1" ht="12" customHeight="1" x14ac:dyDescent="0.25">
      <c r="A64" s="15" t="s">
        <v>181</v>
      </c>
      <c r="B64" s="426" t="s">
        <v>304</v>
      </c>
      <c r="C64" s="710">
        <f>'IB_1.3.sz.mell.'!C64</f>
        <v>0</v>
      </c>
      <c r="D64" s="710">
        <f>'IB_1.3.sz.mell.'!D64</f>
        <v>0</v>
      </c>
      <c r="E64" s="277"/>
    </row>
    <row r="65" spans="1:5" s="425" customFormat="1" ht="12" customHeight="1" x14ac:dyDescent="0.25">
      <c r="A65" s="14" t="s">
        <v>182</v>
      </c>
      <c r="B65" s="427" t="s">
        <v>427</v>
      </c>
      <c r="C65" s="710">
        <f>'IB_1.3.sz.mell.'!C65</f>
        <v>0</v>
      </c>
      <c r="D65" s="710">
        <f>'IB_1.3.sz.mell.'!D65</f>
        <v>0</v>
      </c>
      <c r="E65" s="277"/>
    </row>
    <row r="66" spans="1:5" s="425" customFormat="1" ht="12" customHeight="1" x14ac:dyDescent="0.25">
      <c r="A66" s="14" t="s">
        <v>231</v>
      </c>
      <c r="B66" s="427" t="s">
        <v>305</v>
      </c>
      <c r="C66" s="710">
        <f>'IB_1.3.sz.mell.'!C66</f>
        <v>0</v>
      </c>
      <c r="D66" s="710">
        <f>'IB_1.3.sz.mell.'!D66</f>
        <v>0</v>
      </c>
      <c r="E66" s="277"/>
    </row>
    <row r="67" spans="1:5" s="425" customFormat="1" ht="12" customHeight="1" thickBot="1" x14ac:dyDescent="0.3">
      <c r="A67" s="16" t="s">
        <v>303</v>
      </c>
      <c r="B67" s="304" t="s">
        <v>306</v>
      </c>
      <c r="C67" s="710">
        <f>'IB_1.3.sz.mell.'!C67</f>
        <v>0</v>
      </c>
      <c r="D67" s="710">
        <f>'IB_1.3.sz.mell.'!D67</f>
        <v>0</v>
      </c>
      <c r="E67" s="277"/>
    </row>
    <row r="68" spans="1:5" s="425" customFormat="1" ht="12" customHeight="1" thickBot="1" x14ac:dyDescent="0.3">
      <c r="A68" s="498" t="s">
        <v>476</v>
      </c>
      <c r="B68" s="21" t="s">
        <v>307</v>
      </c>
      <c r="C68" s="414">
        <f>'IB_1.3.sz.mell.'!C68</f>
        <v>0</v>
      </c>
      <c r="D68" s="414">
        <f>'IB_1.3.sz.mell.'!D68</f>
        <v>0</v>
      </c>
      <c r="E68" s="457">
        <f>+E11+E18+E25+E32+E40+E52+E58+E63</f>
        <v>0</v>
      </c>
    </row>
    <row r="69" spans="1:5" s="425" customFormat="1" ht="12" customHeight="1" thickBot="1" x14ac:dyDescent="0.3">
      <c r="A69" s="473" t="s">
        <v>308</v>
      </c>
      <c r="B69" s="302" t="s">
        <v>309</v>
      </c>
      <c r="C69" s="407">
        <f>'IB_1.3.sz.mell.'!C69</f>
        <v>0</v>
      </c>
      <c r="D69" s="407">
        <f>'IB_1.3.sz.mell.'!D69</f>
        <v>0</v>
      </c>
      <c r="E69" s="273">
        <f>SUM(E70:E72)</f>
        <v>0</v>
      </c>
    </row>
    <row r="70" spans="1:5" s="425" customFormat="1" ht="12" customHeight="1" x14ac:dyDescent="0.25">
      <c r="A70" s="15" t="s">
        <v>337</v>
      </c>
      <c r="B70" s="426" t="s">
        <v>310</v>
      </c>
      <c r="C70" s="710">
        <f>'IB_1.3.sz.mell.'!C70</f>
        <v>0</v>
      </c>
      <c r="D70" s="710">
        <f>'IB_1.3.sz.mell.'!D70</f>
        <v>0</v>
      </c>
      <c r="E70" s="277"/>
    </row>
    <row r="71" spans="1:5" s="425" customFormat="1" ht="12" customHeight="1" x14ac:dyDescent="0.25">
      <c r="A71" s="14" t="s">
        <v>346</v>
      </c>
      <c r="B71" s="427" t="s">
        <v>311</v>
      </c>
      <c r="C71" s="710">
        <f>'IB_1.3.sz.mell.'!C71</f>
        <v>0</v>
      </c>
      <c r="D71" s="710">
        <f>'IB_1.3.sz.mell.'!D71</f>
        <v>0</v>
      </c>
      <c r="E71" s="277"/>
    </row>
    <row r="72" spans="1:5" s="425" customFormat="1" ht="12" customHeight="1" thickBot="1" x14ac:dyDescent="0.3">
      <c r="A72" s="16" t="s">
        <v>347</v>
      </c>
      <c r="B72" s="492" t="s">
        <v>461</v>
      </c>
      <c r="C72" s="710">
        <f>'IB_1.3.sz.mell.'!C72</f>
        <v>0</v>
      </c>
      <c r="D72" s="710">
        <f>'IB_1.3.sz.mell.'!D72</f>
        <v>0</v>
      </c>
      <c r="E72" s="277"/>
    </row>
    <row r="73" spans="1:5" s="425" customFormat="1" ht="12" customHeight="1" thickBot="1" x14ac:dyDescent="0.3">
      <c r="A73" s="473" t="s">
        <v>313</v>
      </c>
      <c r="B73" s="302" t="s">
        <v>314</v>
      </c>
      <c r="C73" s="407">
        <f>'IB_1.3.sz.mell.'!C73</f>
        <v>0</v>
      </c>
      <c r="D73" s="407">
        <f>'IB_1.3.sz.mell.'!D73</f>
        <v>0</v>
      </c>
      <c r="E73" s="273">
        <f>SUM(E74:E77)</f>
        <v>0</v>
      </c>
    </row>
    <row r="74" spans="1:5" s="425" customFormat="1" ht="12" customHeight="1" x14ac:dyDescent="0.25">
      <c r="A74" s="15" t="s">
        <v>149</v>
      </c>
      <c r="B74" s="574" t="s">
        <v>315</v>
      </c>
      <c r="C74" s="710">
        <f>'IB_1.3.sz.mell.'!C74</f>
        <v>0</v>
      </c>
      <c r="D74" s="710">
        <f>'IB_1.3.sz.mell.'!D74</f>
        <v>0</v>
      </c>
      <c r="E74" s="277"/>
    </row>
    <row r="75" spans="1:5" s="425" customFormat="1" ht="12" customHeight="1" x14ac:dyDescent="0.25">
      <c r="A75" s="14" t="s">
        <v>150</v>
      </c>
      <c r="B75" s="574" t="s">
        <v>571</v>
      </c>
      <c r="C75" s="710">
        <f>'IB_1.3.sz.mell.'!C75</f>
        <v>0</v>
      </c>
      <c r="D75" s="710">
        <f>'IB_1.3.sz.mell.'!D75</f>
        <v>0</v>
      </c>
      <c r="E75" s="277"/>
    </row>
    <row r="76" spans="1:5" s="425" customFormat="1" ht="12" customHeight="1" x14ac:dyDescent="0.25">
      <c r="A76" s="14" t="s">
        <v>338</v>
      </c>
      <c r="B76" s="574" t="s">
        <v>316</v>
      </c>
      <c r="C76" s="710">
        <f>'IB_1.3.sz.mell.'!C76</f>
        <v>0</v>
      </c>
      <c r="D76" s="710">
        <f>'IB_1.3.sz.mell.'!D76</f>
        <v>0</v>
      </c>
      <c r="E76" s="277"/>
    </row>
    <row r="77" spans="1:5" s="425" customFormat="1" ht="12" customHeight="1" thickBot="1" x14ac:dyDescent="0.3">
      <c r="A77" s="16" t="s">
        <v>339</v>
      </c>
      <c r="B77" s="575" t="s">
        <v>572</v>
      </c>
      <c r="C77" s="710">
        <f>'IB_1.3.sz.mell.'!C77</f>
        <v>0</v>
      </c>
      <c r="D77" s="710">
        <f>'IB_1.3.sz.mell.'!D77</f>
        <v>0</v>
      </c>
      <c r="E77" s="277"/>
    </row>
    <row r="78" spans="1:5" s="425" customFormat="1" ht="12" customHeight="1" thickBot="1" x14ac:dyDescent="0.3">
      <c r="A78" s="473" t="s">
        <v>317</v>
      </c>
      <c r="B78" s="302" t="s">
        <v>318</v>
      </c>
      <c r="C78" s="407">
        <f>'IB_1.3.sz.mell.'!C78</f>
        <v>0</v>
      </c>
      <c r="D78" s="407">
        <f>'IB_1.3.sz.mell.'!D78</f>
        <v>0</v>
      </c>
      <c r="E78" s="273">
        <f>SUM(E79:E80)</f>
        <v>0</v>
      </c>
    </row>
    <row r="79" spans="1:5" s="425" customFormat="1" ht="12" customHeight="1" x14ac:dyDescent="0.25">
      <c r="A79" s="15" t="s">
        <v>340</v>
      </c>
      <c r="B79" s="426" t="s">
        <v>319</v>
      </c>
      <c r="C79" s="710">
        <f>'IB_1.3.sz.mell.'!C79</f>
        <v>0</v>
      </c>
      <c r="D79" s="710">
        <f>'IB_1.3.sz.mell.'!D79</f>
        <v>0</v>
      </c>
      <c r="E79" s="277"/>
    </row>
    <row r="80" spans="1:5" s="425" customFormat="1" ht="12" customHeight="1" thickBot="1" x14ac:dyDescent="0.3">
      <c r="A80" s="16" t="s">
        <v>341</v>
      </c>
      <c r="B80" s="304" t="s">
        <v>320</v>
      </c>
      <c r="C80" s="710">
        <f>'IB_1.3.sz.mell.'!C80</f>
        <v>0</v>
      </c>
      <c r="D80" s="710">
        <f>'IB_1.3.sz.mell.'!D80</f>
        <v>0</v>
      </c>
      <c r="E80" s="277"/>
    </row>
    <row r="81" spans="1:5" s="425" customFormat="1" ht="12" customHeight="1" thickBot="1" x14ac:dyDescent="0.3">
      <c r="A81" s="473" t="s">
        <v>321</v>
      </c>
      <c r="B81" s="302" t="s">
        <v>322</v>
      </c>
      <c r="C81" s="407">
        <f>'IB_1.3.sz.mell.'!C81</f>
        <v>0</v>
      </c>
      <c r="D81" s="407">
        <f>'IB_1.3.sz.mell.'!D81</f>
        <v>0</v>
      </c>
      <c r="E81" s="273">
        <f>SUM(E82:E84)</f>
        <v>0</v>
      </c>
    </row>
    <row r="82" spans="1:5" s="425" customFormat="1" ht="12" customHeight="1" x14ac:dyDescent="0.25">
      <c r="A82" s="15" t="s">
        <v>342</v>
      </c>
      <c r="B82" s="426" t="s">
        <v>323</v>
      </c>
      <c r="C82" s="710">
        <f>'IB_1.3.sz.mell.'!C82</f>
        <v>0</v>
      </c>
      <c r="D82" s="710">
        <f>'IB_1.3.sz.mell.'!D82</f>
        <v>0</v>
      </c>
      <c r="E82" s="277"/>
    </row>
    <row r="83" spans="1:5" s="425" customFormat="1" ht="12" customHeight="1" x14ac:dyDescent="0.25">
      <c r="A83" s="14" t="s">
        <v>343</v>
      </c>
      <c r="B83" s="427" t="s">
        <v>324</v>
      </c>
      <c r="C83" s="710">
        <f>'IB_1.3.sz.mell.'!C83</f>
        <v>0</v>
      </c>
      <c r="D83" s="710">
        <f>'IB_1.3.sz.mell.'!D83</f>
        <v>0</v>
      </c>
      <c r="E83" s="277"/>
    </row>
    <row r="84" spans="1:5" s="425" customFormat="1" ht="12" customHeight="1" thickBot="1" x14ac:dyDescent="0.3">
      <c r="A84" s="16" t="s">
        <v>344</v>
      </c>
      <c r="B84" s="304" t="s">
        <v>573</v>
      </c>
      <c r="C84" s="710">
        <f>'IB_1.3.sz.mell.'!C84</f>
        <v>0</v>
      </c>
      <c r="D84" s="710">
        <f>'IB_1.3.sz.mell.'!D84</f>
        <v>0</v>
      </c>
      <c r="E84" s="277"/>
    </row>
    <row r="85" spans="1:5" s="425" customFormat="1" ht="12" customHeight="1" thickBot="1" x14ac:dyDescent="0.3">
      <c r="A85" s="473" t="s">
        <v>325</v>
      </c>
      <c r="B85" s="302" t="s">
        <v>345</v>
      </c>
      <c r="C85" s="407">
        <f>'IB_1.3.sz.mell.'!C85</f>
        <v>0</v>
      </c>
      <c r="D85" s="407">
        <f>'IB_1.3.sz.mell.'!D85</f>
        <v>0</v>
      </c>
      <c r="E85" s="273">
        <f>SUM(E86:E89)</f>
        <v>0</v>
      </c>
    </row>
    <row r="86" spans="1:5" s="425" customFormat="1" ht="12" customHeight="1" x14ac:dyDescent="0.25">
      <c r="A86" s="430" t="s">
        <v>326</v>
      </c>
      <c r="B86" s="426" t="s">
        <v>327</v>
      </c>
      <c r="C86" s="710">
        <f>'IB_1.3.sz.mell.'!C86</f>
        <v>0</v>
      </c>
      <c r="D86" s="710">
        <f>'IB_1.3.sz.mell.'!D86</f>
        <v>0</v>
      </c>
      <c r="E86" s="277"/>
    </row>
    <row r="87" spans="1:5" s="425" customFormat="1" ht="12" customHeight="1" x14ac:dyDescent="0.25">
      <c r="A87" s="431" t="s">
        <v>328</v>
      </c>
      <c r="B87" s="427" t="s">
        <v>329</v>
      </c>
      <c r="C87" s="710">
        <f>'IB_1.3.sz.mell.'!C87</f>
        <v>0</v>
      </c>
      <c r="D87" s="710">
        <f>'IB_1.3.sz.mell.'!D87</f>
        <v>0</v>
      </c>
      <c r="E87" s="277"/>
    </row>
    <row r="88" spans="1:5" s="425" customFormat="1" ht="12" customHeight="1" x14ac:dyDescent="0.25">
      <c r="A88" s="431" t="s">
        <v>330</v>
      </c>
      <c r="B88" s="427" t="s">
        <v>331</v>
      </c>
      <c r="C88" s="710">
        <f>'IB_1.3.sz.mell.'!C88</f>
        <v>0</v>
      </c>
      <c r="D88" s="710">
        <f>'IB_1.3.sz.mell.'!D88</f>
        <v>0</v>
      </c>
      <c r="E88" s="277"/>
    </row>
    <row r="89" spans="1:5" s="425" customFormat="1" ht="12" customHeight="1" thickBot="1" x14ac:dyDescent="0.3">
      <c r="A89" s="432" t="s">
        <v>332</v>
      </c>
      <c r="B89" s="304" t="s">
        <v>333</v>
      </c>
      <c r="C89" s="710">
        <f>'IB_1.3.sz.mell.'!C89</f>
        <v>0</v>
      </c>
      <c r="D89" s="710">
        <f>'IB_1.3.sz.mell.'!D89</f>
        <v>0</v>
      </c>
      <c r="E89" s="277"/>
    </row>
    <row r="90" spans="1:5" s="425" customFormat="1" ht="12" customHeight="1" thickBot="1" x14ac:dyDescent="0.3">
      <c r="A90" s="473" t="s">
        <v>334</v>
      </c>
      <c r="B90" s="302" t="s">
        <v>475</v>
      </c>
      <c r="C90" s="407">
        <f>'IB_1.3.sz.mell.'!C90</f>
        <v>0</v>
      </c>
      <c r="D90" s="407">
        <f>'IB_1.3.sz.mell.'!D90</f>
        <v>0</v>
      </c>
      <c r="E90" s="476"/>
    </row>
    <row r="91" spans="1:5" s="425" customFormat="1" ht="13.5" customHeight="1" thickBot="1" x14ac:dyDescent="0.3">
      <c r="A91" s="473" t="s">
        <v>336</v>
      </c>
      <c r="B91" s="302" t="s">
        <v>335</v>
      </c>
      <c r="C91" s="407">
        <f>'IB_1.3.sz.mell.'!C91</f>
        <v>0</v>
      </c>
      <c r="D91" s="407">
        <f>'IB_1.3.sz.mell.'!D91</f>
        <v>0</v>
      </c>
      <c r="E91" s="476"/>
    </row>
    <row r="92" spans="1:5" s="425" customFormat="1" ht="15.75" customHeight="1" thickBot="1" x14ac:dyDescent="0.3">
      <c r="A92" s="473" t="s">
        <v>348</v>
      </c>
      <c r="B92" s="433" t="s">
        <v>478</v>
      </c>
      <c r="C92" s="414">
        <f>'IB_1.3.sz.mell.'!C92</f>
        <v>0</v>
      </c>
      <c r="D92" s="414">
        <f>'IB_1.3.sz.mell.'!D92</f>
        <v>0</v>
      </c>
      <c r="E92" s="457">
        <f>+E69+E73+E78+E81+E85+E91+E90</f>
        <v>0</v>
      </c>
    </row>
    <row r="93" spans="1:5" s="425" customFormat="1" ht="25.5" customHeight="1" thickBot="1" x14ac:dyDescent="0.3">
      <c r="A93" s="474" t="s">
        <v>477</v>
      </c>
      <c r="B93" s="434" t="s">
        <v>479</v>
      </c>
      <c r="C93" s="414">
        <f>'IB_1.3.sz.mell.'!C93</f>
        <v>0</v>
      </c>
      <c r="D93" s="414">
        <f>'IB_1.3.sz.mell.'!D93</f>
        <v>0</v>
      </c>
      <c r="E93" s="457">
        <f>+E68+E92</f>
        <v>0</v>
      </c>
    </row>
    <row r="94" spans="1:5" s="425" customFormat="1" ht="15.15" customHeight="1" x14ac:dyDescent="0.25">
      <c r="A94" s="5"/>
      <c r="B94" s="6"/>
      <c r="C94" s="314"/>
    </row>
    <row r="95" spans="1:5" ht="16.5" customHeight="1" x14ac:dyDescent="0.3">
      <c r="A95" s="1596" t="s">
        <v>47</v>
      </c>
      <c r="B95" s="1596"/>
      <c r="C95" s="1596"/>
      <c r="D95" s="1596"/>
      <c r="E95" s="1596"/>
    </row>
    <row r="96" spans="1:5" s="435" customFormat="1" ht="16.5" customHeight="1" thickBot="1" x14ac:dyDescent="0.35">
      <c r="A96" s="1593" t="s">
        <v>153</v>
      </c>
      <c r="B96" s="1593"/>
      <c r="C96" s="714"/>
      <c r="E96" s="714" t="str">
        <f>E7</f>
        <v xml:space="preserve"> Forintban!</v>
      </c>
    </row>
    <row r="97" spans="1:5" x14ac:dyDescent="0.3">
      <c r="A97" s="1688" t="s">
        <v>69</v>
      </c>
      <c r="B97" s="1690" t="s">
        <v>765</v>
      </c>
      <c r="C97" s="1692" t="str">
        <f>+CONCATENATE(LEFT(Z_ÖSSZEFÜGGÉSEK!A6,4),". évi")</f>
        <v>2019. évi</v>
      </c>
      <c r="D97" s="1693"/>
      <c r="E97" s="1695"/>
    </row>
    <row r="98" spans="1:5" ht="23.4" thickBot="1" x14ac:dyDescent="0.35">
      <c r="A98" s="1689"/>
      <c r="B98" s="1691"/>
      <c r="C98" s="855" t="s">
        <v>759</v>
      </c>
      <c r="D98" s="856" t="s">
        <v>825</v>
      </c>
      <c r="E98" s="857" t="str">
        <f>CONCATENATE(E9)</f>
        <v>2019. XII. 31.
teljesítés</v>
      </c>
    </row>
    <row r="99" spans="1:5" s="424" customFormat="1" ht="12" customHeight="1" thickBot="1" x14ac:dyDescent="0.25">
      <c r="A99" s="32" t="s">
        <v>493</v>
      </c>
      <c r="B99" s="33" t="s">
        <v>494</v>
      </c>
      <c r="C99" s="33" t="s">
        <v>495</v>
      </c>
      <c r="D99" s="33" t="s">
        <v>497</v>
      </c>
      <c r="E99" s="859" t="s">
        <v>496</v>
      </c>
    </row>
    <row r="100" spans="1:5" ht="12" customHeight="1" thickBot="1" x14ac:dyDescent="0.35">
      <c r="A100" s="22" t="s">
        <v>18</v>
      </c>
      <c r="B100" s="28" t="s">
        <v>437</v>
      </c>
      <c r="C100" s="406">
        <f>'IB_1.3.sz.mell.'!C100</f>
        <v>0</v>
      </c>
      <c r="D100" s="406">
        <f>'IB_1.3.sz.mell.'!D100</f>
        <v>0</v>
      </c>
      <c r="E100" s="501">
        <f>E101+E102+E103+E104+E105+E118</f>
        <v>0</v>
      </c>
    </row>
    <row r="101" spans="1:5" ht="12" customHeight="1" x14ac:dyDescent="0.3">
      <c r="A101" s="17" t="s">
        <v>98</v>
      </c>
      <c r="B101" s="10" t="s">
        <v>49</v>
      </c>
      <c r="C101" s="715">
        <f>'IB_1.3.sz.mell.'!C101</f>
        <v>0</v>
      </c>
      <c r="D101" s="715">
        <f>'IB_1.3.sz.mell.'!D101</f>
        <v>0</v>
      </c>
      <c r="E101" s="502"/>
    </row>
    <row r="102" spans="1:5" ht="12" customHeight="1" x14ac:dyDescent="0.3">
      <c r="A102" s="14" t="s">
        <v>99</v>
      </c>
      <c r="B102" s="8" t="s">
        <v>183</v>
      </c>
      <c r="C102" s="717">
        <f>'IB_1.3.sz.mell.'!C102</f>
        <v>0</v>
      </c>
      <c r="D102" s="717">
        <f>'IB_1.3.sz.mell.'!D102</f>
        <v>0</v>
      </c>
      <c r="E102" s="274"/>
    </row>
    <row r="103" spans="1:5" ht="12" customHeight="1" x14ac:dyDescent="0.3">
      <c r="A103" s="14" t="s">
        <v>100</v>
      </c>
      <c r="B103" s="8" t="s">
        <v>140</v>
      </c>
      <c r="C103" s="719">
        <f>'IB_1.3.sz.mell.'!C103</f>
        <v>0</v>
      </c>
      <c r="D103" s="719">
        <f>'IB_1.3.sz.mell.'!D103</f>
        <v>0</v>
      </c>
      <c r="E103" s="276"/>
    </row>
    <row r="104" spans="1:5" ht="12" customHeight="1" x14ac:dyDescent="0.3">
      <c r="A104" s="14" t="s">
        <v>101</v>
      </c>
      <c r="B104" s="11" t="s">
        <v>184</v>
      </c>
      <c r="C104" s="719">
        <f>'IB_1.3.sz.mell.'!C104</f>
        <v>0</v>
      </c>
      <c r="D104" s="719">
        <f>'IB_1.3.sz.mell.'!D104</f>
        <v>0</v>
      </c>
      <c r="E104" s="276"/>
    </row>
    <row r="105" spans="1:5" ht="12" customHeight="1" x14ac:dyDescent="0.3">
      <c r="A105" s="14" t="s">
        <v>112</v>
      </c>
      <c r="B105" s="19" t="s">
        <v>185</v>
      </c>
      <c r="C105" s="719">
        <f>'IB_1.3.sz.mell.'!C105</f>
        <v>0</v>
      </c>
      <c r="D105" s="719">
        <f>'IB_1.3.sz.mell.'!D105</f>
        <v>0</v>
      </c>
      <c r="E105" s="276"/>
    </row>
    <row r="106" spans="1:5" ht="12" customHeight="1" x14ac:dyDescent="0.3">
      <c r="A106" s="14" t="s">
        <v>102</v>
      </c>
      <c r="B106" s="8" t="s">
        <v>442</v>
      </c>
      <c r="C106" s="719">
        <f>'IB_1.3.sz.mell.'!C106</f>
        <v>0</v>
      </c>
      <c r="D106" s="719">
        <f>'IB_1.3.sz.mell.'!D106</f>
        <v>0</v>
      </c>
      <c r="E106" s="276"/>
    </row>
    <row r="107" spans="1:5" ht="12" customHeight="1" x14ac:dyDescent="0.3">
      <c r="A107" s="14" t="s">
        <v>103</v>
      </c>
      <c r="B107" s="148" t="s">
        <v>441</v>
      </c>
      <c r="C107" s="719">
        <f>'IB_1.3.sz.mell.'!C107</f>
        <v>0</v>
      </c>
      <c r="D107" s="719">
        <f>'IB_1.3.sz.mell.'!D107</f>
        <v>0</v>
      </c>
      <c r="E107" s="276"/>
    </row>
    <row r="108" spans="1:5" ht="12" customHeight="1" x14ac:dyDescent="0.3">
      <c r="A108" s="14" t="s">
        <v>113</v>
      </c>
      <c r="B108" s="148" t="s">
        <v>440</v>
      </c>
      <c r="C108" s="719">
        <f>'IB_1.3.sz.mell.'!C108</f>
        <v>0</v>
      </c>
      <c r="D108" s="719">
        <f>'IB_1.3.sz.mell.'!D108</f>
        <v>0</v>
      </c>
      <c r="E108" s="276"/>
    </row>
    <row r="109" spans="1:5" ht="12" customHeight="1" x14ac:dyDescent="0.3">
      <c r="A109" s="14" t="s">
        <v>114</v>
      </c>
      <c r="B109" s="146" t="s">
        <v>351</v>
      </c>
      <c r="C109" s="719">
        <f>'IB_1.3.sz.mell.'!C109</f>
        <v>0</v>
      </c>
      <c r="D109" s="719">
        <f>'IB_1.3.sz.mell.'!D109</f>
        <v>0</v>
      </c>
      <c r="E109" s="276"/>
    </row>
    <row r="110" spans="1:5" ht="12" customHeight="1" x14ac:dyDescent="0.3">
      <c r="A110" s="14" t="s">
        <v>115</v>
      </c>
      <c r="B110" s="147" t="s">
        <v>352</v>
      </c>
      <c r="C110" s="719">
        <f>'IB_1.3.sz.mell.'!C110</f>
        <v>0</v>
      </c>
      <c r="D110" s="719">
        <f>'IB_1.3.sz.mell.'!D110</f>
        <v>0</v>
      </c>
      <c r="E110" s="276"/>
    </row>
    <row r="111" spans="1:5" ht="12" customHeight="1" x14ac:dyDescent="0.3">
      <c r="A111" s="14" t="s">
        <v>116</v>
      </c>
      <c r="B111" s="147" t="s">
        <v>353</v>
      </c>
      <c r="C111" s="719">
        <f>'IB_1.3.sz.mell.'!C111</f>
        <v>0</v>
      </c>
      <c r="D111" s="719">
        <f>'IB_1.3.sz.mell.'!D111</f>
        <v>0</v>
      </c>
      <c r="E111" s="276"/>
    </row>
    <row r="112" spans="1:5" ht="12" customHeight="1" x14ac:dyDescent="0.3">
      <c r="A112" s="14" t="s">
        <v>118</v>
      </c>
      <c r="B112" s="146" t="s">
        <v>354</v>
      </c>
      <c r="C112" s="719">
        <f>'IB_1.3.sz.mell.'!C112</f>
        <v>0</v>
      </c>
      <c r="D112" s="719">
        <f>'IB_1.3.sz.mell.'!D112</f>
        <v>0</v>
      </c>
      <c r="E112" s="276"/>
    </row>
    <row r="113" spans="1:5" ht="12" customHeight="1" x14ac:dyDescent="0.3">
      <c r="A113" s="14" t="s">
        <v>186</v>
      </c>
      <c r="B113" s="146" t="s">
        <v>355</v>
      </c>
      <c r="C113" s="719">
        <f>'IB_1.3.sz.mell.'!C113</f>
        <v>0</v>
      </c>
      <c r="D113" s="719">
        <f>'IB_1.3.sz.mell.'!D113</f>
        <v>0</v>
      </c>
      <c r="E113" s="276"/>
    </row>
    <row r="114" spans="1:5" ht="12" customHeight="1" x14ac:dyDescent="0.3">
      <c r="A114" s="14" t="s">
        <v>349</v>
      </c>
      <c r="B114" s="147" t="s">
        <v>356</v>
      </c>
      <c r="C114" s="719">
        <f>'IB_1.3.sz.mell.'!C114</f>
        <v>0</v>
      </c>
      <c r="D114" s="719">
        <f>'IB_1.3.sz.mell.'!D114</f>
        <v>0</v>
      </c>
      <c r="E114" s="276"/>
    </row>
    <row r="115" spans="1:5" ht="12" customHeight="1" x14ac:dyDescent="0.3">
      <c r="A115" s="13" t="s">
        <v>350</v>
      </c>
      <c r="B115" s="148" t="s">
        <v>357</v>
      </c>
      <c r="C115" s="719">
        <f>'IB_1.3.sz.mell.'!C115</f>
        <v>0</v>
      </c>
      <c r="D115" s="719">
        <f>'IB_1.3.sz.mell.'!D115</f>
        <v>0</v>
      </c>
      <c r="E115" s="276"/>
    </row>
    <row r="116" spans="1:5" ht="12" customHeight="1" x14ac:dyDescent="0.3">
      <c r="A116" s="14" t="s">
        <v>438</v>
      </c>
      <c r="B116" s="148" t="s">
        <v>358</v>
      </c>
      <c r="C116" s="719">
        <f>'IB_1.3.sz.mell.'!C116</f>
        <v>0</v>
      </c>
      <c r="D116" s="719">
        <f>'IB_1.3.sz.mell.'!D116</f>
        <v>0</v>
      </c>
      <c r="E116" s="276"/>
    </row>
    <row r="117" spans="1:5" ht="12" customHeight="1" x14ac:dyDescent="0.3">
      <c r="A117" s="16" t="s">
        <v>439</v>
      </c>
      <c r="B117" s="148" t="s">
        <v>359</v>
      </c>
      <c r="C117" s="719">
        <f>'IB_1.3.sz.mell.'!C117</f>
        <v>0</v>
      </c>
      <c r="D117" s="719">
        <f>'IB_1.3.sz.mell.'!D117</f>
        <v>0</v>
      </c>
      <c r="E117" s="276"/>
    </row>
    <row r="118" spans="1:5" ht="12" customHeight="1" x14ac:dyDescent="0.3">
      <c r="A118" s="14" t="s">
        <v>443</v>
      </c>
      <c r="B118" s="11" t="s">
        <v>50</v>
      </c>
      <c r="C118" s="717">
        <f>'IB_1.3.sz.mell.'!C118</f>
        <v>0</v>
      </c>
      <c r="D118" s="717">
        <f>'IB_1.3.sz.mell.'!D118</f>
        <v>0</v>
      </c>
      <c r="E118" s="274"/>
    </row>
    <row r="119" spans="1:5" ht="12" customHeight="1" x14ac:dyDescent="0.3">
      <c r="A119" s="14" t="s">
        <v>444</v>
      </c>
      <c r="B119" s="8" t="s">
        <v>446</v>
      </c>
      <c r="C119" s="717">
        <f>'IB_1.3.sz.mell.'!C119</f>
        <v>0</v>
      </c>
      <c r="D119" s="717">
        <f>'IB_1.3.sz.mell.'!D119</f>
        <v>0</v>
      </c>
      <c r="E119" s="274"/>
    </row>
    <row r="120" spans="1:5" ht="12" customHeight="1" thickBot="1" x14ac:dyDescent="0.35">
      <c r="A120" s="18" t="s">
        <v>445</v>
      </c>
      <c r="B120" s="496" t="s">
        <v>447</v>
      </c>
      <c r="C120" s="721">
        <f>'IB_1.3.sz.mell.'!C120</f>
        <v>0</v>
      </c>
      <c r="D120" s="721">
        <f>'IB_1.3.sz.mell.'!D120</f>
        <v>0</v>
      </c>
      <c r="E120" s="503"/>
    </row>
    <row r="121" spans="1:5" ht="12" customHeight="1" thickBot="1" x14ac:dyDescent="0.35">
      <c r="A121" s="493" t="s">
        <v>19</v>
      </c>
      <c r="B121" s="494" t="s">
        <v>360</v>
      </c>
      <c r="C121" s="510">
        <f>'IB_1.3.sz.mell.'!C121</f>
        <v>0</v>
      </c>
      <c r="D121" s="407">
        <f>'IB_1.3.sz.mell.'!D121</f>
        <v>0</v>
      </c>
      <c r="E121" s="504">
        <f>+E122+E124+E126</f>
        <v>0</v>
      </c>
    </row>
    <row r="122" spans="1:5" ht="12" customHeight="1" x14ac:dyDescent="0.3">
      <c r="A122" s="15" t="s">
        <v>104</v>
      </c>
      <c r="B122" s="8" t="s">
        <v>230</v>
      </c>
      <c r="C122" s="699">
        <f>'IB_1.3.sz.mell.'!C122</f>
        <v>0</v>
      </c>
      <c r="D122" s="1475">
        <f>'IB_1.3.sz.mell.'!D122</f>
        <v>0</v>
      </c>
      <c r="E122" s="275"/>
    </row>
    <row r="123" spans="1:5" ht="12" customHeight="1" x14ac:dyDescent="0.3">
      <c r="A123" s="15" t="s">
        <v>105</v>
      </c>
      <c r="B123" s="12" t="s">
        <v>364</v>
      </c>
      <c r="C123" s="699">
        <f>'IB_1.3.sz.mell.'!C123</f>
        <v>0</v>
      </c>
      <c r="D123" s="1475">
        <f>'IB_1.3.sz.mell.'!D123</f>
        <v>0</v>
      </c>
      <c r="E123" s="275"/>
    </row>
    <row r="124" spans="1:5" ht="12" customHeight="1" x14ac:dyDescent="0.3">
      <c r="A124" s="15" t="s">
        <v>106</v>
      </c>
      <c r="B124" s="12" t="s">
        <v>187</v>
      </c>
      <c r="C124" s="717">
        <f>'IB_1.3.sz.mell.'!C124</f>
        <v>0</v>
      </c>
      <c r="D124" s="1476">
        <f>'IB_1.3.sz.mell.'!D124</f>
        <v>0</v>
      </c>
      <c r="E124" s="274"/>
    </row>
    <row r="125" spans="1:5" ht="12" customHeight="1" x14ac:dyDescent="0.3">
      <c r="A125" s="15" t="s">
        <v>107</v>
      </c>
      <c r="B125" s="12" t="s">
        <v>365</v>
      </c>
      <c r="C125" s="717">
        <f>'IB_1.3.sz.mell.'!C125</f>
        <v>0</v>
      </c>
      <c r="D125" s="1476">
        <f>'IB_1.3.sz.mell.'!D125</f>
        <v>0</v>
      </c>
      <c r="E125" s="274"/>
    </row>
    <row r="126" spans="1:5" ht="12" customHeight="1" x14ac:dyDescent="0.3">
      <c r="A126" s="15" t="s">
        <v>108</v>
      </c>
      <c r="B126" s="304" t="s">
        <v>232</v>
      </c>
      <c r="C126" s="717">
        <f>'IB_1.3.sz.mell.'!C126</f>
        <v>0</v>
      </c>
      <c r="D126" s="1476">
        <f>'IB_1.3.sz.mell.'!D126</f>
        <v>0</v>
      </c>
      <c r="E126" s="274"/>
    </row>
    <row r="127" spans="1:5" ht="12" customHeight="1" x14ac:dyDescent="0.3">
      <c r="A127" s="15" t="s">
        <v>117</v>
      </c>
      <c r="B127" s="303" t="s">
        <v>428</v>
      </c>
      <c r="C127" s="717">
        <f>'IB_1.3.sz.mell.'!C127</f>
        <v>0</v>
      </c>
      <c r="D127" s="1476">
        <f>'IB_1.3.sz.mell.'!D127</f>
        <v>0</v>
      </c>
      <c r="E127" s="274"/>
    </row>
    <row r="128" spans="1:5" ht="12" customHeight="1" x14ac:dyDescent="0.3">
      <c r="A128" s="15" t="s">
        <v>119</v>
      </c>
      <c r="B128" s="422" t="s">
        <v>370</v>
      </c>
      <c r="C128" s="717">
        <f>'IB_1.3.sz.mell.'!C128</f>
        <v>0</v>
      </c>
      <c r="D128" s="1476">
        <f>'IB_1.3.sz.mell.'!D128</f>
        <v>0</v>
      </c>
      <c r="E128" s="274"/>
    </row>
    <row r="129" spans="1:5" x14ac:dyDescent="0.3">
      <c r="A129" s="15" t="s">
        <v>188</v>
      </c>
      <c r="B129" s="147" t="s">
        <v>353</v>
      </c>
      <c r="C129" s="717">
        <f>'IB_1.3.sz.mell.'!C129</f>
        <v>0</v>
      </c>
      <c r="D129" s="1476">
        <f>'IB_1.3.sz.mell.'!D129</f>
        <v>0</v>
      </c>
      <c r="E129" s="274"/>
    </row>
    <row r="130" spans="1:5" ht="12" customHeight="1" x14ac:dyDescent="0.3">
      <c r="A130" s="15" t="s">
        <v>189</v>
      </c>
      <c r="B130" s="147" t="s">
        <v>369</v>
      </c>
      <c r="C130" s="717">
        <f>'IB_1.3.sz.mell.'!C130</f>
        <v>0</v>
      </c>
      <c r="D130" s="1476">
        <f>'IB_1.3.sz.mell.'!D130</f>
        <v>0</v>
      </c>
      <c r="E130" s="274"/>
    </row>
    <row r="131" spans="1:5" ht="12" customHeight="1" x14ac:dyDescent="0.3">
      <c r="A131" s="15" t="s">
        <v>190</v>
      </c>
      <c r="B131" s="147" t="s">
        <v>368</v>
      </c>
      <c r="C131" s="717">
        <f>'IB_1.3.sz.mell.'!C131</f>
        <v>0</v>
      </c>
      <c r="D131" s="1476">
        <f>'IB_1.3.sz.mell.'!D131</f>
        <v>0</v>
      </c>
      <c r="E131" s="274"/>
    </row>
    <row r="132" spans="1:5" ht="12" customHeight="1" x14ac:dyDescent="0.3">
      <c r="A132" s="15" t="s">
        <v>361</v>
      </c>
      <c r="B132" s="147" t="s">
        <v>356</v>
      </c>
      <c r="C132" s="717">
        <f>'IB_1.3.sz.mell.'!C132</f>
        <v>0</v>
      </c>
      <c r="D132" s="1476">
        <f>'IB_1.3.sz.mell.'!D132</f>
        <v>0</v>
      </c>
      <c r="E132" s="274"/>
    </row>
    <row r="133" spans="1:5" ht="12" customHeight="1" x14ac:dyDescent="0.3">
      <c r="A133" s="15" t="s">
        <v>362</v>
      </c>
      <c r="B133" s="147" t="s">
        <v>367</v>
      </c>
      <c r="C133" s="717">
        <f>'IB_1.3.sz.mell.'!C133</f>
        <v>0</v>
      </c>
      <c r="D133" s="1476">
        <f>'IB_1.3.sz.mell.'!D133</f>
        <v>0</v>
      </c>
      <c r="E133" s="274"/>
    </row>
    <row r="134" spans="1:5" ht="16.2" thickBot="1" x14ac:dyDescent="0.35">
      <c r="A134" s="13" t="s">
        <v>363</v>
      </c>
      <c r="B134" s="147" t="s">
        <v>366</v>
      </c>
      <c r="C134" s="719">
        <f>'IB_1.3.sz.mell.'!C134</f>
        <v>0</v>
      </c>
      <c r="D134" s="1477">
        <f>'IB_1.3.sz.mell.'!D134</f>
        <v>0</v>
      </c>
      <c r="E134" s="276"/>
    </row>
    <row r="135" spans="1:5" ht="12" customHeight="1" thickBot="1" x14ac:dyDescent="0.35">
      <c r="A135" s="20" t="s">
        <v>20</v>
      </c>
      <c r="B135" s="128" t="s">
        <v>448</v>
      </c>
      <c r="C135" s="407">
        <f>'IB_1.3.sz.mell.'!C135</f>
        <v>0</v>
      </c>
      <c r="D135" s="725">
        <f>'IB_1.3.sz.mell.'!D135</f>
        <v>0</v>
      </c>
      <c r="E135" s="273">
        <f>+E100+E121</f>
        <v>0</v>
      </c>
    </row>
    <row r="136" spans="1:5" ht="12" customHeight="1" thickBot="1" x14ac:dyDescent="0.35">
      <c r="A136" s="20" t="s">
        <v>21</v>
      </c>
      <c r="B136" s="128" t="s">
        <v>766</v>
      </c>
      <c r="C136" s="407">
        <f>'IB_1.3.sz.mell.'!C136</f>
        <v>0</v>
      </c>
      <c r="D136" s="725">
        <f>'IB_1.3.sz.mell.'!D136</f>
        <v>0</v>
      </c>
      <c r="E136" s="273">
        <f>+E137+E138+E139</f>
        <v>0</v>
      </c>
    </row>
    <row r="137" spans="1:5" ht="12" customHeight="1" x14ac:dyDescent="0.3">
      <c r="A137" s="15" t="s">
        <v>268</v>
      </c>
      <c r="B137" s="12" t="s">
        <v>456</v>
      </c>
      <c r="C137" s="717">
        <f>'IB_1.3.sz.mell.'!C137</f>
        <v>0</v>
      </c>
      <c r="D137" s="1476">
        <f>'IB_1.3.sz.mell.'!D137</f>
        <v>0</v>
      </c>
      <c r="E137" s="274"/>
    </row>
    <row r="138" spans="1:5" ht="12" customHeight="1" x14ac:dyDescent="0.3">
      <c r="A138" s="15" t="s">
        <v>269</v>
      </c>
      <c r="B138" s="12" t="s">
        <v>457</v>
      </c>
      <c r="C138" s="717">
        <f>'IB_1.3.sz.mell.'!C138</f>
        <v>0</v>
      </c>
      <c r="D138" s="1476">
        <f>'IB_1.3.sz.mell.'!D138</f>
        <v>0</v>
      </c>
      <c r="E138" s="274"/>
    </row>
    <row r="139" spans="1:5" ht="12" customHeight="1" thickBot="1" x14ac:dyDescent="0.35">
      <c r="A139" s="13" t="s">
        <v>270</v>
      </c>
      <c r="B139" s="12" t="s">
        <v>458</v>
      </c>
      <c r="C139" s="717">
        <f>'IB_1.3.sz.mell.'!C139</f>
        <v>0</v>
      </c>
      <c r="D139" s="1476">
        <f>'IB_1.3.sz.mell.'!D139</f>
        <v>0</v>
      </c>
      <c r="E139" s="274"/>
    </row>
    <row r="140" spans="1:5" ht="12" customHeight="1" thickBot="1" x14ac:dyDescent="0.35">
      <c r="A140" s="20" t="s">
        <v>22</v>
      </c>
      <c r="B140" s="128" t="s">
        <v>450</v>
      </c>
      <c r="C140" s="407">
        <f>'IB_1.3.sz.mell.'!C140</f>
        <v>0</v>
      </c>
      <c r="D140" s="725">
        <f>'IB_1.3.sz.mell.'!D140</f>
        <v>0</v>
      </c>
      <c r="E140" s="273">
        <f>SUM(E141:E146)</f>
        <v>0</v>
      </c>
    </row>
    <row r="141" spans="1:5" ht="12" customHeight="1" x14ac:dyDescent="0.3">
      <c r="A141" s="15" t="s">
        <v>91</v>
      </c>
      <c r="B141" s="9" t="s">
        <v>459</v>
      </c>
      <c r="C141" s="717">
        <f>'IB_1.3.sz.mell.'!C141</f>
        <v>0</v>
      </c>
      <c r="D141" s="1476">
        <f>'IB_1.3.sz.mell.'!D141</f>
        <v>0</v>
      </c>
      <c r="E141" s="274"/>
    </row>
    <row r="142" spans="1:5" ht="12" customHeight="1" x14ac:dyDescent="0.3">
      <c r="A142" s="15" t="s">
        <v>92</v>
      </c>
      <c r="B142" s="9" t="s">
        <v>451</v>
      </c>
      <c r="C142" s="717">
        <f>'IB_1.3.sz.mell.'!C142</f>
        <v>0</v>
      </c>
      <c r="D142" s="1476">
        <f>'IB_1.3.sz.mell.'!D142</f>
        <v>0</v>
      </c>
      <c r="E142" s="274"/>
    </row>
    <row r="143" spans="1:5" ht="12" customHeight="1" x14ac:dyDescent="0.3">
      <c r="A143" s="15" t="s">
        <v>93</v>
      </c>
      <c r="B143" s="9" t="s">
        <v>452</v>
      </c>
      <c r="C143" s="717">
        <f>'IB_1.3.sz.mell.'!C143</f>
        <v>0</v>
      </c>
      <c r="D143" s="1476">
        <f>'IB_1.3.sz.mell.'!D143</f>
        <v>0</v>
      </c>
      <c r="E143" s="274"/>
    </row>
    <row r="144" spans="1:5" ht="12" customHeight="1" x14ac:dyDescent="0.3">
      <c r="A144" s="15" t="s">
        <v>175</v>
      </c>
      <c r="B144" s="9" t="s">
        <v>453</v>
      </c>
      <c r="C144" s="717">
        <f>'IB_1.3.sz.mell.'!C144</f>
        <v>0</v>
      </c>
      <c r="D144" s="1476">
        <f>'IB_1.3.sz.mell.'!D144</f>
        <v>0</v>
      </c>
      <c r="E144" s="274"/>
    </row>
    <row r="145" spans="1:9" ht="12" customHeight="1" x14ac:dyDescent="0.3">
      <c r="A145" s="15" t="s">
        <v>176</v>
      </c>
      <c r="B145" s="9" t="s">
        <v>454</v>
      </c>
      <c r="C145" s="717">
        <f>'IB_1.3.sz.mell.'!C145</f>
        <v>0</v>
      </c>
      <c r="D145" s="1476">
        <f>'IB_1.3.sz.mell.'!D145</f>
        <v>0</v>
      </c>
      <c r="E145" s="274"/>
    </row>
    <row r="146" spans="1:9" ht="12" customHeight="1" thickBot="1" x14ac:dyDescent="0.35">
      <c r="A146" s="18" t="s">
        <v>177</v>
      </c>
      <c r="B146" s="860" t="s">
        <v>455</v>
      </c>
      <c r="C146" s="721">
        <f>'IB_1.3.sz.mell.'!C146</f>
        <v>0</v>
      </c>
      <c r="D146" s="1515">
        <f>'IB_1.3.sz.mell.'!D146</f>
        <v>0</v>
      </c>
      <c r="E146" s="503"/>
    </row>
    <row r="147" spans="1:9" ht="12" customHeight="1" thickBot="1" x14ac:dyDescent="0.35">
      <c r="A147" s="20" t="s">
        <v>23</v>
      </c>
      <c r="B147" s="128" t="s">
        <v>463</v>
      </c>
      <c r="C147" s="414">
        <f>'IB_1.3.sz.mell.'!C147</f>
        <v>0</v>
      </c>
      <c r="D147" s="726">
        <f>'IB_1.3.sz.mell.'!D147</f>
        <v>0</v>
      </c>
      <c r="E147" s="457">
        <f>+E148+E149+E150+E151</f>
        <v>0</v>
      </c>
    </row>
    <row r="148" spans="1:9" ht="12" customHeight="1" x14ac:dyDescent="0.3">
      <c r="A148" s="15" t="s">
        <v>94</v>
      </c>
      <c r="B148" s="9" t="s">
        <v>371</v>
      </c>
      <c r="C148" s="717">
        <f>'IB_1.3.sz.mell.'!C148</f>
        <v>0</v>
      </c>
      <c r="D148" s="1476">
        <f>'IB_1.3.sz.mell.'!D148</f>
        <v>0</v>
      </c>
      <c r="E148" s="274"/>
    </row>
    <row r="149" spans="1:9" ht="12" customHeight="1" x14ac:dyDescent="0.3">
      <c r="A149" s="15" t="s">
        <v>95</v>
      </c>
      <c r="B149" s="9" t="s">
        <v>372</v>
      </c>
      <c r="C149" s="717">
        <f>'IB_1.3.sz.mell.'!C149</f>
        <v>0</v>
      </c>
      <c r="D149" s="1476">
        <f>'IB_1.3.sz.mell.'!D149</f>
        <v>0</v>
      </c>
      <c r="E149" s="274"/>
    </row>
    <row r="150" spans="1:9" ht="12" customHeight="1" x14ac:dyDescent="0.3">
      <c r="A150" s="15" t="s">
        <v>288</v>
      </c>
      <c r="B150" s="9" t="s">
        <v>464</v>
      </c>
      <c r="C150" s="717">
        <f>'IB_1.3.sz.mell.'!C150</f>
        <v>0</v>
      </c>
      <c r="D150" s="1476">
        <f>'IB_1.3.sz.mell.'!D150</f>
        <v>0</v>
      </c>
      <c r="E150" s="274"/>
    </row>
    <row r="151" spans="1:9" ht="12" customHeight="1" thickBot="1" x14ac:dyDescent="0.35">
      <c r="A151" s="13" t="s">
        <v>289</v>
      </c>
      <c r="B151" s="7" t="s">
        <v>390</v>
      </c>
      <c r="C151" s="717">
        <f>'IB_1.3.sz.mell.'!C151</f>
        <v>0</v>
      </c>
      <c r="D151" s="1476">
        <f>'IB_1.3.sz.mell.'!D151</f>
        <v>0</v>
      </c>
      <c r="E151" s="274"/>
    </row>
    <row r="152" spans="1:9" ht="12" customHeight="1" thickBot="1" x14ac:dyDescent="0.35">
      <c r="A152" s="20" t="s">
        <v>24</v>
      </c>
      <c r="B152" s="128" t="s">
        <v>465</v>
      </c>
      <c r="C152" s="511">
        <f>'IB_1.3.sz.mell.'!C152</f>
        <v>0</v>
      </c>
      <c r="D152" s="727">
        <f>'IB_1.3.sz.mell.'!D152</f>
        <v>0</v>
      </c>
      <c r="E152" s="505">
        <f>SUM(E153:E157)</f>
        <v>0</v>
      </c>
    </row>
    <row r="153" spans="1:9" ht="12" customHeight="1" x14ac:dyDescent="0.3">
      <c r="A153" s="15" t="s">
        <v>96</v>
      </c>
      <c r="B153" s="9" t="s">
        <v>460</v>
      </c>
      <c r="C153" s="717">
        <f>'IB_1.3.sz.mell.'!C153</f>
        <v>0</v>
      </c>
      <c r="D153" s="1476">
        <f>'IB_1.3.sz.mell.'!D153</f>
        <v>0</v>
      </c>
      <c r="E153" s="274"/>
    </row>
    <row r="154" spans="1:9" ht="12" customHeight="1" x14ac:dyDescent="0.3">
      <c r="A154" s="15" t="s">
        <v>97</v>
      </c>
      <c r="B154" s="9" t="s">
        <v>467</v>
      </c>
      <c r="C154" s="717">
        <f>'IB_1.3.sz.mell.'!C154</f>
        <v>0</v>
      </c>
      <c r="D154" s="1476">
        <f>'IB_1.3.sz.mell.'!D154</f>
        <v>0</v>
      </c>
      <c r="E154" s="274"/>
    </row>
    <row r="155" spans="1:9" ht="12" customHeight="1" x14ac:dyDescent="0.3">
      <c r="A155" s="15" t="s">
        <v>300</v>
      </c>
      <c r="B155" s="9" t="s">
        <v>462</v>
      </c>
      <c r="C155" s="717">
        <f>'IB_1.3.sz.mell.'!C155</f>
        <v>0</v>
      </c>
      <c r="D155" s="1476">
        <f>'IB_1.3.sz.mell.'!D155</f>
        <v>0</v>
      </c>
      <c r="E155" s="274"/>
    </row>
    <row r="156" spans="1:9" ht="12" customHeight="1" x14ac:dyDescent="0.3">
      <c r="A156" s="15" t="s">
        <v>301</v>
      </c>
      <c r="B156" s="9" t="s">
        <v>468</v>
      </c>
      <c r="C156" s="717">
        <f>'IB_1.3.sz.mell.'!C156</f>
        <v>0</v>
      </c>
      <c r="D156" s="1476">
        <f>'IB_1.3.sz.mell.'!D156</f>
        <v>0</v>
      </c>
      <c r="E156" s="274"/>
    </row>
    <row r="157" spans="1:9" ht="12" customHeight="1" thickBot="1" x14ac:dyDescent="0.35">
      <c r="A157" s="15" t="s">
        <v>466</v>
      </c>
      <c r="B157" s="9" t="s">
        <v>469</v>
      </c>
      <c r="C157" s="717">
        <f>'IB_1.3.sz.mell.'!C157</f>
        <v>0</v>
      </c>
      <c r="D157" s="1476">
        <f>'IB_1.3.sz.mell.'!D157</f>
        <v>0</v>
      </c>
      <c r="E157" s="274"/>
    </row>
    <row r="158" spans="1:9" ht="12" customHeight="1" thickBot="1" x14ac:dyDescent="0.35">
      <c r="A158" s="20" t="s">
        <v>25</v>
      </c>
      <c r="B158" s="128" t="s">
        <v>470</v>
      </c>
      <c r="C158" s="511">
        <f>'IB_1.3.sz.mell.'!C158</f>
        <v>0</v>
      </c>
      <c r="D158" s="727">
        <f>'IB_1.3.sz.mell.'!D158</f>
        <v>0</v>
      </c>
      <c r="E158" s="506"/>
    </row>
    <row r="159" spans="1:9" ht="12" customHeight="1" thickBot="1" x14ac:dyDescent="0.35">
      <c r="A159" s="20" t="s">
        <v>26</v>
      </c>
      <c r="B159" s="128" t="s">
        <v>471</v>
      </c>
      <c r="C159" s="511">
        <f>'IB_1.3.sz.mell.'!C159</f>
        <v>0</v>
      </c>
      <c r="D159" s="727">
        <f>'IB_1.3.sz.mell.'!D159</f>
        <v>0</v>
      </c>
      <c r="E159" s="506"/>
    </row>
    <row r="160" spans="1:9" ht="15.15" customHeight="1" thickBot="1" x14ac:dyDescent="0.35">
      <c r="A160" s="20" t="s">
        <v>27</v>
      </c>
      <c r="B160" s="128" t="s">
        <v>473</v>
      </c>
      <c r="C160" s="513">
        <f>'IB_1.3.sz.mell.'!C160</f>
        <v>0</v>
      </c>
      <c r="D160" s="733">
        <f>'IB_1.3.sz.mell.'!D160</f>
        <v>0</v>
      </c>
      <c r="E160" s="507">
        <f>+E136+E140+E147+E152+E158+E159</f>
        <v>0</v>
      </c>
      <c r="F160" s="437"/>
      <c r="G160" s="438"/>
      <c r="H160" s="438"/>
      <c r="I160" s="438"/>
    </row>
    <row r="161" spans="1:5" s="425" customFormat="1" ht="12.9" customHeight="1" thickBot="1" x14ac:dyDescent="0.3">
      <c r="A161" s="305" t="s">
        <v>28</v>
      </c>
      <c r="B161" s="390" t="s">
        <v>472</v>
      </c>
      <c r="C161" s="513">
        <f>'IB_1.3.sz.mell.'!C161</f>
        <v>0</v>
      </c>
      <c r="D161" s="733">
        <f>'IB_1.3.sz.mell.'!D161</f>
        <v>0</v>
      </c>
      <c r="E161" s="507">
        <f>+E135+E160</f>
        <v>0</v>
      </c>
    </row>
    <row r="162" spans="1:5" x14ac:dyDescent="0.3">
      <c r="C162" s="734">
        <f>'IB_1.3.sz.mell.'!C162</f>
        <v>0</v>
      </c>
      <c r="D162" s="734">
        <f>'IB_1.3.sz.mell.'!D162</f>
        <v>0</v>
      </c>
    </row>
    <row r="163" spans="1:5" x14ac:dyDescent="0.3">
      <c r="A163" s="1696" t="s">
        <v>373</v>
      </c>
      <c r="B163" s="1696"/>
      <c r="C163" s="1696"/>
      <c r="D163" s="1696"/>
      <c r="E163" s="1696"/>
    </row>
    <row r="164" spans="1:5" ht="15.15" customHeight="1" thickBot="1" x14ac:dyDescent="0.35">
      <c r="A164" s="1595" t="s">
        <v>154</v>
      </c>
      <c r="B164" s="1595"/>
      <c r="C164" s="317"/>
      <c r="E164" s="317" t="str">
        <f>E96</f>
        <v xml:space="preserve"> Forintban!</v>
      </c>
    </row>
    <row r="165" spans="1:5" ht="25.5" customHeight="1" thickBot="1" x14ac:dyDescent="0.35">
      <c r="A165" s="20">
        <v>1</v>
      </c>
      <c r="B165" s="27" t="s">
        <v>474</v>
      </c>
      <c r="C165" s="736">
        <f>+C68-C135</f>
        <v>0</v>
      </c>
      <c r="D165" s="407">
        <f>+D68-D135</f>
        <v>0</v>
      </c>
      <c r="E165" s="273">
        <f>+E68-E135</f>
        <v>0</v>
      </c>
    </row>
    <row r="166" spans="1:5" ht="32.4" customHeight="1" thickBot="1" x14ac:dyDescent="0.35">
      <c r="A166" s="20" t="s">
        <v>19</v>
      </c>
      <c r="B166" s="27" t="s">
        <v>480</v>
      </c>
      <c r="C166" s="407">
        <f>+C92-C160</f>
        <v>0</v>
      </c>
      <c r="D166" s="407">
        <f>+D92-D160</f>
        <v>0</v>
      </c>
      <c r="E166" s="273">
        <f>+E92-E160</f>
        <v>0</v>
      </c>
    </row>
  </sheetData>
  <sheetProtection sheet="1"/>
  <mergeCells count="16">
    <mergeCell ref="A7:B7"/>
    <mergeCell ref="B1:E1"/>
    <mergeCell ref="A2:E2"/>
    <mergeCell ref="A3:E3"/>
    <mergeCell ref="A4:E4"/>
    <mergeCell ref="A6:E6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>
    <tabColor theme="5"/>
  </sheetPr>
  <dimension ref="A1:I166"/>
  <sheetViews>
    <sheetView zoomScale="120" zoomScaleNormal="120" zoomScaleSheetLayoutView="100" workbookViewId="0">
      <selection activeCell="H167" sqref="H167"/>
    </sheetView>
  </sheetViews>
  <sheetFormatPr defaultColWidth="9.33203125" defaultRowHeight="15.6" x14ac:dyDescent="0.3"/>
  <cols>
    <col min="1" max="1" width="9.44140625" style="391" customWidth="1"/>
    <col min="2" max="2" width="65.77734375" style="391" customWidth="1"/>
    <col min="3" max="3" width="17.77734375" style="392" customWidth="1"/>
    <col min="4" max="5" width="17.77734375" style="423" customWidth="1"/>
    <col min="6" max="16384" width="9.33203125" style="423"/>
  </cols>
  <sheetData>
    <row r="1" spans="1:5" x14ac:dyDescent="0.3">
      <c r="A1" s="643"/>
      <c r="B1" s="1589" t="str">
        <f>CONCATENATE("1.4. melléklet ",Z_ALAPADATOK!A7," ",Z_ALAPADATOK!B7," ",Z_ALAPADATOK!C7," ",Z_ALAPADATOK!D7," ",Z_ALAPADATOK!E7," ",Z_ALAPADATOK!F7," ",Z_ALAPADATOK!G7," ",Z_ALAPADATOK!H7)</f>
        <v>1.4. melléklet a …. / 2020 ( … ) önkormányzati rendelethez</v>
      </c>
      <c r="C1" s="1590"/>
      <c r="D1" s="1590"/>
      <c r="E1" s="1590"/>
    </row>
    <row r="2" spans="1:5" x14ac:dyDescent="0.3">
      <c r="A2" s="1699" t="str">
        <f>CONCATENATE(Z_ALAPADATOK!A3)</f>
        <v>Hidegkút Község Önkormányzata</v>
      </c>
      <c r="B2" s="1801"/>
      <c r="C2" s="1801"/>
      <c r="D2" s="1801"/>
      <c r="E2" s="1801"/>
    </row>
    <row r="3" spans="1:5" x14ac:dyDescent="0.3">
      <c r="A3" s="1699"/>
      <c r="B3" s="1699"/>
      <c r="C3" s="1700"/>
      <c r="D3" s="1699"/>
      <c r="E3" s="1699"/>
    </row>
    <row r="4" spans="1:5" ht="15" customHeight="1" x14ac:dyDescent="0.3">
      <c r="A4" s="1649" t="s">
        <v>1132</v>
      </c>
      <c r="B4" s="1649"/>
      <c r="C4" s="1649"/>
      <c r="D4" s="1649"/>
      <c r="E4" s="1649"/>
    </row>
    <row r="5" spans="1:5" x14ac:dyDescent="0.3">
      <c r="A5" s="643"/>
      <c r="B5" s="643"/>
      <c r="C5" s="647"/>
      <c r="D5" s="690"/>
      <c r="E5" s="690"/>
    </row>
    <row r="6" spans="1:5" ht="15.9" customHeight="1" x14ac:dyDescent="0.3">
      <c r="A6" s="1591" t="s">
        <v>15</v>
      </c>
      <c r="B6" s="1591"/>
      <c r="C6" s="1591"/>
      <c r="D6" s="1591"/>
      <c r="E6" s="1591"/>
    </row>
    <row r="7" spans="1:5" ht="15.9" customHeight="1" thickBot="1" x14ac:dyDescent="0.35">
      <c r="A7" s="1592" t="s">
        <v>152</v>
      </c>
      <c r="B7" s="1592"/>
      <c r="C7" s="691"/>
      <c r="D7" s="690"/>
      <c r="E7" s="691" t="str">
        <f>CONCATENATE('Z_1.3.sz.mell.'!E7)</f>
        <v xml:space="preserve"> Forintban!</v>
      </c>
    </row>
    <row r="8" spans="1:5" x14ac:dyDescent="0.3">
      <c r="A8" s="1688" t="s">
        <v>69</v>
      </c>
      <c r="B8" s="1690" t="s">
        <v>17</v>
      </c>
      <c r="C8" s="1692" t="str">
        <f>+CONCATENATE(LEFT(Z_ÖSSZEFÜGGÉSEK!A6,4),". évi")</f>
        <v>2019. évi</v>
      </c>
      <c r="D8" s="1693"/>
      <c r="E8" s="1695"/>
    </row>
    <row r="9" spans="1:5" ht="23.4" thickBot="1" x14ac:dyDescent="0.35">
      <c r="A9" s="1689"/>
      <c r="B9" s="1691"/>
      <c r="C9" s="855" t="s">
        <v>759</v>
      </c>
      <c r="D9" s="856" t="s">
        <v>825</v>
      </c>
      <c r="E9" s="857" t="str">
        <f>CONCATENATE('Z_1.3.sz.mell.'!E9)</f>
        <v>2019. XII. 31.
teljesítés</v>
      </c>
    </row>
    <row r="10" spans="1:5" s="424" customFormat="1" ht="12" customHeight="1" thickBot="1" x14ac:dyDescent="0.25">
      <c r="A10" s="419" t="s">
        <v>493</v>
      </c>
      <c r="B10" s="420" t="s">
        <v>494</v>
      </c>
      <c r="C10" s="420" t="s">
        <v>495</v>
      </c>
      <c r="D10" s="420" t="s">
        <v>497</v>
      </c>
      <c r="E10" s="858" t="s">
        <v>496</v>
      </c>
    </row>
    <row r="11" spans="1:5" s="425" customFormat="1" ht="12" customHeight="1" thickBot="1" x14ac:dyDescent="0.3">
      <c r="A11" s="20" t="s">
        <v>18</v>
      </c>
      <c r="B11" s="21" t="s">
        <v>252</v>
      </c>
      <c r="C11" s="407">
        <f>'IB_1.4.sz.mell.'!C11</f>
        <v>0</v>
      </c>
      <c r="D11" s="407">
        <f>'IB_1.4.sz.mell.'!D11</f>
        <v>0</v>
      </c>
      <c r="E11" s="273">
        <f>+E12+E13+E14+E15+E16+E17</f>
        <v>0</v>
      </c>
    </row>
    <row r="12" spans="1:5" s="425" customFormat="1" ht="12" customHeight="1" x14ac:dyDescent="0.25">
      <c r="A12" s="15" t="s">
        <v>98</v>
      </c>
      <c r="B12" s="426" t="s">
        <v>253</v>
      </c>
      <c r="C12" s="699">
        <f>'IB_1.4.sz.mell.'!C12</f>
        <v>0</v>
      </c>
      <c r="D12" s="699">
        <f>'IB_1.4.sz.mell.'!D12</f>
        <v>0</v>
      </c>
      <c r="E12" s="275"/>
    </row>
    <row r="13" spans="1:5" s="425" customFormat="1" ht="12" customHeight="1" x14ac:dyDescent="0.25">
      <c r="A13" s="14" t="s">
        <v>99</v>
      </c>
      <c r="B13" s="427" t="s">
        <v>254</v>
      </c>
      <c r="C13" s="717">
        <f>'IB_1.4.sz.mell.'!C13</f>
        <v>0</v>
      </c>
      <c r="D13" s="717">
        <f>'IB_1.4.sz.mell.'!D13</f>
        <v>0</v>
      </c>
      <c r="E13" s="274"/>
    </row>
    <row r="14" spans="1:5" s="425" customFormat="1" ht="12" customHeight="1" x14ac:dyDescent="0.25">
      <c r="A14" s="14" t="s">
        <v>100</v>
      </c>
      <c r="B14" s="427" t="s">
        <v>255</v>
      </c>
      <c r="C14" s="717">
        <f>'IB_1.4.sz.mell.'!C14</f>
        <v>0</v>
      </c>
      <c r="D14" s="717">
        <f>'IB_1.4.sz.mell.'!D14</f>
        <v>0</v>
      </c>
      <c r="E14" s="274"/>
    </row>
    <row r="15" spans="1:5" s="425" customFormat="1" ht="12" customHeight="1" x14ac:dyDescent="0.25">
      <c r="A15" s="14" t="s">
        <v>101</v>
      </c>
      <c r="B15" s="427" t="s">
        <v>256</v>
      </c>
      <c r="C15" s="717">
        <f>'IB_1.4.sz.mell.'!C15</f>
        <v>0</v>
      </c>
      <c r="D15" s="717">
        <f>'IB_1.4.sz.mell.'!D15</f>
        <v>0</v>
      </c>
      <c r="E15" s="274"/>
    </row>
    <row r="16" spans="1:5" s="425" customFormat="1" ht="12" customHeight="1" x14ac:dyDescent="0.25">
      <c r="A16" s="14" t="s">
        <v>148</v>
      </c>
      <c r="B16" s="303" t="s">
        <v>432</v>
      </c>
      <c r="C16" s="717">
        <f>'IB_1.4.sz.mell.'!C16</f>
        <v>0</v>
      </c>
      <c r="D16" s="717">
        <f>'IB_1.4.sz.mell.'!D16</f>
        <v>0</v>
      </c>
      <c r="E16" s="274"/>
    </row>
    <row r="17" spans="1:5" s="425" customFormat="1" ht="12" customHeight="1" thickBot="1" x14ac:dyDescent="0.3">
      <c r="A17" s="16" t="s">
        <v>102</v>
      </c>
      <c r="B17" s="304" t="s">
        <v>433</v>
      </c>
      <c r="C17" s="717">
        <f>'IB_1.4.sz.mell.'!C17</f>
        <v>0</v>
      </c>
      <c r="D17" s="717">
        <f>'IB_1.4.sz.mell.'!D17</f>
        <v>0</v>
      </c>
      <c r="E17" s="274"/>
    </row>
    <row r="18" spans="1:5" s="425" customFormat="1" ht="12" customHeight="1" thickBot="1" x14ac:dyDescent="0.3">
      <c r="A18" s="20" t="s">
        <v>19</v>
      </c>
      <c r="B18" s="302" t="s">
        <v>257</v>
      </c>
      <c r="C18" s="407">
        <f>'IB_1.4.sz.mell.'!C18</f>
        <v>0</v>
      </c>
      <c r="D18" s="407">
        <f>'IB_1.4.sz.mell.'!D18</f>
        <v>0</v>
      </c>
      <c r="E18" s="273">
        <f>+E19+E20+E21+E22+E23</f>
        <v>0</v>
      </c>
    </row>
    <row r="19" spans="1:5" s="425" customFormat="1" ht="12" customHeight="1" x14ac:dyDescent="0.25">
      <c r="A19" s="15" t="s">
        <v>104</v>
      </c>
      <c r="B19" s="426" t="s">
        <v>258</v>
      </c>
      <c r="C19" s="699">
        <f>'IB_1.4.sz.mell.'!C19</f>
        <v>0</v>
      </c>
      <c r="D19" s="699">
        <f>'IB_1.4.sz.mell.'!D19</f>
        <v>0</v>
      </c>
      <c r="E19" s="275"/>
    </row>
    <row r="20" spans="1:5" s="425" customFormat="1" ht="12" customHeight="1" x14ac:dyDescent="0.25">
      <c r="A20" s="14" t="s">
        <v>105</v>
      </c>
      <c r="B20" s="427" t="s">
        <v>259</v>
      </c>
      <c r="C20" s="717">
        <f>'IB_1.4.sz.mell.'!C20</f>
        <v>0</v>
      </c>
      <c r="D20" s="717">
        <f>'IB_1.4.sz.mell.'!D20</f>
        <v>0</v>
      </c>
      <c r="E20" s="274"/>
    </row>
    <row r="21" spans="1:5" s="425" customFormat="1" ht="12" customHeight="1" x14ac:dyDescent="0.25">
      <c r="A21" s="14" t="s">
        <v>106</v>
      </c>
      <c r="B21" s="427" t="s">
        <v>422</v>
      </c>
      <c r="C21" s="717">
        <f>'IB_1.4.sz.mell.'!C21</f>
        <v>0</v>
      </c>
      <c r="D21" s="717">
        <f>'IB_1.4.sz.mell.'!D21</f>
        <v>0</v>
      </c>
      <c r="E21" s="274"/>
    </row>
    <row r="22" spans="1:5" s="425" customFormat="1" ht="12" customHeight="1" x14ac:dyDescent="0.25">
      <c r="A22" s="14" t="s">
        <v>107</v>
      </c>
      <c r="B22" s="427" t="s">
        <v>423</v>
      </c>
      <c r="C22" s="717">
        <f>'IB_1.4.sz.mell.'!C22</f>
        <v>0</v>
      </c>
      <c r="D22" s="717">
        <f>'IB_1.4.sz.mell.'!D22</f>
        <v>0</v>
      </c>
      <c r="E22" s="274"/>
    </row>
    <row r="23" spans="1:5" s="425" customFormat="1" ht="12" customHeight="1" x14ac:dyDescent="0.25">
      <c r="A23" s="14" t="s">
        <v>108</v>
      </c>
      <c r="B23" s="427" t="s">
        <v>260</v>
      </c>
      <c r="C23" s="717">
        <f>'IB_1.4.sz.mell.'!C23</f>
        <v>0</v>
      </c>
      <c r="D23" s="717">
        <f>'IB_1.4.sz.mell.'!D23</f>
        <v>0</v>
      </c>
      <c r="E23" s="274"/>
    </row>
    <row r="24" spans="1:5" s="425" customFormat="1" ht="12" customHeight="1" thickBot="1" x14ac:dyDescent="0.3">
      <c r="A24" s="16" t="s">
        <v>117</v>
      </c>
      <c r="B24" s="304" t="s">
        <v>261</v>
      </c>
      <c r="C24" s="719">
        <f>'IB_1.4.sz.mell.'!C24</f>
        <v>0</v>
      </c>
      <c r="D24" s="719">
        <f>'IB_1.4.sz.mell.'!D24</f>
        <v>0</v>
      </c>
      <c r="E24" s="276"/>
    </row>
    <row r="25" spans="1:5" s="425" customFormat="1" ht="12" customHeight="1" thickBot="1" x14ac:dyDescent="0.3">
      <c r="A25" s="20" t="s">
        <v>20</v>
      </c>
      <c r="B25" s="21" t="s">
        <v>262</v>
      </c>
      <c r="C25" s="407">
        <f>'IB_1.4.sz.mell.'!C25</f>
        <v>0</v>
      </c>
      <c r="D25" s="407">
        <f>'IB_1.4.sz.mell.'!D25</f>
        <v>0</v>
      </c>
      <c r="E25" s="273">
        <f>+E26+E27+E28+E29+E30</f>
        <v>0</v>
      </c>
    </row>
    <row r="26" spans="1:5" s="425" customFormat="1" ht="12" customHeight="1" x14ac:dyDescent="0.25">
      <c r="A26" s="15" t="s">
        <v>87</v>
      </c>
      <c r="B26" s="426" t="s">
        <v>263</v>
      </c>
      <c r="C26" s="699">
        <f>'IB_1.4.sz.mell.'!C26</f>
        <v>0</v>
      </c>
      <c r="D26" s="699">
        <f>'IB_1.4.sz.mell.'!D26</f>
        <v>0</v>
      </c>
      <c r="E26" s="275"/>
    </row>
    <row r="27" spans="1:5" s="425" customFormat="1" ht="12" customHeight="1" x14ac:dyDescent="0.25">
      <c r="A27" s="14" t="s">
        <v>88</v>
      </c>
      <c r="B27" s="427" t="s">
        <v>264</v>
      </c>
      <c r="C27" s="717">
        <f>'IB_1.4.sz.mell.'!C27</f>
        <v>0</v>
      </c>
      <c r="D27" s="717">
        <f>'IB_1.4.sz.mell.'!D27</f>
        <v>0</v>
      </c>
      <c r="E27" s="274"/>
    </row>
    <row r="28" spans="1:5" s="425" customFormat="1" ht="12" customHeight="1" x14ac:dyDescent="0.25">
      <c r="A28" s="14" t="s">
        <v>89</v>
      </c>
      <c r="B28" s="427" t="s">
        <v>424</v>
      </c>
      <c r="C28" s="717">
        <f>'IB_1.4.sz.mell.'!C28</f>
        <v>0</v>
      </c>
      <c r="D28" s="717">
        <f>'IB_1.4.sz.mell.'!D28</f>
        <v>0</v>
      </c>
      <c r="E28" s="274"/>
    </row>
    <row r="29" spans="1:5" s="425" customFormat="1" ht="12" customHeight="1" x14ac:dyDescent="0.25">
      <c r="A29" s="14" t="s">
        <v>90</v>
      </c>
      <c r="B29" s="427" t="s">
        <v>425</v>
      </c>
      <c r="C29" s="717">
        <f>'IB_1.4.sz.mell.'!C29</f>
        <v>0</v>
      </c>
      <c r="D29" s="717">
        <f>'IB_1.4.sz.mell.'!D29</f>
        <v>0</v>
      </c>
      <c r="E29" s="274"/>
    </row>
    <row r="30" spans="1:5" s="425" customFormat="1" ht="12" customHeight="1" x14ac:dyDescent="0.25">
      <c r="A30" s="14" t="s">
        <v>171</v>
      </c>
      <c r="B30" s="427" t="s">
        <v>265</v>
      </c>
      <c r="C30" s="717">
        <f>'IB_1.4.sz.mell.'!C30</f>
        <v>0</v>
      </c>
      <c r="D30" s="717">
        <f>'IB_1.4.sz.mell.'!D30</f>
        <v>0</v>
      </c>
      <c r="E30" s="274"/>
    </row>
    <row r="31" spans="1:5" s="425" customFormat="1" ht="12" customHeight="1" thickBot="1" x14ac:dyDescent="0.3">
      <c r="A31" s="16" t="s">
        <v>172</v>
      </c>
      <c r="B31" s="428" t="s">
        <v>266</v>
      </c>
      <c r="C31" s="719">
        <f>'IB_1.4.sz.mell.'!C31</f>
        <v>0</v>
      </c>
      <c r="D31" s="719">
        <f>'IB_1.4.sz.mell.'!D31</f>
        <v>0</v>
      </c>
      <c r="E31" s="276"/>
    </row>
    <row r="32" spans="1:5" s="425" customFormat="1" ht="12" customHeight="1" thickBot="1" x14ac:dyDescent="0.3">
      <c r="A32" s="20" t="s">
        <v>173</v>
      </c>
      <c r="B32" s="21" t="s">
        <v>551</v>
      </c>
      <c r="C32" s="414">
        <f>'IB_1.4.sz.mell.'!C32</f>
        <v>0</v>
      </c>
      <c r="D32" s="414">
        <f>'IB_1.4.sz.mell.'!D32</f>
        <v>0</v>
      </c>
      <c r="E32" s="457">
        <f>SUM(E33:E39)</f>
        <v>0</v>
      </c>
    </row>
    <row r="33" spans="1:5" s="425" customFormat="1" ht="12" customHeight="1" x14ac:dyDescent="0.25">
      <c r="A33" s="15" t="s">
        <v>268</v>
      </c>
      <c r="B33" s="426" t="s">
        <v>555</v>
      </c>
      <c r="C33" s="699">
        <f>'IB_1.4.sz.mell.'!C33</f>
        <v>0</v>
      </c>
      <c r="D33" s="699">
        <f>'IB_1.4.sz.mell.'!D33</f>
        <v>0</v>
      </c>
      <c r="E33" s="275"/>
    </row>
    <row r="34" spans="1:5" s="425" customFormat="1" ht="12" customHeight="1" x14ac:dyDescent="0.25">
      <c r="A34" s="14" t="s">
        <v>269</v>
      </c>
      <c r="B34" s="427" t="s">
        <v>556</v>
      </c>
      <c r="C34" s="717">
        <f>'IB_1.4.sz.mell.'!C34</f>
        <v>0</v>
      </c>
      <c r="D34" s="717">
        <f>'IB_1.4.sz.mell.'!D34</f>
        <v>0</v>
      </c>
      <c r="E34" s="274"/>
    </row>
    <row r="35" spans="1:5" s="425" customFormat="1" ht="12" customHeight="1" x14ac:dyDescent="0.25">
      <c r="A35" s="14" t="s">
        <v>270</v>
      </c>
      <c r="B35" s="427" t="s">
        <v>557</v>
      </c>
      <c r="C35" s="717">
        <f>'IB_1.4.sz.mell.'!C35</f>
        <v>0</v>
      </c>
      <c r="D35" s="717">
        <f>'IB_1.4.sz.mell.'!D35</f>
        <v>0</v>
      </c>
      <c r="E35" s="274"/>
    </row>
    <row r="36" spans="1:5" s="425" customFormat="1" ht="12" customHeight="1" x14ac:dyDescent="0.25">
      <c r="A36" s="14" t="s">
        <v>271</v>
      </c>
      <c r="B36" s="427" t="s">
        <v>558</v>
      </c>
      <c r="C36" s="717">
        <f>'IB_1.4.sz.mell.'!C36</f>
        <v>0</v>
      </c>
      <c r="D36" s="717">
        <f>'IB_1.4.sz.mell.'!D36</f>
        <v>0</v>
      </c>
      <c r="E36" s="274"/>
    </row>
    <row r="37" spans="1:5" s="425" customFormat="1" ht="12" customHeight="1" x14ac:dyDescent="0.25">
      <c r="A37" s="14" t="s">
        <v>552</v>
      </c>
      <c r="B37" s="427" t="s">
        <v>272</v>
      </c>
      <c r="C37" s="717">
        <f>'IB_1.4.sz.mell.'!C37</f>
        <v>0</v>
      </c>
      <c r="D37" s="717">
        <f>'IB_1.4.sz.mell.'!D37</f>
        <v>0</v>
      </c>
      <c r="E37" s="274"/>
    </row>
    <row r="38" spans="1:5" s="425" customFormat="1" ht="12" customHeight="1" x14ac:dyDescent="0.25">
      <c r="A38" s="14" t="s">
        <v>553</v>
      </c>
      <c r="B38" s="427" t="s">
        <v>273</v>
      </c>
      <c r="C38" s="717">
        <f>'IB_1.4.sz.mell.'!C38</f>
        <v>0</v>
      </c>
      <c r="D38" s="717">
        <f>'IB_1.4.sz.mell.'!D38</f>
        <v>0</v>
      </c>
      <c r="E38" s="274"/>
    </row>
    <row r="39" spans="1:5" s="425" customFormat="1" ht="12" customHeight="1" thickBot="1" x14ac:dyDescent="0.3">
      <c r="A39" s="16" t="s">
        <v>554</v>
      </c>
      <c r="B39" s="525" t="s">
        <v>274</v>
      </c>
      <c r="C39" s="719">
        <f>'IB_1.4.sz.mell.'!C39</f>
        <v>0</v>
      </c>
      <c r="D39" s="719">
        <f>'IB_1.4.sz.mell.'!D39</f>
        <v>0</v>
      </c>
      <c r="E39" s="276"/>
    </row>
    <row r="40" spans="1:5" s="425" customFormat="1" ht="12" customHeight="1" thickBot="1" x14ac:dyDescent="0.3">
      <c r="A40" s="20" t="s">
        <v>22</v>
      </c>
      <c r="B40" s="21" t="s">
        <v>434</v>
      </c>
      <c r="C40" s="407">
        <f>'IB_1.4.sz.mell.'!C40</f>
        <v>0</v>
      </c>
      <c r="D40" s="407">
        <f>'IB_1.4.sz.mell.'!D40</f>
        <v>0</v>
      </c>
      <c r="E40" s="273">
        <f>SUM(E41:E51)</f>
        <v>0</v>
      </c>
    </row>
    <row r="41" spans="1:5" s="425" customFormat="1" ht="12" customHeight="1" x14ac:dyDescent="0.25">
      <c r="A41" s="15" t="s">
        <v>91</v>
      </c>
      <c r="B41" s="426" t="s">
        <v>277</v>
      </c>
      <c r="C41" s="699">
        <f>'IB_1.4.sz.mell.'!C41</f>
        <v>0</v>
      </c>
      <c r="D41" s="699">
        <f>'IB_1.4.sz.mell.'!D41</f>
        <v>0</v>
      </c>
      <c r="E41" s="275"/>
    </row>
    <row r="42" spans="1:5" s="425" customFormat="1" ht="12" customHeight="1" x14ac:dyDescent="0.25">
      <c r="A42" s="14" t="s">
        <v>92</v>
      </c>
      <c r="B42" s="427" t="s">
        <v>278</v>
      </c>
      <c r="C42" s="717">
        <f>'IB_1.4.sz.mell.'!C42</f>
        <v>0</v>
      </c>
      <c r="D42" s="717">
        <f>'IB_1.4.sz.mell.'!D42</f>
        <v>0</v>
      </c>
      <c r="E42" s="274"/>
    </row>
    <row r="43" spans="1:5" s="425" customFormat="1" ht="12" customHeight="1" x14ac:dyDescent="0.25">
      <c r="A43" s="14" t="s">
        <v>93</v>
      </c>
      <c r="B43" s="427" t="s">
        <v>279</v>
      </c>
      <c r="C43" s="717">
        <f>'IB_1.4.sz.mell.'!C43</f>
        <v>0</v>
      </c>
      <c r="D43" s="717">
        <f>'IB_1.4.sz.mell.'!D43</f>
        <v>0</v>
      </c>
      <c r="E43" s="274"/>
    </row>
    <row r="44" spans="1:5" s="425" customFormat="1" ht="12" customHeight="1" x14ac:dyDescent="0.25">
      <c r="A44" s="14" t="s">
        <v>175</v>
      </c>
      <c r="B44" s="427" t="s">
        <v>280</v>
      </c>
      <c r="C44" s="717">
        <f>'IB_1.4.sz.mell.'!C44</f>
        <v>0</v>
      </c>
      <c r="D44" s="717">
        <f>'IB_1.4.sz.mell.'!D44</f>
        <v>0</v>
      </c>
      <c r="E44" s="274"/>
    </row>
    <row r="45" spans="1:5" s="425" customFormat="1" ht="12" customHeight="1" x14ac:dyDescent="0.25">
      <c r="A45" s="14" t="s">
        <v>176</v>
      </c>
      <c r="B45" s="427" t="s">
        <v>281</v>
      </c>
      <c r="C45" s="717">
        <f>'IB_1.4.sz.mell.'!C45</f>
        <v>0</v>
      </c>
      <c r="D45" s="717">
        <f>'IB_1.4.sz.mell.'!D45</f>
        <v>0</v>
      </c>
      <c r="E45" s="274"/>
    </row>
    <row r="46" spans="1:5" s="425" customFormat="1" ht="12" customHeight="1" x14ac:dyDescent="0.25">
      <c r="A46" s="14" t="s">
        <v>177</v>
      </c>
      <c r="B46" s="427" t="s">
        <v>282</v>
      </c>
      <c r="C46" s="717">
        <f>'IB_1.4.sz.mell.'!C46</f>
        <v>0</v>
      </c>
      <c r="D46" s="717">
        <f>'IB_1.4.sz.mell.'!D46</f>
        <v>0</v>
      </c>
      <c r="E46" s="274"/>
    </row>
    <row r="47" spans="1:5" s="425" customFormat="1" ht="12" customHeight="1" x14ac:dyDescent="0.25">
      <c r="A47" s="14" t="s">
        <v>178</v>
      </c>
      <c r="B47" s="427" t="s">
        <v>283</v>
      </c>
      <c r="C47" s="717">
        <f>'IB_1.4.sz.mell.'!C47</f>
        <v>0</v>
      </c>
      <c r="D47" s="717">
        <f>'IB_1.4.sz.mell.'!D47</f>
        <v>0</v>
      </c>
      <c r="E47" s="274"/>
    </row>
    <row r="48" spans="1:5" s="425" customFormat="1" ht="12" customHeight="1" x14ac:dyDescent="0.25">
      <c r="A48" s="14" t="s">
        <v>179</v>
      </c>
      <c r="B48" s="427" t="s">
        <v>559</v>
      </c>
      <c r="C48" s="717">
        <f>'IB_1.4.sz.mell.'!C48</f>
        <v>0</v>
      </c>
      <c r="D48" s="717">
        <f>'IB_1.4.sz.mell.'!D48</f>
        <v>0</v>
      </c>
      <c r="E48" s="274"/>
    </row>
    <row r="49" spans="1:5" s="425" customFormat="1" ht="12" customHeight="1" x14ac:dyDescent="0.25">
      <c r="A49" s="14" t="s">
        <v>275</v>
      </c>
      <c r="B49" s="427" t="s">
        <v>285</v>
      </c>
      <c r="C49" s="710">
        <f>'IB_1.4.sz.mell.'!C49</f>
        <v>0</v>
      </c>
      <c r="D49" s="710">
        <f>'IB_1.4.sz.mell.'!D49</f>
        <v>0</v>
      </c>
      <c r="E49" s="277"/>
    </row>
    <row r="50" spans="1:5" s="425" customFormat="1" ht="12" customHeight="1" x14ac:dyDescent="0.25">
      <c r="A50" s="16" t="s">
        <v>276</v>
      </c>
      <c r="B50" s="428" t="s">
        <v>436</v>
      </c>
      <c r="C50" s="790">
        <f>'IB_1.4.sz.mell.'!C50</f>
        <v>0</v>
      </c>
      <c r="D50" s="790">
        <f>'IB_1.4.sz.mell.'!D50</f>
        <v>0</v>
      </c>
      <c r="E50" s="278"/>
    </row>
    <row r="51" spans="1:5" s="425" customFormat="1" ht="12" customHeight="1" thickBot="1" x14ac:dyDescent="0.3">
      <c r="A51" s="16" t="s">
        <v>435</v>
      </c>
      <c r="B51" s="304" t="s">
        <v>286</v>
      </c>
      <c r="C51" s="790">
        <f>'IB_1.4.sz.mell.'!C51</f>
        <v>0</v>
      </c>
      <c r="D51" s="790">
        <f>'IB_1.4.sz.mell.'!D51</f>
        <v>0</v>
      </c>
      <c r="E51" s="278"/>
    </row>
    <row r="52" spans="1:5" s="425" customFormat="1" ht="12" customHeight="1" thickBot="1" x14ac:dyDescent="0.3">
      <c r="A52" s="20" t="s">
        <v>23</v>
      </c>
      <c r="B52" s="21" t="s">
        <v>287</v>
      </c>
      <c r="C52" s="407">
        <f>'IB_1.4.sz.mell.'!C52</f>
        <v>0</v>
      </c>
      <c r="D52" s="407">
        <f>'IB_1.4.sz.mell.'!D52</f>
        <v>0</v>
      </c>
      <c r="E52" s="273">
        <f>SUM(E53:E57)</f>
        <v>0</v>
      </c>
    </row>
    <row r="53" spans="1:5" s="425" customFormat="1" ht="12" customHeight="1" x14ac:dyDescent="0.25">
      <c r="A53" s="15" t="s">
        <v>94</v>
      </c>
      <c r="B53" s="426" t="s">
        <v>291</v>
      </c>
      <c r="C53" s="703">
        <f>'IB_1.4.sz.mell.'!C53</f>
        <v>0</v>
      </c>
      <c r="D53" s="703">
        <f>'IB_1.4.sz.mell.'!D53</f>
        <v>0</v>
      </c>
      <c r="E53" s="300"/>
    </row>
    <row r="54" spans="1:5" s="425" customFormat="1" ht="12" customHeight="1" x14ac:dyDescent="0.25">
      <c r="A54" s="14" t="s">
        <v>95</v>
      </c>
      <c r="B54" s="427" t="s">
        <v>292</v>
      </c>
      <c r="C54" s="710">
        <f>'IB_1.4.sz.mell.'!C54</f>
        <v>0</v>
      </c>
      <c r="D54" s="710">
        <f>'IB_1.4.sz.mell.'!D54</f>
        <v>0</v>
      </c>
      <c r="E54" s="277"/>
    </row>
    <row r="55" spans="1:5" s="425" customFormat="1" ht="12" customHeight="1" x14ac:dyDescent="0.25">
      <c r="A55" s="14" t="s">
        <v>288</v>
      </c>
      <c r="B55" s="427" t="s">
        <v>293</v>
      </c>
      <c r="C55" s="710">
        <f>'IB_1.4.sz.mell.'!C55</f>
        <v>0</v>
      </c>
      <c r="D55" s="710">
        <f>'IB_1.4.sz.mell.'!D55</f>
        <v>0</v>
      </c>
      <c r="E55" s="277"/>
    </row>
    <row r="56" spans="1:5" s="425" customFormat="1" ht="12" customHeight="1" x14ac:dyDescent="0.25">
      <c r="A56" s="14" t="s">
        <v>289</v>
      </c>
      <c r="B56" s="427" t="s">
        <v>294</v>
      </c>
      <c r="C56" s="710">
        <f>'IB_1.4.sz.mell.'!C56</f>
        <v>0</v>
      </c>
      <c r="D56" s="710">
        <f>'IB_1.4.sz.mell.'!D56</f>
        <v>0</v>
      </c>
      <c r="E56" s="277"/>
    </row>
    <row r="57" spans="1:5" s="425" customFormat="1" ht="12" customHeight="1" thickBot="1" x14ac:dyDescent="0.3">
      <c r="A57" s="16" t="s">
        <v>290</v>
      </c>
      <c r="B57" s="304" t="s">
        <v>295</v>
      </c>
      <c r="C57" s="790">
        <f>'IB_1.4.sz.mell.'!C57</f>
        <v>0</v>
      </c>
      <c r="D57" s="790">
        <f>'IB_1.4.sz.mell.'!D57</f>
        <v>0</v>
      </c>
      <c r="E57" s="278"/>
    </row>
    <row r="58" spans="1:5" s="425" customFormat="1" ht="12" customHeight="1" thickBot="1" x14ac:dyDescent="0.3">
      <c r="A58" s="20" t="s">
        <v>180</v>
      </c>
      <c r="B58" s="21" t="s">
        <v>296</v>
      </c>
      <c r="C58" s="407">
        <f>'IB_1.4.sz.mell.'!C58</f>
        <v>0</v>
      </c>
      <c r="D58" s="407">
        <f>'IB_1.4.sz.mell.'!D58</f>
        <v>0</v>
      </c>
      <c r="E58" s="273">
        <f>SUM(E59:E61)</f>
        <v>0</v>
      </c>
    </row>
    <row r="59" spans="1:5" s="425" customFormat="1" ht="12" customHeight="1" x14ac:dyDescent="0.25">
      <c r="A59" s="15" t="s">
        <v>96</v>
      </c>
      <c r="B59" s="426" t="s">
        <v>297</v>
      </c>
      <c r="C59" s="699">
        <f>'IB_1.4.sz.mell.'!C59</f>
        <v>0</v>
      </c>
      <c r="D59" s="699">
        <f>'IB_1.4.sz.mell.'!D59</f>
        <v>0</v>
      </c>
      <c r="E59" s="275"/>
    </row>
    <row r="60" spans="1:5" s="425" customFormat="1" ht="12" customHeight="1" x14ac:dyDescent="0.25">
      <c r="A60" s="14" t="s">
        <v>97</v>
      </c>
      <c r="B60" s="427" t="s">
        <v>426</v>
      </c>
      <c r="C60" s="717">
        <f>'IB_1.4.sz.mell.'!C60</f>
        <v>0</v>
      </c>
      <c r="D60" s="717">
        <f>'IB_1.4.sz.mell.'!D60</f>
        <v>0</v>
      </c>
      <c r="E60" s="274"/>
    </row>
    <row r="61" spans="1:5" s="425" customFormat="1" ht="12" customHeight="1" x14ac:dyDescent="0.25">
      <c r="A61" s="14" t="s">
        <v>300</v>
      </c>
      <c r="B61" s="427" t="s">
        <v>298</v>
      </c>
      <c r="C61" s="717">
        <f>'IB_1.4.sz.mell.'!C61</f>
        <v>0</v>
      </c>
      <c r="D61" s="717">
        <f>'IB_1.4.sz.mell.'!D61</f>
        <v>0</v>
      </c>
      <c r="E61" s="274"/>
    </row>
    <row r="62" spans="1:5" s="425" customFormat="1" ht="12" customHeight="1" thickBot="1" x14ac:dyDescent="0.3">
      <c r="A62" s="16" t="s">
        <v>301</v>
      </c>
      <c r="B62" s="304" t="s">
        <v>299</v>
      </c>
      <c r="C62" s="719">
        <f>'IB_1.4.sz.mell.'!C62</f>
        <v>0</v>
      </c>
      <c r="D62" s="719">
        <f>'IB_1.4.sz.mell.'!D62</f>
        <v>0</v>
      </c>
      <c r="E62" s="276"/>
    </row>
    <row r="63" spans="1:5" s="425" customFormat="1" ht="12" customHeight="1" thickBot="1" x14ac:dyDescent="0.3">
      <c r="A63" s="20" t="s">
        <v>25</v>
      </c>
      <c r="B63" s="302" t="s">
        <v>302</v>
      </c>
      <c r="C63" s="407">
        <f>'IB_1.4.sz.mell.'!C63</f>
        <v>0</v>
      </c>
      <c r="D63" s="407">
        <f>'IB_1.4.sz.mell.'!D63</f>
        <v>0</v>
      </c>
      <c r="E63" s="273">
        <f>SUM(E64:E66)</f>
        <v>0</v>
      </c>
    </row>
    <row r="64" spans="1:5" s="425" customFormat="1" ht="12" customHeight="1" x14ac:dyDescent="0.25">
      <c r="A64" s="15" t="s">
        <v>181</v>
      </c>
      <c r="B64" s="426" t="s">
        <v>304</v>
      </c>
      <c r="C64" s="710">
        <f>'IB_1.4.sz.mell.'!C64</f>
        <v>0</v>
      </c>
      <c r="D64" s="710">
        <f>'IB_1.4.sz.mell.'!D64</f>
        <v>0</v>
      </c>
      <c r="E64" s="277"/>
    </row>
    <row r="65" spans="1:5" s="425" customFormat="1" ht="12" customHeight="1" x14ac:dyDescent="0.25">
      <c r="A65" s="14" t="s">
        <v>182</v>
      </c>
      <c r="B65" s="427" t="s">
        <v>427</v>
      </c>
      <c r="C65" s="710">
        <f>'IB_1.4.sz.mell.'!C65</f>
        <v>0</v>
      </c>
      <c r="D65" s="710">
        <f>'IB_1.4.sz.mell.'!D65</f>
        <v>0</v>
      </c>
      <c r="E65" s="277"/>
    </row>
    <row r="66" spans="1:5" s="425" customFormat="1" ht="12" customHeight="1" x14ac:dyDescent="0.25">
      <c r="A66" s="14" t="s">
        <v>231</v>
      </c>
      <c r="B66" s="427" t="s">
        <v>305</v>
      </c>
      <c r="C66" s="710">
        <f>'IB_1.4.sz.mell.'!C66</f>
        <v>0</v>
      </c>
      <c r="D66" s="710">
        <f>'IB_1.4.sz.mell.'!D66</f>
        <v>0</v>
      </c>
      <c r="E66" s="277"/>
    </row>
    <row r="67" spans="1:5" s="425" customFormat="1" ht="12" customHeight="1" thickBot="1" x14ac:dyDescent="0.3">
      <c r="A67" s="16" t="s">
        <v>303</v>
      </c>
      <c r="B67" s="304" t="s">
        <v>306</v>
      </c>
      <c r="C67" s="710">
        <f>'IB_1.4.sz.mell.'!C67</f>
        <v>0</v>
      </c>
      <c r="D67" s="710">
        <f>'IB_1.4.sz.mell.'!D67</f>
        <v>0</v>
      </c>
      <c r="E67" s="277"/>
    </row>
    <row r="68" spans="1:5" s="425" customFormat="1" ht="12" customHeight="1" thickBot="1" x14ac:dyDescent="0.3">
      <c r="A68" s="498" t="s">
        <v>476</v>
      </c>
      <c r="B68" s="21" t="s">
        <v>307</v>
      </c>
      <c r="C68" s="414">
        <f>'IB_1.4.sz.mell.'!C68</f>
        <v>0</v>
      </c>
      <c r="D68" s="414">
        <f>'IB_1.4.sz.mell.'!D68</f>
        <v>0</v>
      </c>
      <c r="E68" s="457">
        <f>+E11+E18+E25+E32+E40+E52+E58+E63</f>
        <v>0</v>
      </c>
    </row>
    <row r="69" spans="1:5" s="425" customFormat="1" ht="12" customHeight="1" thickBot="1" x14ac:dyDescent="0.3">
      <c r="A69" s="473" t="s">
        <v>308</v>
      </c>
      <c r="B69" s="302" t="s">
        <v>309</v>
      </c>
      <c r="C69" s="407">
        <f>'IB_1.4.sz.mell.'!C69</f>
        <v>0</v>
      </c>
      <c r="D69" s="407">
        <f>'IB_1.4.sz.mell.'!D69</f>
        <v>0</v>
      </c>
      <c r="E69" s="273">
        <f>SUM(E70:E72)</f>
        <v>0</v>
      </c>
    </row>
    <row r="70" spans="1:5" s="425" customFormat="1" ht="12" customHeight="1" x14ac:dyDescent="0.25">
      <c r="A70" s="15" t="s">
        <v>337</v>
      </c>
      <c r="B70" s="426" t="s">
        <v>310</v>
      </c>
      <c r="C70" s="710">
        <f>'IB_1.4.sz.mell.'!C70</f>
        <v>0</v>
      </c>
      <c r="D70" s="710">
        <f>'IB_1.4.sz.mell.'!D70</f>
        <v>0</v>
      </c>
      <c r="E70" s="277"/>
    </row>
    <row r="71" spans="1:5" s="425" customFormat="1" ht="12" customHeight="1" x14ac:dyDescent="0.25">
      <c r="A71" s="14" t="s">
        <v>346</v>
      </c>
      <c r="B71" s="427" t="s">
        <v>311</v>
      </c>
      <c r="C71" s="710">
        <f>'IB_1.4.sz.mell.'!C71</f>
        <v>0</v>
      </c>
      <c r="D71" s="710">
        <f>'IB_1.4.sz.mell.'!D71</f>
        <v>0</v>
      </c>
      <c r="E71" s="277"/>
    </row>
    <row r="72" spans="1:5" s="425" customFormat="1" ht="12" customHeight="1" thickBot="1" x14ac:dyDescent="0.3">
      <c r="A72" s="16" t="s">
        <v>347</v>
      </c>
      <c r="B72" s="492" t="s">
        <v>461</v>
      </c>
      <c r="C72" s="710">
        <f>'IB_1.4.sz.mell.'!C72</f>
        <v>0</v>
      </c>
      <c r="D72" s="710">
        <f>'IB_1.4.sz.mell.'!D72</f>
        <v>0</v>
      </c>
      <c r="E72" s="277"/>
    </row>
    <row r="73" spans="1:5" s="425" customFormat="1" ht="12" customHeight="1" thickBot="1" x14ac:dyDescent="0.3">
      <c r="A73" s="473" t="s">
        <v>313</v>
      </c>
      <c r="B73" s="302" t="s">
        <v>314</v>
      </c>
      <c r="C73" s="407">
        <f>'IB_1.4.sz.mell.'!C73</f>
        <v>0</v>
      </c>
      <c r="D73" s="407">
        <f>'IB_1.4.sz.mell.'!D73</f>
        <v>0</v>
      </c>
      <c r="E73" s="273">
        <f>SUM(E74:E77)</f>
        <v>0</v>
      </c>
    </row>
    <row r="74" spans="1:5" s="425" customFormat="1" ht="12" customHeight="1" x14ac:dyDescent="0.25">
      <c r="A74" s="15" t="s">
        <v>149</v>
      </c>
      <c r="B74" s="574" t="s">
        <v>315</v>
      </c>
      <c r="C74" s="710">
        <f>'IB_1.4.sz.mell.'!C74</f>
        <v>0</v>
      </c>
      <c r="D74" s="710">
        <f>'IB_1.4.sz.mell.'!D74</f>
        <v>0</v>
      </c>
      <c r="E74" s="277"/>
    </row>
    <row r="75" spans="1:5" s="425" customFormat="1" ht="12" customHeight="1" x14ac:dyDescent="0.25">
      <c r="A75" s="14" t="s">
        <v>150</v>
      </c>
      <c r="B75" s="574" t="s">
        <v>571</v>
      </c>
      <c r="C75" s="710">
        <f>'IB_1.4.sz.mell.'!C75</f>
        <v>0</v>
      </c>
      <c r="D75" s="710">
        <f>'IB_1.4.sz.mell.'!D75</f>
        <v>0</v>
      </c>
      <c r="E75" s="277"/>
    </row>
    <row r="76" spans="1:5" s="425" customFormat="1" ht="12" customHeight="1" x14ac:dyDescent="0.25">
      <c r="A76" s="14" t="s">
        <v>338</v>
      </c>
      <c r="B76" s="574" t="s">
        <v>316</v>
      </c>
      <c r="C76" s="710">
        <f>'IB_1.4.sz.mell.'!C76</f>
        <v>0</v>
      </c>
      <c r="D76" s="710">
        <f>'IB_1.4.sz.mell.'!D76</f>
        <v>0</v>
      </c>
      <c r="E76" s="277"/>
    </row>
    <row r="77" spans="1:5" s="425" customFormat="1" ht="12" customHeight="1" thickBot="1" x14ac:dyDescent="0.3">
      <c r="A77" s="16" t="s">
        <v>339</v>
      </c>
      <c r="B77" s="575" t="s">
        <v>572</v>
      </c>
      <c r="C77" s="710">
        <f>'IB_1.4.sz.mell.'!C77</f>
        <v>0</v>
      </c>
      <c r="D77" s="710">
        <f>'IB_1.4.sz.mell.'!D77</f>
        <v>0</v>
      </c>
      <c r="E77" s="277"/>
    </row>
    <row r="78" spans="1:5" s="425" customFormat="1" ht="12" customHeight="1" thickBot="1" x14ac:dyDescent="0.3">
      <c r="A78" s="473" t="s">
        <v>317</v>
      </c>
      <c r="B78" s="302" t="s">
        <v>318</v>
      </c>
      <c r="C78" s="407">
        <f>'IB_1.4.sz.mell.'!C78</f>
        <v>0</v>
      </c>
      <c r="D78" s="407">
        <f>'IB_1.4.sz.mell.'!D78</f>
        <v>0</v>
      </c>
      <c r="E78" s="273">
        <f>SUM(E79:E80)</f>
        <v>0</v>
      </c>
    </row>
    <row r="79" spans="1:5" s="425" customFormat="1" ht="12" customHeight="1" x14ac:dyDescent="0.25">
      <c r="A79" s="15" t="s">
        <v>340</v>
      </c>
      <c r="B79" s="426" t="s">
        <v>319</v>
      </c>
      <c r="C79" s="710">
        <f>'IB_1.4.sz.mell.'!C79</f>
        <v>0</v>
      </c>
      <c r="D79" s="710">
        <f>'IB_1.4.sz.mell.'!D79</f>
        <v>0</v>
      </c>
      <c r="E79" s="277"/>
    </row>
    <row r="80" spans="1:5" s="425" customFormat="1" ht="12" customHeight="1" thickBot="1" x14ac:dyDescent="0.3">
      <c r="A80" s="16" t="s">
        <v>341</v>
      </c>
      <c r="B80" s="304" t="s">
        <v>320</v>
      </c>
      <c r="C80" s="710">
        <f>'IB_1.4.sz.mell.'!C80</f>
        <v>0</v>
      </c>
      <c r="D80" s="710">
        <f>'IB_1.4.sz.mell.'!D80</f>
        <v>0</v>
      </c>
      <c r="E80" s="277"/>
    </row>
    <row r="81" spans="1:5" s="425" customFormat="1" ht="12" customHeight="1" thickBot="1" x14ac:dyDescent="0.3">
      <c r="A81" s="473" t="s">
        <v>321</v>
      </c>
      <c r="B81" s="302" t="s">
        <v>322</v>
      </c>
      <c r="C81" s="407">
        <f>'IB_1.4.sz.mell.'!C81</f>
        <v>0</v>
      </c>
      <c r="D81" s="407">
        <f>'IB_1.4.sz.mell.'!D81</f>
        <v>0</v>
      </c>
      <c r="E81" s="273">
        <f>SUM(E82:E84)</f>
        <v>0</v>
      </c>
    </row>
    <row r="82" spans="1:5" s="425" customFormat="1" ht="12" customHeight="1" x14ac:dyDescent="0.25">
      <c r="A82" s="15" t="s">
        <v>342</v>
      </c>
      <c r="B82" s="426" t="s">
        <v>323</v>
      </c>
      <c r="C82" s="710">
        <f>'IB_1.4.sz.mell.'!C82</f>
        <v>0</v>
      </c>
      <c r="D82" s="710">
        <f>'IB_1.4.sz.mell.'!D82</f>
        <v>0</v>
      </c>
      <c r="E82" s="277"/>
    </row>
    <row r="83" spans="1:5" s="425" customFormat="1" ht="12" customHeight="1" x14ac:dyDescent="0.25">
      <c r="A83" s="14" t="s">
        <v>343</v>
      </c>
      <c r="B83" s="427" t="s">
        <v>324</v>
      </c>
      <c r="C83" s="710">
        <f>'IB_1.4.sz.mell.'!C83</f>
        <v>0</v>
      </c>
      <c r="D83" s="710">
        <f>'IB_1.4.sz.mell.'!D83</f>
        <v>0</v>
      </c>
      <c r="E83" s="277"/>
    </row>
    <row r="84" spans="1:5" s="425" customFormat="1" ht="12" customHeight="1" thickBot="1" x14ac:dyDescent="0.3">
      <c r="A84" s="16" t="s">
        <v>344</v>
      </c>
      <c r="B84" s="304" t="s">
        <v>573</v>
      </c>
      <c r="C84" s="710">
        <f>'IB_1.4.sz.mell.'!C84</f>
        <v>0</v>
      </c>
      <c r="D84" s="710">
        <f>'IB_1.4.sz.mell.'!D84</f>
        <v>0</v>
      </c>
      <c r="E84" s="277"/>
    </row>
    <row r="85" spans="1:5" s="425" customFormat="1" ht="12" customHeight="1" thickBot="1" x14ac:dyDescent="0.3">
      <c r="A85" s="473" t="s">
        <v>325</v>
      </c>
      <c r="B85" s="302" t="s">
        <v>345</v>
      </c>
      <c r="C85" s="407">
        <f>'IB_1.4.sz.mell.'!C85</f>
        <v>0</v>
      </c>
      <c r="D85" s="407">
        <f>'IB_1.4.sz.mell.'!D85</f>
        <v>0</v>
      </c>
      <c r="E85" s="273">
        <f>SUM(E86:E89)</f>
        <v>0</v>
      </c>
    </row>
    <row r="86" spans="1:5" s="425" customFormat="1" ht="12" customHeight="1" x14ac:dyDescent="0.25">
      <c r="A86" s="430" t="s">
        <v>326</v>
      </c>
      <c r="B86" s="426" t="s">
        <v>327</v>
      </c>
      <c r="C86" s="710">
        <f>'IB_1.4.sz.mell.'!C86</f>
        <v>0</v>
      </c>
      <c r="D86" s="710">
        <f>'IB_1.4.sz.mell.'!D86</f>
        <v>0</v>
      </c>
      <c r="E86" s="277"/>
    </row>
    <row r="87" spans="1:5" s="425" customFormat="1" ht="12" customHeight="1" x14ac:dyDescent="0.25">
      <c r="A87" s="431" t="s">
        <v>328</v>
      </c>
      <c r="B87" s="427" t="s">
        <v>329</v>
      </c>
      <c r="C87" s="710">
        <f>'IB_1.4.sz.mell.'!C87</f>
        <v>0</v>
      </c>
      <c r="D87" s="710">
        <f>'IB_1.4.sz.mell.'!D87</f>
        <v>0</v>
      </c>
      <c r="E87" s="277"/>
    </row>
    <row r="88" spans="1:5" s="425" customFormat="1" ht="12" customHeight="1" x14ac:dyDescent="0.25">
      <c r="A88" s="431" t="s">
        <v>330</v>
      </c>
      <c r="B88" s="427" t="s">
        <v>331</v>
      </c>
      <c r="C88" s="710">
        <f>'IB_1.4.sz.mell.'!C88</f>
        <v>0</v>
      </c>
      <c r="D88" s="710">
        <f>'IB_1.4.sz.mell.'!D88</f>
        <v>0</v>
      </c>
      <c r="E88" s="277"/>
    </row>
    <row r="89" spans="1:5" s="425" customFormat="1" ht="12" customHeight="1" thickBot="1" x14ac:dyDescent="0.3">
      <c r="A89" s="432" t="s">
        <v>332</v>
      </c>
      <c r="B89" s="304" t="s">
        <v>333</v>
      </c>
      <c r="C89" s="710">
        <f>'IB_1.4.sz.mell.'!C89</f>
        <v>0</v>
      </c>
      <c r="D89" s="710">
        <f>'IB_1.4.sz.mell.'!D89</f>
        <v>0</v>
      </c>
      <c r="E89" s="277"/>
    </row>
    <row r="90" spans="1:5" s="425" customFormat="1" ht="12" customHeight="1" thickBot="1" x14ac:dyDescent="0.3">
      <c r="A90" s="473" t="s">
        <v>334</v>
      </c>
      <c r="B90" s="302" t="s">
        <v>475</v>
      </c>
      <c r="C90" s="407">
        <f>'IB_1.4.sz.mell.'!C90</f>
        <v>0</v>
      </c>
      <c r="D90" s="407">
        <f>'IB_1.4.sz.mell.'!D90</f>
        <v>0</v>
      </c>
      <c r="E90" s="476"/>
    </row>
    <row r="91" spans="1:5" s="425" customFormat="1" ht="13.5" customHeight="1" thickBot="1" x14ac:dyDescent="0.3">
      <c r="A91" s="473" t="s">
        <v>336</v>
      </c>
      <c r="B91" s="302" t="s">
        <v>335</v>
      </c>
      <c r="C91" s="407">
        <f>'IB_1.4.sz.mell.'!C91</f>
        <v>0</v>
      </c>
      <c r="D91" s="407">
        <f>'IB_1.4.sz.mell.'!D91</f>
        <v>0</v>
      </c>
      <c r="E91" s="476"/>
    </row>
    <row r="92" spans="1:5" s="425" customFormat="1" ht="15.75" customHeight="1" thickBot="1" x14ac:dyDescent="0.3">
      <c r="A92" s="473" t="s">
        <v>348</v>
      </c>
      <c r="B92" s="433" t="s">
        <v>478</v>
      </c>
      <c r="C92" s="414">
        <f>'IB_1.4.sz.mell.'!C92</f>
        <v>0</v>
      </c>
      <c r="D92" s="414">
        <f>'IB_1.4.sz.mell.'!D92</f>
        <v>0</v>
      </c>
      <c r="E92" s="457">
        <f>+E69+E73+E78+E81+E85+E91+E90</f>
        <v>0</v>
      </c>
    </row>
    <row r="93" spans="1:5" s="425" customFormat="1" ht="25.5" customHeight="1" thickBot="1" x14ac:dyDescent="0.3">
      <c r="A93" s="474" t="s">
        <v>477</v>
      </c>
      <c r="B93" s="434" t="s">
        <v>479</v>
      </c>
      <c r="C93" s="414">
        <f>'IB_1.4.sz.mell.'!C93</f>
        <v>0</v>
      </c>
      <c r="D93" s="414">
        <f>'IB_1.4.sz.mell.'!D93</f>
        <v>0</v>
      </c>
      <c r="E93" s="457">
        <f>+E68+E92</f>
        <v>0</v>
      </c>
    </row>
    <row r="94" spans="1:5" s="425" customFormat="1" ht="15.15" customHeight="1" x14ac:dyDescent="0.25">
      <c r="A94" s="5"/>
      <c r="B94" s="6"/>
      <c r="C94" s="314"/>
    </row>
    <row r="95" spans="1:5" ht="16.5" customHeight="1" x14ac:dyDescent="0.3">
      <c r="A95" s="1596" t="s">
        <v>47</v>
      </c>
      <c r="B95" s="1596"/>
      <c r="C95" s="1596"/>
      <c r="D95" s="1596"/>
      <c r="E95" s="1596"/>
    </row>
    <row r="96" spans="1:5" s="435" customFormat="1" ht="16.5" customHeight="1" thickBot="1" x14ac:dyDescent="0.35">
      <c r="A96" s="1593" t="s">
        <v>153</v>
      </c>
      <c r="B96" s="1593"/>
      <c r="C96" s="714"/>
      <c r="E96" s="714" t="str">
        <f>E7</f>
        <v xml:space="preserve"> Forintban!</v>
      </c>
    </row>
    <row r="97" spans="1:5" x14ac:dyDescent="0.3">
      <c r="A97" s="1688" t="s">
        <v>69</v>
      </c>
      <c r="B97" s="1690" t="s">
        <v>765</v>
      </c>
      <c r="C97" s="1692" t="str">
        <f>+CONCATENATE(LEFT(Z_ÖSSZEFÜGGÉSEK!A6,4),". évi")</f>
        <v>2019. évi</v>
      </c>
      <c r="D97" s="1693"/>
      <c r="E97" s="1695"/>
    </row>
    <row r="98" spans="1:5" ht="23.4" thickBot="1" x14ac:dyDescent="0.35">
      <c r="A98" s="1689"/>
      <c r="B98" s="1691"/>
      <c r="C98" s="855" t="s">
        <v>759</v>
      </c>
      <c r="D98" s="856" t="s">
        <v>825</v>
      </c>
      <c r="E98" s="857" t="str">
        <f>CONCATENATE(E9)</f>
        <v>2019. XII. 31.
teljesítés</v>
      </c>
    </row>
    <row r="99" spans="1:5" s="424" customFormat="1" ht="12" customHeight="1" thickBot="1" x14ac:dyDescent="0.25">
      <c r="A99" s="32" t="s">
        <v>493</v>
      </c>
      <c r="B99" s="33" t="s">
        <v>494</v>
      </c>
      <c r="C99" s="33" t="s">
        <v>495</v>
      </c>
      <c r="D99" s="33" t="s">
        <v>497</v>
      </c>
      <c r="E99" s="859" t="s">
        <v>496</v>
      </c>
    </row>
    <row r="100" spans="1:5" ht="12" customHeight="1" thickBot="1" x14ac:dyDescent="0.35">
      <c r="A100" s="22" t="s">
        <v>18</v>
      </c>
      <c r="B100" s="28" t="s">
        <v>437</v>
      </c>
      <c r="C100" s="406">
        <f>'IB_1.4.sz.mell.'!C100</f>
        <v>0</v>
      </c>
      <c r="D100" s="406">
        <f>'IB_1.4.sz.mell.'!D100</f>
        <v>0</v>
      </c>
      <c r="E100" s="501">
        <f>E101+E102+E103+E104+E105+E118</f>
        <v>0</v>
      </c>
    </row>
    <row r="101" spans="1:5" ht="12" customHeight="1" x14ac:dyDescent="0.3">
      <c r="A101" s="17" t="s">
        <v>98</v>
      </c>
      <c r="B101" s="10" t="s">
        <v>49</v>
      </c>
      <c r="C101" s="715">
        <f>'IB_1.4.sz.mell.'!C101</f>
        <v>0</v>
      </c>
      <c r="D101" s="715">
        <f>'IB_1.4.sz.mell.'!D101</f>
        <v>0</v>
      </c>
      <c r="E101" s="502"/>
    </row>
    <row r="102" spans="1:5" ht="12" customHeight="1" x14ac:dyDescent="0.3">
      <c r="A102" s="14" t="s">
        <v>99</v>
      </c>
      <c r="B102" s="8" t="s">
        <v>183</v>
      </c>
      <c r="C102" s="717">
        <f>'IB_1.4.sz.mell.'!C102</f>
        <v>0</v>
      </c>
      <c r="D102" s="717">
        <f>'IB_1.4.sz.mell.'!D102</f>
        <v>0</v>
      </c>
      <c r="E102" s="274"/>
    </row>
    <row r="103" spans="1:5" ht="12" customHeight="1" x14ac:dyDescent="0.3">
      <c r="A103" s="14" t="s">
        <v>100</v>
      </c>
      <c r="B103" s="8" t="s">
        <v>140</v>
      </c>
      <c r="C103" s="719">
        <f>'IB_1.4.sz.mell.'!C103</f>
        <v>0</v>
      </c>
      <c r="D103" s="719">
        <f>'IB_1.4.sz.mell.'!D103</f>
        <v>0</v>
      </c>
      <c r="E103" s="276"/>
    </row>
    <row r="104" spans="1:5" ht="12" customHeight="1" x14ac:dyDescent="0.3">
      <c r="A104" s="14" t="s">
        <v>101</v>
      </c>
      <c r="B104" s="11" t="s">
        <v>184</v>
      </c>
      <c r="C104" s="719">
        <f>'IB_1.4.sz.mell.'!C104</f>
        <v>0</v>
      </c>
      <c r="D104" s="719">
        <f>'IB_1.4.sz.mell.'!D104</f>
        <v>0</v>
      </c>
      <c r="E104" s="276"/>
    </row>
    <row r="105" spans="1:5" ht="12" customHeight="1" x14ac:dyDescent="0.3">
      <c r="A105" s="14" t="s">
        <v>112</v>
      </c>
      <c r="B105" s="19" t="s">
        <v>185</v>
      </c>
      <c r="C105" s="719">
        <f>'IB_1.4.sz.mell.'!C105</f>
        <v>0</v>
      </c>
      <c r="D105" s="719">
        <f>'IB_1.4.sz.mell.'!D105</f>
        <v>0</v>
      </c>
      <c r="E105" s="276"/>
    </row>
    <row r="106" spans="1:5" ht="12" customHeight="1" x14ac:dyDescent="0.3">
      <c r="A106" s="14" t="s">
        <v>102</v>
      </c>
      <c r="B106" s="8" t="s">
        <v>442</v>
      </c>
      <c r="C106" s="719">
        <f>'IB_1.4.sz.mell.'!C106</f>
        <v>0</v>
      </c>
      <c r="D106" s="719">
        <f>'IB_1.4.sz.mell.'!D106</f>
        <v>0</v>
      </c>
      <c r="E106" s="276"/>
    </row>
    <row r="107" spans="1:5" ht="12" customHeight="1" x14ac:dyDescent="0.3">
      <c r="A107" s="14" t="s">
        <v>103</v>
      </c>
      <c r="B107" s="148" t="s">
        <v>441</v>
      </c>
      <c r="C107" s="719">
        <f>'IB_1.4.sz.mell.'!C107</f>
        <v>0</v>
      </c>
      <c r="D107" s="719">
        <f>'IB_1.4.sz.mell.'!D107</f>
        <v>0</v>
      </c>
      <c r="E107" s="276"/>
    </row>
    <row r="108" spans="1:5" ht="12" customHeight="1" x14ac:dyDescent="0.3">
      <c r="A108" s="14" t="s">
        <v>113</v>
      </c>
      <c r="B108" s="148" t="s">
        <v>440</v>
      </c>
      <c r="C108" s="719">
        <f>'IB_1.4.sz.mell.'!C108</f>
        <v>0</v>
      </c>
      <c r="D108" s="719">
        <f>'IB_1.4.sz.mell.'!D108</f>
        <v>0</v>
      </c>
      <c r="E108" s="276"/>
    </row>
    <row r="109" spans="1:5" ht="12" customHeight="1" x14ac:dyDescent="0.3">
      <c r="A109" s="14" t="s">
        <v>114</v>
      </c>
      <c r="B109" s="146" t="s">
        <v>351</v>
      </c>
      <c r="C109" s="719">
        <f>'IB_1.4.sz.mell.'!C109</f>
        <v>0</v>
      </c>
      <c r="D109" s="719">
        <f>'IB_1.4.sz.mell.'!D109</f>
        <v>0</v>
      </c>
      <c r="E109" s="276"/>
    </row>
    <row r="110" spans="1:5" ht="12" customHeight="1" x14ac:dyDescent="0.3">
      <c r="A110" s="14" t="s">
        <v>115</v>
      </c>
      <c r="B110" s="147" t="s">
        <v>352</v>
      </c>
      <c r="C110" s="719">
        <f>'IB_1.4.sz.mell.'!C110</f>
        <v>0</v>
      </c>
      <c r="D110" s="719">
        <f>'IB_1.4.sz.mell.'!D110</f>
        <v>0</v>
      </c>
      <c r="E110" s="276"/>
    </row>
    <row r="111" spans="1:5" ht="12" customHeight="1" x14ac:dyDescent="0.3">
      <c r="A111" s="14" t="s">
        <v>116</v>
      </c>
      <c r="B111" s="147" t="s">
        <v>353</v>
      </c>
      <c r="C111" s="719">
        <f>'IB_1.4.sz.mell.'!C111</f>
        <v>0</v>
      </c>
      <c r="D111" s="719">
        <f>'IB_1.4.sz.mell.'!D111</f>
        <v>0</v>
      </c>
      <c r="E111" s="276"/>
    </row>
    <row r="112" spans="1:5" ht="12" customHeight="1" x14ac:dyDescent="0.3">
      <c r="A112" s="14" t="s">
        <v>118</v>
      </c>
      <c r="B112" s="146" t="s">
        <v>354</v>
      </c>
      <c r="C112" s="719">
        <f>'IB_1.4.sz.mell.'!C112</f>
        <v>0</v>
      </c>
      <c r="D112" s="719">
        <f>'IB_1.4.sz.mell.'!D112</f>
        <v>0</v>
      </c>
      <c r="E112" s="276"/>
    </row>
    <row r="113" spans="1:5" ht="12" customHeight="1" x14ac:dyDescent="0.3">
      <c r="A113" s="14" t="s">
        <v>186</v>
      </c>
      <c r="B113" s="146" t="s">
        <v>355</v>
      </c>
      <c r="C113" s="719">
        <f>'IB_1.4.sz.mell.'!C113</f>
        <v>0</v>
      </c>
      <c r="D113" s="719">
        <f>'IB_1.4.sz.mell.'!D113</f>
        <v>0</v>
      </c>
      <c r="E113" s="276"/>
    </row>
    <row r="114" spans="1:5" ht="12" customHeight="1" x14ac:dyDescent="0.3">
      <c r="A114" s="14" t="s">
        <v>349</v>
      </c>
      <c r="B114" s="147" t="s">
        <v>356</v>
      </c>
      <c r="C114" s="719">
        <f>'IB_1.4.sz.mell.'!C114</f>
        <v>0</v>
      </c>
      <c r="D114" s="719">
        <f>'IB_1.4.sz.mell.'!D114</f>
        <v>0</v>
      </c>
      <c r="E114" s="276"/>
    </row>
    <row r="115" spans="1:5" ht="12" customHeight="1" x14ac:dyDescent="0.3">
      <c r="A115" s="13" t="s">
        <v>350</v>
      </c>
      <c r="B115" s="148" t="s">
        <v>357</v>
      </c>
      <c r="C115" s="719">
        <f>'IB_1.4.sz.mell.'!C115</f>
        <v>0</v>
      </c>
      <c r="D115" s="719">
        <f>'IB_1.4.sz.mell.'!D115</f>
        <v>0</v>
      </c>
      <c r="E115" s="276"/>
    </row>
    <row r="116" spans="1:5" ht="12" customHeight="1" x14ac:dyDescent="0.3">
      <c r="A116" s="14" t="s">
        <v>438</v>
      </c>
      <c r="B116" s="148" t="s">
        <v>358</v>
      </c>
      <c r="C116" s="719">
        <f>'IB_1.4.sz.mell.'!C116</f>
        <v>0</v>
      </c>
      <c r="D116" s="719">
        <f>'IB_1.4.sz.mell.'!D116</f>
        <v>0</v>
      </c>
      <c r="E116" s="276"/>
    </row>
    <row r="117" spans="1:5" ht="12" customHeight="1" x14ac:dyDescent="0.3">
      <c r="A117" s="16" t="s">
        <v>439</v>
      </c>
      <c r="B117" s="148" t="s">
        <v>359</v>
      </c>
      <c r="C117" s="719">
        <f>'IB_1.4.sz.mell.'!C117</f>
        <v>0</v>
      </c>
      <c r="D117" s="719">
        <f>'IB_1.4.sz.mell.'!D117</f>
        <v>0</v>
      </c>
      <c r="E117" s="276"/>
    </row>
    <row r="118" spans="1:5" ht="12" customHeight="1" x14ac:dyDescent="0.3">
      <c r="A118" s="14" t="s">
        <v>443</v>
      </c>
      <c r="B118" s="11" t="s">
        <v>50</v>
      </c>
      <c r="C118" s="717">
        <f>'IB_1.4.sz.mell.'!C118</f>
        <v>0</v>
      </c>
      <c r="D118" s="717">
        <f>'IB_1.4.sz.mell.'!D118</f>
        <v>0</v>
      </c>
      <c r="E118" s="274"/>
    </row>
    <row r="119" spans="1:5" ht="12" customHeight="1" x14ac:dyDescent="0.3">
      <c r="A119" s="14" t="s">
        <v>444</v>
      </c>
      <c r="B119" s="8" t="s">
        <v>446</v>
      </c>
      <c r="C119" s="717">
        <f>'IB_1.4.sz.mell.'!C119</f>
        <v>0</v>
      </c>
      <c r="D119" s="717">
        <f>'IB_1.4.sz.mell.'!D119</f>
        <v>0</v>
      </c>
      <c r="E119" s="274"/>
    </row>
    <row r="120" spans="1:5" ht="12" customHeight="1" thickBot="1" x14ac:dyDescent="0.35">
      <c r="A120" s="18" t="s">
        <v>445</v>
      </c>
      <c r="B120" s="496" t="s">
        <v>447</v>
      </c>
      <c r="C120" s="721">
        <f>'IB_1.4.sz.mell.'!C120</f>
        <v>0</v>
      </c>
      <c r="D120" s="721">
        <f>'IB_1.4.sz.mell.'!D120</f>
        <v>0</v>
      </c>
      <c r="E120" s="503"/>
    </row>
    <row r="121" spans="1:5" ht="12" customHeight="1" thickBot="1" x14ac:dyDescent="0.35">
      <c r="A121" s="493" t="s">
        <v>19</v>
      </c>
      <c r="B121" s="494" t="s">
        <v>360</v>
      </c>
      <c r="C121" s="510">
        <f>'IB_1.4.sz.mell.'!C121</f>
        <v>0</v>
      </c>
      <c r="D121" s="407">
        <f>'IB_1.4.sz.mell.'!D121</f>
        <v>0</v>
      </c>
      <c r="E121" s="504">
        <f>+E122+E124+E126</f>
        <v>0</v>
      </c>
    </row>
    <row r="122" spans="1:5" ht="12" customHeight="1" x14ac:dyDescent="0.3">
      <c r="A122" s="15" t="s">
        <v>104</v>
      </c>
      <c r="B122" s="8" t="s">
        <v>230</v>
      </c>
      <c r="C122" s="699">
        <f>'IB_1.4.sz.mell.'!C122</f>
        <v>0</v>
      </c>
      <c r="D122" s="1475">
        <f>'IB_1.4.sz.mell.'!D122</f>
        <v>0</v>
      </c>
      <c r="E122" s="275"/>
    </row>
    <row r="123" spans="1:5" ht="12" customHeight="1" x14ac:dyDescent="0.3">
      <c r="A123" s="15" t="s">
        <v>105</v>
      </c>
      <c r="B123" s="12" t="s">
        <v>364</v>
      </c>
      <c r="C123" s="699">
        <f>'IB_1.4.sz.mell.'!C123</f>
        <v>0</v>
      </c>
      <c r="D123" s="1475">
        <f>'IB_1.4.sz.mell.'!D123</f>
        <v>0</v>
      </c>
      <c r="E123" s="275"/>
    </row>
    <row r="124" spans="1:5" ht="12" customHeight="1" x14ac:dyDescent="0.3">
      <c r="A124" s="15" t="s">
        <v>106</v>
      </c>
      <c r="B124" s="12" t="s">
        <v>187</v>
      </c>
      <c r="C124" s="717">
        <f>'IB_1.4.sz.mell.'!C124</f>
        <v>0</v>
      </c>
      <c r="D124" s="1476">
        <f>'IB_1.4.sz.mell.'!D124</f>
        <v>0</v>
      </c>
      <c r="E124" s="274"/>
    </row>
    <row r="125" spans="1:5" ht="12" customHeight="1" x14ac:dyDescent="0.3">
      <c r="A125" s="15" t="s">
        <v>107</v>
      </c>
      <c r="B125" s="12" t="s">
        <v>365</v>
      </c>
      <c r="C125" s="717">
        <f>'IB_1.4.sz.mell.'!C125</f>
        <v>0</v>
      </c>
      <c r="D125" s="1476">
        <f>'IB_1.4.sz.mell.'!D125</f>
        <v>0</v>
      </c>
      <c r="E125" s="274"/>
    </row>
    <row r="126" spans="1:5" ht="12" customHeight="1" x14ac:dyDescent="0.3">
      <c r="A126" s="15" t="s">
        <v>108</v>
      </c>
      <c r="B126" s="304" t="s">
        <v>232</v>
      </c>
      <c r="C126" s="717">
        <f>'IB_1.4.sz.mell.'!C126</f>
        <v>0</v>
      </c>
      <c r="D126" s="1476">
        <f>'IB_1.4.sz.mell.'!D126</f>
        <v>0</v>
      </c>
      <c r="E126" s="274"/>
    </row>
    <row r="127" spans="1:5" ht="12" customHeight="1" x14ac:dyDescent="0.3">
      <c r="A127" s="15" t="s">
        <v>117</v>
      </c>
      <c r="B127" s="303" t="s">
        <v>428</v>
      </c>
      <c r="C127" s="717">
        <f>'IB_1.4.sz.mell.'!C127</f>
        <v>0</v>
      </c>
      <c r="D127" s="1476">
        <f>'IB_1.4.sz.mell.'!D127</f>
        <v>0</v>
      </c>
      <c r="E127" s="274"/>
    </row>
    <row r="128" spans="1:5" ht="12" customHeight="1" x14ac:dyDescent="0.3">
      <c r="A128" s="15" t="s">
        <v>119</v>
      </c>
      <c r="B128" s="422" t="s">
        <v>370</v>
      </c>
      <c r="C128" s="717">
        <f>'IB_1.4.sz.mell.'!C128</f>
        <v>0</v>
      </c>
      <c r="D128" s="1476">
        <f>'IB_1.4.sz.mell.'!D128</f>
        <v>0</v>
      </c>
      <c r="E128" s="274"/>
    </row>
    <row r="129" spans="1:5" x14ac:dyDescent="0.3">
      <c r="A129" s="15" t="s">
        <v>188</v>
      </c>
      <c r="B129" s="147" t="s">
        <v>353</v>
      </c>
      <c r="C129" s="717">
        <f>'IB_1.4.sz.mell.'!C129</f>
        <v>0</v>
      </c>
      <c r="D129" s="1476">
        <f>'IB_1.4.sz.mell.'!D129</f>
        <v>0</v>
      </c>
      <c r="E129" s="274"/>
    </row>
    <row r="130" spans="1:5" ht="12" customHeight="1" x14ac:dyDescent="0.3">
      <c r="A130" s="15" t="s">
        <v>189</v>
      </c>
      <c r="B130" s="147" t="s">
        <v>369</v>
      </c>
      <c r="C130" s="717">
        <f>'IB_1.4.sz.mell.'!C130</f>
        <v>0</v>
      </c>
      <c r="D130" s="1476">
        <f>'IB_1.4.sz.mell.'!D130</f>
        <v>0</v>
      </c>
      <c r="E130" s="274"/>
    </row>
    <row r="131" spans="1:5" ht="12" customHeight="1" x14ac:dyDescent="0.3">
      <c r="A131" s="15" t="s">
        <v>190</v>
      </c>
      <c r="B131" s="147" t="s">
        <v>368</v>
      </c>
      <c r="C131" s="717">
        <f>'IB_1.4.sz.mell.'!C131</f>
        <v>0</v>
      </c>
      <c r="D131" s="1476">
        <f>'IB_1.4.sz.mell.'!D131</f>
        <v>0</v>
      </c>
      <c r="E131" s="274"/>
    </row>
    <row r="132" spans="1:5" ht="12" customHeight="1" x14ac:dyDescent="0.3">
      <c r="A132" s="15" t="s">
        <v>361</v>
      </c>
      <c r="B132" s="147" t="s">
        <v>356</v>
      </c>
      <c r="C132" s="717">
        <f>'IB_1.4.sz.mell.'!C132</f>
        <v>0</v>
      </c>
      <c r="D132" s="1476">
        <f>'IB_1.4.sz.mell.'!D132</f>
        <v>0</v>
      </c>
      <c r="E132" s="274"/>
    </row>
    <row r="133" spans="1:5" ht="12" customHeight="1" x14ac:dyDescent="0.3">
      <c r="A133" s="15" t="s">
        <v>362</v>
      </c>
      <c r="B133" s="147" t="s">
        <v>367</v>
      </c>
      <c r="C133" s="717">
        <f>'IB_1.4.sz.mell.'!C133</f>
        <v>0</v>
      </c>
      <c r="D133" s="1476">
        <f>'IB_1.4.sz.mell.'!D133</f>
        <v>0</v>
      </c>
      <c r="E133" s="274"/>
    </row>
    <row r="134" spans="1:5" ht="16.2" thickBot="1" x14ac:dyDescent="0.35">
      <c r="A134" s="13" t="s">
        <v>363</v>
      </c>
      <c r="B134" s="147" t="s">
        <v>366</v>
      </c>
      <c r="C134" s="719">
        <f>'IB_1.4.sz.mell.'!C134</f>
        <v>0</v>
      </c>
      <c r="D134" s="1477">
        <f>'IB_1.4.sz.mell.'!D134</f>
        <v>0</v>
      </c>
      <c r="E134" s="276"/>
    </row>
    <row r="135" spans="1:5" ht="12" customHeight="1" thickBot="1" x14ac:dyDescent="0.35">
      <c r="A135" s="20" t="s">
        <v>20</v>
      </c>
      <c r="B135" s="128" t="s">
        <v>448</v>
      </c>
      <c r="C135" s="407">
        <f>'IB_1.4.sz.mell.'!C135</f>
        <v>0</v>
      </c>
      <c r="D135" s="725">
        <f>'IB_1.4.sz.mell.'!D135</f>
        <v>0</v>
      </c>
      <c r="E135" s="273">
        <f>+E100+E121</f>
        <v>0</v>
      </c>
    </row>
    <row r="136" spans="1:5" ht="12" customHeight="1" thickBot="1" x14ac:dyDescent="0.35">
      <c r="A136" s="20" t="s">
        <v>21</v>
      </c>
      <c r="B136" s="128" t="s">
        <v>766</v>
      </c>
      <c r="C136" s="407">
        <f>'IB_1.4.sz.mell.'!C136</f>
        <v>0</v>
      </c>
      <c r="D136" s="725">
        <f>'IB_1.4.sz.mell.'!D136</f>
        <v>0</v>
      </c>
      <c r="E136" s="273">
        <f>+E137+E138+E139</f>
        <v>0</v>
      </c>
    </row>
    <row r="137" spans="1:5" ht="12" customHeight="1" x14ac:dyDescent="0.3">
      <c r="A137" s="15" t="s">
        <v>268</v>
      </c>
      <c r="B137" s="12" t="s">
        <v>456</v>
      </c>
      <c r="C137" s="717">
        <f>'IB_1.4.sz.mell.'!C137</f>
        <v>0</v>
      </c>
      <c r="D137" s="1476">
        <f>'IB_1.4.sz.mell.'!D137</f>
        <v>0</v>
      </c>
      <c r="E137" s="274"/>
    </row>
    <row r="138" spans="1:5" ht="12" customHeight="1" x14ac:dyDescent="0.3">
      <c r="A138" s="15" t="s">
        <v>269</v>
      </c>
      <c r="B138" s="12" t="s">
        <v>457</v>
      </c>
      <c r="C138" s="717">
        <f>'IB_1.4.sz.mell.'!C138</f>
        <v>0</v>
      </c>
      <c r="D138" s="1476">
        <f>'IB_1.4.sz.mell.'!D138</f>
        <v>0</v>
      </c>
      <c r="E138" s="274"/>
    </row>
    <row r="139" spans="1:5" ht="12" customHeight="1" thickBot="1" x14ac:dyDescent="0.35">
      <c r="A139" s="13" t="s">
        <v>270</v>
      </c>
      <c r="B139" s="12" t="s">
        <v>458</v>
      </c>
      <c r="C139" s="717">
        <f>'IB_1.4.sz.mell.'!C139</f>
        <v>0</v>
      </c>
      <c r="D139" s="1476">
        <f>'IB_1.4.sz.mell.'!D139</f>
        <v>0</v>
      </c>
      <c r="E139" s="274"/>
    </row>
    <row r="140" spans="1:5" ht="12" customHeight="1" thickBot="1" x14ac:dyDescent="0.35">
      <c r="A140" s="20" t="s">
        <v>22</v>
      </c>
      <c r="B140" s="128" t="s">
        <v>450</v>
      </c>
      <c r="C140" s="407">
        <f>'IB_1.4.sz.mell.'!C140</f>
        <v>0</v>
      </c>
      <c r="D140" s="725">
        <f>'IB_1.4.sz.mell.'!D140</f>
        <v>0</v>
      </c>
      <c r="E140" s="273">
        <f>SUM(E141:E146)</f>
        <v>0</v>
      </c>
    </row>
    <row r="141" spans="1:5" ht="12" customHeight="1" x14ac:dyDescent="0.3">
      <c r="A141" s="15" t="s">
        <v>91</v>
      </c>
      <c r="B141" s="9" t="s">
        <v>459</v>
      </c>
      <c r="C141" s="717">
        <f>'IB_1.4.sz.mell.'!C141</f>
        <v>0</v>
      </c>
      <c r="D141" s="1476">
        <f>'IB_1.4.sz.mell.'!D141</f>
        <v>0</v>
      </c>
      <c r="E141" s="274"/>
    </row>
    <row r="142" spans="1:5" ht="12" customHeight="1" x14ac:dyDescent="0.3">
      <c r="A142" s="15" t="s">
        <v>92</v>
      </c>
      <c r="B142" s="9" t="s">
        <v>451</v>
      </c>
      <c r="C142" s="717">
        <f>'IB_1.4.sz.mell.'!C142</f>
        <v>0</v>
      </c>
      <c r="D142" s="1476">
        <f>'IB_1.4.sz.mell.'!D142</f>
        <v>0</v>
      </c>
      <c r="E142" s="274"/>
    </row>
    <row r="143" spans="1:5" ht="12" customHeight="1" x14ac:dyDescent="0.3">
      <c r="A143" s="15" t="s">
        <v>93</v>
      </c>
      <c r="B143" s="9" t="s">
        <v>452</v>
      </c>
      <c r="C143" s="717">
        <f>'IB_1.4.sz.mell.'!C143</f>
        <v>0</v>
      </c>
      <c r="D143" s="1476">
        <f>'IB_1.4.sz.mell.'!D143</f>
        <v>0</v>
      </c>
      <c r="E143" s="274"/>
    </row>
    <row r="144" spans="1:5" ht="12" customHeight="1" x14ac:dyDescent="0.3">
      <c r="A144" s="15" t="s">
        <v>175</v>
      </c>
      <c r="B144" s="9" t="s">
        <v>453</v>
      </c>
      <c r="C144" s="717">
        <f>'IB_1.4.sz.mell.'!C144</f>
        <v>0</v>
      </c>
      <c r="D144" s="1476">
        <f>'IB_1.4.sz.mell.'!D144</f>
        <v>0</v>
      </c>
      <c r="E144" s="274"/>
    </row>
    <row r="145" spans="1:9" ht="12" customHeight="1" x14ac:dyDescent="0.3">
      <c r="A145" s="15" t="s">
        <v>176</v>
      </c>
      <c r="B145" s="9" t="s">
        <v>454</v>
      </c>
      <c r="C145" s="717">
        <f>'IB_1.4.sz.mell.'!C145</f>
        <v>0</v>
      </c>
      <c r="D145" s="1476">
        <f>'IB_1.4.sz.mell.'!D145</f>
        <v>0</v>
      </c>
      <c r="E145" s="274"/>
    </row>
    <row r="146" spans="1:9" ht="12" customHeight="1" thickBot="1" x14ac:dyDescent="0.35">
      <c r="A146" s="18" t="s">
        <v>177</v>
      </c>
      <c r="B146" s="860" t="s">
        <v>455</v>
      </c>
      <c r="C146" s="721">
        <f>'IB_1.4.sz.mell.'!C146</f>
        <v>0</v>
      </c>
      <c r="D146" s="1515">
        <f>'IB_1.4.sz.mell.'!D146</f>
        <v>0</v>
      </c>
      <c r="E146" s="503"/>
    </row>
    <row r="147" spans="1:9" ht="12" customHeight="1" thickBot="1" x14ac:dyDescent="0.35">
      <c r="A147" s="20" t="s">
        <v>23</v>
      </c>
      <c r="B147" s="128" t="s">
        <v>463</v>
      </c>
      <c r="C147" s="414">
        <f>'IB_1.4.sz.mell.'!C147</f>
        <v>0</v>
      </c>
      <c r="D147" s="726">
        <f>'IB_1.4.sz.mell.'!D147</f>
        <v>0</v>
      </c>
      <c r="E147" s="457">
        <f>+E148+E149+E150+E151</f>
        <v>0</v>
      </c>
    </row>
    <row r="148" spans="1:9" ht="12" customHeight="1" x14ac:dyDescent="0.3">
      <c r="A148" s="15" t="s">
        <v>94</v>
      </c>
      <c r="B148" s="9" t="s">
        <v>371</v>
      </c>
      <c r="C148" s="717">
        <f>'IB_1.4.sz.mell.'!C148</f>
        <v>0</v>
      </c>
      <c r="D148" s="1476">
        <f>'IB_1.4.sz.mell.'!D148</f>
        <v>0</v>
      </c>
      <c r="E148" s="274"/>
    </row>
    <row r="149" spans="1:9" ht="12" customHeight="1" x14ac:dyDescent="0.3">
      <c r="A149" s="15" t="s">
        <v>95</v>
      </c>
      <c r="B149" s="9" t="s">
        <v>372</v>
      </c>
      <c r="C149" s="717">
        <f>'IB_1.4.sz.mell.'!C149</f>
        <v>0</v>
      </c>
      <c r="D149" s="1476">
        <f>'IB_1.4.sz.mell.'!D149</f>
        <v>0</v>
      </c>
      <c r="E149" s="274"/>
    </row>
    <row r="150" spans="1:9" ht="12" customHeight="1" x14ac:dyDescent="0.3">
      <c r="A150" s="15" t="s">
        <v>288</v>
      </c>
      <c r="B150" s="9" t="s">
        <v>464</v>
      </c>
      <c r="C150" s="717">
        <f>'IB_1.4.sz.mell.'!C150</f>
        <v>0</v>
      </c>
      <c r="D150" s="1476">
        <f>'IB_1.4.sz.mell.'!D150</f>
        <v>0</v>
      </c>
      <c r="E150" s="274"/>
    </row>
    <row r="151" spans="1:9" ht="12" customHeight="1" thickBot="1" x14ac:dyDescent="0.35">
      <c r="A151" s="13" t="s">
        <v>289</v>
      </c>
      <c r="B151" s="7" t="s">
        <v>390</v>
      </c>
      <c r="C151" s="717">
        <f>'IB_1.4.sz.mell.'!C151</f>
        <v>0</v>
      </c>
      <c r="D151" s="1476">
        <f>'IB_1.4.sz.mell.'!D151</f>
        <v>0</v>
      </c>
      <c r="E151" s="274"/>
    </row>
    <row r="152" spans="1:9" ht="12" customHeight="1" thickBot="1" x14ac:dyDescent="0.35">
      <c r="A152" s="20" t="s">
        <v>24</v>
      </c>
      <c r="B152" s="128" t="s">
        <v>465</v>
      </c>
      <c r="C152" s="511">
        <f>'IB_1.4.sz.mell.'!C152</f>
        <v>0</v>
      </c>
      <c r="D152" s="727">
        <f>'IB_1.4.sz.mell.'!D152</f>
        <v>0</v>
      </c>
      <c r="E152" s="505">
        <f>SUM(E153:E157)</f>
        <v>0</v>
      </c>
    </row>
    <row r="153" spans="1:9" ht="12" customHeight="1" x14ac:dyDescent="0.3">
      <c r="A153" s="15" t="s">
        <v>96</v>
      </c>
      <c r="B153" s="9" t="s">
        <v>460</v>
      </c>
      <c r="C153" s="717">
        <f>'IB_1.4.sz.mell.'!C153</f>
        <v>0</v>
      </c>
      <c r="D153" s="1476">
        <f>'IB_1.4.sz.mell.'!D153</f>
        <v>0</v>
      </c>
      <c r="E153" s="274"/>
    </row>
    <row r="154" spans="1:9" ht="12" customHeight="1" x14ac:dyDescent="0.3">
      <c r="A154" s="15" t="s">
        <v>97</v>
      </c>
      <c r="B154" s="9" t="s">
        <v>467</v>
      </c>
      <c r="C154" s="717">
        <f>'IB_1.4.sz.mell.'!C154</f>
        <v>0</v>
      </c>
      <c r="D154" s="1476">
        <f>'IB_1.4.sz.mell.'!D154</f>
        <v>0</v>
      </c>
      <c r="E154" s="274"/>
    </row>
    <row r="155" spans="1:9" ht="12" customHeight="1" x14ac:dyDescent="0.3">
      <c r="A155" s="15" t="s">
        <v>300</v>
      </c>
      <c r="B155" s="9" t="s">
        <v>462</v>
      </c>
      <c r="C155" s="717">
        <f>'IB_1.4.sz.mell.'!C155</f>
        <v>0</v>
      </c>
      <c r="D155" s="1476">
        <f>'IB_1.4.sz.mell.'!D155</f>
        <v>0</v>
      </c>
      <c r="E155" s="274"/>
    </row>
    <row r="156" spans="1:9" ht="12" customHeight="1" x14ac:dyDescent="0.3">
      <c r="A156" s="15" t="s">
        <v>301</v>
      </c>
      <c r="B156" s="9" t="s">
        <v>468</v>
      </c>
      <c r="C156" s="717">
        <f>'IB_1.4.sz.mell.'!C156</f>
        <v>0</v>
      </c>
      <c r="D156" s="1476">
        <f>'IB_1.4.sz.mell.'!D156</f>
        <v>0</v>
      </c>
      <c r="E156" s="274"/>
    </row>
    <row r="157" spans="1:9" ht="12" customHeight="1" thickBot="1" x14ac:dyDescent="0.35">
      <c r="A157" s="15" t="s">
        <v>466</v>
      </c>
      <c r="B157" s="9" t="s">
        <v>469</v>
      </c>
      <c r="C157" s="717">
        <f>'IB_1.4.sz.mell.'!C157</f>
        <v>0</v>
      </c>
      <c r="D157" s="1476">
        <f>'IB_1.4.sz.mell.'!D157</f>
        <v>0</v>
      </c>
      <c r="E157" s="274"/>
    </row>
    <row r="158" spans="1:9" ht="12" customHeight="1" thickBot="1" x14ac:dyDescent="0.35">
      <c r="A158" s="20" t="s">
        <v>25</v>
      </c>
      <c r="B158" s="128" t="s">
        <v>470</v>
      </c>
      <c r="C158" s="511">
        <f>'IB_1.4.sz.mell.'!C158</f>
        <v>0</v>
      </c>
      <c r="D158" s="727">
        <f>'IB_1.4.sz.mell.'!D158</f>
        <v>0</v>
      </c>
      <c r="E158" s="506"/>
    </row>
    <row r="159" spans="1:9" ht="12" customHeight="1" thickBot="1" x14ac:dyDescent="0.35">
      <c r="A159" s="20" t="s">
        <v>26</v>
      </c>
      <c r="B159" s="128" t="s">
        <v>471</v>
      </c>
      <c r="C159" s="511">
        <f>'IB_1.4.sz.mell.'!C159</f>
        <v>0</v>
      </c>
      <c r="D159" s="727">
        <f>'IB_1.4.sz.mell.'!D159</f>
        <v>0</v>
      </c>
      <c r="E159" s="506"/>
    </row>
    <row r="160" spans="1:9" ht="15.15" customHeight="1" thickBot="1" x14ac:dyDescent="0.35">
      <c r="A160" s="20" t="s">
        <v>27</v>
      </c>
      <c r="B160" s="128" t="s">
        <v>473</v>
      </c>
      <c r="C160" s="513">
        <f>'IB_1.4.sz.mell.'!C160</f>
        <v>0</v>
      </c>
      <c r="D160" s="733">
        <f>'IB_1.4.sz.mell.'!D160</f>
        <v>0</v>
      </c>
      <c r="E160" s="507">
        <f>+E136+E140+E147+E152+E158+E159</f>
        <v>0</v>
      </c>
      <c r="F160" s="437"/>
      <c r="G160" s="438"/>
      <c r="H160" s="438"/>
      <c r="I160" s="438"/>
    </row>
    <row r="161" spans="1:5" s="425" customFormat="1" ht="12.9" customHeight="1" thickBot="1" x14ac:dyDescent="0.3">
      <c r="A161" s="305" t="s">
        <v>28</v>
      </c>
      <c r="B161" s="390" t="s">
        <v>472</v>
      </c>
      <c r="C161" s="513">
        <f>'IB_1.4.sz.mell.'!C161</f>
        <v>0</v>
      </c>
      <c r="D161" s="733">
        <f>'IB_1.4.sz.mell.'!D161</f>
        <v>0</v>
      </c>
      <c r="E161" s="507">
        <f>+E135+E160</f>
        <v>0</v>
      </c>
    </row>
    <row r="162" spans="1:5" x14ac:dyDescent="0.3">
      <c r="C162" s="734">
        <f>'IB_1.4.sz.mell.'!C162</f>
        <v>0</v>
      </c>
      <c r="D162" s="734">
        <f>'IB_1.4.sz.mell.'!D162</f>
        <v>0</v>
      </c>
    </row>
    <row r="163" spans="1:5" x14ac:dyDescent="0.3">
      <c r="A163" s="1696" t="s">
        <v>373</v>
      </c>
      <c r="B163" s="1696"/>
      <c r="C163" s="1696"/>
      <c r="D163" s="1696"/>
      <c r="E163" s="1696"/>
    </row>
    <row r="164" spans="1:5" ht="15.15" customHeight="1" thickBot="1" x14ac:dyDescent="0.35">
      <c r="A164" s="1595" t="s">
        <v>154</v>
      </c>
      <c r="B164" s="1595"/>
      <c r="C164" s="317"/>
      <c r="E164" s="317" t="str">
        <f>E96</f>
        <v xml:space="preserve"> Forintban!</v>
      </c>
    </row>
    <row r="165" spans="1:5" ht="25.5" customHeight="1" thickBot="1" x14ac:dyDescent="0.35">
      <c r="A165" s="20">
        <v>1</v>
      </c>
      <c r="B165" s="27" t="s">
        <v>474</v>
      </c>
      <c r="C165" s="736">
        <f>+C68-C135</f>
        <v>0</v>
      </c>
      <c r="D165" s="407">
        <f>+D68-D135</f>
        <v>0</v>
      </c>
      <c r="E165" s="273">
        <f>+E68-E135</f>
        <v>0</v>
      </c>
    </row>
    <row r="166" spans="1:5" ht="32.4" customHeight="1" thickBot="1" x14ac:dyDescent="0.35">
      <c r="A166" s="20" t="s">
        <v>19</v>
      </c>
      <c r="B166" s="27" t="s">
        <v>480</v>
      </c>
      <c r="C166" s="407">
        <f>+C92-C160</f>
        <v>0</v>
      </c>
      <c r="D166" s="407">
        <f>+D92-D160</f>
        <v>0</v>
      </c>
      <c r="E166" s="273">
        <f>+E92-E160</f>
        <v>0</v>
      </c>
    </row>
  </sheetData>
  <sheetProtection sheet="1"/>
  <mergeCells count="16">
    <mergeCell ref="A7:B7"/>
    <mergeCell ref="B1:E1"/>
    <mergeCell ref="A2:E2"/>
    <mergeCell ref="A3:E3"/>
    <mergeCell ref="A4:E4"/>
    <mergeCell ref="A6:E6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>
    <tabColor theme="5"/>
  </sheetPr>
  <dimension ref="A1:J33"/>
  <sheetViews>
    <sheetView zoomScale="120" zoomScaleNormal="120" zoomScaleSheetLayoutView="130" workbookViewId="0">
      <selection activeCell="I18" sqref="I18"/>
    </sheetView>
  </sheetViews>
  <sheetFormatPr defaultColWidth="9.33203125" defaultRowHeight="13.2" x14ac:dyDescent="0.25"/>
  <cols>
    <col min="1" max="1" width="6.77734375" style="55" customWidth="1"/>
    <col min="2" max="2" width="48" style="193" customWidth="1"/>
    <col min="3" max="5" width="15.44140625" style="55" customWidth="1"/>
    <col min="6" max="6" width="55.109375" style="55" customWidth="1"/>
    <col min="7" max="9" width="15.44140625" style="55" customWidth="1"/>
    <col min="10" max="10" width="4.77734375" style="55" customWidth="1"/>
    <col min="11" max="16384" width="9.33203125" style="55"/>
  </cols>
  <sheetData>
    <row r="1" spans="1:10" ht="39.75" customHeight="1" x14ac:dyDescent="0.25">
      <c r="A1" s="640"/>
      <c r="B1" s="738" t="s">
        <v>158</v>
      </c>
      <c r="C1" s="861"/>
      <c r="D1" s="861"/>
      <c r="E1" s="861"/>
      <c r="F1" s="861"/>
      <c r="G1" s="861"/>
      <c r="H1" s="861"/>
      <c r="I1" s="861"/>
      <c r="J1" s="1802" t="str">
        <f>CONCATENATE("2.1. melléklet ",Z_ALAPADATOK!A7," ",Z_ALAPADATOK!B7," ",Z_ALAPADATOK!C7," ",Z_ALAPADATOK!D7," ",Z_ALAPADATOK!E7," ",Z_ALAPADATOK!F7," ",Z_ALAPADATOK!G7," ",Z_ALAPADATOK!H7)</f>
        <v>2.1. melléklet a …. / 2020 ( … ) önkormányzati rendelethez</v>
      </c>
    </row>
    <row r="2" spans="1:10" ht="14.4" thickBot="1" x14ac:dyDescent="0.3">
      <c r="A2" s="640"/>
      <c r="B2" s="655"/>
      <c r="C2" s="640"/>
      <c r="D2" s="640"/>
      <c r="E2" s="640"/>
      <c r="F2" s="640"/>
      <c r="G2" s="862"/>
      <c r="H2" s="862"/>
      <c r="I2" s="862" t="str">
        <f>CONCATENATE('Z_1.4.sz.mell.'!E7)</f>
        <v xml:space="preserve"> Forintban!</v>
      </c>
      <c r="J2" s="1802"/>
    </row>
    <row r="3" spans="1:10" ht="18" customHeight="1" thickBot="1" x14ac:dyDescent="0.3">
      <c r="A3" s="1803" t="s">
        <v>69</v>
      </c>
      <c r="B3" s="863" t="s">
        <v>56</v>
      </c>
      <c r="C3" s="864"/>
      <c r="D3" s="865"/>
      <c r="E3" s="865"/>
      <c r="F3" s="863" t="s">
        <v>57</v>
      </c>
      <c r="G3" s="866"/>
      <c r="H3" s="867"/>
      <c r="I3" s="868"/>
      <c r="J3" s="1802"/>
    </row>
    <row r="4" spans="1:10" s="334" customFormat="1" ht="35.25" customHeight="1" thickBot="1" x14ac:dyDescent="0.3">
      <c r="A4" s="1804"/>
      <c r="B4" s="657" t="s">
        <v>61</v>
      </c>
      <c r="C4" s="195" t="str">
        <f>+CONCATENATE('Z_1.1.sz.mell.'!C8," eredeti előirányzat")</f>
        <v>2019. évi eredeti előirányzat</v>
      </c>
      <c r="D4" s="1516" t="str">
        <f>+CONCATENATE('Z_1.1.sz.mell.'!C8," módosított előirányzat")</f>
        <v>2019. évi módosított előirányzat</v>
      </c>
      <c r="E4" s="869" t="str">
        <f>CONCATENATE('Z_1.4.sz.mell.'!E9)</f>
        <v>2019. XII. 31.
teljesítés</v>
      </c>
      <c r="F4" s="657" t="s">
        <v>61</v>
      </c>
      <c r="G4" s="195" t="str">
        <f>+C4</f>
        <v>2019. évi eredeti előirányzat</v>
      </c>
      <c r="H4" s="195" t="str">
        <f>+D4</f>
        <v>2019. évi módosított előirányzat</v>
      </c>
      <c r="I4" s="870" t="str">
        <f>+E4</f>
        <v>2019. XII. 31.
teljesítés</v>
      </c>
      <c r="J4" s="1802"/>
    </row>
    <row r="5" spans="1:10" s="339" customFormat="1" ht="12" customHeight="1" thickBot="1" x14ac:dyDescent="0.3">
      <c r="A5" s="871" t="s">
        <v>493</v>
      </c>
      <c r="B5" s="872" t="s">
        <v>494</v>
      </c>
      <c r="C5" s="337" t="s">
        <v>495</v>
      </c>
      <c r="D5" s="748" t="s">
        <v>497</v>
      </c>
      <c r="E5" s="874" t="s">
        <v>496</v>
      </c>
      <c r="F5" s="872" t="s">
        <v>772</v>
      </c>
      <c r="G5" s="337" t="s">
        <v>499</v>
      </c>
      <c r="H5" s="337" t="s">
        <v>500</v>
      </c>
      <c r="I5" s="875" t="s">
        <v>761</v>
      </c>
      <c r="J5" s="1802"/>
    </row>
    <row r="6" spans="1:10" ht="12.9" customHeight="1" x14ac:dyDescent="0.25">
      <c r="A6" s="340" t="s">
        <v>18</v>
      </c>
      <c r="B6" s="341" t="s">
        <v>374</v>
      </c>
      <c r="C6" s="749">
        <f>'IB_2.1.sz.mell'!C6</f>
        <v>11133841</v>
      </c>
      <c r="D6" s="749">
        <f>'IB_2.1.sz.mell'!D6</f>
        <v>12866771</v>
      </c>
      <c r="E6" s="318"/>
      <c r="F6" s="341" t="s">
        <v>62</v>
      </c>
      <c r="G6" s="749">
        <f>'IB_2.1.sz.mell'!G6</f>
        <v>7296102</v>
      </c>
      <c r="H6" s="749">
        <f>'IB_2.1.sz.mell'!H6</f>
        <v>8059273</v>
      </c>
      <c r="I6" s="876"/>
      <c r="J6" s="1802"/>
    </row>
    <row r="7" spans="1:10" ht="12.9" customHeight="1" x14ac:dyDescent="0.25">
      <c r="A7" s="342" t="s">
        <v>19</v>
      </c>
      <c r="B7" s="343" t="s">
        <v>375</v>
      </c>
      <c r="C7" s="1478">
        <f>'IB_2.1.sz.mell'!C7</f>
        <v>0</v>
      </c>
      <c r="D7" s="1478">
        <f>'IB_2.1.sz.mell'!D7</f>
        <v>1916596</v>
      </c>
      <c r="E7" s="319"/>
      <c r="F7" s="343" t="s">
        <v>183</v>
      </c>
      <c r="G7" s="1478">
        <f>'IB_2.1.sz.mell'!G7</f>
        <v>1465908</v>
      </c>
      <c r="H7" s="1478">
        <f>'IB_2.1.sz.mell'!H7</f>
        <v>1601784</v>
      </c>
      <c r="I7" s="877"/>
      <c r="J7" s="1802"/>
    </row>
    <row r="8" spans="1:10" ht="12.9" customHeight="1" x14ac:dyDescent="0.25">
      <c r="A8" s="342" t="s">
        <v>20</v>
      </c>
      <c r="B8" s="343" t="s">
        <v>395</v>
      </c>
      <c r="C8" s="1478">
        <f>'IB_2.1.sz.mell'!C8</f>
        <v>0</v>
      </c>
      <c r="D8" s="1478">
        <f>'IB_2.1.sz.mell'!D8</f>
        <v>0</v>
      </c>
      <c r="E8" s="319"/>
      <c r="F8" s="343" t="s">
        <v>234</v>
      </c>
      <c r="G8" s="1478">
        <f>'IB_2.1.sz.mell'!G8</f>
        <v>9800000</v>
      </c>
      <c r="H8" s="1478">
        <f>'IB_2.1.sz.mell'!H8</f>
        <v>13351171</v>
      </c>
      <c r="I8" s="877"/>
      <c r="J8" s="1802"/>
    </row>
    <row r="9" spans="1:10" ht="12.9" customHeight="1" x14ac:dyDescent="0.25">
      <c r="A9" s="342" t="s">
        <v>21</v>
      </c>
      <c r="B9" s="343" t="s">
        <v>174</v>
      </c>
      <c r="C9" s="1478">
        <f>'IB_2.1.sz.mell'!C9</f>
        <v>7160000</v>
      </c>
      <c r="D9" s="1478">
        <f>'IB_2.1.sz.mell'!D9</f>
        <v>7160000</v>
      </c>
      <c r="E9" s="319"/>
      <c r="F9" s="343" t="s">
        <v>184</v>
      </c>
      <c r="G9" s="1478">
        <f>'IB_2.1.sz.mell'!G9</f>
        <v>100000</v>
      </c>
      <c r="H9" s="1478">
        <f>'IB_2.1.sz.mell'!H9</f>
        <v>100000</v>
      </c>
      <c r="I9" s="877"/>
      <c r="J9" s="1802"/>
    </row>
    <row r="10" spans="1:10" ht="12.9" customHeight="1" x14ac:dyDescent="0.25">
      <c r="A10" s="342" t="s">
        <v>22</v>
      </c>
      <c r="B10" s="344" t="s">
        <v>421</v>
      </c>
      <c r="C10" s="1478">
        <f>'IB_2.1.sz.mell'!C10</f>
        <v>150000</v>
      </c>
      <c r="D10" s="1478">
        <f>'IB_2.1.sz.mell'!D10</f>
        <v>150000</v>
      </c>
      <c r="E10" s="319"/>
      <c r="F10" s="343" t="s">
        <v>185</v>
      </c>
      <c r="G10" s="1478">
        <f>'IB_2.1.sz.mell'!G10</f>
        <v>1407863</v>
      </c>
      <c r="H10" s="1478">
        <f>'IB_2.1.sz.mell'!H10</f>
        <v>1660163</v>
      </c>
      <c r="I10" s="877"/>
      <c r="J10" s="1802"/>
    </row>
    <row r="11" spans="1:10" ht="12.9" customHeight="1" x14ac:dyDescent="0.25">
      <c r="A11" s="342" t="s">
        <v>23</v>
      </c>
      <c r="B11" s="343" t="s">
        <v>376</v>
      </c>
      <c r="C11" s="1479">
        <f>'IB_2.1.sz.mell'!C11</f>
        <v>0</v>
      </c>
      <c r="D11" s="1479">
        <f>'IB_2.1.sz.mell'!D11</f>
        <v>0</v>
      </c>
      <c r="E11" s="320"/>
      <c r="F11" s="343" t="s">
        <v>50</v>
      </c>
      <c r="G11" s="1478">
        <f>'IB_2.1.sz.mell'!G11</f>
        <v>258445</v>
      </c>
      <c r="H11" s="1478">
        <f>'IB_2.1.sz.mell'!H11</f>
        <v>258445</v>
      </c>
      <c r="I11" s="877"/>
      <c r="J11" s="1802"/>
    </row>
    <row r="12" spans="1:10" ht="12.9" customHeight="1" x14ac:dyDescent="0.25">
      <c r="A12" s="342" t="s">
        <v>24</v>
      </c>
      <c r="B12" s="343" t="s">
        <v>481</v>
      </c>
      <c r="C12" s="1478">
        <f>'IB_2.1.sz.mell'!C12</f>
        <v>0</v>
      </c>
      <c r="D12" s="1478">
        <f>'IB_2.1.sz.mell'!D12</f>
        <v>0</v>
      </c>
      <c r="E12" s="319"/>
      <c r="F12" s="46"/>
      <c r="G12" s="1478">
        <f>'IB_2.1.sz.mell'!G12</f>
        <v>0</v>
      </c>
      <c r="H12" s="1478">
        <f>'IB_2.1.sz.mell'!H12</f>
        <v>0</v>
      </c>
      <c r="I12" s="877"/>
      <c r="J12" s="1802"/>
    </row>
    <row r="13" spans="1:10" ht="12.9" customHeight="1" x14ac:dyDescent="0.25">
      <c r="A13" s="342" t="s">
        <v>25</v>
      </c>
      <c r="B13" s="46"/>
      <c r="C13" s="1478">
        <f>'IB_2.1.sz.mell'!C13</f>
        <v>0</v>
      </c>
      <c r="D13" s="1478">
        <f>'IB_2.1.sz.mell'!D13</f>
        <v>0</v>
      </c>
      <c r="E13" s="319"/>
      <c r="F13" s="46"/>
      <c r="G13" s="1478">
        <f>'IB_2.1.sz.mell'!G13</f>
        <v>0</v>
      </c>
      <c r="H13" s="1478">
        <f>'IB_2.1.sz.mell'!H13</f>
        <v>0</v>
      </c>
      <c r="I13" s="877"/>
      <c r="J13" s="1802"/>
    </row>
    <row r="14" spans="1:10" ht="12.9" customHeight="1" x14ac:dyDescent="0.25">
      <c r="A14" s="342" t="s">
        <v>26</v>
      </c>
      <c r="B14" s="440"/>
      <c r="C14" s="1479">
        <f>'IB_2.1.sz.mell'!C14</f>
        <v>0</v>
      </c>
      <c r="D14" s="1479">
        <f>'IB_2.1.sz.mell'!D14</f>
        <v>0</v>
      </c>
      <c r="E14" s="320"/>
      <c r="F14" s="46"/>
      <c r="G14" s="1478">
        <f>'IB_2.1.sz.mell'!G14</f>
        <v>0</v>
      </c>
      <c r="H14" s="1478">
        <f>'IB_2.1.sz.mell'!H14</f>
        <v>0</v>
      </c>
      <c r="I14" s="877"/>
      <c r="J14" s="1802"/>
    </row>
    <row r="15" spans="1:10" ht="12.9" customHeight="1" x14ac:dyDescent="0.25">
      <c r="A15" s="342" t="s">
        <v>27</v>
      </c>
      <c r="B15" s="46"/>
      <c r="C15" s="1478">
        <f>'IB_2.1.sz.mell'!C15</f>
        <v>0</v>
      </c>
      <c r="D15" s="1478">
        <f>'IB_2.1.sz.mell'!D15</f>
        <v>0</v>
      </c>
      <c r="E15" s="319"/>
      <c r="F15" s="46"/>
      <c r="G15" s="1478">
        <f>'IB_2.1.sz.mell'!G15</f>
        <v>0</v>
      </c>
      <c r="H15" s="1478">
        <f>'IB_2.1.sz.mell'!H15</f>
        <v>0</v>
      </c>
      <c r="I15" s="877"/>
      <c r="J15" s="1802"/>
    </row>
    <row r="16" spans="1:10" ht="12.9" customHeight="1" x14ac:dyDescent="0.25">
      <c r="A16" s="342" t="s">
        <v>28</v>
      </c>
      <c r="B16" s="46"/>
      <c r="C16" s="1478">
        <f>'IB_2.1.sz.mell'!C16</f>
        <v>0</v>
      </c>
      <c r="D16" s="1478">
        <f>'IB_2.1.sz.mell'!D16</f>
        <v>0</v>
      </c>
      <c r="E16" s="319"/>
      <c r="F16" s="46"/>
      <c r="G16" s="1478">
        <f>'IB_2.1.sz.mell'!G16</f>
        <v>0</v>
      </c>
      <c r="H16" s="1478">
        <f>'IB_2.1.sz.mell'!H16</f>
        <v>0</v>
      </c>
      <c r="I16" s="877"/>
      <c r="J16" s="1802"/>
    </row>
    <row r="17" spans="1:10" ht="12.9" customHeight="1" thickBot="1" x14ac:dyDescent="0.3">
      <c r="A17" s="342" t="s">
        <v>29</v>
      </c>
      <c r="B17" s="57"/>
      <c r="C17" s="751">
        <f>'IB_2.1.sz.mell'!C17</f>
        <v>0</v>
      </c>
      <c r="D17" s="751">
        <f>'IB_2.1.sz.mell'!D17</f>
        <v>0</v>
      </c>
      <c r="E17" s="321"/>
      <c r="F17" s="46"/>
      <c r="G17" s="751">
        <f>'IB_2.1.sz.mell'!G17</f>
        <v>0</v>
      </c>
      <c r="H17" s="751">
        <f>'IB_2.1.sz.mell'!H17</f>
        <v>0</v>
      </c>
      <c r="I17" s="878"/>
      <c r="J17" s="1802"/>
    </row>
    <row r="18" spans="1:10" ht="13.8" thickBot="1" x14ac:dyDescent="0.3">
      <c r="A18" s="345" t="s">
        <v>30</v>
      </c>
      <c r="B18" s="130" t="s">
        <v>482</v>
      </c>
      <c r="C18" s="322">
        <f>'IB_2.1.sz.mell'!C18</f>
        <v>18443841</v>
      </c>
      <c r="D18" s="322">
        <f>'IB_2.1.sz.mell'!D18</f>
        <v>22093367</v>
      </c>
      <c r="E18" s="322">
        <f>E6+E7+E9+E10+E11+E13+E14+E15+E16+E17</f>
        <v>0</v>
      </c>
      <c r="F18" s="130" t="s">
        <v>381</v>
      </c>
      <c r="G18" s="322">
        <f>'IB_2.1.sz.mell'!G18</f>
        <v>20328318</v>
      </c>
      <c r="H18" s="322">
        <f>'IB_2.1.sz.mell'!H18</f>
        <v>25030836</v>
      </c>
      <c r="I18" s="371">
        <f>SUM(I6:I17)</f>
        <v>0</v>
      </c>
      <c r="J18" s="1802"/>
    </row>
    <row r="19" spans="1:10" ht="12.9" customHeight="1" x14ac:dyDescent="0.25">
      <c r="A19" s="752" t="s">
        <v>31</v>
      </c>
      <c r="B19" s="347" t="s">
        <v>378</v>
      </c>
      <c r="C19" s="499">
        <f>'IB_2.1.sz.mell'!C19</f>
        <v>2329831</v>
      </c>
      <c r="D19" s="499">
        <f>'IB_2.1.sz.mell'!D19</f>
        <v>3382823</v>
      </c>
      <c r="E19" s="499">
        <f>+E20+E21+E22+E23</f>
        <v>0</v>
      </c>
      <c r="F19" s="348" t="s">
        <v>191</v>
      </c>
      <c r="G19" s="757">
        <f>'IB_2.1.sz.mell'!G19</f>
        <v>0</v>
      </c>
      <c r="H19" s="757">
        <f>'IB_2.1.sz.mell'!H19</f>
        <v>0</v>
      </c>
      <c r="I19" s="879"/>
      <c r="J19" s="1802"/>
    </row>
    <row r="20" spans="1:10" ht="12.9" customHeight="1" x14ac:dyDescent="0.25">
      <c r="A20" s="754" t="s">
        <v>32</v>
      </c>
      <c r="B20" s="348" t="s">
        <v>228</v>
      </c>
      <c r="C20" s="755">
        <f>'IB_2.1.sz.mell'!C20</f>
        <v>2329831</v>
      </c>
      <c r="D20" s="755">
        <f>'IB_2.1.sz.mell'!D20</f>
        <v>3382823</v>
      </c>
      <c r="E20" s="80"/>
      <c r="F20" s="348" t="s">
        <v>380</v>
      </c>
      <c r="G20" s="755">
        <f>'IB_2.1.sz.mell'!G20</f>
        <v>0</v>
      </c>
      <c r="H20" s="755">
        <f>'IB_2.1.sz.mell'!H20</f>
        <v>0</v>
      </c>
      <c r="I20" s="880"/>
      <c r="J20" s="1802"/>
    </row>
    <row r="21" spans="1:10" ht="12.9" customHeight="1" x14ac:dyDescent="0.25">
      <c r="A21" s="754" t="s">
        <v>33</v>
      </c>
      <c r="B21" s="348" t="s">
        <v>229</v>
      </c>
      <c r="C21" s="755">
        <f>'IB_2.1.sz.mell'!C21</f>
        <v>0</v>
      </c>
      <c r="D21" s="755">
        <f>'IB_2.1.sz.mell'!D21</f>
        <v>0</v>
      </c>
      <c r="E21" s="80"/>
      <c r="F21" s="348" t="s">
        <v>156</v>
      </c>
      <c r="G21" s="755">
        <f>'IB_2.1.sz.mell'!G21</f>
        <v>0</v>
      </c>
      <c r="H21" s="755">
        <f>'IB_2.1.sz.mell'!H21</f>
        <v>0</v>
      </c>
      <c r="I21" s="880"/>
      <c r="J21" s="1802"/>
    </row>
    <row r="22" spans="1:10" ht="12.9" customHeight="1" x14ac:dyDescent="0.25">
      <c r="A22" s="754" t="s">
        <v>34</v>
      </c>
      <c r="B22" s="348" t="s">
        <v>233</v>
      </c>
      <c r="C22" s="755">
        <f>'IB_2.1.sz.mell'!C22</f>
        <v>0</v>
      </c>
      <c r="D22" s="755">
        <f>'IB_2.1.sz.mell'!D22</f>
        <v>0</v>
      </c>
      <c r="E22" s="80"/>
      <c r="F22" s="348" t="s">
        <v>157</v>
      </c>
      <c r="G22" s="755">
        <f>'IB_2.1.sz.mell'!G22</f>
        <v>0</v>
      </c>
      <c r="H22" s="755">
        <f>'IB_2.1.sz.mell'!H22</f>
        <v>0</v>
      </c>
      <c r="I22" s="880"/>
      <c r="J22" s="1802"/>
    </row>
    <row r="23" spans="1:10" ht="12.9" customHeight="1" x14ac:dyDescent="0.25">
      <c r="A23" s="754" t="s">
        <v>35</v>
      </c>
      <c r="B23" s="356" t="s">
        <v>239</v>
      </c>
      <c r="C23" s="755">
        <f>'IB_2.1.sz.mell'!C23</f>
        <v>0</v>
      </c>
      <c r="D23" s="755">
        <f>'IB_2.1.sz.mell'!D23</f>
        <v>0</v>
      </c>
      <c r="E23" s="80"/>
      <c r="F23" s="347" t="s">
        <v>235</v>
      </c>
      <c r="G23" s="755">
        <f>'IB_2.1.sz.mell'!G23</f>
        <v>0</v>
      </c>
      <c r="H23" s="755">
        <f>'IB_2.1.sz.mell'!H23</f>
        <v>0</v>
      </c>
      <c r="I23" s="880"/>
      <c r="J23" s="1802"/>
    </row>
    <row r="24" spans="1:10" ht="12.9" customHeight="1" x14ac:dyDescent="0.25">
      <c r="A24" s="754" t="s">
        <v>36</v>
      </c>
      <c r="B24" s="348" t="s">
        <v>379</v>
      </c>
      <c r="C24" s="350">
        <f>'IB_2.1.sz.mell'!C24</f>
        <v>0</v>
      </c>
      <c r="D24" s="350">
        <f>'IB_2.1.sz.mell'!D24</f>
        <v>0</v>
      </c>
      <c r="E24" s="350">
        <f>+E25+E26</f>
        <v>0</v>
      </c>
      <c r="F24" s="348" t="s">
        <v>192</v>
      </c>
      <c r="G24" s="755">
        <f>'IB_2.1.sz.mell'!G24</f>
        <v>0</v>
      </c>
      <c r="H24" s="755">
        <f>'IB_2.1.sz.mell'!H24</f>
        <v>0</v>
      </c>
      <c r="I24" s="880"/>
      <c r="J24" s="1802"/>
    </row>
    <row r="25" spans="1:10" ht="12.9" customHeight="1" x14ac:dyDescent="0.25">
      <c r="A25" s="752" t="s">
        <v>37</v>
      </c>
      <c r="B25" s="347" t="s">
        <v>377</v>
      </c>
      <c r="C25" s="757">
        <f>'IB_2.1.sz.mell'!C25</f>
        <v>0</v>
      </c>
      <c r="D25" s="757">
        <f>'IB_2.1.sz.mell'!D25</f>
        <v>0</v>
      </c>
      <c r="E25" s="323"/>
      <c r="F25" s="341" t="s">
        <v>464</v>
      </c>
      <c r="G25" s="757">
        <f>'IB_2.1.sz.mell'!G25</f>
        <v>0</v>
      </c>
      <c r="H25" s="757">
        <f>'IB_2.1.sz.mell'!H25</f>
        <v>0</v>
      </c>
      <c r="I25" s="879"/>
      <c r="J25" s="1802"/>
    </row>
    <row r="26" spans="1:10" ht="12.9" customHeight="1" x14ac:dyDescent="0.25">
      <c r="A26" s="754" t="s">
        <v>38</v>
      </c>
      <c r="B26" s="356" t="s">
        <v>917</v>
      </c>
      <c r="C26" s="755">
        <f>'IB_2.1.sz.mell'!C26</f>
        <v>0</v>
      </c>
      <c r="D26" s="755">
        <f>'IB_2.1.sz.mell'!D26</f>
        <v>0</v>
      </c>
      <c r="E26" s="80"/>
      <c r="F26" s="343" t="s">
        <v>470</v>
      </c>
      <c r="G26" s="755">
        <f>'IB_2.1.sz.mell'!G26</f>
        <v>0</v>
      </c>
      <c r="H26" s="755">
        <f>'IB_2.1.sz.mell'!H26</f>
        <v>0</v>
      </c>
      <c r="I26" s="880"/>
      <c r="J26" s="1802"/>
    </row>
    <row r="27" spans="1:10" ht="12.9" customHeight="1" x14ac:dyDescent="0.25">
      <c r="A27" s="342" t="s">
        <v>39</v>
      </c>
      <c r="B27" s="348" t="s">
        <v>475</v>
      </c>
      <c r="C27" s="755">
        <f>'IB_2.1.sz.mell'!C27</f>
        <v>0</v>
      </c>
      <c r="D27" s="755">
        <f>'IB_2.1.sz.mell'!D27</f>
        <v>0</v>
      </c>
      <c r="E27" s="80"/>
      <c r="F27" s="343" t="s">
        <v>471</v>
      </c>
      <c r="G27" s="755">
        <f>'IB_2.1.sz.mell'!G27</f>
        <v>0</v>
      </c>
      <c r="H27" s="755">
        <f>'IB_2.1.sz.mell'!H27</f>
        <v>0</v>
      </c>
      <c r="I27" s="880"/>
      <c r="J27" s="1802"/>
    </row>
    <row r="28" spans="1:10" ht="12.9" customHeight="1" thickBot="1" x14ac:dyDescent="0.3">
      <c r="A28" s="403" t="s">
        <v>40</v>
      </c>
      <c r="B28" s="347" t="s">
        <v>335</v>
      </c>
      <c r="C28" s="757">
        <f>'IB_2.1.sz.mell'!C28</f>
        <v>0</v>
      </c>
      <c r="D28" s="757">
        <f>'IB_2.1.sz.mell'!D28</f>
        <v>628095</v>
      </c>
      <c r="E28" s="323"/>
      <c r="F28" s="442"/>
      <c r="G28" s="757">
        <f>'IB_2.1.sz.mell'!G28</f>
        <v>445354</v>
      </c>
      <c r="H28" s="757">
        <f>'IB_2.1.sz.mell'!H28</f>
        <v>1073449</v>
      </c>
      <c r="I28" s="879"/>
      <c r="J28" s="1802"/>
    </row>
    <row r="29" spans="1:10" ht="24" customHeight="1" thickBot="1" x14ac:dyDescent="0.3">
      <c r="A29" s="345" t="s">
        <v>41</v>
      </c>
      <c r="B29" s="130" t="s">
        <v>483</v>
      </c>
      <c r="C29" s="322">
        <f>'IB_2.1.sz.mell'!C29</f>
        <v>2329831</v>
      </c>
      <c r="D29" s="322">
        <f>'IB_2.1.sz.mell'!D29</f>
        <v>4010918</v>
      </c>
      <c r="E29" s="758">
        <f>+E19+E24+E27+E28</f>
        <v>0</v>
      </c>
      <c r="F29" s="130" t="s">
        <v>485</v>
      </c>
      <c r="G29" s="322">
        <f>'IB_2.1.sz.mell'!G29</f>
        <v>445354</v>
      </c>
      <c r="H29" s="322">
        <f>'IB_2.1.sz.mell'!H29</f>
        <v>1073449</v>
      </c>
      <c r="I29" s="371">
        <f>SUM(I19:I28)</f>
        <v>0</v>
      </c>
      <c r="J29" s="1802"/>
    </row>
    <row r="30" spans="1:10" ht="13.8" thickBot="1" x14ac:dyDescent="0.3">
      <c r="A30" s="345" t="s">
        <v>42</v>
      </c>
      <c r="B30" s="351" t="s">
        <v>484</v>
      </c>
      <c r="C30" s="759">
        <f>'IB_2.1.sz.mell'!C30</f>
        <v>20773672</v>
      </c>
      <c r="D30" s="759">
        <f>'IB_2.1.sz.mell'!D30</f>
        <v>26104285</v>
      </c>
      <c r="E30" s="760">
        <f>+E18+E29</f>
        <v>0</v>
      </c>
      <c r="F30" s="351" t="s">
        <v>486</v>
      </c>
      <c r="G30" s="759">
        <f>'IB_2.1.sz.mell'!G30</f>
        <v>20773672</v>
      </c>
      <c r="H30" s="759">
        <f>'IB_2.1.sz.mell'!H30</f>
        <v>26104285</v>
      </c>
      <c r="I30" s="760">
        <f>+I18+I29</f>
        <v>0</v>
      </c>
      <c r="J30" s="1802"/>
    </row>
    <row r="31" spans="1:10" ht="13.8" thickBot="1" x14ac:dyDescent="0.3">
      <c r="A31" s="345" t="s">
        <v>43</v>
      </c>
      <c r="B31" s="351" t="s">
        <v>169</v>
      </c>
      <c r="C31" s="759">
        <f>'IB_2.1.sz.mell'!C31</f>
        <v>1884477</v>
      </c>
      <c r="D31" s="759">
        <f>'IB_2.1.sz.mell'!D31</f>
        <v>2937469</v>
      </c>
      <c r="E31" s="760" t="str">
        <f>IF(E18-I18&lt;0,I18-E18,"-")</f>
        <v>-</v>
      </c>
      <c r="F31" s="351" t="s">
        <v>170</v>
      </c>
      <c r="G31" s="759" t="str">
        <f>'IB_2.1.sz.mell'!G31</f>
        <v>-</v>
      </c>
      <c r="H31" s="759" t="str">
        <f>'IB_2.1.sz.mell'!H31</f>
        <v>-</v>
      </c>
      <c r="I31" s="760" t="str">
        <f>IF(E18-I18&gt;0,E18-I18,"-")</f>
        <v>-</v>
      </c>
      <c r="J31" s="1802"/>
    </row>
    <row r="32" spans="1:10" ht="13.8" thickBot="1" x14ac:dyDescent="0.3">
      <c r="A32" s="345" t="s">
        <v>44</v>
      </c>
      <c r="B32" s="351" t="s">
        <v>567</v>
      </c>
      <c r="C32" s="759" t="str">
        <f>'IB_2.1.sz.mell'!C32</f>
        <v>-</v>
      </c>
      <c r="D32" s="759" t="str">
        <f>'IB_2.1.sz.mell'!D32</f>
        <v>-</v>
      </c>
      <c r="E32" s="759" t="str">
        <f>IF(E30-I30&lt;0,I30-E30,"-")</f>
        <v>-</v>
      </c>
      <c r="F32" s="351" t="s">
        <v>568</v>
      </c>
      <c r="G32" s="759" t="str">
        <f>'IB_2.1.sz.mell'!G32</f>
        <v>-</v>
      </c>
      <c r="H32" s="759" t="str">
        <f>'IB_2.1.sz.mell'!H32</f>
        <v>-</v>
      </c>
      <c r="I32" s="759" t="str">
        <f>IF(E30-I30&gt;0,E30-I30,"-")</f>
        <v>-</v>
      </c>
      <c r="J32" s="1802"/>
    </row>
    <row r="33" spans="2:10" ht="17.399999999999999" x14ac:dyDescent="0.25">
      <c r="B33" s="1602"/>
      <c r="C33" s="1602"/>
      <c r="D33" s="1602"/>
      <c r="E33" s="1602"/>
      <c r="F33" s="1602"/>
      <c r="J33" s="1802"/>
    </row>
  </sheetData>
  <sheetProtection sheet="1"/>
  <mergeCells count="3">
    <mergeCell ref="J1:J33"/>
    <mergeCell ref="A3:A4"/>
    <mergeCell ref="B33:F33"/>
  </mergeCells>
  <printOptions horizontalCentered="1"/>
  <pageMargins left="0.33" right="0.48" top="0.9055118110236221" bottom="0.5" header="0.6692913385826772" footer="0.28000000000000003"/>
  <pageSetup paperSize="9" scale="72" orientation="landscape" verticalDpi="300" r:id="rId1"/>
  <headerFooter alignWithMargins="0">
    <oddHeader xml:space="preserve">&amp;R&amp;"Times New Roman CE,Félkövér dőlt"&amp;11 </oddHeader>
  </headerFooter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>
    <tabColor theme="5"/>
  </sheetPr>
  <dimension ref="A1:J33"/>
  <sheetViews>
    <sheetView zoomScale="120" zoomScaleNormal="120" zoomScaleSheetLayoutView="115" workbookViewId="0">
      <selection activeCell="E30" sqref="E30"/>
    </sheetView>
  </sheetViews>
  <sheetFormatPr defaultColWidth="9.33203125" defaultRowHeight="13.2" x14ac:dyDescent="0.25"/>
  <cols>
    <col min="1" max="1" width="6.77734375" style="55" customWidth="1"/>
    <col min="2" max="2" width="49.77734375" style="193" customWidth="1"/>
    <col min="3" max="5" width="15.44140625" style="55" customWidth="1"/>
    <col min="6" max="6" width="49.77734375" style="55" customWidth="1"/>
    <col min="7" max="9" width="15.44140625" style="55" customWidth="1"/>
    <col min="10" max="10" width="4.77734375" style="55" customWidth="1"/>
    <col min="11" max="16384" width="9.33203125" style="55"/>
  </cols>
  <sheetData>
    <row r="1" spans="1:10" ht="31.2" x14ac:dyDescent="0.25">
      <c r="A1" s="640"/>
      <c r="B1" s="738" t="s">
        <v>159</v>
      </c>
      <c r="C1" s="861"/>
      <c r="D1" s="861"/>
      <c r="E1" s="861"/>
      <c r="F1" s="861"/>
      <c r="G1" s="861"/>
      <c r="H1" s="861"/>
      <c r="I1" s="861"/>
      <c r="J1" s="1802" t="str">
        <f>CONCATENATE("2.2. melléklet ",Z_ALAPADATOK!A7," ",Z_ALAPADATOK!B7," ",Z_ALAPADATOK!C7," ",Z_ALAPADATOK!D7," ",Z_ALAPADATOK!E7," ",Z_ALAPADATOK!F7," ",Z_ALAPADATOK!G7," ",Z_ALAPADATOK!H7)</f>
        <v>2.2. melléklet a …. / 2020 ( … ) önkormányzati rendelethez</v>
      </c>
    </row>
    <row r="2" spans="1:10" ht="14.4" thickBot="1" x14ac:dyDescent="0.3">
      <c r="A2" s="640"/>
      <c r="B2" s="655"/>
      <c r="C2" s="640"/>
      <c r="D2" s="640"/>
      <c r="E2" s="640"/>
      <c r="F2" s="640"/>
      <c r="G2" s="862"/>
      <c r="H2" s="862"/>
      <c r="I2" s="862" t="str">
        <f>'Z_2.1.sz.mell'!I2</f>
        <v xml:space="preserve"> Forintban!</v>
      </c>
      <c r="J2" s="1802"/>
    </row>
    <row r="3" spans="1:10" ht="13.5" customHeight="1" thickBot="1" x14ac:dyDescent="0.3">
      <c r="A3" s="1803" t="s">
        <v>69</v>
      </c>
      <c r="B3" s="863" t="s">
        <v>56</v>
      </c>
      <c r="C3" s="864"/>
      <c r="D3" s="865"/>
      <c r="E3" s="865"/>
      <c r="F3" s="863" t="s">
        <v>57</v>
      </c>
      <c r="G3" s="866"/>
      <c r="H3" s="867"/>
      <c r="I3" s="868"/>
      <c r="J3" s="1802"/>
    </row>
    <row r="4" spans="1:10" s="334" customFormat="1" ht="34.799999999999997" thickBot="1" x14ac:dyDescent="0.3">
      <c r="A4" s="1804"/>
      <c r="B4" s="657" t="s">
        <v>61</v>
      </c>
      <c r="C4" s="195" t="str">
        <f>+CONCATENATE('Z_1.1.sz.mell.'!C8," eredeti előirányzat")</f>
        <v>2019. évi eredeti előirányzat</v>
      </c>
      <c r="D4" s="1516" t="str">
        <f>+CONCATENATE('Z_1.1.sz.mell.'!C8," módosított előirányzat")</f>
        <v>2019. évi módosított előirányzat</v>
      </c>
      <c r="E4" s="869" t="str">
        <f>CONCATENATE('Z_2.1.sz.mell'!E4)</f>
        <v>2019. XII. 31.
teljesítés</v>
      </c>
      <c r="F4" s="657" t="s">
        <v>61</v>
      </c>
      <c r="G4" s="658" t="str">
        <f>+C4</f>
        <v>2019. évi eredeti előirányzat</v>
      </c>
      <c r="H4" s="658" t="str">
        <f>+D4</f>
        <v>2019. évi módosított előirányzat</v>
      </c>
      <c r="I4" s="870" t="str">
        <f>+E4</f>
        <v>2019. XII. 31.
teljesítés</v>
      </c>
      <c r="J4" s="1802"/>
    </row>
    <row r="5" spans="1:10" s="334" customFormat="1" ht="13.8" thickBot="1" x14ac:dyDescent="0.3">
      <c r="A5" s="871" t="s">
        <v>493</v>
      </c>
      <c r="B5" s="872" t="s">
        <v>494</v>
      </c>
      <c r="C5" s="337" t="s">
        <v>495</v>
      </c>
      <c r="D5" s="337" t="s">
        <v>497</v>
      </c>
      <c r="E5" s="873" t="s">
        <v>496</v>
      </c>
      <c r="F5" s="872" t="s">
        <v>498</v>
      </c>
      <c r="G5" s="873" t="s">
        <v>499</v>
      </c>
      <c r="H5" s="881" t="s">
        <v>500</v>
      </c>
      <c r="I5" s="882" t="s">
        <v>761</v>
      </c>
      <c r="J5" s="1802"/>
    </row>
    <row r="6" spans="1:10" ht="12.9" customHeight="1" x14ac:dyDescent="0.25">
      <c r="A6" s="340" t="s">
        <v>18</v>
      </c>
      <c r="B6" s="341" t="s">
        <v>382</v>
      </c>
      <c r="C6" s="749">
        <f>'IB_2.2.sz.mell'!C6</f>
        <v>0</v>
      </c>
      <c r="D6" s="749">
        <f>'IB_2.2.sz.mell'!D6</f>
        <v>12203430</v>
      </c>
      <c r="E6" s="318"/>
      <c r="F6" s="341" t="s">
        <v>230</v>
      </c>
      <c r="G6" s="749">
        <f>'IB_2.2.sz.mell'!G6</f>
        <v>19215800</v>
      </c>
      <c r="H6" s="1481">
        <f>'IB_2.2.sz.mell'!H6</f>
        <v>20215800</v>
      </c>
      <c r="I6" s="368"/>
      <c r="J6" s="1802"/>
    </row>
    <row r="7" spans="1:10" x14ac:dyDescent="0.25">
      <c r="A7" s="342" t="s">
        <v>19</v>
      </c>
      <c r="B7" s="343" t="s">
        <v>383</v>
      </c>
      <c r="C7" s="1478">
        <f>'IB_2.2.sz.mell'!C7</f>
        <v>0</v>
      </c>
      <c r="D7" s="1478">
        <f>'IB_2.2.sz.mell'!D7</f>
        <v>0</v>
      </c>
      <c r="E7" s="319"/>
      <c r="F7" s="343" t="s">
        <v>388</v>
      </c>
      <c r="G7" s="1478">
        <f>'IB_2.2.sz.mell'!G7</f>
        <v>0</v>
      </c>
      <c r="H7" s="1478">
        <f>'IB_2.2.sz.mell'!H7</f>
        <v>0</v>
      </c>
      <c r="I7" s="877"/>
      <c r="J7" s="1802"/>
    </row>
    <row r="8" spans="1:10" ht="12.9" customHeight="1" x14ac:dyDescent="0.25">
      <c r="A8" s="342" t="s">
        <v>20</v>
      </c>
      <c r="B8" s="343" t="s">
        <v>10</v>
      </c>
      <c r="C8" s="1478">
        <f>'IB_2.2.sz.mell'!C8</f>
        <v>0</v>
      </c>
      <c r="D8" s="1478">
        <f>'IB_2.2.sz.mell'!D8</f>
        <v>0</v>
      </c>
      <c r="E8" s="319"/>
      <c r="F8" s="343" t="s">
        <v>187</v>
      </c>
      <c r="G8" s="1478">
        <f>'IB_2.2.sz.mell'!G8</f>
        <v>22454369</v>
      </c>
      <c r="H8" s="1478">
        <f>'IB_2.2.sz.mell'!H8</f>
        <v>36657799</v>
      </c>
      <c r="I8" s="877"/>
      <c r="J8" s="1802"/>
    </row>
    <row r="9" spans="1:10" ht="12.9" customHeight="1" x14ac:dyDescent="0.25">
      <c r="A9" s="342" t="s">
        <v>21</v>
      </c>
      <c r="B9" s="343" t="s">
        <v>384</v>
      </c>
      <c r="C9" s="1478">
        <f>'IB_2.2.sz.mell'!C9</f>
        <v>0</v>
      </c>
      <c r="D9" s="1478">
        <f>'IB_2.2.sz.mell'!D9</f>
        <v>0</v>
      </c>
      <c r="E9" s="319"/>
      <c r="F9" s="343" t="s">
        <v>389</v>
      </c>
      <c r="G9" s="1478">
        <f>'IB_2.2.sz.mell'!G9</f>
        <v>0</v>
      </c>
      <c r="H9" s="1478">
        <f>'IB_2.2.sz.mell'!H9</f>
        <v>0</v>
      </c>
      <c r="I9" s="877"/>
      <c r="J9" s="1802"/>
    </row>
    <row r="10" spans="1:10" ht="12.75" customHeight="1" x14ac:dyDescent="0.25">
      <c r="A10" s="342" t="s">
        <v>22</v>
      </c>
      <c r="B10" s="343" t="s">
        <v>385</v>
      </c>
      <c r="C10" s="1478">
        <f>'IB_2.2.sz.mell'!C10</f>
        <v>0</v>
      </c>
      <c r="D10" s="1478">
        <f>'IB_2.2.sz.mell'!D10</f>
        <v>0</v>
      </c>
      <c r="E10" s="319"/>
      <c r="F10" s="343" t="s">
        <v>232</v>
      </c>
      <c r="G10" s="1478">
        <f>'IB_2.2.sz.mell'!G10</f>
        <v>0</v>
      </c>
      <c r="H10" s="1478">
        <f>'IB_2.2.sz.mell'!H10</f>
        <v>0</v>
      </c>
      <c r="I10" s="877"/>
      <c r="J10" s="1802"/>
    </row>
    <row r="11" spans="1:10" ht="12.9" customHeight="1" x14ac:dyDescent="0.25">
      <c r="A11" s="342" t="s">
        <v>23</v>
      </c>
      <c r="B11" s="343" t="s">
        <v>386</v>
      </c>
      <c r="C11" s="1479">
        <f>'IB_2.2.sz.mell'!C11</f>
        <v>0</v>
      </c>
      <c r="D11" s="1479">
        <f>'IB_2.2.sz.mell'!D11</f>
        <v>0</v>
      </c>
      <c r="E11" s="320"/>
      <c r="F11" s="443"/>
      <c r="G11" s="1478">
        <f>'IB_2.2.sz.mell'!G11</f>
        <v>0</v>
      </c>
      <c r="H11" s="1478">
        <f>'IB_2.2.sz.mell'!H11</f>
        <v>0</v>
      </c>
      <c r="I11" s="877"/>
      <c r="J11" s="1802"/>
    </row>
    <row r="12" spans="1:10" ht="12.9" customHeight="1" x14ac:dyDescent="0.25">
      <c r="A12" s="342" t="s">
        <v>24</v>
      </c>
      <c r="B12" s="46"/>
      <c r="C12" s="1478">
        <f>'IB_2.2.sz.mell'!C12</f>
        <v>0</v>
      </c>
      <c r="D12" s="1478">
        <f>'IB_2.2.sz.mell'!D12</f>
        <v>0</v>
      </c>
      <c r="E12" s="319"/>
      <c r="F12" s="443"/>
      <c r="G12" s="1478">
        <f>'IB_2.2.sz.mell'!G12</f>
        <v>0</v>
      </c>
      <c r="H12" s="1478">
        <f>'IB_2.2.sz.mell'!H12</f>
        <v>0</v>
      </c>
      <c r="I12" s="877"/>
      <c r="J12" s="1802"/>
    </row>
    <row r="13" spans="1:10" ht="12.9" customHeight="1" x14ac:dyDescent="0.25">
      <c r="A13" s="342" t="s">
        <v>25</v>
      </c>
      <c r="B13" s="46"/>
      <c r="C13" s="1478">
        <f>'IB_2.2.sz.mell'!C13</f>
        <v>0</v>
      </c>
      <c r="D13" s="1478">
        <f>'IB_2.2.sz.mell'!D13</f>
        <v>0</v>
      </c>
      <c r="E13" s="319"/>
      <c r="F13" s="444"/>
      <c r="G13" s="1478">
        <f>'IB_2.2.sz.mell'!G13</f>
        <v>0</v>
      </c>
      <c r="H13" s="1478">
        <f>'IB_2.2.sz.mell'!H13</f>
        <v>0</v>
      </c>
      <c r="I13" s="877"/>
      <c r="J13" s="1802"/>
    </row>
    <row r="14" spans="1:10" ht="12.9" customHeight="1" x14ac:dyDescent="0.25">
      <c r="A14" s="342" t="s">
        <v>26</v>
      </c>
      <c r="B14" s="441"/>
      <c r="C14" s="1479">
        <f>'IB_2.2.sz.mell'!C14</f>
        <v>0</v>
      </c>
      <c r="D14" s="1479">
        <f>'IB_2.2.sz.mell'!D14</f>
        <v>0</v>
      </c>
      <c r="E14" s="320"/>
      <c r="F14" s="443"/>
      <c r="G14" s="1478">
        <f>'IB_2.2.sz.mell'!G14</f>
        <v>0</v>
      </c>
      <c r="H14" s="1478">
        <f>'IB_2.2.sz.mell'!H14</f>
        <v>0</v>
      </c>
      <c r="I14" s="877"/>
      <c r="J14" s="1802"/>
    </row>
    <row r="15" spans="1:10" x14ac:dyDescent="0.25">
      <c r="A15" s="342" t="s">
        <v>27</v>
      </c>
      <c r="B15" s="46"/>
      <c r="C15" s="1479">
        <f>'IB_2.2.sz.mell'!C15</f>
        <v>0</v>
      </c>
      <c r="D15" s="1479">
        <f>'IB_2.2.sz.mell'!D15</f>
        <v>0</v>
      </c>
      <c r="E15" s="320"/>
      <c r="F15" s="443"/>
      <c r="G15" s="1478">
        <f>'IB_2.2.sz.mell'!G15</f>
        <v>0</v>
      </c>
      <c r="H15" s="1478">
        <f>'IB_2.2.sz.mell'!H15</f>
        <v>0</v>
      </c>
      <c r="I15" s="877"/>
      <c r="J15" s="1802"/>
    </row>
    <row r="16" spans="1:10" ht="12.9" customHeight="1" thickBot="1" x14ac:dyDescent="0.3">
      <c r="A16" s="403" t="s">
        <v>28</v>
      </c>
      <c r="B16" s="442"/>
      <c r="C16" s="1480">
        <f>'IB_2.2.sz.mell'!C16</f>
        <v>0</v>
      </c>
      <c r="D16" s="1480">
        <f>'IB_2.2.sz.mell'!D16</f>
        <v>0</v>
      </c>
      <c r="E16" s="405"/>
      <c r="F16" s="404" t="s">
        <v>50</v>
      </c>
      <c r="G16" s="1482">
        <f>'IB_2.2.sz.mell'!G16</f>
        <v>0</v>
      </c>
      <c r="H16" s="1482">
        <f>'IB_2.2.sz.mell'!H16</f>
        <v>2410150</v>
      </c>
      <c r="I16" s="883"/>
      <c r="J16" s="1802"/>
    </row>
    <row r="17" spans="1:10" ht="15.9" customHeight="1" thickBot="1" x14ac:dyDescent="0.3">
      <c r="A17" s="345" t="s">
        <v>29</v>
      </c>
      <c r="B17" s="130" t="s">
        <v>396</v>
      </c>
      <c r="C17" s="322">
        <f>'IB_2.2.sz.mell'!C17</f>
        <v>0</v>
      </c>
      <c r="D17" s="322">
        <f>'IB_2.2.sz.mell'!D17</f>
        <v>12203430</v>
      </c>
      <c r="E17" s="322">
        <f>+E6+E8+E9+E11+E12+E13+E14+E15+E16</f>
        <v>0</v>
      </c>
      <c r="F17" s="130" t="s">
        <v>397</v>
      </c>
      <c r="G17" s="322">
        <f>'IB_2.2.sz.mell'!G17</f>
        <v>41670169</v>
      </c>
      <c r="H17" s="322">
        <f>'IB_2.2.sz.mell'!H17</f>
        <v>59283749</v>
      </c>
      <c r="I17" s="371">
        <f>+I6+I8+I10+I11+I12+I13+I14+I15+I16</f>
        <v>0</v>
      </c>
      <c r="J17" s="1802"/>
    </row>
    <row r="18" spans="1:10" ht="12.9" customHeight="1" x14ac:dyDescent="0.25">
      <c r="A18" s="340" t="s">
        <v>30</v>
      </c>
      <c r="B18" s="355" t="s">
        <v>247</v>
      </c>
      <c r="C18" s="362">
        <f>'IB_2.2.sz.mell'!C18</f>
        <v>41670169</v>
      </c>
      <c r="D18" s="362">
        <f>'IB_2.2.sz.mell'!D18</f>
        <v>47080319</v>
      </c>
      <c r="E18" s="362">
        <f>+E19+E20+E21+E22+E23</f>
        <v>0</v>
      </c>
      <c r="F18" s="348" t="s">
        <v>191</v>
      </c>
      <c r="G18" s="1483">
        <f>'IB_2.2.sz.mell'!G18</f>
        <v>0</v>
      </c>
      <c r="H18" s="1483">
        <f>'IB_2.2.sz.mell'!H18</f>
        <v>0</v>
      </c>
      <c r="I18" s="884"/>
      <c r="J18" s="1802"/>
    </row>
    <row r="19" spans="1:10" ht="12.9" customHeight="1" x14ac:dyDescent="0.25">
      <c r="A19" s="342" t="s">
        <v>31</v>
      </c>
      <c r="B19" s="356" t="s">
        <v>236</v>
      </c>
      <c r="C19" s="755">
        <f>'IB_2.2.sz.mell'!C19</f>
        <v>41670169</v>
      </c>
      <c r="D19" s="755">
        <f>'IB_2.2.sz.mell'!D19</f>
        <v>47080319</v>
      </c>
      <c r="E19" s="80"/>
      <c r="F19" s="348" t="s">
        <v>194</v>
      </c>
      <c r="G19" s="755">
        <f>'IB_2.2.sz.mell'!G19</f>
        <v>0</v>
      </c>
      <c r="H19" s="755">
        <f>'IB_2.2.sz.mell'!H19</f>
        <v>0</v>
      </c>
      <c r="I19" s="880"/>
      <c r="J19" s="1802"/>
    </row>
    <row r="20" spans="1:10" ht="12.9" customHeight="1" x14ac:dyDescent="0.25">
      <c r="A20" s="340" t="s">
        <v>32</v>
      </c>
      <c r="B20" s="356" t="s">
        <v>237</v>
      </c>
      <c r="C20" s="755">
        <f>'IB_2.2.sz.mell'!C20</f>
        <v>0</v>
      </c>
      <c r="D20" s="755">
        <f>'IB_2.2.sz.mell'!D20</f>
        <v>0</v>
      </c>
      <c r="E20" s="80"/>
      <c r="F20" s="348" t="s">
        <v>156</v>
      </c>
      <c r="G20" s="755">
        <f>'IB_2.2.sz.mell'!G20</f>
        <v>0</v>
      </c>
      <c r="H20" s="755">
        <f>'IB_2.2.sz.mell'!H20</f>
        <v>0</v>
      </c>
      <c r="I20" s="880"/>
      <c r="J20" s="1802"/>
    </row>
    <row r="21" spans="1:10" ht="12.9" customHeight="1" x14ac:dyDescent="0.25">
      <c r="A21" s="342" t="s">
        <v>33</v>
      </c>
      <c r="B21" s="356" t="s">
        <v>238</v>
      </c>
      <c r="C21" s="755">
        <f>'IB_2.2.sz.mell'!C21</f>
        <v>0</v>
      </c>
      <c r="D21" s="755">
        <f>'IB_2.2.sz.mell'!D21</f>
        <v>0</v>
      </c>
      <c r="E21" s="80"/>
      <c r="F21" s="348" t="s">
        <v>157</v>
      </c>
      <c r="G21" s="755">
        <f>'IB_2.2.sz.mell'!G21</f>
        <v>0</v>
      </c>
      <c r="H21" s="755">
        <f>'IB_2.2.sz.mell'!H21</f>
        <v>0</v>
      </c>
      <c r="I21" s="880"/>
      <c r="J21" s="1802"/>
    </row>
    <row r="22" spans="1:10" ht="12.9" customHeight="1" x14ac:dyDescent="0.25">
      <c r="A22" s="340" t="s">
        <v>34</v>
      </c>
      <c r="B22" s="356" t="s">
        <v>239</v>
      </c>
      <c r="C22" s="755">
        <f>'IB_2.2.sz.mell'!C22</f>
        <v>0</v>
      </c>
      <c r="D22" s="755">
        <f>'IB_2.2.sz.mell'!D22</f>
        <v>0</v>
      </c>
      <c r="E22" s="80"/>
      <c r="F22" s="347" t="s">
        <v>235</v>
      </c>
      <c r="G22" s="755">
        <f>'IB_2.2.sz.mell'!G22</f>
        <v>0</v>
      </c>
      <c r="H22" s="755">
        <f>'IB_2.2.sz.mell'!H22</f>
        <v>0</v>
      </c>
      <c r="I22" s="880"/>
      <c r="J22" s="1802"/>
    </row>
    <row r="23" spans="1:10" ht="12.9" customHeight="1" x14ac:dyDescent="0.25">
      <c r="A23" s="342" t="s">
        <v>35</v>
      </c>
      <c r="B23" s="357" t="s">
        <v>240</v>
      </c>
      <c r="C23" s="755">
        <f>'IB_2.2.sz.mell'!C23</f>
        <v>0</v>
      </c>
      <c r="D23" s="755">
        <f>'IB_2.2.sz.mell'!D23</f>
        <v>0</v>
      </c>
      <c r="E23" s="80"/>
      <c r="F23" s="348" t="s">
        <v>195</v>
      </c>
      <c r="G23" s="755">
        <f>'IB_2.2.sz.mell'!G23</f>
        <v>0</v>
      </c>
      <c r="H23" s="755">
        <f>'IB_2.2.sz.mell'!H23</f>
        <v>0</v>
      </c>
      <c r="I23" s="880"/>
      <c r="J23" s="1802"/>
    </row>
    <row r="24" spans="1:10" ht="12.9" customHeight="1" x14ac:dyDescent="0.25">
      <c r="A24" s="340" t="s">
        <v>36</v>
      </c>
      <c r="B24" s="358" t="s">
        <v>241</v>
      </c>
      <c r="C24" s="350">
        <f>'IB_2.2.sz.mell'!C24</f>
        <v>0</v>
      </c>
      <c r="D24" s="350">
        <f>'IB_2.2.sz.mell'!D24</f>
        <v>0</v>
      </c>
      <c r="E24" s="350">
        <f>+E25+E26+E27+E28+E29</f>
        <v>0</v>
      </c>
      <c r="F24" s="359" t="s">
        <v>193</v>
      </c>
      <c r="G24" s="755">
        <f>'IB_2.2.sz.mell'!G24</f>
        <v>0</v>
      </c>
      <c r="H24" s="755">
        <f>'IB_2.2.sz.mell'!H24</f>
        <v>0</v>
      </c>
      <c r="I24" s="880"/>
      <c r="J24" s="1802"/>
    </row>
    <row r="25" spans="1:10" ht="12.9" customHeight="1" x14ac:dyDescent="0.25">
      <c r="A25" s="342" t="s">
        <v>37</v>
      </c>
      <c r="B25" s="357" t="s">
        <v>242</v>
      </c>
      <c r="C25" s="755">
        <f>'IB_2.2.sz.mell'!C25</f>
        <v>0</v>
      </c>
      <c r="D25" s="755">
        <f>'IB_2.2.sz.mell'!D25</f>
        <v>0</v>
      </c>
      <c r="E25" s="80"/>
      <c r="F25" s="359" t="s">
        <v>390</v>
      </c>
      <c r="G25" s="755">
        <f>'IB_2.2.sz.mell'!G25</f>
        <v>0</v>
      </c>
      <c r="H25" s="755">
        <f>'IB_2.2.sz.mell'!H25</f>
        <v>0</v>
      </c>
      <c r="I25" s="880"/>
      <c r="J25" s="1802"/>
    </row>
    <row r="26" spans="1:10" ht="12.9" customHeight="1" x14ac:dyDescent="0.25">
      <c r="A26" s="340" t="s">
        <v>38</v>
      </c>
      <c r="B26" s="357" t="s">
        <v>243</v>
      </c>
      <c r="C26" s="755">
        <f>'IB_2.2.sz.mell'!C26</f>
        <v>0</v>
      </c>
      <c r="D26" s="755">
        <f>'IB_2.2.sz.mell'!D26</f>
        <v>0</v>
      </c>
      <c r="E26" s="80"/>
      <c r="F26" s="354"/>
      <c r="G26" s="755">
        <f>'IB_2.2.sz.mell'!G26</f>
        <v>0</v>
      </c>
      <c r="H26" s="755">
        <f>'IB_2.2.sz.mell'!H26</f>
        <v>0</v>
      </c>
      <c r="I26" s="880"/>
      <c r="J26" s="1802"/>
    </row>
    <row r="27" spans="1:10" ht="12.9" customHeight="1" x14ac:dyDescent="0.25">
      <c r="A27" s="342" t="s">
        <v>39</v>
      </c>
      <c r="B27" s="356" t="s">
        <v>244</v>
      </c>
      <c r="C27" s="755">
        <f>'IB_2.2.sz.mell'!C27</f>
        <v>0</v>
      </c>
      <c r="D27" s="755">
        <f>'IB_2.2.sz.mell'!D27</f>
        <v>0</v>
      </c>
      <c r="E27" s="80"/>
      <c r="F27" s="126"/>
      <c r="G27" s="755">
        <f>'IB_2.2.sz.mell'!G27</f>
        <v>0</v>
      </c>
      <c r="H27" s="755">
        <f>'IB_2.2.sz.mell'!H27</f>
        <v>0</v>
      </c>
      <c r="I27" s="880"/>
      <c r="J27" s="1802"/>
    </row>
    <row r="28" spans="1:10" ht="12.9" customHeight="1" x14ac:dyDescent="0.25">
      <c r="A28" s="340" t="s">
        <v>40</v>
      </c>
      <c r="B28" s="360" t="s">
        <v>245</v>
      </c>
      <c r="C28" s="755">
        <f>'IB_2.2.sz.mell'!C28</f>
        <v>0</v>
      </c>
      <c r="D28" s="755">
        <f>'IB_2.2.sz.mell'!D28</f>
        <v>0</v>
      </c>
      <c r="E28" s="80"/>
      <c r="F28" s="46"/>
      <c r="G28" s="755">
        <f>'IB_2.2.sz.mell'!G28</f>
        <v>0</v>
      </c>
      <c r="H28" s="755">
        <f>'IB_2.2.sz.mell'!H28</f>
        <v>0</v>
      </c>
      <c r="I28" s="880"/>
      <c r="J28" s="1802"/>
    </row>
    <row r="29" spans="1:10" ht="12.9" customHeight="1" thickBot="1" x14ac:dyDescent="0.3">
      <c r="A29" s="342" t="s">
        <v>41</v>
      </c>
      <c r="B29" s="361" t="s">
        <v>246</v>
      </c>
      <c r="C29" s="755">
        <f>'IB_2.2.sz.mell'!C29</f>
        <v>0</v>
      </c>
      <c r="D29" s="755">
        <f>'IB_2.2.sz.mell'!D29</f>
        <v>0</v>
      </c>
      <c r="E29" s="80"/>
      <c r="F29" s="126"/>
      <c r="G29" s="755">
        <f>'IB_2.2.sz.mell'!G29</f>
        <v>0</v>
      </c>
      <c r="H29" s="755">
        <f>'IB_2.2.sz.mell'!H29</f>
        <v>0</v>
      </c>
      <c r="I29" s="880"/>
      <c r="J29" s="1802"/>
    </row>
    <row r="30" spans="1:10" ht="21.75" customHeight="1" thickBot="1" x14ac:dyDescent="0.3">
      <c r="A30" s="345" t="s">
        <v>42</v>
      </c>
      <c r="B30" s="130" t="s">
        <v>387</v>
      </c>
      <c r="C30" s="322">
        <f>'IB_2.2.sz.mell'!C30</f>
        <v>41670169</v>
      </c>
      <c r="D30" s="322">
        <f>'IB_2.2.sz.mell'!D30</f>
        <v>47080319</v>
      </c>
      <c r="E30" s="322">
        <f>+E18+E24</f>
        <v>0</v>
      </c>
      <c r="F30" s="130" t="s">
        <v>391</v>
      </c>
      <c r="G30" s="322">
        <f>'IB_2.2.sz.mell'!G30</f>
        <v>0</v>
      </c>
      <c r="H30" s="322">
        <f>'IB_2.2.sz.mell'!H30</f>
        <v>0</v>
      </c>
      <c r="I30" s="371">
        <f>SUM(I18:I29)</f>
        <v>0</v>
      </c>
      <c r="J30" s="1802"/>
    </row>
    <row r="31" spans="1:10" ht="13.8" thickBot="1" x14ac:dyDescent="0.3">
      <c r="A31" s="345" t="s">
        <v>43</v>
      </c>
      <c r="B31" s="351" t="s">
        <v>392</v>
      </c>
      <c r="C31" s="759">
        <f>'IB_2.2.sz.mell'!C31</f>
        <v>41670169</v>
      </c>
      <c r="D31" s="759">
        <f>'IB_2.2.sz.mell'!D31</f>
        <v>59283749</v>
      </c>
      <c r="E31" s="760">
        <f>+E17+E30</f>
        <v>0</v>
      </c>
      <c r="F31" s="351" t="s">
        <v>393</v>
      </c>
      <c r="G31" s="759">
        <f>'IB_2.2.sz.mell'!G31</f>
        <v>41670169</v>
      </c>
      <c r="H31" s="759">
        <f>'IB_2.2.sz.mell'!H31</f>
        <v>59283749</v>
      </c>
      <c r="I31" s="760">
        <f>+I17+I30</f>
        <v>0</v>
      </c>
      <c r="J31" s="1802"/>
    </row>
    <row r="32" spans="1:10" ht="13.8" thickBot="1" x14ac:dyDescent="0.3">
      <c r="A32" s="345" t="s">
        <v>44</v>
      </c>
      <c r="B32" s="351" t="s">
        <v>169</v>
      </c>
      <c r="C32" s="759">
        <f>'IB_2.2.sz.mell'!C32</f>
        <v>41670169</v>
      </c>
      <c r="D32" s="759">
        <f>'IB_2.2.sz.mell'!D32</f>
        <v>47080319</v>
      </c>
      <c r="E32" s="760" t="str">
        <f>IF(E17-I17&lt;0,I17-E17,"-")</f>
        <v>-</v>
      </c>
      <c r="F32" s="351" t="s">
        <v>170</v>
      </c>
      <c r="G32" s="759" t="str">
        <f>'IB_2.2.sz.mell'!G32</f>
        <v>-</v>
      </c>
      <c r="H32" s="759" t="str">
        <f>'IB_2.2.sz.mell'!H32</f>
        <v>-</v>
      </c>
      <c r="I32" s="760" t="str">
        <f>IF(E17-I17&gt;0,E17-I17,"-")</f>
        <v>-</v>
      </c>
      <c r="J32" s="1802"/>
    </row>
    <row r="33" spans="1:10" ht="13.8" thickBot="1" x14ac:dyDescent="0.3">
      <c r="A33" s="345" t="s">
        <v>45</v>
      </c>
      <c r="B33" s="351" t="s">
        <v>567</v>
      </c>
      <c r="C33" s="759" t="str">
        <f>'IB_2.2.sz.mell'!C33</f>
        <v>-</v>
      </c>
      <c r="D33" s="759" t="str">
        <f>'IB_2.2.sz.mell'!D33</f>
        <v>-</v>
      </c>
      <c r="E33" s="759" t="str">
        <f>IF(E31-I31&lt;0,I31-E31,"-")</f>
        <v>-</v>
      </c>
      <c r="F33" s="351" t="s">
        <v>568</v>
      </c>
      <c r="G33" s="759" t="str">
        <f>'IB_2.2.sz.mell'!G33</f>
        <v>-</v>
      </c>
      <c r="H33" s="759" t="str">
        <f>'IB_2.2.sz.mell'!H33</f>
        <v>-</v>
      </c>
      <c r="I33" s="759" t="str">
        <f>IF(E31-I31&gt;0,E31-I31,"-")</f>
        <v>-</v>
      </c>
      <c r="J33" s="1802"/>
    </row>
  </sheetData>
  <sheetProtection sheet="1" formatCells="0"/>
  <mergeCells count="2">
    <mergeCell ref="J1:J33"/>
    <mergeCell ref="A3:A4"/>
  </mergeCells>
  <printOptions horizontalCentered="1"/>
  <pageMargins left="0.78740157480314965" right="0.78740157480314965" top="0.47244094488188981" bottom="0.78740157480314965" header="0.47244094488188981" footer="0.78740157480314965"/>
  <pageSetup paperSize="9" scale="70" orientation="landscape" verticalDpi="300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>
    <tabColor theme="5"/>
    <pageSetUpPr fitToPage="1"/>
  </sheetPr>
  <dimension ref="A1:E38"/>
  <sheetViews>
    <sheetView zoomScale="120" zoomScaleNormal="120" workbookViewId="0">
      <selection activeCell="H29" sqref="H29"/>
    </sheetView>
  </sheetViews>
  <sheetFormatPr defaultRowHeight="13.2" x14ac:dyDescent="0.25"/>
  <cols>
    <col min="1" max="1" width="46.33203125" customWidth="1"/>
    <col min="2" max="2" width="13.77734375" customWidth="1"/>
    <col min="3" max="3" width="66.109375" customWidth="1"/>
    <col min="4" max="5" width="13.77734375" customWidth="1"/>
  </cols>
  <sheetData>
    <row r="1" spans="1:5" ht="17.399999999999999" x14ac:dyDescent="0.3">
      <c r="A1" s="684" t="s">
        <v>863</v>
      </c>
      <c r="B1" s="213"/>
      <c r="C1" s="213"/>
      <c r="D1" s="213"/>
      <c r="E1" s="769" t="s">
        <v>155</v>
      </c>
    </row>
    <row r="2" spans="1:5" x14ac:dyDescent="0.25">
      <c r="A2" s="213"/>
      <c r="B2" s="213"/>
      <c r="C2" s="213"/>
      <c r="D2" s="213"/>
      <c r="E2" s="213"/>
    </row>
    <row r="3" spans="1:5" x14ac:dyDescent="0.25">
      <c r="A3" s="685"/>
      <c r="B3" s="770"/>
      <c r="C3" s="685"/>
      <c r="D3" s="771"/>
      <c r="E3" s="770"/>
    </row>
    <row r="4" spans="1:5" ht="15.6" x14ac:dyDescent="0.3">
      <c r="A4" s="686" t="str">
        <f>+Z_ÖSSZEFÜGGÉSEK!A6</f>
        <v>2019. évi eredeti előirányzat BEVÉTELEK</v>
      </c>
      <c r="B4" s="772"/>
      <c r="C4" s="687"/>
      <c r="D4" s="771"/>
      <c r="E4" s="770"/>
    </row>
    <row r="5" spans="1:5" x14ac:dyDescent="0.25">
      <c r="A5" s="685"/>
      <c r="B5" s="770"/>
      <c r="C5" s="685"/>
      <c r="D5" s="771"/>
      <c r="E5" s="770"/>
    </row>
    <row r="6" spans="1:5" x14ac:dyDescent="0.25">
      <c r="A6" s="685" t="s">
        <v>544</v>
      </c>
      <c r="B6" s="770">
        <f>+'Z_1.1.sz.mell.'!C68</f>
        <v>18443841</v>
      </c>
      <c r="C6" s="685" t="s">
        <v>725</v>
      </c>
      <c r="D6" s="771">
        <f>+'Z_2.1.sz.mell'!C18+'Z_2.2.sz.mell'!C17</f>
        <v>18443841</v>
      </c>
      <c r="E6" s="770">
        <f>+B6-D6</f>
        <v>0</v>
      </c>
    </row>
    <row r="7" spans="1:5" x14ac:dyDescent="0.25">
      <c r="A7" s="685" t="s">
        <v>545</v>
      </c>
      <c r="B7" s="770">
        <f>+'Z_1.1.sz.mell.'!C92</f>
        <v>44000000</v>
      </c>
      <c r="C7" s="685" t="s">
        <v>727</v>
      </c>
      <c r="D7" s="771">
        <f>+'Z_2.1.sz.mell'!C29+'Z_2.2.sz.mell'!C30</f>
        <v>44000000</v>
      </c>
      <c r="E7" s="770">
        <f>+B7-D7</f>
        <v>0</v>
      </c>
    </row>
    <row r="8" spans="1:5" x14ac:dyDescent="0.25">
      <c r="A8" s="685" t="s">
        <v>546</v>
      </c>
      <c r="B8" s="770">
        <f>+'Z_1.1.sz.mell.'!C93</f>
        <v>62443841</v>
      </c>
      <c r="C8" s="685" t="s">
        <v>729</v>
      </c>
      <c r="D8" s="771">
        <f>+'Z_2.1.sz.mell'!C30+'Z_2.2.sz.mell'!C31</f>
        <v>62443841</v>
      </c>
      <c r="E8" s="770">
        <f>+B8-D8</f>
        <v>0</v>
      </c>
    </row>
    <row r="9" spans="1:5" x14ac:dyDescent="0.25">
      <c r="A9" s="685"/>
      <c r="B9" s="770"/>
      <c r="C9" s="685"/>
      <c r="D9" s="771"/>
      <c r="E9" s="770"/>
    </row>
    <row r="10" spans="1:5" ht="15.6" x14ac:dyDescent="0.3">
      <c r="A10" s="686" t="str">
        <f>+Z_ÖSSZEFÜGGÉSEK!A13</f>
        <v>2019. évi módosított előirányzat BEVÉTELEK</v>
      </c>
      <c r="B10" s="772"/>
      <c r="C10" s="687"/>
      <c r="D10" s="771"/>
      <c r="E10" s="770"/>
    </row>
    <row r="11" spans="1:5" x14ac:dyDescent="0.25">
      <c r="A11" s="685"/>
      <c r="B11" s="770"/>
      <c r="C11" s="685"/>
      <c r="D11" s="771"/>
      <c r="E11" s="770"/>
    </row>
    <row r="12" spans="1:5" x14ac:dyDescent="0.25">
      <c r="A12" s="685" t="s">
        <v>730</v>
      </c>
      <c r="B12" s="770">
        <f>+'Z_1.1.sz.mell.'!D68</f>
        <v>34296797</v>
      </c>
      <c r="C12" s="685" t="s">
        <v>731</v>
      </c>
      <c r="D12" s="771">
        <f>+'Z_2.1.sz.mell'!D18+'Z_2.2.sz.mell'!D17</f>
        <v>34296797</v>
      </c>
      <c r="E12" s="770">
        <f>+B12-D12</f>
        <v>0</v>
      </c>
    </row>
    <row r="13" spans="1:5" x14ac:dyDescent="0.25">
      <c r="A13" s="685" t="s">
        <v>732</v>
      </c>
      <c r="B13" s="770">
        <f>+'Z_1.1.sz.mell.'!D92</f>
        <v>51091237</v>
      </c>
      <c r="C13" s="685" t="s">
        <v>733</v>
      </c>
      <c r="D13" s="771">
        <f>+'Z_2.1.sz.mell'!D29+'Z_2.2.sz.mell'!D30</f>
        <v>51091237</v>
      </c>
      <c r="E13" s="770">
        <f>+B13-D13</f>
        <v>0</v>
      </c>
    </row>
    <row r="14" spans="1:5" x14ac:dyDescent="0.25">
      <c r="A14" s="685" t="s">
        <v>734</v>
      </c>
      <c r="B14" s="770">
        <f>+'Z_1.1.sz.mell.'!D93</f>
        <v>85388034</v>
      </c>
      <c r="C14" s="685" t="s">
        <v>735</v>
      </c>
      <c r="D14" s="771">
        <f>+'Z_2.1.sz.mell'!D30+'Z_2.2.sz.mell'!D31</f>
        <v>85388034</v>
      </c>
      <c r="E14" s="770">
        <f>+B14-D14</f>
        <v>0</v>
      </c>
    </row>
    <row r="15" spans="1:5" x14ac:dyDescent="0.25">
      <c r="A15" s="685"/>
      <c r="B15" s="770"/>
      <c r="C15" s="685"/>
      <c r="D15" s="771"/>
      <c r="E15" s="770"/>
    </row>
    <row r="16" spans="1:5" ht="13.8" x14ac:dyDescent="0.25">
      <c r="A16" s="773" t="str">
        <f>+Z_ÖSSZEFÜGGÉSEK!A19</f>
        <v>2019.évi teljesített BEVÉTELEK</v>
      </c>
      <c r="B16" s="218"/>
      <c r="C16" s="687"/>
      <c r="D16" s="771"/>
      <c r="E16" s="770"/>
    </row>
    <row r="17" spans="1:5" x14ac:dyDescent="0.25">
      <c r="A17" s="685"/>
      <c r="B17" s="770"/>
      <c r="C17" s="685"/>
      <c r="D17" s="771"/>
      <c r="E17" s="770"/>
    </row>
    <row r="18" spans="1:5" x14ac:dyDescent="0.25">
      <c r="A18" s="685" t="s">
        <v>736</v>
      </c>
      <c r="B18" s="770">
        <f>+'Z_1.1.sz.mell.'!E68</f>
        <v>0</v>
      </c>
      <c r="C18" s="685" t="s">
        <v>737</v>
      </c>
      <c r="D18" s="771">
        <f>+'Z_2.1.sz.mell'!E18+'Z_2.2.sz.mell'!E17</f>
        <v>0</v>
      </c>
      <c r="E18" s="770">
        <f>+B18-D18</f>
        <v>0</v>
      </c>
    </row>
    <row r="19" spans="1:5" x14ac:dyDescent="0.25">
      <c r="A19" s="685" t="s">
        <v>738</v>
      </c>
      <c r="B19" s="770">
        <f>+'Z_1.1.sz.mell.'!E92</f>
        <v>0</v>
      </c>
      <c r="C19" s="685" t="s">
        <v>739</v>
      </c>
      <c r="D19" s="771">
        <f>+'Z_2.1.sz.mell'!E29+'Z_2.2.sz.mell'!E30</f>
        <v>0</v>
      </c>
      <c r="E19" s="770">
        <f>+B19-D19</f>
        <v>0</v>
      </c>
    </row>
    <row r="20" spans="1:5" x14ac:dyDescent="0.25">
      <c r="A20" s="685" t="s">
        <v>740</v>
      </c>
      <c r="B20" s="770">
        <f>+'Z_1.1.sz.mell.'!E93</f>
        <v>0</v>
      </c>
      <c r="C20" s="685" t="s">
        <v>741</v>
      </c>
      <c r="D20" s="771">
        <f>+'Z_2.1.sz.mell'!E30+'Z_2.2.sz.mell'!E31</f>
        <v>0</v>
      </c>
      <c r="E20" s="770">
        <f>+B20-D20</f>
        <v>0</v>
      </c>
    </row>
    <row r="21" spans="1:5" x14ac:dyDescent="0.25">
      <c r="A21" s="685"/>
      <c r="B21" s="770"/>
      <c r="C21" s="685"/>
      <c r="D21" s="771"/>
      <c r="E21" s="770"/>
    </row>
    <row r="22" spans="1:5" ht="15.6" x14ac:dyDescent="0.3">
      <c r="A22" s="686" t="str">
        <f>+Z_ÖSSZEFÜGGÉSEK!A25</f>
        <v>2019. évi eredeti előirányzat KIADÁSOK</v>
      </c>
      <c r="B22" s="772"/>
      <c r="C22" s="687"/>
      <c r="D22" s="771"/>
      <c r="E22" s="770"/>
    </row>
    <row r="23" spans="1:5" x14ac:dyDescent="0.25">
      <c r="A23" s="685"/>
      <c r="B23" s="770"/>
      <c r="C23" s="685"/>
      <c r="D23" s="771"/>
      <c r="E23" s="770"/>
    </row>
    <row r="24" spans="1:5" x14ac:dyDescent="0.25">
      <c r="A24" s="685" t="s">
        <v>547</v>
      </c>
      <c r="B24" s="770">
        <f>+'Z_1.1.sz.mell.'!C135</f>
        <v>61998487</v>
      </c>
      <c r="C24" s="685" t="s">
        <v>743</v>
      </c>
      <c r="D24" s="771">
        <f>+'Z_2.1.sz.mell'!G18+'Z_2.2.sz.mell'!G17</f>
        <v>61998487</v>
      </c>
      <c r="E24" s="770">
        <f>+B24-D24</f>
        <v>0</v>
      </c>
    </row>
    <row r="25" spans="1:5" x14ac:dyDescent="0.25">
      <c r="A25" s="685" t="s">
        <v>548</v>
      </c>
      <c r="B25" s="770">
        <f>+'Z_1.1.sz.mell.'!C160</f>
        <v>445354</v>
      </c>
      <c r="C25" s="685" t="s">
        <v>744</v>
      </c>
      <c r="D25" s="771">
        <f>+'Z_2.1.sz.mell'!G29+'Z_2.2.sz.mell'!G30</f>
        <v>445354</v>
      </c>
      <c r="E25" s="770">
        <f>+B25-D25</f>
        <v>0</v>
      </c>
    </row>
    <row r="26" spans="1:5" x14ac:dyDescent="0.25">
      <c r="A26" s="685" t="s">
        <v>549</v>
      </c>
      <c r="B26" s="770">
        <f>+'Z_1.1.sz.mell.'!C161</f>
        <v>62443841</v>
      </c>
      <c r="C26" s="685" t="s">
        <v>745</v>
      </c>
      <c r="D26" s="771">
        <f>+'Z_2.1.sz.mell'!G30+'Z_2.2.sz.mell'!G31</f>
        <v>62443841</v>
      </c>
      <c r="E26" s="770">
        <f>+B26-D26</f>
        <v>0</v>
      </c>
    </row>
    <row r="27" spans="1:5" x14ac:dyDescent="0.25">
      <c r="A27" s="685"/>
      <c r="B27" s="770"/>
      <c r="C27" s="685"/>
      <c r="D27" s="771"/>
      <c r="E27" s="770"/>
    </row>
    <row r="28" spans="1:5" ht="15.6" x14ac:dyDescent="0.3">
      <c r="A28" s="686" t="str">
        <f>+Z_ÖSSZEFÜGGÉSEK!A31</f>
        <v>2019. évi módosított előirányzat KIADÁSOK</v>
      </c>
      <c r="B28" s="772"/>
      <c r="C28" s="687"/>
      <c r="D28" s="771"/>
      <c r="E28" s="770"/>
    </row>
    <row r="29" spans="1:5" x14ac:dyDescent="0.25">
      <c r="A29" s="685"/>
      <c r="B29" s="770"/>
      <c r="C29" s="685"/>
      <c r="D29" s="771"/>
      <c r="E29" s="770"/>
    </row>
    <row r="30" spans="1:5" x14ac:dyDescent="0.25">
      <c r="A30" s="685" t="s">
        <v>746</v>
      </c>
      <c r="B30" s="770">
        <f>+'Z_1.1.sz.mell.'!D135</f>
        <v>84314585</v>
      </c>
      <c r="C30" s="685" t="s">
        <v>747</v>
      </c>
      <c r="D30" s="771">
        <f>+'Z_2.1.sz.mell'!H18+'Z_2.2.sz.mell'!H17</f>
        <v>84314585</v>
      </c>
      <c r="E30" s="770">
        <f>+B30-D30</f>
        <v>0</v>
      </c>
    </row>
    <row r="31" spans="1:5" x14ac:dyDescent="0.25">
      <c r="A31" s="685" t="s">
        <v>748</v>
      </c>
      <c r="B31" s="770">
        <f>+'Z_1.1.sz.mell.'!D160</f>
        <v>1073449</v>
      </c>
      <c r="C31" s="685" t="s">
        <v>749</v>
      </c>
      <c r="D31" s="771">
        <f>+'Z_2.1.sz.mell'!H29+'Z_2.2.sz.mell'!H30</f>
        <v>1073449</v>
      </c>
      <c r="E31" s="770">
        <f>+B31-D31</f>
        <v>0</v>
      </c>
    </row>
    <row r="32" spans="1:5" x14ac:dyDescent="0.25">
      <c r="A32" s="685" t="s">
        <v>750</v>
      </c>
      <c r="B32" s="770">
        <f>+'Z_1.1.sz.mell.'!D161</f>
        <v>85388034</v>
      </c>
      <c r="C32" s="685" t="s">
        <v>751</v>
      </c>
      <c r="D32" s="771">
        <f>+'Z_2.1.sz.mell'!H30+'Z_2.2.sz.mell'!H31</f>
        <v>85388034</v>
      </c>
      <c r="E32" s="770">
        <f>+B32-D32</f>
        <v>0</v>
      </c>
    </row>
    <row r="33" spans="1:5" x14ac:dyDescent="0.25">
      <c r="A33" s="685"/>
      <c r="B33" s="770"/>
      <c r="C33" s="685"/>
      <c r="D33" s="771"/>
      <c r="E33" s="770"/>
    </row>
    <row r="34" spans="1:5" ht="15.6" x14ac:dyDescent="0.3">
      <c r="A34" s="689" t="str">
        <f>+Z_ÖSSZEFÜGGÉSEK!A37</f>
        <v>2019.évi teljesített KIADÁSOK</v>
      </c>
      <c r="B34" s="772"/>
      <c r="C34" s="687"/>
      <c r="D34" s="771"/>
      <c r="E34" s="770"/>
    </row>
    <row r="35" spans="1:5" x14ac:dyDescent="0.25">
      <c r="A35" s="685"/>
      <c r="B35" s="770"/>
      <c r="C35" s="685"/>
      <c r="D35" s="771"/>
      <c r="E35" s="770"/>
    </row>
    <row r="36" spans="1:5" x14ac:dyDescent="0.25">
      <c r="A36" s="685" t="s">
        <v>752</v>
      </c>
      <c r="B36" s="770">
        <f>+'Z_1.1.sz.mell.'!E135</f>
        <v>0</v>
      </c>
      <c r="C36" s="685" t="s">
        <v>753</v>
      </c>
      <c r="D36" s="771">
        <f>+'Z_2.1.sz.mell'!I18+'Z_2.2.sz.mell'!I17</f>
        <v>0</v>
      </c>
      <c r="E36" s="770">
        <f>+B36-D36</f>
        <v>0</v>
      </c>
    </row>
    <row r="37" spans="1:5" x14ac:dyDescent="0.25">
      <c r="A37" s="685" t="s">
        <v>754</v>
      </c>
      <c r="B37" s="770">
        <f>+'Z_1.1.sz.mell.'!E160</f>
        <v>0</v>
      </c>
      <c r="C37" s="685" t="s">
        <v>755</v>
      </c>
      <c r="D37" s="771">
        <f>+'Z_2.1.sz.mell'!I29+'Z_2.2.sz.mell'!I30</f>
        <v>0</v>
      </c>
      <c r="E37" s="770">
        <f>+B37-D37</f>
        <v>0</v>
      </c>
    </row>
    <row r="38" spans="1:5" x14ac:dyDescent="0.25">
      <c r="A38" s="685" t="s">
        <v>778</v>
      </c>
      <c r="B38" s="770">
        <f>+'Z_1.1.sz.mell.'!E161</f>
        <v>0</v>
      </c>
      <c r="C38" s="685" t="s">
        <v>757</v>
      </c>
      <c r="D38" s="771">
        <f>+'Z_2.1.sz.mell'!I30+'Z_2.2.sz.mell'!I31</f>
        <v>0</v>
      </c>
      <c r="E38" s="770">
        <f>+B38-D38</f>
        <v>0</v>
      </c>
    </row>
  </sheetData>
  <sheetProtection sheet="1"/>
  <conditionalFormatting sqref="E3:E15">
    <cfRule type="cellIs" dxfId="1" priority="2" stopIfTrue="1" operator="notEqual">
      <formula>0</formula>
    </cfRule>
  </conditionalFormatting>
  <conditionalFormatting sqref="E3:E38">
    <cfRule type="cellIs" dxfId="0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>
    <tabColor theme="5"/>
  </sheetPr>
  <dimension ref="A1:G25"/>
  <sheetViews>
    <sheetView zoomScale="120" zoomScaleNormal="120" workbookViewId="0">
      <selection activeCell="I13" sqref="I13"/>
    </sheetView>
  </sheetViews>
  <sheetFormatPr defaultColWidth="9.33203125" defaultRowHeight="13.2" x14ac:dyDescent="0.25"/>
  <cols>
    <col min="1" max="1" width="47.109375" style="43" customWidth="1"/>
    <col min="2" max="2" width="15.6640625" style="42" customWidth="1"/>
    <col min="3" max="3" width="16.33203125" style="42" customWidth="1"/>
    <col min="4" max="5" width="18" style="42" customWidth="1"/>
    <col min="6" max="6" width="16.6640625" style="42" customWidth="1"/>
    <col min="7" max="7" width="18.77734375" style="55" customWidth="1"/>
    <col min="8" max="9" width="12.77734375" style="42" customWidth="1"/>
    <col min="10" max="10" width="13.77734375" style="42" customWidth="1"/>
    <col min="11" max="16384" width="9.33203125" style="42"/>
  </cols>
  <sheetData>
    <row r="1" spans="1:7" ht="13.8" x14ac:dyDescent="0.25">
      <c r="A1" s="655"/>
      <c r="B1" s="1620" t="str">
        <f>CONCATENATE("3. melléklet ",Z_ALAPADATOK!A7," ",Z_ALAPADATOK!B7," ",Z_ALAPADATOK!C7," ",Z_ALAPADATOK!D7," ",Z_ALAPADATOK!E7," ",Z_ALAPADATOK!F7," ",Z_ALAPADATOK!G7," ",Z_ALAPADATOK!H7)</f>
        <v>3. melléklet a …. / 2020 ( … ) önkormányzati rendelethez</v>
      </c>
      <c r="C1" s="1621"/>
      <c r="D1" s="1621"/>
      <c r="E1" s="1621"/>
      <c r="F1" s="1621"/>
      <c r="G1" s="1621"/>
    </row>
    <row r="2" spans="1:7" x14ac:dyDescent="0.25">
      <c r="A2" s="655"/>
      <c r="B2" s="640"/>
      <c r="C2" s="640"/>
      <c r="D2" s="640"/>
      <c r="E2" s="640"/>
      <c r="F2" s="640"/>
      <c r="G2" s="640"/>
    </row>
    <row r="3" spans="1:7" ht="25.5" customHeight="1" x14ac:dyDescent="0.25">
      <c r="A3" s="1619" t="s">
        <v>865</v>
      </c>
      <c r="B3" s="1619"/>
      <c r="C3" s="1619"/>
      <c r="D3" s="1619"/>
      <c r="E3" s="1619"/>
      <c r="F3" s="1619"/>
      <c r="G3" s="1619"/>
    </row>
    <row r="4" spans="1:7" ht="22.5" customHeight="1" thickBot="1" x14ac:dyDescent="0.35">
      <c r="A4" s="655"/>
      <c r="B4" s="640"/>
      <c r="C4" s="640"/>
      <c r="D4" s="640"/>
      <c r="E4" s="640"/>
      <c r="F4" s="640"/>
      <c r="G4" s="656" t="str">
        <f>'Z_2.2.sz.mell'!I2</f>
        <v xml:space="preserve"> Forintban!</v>
      </c>
    </row>
    <row r="5" spans="1:7" s="45" customFormat="1" ht="44.4" customHeight="1" thickBot="1" x14ac:dyDescent="0.3">
      <c r="A5" s="657" t="s">
        <v>64</v>
      </c>
      <c r="B5" s="658" t="s">
        <v>65</v>
      </c>
      <c r="C5" s="658" t="s">
        <v>66</v>
      </c>
      <c r="D5" s="195" t="str">
        <f>+CONCATENATE("Felhasználás   ",LEFT(Z_ÖSSZEFÜGGÉSEK!A6,4)-1,". XII. 31-ig")</f>
        <v>Felhasználás   2018. XII. 31-ig</v>
      </c>
      <c r="E5" s="195" t="str">
        <f>+CONCATENATE(LEFT(Z_ÖSSZEFÜGGÉSEK!A6,4),". évi",CHAR(10),"módosított előirányzat")</f>
        <v>2019. évi
módosított előirányzat</v>
      </c>
      <c r="F5" s="195" t="str">
        <f>+CONCATENATE("Teljesítés",CHAR(10),LEFT(Z_ÖSSZEFÜGGÉSEK!A6,4),". XII. 31-ig")</f>
        <v>Teljesítés
2019. XII. 31-ig</v>
      </c>
      <c r="G5" s="52" t="str">
        <f>+CONCATENATE("Összes teljesítés",CHAR(10),LEFT(Z_ÖSSZEFÜGGÉSEK!A6,4),". XII. 31-ig")</f>
        <v>Összes teljesítés
2019. XII. 31-ig</v>
      </c>
    </row>
    <row r="6" spans="1:7" s="55" customFormat="1" ht="12" customHeight="1" thickBot="1" x14ac:dyDescent="0.3">
      <c r="A6" s="885" t="s">
        <v>493</v>
      </c>
      <c r="B6" s="886" t="s">
        <v>494</v>
      </c>
      <c r="C6" s="886" t="s">
        <v>495</v>
      </c>
      <c r="D6" s="886" t="s">
        <v>497</v>
      </c>
      <c r="E6" s="886" t="s">
        <v>496</v>
      </c>
      <c r="F6" s="886" t="s">
        <v>498</v>
      </c>
      <c r="G6" s="530" t="s">
        <v>827</v>
      </c>
    </row>
    <row r="7" spans="1:7" ht="15.9" customHeight="1" x14ac:dyDescent="0.25">
      <c r="A7" s="480" t="str">
        <f>'IB_3.sz.mell.'!A7</f>
        <v>TAK kézikönyv rendezési terv</v>
      </c>
      <c r="B7" s="25">
        <f>'IB_3.sz.mell.'!B7</f>
        <v>2000000</v>
      </c>
      <c r="C7" s="1380" t="str">
        <f>'IB_3.sz.mell.'!C7</f>
        <v>2019</v>
      </c>
      <c r="D7" s="25">
        <f>'IB_3.sz.mell.'!D7</f>
        <v>0</v>
      </c>
      <c r="E7" s="25">
        <f>'IB_3.sz.mell.'!E7</f>
        <v>2000000</v>
      </c>
      <c r="F7" s="25"/>
      <c r="G7" s="56">
        <f t="shared" ref="G7:G24" si="0">B7-D7-F7</f>
        <v>2000000</v>
      </c>
    </row>
    <row r="8" spans="1:7" ht="15.9" customHeight="1" x14ac:dyDescent="0.25">
      <c r="A8" s="480" t="str">
        <f>'IB_3.sz.mell.'!A8</f>
        <v xml:space="preserve">TOP pályázat </v>
      </c>
      <c r="B8" s="25">
        <f>'IB_3.sz.mell.'!B8</f>
        <v>33306600</v>
      </c>
      <c r="C8" s="1380" t="str">
        <f>'IB_3.sz.mell.'!C8</f>
        <v>2018</v>
      </c>
      <c r="D8" s="25">
        <f>'IB_3.sz.mell.'!D8</f>
        <v>16090800</v>
      </c>
      <c r="E8" s="25">
        <f>'IB_3.sz.mell.'!E8</f>
        <v>17215800</v>
      </c>
      <c r="F8" s="25"/>
      <c r="G8" s="56">
        <f t="shared" si="0"/>
        <v>17215800</v>
      </c>
    </row>
    <row r="9" spans="1:7" ht="15.9" customHeight="1" x14ac:dyDescent="0.25">
      <c r="A9" s="480" t="str">
        <f>'IB_3.sz.mell.'!A9</f>
        <v>Tárgyi eszköz beszerzések</v>
      </c>
      <c r="B9" s="25">
        <f>'IB_3.sz.mell.'!B9</f>
        <v>0</v>
      </c>
      <c r="C9" s="1380">
        <f>'IB_3.sz.mell.'!C9</f>
        <v>2019</v>
      </c>
      <c r="D9" s="25">
        <f>'IB_3.sz.mell.'!D9</f>
        <v>0</v>
      </c>
      <c r="E9" s="25">
        <f>'IB_3.sz.mell.'!E9</f>
        <v>0</v>
      </c>
      <c r="F9" s="25"/>
      <c r="G9" s="56">
        <f t="shared" si="0"/>
        <v>0</v>
      </c>
    </row>
    <row r="10" spans="1:7" ht="15.9" customHeight="1" x14ac:dyDescent="0.25">
      <c r="A10" s="481">
        <f>'IB_3.sz.mell.'!A10</f>
        <v>0</v>
      </c>
      <c r="B10" s="25">
        <f>'IB_3.sz.mell.'!B10</f>
        <v>0</v>
      </c>
      <c r="C10" s="1380">
        <f>'IB_3.sz.mell.'!C10</f>
        <v>0</v>
      </c>
      <c r="D10" s="25">
        <f>'IB_3.sz.mell.'!D10</f>
        <v>0</v>
      </c>
      <c r="E10" s="25">
        <f>'IB_3.sz.mell.'!E10</f>
        <v>0</v>
      </c>
      <c r="F10" s="25"/>
      <c r="G10" s="56">
        <f t="shared" si="0"/>
        <v>0</v>
      </c>
    </row>
    <row r="11" spans="1:7" ht="15.9" customHeight="1" x14ac:dyDescent="0.25">
      <c r="A11" s="480">
        <f>'IB_3.sz.mell.'!A11</f>
        <v>0</v>
      </c>
      <c r="B11" s="25">
        <f>'IB_3.sz.mell.'!B11</f>
        <v>0</v>
      </c>
      <c r="C11" s="1380">
        <f>'IB_3.sz.mell.'!C11</f>
        <v>0</v>
      </c>
      <c r="D11" s="25">
        <f>'IB_3.sz.mell.'!D11</f>
        <v>0</v>
      </c>
      <c r="E11" s="25">
        <f>'IB_3.sz.mell.'!E11</f>
        <v>0</v>
      </c>
      <c r="F11" s="25"/>
      <c r="G11" s="56">
        <f t="shared" si="0"/>
        <v>0</v>
      </c>
    </row>
    <row r="12" spans="1:7" ht="15.9" customHeight="1" x14ac:dyDescent="0.25">
      <c r="A12" s="481">
        <f>'IB_3.sz.mell.'!A12</f>
        <v>0</v>
      </c>
      <c r="B12" s="25">
        <f>'IB_3.sz.mell.'!B12</f>
        <v>0</v>
      </c>
      <c r="C12" s="1380">
        <f>'IB_3.sz.mell.'!C12</f>
        <v>0</v>
      </c>
      <c r="D12" s="25">
        <f>'IB_3.sz.mell.'!D12</f>
        <v>0</v>
      </c>
      <c r="E12" s="25">
        <f>'IB_3.sz.mell.'!E12</f>
        <v>0</v>
      </c>
      <c r="F12" s="25"/>
      <c r="G12" s="56">
        <f t="shared" si="0"/>
        <v>0</v>
      </c>
    </row>
    <row r="13" spans="1:7" ht="15.9" customHeight="1" x14ac:dyDescent="0.25">
      <c r="A13" s="480">
        <f>'IB_3.sz.mell.'!A13</f>
        <v>0</v>
      </c>
      <c r="B13" s="25">
        <f>'IB_3.sz.mell.'!B13</f>
        <v>0</v>
      </c>
      <c r="C13" s="1380">
        <f>'IB_3.sz.mell.'!C13</f>
        <v>0</v>
      </c>
      <c r="D13" s="25">
        <f>'IB_3.sz.mell.'!D13</f>
        <v>0</v>
      </c>
      <c r="E13" s="25">
        <f>'IB_3.sz.mell.'!E13</f>
        <v>0</v>
      </c>
      <c r="F13" s="25"/>
      <c r="G13" s="56">
        <f t="shared" si="0"/>
        <v>0</v>
      </c>
    </row>
    <row r="14" spans="1:7" ht="15.9" customHeight="1" x14ac:dyDescent="0.25">
      <c r="A14" s="480">
        <f>'IB_3.sz.mell.'!A14</f>
        <v>0</v>
      </c>
      <c r="B14" s="25">
        <f>'IB_3.sz.mell.'!B14</f>
        <v>0</v>
      </c>
      <c r="C14" s="1380">
        <f>'IB_3.sz.mell.'!C14</f>
        <v>0</v>
      </c>
      <c r="D14" s="25">
        <f>'IB_3.sz.mell.'!D14</f>
        <v>0</v>
      </c>
      <c r="E14" s="25">
        <f>'IB_3.sz.mell.'!E14</f>
        <v>0</v>
      </c>
      <c r="F14" s="25"/>
      <c r="G14" s="56">
        <f t="shared" si="0"/>
        <v>0</v>
      </c>
    </row>
    <row r="15" spans="1:7" ht="15.9" customHeight="1" x14ac:dyDescent="0.25">
      <c r="A15" s="480">
        <f>'IB_3.sz.mell.'!A15</f>
        <v>0</v>
      </c>
      <c r="B15" s="25">
        <f>'IB_3.sz.mell.'!B15</f>
        <v>0</v>
      </c>
      <c r="C15" s="1380">
        <f>'IB_3.sz.mell.'!C15</f>
        <v>0</v>
      </c>
      <c r="D15" s="25">
        <f>'IB_3.sz.mell.'!D15</f>
        <v>0</v>
      </c>
      <c r="E15" s="25">
        <f>'IB_3.sz.mell.'!E15</f>
        <v>0</v>
      </c>
      <c r="F15" s="25"/>
      <c r="G15" s="56">
        <f t="shared" si="0"/>
        <v>0</v>
      </c>
    </row>
    <row r="16" spans="1:7" ht="15.9" customHeight="1" x14ac:dyDescent="0.25">
      <c r="A16" s="480">
        <f>'IB_3.sz.mell.'!A16</f>
        <v>0</v>
      </c>
      <c r="B16" s="25">
        <f>'IB_3.sz.mell.'!B16</f>
        <v>0</v>
      </c>
      <c r="C16" s="1380">
        <f>'IB_3.sz.mell.'!C16</f>
        <v>0</v>
      </c>
      <c r="D16" s="25">
        <f>'IB_3.sz.mell.'!D16</f>
        <v>0</v>
      </c>
      <c r="E16" s="25">
        <f>'IB_3.sz.mell.'!E16</f>
        <v>0</v>
      </c>
      <c r="F16" s="25"/>
      <c r="G16" s="56">
        <f t="shared" si="0"/>
        <v>0</v>
      </c>
    </row>
    <row r="17" spans="1:7" ht="15.9" customHeight="1" x14ac:dyDescent="0.25">
      <c r="A17" s="480">
        <f>'IB_3.sz.mell.'!A17</f>
        <v>0</v>
      </c>
      <c r="B17" s="25">
        <f>'IB_3.sz.mell.'!B17</f>
        <v>0</v>
      </c>
      <c r="C17" s="1380">
        <f>'IB_3.sz.mell.'!C17</f>
        <v>0</v>
      </c>
      <c r="D17" s="25">
        <f>'IB_3.sz.mell.'!D17</f>
        <v>0</v>
      </c>
      <c r="E17" s="25">
        <f>'IB_3.sz.mell.'!E17</f>
        <v>0</v>
      </c>
      <c r="F17" s="25"/>
      <c r="G17" s="56">
        <f t="shared" si="0"/>
        <v>0</v>
      </c>
    </row>
    <row r="18" spans="1:7" ht="15.9" customHeight="1" x14ac:dyDescent="0.25">
      <c r="A18" s="480">
        <f>'IB_3.sz.mell.'!A18</f>
        <v>0</v>
      </c>
      <c r="B18" s="25">
        <f>'IB_3.sz.mell.'!B18</f>
        <v>0</v>
      </c>
      <c r="C18" s="1380">
        <f>'IB_3.sz.mell.'!C18</f>
        <v>0</v>
      </c>
      <c r="D18" s="25">
        <f>'IB_3.sz.mell.'!D18</f>
        <v>0</v>
      </c>
      <c r="E18" s="25">
        <f>'IB_3.sz.mell.'!E18</f>
        <v>0</v>
      </c>
      <c r="F18" s="25"/>
      <c r="G18" s="56">
        <f t="shared" si="0"/>
        <v>0</v>
      </c>
    </row>
    <row r="19" spans="1:7" ht="15.9" customHeight="1" x14ac:dyDescent="0.25">
      <c r="A19" s="480">
        <f>'IB_3.sz.mell.'!A19</f>
        <v>0</v>
      </c>
      <c r="B19" s="25">
        <f>'IB_3.sz.mell.'!B19</f>
        <v>0</v>
      </c>
      <c r="C19" s="1380">
        <f>'IB_3.sz.mell.'!C19</f>
        <v>0</v>
      </c>
      <c r="D19" s="25">
        <f>'IB_3.sz.mell.'!D19</f>
        <v>0</v>
      </c>
      <c r="E19" s="25">
        <f>'IB_3.sz.mell.'!E19</f>
        <v>0</v>
      </c>
      <c r="F19" s="25"/>
      <c r="G19" s="56">
        <f t="shared" si="0"/>
        <v>0</v>
      </c>
    </row>
    <row r="20" spans="1:7" ht="15.9" customHeight="1" x14ac:dyDescent="0.25">
      <c r="A20" s="480">
        <f>'IB_3.sz.mell.'!A20</f>
        <v>0</v>
      </c>
      <c r="B20" s="25">
        <f>'IB_3.sz.mell.'!B20</f>
        <v>0</v>
      </c>
      <c r="C20" s="1380">
        <f>'IB_3.sz.mell.'!C20</f>
        <v>0</v>
      </c>
      <c r="D20" s="25">
        <f>'IB_3.sz.mell.'!D20</f>
        <v>0</v>
      </c>
      <c r="E20" s="25">
        <f>'IB_3.sz.mell.'!E20</f>
        <v>0</v>
      </c>
      <c r="F20" s="25"/>
      <c r="G20" s="56">
        <f t="shared" si="0"/>
        <v>0</v>
      </c>
    </row>
    <row r="21" spans="1:7" ht="15.9" customHeight="1" x14ac:dyDescent="0.25">
      <c r="A21" s="480">
        <f>'IB_3.sz.mell.'!A21</f>
        <v>0</v>
      </c>
      <c r="B21" s="25">
        <f>'IB_3.sz.mell.'!B21</f>
        <v>0</v>
      </c>
      <c r="C21" s="1380">
        <f>'IB_3.sz.mell.'!C21</f>
        <v>0</v>
      </c>
      <c r="D21" s="25">
        <f>'IB_3.sz.mell.'!D21</f>
        <v>0</v>
      </c>
      <c r="E21" s="25">
        <f>'IB_3.sz.mell.'!E21</f>
        <v>0</v>
      </c>
      <c r="F21" s="25"/>
      <c r="G21" s="56">
        <f t="shared" si="0"/>
        <v>0</v>
      </c>
    </row>
    <row r="22" spans="1:7" ht="15.9" customHeight="1" x14ac:dyDescent="0.25">
      <c r="A22" s="480">
        <f>'IB_3.sz.mell.'!A22</f>
        <v>0</v>
      </c>
      <c r="B22" s="25">
        <f>'IB_3.sz.mell.'!B22</f>
        <v>0</v>
      </c>
      <c r="C22" s="1380">
        <f>'IB_3.sz.mell.'!C22</f>
        <v>0</v>
      </c>
      <c r="D22" s="25">
        <f>'IB_3.sz.mell.'!D22</f>
        <v>0</v>
      </c>
      <c r="E22" s="25">
        <f>'IB_3.sz.mell.'!E22</f>
        <v>0</v>
      </c>
      <c r="F22" s="25"/>
      <c r="G22" s="56">
        <f t="shared" si="0"/>
        <v>0</v>
      </c>
    </row>
    <row r="23" spans="1:7" ht="15.9" customHeight="1" x14ac:dyDescent="0.25">
      <c r="A23" s="480">
        <f>'IB_3.sz.mell.'!A23</f>
        <v>0</v>
      </c>
      <c r="B23" s="25">
        <f>'IB_3.sz.mell.'!B23</f>
        <v>0</v>
      </c>
      <c r="C23" s="1380">
        <f>'IB_3.sz.mell.'!C23</f>
        <v>0</v>
      </c>
      <c r="D23" s="25">
        <f>'IB_3.sz.mell.'!D23</f>
        <v>0</v>
      </c>
      <c r="E23" s="25">
        <f>'IB_3.sz.mell.'!E23</f>
        <v>0</v>
      </c>
      <c r="F23" s="25"/>
      <c r="G23" s="56">
        <f t="shared" si="0"/>
        <v>0</v>
      </c>
    </row>
    <row r="24" spans="1:7" ht="15.9" customHeight="1" thickBot="1" x14ac:dyDescent="0.3">
      <c r="A24" s="57">
        <f>'IB_3.sz.mell.'!A24</f>
        <v>0</v>
      </c>
      <c r="B24" s="26">
        <f>'IB_3.sz.mell.'!B24</f>
        <v>0</v>
      </c>
      <c r="C24" s="1381">
        <f>'IB_3.sz.mell.'!C24</f>
        <v>0</v>
      </c>
      <c r="D24" s="26">
        <f>'IB_3.sz.mell.'!D24</f>
        <v>0</v>
      </c>
      <c r="E24" s="26">
        <f>'IB_3.sz.mell.'!E24</f>
        <v>0</v>
      </c>
      <c r="F24" s="26"/>
      <c r="G24" s="58">
        <f t="shared" si="0"/>
        <v>0</v>
      </c>
    </row>
    <row r="25" spans="1:7" s="61" customFormat="1" ht="18" customHeight="1" thickBot="1" x14ac:dyDescent="0.3">
      <c r="A25" s="196" t="str">
        <f>'IB_3.sz.mell.'!A25</f>
        <v>ÖSSZESEN:</v>
      </c>
      <c r="B25" s="59">
        <f>'IB_3.sz.mell.'!B25</f>
        <v>35306600</v>
      </c>
      <c r="C25" s="123">
        <f>'IB_3.sz.mell.'!C25</f>
        <v>0</v>
      </c>
      <c r="D25" s="59">
        <f>'IB_3.sz.mell.'!D25</f>
        <v>16090800</v>
      </c>
      <c r="E25" s="59">
        <f>'IB_3.sz.mell.'!E25</f>
        <v>19215800</v>
      </c>
      <c r="F25" s="59">
        <f>SUM(F7:F24)</f>
        <v>0</v>
      </c>
      <c r="G25" s="60">
        <f>SUM(G7:G24)</f>
        <v>19215800</v>
      </c>
    </row>
  </sheetData>
  <sheetProtection sheet="1"/>
  <mergeCells count="2">
    <mergeCell ref="B1:G1"/>
    <mergeCell ref="A3:G3"/>
  </mergeCells>
  <printOptions horizontalCentered="1"/>
  <pageMargins left="0.61" right="0.52" top="1.02" bottom="0.98425196850393704" header="0.78740157480314965" footer="0.78740157480314965"/>
  <pageSetup paperSize="9" scale="96" orientation="landscape" horizontalDpi="300" verticalDpi="300" r:id="rId1"/>
  <headerFooter alignWithMargins="0">
    <oddHeader xml:space="preserve">&amp;R&amp;"Times New Roman CE,Félkövér dőlt"&amp;11 3. melléklet </oddHead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>
    <tabColor theme="5"/>
  </sheetPr>
  <dimension ref="A1:G25"/>
  <sheetViews>
    <sheetView zoomScale="120" zoomScaleNormal="120" workbookViewId="0">
      <selection activeCell="J24" sqref="J24"/>
    </sheetView>
  </sheetViews>
  <sheetFormatPr defaultColWidth="9.33203125" defaultRowHeight="13.2" x14ac:dyDescent="0.25"/>
  <cols>
    <col min="1" max="1" width="54.109375" style="43" customWidth="1"/>
    <col min="2" max="2" width="15.6640625" style="42" customWidth="1"/>
    <col min="3" max="3" width="16.33203125" style="42" customWidth="1"/>
    <col min="4" max="5" width="18" style="42" customWidth="1"/>
    <col min="6" max="6" width="16.6640625" style="42" customWidth="1"/>
    <col min="7" max="7" width="18.77734375" style="42" customWidth="1"/>
    <col min="8" max="9" width="12.77734375" style="42" customWidth="1"/>
    <col min="10" max="10" width="13.77734375" style="42" customWidth="1"/>
    <col min="11" max="16384" width="9.33203125" style="42"/>
  </cols>
  <sheetData>
    <row r="1" spans="1:7" ht="13.8" x14ac:dyDescent="0.25">
      <c r="A1" s="655"/>
      <c r="B1" s="1620" t="str">
        <f>CONCATENATE("4. melléklet ",Z_ALAPADATOK!A7," ",Z_ALAPADATOK!B7," ",Z_ALAPADATOK!C7," ",Z_ALAPADATOK!D7," ",Z_ALAPADATOK!E7," ",Z_ALAPADATOK!F7," ",Z_ALAPADATOK!G7," ",Z_ALAPADATOK!H7)</f>
        <v>4. melléklet a …. / 2020 ( … ) önkormányzati rendelethez</v>
      </c>
      <c r="C1" s="1620"/>
      <c r="D1" s="1620"/>
      <c r="E1" s="1620"/>
      <c r="F1" s="1620"/>
      <c r="G1" s="1620"/>
    </row>
    <row r="2" spans="1:7" x14ac:dyDescent="0.25">
      <c r="A2" s="655"/>
      <c r="B2" s="640"/>
      <c r="C2" s="640"/>
      <c r="D2" s="640"/>
      <c r="E2" s="640"/>
      <c r="F2" s="640"/>
      <c r="G2" s="640"/>
    </row>
    <row r="3" spans="1:7" ht="24.75" customHeight="1" x14ac:dyDescent="0.25">
      <c r="A3" s="1619" t="s">
        <v>866</v>
      </c>
      <c r="B3" s="1619"/>
      <c r="C3" s="1619"/>
      <c r="D3" s="1619"/>
      <c r="E3" s="1619"/>
      <c r="F3" s="1619"/>
      <c r="G3" s="1619"/>
    </row>
    <row r="4" spans="1:7" ht="23.25" customHeight="1" thickBot="1" x14ac:dyDescent="0.35">
      <c r="A4" s="655"/>
      <c r="B4" s="640"/>
      <c r="C4" s="640"/>
      <c r="D4" s="640"/>
      <c r="E4" s="640"/>
      <c r="F4" s="640"/>
      <c r="G4" s="656" t="str">
        <f>'Z_3.sz.mell.'!G4</f>
        <v xml:space="preserve"> Forintban!</v>
      </c>
    </row>
    <row r="5" spans="1:7" s="45" customFormat="1" ht="48.75" customHeight="1" thickBot="1" x14ac:dyDescent="0.3">
      <c r="A5" s="657" t="s">
        <v>67</v>
      </c>
      <c r="B5" s="658" t="s">
        <v>65</v>
      </c>
      <c r="C5" s="658" t="s">
        <v>66</v>
      </c>
      <c r="D5" s="195" t="str">
        <f>+'Z_3.sz.mell.'!D5</f>
        <v>Felhasználás   2018. XII. 31-ig</v>
      </c>
      <c r="E5" s="195" t="str">
        <f>+CONCATENATE(LEFT(Z_ÖSSZEFÜGGÉSEK!A6,4),". évi",CHAR(10),"módosított előirányzat")</f>
        <v>2019. évi
módosított előirányzat</v>
      </c>
      <c r="F5" s="195" t="str">
        <f>+CONCATENATE("Teljesítés",CHAR(10),LEFT(Z_ÖSSZEFÜGGÉSEK!A6,4),". XII. 31-ig")</f>
        <v>Teljesítés
2019. XII. 31-ig</v>
      </c>
      <c r="G5" s="52" t="str">
        <f>+CONCATENATE("Összes teljesítés",CHAR(10),LEFT(Z_ÖSSZEFÜGGÉSEK!A6,4),". XII. 31-ig")</f>
        <v>Összes teljesítés
2019. XII. 31-ig</v>
      </c>
    </row>
    <row r="6" spans="1:7" s="55" customFormat="1" ht="15.15" customHeight="1" thickBot="1" x14ac:dyDescent="0.3">
      <c r="A6" s="885" t="s">
        <v>493</v>
      </c>
      <c r="B6" s="886" t="s">
        <v>494</v>
      </c>
      <c r="C6" s="886" t="s">
        <v>495</v>
      </c>
      <c r="D6" s="886" t="s">
        <v>497</v>
      </c>
      <c r="E6" s="886" t="s">
        <v>496</v>
      </c>
      <c r="F6" s="886" t="s">
        <v>498</v>
      </c>
      <c r="G6" s="887" t="s">
        <v>827</v>
      </c>
    </row>
    <row r="7" spans="1:7" ht="15.9" customHeight="1" x14ac:dyDescent="0.25">
      <c r="A7" s="62" t="str">
        <f>'IB_4.sz.mell.'!A7</f>
        <v>Belterületi utak felújítása</v>
      </c>
      <c r="B7" s="63">
        <f>'IB_4.sz.mell.'!B7</f>
        <v>18954369</v>
      </c>
      <c r="C7" s="1382" t="str">
        <f>'IB_4.sz.mell.'!C7</f>
        <v>2019</v>
      </c>
      <c r="D7" s="63">
        <f>'IB_4.sz.mell.'!D7</f>
        <v>0</v>
      </c>
      <c r="E7" s="63">
        <f>'IB_4.sz.mell.'!E7</f>
        <v>18954369</v>
      </c>
      <c r="F7" s="63"/>
      <c r="G7" s="64">
        <f t="shared" ref="G7:G24" si="0">B7-D7-F7</f>
        <v>18954369</v>
      </c>
    </row>
    <row r="8" spans="1:7" ht="15.9" customHeight="1" x14ac:dyDescent="0.25">
      <c r="A8" s="62" t="str">
        <f>'IB_4.sz.mell.'!A8</f>
        <v>I. világháborús emlékmű renoválás</v>
      </c>
      <c r="B8" s="63">
        <f>'IB_4.sz.mell.'!B8</f>
        <v>3500000</v>
      </c>
      <c r="C8" s="1382" t="str">
        <f>'IB_4.sz.mell.'!C8</f>
        <v>2019</v>
      </c>
      <c r="D8" s="63">
        <f>'IB_4.sz.mell.'!D8</f>
        <v>0</v>
      </c>
      <c r="E8" s="63">
        <f>'IB_4.sz.mell.'!E8</f>
        <v>3500000</v>
      </c>
      <c r="F8" s="63"/>
      <c r="G8" s="64">
        <f t="shared" si="0"/>
        <v>3500000</v>
      </c>
    </row>
    <row r="9" spans="1:7" ht="15.9" customHeight="1" x14ac:dyDescent="0.25">
      <c r="A9" s="62" t="str">
        <f>'IB_4.sz.mell.'!A9</f>
        <v>Játszótér híd felújítás</v>
      </c>
      <c r="B9" s="63">
        <f>'IB_4.sz.mell.'!B9</f>
        <v>500000</v>
      </c>
      <c r="C9" s="1382">
        <f>'IB_4.sz.mell.'!C9</f>
        <v>2019</v>
      </c>
      <c r="D9" s="63">
        <f>'IB_4.sz.mell.'!D9</f>
        <v>0</v>
      </c>
      <c r="E9" s="63">
        <f>'IB_4.sz.mell.'!E9</f>
        <v>0</v>
      </c>
      <c r="F9" s="63"/>
      <c r="G9" s="64">
        <f t="shared" si="0"/>
        <v>500000</v>
      </c>
    </row>
    <row r="10" spans="1:7" ht="15.9" customHeight="1" x14ac:dyDescent="0.25">
      <c r="A10" s="62" t="str">
        <f>'IB_4.sz.mell.'!A10</f>
        <v>Orvosi rendelő felújítás</v>
      </c>
      <c r="B10" s="63">
        <f>'IB_4.sz.mell.'!B10</f>
        <v>0</v>
      </c>
      <c r="C10" s="1382">
        <f>'IB_4.sz.mell.'!C10</f>
        <v>2019</v>
      </c>
      <c r="D10" s="63">
        <f>'IB_4.sz.mell.'!D10</f>
        <v>0</v>
      </c>
      <c r="E10" s="63">
        <f>'IB_4.sz.mell.'!E10</f>
        <v>0</v>
      </c>
      <c r="F10" s="63"/>
      <c r="G10" s="64">
        <f t="shared" si="0"/>
        <v>0</v>
      </c>
    </row>
    <row r="11" spans="1:7" ht="15.9" customHeight="1" x14ac:dyDescent="0.25">
      <c r="A11" s="62" t="str">
        <f>'IB_4.sz.mell.'!A11</f>
        <v>Magyar Falu orvosi rendelő felújítás</v>
      </c>
      <c r="B11" s="63">
        <f>'IB_4.sz.mell.'!B11</f>
        <v>0</v>
      </c>
      <c r="C11" s="1382">
        <f>'IB_4.sz.mell.'!C11</f>
        <v>2019</v>
      </c>
      <c r="D11" s="63">
        <f>'IB_4.sz.mell.'!D11</f>
        <v>0</v>
      </c>
      <c r="E11" s="63">
        <f>'IB_4.sz.mell.'!E11</f>
        <v>0</v>
      </c>
      <c r="F11" s="63"/>
      <c r="G11" s="64">
        <f t="shared" si="0"/>
        <v>0</v>
      </c>
    </row>
    <row r="12" spans="1:7" ht="15.9" customHeight="1" x14ac:dyDescent="0.25">
      <c r="A12" s="62">
        <f>'IB_4.sz.mell.'!A12</f>
        <v>0</v>
      </c>
      <c r="B12" s="63">
        <f>'IB_4.sz.mell.'!B12</f>
        <v>0</v>
      </c>
      <c r="C12" s="1382">
        <f>'IB_4.sz.mell.'!C12</f>
        <v>0</v>
      </c>
      <c r="D12" s="63">
        <f>'IB_4.sz.mell.'!D12</f>
        <v>0</v>
      </c>
      <c r="E12" s="63">
        <f>'IB_4.sz.mell.'!E12</f>
        <v>0</v>
      </c>
      <c r="F12" s="63"/>
      <c r="G12" s="64">
        <f t="shared" si="0"/>
        <v>0</v>
      </c>
    </row>
    <row r="13" spans="1:7" ht="15.9" customHeight="1" x14ac:dyDescent="0.25">
      <c r="A13" s="62">
        <f>'IB_4.sz.mell.'!A13</f>
        <v>0</v>
      </c>
      <c r="B13" s="63">
        <f>'IB_4.sz.mell.'!B13</f>
        <v>0</v>
      </c>
      <c r="C13" s="1382">
        <f>'IB_4.sz.mell.'!C13</f>
        <v>0</v>
      </c>
      <c r="D13" s="63">
        <f>'IB_4.sz.mell.'!D13</f>
        <v>0</v>
      </c>
      <c r="E13" s="63">
        <f>'IB_4.sz.mell.'!E13</f>
        <v>0</v>
      </c>
      <c r="F13" s="63"/>
      <c r="G13" s="64">
        <f t="shared" si="0"/>
        <v>0</v>
      </c>
    </row>
    <row r="14" spans="1:7" ht="15.9" customHeight="1" x14ac:dyDescent="0.25">
      <c r="A14" s="62">
        <f>'IB_4.sz.mell.'!A14</f>
        <v>0</v>
      </c>
      <c r="B14" s="63">
        <f>'IB_4.sz.mell.'!B14</f>
        <v>0</v>
      </c>
      <c r="C14" s="1382">
        <f>'IB_4.sz.mell.'!C14</f>
        <v>0</v>
      </c>
      <c r="D14" s="63">
        <f>'IB_4.sz.mell.'!D14</f>
        <v>0</v>
      </c>
      <c r="E14" s="63">
        <f>'IB_4.sz.mell.'!E14</f>
        <v>0</v>
      </c>
      <c r="F14" s="63"/>
      <c r="G14" s="64">
        <f t="shared" si="0"/>
        <v>0</v>
      </c>
    </row>
    <row r="15" spans="1:7" ht="15.9" customHeight="1" x14ac:dyDescent="0.25">
      <c r="A15" s="62">
        <f>'IB_4.sz.mell.'!A15</f>
        <v>0</v>
      </c>
      <c r="B15" s="63">
        <f>'IB_4.sz.mell.'!B15</f>
        <v>0</v>
      </c>
      <c r="C15" s="1382">
        <f>'IB_4.sz.mell.'!C15</f>
        <v>0</v>
      </c>
      <c r="D15" s="63">
        <f>'IB_4.sz.mell.'!D15</f>
        <v>0</v>
      </c>
      <c r="E15" s="63">
        <f>'IB_4.sz.mell.'!E15</f>
        <v>0</v>
      </c>
      <c r="F15" s="63"/>
      <c r="G15" s="64">
        <f t="shared" si="0"/>
        <v>0</v>
      </c>
    </row>
    <row r="16" spans="1:7" ht="15.9" customHeight="1" x14ac:dyDescent="0.25">
      <c r="A16" s="62">
        <f>'IB_4.sz.mell.'!A16</f>
        <v>0</v>
      </c>
      <c r="B16" s="63">
        <f>'IB_4.sz.mell.'!B16</f>
        <v>0</v>
      </c>
      <c r="C16" s="1382">
        <f>'IB_4.sz.mell.'!C16</f>
        <v>0</v>
      </c>
      <c r="D16" s="63">
        <f>'IB_4.sz.mell.'!D16</f>
        <v>0</v>
      </c>
      <c r="E16" s="63">
        <f>'IB_4.sz.mell.'!E16</f>
        <v>0</v>
      </c>
      <c r="F16" s="63"/>
      <c r="G16" s="64">
        <f t="shared" si="0"/>
        <v>0</v>
      </c>
    </row>
    <row r="17" spans="1:7" ht="15.9" customHeight="1" x14ac:dyDescent="0.25">
      <c r="A17" s="62">
        <f>'IB_4.sz.mell.'!A17</f>
        <v>0</v>
      </c>
      <c r="B17" s="63">
        <f>'IB_4.sz.mell.'!B17</f>
        <v>0</v>
      </c>
      <c r="C17" s="1382">
        <f>'IB_4.sz.mell.'!C17</f>
        <v>0</v>
      </c>
      <c r="D17" s="63">
        <f>'IB_4.sz.mell.'!D17</f>
        <v>0</v>
      </c>
      <c r="E17" s="63">
        <f>'IB_4.sz.mell.'!E17</f>
        <v>0</v>
      </c>
      <c r="F17" s="63"/>
      <c r="G17" s="64">
        <f t="shared" si="0"/>
        <v>0</v>
      </c>
    </row>
    <row r="18" spans="1:7" ht="15.9" customHeight="1" x14ac:dyDescent="0.25">
      <c r="A18" s="62">
        <f>'IB_4.sz.mell.'!A18</f>
        <v>0</v>
      </c>
      <c r="B18" s="63">
        <f>'IB_4.sz.mell.'!B18</f>
        <v>0</v>
      </c>
      <c r="C18" s="1382">
        <f>'IB_4.sz.mell.'!C18</f>
        <v>0</v>
      </c>
      <c r="D18" s="63">
        <f>'IB_4.sz.mell.'!D18</f>
        <v>0</v>
      </c>
      <c r="E18" s="63">
        <f>'IB_4.sz.mell.'!E18</f>
        <v>0</v>
      </c>
      <c r="F18" s="63"/>
      <c r="G18" s="64">
        <f t="shared" si="0"/>
        <v>0</v>
      </c>
    </row>
    <row r="19" spans="1:7" ht="15.9" customHeight="1" x14ac:dyDescent="0.25">
      <c r="A19" s="62">
        <f>'IB_4.sz.mell.'!A19</f>
        <v>0</v>
      </c>
      <c r="B19" s="63">
        <f>'IB_4.sz.mell.'!B19</f>
        <v>0</v>
      </c>
      <c r="C19" s="1382">
        <f>'IB_4.sz.mell.'!C19</f>
        <v>0</v>
      </c>
      <c r="D19" s="63">
        <f>'IB_4.sz.mell.'!D19</f>
        <v>0</v>
      </c>
      <c r="E19" s="63">
        <f>'IB_4.sz.mell.'!E19</f>
        <v>0</v>
      </c>
      <c r="F19" s="63"/>
      <c r="G19" s="64">
        <f t="shared" si="0"/>
        <v>0</v>
      </c>
    </row>
    <row r="20" spans="1:7" ht="15.9" customHeight="1" x14ac:dyDescent="0.25">
      <c r="A20" s="62">
        <f>'IB_4.sz.mell.'!A20</f>
        <v>0</v>
      </c>
      <c r="B20" s="63">
        <f>'IB_4.sz.mell.'!B20</f>
        <v>0</v>
      </c>
      <c r="C20" s="1382">
        <f>'IB_4.sz.mell.'!C20</f>
        <v>0</v>
      </c>
      <c r="D20" s="63">
        <f>'IB_4.sz.mell.'!D20</f>
        <v>0</v>
      </c>
      <c r="E20" s="63">
        <f>'IB_4.sz.mell.'!E20</f>
        <v>0</v>
      </c>
      <c r="F20" s="63"/>
      <c r="G20" s="64">
        <f t="shared" si="0"/>
        <v>0</v>
      </c>
    </row>
    <row r="21" spans="1:7" ht="15.9" customHeight="1" x14ac:dyDescent="0.25">
      <c r="A21" s="62">
        <f>'IB_4.sz.mell.'!A21</f>
        <v>0</v>
      </c>
      <c r="B21" s="63">
        <f>'IB_4.sz.mell.'!B21</f>
        <v>0</v>
      </c>
      <c r="C21" s="1382">
        <f>'IB_4.sz.mell.'!C21</f>
        <v>0</v>
      </c>
      <c r="D21" s="63">
        <f>'IB_4.sz.mell.'!D21</f>
        <v>0</v>
      </c>
      <c r="E21" s="63">
        <f>'IB_4.sz.mell.'!E21</f>
        <v>0</v>
      </c>
      <c r="F21" s="63"/>
      <c r="G21" s="64">
        <f t="shared" si="0"/>
        <v>0</v>
      </c>
    </row>
    <row r="22" spans="1:7" ht="15.9" customHeight="1" x14ac:dyDescent="0.25">
      <c r="A22" s="62">
        <f>'IB_4.sz.mell.'!A22</f>
        <v>0</v>
      </c>
      <c r="B22" s="63">
        <f>'IB_4.sz.mell.'!B22</f>
        <v>0</v>
      </c>
      <c r="C22" s="1382">
        <f>'IB_4.sz.mell.'!C22</f>
        <v>0</v>
      </c>
      <c r="D22" s="63">
        <f>'IB_4.sz.mell.'!D22</f>
        <v>0</v>
      </c>
      <c r="E22" s="63">
        <f>'IB_4.sz.mell.'!E22</f>
        <v>0</v>
      </c>
      <c r="F22" s="63"/>
      <c r="G22" s="64">
        <f t="shared" si="0"/>
        <v>0</v>
      </c>
    </row>
    <row r="23" spans="1:7" ht="15.9" customHeight="1" x14ac:dyDescent="0.25">
      <c r="A23" s="62">
        <f>'IB_4.sz.mell.'!A23</f>
        <v>0</v>
      </c>
      <c r="B23" s="63">
        <f>'IB_4.sz.mell.'!B23</f>
        <v>0</v>
      </c>
      <c r="C23" s="1382">
        <f>'IB_4.sz.mell.'!C23</f>
        <v>0</v>
      </c>
      <c r="D23" s="63">
        <f>'IB_4.sz.mell.'!D23</f>
        <v>0</v>
      </c>
      <c r="E23" s="63">
        <f>'IB_4.sz.mell.'!E23</f>
        <v>0</v>
      </c>
      <c r="F23" s="63"/>
      <c r="G23" s="64">
        <f t="shared" si="0"/>
        <v>0</v>
      </c>
    </row>
    <row r="24" spans="1:7" ht="15.9" customHeight="1" thickBot="1" x14ac:dyDescent="0.3">
      <c r="A24" s="62">
        <f>'IB_4.sz.mell.'!A24</f>
        <v>0</v>
      </c>
      <c r="B24" s="63">
        <f>'IB_4.sz.mell.'!B24</f>
        <v>0</v>
      </c>
      <c r="C24" s="1382">
        <f>'IB_4.sz.mell.'!C24</f>
        <v>0</v>
      </c>
      <c r="D24" s="63">
        <f>'IB_4.sz.mell.'!D24</f>
        <v>0</v>
      </c>
      <c r="E24" s="63">
        <f>'IB_4.sz.mell.'!E24</f>
        <v>0</v>
      </c>
      <c r="F24" s="63"/>
      <c r="G24" s="64">
        <f t="shared" si="0"/>
        <v>0</v>
      </c>
    </row>
    <row r="25" spans="1:7" s="61" customFormat="1" ht="18" customHeight="1" thickBot="1" x14ac:dyDescent="0.3">
      <c r="A25" s="196" t="str">
        <f>'IB_4.sz.mell.'!A25</f>
        <v>ÖSSZESEN:</v>
      </c>
      <c r="B25" s="197">
        <f>'IB_4.sz.mell.'!B25</f>
        <v>22954369</v>
      </c>
      <c r="C25" s="124">
        <f>'IB_4.sz.mell.'!C25</f>
        <v>0</v>
      </c>
      <c r="D25" s="197">
        <f>'IB_4.sz.mell.'!D25</f>
        <v>0</v>
      </c>
      <c r="E25" s="197">
        <f>'IB_4.sz.mell.'!E25</f>
        <v>22454369</v>
      </c>
      <c r="F25" s="197">
        <f>SUM(F7:F24)</f>
        <v>0</v>
      </c>
      <c r="G25" s="68">
        <f>SUM(G7:G24)</f>
        <v>22954369</v>
      </c>
    </row>
  </sheetData>
  <sheetProtection sheet="1"/>
  <mergeCells count="2">
    <mergeCell ref="B1:G1"/>
    <mergeCell ref="A3:G3"/>
  </mergeCells>
  <printOptions horizontalCentered="1"/>
  <pageMargins left="0.65" right="0.78740157480314965" top="1.2369791666666667" bottom="0.98425196850393704" header="0.78740157480314965" footer="0.78740157480314965"/>
  <pageSetup paperSize="9" scale="91" orientation="landscape" horizontalDpi="300" verticalDpi="300" r:id="rId1"/>
  <headerFooter alignWithMargins="0">
    <oddHeader xml:space="preserve">&amp;R&amp;"Times New Roman CE,Félkövér dőlt"&amp;11 4. melléklet&amp;"Times New Roman CE,Normál"&amp;10
   </oddHead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>
    <tabColor theme="5"/>
  </sheetPr>
  <dimension ref="A1:N51"/>
  <sheetViews>
    <sheetView zoomScale="120" zoomScaleNormal="120" zoomScaleSheetLayoutView="100" workbookViewId="0">
      <selection activeCell="S20" sqref="S20"/>
    </sheetView>
  </sheetViews>
  <sheetFormatPr defaultColWidth="9.33203125" defaultRowHeight="13.2" x14ac:dyDescent="0.25"/>
  <cols>
    <col min="1" max="1" width="28.44140625" style="47" customWidth="1"/>
    <col min="2" max="13" width="10" style="47" customWidth="1"/>
    <col min="14" max="14" width="4" style="47" customWidth="1"/>
    <col min="15" max="16384" width="9.33203125" style="47"/>
  </cols>
  <sheetData>
    <row r="1" spans="1:14" ht="13.8" x14ac:dyDescent="0.25">
      <c r="A1" s="1652" t="str">
        <f>CONCATENATE("5. melléklet ",Z_ALAPADATOK!A7," ",Z_ALAPADATOK!B7," ",Z_ALAPADATOK!C7," ",Z_ALAPADATOK!D7," ",Z_ALAPADATOK!E7," ",Z_ALAPADATOK!F7," ",Z_ALAPADATOK!G7," ",Z_ALAPADATOK!H7)</f>
        <v>5. melléklet a …. / 2020 ( … ) önkormányzati rendelethez</v>
      </c>
      <c r="B1" s="1652"/>
      <c r="C1" s="1652"/>
      <c r="D1" s="1652"/>
      <c r="E1" s="1652"/>
      <c r="F1" s="1652"/>
      <c r="G1" s="1652"/>
      <c r="H1" s="1652"/>
      <c r="I1" s="1652"/>
      <c r="J1" s="1652"/>
      <c r="K1" s="1652"/>
      <c r="L1" s="1652"/>
      <c r="M1" s="1652"/>
    </row>
    <row r="2" spans="1:14" ht="15.6" x14ac:dyDescent="0.3">
      <c r="A2" s="1820" t="s">
        <v>693</v>
      </c>
      <c r="B2" s="1820"/>
      <c r="C2" s="1820"/>
      <c r="D2" s="1820"/>
      <c r="E2" s="1820"/>
      <c r="F2" s="1820"/>
      <c r="G2" s="1820"/>
      <c r="H2" s="1820"/>
      <c r="I2" s="1820"/>
      <c r="J2" s="1820"/>
      <c r="K2" s="1820"/>
      <c r="L2" s="1820"/>
      <c r="M2" s="1820"/>
    </row>
    <row r="3" spans="1:14" ht="15.6" x14ac:dyDescent="0.3">
      <c r="A3" s="1648" t="s">
        <v>867</v>
      </c>
      <c r="B3" s="1821"/>
      <c r="C3" s="1821"/>
      <c r="D3" s="1821"/>
      <c r="E3" s="1821"/>
      <c r="F3" s="1821"/>
      <c r="G3" s="1821"/>
      <c r="H3" s="1821"/>
      <c r="I3" s="1821"/>
      <c r="J3" s="1821"/>
      <c r="K3" s="1821"/>
      <c r="L3" s="1821"/>
      <c r="M3" s="1821"/>
    </row>
    <row r="4" spans="1:14" ht="15.75" customHeight="1" x14ac:dyDescent="0.25">
      <c r="A4" s="1822" t="s">
        <v>868</v>
      </c>
      <c r="B4" s="1822"/>
      <c r="C4" s="1822"/>
      <c r="D4" s="1823"/>
      <c r="E4" s="1823"/>
      <c r="F4" s="1823"/>
      <c r="G4" s="1823"/>
      <c r="H4" s="1823"/>
      <c r="I4" s="1823"/>
      <c r="J4" s="1823"/>
      <c r="K4" s="1823"/>
      <c r="L4" s="1823"/>
      <c r="M4" s="1823"/>
      <c r="N4" s="1824"/>
    </row>
    <row r="5" spans="1:14" ht="14.4" thickBot="1" x14ac:dyDescent="0.3">
      <c r="A5" s="888"/>
      <c r="B5" s="888"/>
      <c r="C5" s="888"/>
      <c r="D5" s="888"/>
      <c r="E5" s="888"/>
      <c r="F5" s="888"/>
      <c r="G5" s="888"/>
      <c r="H5" s="888"/>
      <c r="I5" s="888"/>
      <c r="J5" s="888"/>
      <c r="K5" s="888"/>
      <c r="L5" s="1825" t="str">
        <f>'Z_4.sz.mell.'!G4</f>
        <v xml:space="preserve"> Forintban!</v>
      </c>
      <c r="M5" s="1825"/>
      <c r="N5" s="1824"/>
    </row>
    <row r="6" spans="1:14" ht="13.8" thickBot="1" x14ac:dyDescent="0.3">
      <c r="A6" s="1826" t="s">
        <v>131</v>
      </c>
      <c r="B6" s="1829" t="s">
        <v>830</v>
      </c>
      <c r="C6" s="1829"/>
      <c r="D6" s="1829"/>
      <c r="E6" s="1829"/>
      <c r="F6" s="1829"/>
      <c r="G6" s="1829"/>
      <c r="H6" s="1829"/>
      <c r="I6" s="1829"/>
      <c r="J6" s="1830" t="s">
        <v>831</v>
      </c>
      <c r="K6" s="1830"/>
      <c r="L6" s="1830"/>
      <c r="M6" s="1830"/>
      <c r="N6" s="1824"/>
    </row>
    <row r="7" spans="1:14" ht="15.15" customHeight="1" thickBot="1" x14ac:dyDescent="0.3">
      <c r="A7" s="1827"/>
      <c r="B7" s="1816" t="s">
        <v>832</v>
      </c>
      <c r="C7" s="1817" t="s">
        <v>833</v>
      </c>
      <c r="D7" s="1818" t="s">
        <v>834</v>
      </c>
      <c r="E7" s="1818"/>
      <c r="F7" s="1818"/>
      <c r="G7" s="1818"/>
      <c r="H7" s="1818"/>
      <c r="I7" s="1818"/>
      <c r="J7" s="1831"/>
      <c r="K7" s="1831"/>
      <c r="L7" s="1831"/>
      <c r="M7" s="1831"/>
      <c r="N7" s="1824"/>
    </row>
    <row r="8" spans="1:14" ht="13.8" thickBot="1" x14ac:dyDescent="0.3">
      <c r="A8" s="1827"/>
      <c r="B8" s="1816"/>
      <c r="C8" s="1817"/>
      <c r="D8" s="890" t="s">
        <v>832</v>
      </c>
      <c r="E8" s="890" t="s">
        <v>833</v>
      </c>
      <c r="F8" s="890" t="s">
        <v>832</v>
      </c>
      <c r="G8" s="890" t="s">
        <v>833</v>
      </c>
      <c r="H8" s="890" t="s">
        <v>832</v>
      </c>
      <c r="I8" s="890" t="s">
        <v>833</v>
      </c>
      <c r="J8" s="1831"/>
      <c r="K8" s="1831"/>
      <c r="L8" s="1831"/>
      <c r="M8" s="1831"/>
      <c r="N8" s="1824"/>
    </row>
    <row r="9" spans="1:14" ht="31.2" thickBot="1" x14ac:dyDescent="0.3">
      <c r="A9" s="1828"/>
      <c r="B9" s="1817" t="s">
        <v>835</v>
      </c>
      <c r="C9" s="1817"/>
      <c r="D9" s="1817" t="str">
        <f>+CONCATENATE(LEFT(Z_ÖSSZEFÜGGÉSEK!A6,4),". előtt")</f>
        <v>2019. előtt</v>
      </c>
      <c r="E9" s="1817"/>
      <c r="F9" s="1819" t="str">
        <f>+CONCATENATE(LEFT(Z_ÖSSZEFÜGGÉSEK!A6,4),". XII.31.")</f>
        <v>2019. XII.31.</v>
      </c>
      <c r="G9" s="1819"/>
      <c r="H9" s="1816" t="str">
        <f>+CONCATENATE(LEFT(Z_ÖSSZEFÜGGÉSEK!A6,4),". után")</f>
        <v>2019. után</v>
      </c>
      <c r="I9" s="1816"/>
      <c r="J9" s="892" t="str">
        <f>+D9</f>
        <v>2019. előtt</v>
      </c>
      <c r="K9" s="891" t="str">
        <f>+F9</f>
        <v>2019. XII.31.</v>
      </c>
      <c r="L9" s="889" t="s">
        <v>51</v>
      </c>
      <c r="M9" s="891" t="str">
        <f>+CONCATENATE("Teljesítés %-a ",LEFT(Z_ÖSSZEFÜGGÉSEK!A6,4),". XII. 31-ig")</f>
        <v>Teljesítés %-a 2019. XII. 31-ig</v>
      </c>
      <c r="N9" s="1824"/>
    </row>
    <row r="10" spans="1:14" ht="13.8" thickBot="1" x14ac:dyDescent="0.3">
      <c r="A10" s="893" t="s">
        <v>493</v>
      </c>
      <c r="B10" s="889" t="s">
        <v>494</v>
      </c>
      <c r="C10" s="889" t="s">
        <v>495</v>
      </c>
      <c r="D10" s="894" t="s">
        <v>497</v>
      </c>
      <c r="E10" s="890" t="s">
        <v>496</v>
      </c>
      <c r="F10" s="890" t="s">
        <v>498</v>
      </c>
      <c r="G10" s="890" t="s">
        <v>499</v>
      </c>
      <c r="H10" s="889" t="s">
        <v>500</v>
      </c>
      <c r="I10" s="894" t="s">
        <v>761</v>
      </c>
      <c r="J10" s="894" t="s">
        <v>836</v>
      </c>
      <c r="K10" s="894" t="s">
        <v>837</v>
      </c>
      <c r="L10" s="894" t="s">
        <v>838</v>
      </c>
      <c r="M10" s="895" t="s">
        <v>839</v>
      </c>
      <c r="N10" s="1824"/>
    </row>
    <row r="11" spans="1:14" x14ac:dyDescent="0.25">
      <c r="A11" s="896" t="s">
        <v>132</v>
      </c>
      <c r="B11" s="897"/>
      <c r="C11" s="898"/>
      <c r="D11" s="898"/>
      <c r="E11" s="899"/>
      <c r="F11" s="898"/>
      <c r="G11" s="898"/>
      <c r="H11" s="898"/>
      <c r="I11" s="898"/>
      <c r="J11" s="898"/>
      <c r="K11" s="898"/>
      <c r="L11" s="900">
        <f t="shared" ref="L11:L17" si="0">+J11+K11</f>
        <v>0</v>
      </c>
      <c r="M11" s="901" t="str">
        <f>IF((C11&lt;&gt;0),ROUND((L11/C11)*100,1),"")</f>
        <v/>
      </c>
      <c r="N11" s="1824"/>
    </row>
    <row r="12" spans="1:14" x14ac:dyDescent="0.25">
      <c r="A12" s="902" t="s">
        <v>145</v>
      </c>
      <c r="B12" s="903"/>
      <c r="C12" s="904"/>
      <c r="D12" s="904"/>
      <c r="E12" s="904"/>
      <c r="F12" s="904"/>
      <c r="G12" s="904"/>
      <c r="H12" s="904"/>
      <c r="I12" s="904"/>
      <c r="J12" s="904"/>
      <c r="K12" s="904"/>
      <c r="L12" s="905">
        <f t="shared" si="0"/>
        <v>0</v>
      </c>
      <c r="M12" s="906" t="str">
        <f t="shared" ref="M12:M17" si="1">IF((C12&lt;&gt;0),ROUND((L12/C12)*100,1),"")</f>
        <v/>
      </c>
      <c r="N12" s="1824"/>
    </row>
    <row r="13" spans="1:14" x14ac:dyDescent="0.25">
      <c r="A13" s="907" t="s">
        <v>133</v>
      </c>
      <c r="B13" s="908"/>
      <c r="C13" s="909"/>
      <c r="D13" s="910"/>
      <c r="E13" s="910"/>
      <c r="F13" s="910"/>
      <c r="G13" s="910"/>
      <c r="H13" s="910"/>
      <c r="I13" s="910"/>
      <c r="J13" s="910"/>
      <c r="K13" s="910"/>
      <c r="L13" s="905">
        <f t="shared" si="0"/>
        <v>0</v>
      </c>
      <c r="M13" s="906" t="str">
        <f t="shared" si="1"/>
        <v/>
      </c>
      <c r="N13" s="1824"/>
    </row>
    <row r="14" spans="1:14" x14ac:dyDescent="0.25">
      <c r="A14" s="907" t="s">
        <v>147</v>
      </c>
      <c r="B14" s="908"/>
      <c r="C14" s="910"/>
      <c r="D14" s="910"/>
      <c r="E14" s="910"/>
      <c r="F14" s="910"/>
      <c r="G14" s="910"/>
      <c r="H14" s="910"/>
      <c r="I14" s="910"/>
      <c r="J14" s="910"/>
      <c r="K14" s="910"/>
      <c r="L14" s="905">
        <f t="shared" si="0"/>
        <v>0</v>
      </c>
      <c r="M14" s="906" t="str">
        <f t="shared" si="1"/>
        <v/>
      </c>
      <c r="N14" s="1824"/>
    </row>
    <row r="15" spans="1:14" x14ac:dyDescent="0.25">
      <c r="A15" s="907" t="s">
        <v>134</v>
      </c>
      <c r="B15" s="908"/>
      <c r="C15" s="910"/>
      <c r="D15" s="910"/>
      <c r="E15" s="910"/>
      <c r="F15" s="910"/>
      <c r="G15" s="910"/>
      <c r="H15" s="910"/>
      <c r="I15" s="910"/>
      <c r="J15" s="910"/>
      <c r="K15" s="910"/>
      <c r="L15" s="905">
        <f t="shared" si="0"/>
        <v>0</v>
      </c>
      <c r="M15" s="906" t="str">
        <f t="shared" si="1"/>
        <v/>
      </c>
      <c r="N15" s="1824"/>
    </row>
    <row r="16" spans="1:14" x14ac:dyDescent="0.25">
      <c r="A16" s="907" t="s">
        <v>135</v>
      </c>
      <c r="B16" s="908"/>
      <c r="C16" s="910"/>
      <c r="D16" s="910"/>
      <c r="E16" s="910"/>
      <c r="F16" s="910"/>
      <c r="G16" s="910"/>
      <c r="H16" s="910"/>
      <c r="I16" s="910"/>
      <c r="J16" s="910"/>
      <c r="K16" s="910"/>
      <c r="L16" s="905">
        <f t="shared" si="0"/>
        <v>0</v>
      </c>
      <c r="M16" s="906" t="str">
        <f t="shared" si="1"/>
        <v/>
      </c>
      <c r="N16" s="1824"/>
    </row>
    <row r="17" spans="1:14" ht="15.15" customHeight="1" thickBot="1" x14ac:dyDescent="0.3">
      <c r="A17" s="911"/>
      <c r="B17" s="912"/>
      <c r="C17" s="913"/>
      <c r="D17" s="913"/>
      <c r="E17" s="913"/>
      <c r="F17" s="913"/>
      <c r="G17" s="913"/>
      <c r="H17" s="913"/>
      <c r="I17" s="913"/>
      <c r="J17" s="913"/>
      <c r="K17" s="913"/>
      <c r="L17" s="905">
        <f t="shared" si="0"/>
        <v>0</v>
      </c>
      <c r="M17" s="914" t="str">
        <f t="shared" si="1"/>
        <v/>
      </c>
      <c r="N17" s="1824"/>
    </row>
    <row r="18" spans="1:14" ht="13.8" thickBot="1" x14ac:dyDescent="0.3">
      <c r="A18" s="915" t="s">
        <v>137</v>
      </c>
      <c r="B18" s="916">
        <f>B11+SUM(B13:B17)</f>
        <v>0</v>
      </c>
      <c r="C18" s="916">
        <f t="shared" ref="C18:L18" si="2">C11+SUM(C13:C17)</f>
        <v>0</v>
      </c>
      <c r="D18" s="916">
        <f t="shared" si="2"/>
        <v>0</v>
      </c>
      <c r="E18" s="916">
        <f t="shared" si="2"/>
        <v>0</v>
      </c>
      <c r="F18" s="916">
        <f t="shared" si="2"/>
        <v>0</v>
      </c>
      <c r="G18" s="916">
        <f t="shared" si="2"/>
        <v>0</v>
      </c>
      <c r="H18" s="916">
        <f t="shared" si="2"/>
        <v>0</v>
      </c>
      <c r="I18" s="916">
        <f t="shared" si="2"/>
        <v>0</v>
      </c>
      <c r="J18" s="916">
        <f t="shared" si="2"/>
        <v>0</v>
      </c>
      <c r="K18" s="916">
        <f t="shared" si="2"/>
        <v>0</v>
      </c>
      <c r="L18" s="916">
        <f t="shared" si="2"/>
        <v>0</v>
      </c>
      <c r="M18" s="917" t="str">
        <f>IF((C18&lt;&gt;0),ROUND((L18/C18)*100,1),"")</f>
        <v/>
      </c>
      <c r="N18" s="1824"/>
    </row>
    <row r="19" spans="1:14" x14ac:dyDescent="0.25">
      <c r="A19" s="918"/>
      <c r="B19" s="919"/>
      <c r="C19" s="920"/>
      <c r="D19" s="920"/>
      <c r="E19" s="920"/>
      <c r="F19" s="920"/>
      <c r="G19" s="920"/>
      <c r="H19" s="920"/>
      <c r="I19" s="920"/>
      <c r="J19" s="920"/>
      <c r="K19" s="920"/>
      <c r="L19" s="920"/>
      <c r="M19" s="920"/>
      <c r="N19" s="1824"/>
    </row>
    <row r="20" spans="1:14" ht="13.8" thickBot="1" x14ac:dyDescent="0.3">
      <c r="A20" s="921" t="s">
        <v>136</v>
      </c>
      <c r="B20" s="922"/>
      <c r="C20" s="923"/>
      <c r="D20" s="923"/>
      <c r="E20" s="923"/>
      <c r="F20" s="923"/>
      <c r="G20" s="923"/>
      <c r="H20" s="923"/>
      <c r="I20" s="923"/>
      <c r="J20" s="923"/>
      <c r="K20" s="923"/>
      <c r="L20" s="923"/>
      <c r="M20" s="923"/>
      <c r="N20" s="1824"/>
    </row>
    <row r="21" spans="1:14" x14ac:dyDescent="0.25">
      <c r="A21" s="924" t="s">
        <v>141</v>
      </c>
      <c r="B21" s="925"/>
      <c r="C21" s="926"/>
      <c r="D21" s="926"/>
      <c r="E21" s="927"/>
      <c r="F21" s="926"/>
      <c r="G21" s="926"/>
      <c r="H21" s="926"/>
      <c r="I21" s="926"/>
      <c r="J21" s="926"/>
      <c r="K21" s="926"/>
      <c r="L21" s="928">
        <f t="shared" ref="L21:L26" si="3">+J21+K21</f>
        <v>0</v>
      </c>
      <c r="M21" s="929" t="str">
        <f t="shared" ref="M21:M27" si="4">IF((C21&lt;&gt;0),ROUND((L21/C21)*100,1),"")</f>
        <v/>
      </c>
      <c r="N21" s="1824"/>
    </row>
    <row r="22" spans="1:14" x14ac:dyDescent="0.25">
      <c r="A22" s="930" t="s">
        <v>142</v>
      </c>
      <c r="B22" s="931"/>
      <c r="C22" s="909"/>
      <c r="D22" s="909"/>
      <c r="E22" s="909"/>
      <c r="F22" s="909"/>
      <c r="G22" s="909"/>
      <c r="H22" s="909"/>
      <c r="I22" s="909"/>
      <c r="J22" s="909"/>
      <c r="K22" s="909"/>
      <c r="L22" s="932">
        <f t="shared" si="3"/>
        <v>0</v>
      </c>
      <c r="M22" s="933" t="str">
        <f t="shared" si="4"/>
        <v/>
      </c>
      <c r="N22" s="1824"/>
    </row>
    <row r="23" spans="1:14" x14ac:dyDescent="0.25">
      <c r="A23" s="930" t="s">
        <v>143</v>
      </c>
      <c r="B23" s="934"/>
      <c r="C23" s="909"/>
      <c r="D23" s="909"/>
      <c r="E23" s="909"/>
      <c r="F23" s="909"/>
      <c r="G23" s="909"/>
      <c r="H23" s="909"/>
      <c r="I23" s="909"/>
      <c r="J23" s="909"/>
      <c r="K23" s="909"/>
      <c r="L23" s="932">
        <f t="shared" si="3"/>
        <v>0</v>
      </c>
      <c r="M23" s="933" t="str">
        <f t="shared" si="4"/>
        <v/>
      </c>
      <c r="N23" s="1824"/>
    </row>
    <row r="24" spans="1:14" x14ac:dyDescent="0.25">
      <c r="A24" s="930" t="s">
        <v>144</v>
      </c>
      <c r="B24" s="934"/>
      <c r="C24" s="909"/>
      <c r="D24" s="909"/>
      <c r="E24" s="909"/>
      <c r="F24" s="909"/>
      <c r="G24" s="909"/>
      <c r="H24" s="909"/>
      <c r="I24" s="909"/>
      <c r="J24" s="909"/>
      <c r="K24" s="909"/>
      <c r="L24" s="932">
        <f t="shared" si="3"/>
        <v>0</v>
      </c>
      <c r="M24" s="933" t="str">
        <f t="shared" si="4"/>
        <v/>
      </c>
      <c r="N24" s="1824"/>
    </row>
    <row r="25" spans="1:14" x14ac:dyDescent="0.25">
      <c r="A25" s="935"/>
      <c r="B25" s="934"/>
      <c r="C25" s="909"/>
      <c r="D25" s="909"/>
      <c r="E25" s="909"/>
      <c r="F25" s="909"/>
      <c r="G25" s="909"/>
      <c r="H25" s="909"/>
      <c r="I25" s="909"/>
      <c r="J25" s="909"/>
      <c r="K25" s="909"/>
      <c r="L25" s="932">
        <f t="shared" si="3"/>
        <v>0</v>
      </c>
      <c r="M25" s="933" t="str">
        <f t="shared" si="4"/>
        <v/>
      </c>
      <c r="N25" s="1824"/>
    </row>
    <row r="26" spans="1:14" ht="13.8" thickBot="1" x14ac:dyDescent="0.3">
      <c r="A26" s="936"/>
      <c r="B26" s="937"/>
      <c r="C26" s="938"/>
      <c r="D26" s="938"/>
      <c r="E26" s="938"/>
      <c r="F26" s="938"/>
      <c r="G26" s="938"/>
      <c r="H26" s="938"/>
      <c r="I26" s="938"/>
      <c r="J26" s="938"/>
      <c r="K26" s="938"/>
      <c r="L26" s="932">
        <f t="shared" si="3"/>
        <v>0</v>
      </c>
      <c r="M26" s="939" t="str">
        <f t="shared" si="4"/>
        <v/>
      </c>
      <c r="N26" s="1824"/>
    </row>
    <row r="27" spans="1:14" ht="13.8" thickBot="1" x14ac:dyDescent="0.3">
      <c r="A27" s="940" t="s">
        <v>110</v>
      </c>
      <c r="B27" s="941">
        <f t="shared" ref="B27:L27" si="5">SUM(B21:B26)</f>
        <v>0</v>
      </c>
      <c r="C27" s="941">
        <f t="shared" si="5"/>
        <v>0</v>
      </c>
      <c r="D27" s="941">
        <f t="shared" si="5"/>
        <v>0</v>
      </c>
      <c r="E27" s="941">
        <f t="shared" si="5"/>
        <v>0</v>
      </c>
      <c r="F27" s="941">
        <f t="shared" si="5"/>
        <v>0</v>
      </c>
      <c r="G27" s="941">
        <f t="shared" si="5"/>
        <v>0</v>
      </c>
      <c r="H27" s="941">
        <f t="shared" si="5"/>
        <v>0</v>
      </c>
      <c r="I27" s="941">
        <f t="shared" si="5"/>
        <v>0</v>
      </c>
      <c r="J27" s="941">
        <f t="shared" si="5"/>
        <v>0</v>
      </c>
      <c r="K27" s="941">
        <f t="shared" si="5"/>
        <v>0</v>
      </c>
      <c r="L27" s="941">
        <f t="shared" si="5"/>
        <v>0</v>
      </c>
      <c r="M27" s="942" t="str">
        <f t="shared" si="4"/>
        <v/>
      </c>
      <c r="N27" s="1824"/>
    </row>
    <row r="28" spans="1:14" x14ac:dyDescent="0.25">
      <c r="A28" s="1807" t="s">
        <v>840</v>
      </c>
      <c r="B28" s="1807"/>
      <c r="C28" s="1807"/>
      <c r="D28" s="1807"/>
      <c r="E28" s="1807"/>
      <c r="F28" s="1807"/>
      <c r="G28" s="1807"/>
      <c r="H28" s="1807"/>
      <c r="I28" s="1807"/>
      <c r="J28" s="1807"/>
      <c r="K28" s="1807"/>
      <c r="L28" s="1807"/>
      <c r="M28" s="1807"/>
      <c r="N28" s="1824"/>
    </row>
    <row r="29" spans="1:14" ht="5.25" customHeight="1" x14ac:dyDescent="0.25">
      <c r="A29" s="943"/>
      <c r="B29" s="943"/>
      <c r="C29" s="943"/>
      <c r="D29" s="943"/>
      <c r="E29" s="943"/>
      <c r="F29" s="943"/>
      <c r="G29" s="943"/>
      <c r="H29" s="943"/>
      <c r="I29" s="943"/>
      <c r="J29" s="943"/>
      <c r="K29" s="943"/>
      <c r="L29" s="943"/>
      <c r="M29" s="943"/>
      <c r="N29" s="1824"/>
    </row>
    <row r="30" spans="1:14" ht="15.6" x14ac:dyDescent="0.25">
      <c r="A30" s="1808" t="str">
        <f>+CONCATENATE("Önkormányzaton kívüli EU-s projekthez történő hozzájárulás ",LEFT(Z_ÖSSZEFÜGGÉSEK!A6,4),". XII. 31.  előirányzata és teljesítése")</f>
        <v>Önkormányzaton kívüli EU-s projekthez történő hozzájárulás 2019. XII. 31.  előirányzata és teljesítése</v>
      </c>
      <c r="B30" s="1808"/>
      <c r="C30" s="1808"/>
      <c r="D30" s="1808"/>
      <c r="E30" s="1808"/>
      <c r="F30" s="1808"/>
      <c r="G30" s="1808"/>
      <c r="H30" s="1808"/>
      <c r="I30" s="1808"/>
      <c r="J30" s="1808"/>
      <c r="K30" s="1808"/>
      <c r="L30" s="1808"/>
      <c r="M30" s="1808"/>
      <c r="N30" s="1824"/>
    </row>
    <row r="31" spans="1:14" ht="12" customHeight="1" thickBot="1" x14ac:dyDescent="0.3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1809" t="str">
        <f>L5</f>
        <v xml:space="preserve"> Forintban!</v>
      </c>
      <c r="M31" s="1809"/>
      <c r="N31" s="1824"/>
    </row>
    <row r="32" spans="1:14" ht="13.8" thickBot="1" x14ac:dyDescent="0.3">
      <c r="A32" s="1810" t="s">
        <v>139</v>
      </c>
      <c r="B32" s="1811"/>
      <c r="C32" s="1811"/>
      <c r="D32" s="1811"/>
      <c r="E32" s="1811"/>
      <c r="F32" s="1811"/>
      <c r="G32" s="1811"/>
      <c r="H32" s="1811"/>
      <c r="I32" s="1811"/>
      <c r="J32" s="1811"/>
      <c r="K32" s="944" t="s">
        <v>841</v>
      </c>
      <c r="L32" s="944" t="s">
        <v>842</v>
      </c>
      <c r="M32" s="944" t="s">
        <v>831</v>
      </c>
      <c r="N32" s="1824"/>
    </row>
    <row r="33" spans="1:14" x14ac:dyDescent="0.25">
      <c r="A33" s="1812"/>
      <c r="B33" s="1813"/>
      <c r="C33" s="1813"/>
      <c r="D33" s="1813"/>
      <c r="E33" s="1813"/>
      <c r="F33" s="1813"/>
      <c r="G33" s="1813"/>
      <c r="H33" s="1813"/>
      <c r="I33" s="1813"/>
      <c r="J33" s="1813"/>
      <c r="K33" s="945"/>
      <c r="L33" s="946"/>
      <c r="M33" s="946"/>
      <c r="N33" s="1824"/>
    </row>
    <row r="34" spans="1:14" ht="13.8" thickBot="1" x14ac:dyDescent="0.3">
      <c r="A34" s="1814"/>
      <c r="B34" s="1815"/>
      <c r="C34" s="1815"/>
      <c r="D34" s="1815"/>
      <c r="E34" s="1815"/>
      <c r="F34" s="1815"/>
      <c r="G34" s="1815"/>
      <c r="H34" s="1815"/>
      <c r="I34" s="1815"/>
      <c r="J34" s="1815"/>
      <c r="K34" s="947"/>
      <c r="L34" s="948"/>
      <c r="M34" s="948"/>
      <c r="N34" s="1824"/>
    </row>
    <row r="35" spans="1:14" ht="13.8" thickBot="1" x14ac:dyDescent="0.3">
      <c r="A35" s="1805" t="s">
        <v>843</v>
      </c>
      <c r="B35" s="1806"/>
      <c r="C35" s="1806"/>
      <c r="D35" s="1806"/>
      <c r="E35" s="1806"/>
      <c r="F35" s="1806"/>
      <c r="G35" s="1806"/>
      <c r="H35" s="1806"/>
      <c r="I35" s="1806"/>
      <c r="J35" s="1806"/>
      <c r="K35" s="949">
        <f>SUM(K33:K34)</f>
        <v>0</v>
      </c>
      <c r="L35" s="949">
        <f>SUM(L33:L34)</f>
        <v>0</v>
      </c>
      <c r="M35" s="949">
        <f>SUM(M33:M34)</f>
        <v>0</v>
      </c>
      <c r="N35" s="1824"/>
    </row>
    <row r="36" spans="1:14" x14ac:dyDescent="0.25">
      <c r="N36" s="1824"/>
    </row>
    <row r="51" spans="1:1" x14ac:dyDescent="0.25">
      <c r="A51" s="48"/>
    </row>
  </sheetData>
  <sheetProtection sheet="1"/>
  <mergeCells count="24">
    <mergeCell ref="N4:N36"/>
    <mergeCell ref="L5:M5"/>
    <mergeCell ref="A6:A9"/>
    <mergeCell ref="B6:I6"/>
    <mergeCell ref="J6:M8"/>
    <mergeCell ref="A1:M1"/>
    <mergeCell ref="A2:M2"/>
    <mergeCell ref="A3:M3"/>
    <mergeCell ref="A4:C4"/>
    <mergeCell ref="D4:M4"/>
    <mergeCell ref="B7:B8"/>
    <mergeCell ref="C7:C8"/>
    <mergeCell ref="D7:I7"/>
    <mergeCell ref="B9:C9"/>
    <mergeCell ref="D9:E9"/>
    <mergeCell ref="F9:G9"/>
    <mergeCell ref="H9:I9"/>
    <mergeCell ref="A35:J35"/>
    <mergeCell ref="A28:M28"/>
    <mergeCell ref="A30:M30"/>
    <mergeCell ref="L31:M31"/>
    <mergeCell ref="A32:J32"/>
    <mergeCell ref="A33:J33"/>
    <mergeCell ref="A34:J34"/>
  </mergeCells>
  <printOptions horizontalCentered="1"/>
  <pageMargins left="0.78740157480314965" right="0.78740157480314965" top="0.78740157480314965" bottom="0.78740157480314965" header="0.78740157480314965" footer="0.78740157480314965"/>
  <pageSetup paperSize="9" scale="94" orientation="landscape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>
    <tabColor theme="5"/>
  </sheetPr>
  <dimension ref="A1:K158"/>
  <sheetViews>
    <sheetView zoomScale="120" zoomScaleNormal="120" zoomScaleSheetLayoutView="100" workbookViewId="0">
      <selection activeCell="H23" sqref="H23"/>
    </sheetView>
  </sheetViews>
  <sheetFormatPr defaultColWidth="9.33203125" defaultRowHeight="13.2" x14ac:dyDescent="0.25"/>
  <cols>
    <col min="1" max="1" width="16.109375" style="400" customWidth="1"/>
    <col min="2" max="2" width="63.77734375" style="401" customWidth="1"/>
    <col min="3" max="3" width="14.109375" style="402" customWidth="1"/>
    <col min="4" max="5" width="14.109375" style="3" customWidth="1"/>
    <col min="6" max="16384" width="9.33203125" style="3"/>
  </cols>
  <sheetData>
    <row r="1" spans="1:5" s="2" customFormat="1" ht="16.5" customHeight="1" thickBot="1" x14ac:dyDescent="0.3">
      <c r="A1" s="611"/>
      <c r="B1" s="1832" t="str">
        <f>CONCATENATE("6.1. melléklet ",Z_ALAPADATOK!A7," ",Z_ALAPADATOK!B7," ",Z_ALAPADATOK!C7," ",Z_ALAPADATOK!D7," ",Z_ALAPADATOK!E7," ",Z_ALAPADATOK!F7," ",Z_ALAPADATOK!G7," ",Z_ALAPADATOK!H7)</f>
        <v>6.1. melléklet a …. / 2020 ( … ) önkormányzati rendelethez</v>
      </c>
      <c r="C1" s="1833"/>
      <c r="D1" s="1833"/>
      <c r="E1" s="1833"/>
    </row>
    <row r="2" spans="1:5" s="95" customFormat="1" ht="21.15" customHeight="1" thickBot="1" x14ac:dyDescent="0.3">
      <c r="A2" s="950" t="s">
        <v>61</v>
      </c>
      <c r="B2" s="1834" t="str">
        <f>CONCATENATE(Z_ALAPADATOK!A3)</f>
        <v>Hidegkút Község Önkormányzata</v>
      </c>
      <c r="C2" s="1834"/>
      <c r="D2" s="1834"/>
      <c r="E2" s="951" t="s">
        <v>54</v>
      </c>
    </row>
    <row r="3" spans="1:5" s="95" customFormat="1" ht="23.4" thickBot="1" x14ac:dyDescent="0.3">
      <c r="A3" s="950" t="s">
        <v>203</v>
      </c>
      <c r="B3" s="1834" t="s">
        <v>398</v>
      </c>
      <c r="C3" s="1834"/>
      <c r="D3" s="1834"/>
      <c r="E3" s="952" t="s">
        <v>54</v>
      </c>
    </row>
    <row r="4" spans="1:5" s="96" customFormat="1" ht="15.9" customHeight="1" thickBot="1" x14ac:dyDescent="0.35">
      <c r="A4" s="619"/>
      <c r="B4" s="619"/>
      <c r="C4" s="620"/>
      <c r="D4" s="953"/>
      <c r="E4" s="954" t="str">
        <f>'Z_4.sz.mell.'!G4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+CONCATENATE("Teljesítés",CHAR(10),LEFT(Z_ÖSSZEFÜGGÉSEK!A6,4),". XII. 31.")</f>
        <v>Teljesítés
2019. XII. 31.</v>
      </c>
    </row>
    <row r="6" spans="1:5" s="69" customFormat="1" ht="12.9" customHeight="1" thickBot="1" x14ac:dyDescent="0.3">
      <c r="A6" s="201" t="s">
        <v>493</v>
      </c>
      <c r="B6" s="202" t="s">
        <v>494</v>
      </c>
      <c r="C6" s="202" t="s">
        <v>495</v>
      </c>
      <c r="D6" s="957" t="s">
        <v>497</v>
      </c>
      <c r="E6" s="203" t="s">
        <v>496</v>
      </c>
    </row>
    <row r="7" spans="1:5" s="69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69" customFormat="1" ht="12" customHeight="1" thickBot="1" x14ac:dyDescent="0.3">
      <c r="A8" s="32" t="s">
        <v>18</v>
      </c>
      <c r="B8" s="21" t="s">
        <v>252</v>
      </c>
      <c r="C8" s="407">
        <f>'IB_6.1.sz.mell'!C8</f>
        <v>0</v>
      </c>
      <c r="D8" s="725">
        <f>'IB_6.1.sz.mell'!D8</f>
        <v>0</v>
      </c>
      <c r="E8" s="273">
        <f>+E9+E10+E11+E12+E13+E14</f>
        <v>0</v>
      </c>
    </row>
    <row r="9" spans="1:5" s="97" customFormat="1" ht="12" customHeight="1" x14ac:dyDescent="0.2">
      <c r="A9" s="445" t="s">
        <v>98</v>
      </c>
      <c r="B9" s="426" t="s">
        <v>253</v>
      </c>
      <c r="C9" s="699">
        <f>'IB_6.1.sz.mell'!C9</f>
        <v>0</v>
      </c>
      <c r="D9" s="1475">
        <f>'IB_6.1.sz.mell'!D9</f>
        <v>0</v>
      </c>
      <c r="E9" s="275"/>
    </row>
    <row r="10" spans="1:5" s="98" customFormat="1" ht="12" customHeight="1" x14ac:dyDescent="0.2">
      <c r="A10" s="446" t="s">
        <v>99</v>
      </c>
      <c r="B10" s="427" t="s">
        <v>254</v>
      </c>
      <c r="C10" s="717">
        <f>'IB_6.1.sz.mell'!C10</f>
        <v>0</v>
      </c>
      <c r="D10" s="1476">
        <f>'IB_6.1.sz.mell'!D10</f>
        <v>0</v>
      </c>
      <c r="E10" s="274"/>
    </row>
    <row r="11" spans="1:5" s="98" customFormat="1" ht="12" customHeight="1" x14ac:dyDescent="0.2">
      <c r="A11" s="446" t="s">
        <v>100</v>
      </c>
      <c r="B11" s="427" t="s">
        <v>255</v>
      </c>
      <c r="C11" s="717">
        <f>'IB_6.1.sz.mell'!C11</f>
        <v>0</v>
      </c>
      <c r="D11" s="1476">
        <f>'IB_6.1.sz.mell'!D11</f>
        <v>0</v>
      </c>
      <c r="E11" s="274"/>
    </row>
    <row r="12" spans="1:5" s="98" customFormat="1" ht="12" customHeight="1" x14ac:dyDescent="0.2">
      <c r="A12" s="446" t="s">
        <v>101</v>
      </c>
      <c r="B12" s="427" t="s">
        <v>256</v>
      </c>
      <c r="C12" s="717">
        <f>'IB_6.1.sz.mell'!C12</f>
        <v>0</v>
      </c>
      <c r="D12" s="1476">
        <f>'IB_6.1.sz.mell'!D12</f>
        <v>0</v>
      </c>
      <c r="E12" s="274"/>
    </row>
    <row r="13" spans="1:5" s="98" customFormat="1" ht="12" customHeight="1" x14ac:dyDescent="0.2">
      <c r="A13" s="446" t="s">
        <v>148</v>
      </c>
      <c r="B13" s="427" t="s">
        <v>506</v>
      </c>
      <c r="C13" s="717">
        <f>'IB_6.1.sz.mell'!C13</f>
        <v>0</v>
      </c>
      <c r="D13" s="1476">
        <f>'IB_6.1.sz.mell'!D13</f>
        <v>0</v>
      </c>
      <c r="E13" s="274"/>
    </row>
    <row r="14" spans="1:5" s="97" customFormat="1" ht="12" customHeight="1" thickBot="1" x14ac:dyDescent="0.25">
      <c r="A14" s="447" t="s">
        <v>102</v>
      </c>
      <c r="B14" s="428" t="s">
        <v>433</v>
      </c>
      <c r="C14" s="717">
        <f>'IB_6.1.sz.mell'!C14</f>
        <v>0</v>
      </c>
      <c r="D14" s="1476">
        <f>'IB_6.1.sz.mell'!D14</f>
        <v>0</v>
      </c>
      <c r="E14" s="274"/>
    </row>
    <row r="15" spans="1:5" s="97" customFormat="1" ht="12" customHeight="1" thickBot="1" x14ac:dyDescent="0.3">
      <c r="A15" s="32" t="s">
        <v>19</v>
      </c>
      <c r="B15" s="302" t="s">
        <v>257</v>
      </c>
      <c r="C15" s="407">
        <f>'IB_6.1.sz.mell'!C15</f>
        <v>0</v>
      </c>
      <c r="D15" s="725">
        <f>'IB_6.1.sz.mell'!D15</f>
        <v>0</v>
      </c>
      <c r="E15" s="273">
        <f>+E16+E17+E18+E19+E20</f>
        <v>0</v>
      </c>
    </row>
    <row r="16" spans="1:5" s="97" customFormat="1" ht="12" customHeight="1" x14ac:dyDescent="0.2">
      <c r="A16" s="445" t="s">
        <v>104</v>
      </c>
      <c r="B16" s="426" t="s">
        <v>258</v>
      </c>
      <c r="C16" s="699">
        <f>'IB_6.1.sz.mell'!C16</f>
        <v>0</v>
      </c>
      <c r="D16" s="1475">
        <f>'IB_6.1.sz.mell'!D16</f>
        <v>0</v>
      </c>
      <c r="E16" s="275"/>
    </row>
    <row r="17" spans="1:5" s="97" customFormat="1" ht="12" customHeight="1" x14ac:dyDescent="0.2">
      <c r="A17" s="446" t="s">
        <v>105</v>
      </c>
      <c r="B17" s="427" t="s">
        <v>259</v>
      </c>
      <c r="C17" s="717">
        <f>'IB_6.1.sz.mell'!C17</f>
        <v>0</v>
      </c>
      <c r="D17" s="1476">
        <f>'IB_6.1.sz.mell'!D17</f>
        <v>0</v>
      </c>
      <c r="E17" s="274"/>
    </row>
    <row r="18" spans="1:5" s="97" customFormat="1" ht="12" customHeight="1" x14ac:dyDescent="0.2">
      <c r="A18" s="446" t="s">
        <v>106</v>
      </c>
      <c r="B18" s="427" t="s">
        <v>422</v>
      </c>
      <c r="C18" s="717">
        <f>'IB_6.1.sz.mell'!C18</f>
        <v>0</v>
      </c>
      <c r="D18" s="1476">
        <f>'IB_6.1.sz.mell'!D18</f>
        <v>0</v>
      </c>
      <c r="E18" s="274"/>
    </row>
    <row r="19" spans="1:5" s="97" customFormat="1" ht="12" customHeight="1" x14ac:dyDescent="0.2">
      <c r="A19" s="446" t="s">
        <v>107</v>
      </c>
      <c r="B19" s="427" t="s">
        <v>423</v>
      </c>
      <c r="C19" s="717">
        <f>'IB_6.1.sz.mell'!C19</f>
        <v>0</v>
      </c>
      <c r="D19" s="1476">
        <f>'IB_6.1.sz.mell'!D19</f>
        <v>0</v>
      </c>
      <c r="E19" s="274"/>
    </row>
    <row r="20" spans="1:5" s="97" customFormat="1" ht="12" customHeight="1" x14ac:dyDescent="0.2">
      <c r="A20" s="446" t="s">
        <v>108</v>
      </c>
      <c r="B20" s="427" t="s">
        <v>260</v>
      </c>
      <c r="C20" s="717">
        <f>'IB_6.1.sz.mell'!C20</f>
        <v>0</v>
      </c>
      <c r="D20" s="1476">
        <f>'IB_6.1.sz.mell'!D20</f>
        <v>0</v>
      </c>
      <c r="E20" s="274"/>
    </row>
    <row r="21" spans="1:5" s="98" customFormat="1" ht="12" customHeight="1" thickBot="1" x14ac:dyDescent="0.25">
      <c r="A21" s="447" t="s">
        <v>117</v>
      </c>
      <c r="B21" s="428" t="s">
        <v>261</v>
      </c>
      <c r="C21" s="719">
        <f>'IB_6.1.sz.mell'!C21</f>
        <v>0</v>
      </c>
      <c r="D21" s="1477">
        <f>'IB_6.1.sz.mell'!D21</f>
        <v>0</v>
      </c>
      <c r="E21" s="276"/>
    </row>
    <row r="22" spans="1:5" s="98" customFormat="1" ht="12" customHeight="1" thickBot="1" x14ac:dyDescent="0.3">
      <c r="A22" s="32" t="s">
        <v>20</v>
      </c>
      <c r="B22" s="21" t="s">
        <v>262</v>
      </c>
      <c r="C22" s="407">
        <f>'IB_6.1.sz.mell'!C22</f>
        <v>0</v>
      </c>
      <c r="D22" s="725">
        <f>'IB_6.1.sz.mell'!D22</f>
        <v>0</v>
      </c>
      <c r="E22" s="273">
        <f>+E23+E24+E25+E26+E27</f>
        <v>0</v>
      </c>
    </row>
    <row r="23" spans="1:5" s="98" customFormat="1" ht="12" customHeight="1" x14ac:dyDescent="0.2">
      <c r="A23" s="445" t="s">
        <v>87</v>
      </c>
      <c r="B23" s="426" t="s">
        <v>263</v>
      </c>
      <c r="C23" s="699">
        <f>'IB_6.1.sz.mell'!C23</f>
        <v>0</v>
      </c>
      <c r="D23" s="1475">
        <f>'IB_6.1.sz.mell'!D23</f>
        <v>0</v>
      </c>
      <c r="E23" s="275"/>
    </row>
    <row r="24" spans="1:5" s="97" customFormat="1" ht="12" customHeight="1" x14ac:dyDescent="0.2">
      <c r="A24" s="446" t="s">
        <v>88</v>
      </c>
      <c r="B24" s="427" t="s">
        <v>264</v>
      </c>
      <c r="C24" s="717">
        <f>'IB_6.1.sz.mell'!C24</f>
        <v>0</v>
      </c>
      <c r="D24" s="1476">
        <f>'IB_6.1.sz.mell'!D24</f>
        <v>0</v>
      </c>
      <c r="E24" s="274"/>
    </row>
    <row r="25" spans="1:5" s="98" customFormat="1" ht="12" customHeight="1" x14ac:dyDescent="0.2">
      <c r="A25" s="446" t="s">
        <v>89</v>
      </c>
      <c r="B25" s="427" t="s">
        <v>424</v>
      </c>
      <c r="C25" s="717">
        <f>'IB_6.1.sz.mell'!C25</f>
        <v>0</v>
      </c>
      <c r="D25" s="1476">
        <f>'IB_6.1.sz.mell'!D25</f>
        <v>0</v>
      </c>
      <c r="E25" s="274"/>
    </row>
    <row r="26" spans="1:5" s="98" customFormat="1" ht="12" customHeight="1" x14ac:dyDescent="0.2">
      <c r="A26" s="446" t="s">
        <v>90</v>
      </c>
      <c r="B26" s="427" t="s">
        <v>425</v>
      </c>
      <c r="C26" s="717">
        <f>'IB_6.1.sz.mell'!C26</f>
        <v>0</v>
      </c>
      <c r="D26" s="1476">
        <f>'IB_6.1.sz.mell'!D26</f>
        <v>0</v>
      </c>
      <c r="E26" s="274"/>
    </row>
    <row r="27" spans="1:5" s="98" customFormat="1" ht="12" customHeight="1" x14ac:dyDescent="0.2">
      <c r="A27" s="446" t="s">
        <v>171</v>
      </c>
      <c r="B27" s="427" t="s">
        <v>265</v>
      </c>
      <c r="C27" s="717">
        <f>'IB_6.1.sz.mell'!C27</f>
        <v>0</v>
      </c>
      <c r="D27" s="1476">
        <f>'IB_6.1.sz.mell'!D27</f>
        <v>0</v>
      </c>
      <c r="E27" s="274"/>
    </row>
    <row r="28" spans="1:5" s="98" customFormat="1" ht="12" customHeight="1" thickBot="1" x14ac:dyDescent="0.25">
      <c r="A28" s="447" t="s">
        <v>172</v>
      </c>
      <c r="B28" s="428" t="s">
        <v>266</v>
      </c>
      <c r="C28" s="719">
        <f>'IB_6.1.sz.mell'!C28</f>
        <v>0</v>
      </c>
      <c r="D28" s="1477">
        <f>'IB_6.1.sz.mell'!D28</f>
        <v>0</v>
      </c>
      <c r="E28" s="276"/>
    </row>
    <row r="29" spans="1:5" s="98" customFormat="1" ht="12" customHeight="1" thickBot="1" x14ac:dyDescent="0.3">
      <c r="A29" s="32" t="s">
        <v>173</v>
      </c>
      <c r="B29" s="21" t="s">
        <v>551</v>
      </c>
      <c r="C29" s="414">
        <f>'IB_6.1.sz.mell'!C29</f>
        <v>0</v>
      </c>
      <c r="D29" s="414">
        <f>'IB_6.1.sz.mell'!D29</f>
        <v>0</v>
      </c>
      <c r="E29" s="457">
        <f>SUM(E30:E36)</f>
        <v>0</v>
      </c>
    </row>
    <row r="30" spans="1:5" s="98" customFormat="1" ht="12" customHeight="1" x14ac:dyDescent="0.2">
      <c r="A30" s="445" t="s">
        <v>268</v>
      </c>
      <c r="B30" s="426" t="s">
        <v>555</v>
      </c>
      <c r="C30" s="699">
        <f>'IB_6.1.sz.mell'!C30</f>
        <v>0</v>
      </c>
      <c r="D30" s="699">
        <f>'IB_6.1.sz.mell'!D30</f>
        <v>0</v>
      </c>
      <c r="E30" s="275"/>
    </row>
    <row r="31" spans="1:5" s="98" customFormat="1" ht="12" customHeight="1" x14ac:dyDescent="0.2">
      <c r="A31" s="446" t="s">
        <v>269</v>
      </c>
      <c r="B31" s="427" t="s">
        <v>556</v>
      </c>
      <c r="C31" s="717">
        <f>'IB_6.1.sz.mell'!C31</f>
        <v>0</v>
      </c>
      <c r="D31" s="717">
        <f>'IB_6.1.sz.mell'!D31</f>
        <v>0</v>
      </c>
      <c r="E31" s="274"/>
    </row>
    <row r="32" spans="1:5" s="98" customFormat="1" ht="12" customHeight="1" x14ac:dyDescent="0.2">
      <c r="A32" s="446" t="s">
        <v>270</v>
      </c>
      <c r="B32" s="427" t="s">
        <v>557</v>
      </c>
      <c r="C32" s="717">
        <f>'IB_6.1.sz.mell'!C32</f>
        <v>0</v>
      </c>
      <c r="D32" s="717">
        <f>'IB_6.1.sz.mell'!D32</f>
        <v>0</v>
      </c>
      <c r="E32" s="274"/>
    </row>
    <row r="33" spans="1:5" s="98" customFormat="1" ht="12" customHeight="1" x14ac:dyDescent="0.2">
      <c r="A33" s="446" t="s">
        <v>271</v>
      </c>
      <c r="B33" s="427" t="s">
        <v>558</v>
      </c>
      <c r="C33" s="717">
        <f>'IB_6.1.sz.mell'!C33</f>
        <v>0</v>
      </c>
      <c r="D33" s="717">
        <f>'IB_6.1.sz.mell'!D33</f>
        <v>0</v>
      </c>
      <c r="E33" s="274"/>
    </row>
    <row r="34" spans="1:5" s="98" customFormat="1" ht="12" customHeight="1" x14ac:dyDescent="0.2">
      <c r="A34" s="446" t="s">
        <v>552</v>
      </c>
      <c r="B34" s="427" t="s">
        <v>272</v>
      </c>
      <c r="C34" s="717">
        <f>'IB_6.1.sz.mell'!C34</f>
        <v>0</v>
      </c>
      <c r="D34" s="717">
        <f>'IB_6.1.sz.mell'!D34</f>
        <v>0</v>
      </c>
      <c r="E34" s="274"/>
    </row>
    <row r="35" spans="1:5" s="98" customFormat="1" ht="12" customHeight="1" x14ac:dyDescent="0.2">
      <c r="A35" s="446" t="s">
        <v>553</v>
      </c>
      <c r="B35" s="427" t="s">
        <v>273</v>
      </c>
      <c r="C35" s="717">
        <f>'IB_6.1.sz.mell'!C35</f>
        <v>0</v>
      </c>
      <c r="D35" s="717">
        <f>'IB_6.1.sz.mell'!D35</f>
        <v>0</v>
      </c>
      <c r="E35" s="274"/>
    </row>
    <row r="36" spans="1:5" s="98" customFormat="1" ht="12" customHeight="1" thickBot="1" x14ac:dyDescent="0.25">
      <c r="A36" s="447" t="s">
        <v>554</v>
      </c>
      <c r="B36" s="525" t="s">
        <v>274</v>
      </c>
      <c r="C36" s="719">
        <f>'IB_6.1.sz.mell'!C36</f>
        <v>0</v>
      </c>
      <c r="D36" s="719">
        <f>'IB_6.1.sz.mell'!D36</f>
        <v>0</v>
      </c>
      <c r="E36" s="276"/>
    </row>
    <row r="37" spans="1:5" s="98" customFormat="1" ht="12" customHeight="1" thickBot="1" x14ac:dyDescent="0.3">
      <c r="A37" s="32" t="s">
        <v>22</v>
      </c>
      <c r="B37" s="21" t="s">
        <v>434</v>
      </c>
      <c r="C37" s="407">
        <f>'IB_6.1.sz.mell'!C37</f>
        <v>0</v>
      </c>
      <c r="D37" s="725">
        <f>'IB_6.1.sz.mell'!D37</f>
        <v>0</v>
      </c>
      <c r="E37" s="273">
        <f>SUM(E38:E48)</f>
        <v>0</v>
      </c>
    </row>
    <row r="38" spans="1:5" s="98" customFormat="1" ht="12" customHeight="1" x14ac:dyDescent="0.2">
      <c r="A38" s="445" t="s">
        <v>91</v>
      </c>
      <c r="B38" s="426" t="s">
        <v>277</v>
      </c>
      <c r="C38" s="699">
        <f>'IB_6.1.sz.mell'!C38</f>
        <v>0</v>
      </c>
      <c r="D38" s="1475">
        <f>'IB_6.1.sz.mell'!D38</f>
        <v>0</v>
      </c>
      <c r="E38" s="275"/>
    </row>
    <row r="39" spans="1:5" s="98" customFormat="1" ht="12" customHeight="1" x14ac:dyDescent="0.2">
      <c r="A39" s="446" t="s">
        <v>92</v>
      </c>
      <c r="B39" s="427" t="s">
        <v>278</v>
      </c>
      <c r="C39" s="717">
        <f>'IB_6.1.sz.mell'!C39</f>
        <v>0</v>
      </c>
      <c r="D39" s="1476">
        <f>'IB_6.1.sz.mell'!D39</f>
        <v>0</v>
      </c>
      <c r="E39" s="274"/>
    </row>
    <row r="40" spans="1:5" s="98" customFormat="1" ht="12" customHeight="1" x14ac:dyDescent="0.2">
      <c r="A40" s="446" t="s">
        <v>93</v>
      </c>
      <c r="B40" s="427" t="s">
        <v>279</v>
      </c>
      <c r="C40" s="717">
        <f>'IB_6.1.sz.mell'!C40</f>
        <v>0</v>
      </c>
      <c r="D40" s="1476">
        <f>'IB_6.1.sz.mell'!D40</f>
        <v>0</v>
      </c>
      <c r="E40" s="274"/>
    </row>
    <row r="41" spans="1:5" s="98" customFormat="1" ht="12" customHeight="1" x14ac:dyDescent="0.2">
      <c r="A41" s="446" t="s">
        <v>175</v>
      </c>
      <c r="B41" s="427" t="s">
        <v>280</v>
      </c>
      <c r="C41" s="717">
        <f>'IB_6.1.sz.mell'!C41</f>
        <v>0</v>
      </c>
      <c r="D41" s="1476">
        <f>'IB_6.1.sz.mell'!D41</f>
        <v>0</v>
      </c>
      <c r="E41" s="274"/>
    </row>
    <row r="42" spans="1:5" s="98" customFormat="1" ht="12" customHeight="1" x14ac:dyDescent="0.2">
      <c r="A42" s="446" t="s">
        <v>176</v>
      </c>
      <c r="B42" s="427" t="s">
        <v>281</v>
      </c>
      <c r="C42" s="717">
        <f>'IB_6.1.sz.mell'!C42</f>
        <v>0</v>
      </c>
      <c r="D42" s="1476">
        <f>'IB_6.1.sz.mell'!D42</f>
        <v>0</v>
      </c>
      <c r="E42" s="274"/>
    </row>
    <row r="43" spans="1:5" s="98" customFormat="1" ht="12" customHeight="1" x14ac:dyDescent="0.2">
      <c r="A43" s="446" t="s">
        <v>177</v>
      </c>
      <c r="B43" s="427" t="s">
        <v>282</v>
      </c>
      <c r="C43" s="717">
        <f>'IB_6.1.sz.mell'!C43</f>
        <v>0</v>
      </c>
      <c r="D43" s="1476">
        <f>'IB_6.1.sz.mell'!D43</f>
        <v>0</v>
      </c>
      <c r="E43" s="274"/>
    </row>
    <row r="44" spans="1:5" s="98" customFormat="1" ht="12" customHeight="1" x14ac:dyDescent="0.2">
      <c r="A44" s="446" t="s">
        <v>178</v>
      </c>
      <c r="B44" s="427" t="s">
        <v>283</v>
      </c>
      <c r="C44" s="717">
        <f>'IB_6.1.sz.mell'!C44</f>
        <v>0</v>
      </c>
      <c r="D44" s="1476">
        <f>'IB_6.1.sz.mell'!D44</f>
        <v>0</v>
      </c>
      <c r="E44" s="274"/>
    </row>
    <row r="45" spans="1:5" s="98" customFormat="1" ht="12" customHeight="1" x14ac:dyDescent="0.2">
      <c r="A45" s="446" t="s">
        <v>179</v>
      </c>
      <c r="B45" s="427" t="s">
        <v>559</v>
      </c>
      <c r="C45" s="717">
        <f>'IB_6.1.sz.mell'!C45</f>
        <v>0</v>
      </c>
      <c r="D45" s="1476">
        <f>'IB_6.1.sz.mell'!D45</f>
        <v>0</v>
      </c>
      <c r="E45" s="274"/>
    </row>
    <row r="46" spans="1:5" s="98" customFormat="1" ht="12" customHeight="1" x14ac:dyDescent="0.2">
      <c r="A46" s="446" t="s">
        <v>275</v>
      </c>
      <c r="B46" s="427" t="s">
        <v>285</v>
      </c>
      <c r="C46" s="710">
        <f>'IB_6.1.sz.mell'!C46</f>
        <v>0</v>
      </c>
      <c r="D46" s="1484">
        <f>'IB_6.1.sz.mell'!D46</f>
        <v>0</v>
      </c>
      <c r="E46" s="277"/>
    </row>
    <row r="47" spans="1:5" s="98" customFormat="1" ht="12" customHeight="1" x14ac:dyDescent="0.2">
      <c r="A47" s="447" t="s">
        <v>276</v>
      </c>
      <c r="B47" s="428" t="s">
        <v>436</v>
      </c>
      <c r="C47" s="790">
        <f>'IB_6.1.sz.mell'!C47</f>
        <v>0</v>
      </c>
      <c r="D47" s="1485">
        <f>'IB_6.1.sz.mell'!D47</f>
        <v>0</v>
      </c>
      <c r="E47" s="278"/>
    </row>
    <row r="48" spans="1:5" s="98" customFormat="1" ht="12" customHeight="1" thickBot="1" x14ac:dyDescent="0.25">
      <c r="A48" s="447" t="s">
        <v>435</v>
      </c>
      <c r="B48" s="428" t="s">
        <v>286</v>
      </c>
      <c r="C48" s="790">
        <f>'IB_6.1.sz.mell'!C48</f>
        <v>0</v>
      </c>
      <c r="D48" s="1485">
        <f>'IB_6.1.sz.mell'!D48</f>
        <v>0</v>
      </c>
      <c r="E48" s="278"/>
    </row>
    <row r="49" spans="1:5" s="98" customFormat="1" ht="12" customHeight="1" thickBot="1" x14ac:dyDescent="0.3">
      <c r="A49" s="32" t="s">
        <v>23</v>
      </c>
      <c r="B49" s="21" t="s">
        <v>287</v>
      </c>
      <c r="C49" s="407">
        <f>'IB_6.1.sz.mell'!C49</f>
        <v>0</v>
      </c>
      <c r="D49" s="725">
        <f>'IB_6.1.sz.mell'!D49</f>
        <v>0</v>
      </c>
      <c r="E49" s="273">
        <f>SUM(E50:E54)</f>
        <v>0</v>
      </c>
    </row>
    <row r="50" spans="1:5" s="98" customFormat="1" ht="12" customHeight="1" x14ac:dyDescent="0.2">
      <c r="A50" s="445" t="s">
        <v>94</v>
      </c>
      <c r="B50" s="426" t="s">
        <v>291</v>
      </c>
      <c r="C50" s="703">
        <f>'IB_6.1.sz.mell'!C50</f>
        <v>0</v>
      </c>
      <c r="D50" s="1486">
        <f>'IB_6.1.sz.mell'!D50</f>
        <v>0</v>
      </c>
      <c r="E50" s="300"/>
    </row>
    <row r="51" spans="1:5" s="98" customFormat="1" ht="12" customHeight="1" x14ac:dyDescent="0.2">
      <c r="A51" s="446" t="s">
        <v>95</v>
      </c>
      <c r="B51" s="427" t="s">
        <v>292</v>
      </c>
      <c r="C51" s="710">
        <f>'IB_6.1.sz.mell'!C51</f>
        <v>0</v>
      </c>
      <c r="D51" s="1484">
        <f>'IB_6.1.sz.mell'!D51</f>
        <v>0</v>
      </c>
      <c r="E51" s="277"/>
    </row>
    <row r="52" spans="1:5" s="98" customFormat="1" ht="12" customHeight="1" x14ac:dyDescent="0.2">
      <c r="A52" s="446" t="s">
        <v>288</v>
      </c>
      <c r="B52" s="427" t="s">
        <v>293</v>
      </c>
      <c r="C52" s="710">
        <f>'IB_6.1.sz.mell'!C52</f>
        <v>0</v>
      </c>
      <c r="D52" s="1484">
        <f>'IB_6.1.sz.mell'!D52</f>
        <v>0</v>
      </c>
      <c r="E52" s="277"/>
    </row>
    <row r="53" spans="1:5" s="98" customFormat="1" ht="12" customHeight="1" x14ac:dyDescent="0.2">
      <c r="A53" s="446" t="s">
        <v>289</v>
      </c>
      <c r="B53" s="427" t="s">
        <v>294</v>
      </c>
      <c r="C53" s="710">
        <f>'IB_6.1.sz.mell'!C53</f>
        <v>0</v>
      </c>
      <c r="D53" s="1484">
        <f>'IB_6.1.sz.mell'!D53</f>
        <v>0</v>
      </c>
      <c r="E53" s="277"/>
    </row>
    <row r="54" spans="1:5" s="98" customFormat="1" ht="12" customHeight="1" thickBot="1" x14ac:dyDescent="0.25">
      <c r="A54" s="447" t="s">
        <v>290</v>
      </c>
      <c r="B54" s="428" t="s">
        <v>295</v>
      </c>
      <c r="C54" s="790">
        <f>'IB_6.1.sz.mell'!C54</f>
        <v>0</v>
      </c>
      <c r="D54" s="1485">
        <f>'IB_6.1.sz.mell'!D54</f>
        <v>0</v>
      </c>
      <c r="E54" s="278"/>
    </row>
    <row r="55" spans="1:5" s="98" customFormat="1" ht="12" customHeight="1" thickBot="1" x14ac:dyDescent="0.3">
      <c r="A55" s="32" t="s">
        <v>180</v>
      </c>
      <c r="B55" s="21" t="s">
        <v>296</v>
      </c>
      <c r="C55" s="407">
        <f>'IB_6.1.sz.mell'!C55</f>
        <v>0</v>
      </c>
      <c r="D55" s="725">
        <f>'IB_6.1.sz.mell'!D55</f>
        <v>0</v>
      </c>
      <c r="E55" s="273">
        <f>SUM(E56:E58)</f>
        <v>0</v>
      </c>
    </row>
    <row r="56" spans="1:5" s="98" customFormat="1" ht="12" customHeight="1" x14ac:dyDescent="0.2">
      <c r="A56" s="445" t="s">
        <v>96</v>
      </c>
      <c r="B56" s="426" t="s">
        <v>297</v>
      </c>
      <c r="C56" s="699">
        <f>'IB_6.1.sz.mell'!C56</f>
        <v>0</v>
      </c>
      <c r="D56" s="1475">
        <f>'IB_6.1.sz.mell'!D56</f>
        <v>0</v>
      </c>
      <c r="E56" s="275"/>
    </row>
    <row r="57" spans="1:5" s="98" customFormat="1" ht="12" customHeight="1" x14ac:dyDescent="0.2">
      <c r="A57" s="446" t="s">
        <v>97</v>
      </c>
      <c r="B57" s="427" t="s">
        <v>426</v>
      </c>
      <c r="C57" s="717">
        <f>'IB_6.1.sz.mell'!C57</f>
        <v>0</v>
      </c>
      <c r="D57" s="1476">
        <f>'IB_6.1.sz.mell'!D57</f>
        <v>0</v>
      </c>
      <c r="E57" s="274"/>
    </row>
    <row r="58" spans="1:5" s="98" customFormat="1" ht="12" customHeight="1" x14ac:dyDescent="0.2">
      <c r="A58" s="446" t="s">
        <v>300</v>
      </c>
      <c r="B58" s="427" t="s">
        <v>298</v>
      </c>
      <c r="C58" s="717">
        <f>'IB_6.1.sz.mell'!C58</f>
        <v>0</v>
      </c>
      <c r="D58" s="1476">
        <f>'IB_6.1.sz.mell'!D58</f>
        <v>0</v>
      </c>
      <c r="E58" s="274"/>
    </row>
    <row r="59" spans="1:5" s="98" customFormat="1" ht="12" customHeight="1" thickBot="1" x14ac:dyDescent="0.25">
      <c r="A59" s="447" t="s">
        <v>301</v>
      </c>
      <c r="B59" s="428" t="s">
        <v>299</v>
      </c>
      <c r="C59" s="719">
        <f>'IB_6.1.sz.mell'!C59</f>
        <v>0</v>
      </c>
      <c r="D59" s="1477">
        <f>'IB_6.1.sz.mell'!D59</f>
        <v>0</v>
      </c>
      <c r="E59" s="276"/>
    </row>
    <row r="60" spans="1:5" s="98" customFormat="1" ht="12" customHeight="1" thickBot="1" x14ac:dyDescent="0.3">
      <c r="A60" s="32" t="s">
        <v>25</v>
      </c>
      <c r="B60" s="302" t="s">
        <v>302</v>
      </c>
      <c r="C60" s="407">
        <f>'IB_6.1.sz.mell'!C60</f>
        <v>0</v>
      </c>
      <c r="D60" s="725">
        <f>'IB_6.1.sz.mell'!D60</f>
        <v>0</v>
      </c>
      <c r="E60" s="273">
        <f>SUM(E61:E63)</f>
        <v>0</v>
      </c>
    </row>
    <row r="61" spans="1:5" s="98" customFormat="1" ht="12" customHeight="1" x14ac:dyDescent="0.2">
      <c r="A61" s="445" t="s">
        <v>181</v>
      </c>
      <c r="B61" s="426" t="s">
        <v>304</v>
      </c>
      <c r="C61" s="710">
        <f>'IB_6.1.sz.mell'!C61</f>
        <v>0</v>
      </c>
      <c r="D61" s="1484">
        <f>'IB_6.1.sz.mell'!D61</f>
        <v>0</v>
      </c>
      <c r="E61" s="277"/>
    </row>
    <row r="62" spans="1:5" s="98" customFormat="1" ht="12" customHeight="1" x14ac:dyDescent="0.2">
      <c r="A62" s="446" t="s">
        <v>182</v>
      </c>
      <c r="B62" s="427" t="s">
        <v>427</v>
      </c>
      <c r="C62" s="710">
        <f>'IB_6.1.sz.mell'!C62</f>
        <v>0</v>
      </c>
      <c r="D62" s="1484">
        <f>'IB_6.1.sz.mell'!D62</f>
        <v>0</v>
      </c>
      <c r="E62" s="277"/>
    </row>
    <row r="63" spans="1:5" s="98" customFormat="1" ht="12" customHeight="1" x14ac:dyDescent="0.2">
      <c r="A63" s="446" t="s">
        <v>231</v>
      </c>
      <c r="B63" s="427" t="s">
        <v>305</v>
      </c>
      <c r="C63" s="710">
        <f>'IB_6.1.sz.mell'!C63</f>
        <v>0</v>
      </c>
      <c r="D63" s="1484">
        <f>'IB_6.1.sz.mell'!D63</f>
        <v>0</v>
      </c>
      <c r="E63" s="277"/>
    </row>
    <row r="64" spans="1:5" s="98" customFormat="1" ht="12" customHeight="1" thickBot="1" x14ac:dyDescent="0.25">
      <c r="A64" s="447" t="s">
        <v>303</v>
      </c>
      <c r="B64" s="428" t="s">
        <v>306</v>
      </c>
      <c r="C64" s="710">
        <f>'IB_6.1.sz.mell'!C64</f>
        <v>0</v>
      </c>
      <c r="D64" s="1484">
        <f>'IB_6.1.sz.mell'!D64</f>
        <v>0</v>
      </c>
      <c r="E64" s="277"/>
    </row>
    <row r="65" spans="1:5" s="98" customFormat="1" ht="12" customHeight="1" thickBot="1" x14ac:dyDescent="0.3">
      <c r="A65" s="32" t="s">
        <v>26</v>
      </c>
      <c r="B65" s="21" t="s">
        <v>307</v>
      </c>
      <c r="C65" s="414">
        <f>'IB_6.1.sz.mell'!C65</f>
        <v>0</v>
      </c>
      <c r="D65" s="726">
        <f>'IB_6.1.sz.mell'!D65</f>
        <v>0</v>
      </c>
      <c r="E65" s="457">
        <f>+E8+E15+E22+E29+E37+E49+E55+E60</f>
        <v>0</v>
      </c>
    </row>
    <row r="66" spans="1:5" s="98" customFormat="1" ht="12" customHeight="1" thickBot="1" x14ac:dyDescent="0.25">
      <c r="A66" s="448" t="s">
        <v>394</v>
      </c>
      <c r="B66" s="302" t="s">
        <v>309</v>
      </c>
      <c r="C66" s="407">
        <f>'IB_6.1.sz.mell'!C66</f>
        <v>0</v>
      </c>
      <c r="D66" s="725">
        <f>'IB_6.1.sz.mell'!D66</f>
        <v>0</v>
      </c>
      <c r="E66" s="273">
        <f>SUM(E67:E69)</f>
        <v>0</v>
      </c>
    </row>
    <row r="67" spans="1:5" s="98" customFormat="1" ht="12" customHeight="1" x14ac:dyDescent="0.2">
      <c r="A67" s="445" t="s">
        <v>337</v>
      </c>
      <c r="B67" s="426" t="s">
        <v>310</v>
      </c>
      <c r="C67" s="710">
        <f>'IB_6.1.sz.mell'!C67</f>
        <v>0</v>
      </c>
      <c r="D67" s="1484">
        <f>'IB_6.1.sz.mell'!D67</f>
        <v>0</v>
      </c>
      <c r="E67" s="277"/>
    </row>
    <row r="68" spans="1:5" s="98" customFormat="1" ht="12" customHeight="1" x14ac:dyDescent="0.2">
      <c r="A68" s="446" t="s">
        <v>346</v>
      </c>
      <c r="B68" s="427" t="s">
        <v>311</v>
      </c>
      <c r="C68" s="710">
        <f>'IB_6.1.sz.mell'!C68</f>
        <v>0</v>
      </c>
      <c r="D68" s="1484">
        <f>'IB_6.1.sz.mell'!D68</f>
        <v>0</v>
      </c>
      <c r="E68" s="277"/>
    </row>
    <row r="69" spans="1:5" s="98" customFormat="1" ht="12" customHeight="1" thickBot="1" x14ac:dyDescent="0.25">
      <c r="A69" s="455" t="s">
        <v>347</v>
      </c>
      <c r="B69" s="796" t="s">
        <v>461</v>
      </c>
      <c r="C69" s="707">
        <f>'IB_6.1.sz.mell'!C69</f>
        <v>0</v>
      </c>
      <c r="D69" s="1487">
        <f>'IB_6.1.sz.mell'!D69</f>
        <v>0</v>
      </c>
      <c r="E69" s="958"/>
    </row>
    <row r="70" spans="1:5" s="98" customFormat="1" ht="12" customHeight="1" thickBot="1" x14ac:dyDescent="0.25">
      <c r="A70" s="448" t="s">
        <v>313</v>
      </c>
      <c r="B70" s="302" t="s">
        <v>314</v>
      </c>
      <c r="C70" s="407">
        <f>'IB_6.1.sz.mell'!C70</f>
        <v>0</v>
      </c>
      <c r="D70" s="407">
        <f>'IB_6.1.sz.mell'!D70</f>
        <v>0</v>
      </c>
      <c r="E70" s="273">
        <f>SUM(E71:E74)</f>
        <v>0</v>
      </c>
    </row>
    <row r="71" spans="1:5" s="98" customFormat="1" ht="12" customHeight="1" x14ac:dyDescent="0.2">
      <c r="A71" s="445" t="s">
        <v>149</v>
      </c>
      <c r="B71" s="574" t="s">
        <v>315</v>
      </c>
      <c r="C71" s="710">
        <f>'IB_6.1.sz.mell'!C71</f>
        <v>0</v>
      </c>
      <c r="D71" s="710">
        <f>'IB_6.1.sz.mell'!D71</f>
        <v>0</v>
      </c>
      <c r="E71" s="277"/>
    </row>
    <row r="72" spans="1:5" s="98" customFormat="1" ht="12" customHeight="1" x14ac:dyDescent="0.2">
      <c r="A72" s="446" t="s">
        <v>150</v>
      </c>
      <c r="B72" s="574" t="s">
        <v>571</v>
      </c>
      <c r="C72" s="710">
        <f>'IB_6.1.sz.mell'!C72</f>
        <v>0</v>
      </c>
      <c r="D72" s="710">
        <f>'IB_6.1.sz.mell'!D72</f>
        <v>0</v>
      </c>
      <c r="E72" s="277"/>
    </row>
    <row r="73" spans="1:5" s="98" customFormat="1" ht="12" customHeight="1" x14ac:dyDescent="0.2">
      <c r="A73" s="446" t="s">
        <v>338</v>
      </c>
      <c r="B73" s="574" t="s">
        <v>316</v>
      </c>
      <c r="C73" s="710">
        <f>'IB_6.1.sz.mell'!C73</f>
        <v>0</v>
      </c>
      <c r="D73" s="710">
        <f>'IB_6.1.sz.mell'!D73</f>
        <v>0</v>
      </c>
      <c r="E73" s="277"/>
    </row>
    <row r="74" spans="1:5" s="98" customFormat="1" ht="12" customHeight="1" thickBot="1" x14ac:dyDescent="0.3">
      <c r="A74" s="447" t="s">
        <v>339</v>
      </c>
      <c r="B74" s="575" t="s">
        <v>572</v>
      </c>
      <c r="C74" s="710">
        <f>'IB_6.1.sz.mell'!C74</f>
        <v>0</v>
      </c>
      <c r="D74" s="710">
        <f>'IB_6.1.sz.mell'!D74</f>
        <v>0</v>
      </c>
      <c r="E74" s="277"/>
    </row>
    <row r="75" spans="1:5" s="98" customFormat="1" ht="12" customHeight="1" thickBot="1" x14ac:dyDescent="0.25">
      <c r="A75" s="448" t="s">
        <v>317</v>
      </c>
      <c r="B75" s="302" t="s">
        <v>318</v>
      </c>
      <c r="C75" s="407">
        <f>'IB_6.1.sz.mell'!C75</f>
        <v>0</v>
      </c>
      <c r="D75" s="407">
        <f>'IB_6.1.sz.mell'!D75</f>
        <v>0</v>
      </c>
      <c r="E75" s="273">
        <f>SUM(E76:E77)</f>
        <v>0</v>
      </c>
    </row>
    <row r="76" spans="1:5" s="98" customFormat="1" ht="12" customHeight="1" x14ac:dyDescent="0.2">
      <c r="A76" s="445" t="s">
        <v>340</v>
      </c>
      <c r="B76" s="426" t="s">
        <v>319</v>
      </c>
      <c r="C76" s="710">
        <f>'IB_6.1.sz.mell'!C76</f>
        <v>0</v>
      </c>
      <c r="D76" s="710">
        <f>'IB_6.1.sz.mell'!D76</f>
        <v>0</v>
      </c>
      <c r="E76" s="277"/>
    </row>
    <row r="77" spans="1:5" s="98" customFormat="1" ht="12" customHeight="1" thickBot="1" x14ac:dyDescent="0.25">
      <c r="A77" s="447" t="s">
        <v>341</v>
      </c>
      <c r="B77" s="428" t="s">
        <v>320</v>
      </c>
      <c r="C77" s="710">
        <f>'IB_6.1.sz.mell'!C77</f>
        <v>0</v>
      </c>
      <c r="D77" s="710">
        <f>'IB_6.1.sz.mell'!D77</f>
        <v>0</v>
      </c>
      <c r="E77" s="277"/>
    </row>
    <row r="78" spans="1:5" s="97" customFormat="1" ht="12" customHeight="1" thickBot="1" x14ac:dyDescent="0.25">
      <c r="A78" s="448" t="s">
        <v>321</v>
      </c>
      <c r="B78" s="302" t="s">
        <v>322</v>
      </c>
      <c r="C78" s="407">
        <f>'IB_6.1.sz.mell'!C78</f>
        <v>0</v>
      </c>
      <c r="D78" s="407">
        <f>'IB_6.1.sz.mell'!D78</f>
        <v>0</v>
      </c>
      <c r="E78" s="273">
        <f>SUM(E79:E81)</f>
        <v>0</v>
      </c>
    </row>
    <row r="79" spans="1:5" s="98" customFormat="1" ht="12" customHeight="1" x14ac:dyDescent="0.2">
      <c r="A79" s="445" t="s">
        <v>342</v>
      </c>
      <c r="B79" s="426" t="s">
        <v>323</v>
      </c>
      <c r="C79" s="710">
        <f>'IB_6.1.sz.mell'!C79</f>
        <v>0</v>
      </c>
      <c r="D79" s="710">
        <f>'IB_6.1.sz.mell'!D79</f>
        <v>0</v>
      </c>
      <c r="E79" s="277"/>
    </row>
    <row r="80" spans="1:5" s="98" customFormat="1" ht="12" customHeight="1" x14ac:dyDescent="0.2">
      <c r="A80" s="446" t="s">
        <v>343</v>
      </c>
      <c r="B80" s="427" t="s">
        <v>324</v>
      </c>
      <c r="C80" s="710">
        <f>'IB_6.1.sz.mell'!C80</f>
        <v>0</v>
      </c>
      <c r="D80" s="710">
        <f>'IB_6.1.sz.mell'!D80</f>
        <v>0</v>
      </c>
      <c r="E80" s="277"/>
    </row>
    <row r="81" spans="1:5" s="98" customFormat="1" ht="12" customHeight="1" thickBot="1" x14ac:dyDescent="0.25">
      <c r="A81" s="447" t="s">
        <v>344</v>
      </c>
      <c r="B81" s="428" t="s">
        <v>573</v>
      </c>
      <c r="C81" s="710">
        <f>'IB_6.1.sz.mell'!C81</f>
        <v>0</v>
      </c>
      <c r="D81" s="710">
        <f>'IB_6.1.sz.mell'!D81</f>
        <v>0</v>
      </c>
      <c r="E81" s="277"/>
    </row>
    <row r="82" spans="1:5" s="98" customFormat="1" ht="12" customHeight="1" thickBot="1" x14ac:dyDescent="0.25">
      <c r="A82" s="448" t="s">
        <v>325</v>
      </c>
      <c r="B82" s="302" t="s">
        <v>345</v>
      </c>
      <c r="C82" s="407">
        <f>'IB_6.1.sz.mell'!C82</f>
        <v>0</v>
      </c>
      <c r="D82" s="407">
        <f>'IB_6.1.sz.mell'!D82</f>
        <v>0</v>
      </c>
      <c r="E82" s="273">
        <f>SUM(E83:E86)</f>
        <v>0</v>
      </c>
    </row>
    <row r="83" spans="1:5" s="98" customFormat="1" ht="12" customHeight="1" x14ac:dyDescent="0.2">
      <c r="A83" s="449" t="s">
        <v>326</v>
      </c>
      <c r="B83" s="426" t="s">
        <v>327</v>
      </c>
      <c r="C83" s="710">
        <f>'IB_6.1.sz.mell'!C83</f>
        <v>0</v>
      </c>
      <c r="D83" s="710">
        <f>'IB_6.1.sz.mell'!D83</f>
        <v>0</v>
      </c>
      <c r="E83" s="277"/>
    </row>
    <row r="84" spans="1:5" s="98" customFormat="1" ht="12" customHeight="1" x14ac:dyDescent="0.2">
      <c r="A84" s="450" t="s">
        <v>328</v>
      </c>
      <c r="B84" s="427" t="s">
        <v>329</v>
      </c>
      <c r="C84" s="710">
        <f>'IB_6.1.sz.mell'!C84</f>
        <v>0</v>
      </c>
      <c r="D84" s="710">
        <f>'IB_6.1.sz.mell'!D84</f>
        <v>0</v>
      </c>
      <c r="E84" s="277"/>
    </row>
    <row r="85" spans="1:5" s="98" customFormat="1" ht="12" customHeight="1" x14ac:dyDescent="0.2">
      <c r="A85" s="450" t="s">
        <v>330</v>
      </c>
      <c r="B85" s="427" t="s">
        <v>331</v>
      </c>
      <c r="C85" s="710">
        <f>'IB_6.1.sz.mell'!C85</f>
        <v>0</v>
      </c>
      <c r="D85" s="710">
        <f>'IB_6.1.sz.mell'!D85</f>
        <v>0</v>
      </c>
      <c r="E85" s="277"/>
    </row>
    <row r="86" spans="1:5" s="97" customFormat="1" ht="12" customHeight="1" thickBot="1" x14ac:dyDescent="0.25">
      <c r="A86" s="451" t="s">
        <v>332</v>
      </c>
      <c r="B86" s="428" t="s">
        <v>333</v>
      </c>
      <c r="C86" s="710">
        <f>'IB_6.1.sz.mell'!C86</f>
        <v>0</v>
      </c>
      <c r="D86" s="710">
        <f>'IB_6.1.sz.mell'!D86</f>
        <v>0</v>
      </c>
      <c r="E86" s="277"/>
    </row>
    <row r="87" spans="1:5" s="97" customFormat="1" ht="12" customHeight="1" thickBot="1" x14ac:dyDescent="0.25">
      <c r="A87" s="448" t="s">
        <v>334</v>
      </c>
      <c r="B87" s="302" t="s">
        <v>475</v>
      </c>
      <c r="C87" s="407">
        <f>'IB_6.1.sz.mell'!C87</f>
        <v>0</v>
      </c>
      <c r="D87" s="407">
        <f>'IB_6.1.sz.mell'!D87</f>
        <v>0</v>
      </c>
      <c r="E87" s="476"/>
    </row>
    <row r="88" spans="1:5" s="97" customFormat="1" ht="12" customHeight="1" thickBot="1" x14ac:dyDescent="0.25">
      <c r="A88" s="448" t="s">
        <v>507</v>
      </c>
      <c r="B88" s="302" t="s">
        <v>335</v>
      </c>
      <c r="C88" s="407">
        <f>'IB_6.1.sz.mell'!C88</f>
        <v>0</v>
      </c>
      <c r="D88" s="407">
        <f>'IB_6.1.sz.mell'!D88</f>
        <v>0</v>
      </c>
      <c r="E88" s="476"/>
    </row>
    <row r="89" spans="1:5" s="97" customFormat="1" ht="12" customHeight="1" thickBot="1" x14ac:dyDescent="0.25">
      <c r="A89" s="448" t="s">
        <v>508</v>
      </c>
      <c r="B89" s="433" t="s">
        <v>478</v>
      </c>
      <c r="C89" s="414">
        <f>'IB_6.1.sz.mell'!C89</f>
        <v>0</v>
      </c>
      <c r="D89" s="414">
        <f>'IB_6.1.sz.mell'!D89</f>
        <v>0</v>
      </c>
      <c r="E89" s="457">
        <f>+E66+E70+E75+E78+E82+E88+E87</f>
        <v>0</v>
      </c>
    </row>
    <row r="90" spans="1:5" s="97" customFormat="1" ht="12" customHeight="1" thickBot="1" x14ac:dyDescent="0.25">
      <c r="A90" s="452" t="s">
        <v>509</v>
      </c>
      <c r="B90" s="434" t="s">
        <v>510</v>
      </c>
      <c r="C90" s="414">
        <f>'IB_6.1.sz.mell'!C90</f>
        <v>0</v>
      </c>
      <c r="D90" s="414">
        <f>'IB_6.1.sz.mell'!D90</f>
        <v>0</v>
      </c>
      <c r="E90" s="457">
        <f>+E65+E89</f>
        <v>0</v>
      </c>
    </row>
    <row r="91" spans="1:5" s="98" customFormat="1" ht="15.15" customHeight="1" thickBot="1" x14ac:dyDescent="0.3">
      <c r="A91" s="245"/>
      <c r="B91" s="246"/>
      <c r="C91" s="372"/>
    </row>
    <row r="92" spans="1:5" s="69" customFormat="1" ht="16.5" customHeight="1" thickBot="1" x14ac:dyDescent="0.3">
      <c r="A92" s="1758" t="s">
        <v>57</v>
      </c>
      <c r="B92" s="1835"/>
      <c r="C92" s="1835"/>
      <c r="D92" s="1835"/>
      <c r="E92" s="1836"/>
    </row>
    <row r="93" spans="1:5" s="99" customFormat="1" ht="12" customHeight="1" thickBot="1" x14ac:dyDescent="0.3">
      <c r="A93" s="419" t="s">
        <v>18</v>
      </c>
      <c r="B93" s="28" t="s">
        <v>514</v>
      </c>
      <c r="C93" s="406">
        <f>'IB_6.1.sz.mell'!C93</f>
        <v>0</v>
      </c>
      <c r="D93" s="406">
        <f>'IB_6.1.sz.mell'!D93</f>
        <v>0</v>
      </c>
      <c r="E93" s="501">
        <f>+E94+E95+E96+E97+E98+E111</f>
        <v>0</v>
      </c>
    </row>
    <row r="94" spans="1:5" ht="12" customHeight="1" x14ac:dyDescent="0.25">
      <c r="A94" s="453" t="s">
        <v>98</v>
      </c>
      <c r="B94" s="10" t="s">
        <v>49</v>
      </c>
      <c r="C94" s="715">
        <f>'IB_6.1.sz.mell'!C94</f>
        <v>0</v>
      </c>
      <c r="D94" s="715">
        <f>'IB_6.1.sz.mell'!D94</f>
        <v>0</v>
      </c>
      <c r="E94" s="502"/>
    </row>
    <row r="95" spans="1:5" ht="12" customHeight="1" x14ac:dyDescent="0.25">
      <c r="A95" s="446" t="s">
        <v>99</v>
      </c>
      <c r="B95" s="8" t="s">
        <v>183</v>
      </c>
      <c r="C95" s="717">
        <f>'IB_6.1.sz.mell'!C95</f>
        <v>0</v>
      </c>
      <c r="D95" s="717">
        <f>'IB_6.1.sz.mell'!D95</f>
        <v>0</v>
      </c>
      <c r="E95" s="274"/>
    </row>
    <row r="96" spans="1:5" ht="12" customHeight="1" x14ac:dyDescent="0.25">
      <c r="A96" s="446" t="s">
        <v>100</v>
      </c>
      <c r="B96" s="8" t="s">
        <v>140</v>
      </c>
      <c r="C96" s="719">
        <f>'IB_6.1.sz.mell'!C96</f>
        <v>0</v>
      </c>
      <c r="D96" s="717">
        <f>'IB_6.1.sz.mell'!D96</f>
        <v>0</v>
      </c>
      <c r="E96" s="276"/>
    </row>
    <row r="97" spans="1:5" ht="12" customHeight="1" x14ac:dyDescent="0.25">
      <c r="A97" s="446" t="s">
        <v>101</v>
      </c>
      <c r="B97" s="11" t="s">
        <v>184</v>
      </c>
      <c r="C97" s="719">
        <f>'IB_6.1.sz.mell'!C97</f>
        <v>0</v>
      </c>
      <c r="D97" s="1477">
        <f>'IB_6.1.sz.mell'!D97</f>
        <v>0</v>
      </c>
      <c r="E97" s="276"/>
    </row>
    <row r="98" spans="1:5" ht="12" customHeight="1" x14ac:dyDescent="0.25">
      <c r="A98" s="446" t="s">
        <v>112</v>
      </c>
      <c r="B98" s="19" t="s">
        <v>185</v>
      </c>
      <c r="C98" s="719">
        <f>'IB_6.1.sz.mell'!C98</f>
        <v>0</v>
      </c>
      <c r="D98" s="1477">
        <f>'IB_6.1.sz.mell'!D98</f>
        <v>0</v>
      </c>
      <c r="E98" s="276"/>
    </row>
    <row r="99" spans="1:5" ht="12" customHeight="1" x14ac:dyDescent="0.25">
      <c r="A99" s="446" t="s">
        <v>102</v>
      </c>
      <c r="B99" s="8" t="s">
        <v>511</v>
      </c>
      <c r="C99" s="719">
        <f>'IB_6.1.sz.mell'!C99</f>
        <v>0</v>
      </c>
      <c r="D99" s="1477">
        <f>'IB_6.1.sz.mell'!D99</f>
        <v>0</v>
      </c>
      <c r="E99" s="276"/>
    </row>
    <row r="100" spans="1:5" ht="12" customHeight="1" x14ac:dyDescent="0.2">
      <c r="A100" s="446" t="s">
        <v>103</v>
      </c>
      <c r="B100" s="146" t="s">
        <v>441</v>
      </c>
      <c r="C100" s="719">
        <f>'IB_6.1.sz.mell'!C100</f>
        <v>0</v>
      </c>
      <c r="D100" s="1477">
        <f>'IB_6.1.sz.mell'!D100</f>
        <v>0</v>
      </c>
      <c r="E100" s="276"/>
    </row>
    <row r="101" spans="1:5" ht="12" customHeight="1" x14ac:dyDescent="0.2">
      <c r="A101" s="446" t="s">
        <v>113</v>
      </c>
      <c r="B101" s="146" t="s">
        <v>440</v>
      </c>
      <c r="C101" s="719">
        <f>'IB_6.1.sz.mell'!C101</f>
        <v>0</v>
      </c>
      <c r="D101" s="1477">
        <f>'IB_6.1.sz.mell'!D101</f>
        <v>0</v>
      </c>
      <c r="E101" s="276"/>
    </row>
    <row r="102" spans="1:5" ht="12" customHeight="1" x14ac:dyDescent="0.2">
      <c r="A102" s="446" t="s">
        <v>114</v>
      </c>
      <c r="B102" s="146" t="s">
        <v>351</v>
      </c>
      <c r="C102" s="719">
        <f>'IB_6.1.sz.mell'!C102</f>
        <v>0</v>
      </c>
      <c r="D102" s="1477">
        <f>'IB_6.1.sz.mell'!D102</f>
        <v>0</v>
      </c>
      <c r="E102" s="276"/>
    </row>
    <row r="103" spans="1:5" ht="12" customHeight="1" x14ac:dyDescent="0.25">
      <c r="A103" s="446" t="s">
        <v>115</v>
      </c>
      <c r="B103" s="147" t="s">
        <v>352</v>
      </c>
      <c r="C103" s="719">
        <f>'IB_6.1.sz.mell'!C103</f>
        <v>0</v>
      </c>
      <c r="D103" s="1477">
        <f>'IB_6.1.sz.mell'!D103</f>
        <v>0</v>
      </c>
      <c r="E103" s="276"/>
    </row>
    <row r="104" spans="1:5" ht="12" customHeight="1" x14ac:dyDescent="0.25">
      <c r="A104" s="446" t="s">
        <v>116</v>
      </c>
      <c r="B104" s="147" t="s">
        <v>353</v>
      </c>
      <c r="C104" s="719">
        <f>'IB_6.1.sz.mell'!C104</f>
        <v>0</v>
      </c>
      <c r="D104" s="1477">
        <f>'IB_6.1.sz.mell'!D104</f>
        <v>0</v>
      </c>
      <c r="E104" s="276"/>
    </row>
    <row r="105" spans="1:5" ht="12" customHeight="1" x14ac:dyDescent="0.2">
      <c r="A105" s="446" t="s">
        <v>118</v>
      </c>
      <c r="B105" s="146" t="s">
        <v>354</v>
      </c>
      <c r="C105" s="719">
        <f>'IB_6.1.sz.mell'!C105</f>
        <v>0</v>
      </c>
      <c r="D105" s="1477">
        <f>'IB_6.1.sz.mell'!D105</f>
        <v>0</v>
      </c>
      <c r="E105" s="276"/>
    </row>
    <row r="106" spans="1:5" ht="12" customHeight="1" x14ac:dyDescent="0.2">
      <c r="A106" s="446" t="s">
        <v>186</v>
      </c>
      <c r="B106" s="146" t="s">
        <v>355</v>
      </c>
      <c r="C106" s="719">
        <f>'IB_6.1.sz.mell'!C106</f>
        <v>0</v>
      </c>
      <c r="D106" s="1477">
        <f>'IB_6.1.sz.mell'!D106</f>
        <v>0</v>
      </c>
      <c r="E106" s="276"/>
    </row>
    <row r="107" spans="1:5" ht="12" customHeight="1" x14ac:dyDescent="0.25">
      <c r="A107" s="446" t="s">
        <v>349</v>
      </c>
      <c r="B107" s="147" t="s">
        <v>356</v>
      </c>
      <c r="C107" s="717">
        <f>'IB_6.1.sz.mell'!C107</f>
        <v>0</v>
      </c>
      <c r="D107" s="1477">
        <f>'IB_6.1.sz.mell'!D107</f>
        <v>0</v>
      </c>
      <c r="E107" s="276"/>
    </row>
    <row r="108" spans="1:5" ht="12" customHeight="1" x14ac:dyDescent="0.25">
      <c r="A108" s="454" t="s">
        <v>350</v>
      </c>
      <c r="B108" s="148" t="s">
        <v>357</v>
      </c>
      <c r="C108" s="719">
        <f>'IB_6.1.sz.mell'!C108</f>
        <v>0</v>
      </c>
      <c r="D108" s="1477">
        <f>'IB_6.1.sz.mell'!D108</f>
        <v>0</v>
      </c>
      <c r="E108" s="276"/>
    </row>
    <row r="109" spans="1:5" ht="12" customHeight="1" x14ac:dyDescent="0.25">
      <c r="A109" s="446" t="s">
        <v>438</v>
      </c>
      <c r="B109" s="148" t="s">
        <v>358</v>
      </c>
      <c r="C109" s="719">
        <f>'IB_6.1.sz.mell'!C109</f>
        <v>0</v>
      </c>
      <c r="D109" s="1477">
        <f>'IB_6.1.sz.mell'!D109</f>
        <v>0</v>
      </c>
      <c r="E109" s="276"/>
    </row>
    <row r="110" spans="1:5" ht="12" customHeight="1" x14ac:dyDescent="0.25">
      <c r="A110" s="446" t="s">
        <v>439</v>
      </c>
      <c r="B110" s="147" t="s">
        <v>359</v>
      </c>
      <c r="C110" s="717">
        <f>'IB_6.1.sz.mell'!C110</f>
        <v>0</v>
      </c>
      <c r="D110" s="1476">
        <f>'IB_6.1.sz.mell'!D110</f>
        <v>0</v>
      </c>
      <c r="E110" s="274"/>
    </row>
    <row r="111" spans="1:5" ht="12" customHeight="1" x14ac:dyDescent="0.25">
      <c r="A111" s="446" t="s">
        <v>443</v>
      </c>
      <c r="B111" s="11" t="s">
        <v>50</v>
      </c>
      <c r="C111" s="717">
        <f>'IB_6.1.sz.mell'!C111</f>
        <v>0</v>
      </c>
      <c r="D111" s="1476">
        <f>'IB_6.1.sz.mell'!D111</f>
        <v>0</v>
      </c>
      <c r="E111" s="274"/>
    </row>
    <row r="112" spans="1:5" ht="12" customHeight="1" x14ac:dyDescent="0.25">
      <c r="A112" s="447" t="s">
        <v>444</v>
      </c>
      <c r="B112" s="8" t="s">
        <v>512</v>
      </c>
      <c r="C112" s="719">
        <f>'IB_6.1.sz.mell'!C112</f>
        <v>0</v>
      </c>
      <c r="D112" s="1477">
        <f>'IB_6.1.sz.mell'!D112</f>
        <v>0</v>
      </c>
      <c r="E112" s="276"/>
    </row>
    <row r="113" spans="1:5" ht="12" customHeight="1" thickBot="1" x14ac:dyDescent="0.3">
      <c r="A113" s="455" t="s">
        <v>445</v>
      </c>
      <c r="B113" s="149" t="s">
        <v>513</v>
      </c>
      <c r="C113" s="721">
        <f>'IB_6.1.sz.mell'!C113</f>
        <v>0</v>
      </c>
      <c r="D113" s="1515">
        <f>'IB_6.1.sz.mell'!D113</f>
        <v>0</v>
      </c>
      <c r="E113" s="503"/>
    </row>
    <row r="114" spans="1:5" ht="12" customHeight="1" thickBot="1" x14ac:dyDescent="0.3">
      <c r="A114" s="32" t="s">
        <v>19</v>
      </c>
      <c r="B114" s="27" t="s">
        <v>360</v>
      </c>
      <c r="C114" s="407">
        <f>'IB_6.1.sz.mell'!C114</f>
        <v>0</v>
      </c>
      <c r="D114" s="725">
        <f>'IB_6.1.sz.mell'!D114</f>
        <v>0</v>
      </c>
      <c r="E114" s="273">
        <f>+E115+E117+E119</f>
        <v>0</v>
      </c>
    </row>
    <row r="115" spans="1:5" ht="12" customHeight="1" x14ac:dyDescent="0.25">
      <c r="A115" s="445" t="s">
        <v>104</v>
      </c>
      <c r="B115" s="8" t="s">
        <v>230</v>
      </c>
      <c r="C115" s="699">
        <f>'IB_6.1.sz.mell'!C115</f>
        <v>0</v>
      </c>
      <c r="D115" s="1475">
        <f>'IB_6.1.sz.mell'!D115</f>
        <v>0</v>
      </c>
      <c r="E115" s="275"/>
    </row>
    <row r="116" spans="1:5" ht="12" customHeight="1" x14ac:dyDescent="0.25">
      <c r="A116" s="445" t="s">
        <v>105</v>
      </c>
      <c r="B116" s="12" t="s">
        <v>364</v>
      </c>
      <c r="C116" s="699">
        <f>'IB_6.1.sz.mell'!C116</f>
        <v>0</v>
      </c>
      <c r="D116" s="1475">
        <f>'IB_6.1.sz.mell'!D116</f>
        <v>0</v>
      </c>
      <c r="E116" s="275"/>
    </row>
    <row r="117" spans="1:5" ht="12" customHeight="1" x14ac:dyDescent="0.25">
      <c r="A117" s="445" t="s">
        <v>106</v>
      </c>
      <c r="B117" s="12" t="s">
        <v>187</v>
      </c>
      <c r="C117" s="717">
        <f>'IB_6.1.sz.mell'!C117</f>
        <v>0</v>
      </c>
      <c r="D117" s="1476">
        <f>'IB_6.1.sz.mell'!D117</f>
        <v>0</v>
      </c>
      <c r="E117" s="274"/>
    </row>
    <row r="118" spans="1:5" ht="12" customHeight="1" x14ac:dyDescent="0.25">
      <c r="A118" s="445" t="s">
        <v>107</v>
      </c>
      <c r="B118" s="12" t="s">
        <v>365</v>
      </c>
      <c r="C118" s="717">
        <f>'IB_6.1.sz.mell'!C118</f>
        <v>0</v>
      </c>
      <c r="D118" s="1476">
        <f>'IB_6.1.sz.mell'!D118</f>
        <v>0</v>
      </c>
      <c r="E118" s="274"/>
    </row>
    <row r="119" spans="1:5" ht="12" customHeight="1" x14ac:dyDescent="0.25">
      <c r="A119" s="445" t="s">
        <v>108</v>
      </c>
      <c r="B119" s="304" t="s">
        <v>232</v>
      </c>
      <c r="C119" s="717">
        <f>'IB_6.1.sz.mell'!C119</f>
        <v>0</v>
      </c>
      <c r="D119" s="1476">
        <f>'IB_6.1.sz.mell'!D119</f>
        <v>0</v>
      </c>
      <c r="E119" s="274"/>
    </row>
    <row r="120" spans="1:5" ht="12" customHeight="1" x14ac:dyDescent="0.25">
      <c r="A120" s="445" t="s">
        <v>117</v>
      </c>
      <c r="B120" s="303" t="s">
        <v>428</v>
      </c>
      <c r="C120" s="717">
        <f>'IB_6.1.sz.mell'!C120</f>
        <v>0</v>
      </c>
      <c r="D120" s="1476">
        <f>'IB_6.1.sz.mell'!D120</f>
        <v>0</v>
      </c>
      <c r="E120" s="274"/>
    </row>
    <row r="121" spans="1:5" ht="12" customHeight="1" x14ac:dyDescent="0.25">
      <c r="A121" s="445" t="s">
        <v>119</v>
      </c>
      <c r="B121" s="422" t="s">
        <v>370</v>
      </c>
      <c r="C121" s="717">
        <f>'IB_6.1.sz.mell'!C121</f>
        <v>0</v>
      </c>
      <c r="D121" s="1476">
        <f>'IB_6.1.sz.mell'!D121</f>
        <v>0</v>
      </c>
      <c r="E121" s="274"/>
    </row>
    <row r="122" spans="1:5" ht="12" customHeight="1" x14ac:dyDescent="0.25">
      <c r="A122" s="445" t="s">
        <v>188</v>
      </c>
      <c r="B122" s="147" t="s">
        <v>353</v>
      </c>
      <c r="C122" s="717">
        <f>'IB_6.1.sz.mell'!C122</f>
        <v>0</v>
      </c>
      <c r="D122" s="1476">
        <f>'IB_6.1.sz.mell'!D122</f>
        <v>0</v>
      </c>
      <c r="E122" s="274"/>
    </row>
    <row r="123" spans="1:5" ht="12" customHeight="1" x14ac:dyDescent="0.25">
      <c r="A123" s="445" t="s">
        <v>189</v>
      </c>
      <c r="B123" s="147" t="s">
        <v>369</v>
      </c>
      <c r="C123" s="717">
        <f>'IB_6.1.sz.mell'!C123</f>
        <v>0</v>
      </c>
      <c r="D123" s="1476">
        <f>'IB_6.1.sz.mell'!D123</f>
        <v>0</v>
      </c>
      <c r="E123" s="274"/>
    </row>
    <row r="124" spans="1:5" ht="12" customHeight="1" x14ac:dyDescent="0.25">
      <c r="A124" s="445" t="s">
        <v>190</v>
      </c>
      <c r="B124" s="147" t="s">
        <v>368</v>
      </c>
      <c r="C124" s="717">
        <f>'IB_6.1.sz.mell'!C124</f>
        <v>0</v>
      </c>
      <c r="D124" s="1476">
        <f>'IB_6.1.sz.mell'!D124</f>
        <v>0</v>
      </c>
      <c r="E124" s="274"/>
    </row>
    <row r="125" spans="1:5" ht="12" customHeight="1" x14ac:dyDescent="0.25">
      <c r="A125" s="445" t="s">
        <v>361</v>
      </c>
      <c r="B125" s="147" t="s">
        <v>356</v>
      </c>
      <c r="C125" s="717">
        <f>'IB_6.1.sz.mell'!C125</f>
        <v>0</v>
      </c>
      <c r="D125" s="1476">
        <f>'IB_6.1.sz.mell'!D125</f>
        <v>0</v>
      </c>
      <c r="E125" s="274"/>
    </row>
    <row r="126" spans="1:5" ht="12" customHeight="1" x14ac:dyDescent="0.25">
      <c r="A126" s="445" t="s">
        <v>362</v>
      </c>
      <c r="B126" s="147" t="s">
        <v>367</v>
      </c>
      <c r="C126" s="717">
        <f>'IB_6.1.sz.mell'!C126</f>
        <v>0</v>
      </c>
      <c r="D126" s="1476">
        <f>'IB_6.1.sz.mell'!D126</f>
        <v>0</v>
      </c>
      <c r="E126" s="274"/>
    </row>
    <row r="127" spans="1:5" ht="12" customHeight="1" thickBot="1" x14ac:dyDescent="0.3">
      <c r="A127" s="454" t="s">
        <v>363</v>
      </c>
      <c r="B127" s="147" t="s">
        <v>366</v>
      </c>
      <c r="C127" s="719">
        <f>'IB_6.1.sz.mell'!C127</f>
        <v>0</v>
      </c>
      <c r="D127" s="1477">
        <f>'IB_6.1.sz.mell'!D127</f>
        <v>0</v>
      </c>
      <c r="E127" s="276"/>
    </row>
    <row r="128" spans="1:5" ht="12" customHeight="1" thickBot="1" x14ac:dyDescent="0.3">
      <c r="A128" s="32" t="s">
        <v>20</v>
      </c>
      <c r="B128" s="128" t="s">
        <v>448</v>
      </c>
      <c r="C128" s="407">
        <f>'IB_6.1.sz.mell'!C128</f>
        <v>0</v>
      </c>
      <c r="D128" s="725">
        <f>'IB_6.1.sz.mell'!D128</f>
        <v>0</v>
      </c>
      <c r="E128" s="273">
        <f>+E93+E114</f>
        <v>0</v>
      </c>
    </row>
    <row r="129" spans="1:11" ht="12" customHeight="1" thickBot="1" x14ac:dyDescent="0.3">
      <c r="A129" s="32" t="s">
        <v>21</v>
      </c>
      <c r="B129" s="128" t="s">
        <v>449</v>
      </c>
      <c r="C129" s="407">
        <f>'IB_6.1.sz.mell'!C129</f>
        <v>0</v>
      </c>
      <c r="D129" s="725">
        <f>'IB_6.1.sz.mell'!D129</f>
        <v>0</v>
      </c>
      <c r="E129" s="273">
        <f>+E130+E131+E132</f>
        <v>0</v>
      </c>
    </row>
    <row r="130" spans="1:11" s="99" customFormat="1" ht="12" customHeight="1" x14ac:dyDescent="0.25">
      <c r="A130" s="445" t="s">
        <v>268</v>
      </c>
      <c r="B130" s="9" t="s">
        <v>517</v>
      </c>
      <c r="C130" s="717">
        <f>'IB_6.1.sz.mell'!C130</f>
        <v>0</v>
      </c>
      <c r="D130" s="1476">
        <f>'IB_6.1.sz.mell'!D130</f>
        <v>0</v>
      </c>
      <c r="E130" s="274"/>
    </row>
    <row r="131" spans="1:11" ht="12" customHeight="1" x14ac:dyDescent="0.25">
      <c r="A131" s="445" t="s">
        <v>269</v>
      </c>
      <c r="B131" s="9" t="s">
        <v>457</v>
      </c>
      <c r="C131" s="717">
        <f>'IB_6.1.sz.mell'!C131</f>
        <v>0</v>
      </c>
      <c r="D131" s="1476">
        <f>'IB_6.1.sz.mell'!D131</f>
        <v>0</v>
      </c>
      <c r="E131" s="274"/>
    </row>
    <row r="132" spans="1:11" ht="12" customHeight="1" thickBot="1" x14ac:dyDescent="0.3">
      <c r="A132" s="454" t="s">
        <v>270</v>
      </c>
      <c r="B132" s="7" t="s">
        <v>516</v>
      </c>
      <c r="C132" s="717">
        <f>'IB_6.1.sz.mell'!C132</f>
        <v>0</v>
      </c>
      <c r="D132" s="1476">
        <f>'IB_6.1.sz.mell'!D132</f>
        <v>0</v>
      </c>
      <c r="E132" s="274"/>
    </row>
    <row r="133" spans="1:11" ht="12" customHeight="1" thickBot="1" x14ac:dyDescent="0.3">
      <c r="A133" s="32" t="s">
        <v>22</v>
      </c>
      <c r="B133" s="128" t="s">
        <v>450</v>
      </c>
      <c r="C133" s="407">
        <f>'IB_6.1.sz.mell'!C133</f>
        <v>0</v>
      </c>
      <c r="D133" s="725">
        <f>'IB_6.1.sz.mell'!D133</f>
        <v>0</v>
      </c>
      <c r="E133" s="273">
        <f>+E134+E135+E136+E137+E138+E139</f>
        <v>0</v>
      </c>
    </row>
    <row r="134" spans="1:11" ht="12" customHeight="1" x14ac:dyDescent="0.25">
      <c r="A134" s="445" t="s">
        <v>91</v>
      </c>
      <c r="B134" s="9" t="s">
        <v>459</v>
      </c>
      <c r="C134" s="717">
        <f>'IB_6.1.sz.mell'!C134</f>
        <v>0</v>
      </c>
      <c r="D134" s="1476">
        <f>'IB_6.1.sz.mell'!D134</f>
        <v>0</v>
      </c>
      <c r="E134" s="274"/>
    </row>
    <row r="135" spans="1:11" ht="12" customHeight="1" x14ac:dyDescent="0.25">
      <c r="A135" s="445" t="s">
        <v>92</v>
      </c>
      <c r="B135" s="9" t="s">
        <v>451</v>
      </c>
      <c r="C135" s="717">
        <f>'IB_6.1.sz.mell'!C135</f>
        <v>0</v>
      </c>
      <c r="D135" s="1476">
        <f>'IB_6.1.sz.mell'!D135</f>
        <v>0</v>
      </c>
      <c r="E135" s="274"/>
    </row>
    <row r="136" spans="1:11" ht="12" customHeight="1" x14ac:dyDescent="0.25">
      <c r="A136" s="445" t="s">
        <v>93</v>
      </c>
      <c r="B136" s="9" t="s">
        <v>452</v>
      </c>
      <c r="C136" s="717">
        <f>'IB_6.1.sz.mell'!C136</f>
        <v>0</v>
      </c>
      <c r="D136" s="1476">
        <f>'IB_6.1.sz.mell'!D136</f>
        <v>0</v>
      </c>
      <c r="E136" s="274"/>
    </row>
    <row r="137" spans="1:11" ht="12" customHeight="1" x14ac:dyDescent="0.25">
      <c r="A137" s="445" t="s">
        <v>175</v>
      </c>
      <c r="B137" s="9" t="s">
        <v>515</v>
      </c>
      <c r="C137" s="717">
        <f>'IB_6.1.sz.mell'!C137</f>
        <v>0</v>
      </c>
      <c r="D137" s="1476">
        <f>'IB_6.1.sz.mell'!D137</f>
        <v>0</v>
      </c>
      <c r="E137" s="274"/>
    </row>
    <row r="138" spans="1:11" ht="12" customHeight="1" x14ac:dyDescent="0.25">
      <c r="A138" s="445" t="s">
        <v>176</v>
      </c>
      <c r="B138" s="9" t="s">
        <v>454</v>
      </c>
      <c r="C138" s="717">
        <f>'IB_6.1.sz.mell'!C138</f>
        <v>0</v>
      </c>
      <c r="D138" s="1476">
        <f>'IB_6.1.sz.mell'!D138</f>
        <v>0</v>
      </c>
      <c r="E138" s="274"/>
    </row>
    <row r="139" spans="1:11" s="99" customFormat="1" ht="12" customHeight="1" thickBot="1" x14ac:dyDescent="0.3">
      <c r="A139" s="454" t="s">
        <v>177</v>
      </c>
      <c r="B139" s="7" t="s">
        <v>455</v>
      </c>
      <c r="C139" s="717">
        <f>'IB_6.1.sz.mell'!C139</f>
        <v>0</v>
      </c>
      <c r="D139" s="1476">
        <f>'IB_6.1.sz.mell'!D139</f>
        <v>0</v>
      </c>
      <c r="E139" s="274"/>
    </row>
    <row r="140" spans="1:11" ht="12" customHeight="1" thickBot="1" x14ac:dyDescent="0.3">
      <c r="A140" s="32" t="s">
        <v>23</v>
      </c>
      <c r="B140" s="128" t="s">
        <v>541</v>
      </c>
      <c r="C140" s="414">
        <f>'IB_6.1.sz.mell'!C140</f>
        <v>0</v>
      </c>
      <c r="D140" s="726">
        <f>'IB_6.1.sz.mell'!D140</f>
        <v>0</v>
      </c>
      <c r="E140" s="457">
        <f>+E141+E142+E144+E145+E143</f>
        <v>0</v>
      </c>
      <c r="K140" s="256"/>
    </row>
    <row r="141" spans="1:11" x14ac:dyDescent="0.25">
      <c r="A141" s="445" t="s">
        <v>94</v>
      </c>
      <c r="B141" s="9" t="s">
        <v>371</v>
      </c>
      <c r="C141" s="717">
        <f>'IB_6.1.sz.mell'!C141</f>
        <v>0</v>
      </c>
      <c r="D141" s="1476">
        <f>'IB_6.1.sz.mell'!D141</f>
        <v>0</v>
      </c>
      <c r="E141" s="274"/>
    </row>
    <row r="142" spans="1:11" ht="12" customHeight="1" x14ac:dyDescent="0.25">
      <c r="A142" s="445" t="s">
        <v>95</v>
      </c>
      <c r="B142" s="9" t="s">
        <v>372</v>
      </c>
      <c r="C142" s="717">
        <f>'IB_6.1.sz.mell'!C142</f>
        <v>0</v>
      </c>
      <c r="D142" s="1476">
        <f>'IB_6.1.sz.mell'!D142</f>
        <v>0</v>
      </c>
      <c r="E142" s="274"/>
    </row>
    <row r="143" spans="1:11" ht="12" customHeight="1" x14ac:dyDescent="0.25">
      <c r="A143" s="445" t="s">
        <v>288</v>
      </c>
      <c r="B143" s="9" t="s">
        <v>540</v>
      </c>
      <c r="C143" s="717">
        <f>'IB_6.1.sz.mell'!C143</f>
        <v>0</v>
      </c>
      <c r="D143" s="1476">
        <f>'IB_6.1.sz.mell'!D143</f>
        <v>0</v>
      </c>
      <c r="E143" s="274"/>
    </row>
    <row r="144" spans="1:11" s="99" customFormat="1" ht="12" customHeight="1" x14ac:dyDescent="0.25">
      <c r="A144" s="445" t="s">
        <v>289</v>
      </c>
      <c r="B144" s="9" t="s">
        <v>464</v>
      </c>
      <c r="C144" s="717">
        <f>'IB_6.1.sz.mell'!C144</f>
        <v>0</v>
      </c>
      <c r="D144" s="1476">
        <f>'IB_6.1.sz.mell'!D144</f>
        <v>0</v>
      </c>
      <c r="E144" s="274"/>
    </row>
    <row r="145" spans="1:5" s="99" customFormat="1" ht="12" customHeight="1" thickBot="1" x14ac:dyDescent="0.3">
      <c r="A145" s="454" t="s">
        <v>290</v>
      </c>
      <c r="B145" s="7" t="s">
        <v>390</v>
      </c>
      <c r="C145" s="717">
        <f>'IB_6.1.sz.mell'!C145</f>
        <v>0</v>
      </c>
      <c r="D145" s="1476">
        <f>'IB_6.1.sz.mell'!D145</f>
        <v>0</v>
      </c>
      <c r="E145" s="274"/>
    </row>
    <row r="146" spans="1:5" s="99" customFormat="1" ht="12" customHeight="1" thickBot="1" x14ac:dyDescent="0.3">
      <c r="A146" s="32" t="s">
        <v>24</v>
      </c>
      <c r="B146" s="128" t="s">
        <v>465</v>
      </c>
      <c r="C146" s="511">
        <f>'IB_6.1.sz.mell'!C146</f>
        <v>0</v>
      </c>
      <c r="D146" s="727">
        <f>'IB_6.1.sz.mell'!D146</f>
        <v>0</v>
      </c>
      <c r="E146" s="505">
        <f>+E147+E148+E149+E150+E151</f>
        <v>0</v>
      </c>
    </row>
    <row r="147" spans="1:5" s="99" customFormat="1" ht="12" customHeight="1" x14ac:dyDescent="0.25">
      <c r="A147" s="445" t="s">
        <v>96</v>
      </c>
      <c r="B147" s="9" t="s">
        <v>460</v>
      </c>
      <c r="C147" s="717">
        <f>'IB_6.1.sz.mell'!C147</f>
        <v>0</v>
      </c>
      <c r="D147" s="1476">
        <f>'IB_6.1.sz.mell'!D147</f>
        <v>0</v>
      </c>
      <c r="E147" s="274"/>
    </row>
    <row r="148" spans="1:5" s="99" customFormat="1" ht="12" customHeight="1" x14ac:dyDescent="0.25">
      <c r="A148" s="445" t="s">
        <v>97</v>
      </c>
      <c r="B148" s="9" t="s">
        <v>467</v>
      </c>
      <c r="C148" s="717">
        <f>'IB_6.1.sz.mell'!C148</f>
        <v>0</v>
      </c>
      <c r="D148" s="1476">
        <f>'IB_6.1.sz.mell'!D148</f>
        <v>0</v>
      </c>
      <c r="E148" s="274"/>
    </row>
    <row r="149" spans="1:5" s="99" customFormat="1" ht="12" customHeight="1" x14ac:dyDescent="0.25">
      <c r="A149" s="445" t="s">
        <v>300</v>
      </c>
      <c r="B149" s="9" t="s">
        <v>462</v>
      </c>
      <c r="C149" s="717">
        <f>'IB_6.1.sz.mell'!C149</f>
        <v>0</v>
      </c>
      <c r="D149" s="1476">
        <f>'IB_6.1.sz.mell'!D149</f>
        <v>0</v>
      </c>
      <c r="E149" s="274"/>
    </row>
    <row r="150" spans="1:5" s="99" customFormat="1" ht="12" customHeight="1" x14ac:dyDescent="0.25">
      <c r="A150" s="445" t="s">
        <v>301</v>
      </c>
      <c r="B150" s="9" t="s">
        <v>518</v>
      </c>
      <c r="C150" s="717">
        <f>'IB_6.1.sz.mell'!C150</f>
        <v>0</v>
      </c>
      <c r="D150" s="1476">
        <f>'IB_6.1.sz.mell'!D150</f>
        <v>0</v>
      </c>
      <c r="E150" s="274"/>
    </row>
    <row r="151" spans="1:5" ht="12.75" customHeight="1" thickBot="1" x14ac:dyDescent="0.3">
      <c r="A151" s="454" t="s">
        <v>466</v>
      </c>
      <c r="B151" s="7" t="s">
        <v>469</v>
      </c>
      <c r="C151" s="719">
        <f>'IB_6.1.sz.mell'!C151</f>
        <v>0</v>
      </c>
      <c r="D151" s="1477">
        <f>'IB_6.1.sz.mell'!D151</f>
        <v>0</v>
      </c>
      <c r="E151" s="276"/>
    </row>
    <row r="152" spans="1:5" ht="12.75" customHeight="1" thickBot="1" x14ac:dyDescent="0.3">
      <c r="A152" s="500" t="s">
        <v>25</v>
      </c>
      <c r="B152" s="128" t="s">
        <v>470</v>
      </c>
      <c r="C152" s="511">
        <f>'IB_6.1.sz.mell'!C152</f>
        <v>0</v>
      </c>
      <c r="D152" s="727">
        <f>'IB_6.1.sz.mell'!D152</f>
        <v>0</v>
      </c>
      <c r="E152" s="505"/>
    </row>
    <row r="153" spans="1:5" ht="12.75" customHeight="1" thickBot="1" x14ac:dyDescent="0.3">
      <c r="A153" s="500" t="s">
        <v>26</v>
      </c>
      <c r="B153" s="128" t="s">
        <v>471</v>
      </c>
      <c r="C153" s="511">
        <f>'IB_6.1.sz.mell'!C153</f>
        <v>0</v>
      </c>
      <c r="D153" s="727">
        <f>'IB_6.1.sz.mell'!D153</f>
        <v>0</v>
      </c>
      <c r="E153" s="505"/>
    </row>
    <row r="154" spans="1:5" ht="12" customHeight="1" thickBot="1" x14ac:dyDescent="0.3">
      <c r="A154" s="32" t="s">
        <v>27</v>
      </c>
      <c r="B154" s="128" t="s">
        <v>473</v>
      </c>
      <c r="C154" s="513">
        <f>'IB_6.1.sz.mell'!C154</f>
        <v>0</v>
      </c>
      <c r="D154" s="733">
        <f>'IB_6.1.sz.mell'!D154</f>
        <v>0</v>
      </c>
      <c r="E154" s="507">
        <f>+E129+E133+E140+E146+E152+E153</f>
        <v>0</v>
      </c>
    </row>
    <row r="155" spans="1:5" ht="15.15" customHeight="1" thickBot="1" x14ac:dyDescent="0.3">
      <c r="A155" s="456" t="s">
        <v>28</v>
      </c>
      <c r="B155" s="390" t="s">
        <v>472</v>
      </c>
      <c r="C155" s="513">
        <f>'IB_6.1.sz.mell'!C155</f>
        <v>0</v>
      </c>
      <c r="D155" s="733">
        <f>'IB_6.1.sz.mell'!D155</f>
        <v>0</v>
      </c>
      <c r="E155" s="507">
        <f>+E128+E154</f>
        <v>0</v>
      </c>
    </row>
    <row r="156" spans="1:5" ht="13.8" thickBot="1" x14ac:dyDescent="0.3">
      <c r="C156" s="633">
        <f>'IB_6.1.sz.mell'!C156</f>
        <v>0</v>
      </c>
      <c r="D156" s="633">
        <f>'IB_6.1.sz.mell'!D156</f>
        <v>0</v>
      </c>
      <c r="E156" s="402"/>
    </row>
    <row r="157" spans="1:5" ht="15.15" customHeight="1" thickBot="1" x14ac:dyDescent="0.3">
      <c r="A157" s="254" t="s">
        <v>846</v>
      </c>
      <c r="B157" s="255"/>
      <c r="C157" s="1508">
        <f>'IB_6.1.sz.mell'!C157</f>
        <v>0</v>
      </c>
      <c r="D157" s="1508">
        <f>'IB_6.1.sz.mell'!D157</f>
        <v>0</v>
      </c>
      <c r="E157" s="959"/>
    </row>
    <row r="158" spans="1:5" ht="14.4" customHeight="1" thickBot="1" x14ac:dyDescent="0.3">
      <c r="A158" s="254" t="s">
        <v>847</v>
      </c>
      <c r="B158" s="255"/>
      <c r="C158" s="1508">
        <f>'IB_6.1.sz.mell'!C158</f>
        <v>0</v>
      </c>
      <c r="D158" s="1508">
        <f>'IB_6.1.sz.mell'!D158</f>
        <v>0</v>
      </c>
      <c r="E158" s="959"/>
    </row>
  </sheetData>
  <sheetProtection sheet="1" formatCells="0"/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</sheetPr>
  <dimension ref="A1:C60"/>
  <sheetViews>
    <sheetView zoomScale="120" zoomScaleNormal="120" workbookViewId="0">
      <selection activeCell="B44" sqref="B44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CONCATENATE("9.3.2. melléklet ",ALAPADATOK!A7," ",ALAPADATOK!B7," ",ALAPADATOK!C7," ",ALAPADATOK!D7," ",ALAPADATOK!E7," ",ALAPADATOK!F7," ",ALAPADATOK!G7," ",ALAPADATOK!H7)</f>
        <v>9.3.2.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CONCATENATE('KV_9.3.1.sz.mell'!B2)</f>
        <v>1 kvi név</v>
      </c>
      <c r="C2" s="376" t="s">
        <v>60</v>
      </c>
    </row>
    <row r="3" spans="1:3" s="465" customFormat="1" ht="23.4" thickBot="1" x14ac:dyDescent="0.3">
      <c r="A3" s="459" t="s">
        <v>203</v>
      </c>
      <c r="B3" s="605" t="s">
        <v>418</v>
      </c>
      <c r="C3" s="377" t="s">
        <v>60</v>
      </c>
    </row>
    <row r="4" spans="1:3" s="466" customFormat="1" ht="15.9" customHeight="1" thickBot="1" x14ac:dyDescent="0.35">
      <c r="A4" s="235"/>
      <c r="B4" s="235"/>
      <c r="C4" s="236" t="str">
        <f>'KV_9.3.1.sz.mell'!C4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>
    <tabColor theme="5"/>
  </sheetPr>
  <dimension ref="A1:K158"/>
  <sheetViews>
    <sheetView zoomScale="120" zoomScaleNormal="120" zoomScaleSheetLayoutView="100" workbookViewId="0">
      <selection activeCell="L5" sqref="L5"/>
    </sheetView>
  </sheetViews>
  <sheetFormatPr defaultColWidth="9.33203125" defaultRowHeight="13.2" x14ac:dyDescent="0.25"/>
  <cols>
    <col min="1" max="1" width="16.109375" style="400" customWidth="1"/>
    <col min="2" max="2" width="62" style="401" customWidth="1"/>
    <col min="3" max="3" width="14.109375" style="402" customWidth="1"/>
    <col min="4" max="5" width="14.109375" style="3" customWidth="1"/>
    <col min="6" max="16384" width="9.33203125" style="3"/>
  </cols>
  <sheetData>
    <row r="1" spans="1:5" s="2" customFormat="1" ht="16.5" customHeight="1" thickBot="1" x14ac:dyDescent="0.3">
      <c r="A1" s="611"/>
      <c r="B1" s="1832" t="str">
        <f>CONCATENATE("6.1.1. melléklet ",Z_ALAPADATOK!A7," ",Z_ALAPADATOK!B7," ",Z_ALAPADATOK!C7," ",Z_ALAPADATOK!D7," ",Z_ALAPADATOK!E7," ",Z_ALAPADATOK!F7," ",Z_ALAPADATOK!G7," ",Z_ALAPADATOK!H7)</f>
        <v>6.1.1. melléklet a …. / 2020 ( … ) önkormányzati rendelethez</v>
      </c>
      <c r="C1" s="1833"/>
      <c r="D1" s="1833"/>
      <c r="E1" s="1833"/>
    </row>
    <row r="2" spans="1:5" s="95" customFormat="1" ht="21.15" customHeight="1" thickBot="1" x14ac:dyDescent="0.3">
      <c r="A2" s="950" t="s">
        <v>61</v>
      </c>
      <c r="B2" s="1834" t="str">
        <f>CONCATENATE(Z_ALAPADATOK!A3)</f>
        <v>Hidegkút Község Önkormányzata</v>
      </c>
      <c r="C2" s="1834"/>
      <c r="D2" s="1834"/>
      <c r="E2" s="951" t="s">
        <v>54</v>
      </c>
    </row>
    <row r="3" spans="1:5" s="95" customFormat="1" ht="23.4" thickBot="1" x14ac:dyDescent="0.3">
      <c r="A3" s="950" t="s">
        <v>203</v>
      </c>
      <c r="B3" s="1834" t="s">
        <v>417</v>
      </c>
      <c r="C3" s="1834"/>
      <c r="D3" s="1834"/>
      <c r="E3" s="952" t="s">
        <v>59</v>
      </c>
    </row>
    <row r="4" spans="1:5" s="96" customFormat="1" ht="15.9" customHeight="1" thickBot="1" x14ac:dyDescent="0.35">
      <c r="A4" s="619"/>
      <c r="B4" s="619"/>
      <c r="C4" s="620"/>
      <c r="D4" s="953"/>
      <c r="E4" s="620" t="str">
        <f>'Z_6.1.sz.mell'!E4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CONCATENATE('Z_6.1.sz.mell'!E5)</f>
        <v>Teljesítés
2019. XII. 31.</v>
      </c>
    </row>
    <row r="6" spans="1:5" s="69" customFormat="1" ht="12.9" customHeight="1" thickBot="1" x14ac:dyDescent="0.3">
      <c r="A6" s="201" t="s">
        <v>493</v>
      </c>
      <c r="B6" s="202" t="s">
        <v>494</v>
      </c>
      <c r="C6" s="202" t="s">
        <v>495</v>
      </c>
      <c r="D6" s="957" t="s">
        <v>497</v>
      </c>
      <c r="E6" s="203" t="s">
        <v>496</v>
      </c>
    </row>
    <row r="7" spans="1:5" s="69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69" customFormat="1" ht="12" customHeight="1" thickBot="1" x14ac:dyDescent="0.3">
      <c r="A8" s="32" t="s">
        <v>18</v>
      </c>
      <c r="B8" s="21" t="s">
        <v>252</v>
      </c>
      <c r="C8" s="407">
        <f>'IB_6.1.1.sz.mell'!C8</f>
        <v>0</v>
      </c>
      <c r="D8" s="725">
        <f>'IB_6.1.1.sz.mell'!D8</f>
        <v>0</v>
      </c>
      <c r="E8" s="273">
        <f>+E9+E10+E11+E12+E13+E14</f>
        <v>0</v>
      </c>
    </row>
    <row r="9" spans="1:5" s="97" customFormat="1" ht="12" customHeight="1" x14ac:dyDescent="0.2">
      <c r="A9" s="445" t="s">
        <v>98</v>
      </c>
      <c r="B9" s="426" t="s">
        <v>253</v>
      </c>
      <c r="C9" s="699">
        <f>'IB_6.1.1.sz.mell'!C9</f>
        <v>0</v>
      </c>
      <c r="D9" s="1475">
        <f>'IB_6.1.1.sz.mell'!D9</f>
        <v>0</v>
      </c>
      <c r="E9" s="275"/>
    </row>
    <row r="10" spans="1:5" s="98" customFormat="1" ht="12" customHeight="1" x14ac:dyDescent="0.2">
      <c r="A10" s="446" t="s">
        <v>99</v>
      </c>
      <c r="B10" s="427" t="s">
        <v>254</v>
      </c>
      <c r="C10" s="717">
        <f>'IB_6.1.1.sz.mell'!C10</f>
        <v>0</v>
      </c>
      <c r="D10" s="1476">
        <f>'IB_6.1.1.sz.mell'!D10</f>
        <v>0</v>
      </c>
      <c r="E10" s="274"/>
    </row>
    <row r="11" spans="1:5" s="98" customFormat="1" ht="12" customHeight="1" x14ac:dyDescent="0.2">
      <c r="A11" s="446" t="s">
        <v>100</v>
      </c>
      <c r="B11" s="427" t="s">
        <v>255</v>
      </c>
      <c r="C11" s="717">
        <f>'IB_6.1.1.sz.mell'!C11</f>
        <v>0</v>
      </c>
      <c r="D11" s="1476">
        <f>'IB_6.1.1.sz.mell'!D11</f>
        <v>0</v>
      </c>
      <c r="E11" s="274"/>
    </row>
    <row r="12" spans="1:5" s="98" customFormat="1" ht="12" customHeight="1" x14ac:dyDescent="0.2">
      <c r="A12" s="446" t="s">
        <v>101</v>
      </c>
      <c r="B12" s="427" t="s">
        <v>256</v>
      </c>
      <c r="C12" s="717">
        <f>'IB_6.1.1.sz.mell'!C12</f>
        <v>0</v>
      </c>
      <c r="D12" s="1476">
        <f>'IB_6.1.1.sz.mell'!D12</f>
        <v>0</v>
      </c>
      <c r="E12" s="274"/>
    </row>
    <row r="13" spans="1:5" s="98" customFormat="1" ht="12" customHeight="1" x14ac:dyDescent="0.2">
      <c r="A13" s="446" t="s">
        <v>148</v>
      </c>
      <c r="B13" s="427" t="s">
        <v>506</v>
      </c>
      <c r="C13" s="717">
        <f>'IB_6.1.1.sz.mell'!C13</f>
        <v>0</v>
      </c>
      <c r="D13" s="1476">
        <f>'IB_6.1.1.sz.mell'!D13</f>
        <v>0</v>
      </c>
      <c r="E13" s="274"/>
    </row>
    <row r="14" spans="1:5" s="97" customFormat="1" ht="12" customHeight="1" thickBot="1" x14ac:dyDescent="0.25">
      <c r="A14" s="447" t="s">
        <v>102</v>
      </c>
      <c r="B14" s="428" t="s">
        <v>433</v>
      </c>
      <c r="C14" s="717">
        <f>'IB_6.1.1.sz.mell'!C14</f>
        <v>0</v>
      </c>
      <c r="D14" s="1476">
        <f>'IB_6.1.1.sz.mell'!D14</f>
        <v>0</v>
      </c>
      <c r="E14" s="274"/>
    </row>
    <row r="15" spans="1:5" s="97" customFormat="1" ht="12" customHeight="1" thickBot="1" x14ac:dyDescent="0.3">
      <c r="A15" s="32" t="s">
        <v>19</v>
      </c>
      <c r="B15" s="302" t="s">
        <v>257</v>
      </c>
      <c r="C15" s="407">
        <f>'IB_6.1.1.sz.mell'!C15</f>
        <v>0</v>
      </c>
      <c r="D15" s="725">
        <f>'IB_6.1.1.sz.mell'!D15</f>
        <v>0</v>
      </c>
      <c r="E15" s="273">
        <f>+E16+E17+E18+E19+E20</f>
        <v>0</v>
      </c>
    </row>
    <row r="16" spans="1:5" s="97" customFormat="1" ht="12" customHeight="1" x14ac:dyDescent="0.2">
      <c r="A16" s="445" t="s">
        <v>104</v>
      </c>
      <c r="B16" s="426" t="s">
        <v>258</v>
      </c>
      <c r="C16" s="699">
        <f>'IB_6.1.1.sz.mell'!C16</f>
        <v>0</v>
      </c>
      <c r="D16" s="1475">
        <f>'IB_6.1.1.sz.mell'!D16</f>
        <v>0</v>
      </c>
      <c r="E16" s="275"/>
    </row>
    <row r="17" spans="1:5" s="97" customFormat="1" ht="12" customHeight="1" x14ac:dyDescent="0.2">
      <c r="A17" s="446" t="s">
        <v>105</v>
      </c>
      <c r="B17" s="427" t="s">
        <v>259</v>
      </c>
      <c r="C17" s="717">
        <f>'IB_6.1.1.sz.mell'!C17</f>
        <v>0</v>
      </c>
      <c r="D17" s="1476">
        <f>'IB_6.1.1.sz.mell'!D17</f>
        <v>0</v>
      </c>
      <c r="E17" s="274"/>
    </row>
    <row r="18" spans="1:5" s="97" customFormat="1" ht="12" customHeight="1" x14ac:dyDescent="0.2">
      <c r="A18" s="446" t="s">
        <v>106</v>
      </c>
      <c r="B18" s="427" t="s">
        <v>422</v>
      </c>
      <c r="C18" s="717">
        <f>'IB_6.1.1.sz.mell'!C18</f>
        <v>0</v>
      </c>
      <c r="D18" s="1476">
        <f>'IB_6.1.1.sz.mell'!D18</f>
        <v>0</v>
      </c>
      <c r="E18" s="274"/>
    </row>
    <row r="19" spans="1:5" s="97" customFormat="1" ht="12" customHeight="1" x14ac:dyDescent="0.2">
      <c r="A19" s="446" t="s">
        <v>107</v>
      </c>
      <c r="B19" s="427" t="s">
        <v>423</v>
      </c>
      <c r="C19" s="717">
        <f>'IB_6.1.1.sz.mell'!C19</f>
        <v>0</v>
      </c>
      <c r="D19" s="1476">
        <f>'IB_6.1.1.sz.mell'!D19</f>
        <v>0</v>
      </c>
      <c r="E19" s="274"/>
    </row>
    <row r="20" spans="1:5" s="97" customFormat="1" ht="12" customHeight="1" x14ac:dyDescent="0.2">
      <c r="A20" s="446" t="s">
        <v>108</v>
      </c>
      <c r="B20" s="427" t="s">
        <v>260</v>
      </c>
      <c r="C20" s="717">
        <f>'IB_6.1.1.sz.mell'!C20</f>
        <v>0</v>
      </c>
      <c r="D20" s="1476">
        <f>'IB_6.1.1.sz.mell'!D20</f>
        <v>0</v>
      </c>
      <c r="E20" s="274"/>
    </row>
    <row r="21" spans="1:5" s="98" customFormat="1" ht="12" customHeight="1" thickBot="1" x14ac:dyDescent="0.25">
      <c r="A21" s="447" t="s">
        <v>117</v>
      </c>
      <c r="B21" s="428" t="s">
        <v>261</v>
      </c>
      <c r="C21" s="719">
        <f>'IB_6.1.1.sz.mell'!C21</f>
        <v>0</v>
      </c>
      <c r="D21" s="1477">
        <f>'IB_6.1.1.sz.mell'!D21</f>
        <v>0</v>
      </c>
      <c r="E21" s="276"/>
    </row>
    <row r="22" spans="1:5" s="98" customFormat="1" ht="12" customHeight="1" thickBot="1" x14ac:dyDescent="0.3">
      <c r="A22" s="32" t="s">
        <v>20</v>
      </c>
      <c r="B22" s="21" t="s">
        <v>262</v>
      </c>
      <c r="C22" s="407">
        <f>'IB_6.1.1.sz.mell'!C22</f>
        <v>0</v>
      </c>
      <c r="D22" s="725">
        <f>'IB_6.1.1.sz.mell'!D22</f>
        <v>0</v>
      </c>
      <c r="E22" s="273">
        <f>+E23+E24+E25+E26+E27</f>
        <v>0</v>
      </c>
    </row>
    <row r="23" spans="1:5" s="98" customFormat="1" ht="12" customHeight="1" x14ac:dyDescent="0.2">
      <c r="A23" s="445" t="s">
        <v>87</v>
      </c>
      <c r="B23" s="426" t="s">
        <v>263</v>
      </c>
      <c r="C23" s="699">
        <f>'IB_6.1.1.sz.mell'!C23</f>
        <v>0</v>
      </c>
      <c r="D23" s="1475">
        <f>'IB_6.1.1.sz.mell'!D23</f>
        <v>0</v>
      </c>
      <c r="E23" s="275"/>
    </row>
    <row r="24" spans="1:5" s="97" customFormat="1" ht="12" customHeight="1" x14ac:dyDescent="0.2">
      <c r="A24" s="446" t="s">
        <v>88</v>
      </c>
      <c r="B24" s="427" t="s">
        <v>264</v>
      </c>
      <c r="C24" s="717">
        <f>'IB_6.1.1.sz.mell'!C24</f>
        <v>0</v>
      </c>
      <c r="D24" s="1476">
        <f>'IB_6.1.1.sz.mell'!D24</f>
        <v>0</v>
      </c>
      <c r="E24" s="274"/>
    </row>
    <row r="25" spans="1:5" s="98" customFormat="1" ht="12" customHeight="1" x14ac:dyDescent="0.2">
      <c r="A25" s="446" t="s">
        <v>89</v>
      </c>
      <c r="B25" s="427" t="s">
        <v>424</v>
      </c>
      <c r="C25" s="717">
        <f>'IB_6.1.1.sz.mell'!C25</f>
        <v>0</v>
      </c>
      <c r="D25" s="1476">
        <f>'IB_6.1.1.sz.mell'!D25</f>
        <v>0</v>
      </c>
      <c r="E25" s="274"/>
    </row>
    <row r="26" spans="1:5" s="98" customFormat="1" ht="12" customHeight="1" x14ac:dyDescent="0.2">
      <c r="A26" s="446" t="s">
        <v>90</v>
      </c>
      <c r="B26" s="427" t="s">
        <v>425</v>
      </c>
      <c r="C26" s="717">
        <f>'IB_6.1.1.sz.mell'!C26</f>
        <v>0</v>
      </c>
      <c r="D26" s="1476">
        <f>'IB_6.1.1.sz.mell'!D26</f>
        <v>0</v>
      </c>
      <c r="E26" s="274"/>
    </row>
    <row r="27" spans="1:5" s="98" customFormat="1" ht="12" customHeight="1" x14ac:dyDescent="0.2">
      <c r="A27" s="446" t="s">
        <v>171</v>
      </c>
      <c r="B27" s="427" t="s">
        <v>265</v>
      </c>
      <c r="C27" s="717">
        <f>'IB_6.1.1.sz.mell'!C27</f>
        <v>0</v>
      </c>
      <c r="D27" s="1476">
        <f>'IB_6.1.1.sz.mell'!D27</f>
        <v>0</v>
      </c>
      <c r="E27" s="274"/>
    </row>
    <row r="28" spans="1:5" s="98" customFormat="1" ht="12" customHeight="1" thickBot="1" x14ac:dyDescent="0.25">
      <c r="A28" s="447" t="s">
        <v>172</v>
      </c>
      <c r="B28" s="428" t="s">
        <v>266</v>
      </c>
      <c r="C28" s="719">
        <f>'IB_6.1.1.sz.mell'!C28</f>
        <v>0</v>
      </c>
      <c r="D28" s="1477">
        <f>'IB_6.1.1.sz.mell'!D28</f>
        <v>0</v>
      </c>
      <c r="E28" s="276"/>
    </row>
    <row r="29" spans="1:5" s="98" customFormat="1" ht="12" customHeight="1" thickBot="1" x14ac:dyDescent="0.3">
      <c r="A29" s="32" t="s">
        <v>173</v>
      </c>
      <c r="B29" s="21" t="s">
        <v>551</v>
      </c>
      <c r="C29" s="414">
        <f>'IB_6.1.1.sz.mell'!C29</f>
        <v>0</v>
      </c>
      <c r="D29" s="414">
        <f>'IB_6.1.1.sz.mell'!D29</f>
        <v>0</v>
      </c>
      <c r="E29" s="457">
        <f>SUM(E30:E36)</f>
        <v>0</v>
      </c>
    </row>
    <row r="30" spans="1:5" s="98" customFormat="1" ht="12" customHeight="1" x14ac:dyDescent="0.2">
      <c r="A30" s="445" t="s">
        <v>268</v>
      </c>
      <c r="B30" s="426" t="s">
        <v>555</v>
      </c>
      <c r="C30" s="699">
        <f>'IB_6.1.1.sz.mell'!C30</f>
        <v>0</v>
      </c>
      <c r="D30" s="699">
        <f>'IB_6.1.1.sz.mell'!D30</f>
        <v>0</v>
      </c>
      <c r="E30" s="275"/>
    </row>
    <row r="31" spans="1:5" s="98" customFormat="1" ht="12" customHeight="1" x14ac:dyDescent="0.2">
      <c r="A31" s="446" t="s">
        <v>269</v>
      </c>
      <c r="B31" s="427" t="s">
        <v>556</v>
      </c>
      <c r="C31" s="717">
        <f>'IB_6.1.1.sz.mell'!C31</f>
        <v>0</v>
      </c>
      <c r="D31" s="717">
        <f>'IB_6.1.1.sz.mell'!D31</f>
        <v>0</v>
      </c>
      <c r="E31" s="274"/>
    </row>
    <row r="32" spans="1:5" s="98" customFormat="1" ht="12" customHeight="1" x14ac:dyDescent="0.2">
      <c r="A32" s="446" t="s">
        <v>270</v>
      </c>
      <c r="B32" s="427" t="s">
        <v>557</v>
      </c>
      <c r="C32" s="717">
        <f>'IB_6.1.1.sz.mell'!C32</f>
        <v>0</v>
      </c>
      <c r="D32" s="717">
        <f>'IB_6.1.1.sz.mell'!D32</f>
        <v>0</v>
      </c>
      <c r="E32" s="274"/>
    </row>
    <row r="33" spans="1:5" s="98" customFormat="1" ht="12" customHeight="1" x14ac:dyDescent="0.2">
      <c r="A33" s="446" t="s">
        <v>271</v>
      </c>
      <c r="B33" s="427" t="s">
        <v>558</v>
      </c>
      <c r="C33" s="717">
        <f>'IB_6.1.1.sz.mell'!C33</f>
        <v>0</v>
      </c>
      <c r="D33" s="717">
        <f>'IB_6.1.1.sz.mell'!D33</f>
        <v>0</v>
      </c>
      <c r="E33" s="274"/>
    </row>
    <row r="34" spans="1:5" s="98" customFormat="1" ht="12" customHeight="1" x14ac:dyDescent="0.2">
      <c r="A34" s="446" t="s">
        <v>552</v>
      </c>
      <c r="B34" s="427" t="s">
        <v>272</v>
      </c>
      <c r="C34" s="717">
        <f>'IB_6.1.1.sz.mell'!C34</f>
        <v>0</v>
      </c>
      <c r="D34" s="717">
        <f>'IB_6.1.1.sz.mell'!D34</f>
        <v>0</v>
      </c>
      <c r="E34" s="274"/>
    </row>
    <row r="35" spans="1:5" s="98" customFormat="1" ht="12" customHeight="1" x14ac:dyDescent="0.2">
      <c r="A35" s="446" t="s">
        <v>553</v>
      </c>
      <c r="B35" s="427" t="s">
        <v>273</v>
      </c>
      <c r="C35" s="717">
        <f>'IB_6.1.1.sz.mell'!C35</f>
        <v>0</v>
      </c>
      <c r="D35" s="717">
        <f>'IB_6.1.1.sz.mell'!D35</f>
        <v>0</v>
      </c>
      <c r="E35" s="274"/>
    </row>
    <row r="36" spans="1:5" s="98" customFormat="1" ht="12" customHeight="1" thickBot="1" x14ac:dyDescent="0.25">
      <c r="A36" s="447" t="s">
        <v>554</v>
      </c>
      <c r="B36" s="525" t="s">
        <v>274</v>
      </c>
      <c r="C36" s="719">
        <f>'IB_6.1.1.sz.mell'!C36</f>
        <v>0</v>
      </c>
      <c r="D36" s="719">
        <f>'IB_6.1.1.sz.mell'!D36</f>
        <v>0</v>
      </c>
      <c r="E36" s="276"/>
    </row>
    <row r="37" spans="1:5" s="98" customFormat="1" ht="12" customHeight="1" thickBot="1" x14ac:dyDescent="0.3">
      <c r="A37" s="32" t="s">
        <v>22</v>
      </c>
      <c r="B37" s="21" t="s">
        <v>434</v>
      </c>
      <c r="C37" s="407">
        <f>'IB_6.1.1.sz.mell'!C37</f>
        <v>0</v>
      </c>
      <c r="D37" s="725">
        <f>'IB_6.1.1.sz.mell'!D37</f>
        <v>0</v>
      </c>
      <c r="E37" s="273">
        <f>SUM(E38:E48)</f>
        <v>0</v>
      </c>
    </row>
    <row r="38" spans="1:5" s="98" customFormat="1" ht="12" customHeight="1" x14ac:dyDescent="0.2">
      <c r="A38" s="445" t="s">
        <v>91</v>
      </c>
      <c r="B38" s="426" t="s">
        <v>277</v>
      </c>
      <c r="C38" s="699">
        <f>'IB_6.1.1.sz.mell'!C38</f>
        <v>0</v>
      </c>
      <c r="D38" s="1475">
        <f>'IB_6.1.1.sz.mell'!D38</f>
        <v>0</v>
      </c>
      <c r="E38" s="275"/>
    </row>
    <row r="39" spans="1:5" s="98" customFormat="1" ht="12" customHeight="1" x14ac:dyDescent="0.2">
      <c r="A39" s="446" t="s">
        <v>92</v>
      </c>
      <c r="B39" s="427" t="s">
        <v>278</v>
      </c>
      <c r="C39" s="717">
        <f>'IB_6.1.1.sz.mell'!C39</f>
        <v>0</v>
      </c>
      <c r="D39" s="1476">
        <f>'IB_6.1.1.sz.mell'!D39</f>
        <v>0</v>
      </c>
      <c r="E39" s="274"/>
    </row>
    <row r="40" spans="1:5" s="98" customFormat="1" ht="12" customHeight="1" x14ac:dyDescent="0.2">
      <c r="A40" s="446" t="s">
        <v>93</v>
      </c>
      <c r="B40" s="427" t="s">
        <v>279</v>
      </c>
      <c r="C40" s="717">
        <f>'IB_6.1.1.sz.mell'!C40</f>
        <v>0</v>
      </c>
      <c r="D40" s="1476">
        <f>'IB_6.1.1.sz.mell'!D40</f>
        <v>0</v>
      </c>
      <c r="E40" s="274"/>
    </row>
    <row r="41" spans="1:5" s="98" customFormat="1" ht="12" customHeight="1" x14ac:dyDescent="0.2">
      <c r="A41" s="446" t="s">
        <v>175</v>
      </c>
      <c r="B41" s="427" t="s">
        <v>280</v>
      </c>
      <c r="C41" s="717">
        <f>'IB_6.1.1.sz.mell'!C41</f>
        <v>0</v>
      </c>
      <c r="D41" s="1476">
        <f>'IB_6.1.1.sz.mell'!D41</f>
        <v>0</v>
      </c>
      <c r="E41" s="274"/>
    </row>
    <row r="42" spans="1:5" s="98" customFormat="1" ht="12" customHeight="1" x14ac:dyDescent="0.2">
      <c r="A42" s="446" t="s">
        <v>176</v>
      </c>
      <c r="B42" s="427" t="s">
        <v>281</v>
      </c>
      <c r="C42" s="717">
        <f>'IB_6.1.1.sz.mell'!C42</f>
        <v>0</v>
      </c>
      <c r="D42" s="1476">
        <f>'IB_6.1.1.sz.mell'!D42</f>
        <v>0</v>
      </c>
      <c r="E42" s="274"/>
    </row>
    <row r="43" spans="1:5" s="98" customFormat="1" ht="12" customHeight="1" x14ac:dyDescent="0.2">
      <c r="A43" s="446" t="s">
        <v>177</v>
      </c>
      <c r="B43" s="427" t="s">
        <v>282</v>
      </c>
      <c r="C43" s="717">
        <f>'IB_6.1.1.sz.mell'!C43</f>
        <v>0</v>
      </c>
      <c r="D43" s="1476">
        <f>'IB_6.1.1.sz.mell'!D43</f>
        <v>0</v>
      </c>
      <c r="E43" s="274"/>
    </row>
    <row r="44" spans="1:5" s="98" customFormat="1" ht="12" customHeight="1" x14ac:dyDescent="0.2">
      <c r="A44" s="446" t="s">
        <v>178</v>
      </c>
      <c r="B44" s="427" t="s">
        <v>283</v>
      </c>
      <c r="C44" s="717">
        <f>'IB_6.1.1.sz.mell'!C44</f>
        <v>0</v>
      </c>
      <c r="D44" s="1476">
        <f>'IB_6.1.1.sz.mell'!D44</f>
        <v>0</v>
      </c>
      <c r="E44" s="274"/>
    </row>
    <row r="45" spans="1:5" s="98" customFormat="1" ht="12" customHeight="1" x14ac:dyDescent="0.2">
      <c r="A45" s="446" t="s">
        <v>179</v>
      </c>
      <c r="B45" s="427" t="s">
        <v>559</v>
      </c>
      <c r="C45" s="717">
        <f>'IB_6.1.1.sz.mell'!C45</f>
        <v>0</v>
      </c>
      <c r="D45" s="1476">
        <f>'IB_6.1.1.sz.mell'!D45</f>
        <v>0</v>
      </c>
      <c r="E45" s="274"/>
    </row>
    <row r="46" spans="1:5" s="98" customFormat="1" ht="12" customHeight="1" x14ac:dyDescent="0.2">
      <c r="A46" s="446" t="s">
        <v>275</v>
      </c>
      <c r="B46" s="427" t="s">
        <v>285</v>
      </c>
      <c r="C46" s="710">
        <f>'IB_6.1.1.sz.mell'!C46</f>
        <v>0</v>
      </c>
      <c r="D46" s="1484">
        <f>'IB_6.1.1.sz.mell'!D46</f>
        <v>0</v>
      </c>
      <c r="E46" s="277"/>
    </row>
    <row r="47" spans="1:5" s="98" customFormat="1" ht="12" customHeight="1" x14ac:dyDescent="0.2">
      <c r="A47" s="447" t="s">
        <v>276</v>
      </c>
      <c r="B47" s="428" t="s">
        <v>436</v>
      </c>
      <c r="C47" s="790">
        <f>'IB_6.1.1.sz.mell'!C47</f>
        <v>0</v>
      </c>
      <c r="D47" s="1485">
        <f>'IB_6.1.1.sz.mell'!D47</f>
        <v>0</v>
      </c>
      <c r="E47" s="278"/>
    </row>
    <row r="48" spans="1:5" s="98" customFormat="1" ht="12" customHeight="1" thickBot="1" x14ac:dyDescent="0.25">
      <c r="A48" s="447" t="s">
        <v>435</v>
      </c>
      <c r="B48" s="428" t="s">
        <v>286</v>
      </c>
      <c r="C48" s="790">
        <f>'IB_6.1.1.sz.mell'!C48</f>
        <v>0</v>
      </c>
      <c r="D48" s="1485">
        <f>'IB_6.1.1.sz.mell'!D48</f>
        <v>0</v>
      </c>
      <c r="E48" s="278"/>
    </row>
    <row r="49" spans="1:5" s="98" customFormat="1" ht="12" customHeight="1" thickBot="1" x14ac:dyDescent="0.3">
      <c r="A49" s="32" t="s">
        <v>23</v>
      </c>
      <c r="B49" s="21" t="s">
        <v>287</v>
      </c>
      <c r="C49" s="407">
        <f>'IB_6.1.1.sz.mell'!C49</f>
        <v>0</v>
      </c>
      <c r="D49" s="725">
        <f>'IB_6.1.1.sz.mell'!D49</f>
        <v>0</v>
      </c>
      <c r="E49" s="273">
        <f>SUM(E50:E54)</f>
        <v>0</v>
      </c>
    </row>
    <row r="50" spans="1:5" s="98" customFormat="1" ht="12" customHeight="1" x14ac:dyDescent="0.2">
      <c r="A50" s="445" t="s">
        <v>94</v>
      </c>
      <c r="B50" s="426" t="s">
        <v>291</v>
      </c>
      <c r="C50" s="703">
        <f>'IB_6.1.1.sz.mell'!C50</f>
        <v>0</v>
      </c>
      <c r="D50" s="1486">
        <f>'IB_6.1.1.sz.mell'!D50</f>
        <v>0</v>
      </c>
      <c r="E50" s="300"/>
    </row>
    <row r="51" spans="1:5" s="98" customFormat="1" ht="12" customHeight="1" x14ac:dyDescent="0.2">
      <c r="A51" s="446" t="s">
        <v>95</v>
      </c>
      <c r="B51" s="427" t="s">
        <v>292</v>
      </c>
      <c r="C51" s="710">
        <f>'IB_6.1.1.sz.mell'!C51</f>
        <v>0</v>
      </c>
      <c r="D51" s="1484">
        <f>'IB_6.1.1.sz.mell'!D51</f>
        <v>0</v>
      </c>
      <c r="E51" s="277"/>
    </row>
    <row r="52" spans="1:5" s="98" customFormat="1" ht="12" customHeight="1" x14ac:dyDescent="0.2">
      <c r="A52" s="446" t="s">
        <v>288</v>
      </c>
      <c r="B52" s="427" t="s">
        <v>293</v>
      </c>
      <c r="C52" s="710">
        <f>'IB_6.1.1.sz.mell'!C52</f>
        <v>0</v>
      </c>
      <c r="D52" s="1484">
        <f>'IB_6.1.1.sz.mell'!D52</f>
        <v>0</v>
      </c>
      <c r="E52" s="277"/>
    </row>
    <row r="53" spans="1:5" s="98" customFormat="1" ht="12" customHeight="1" x14ac:dyDescent="0.2">
      <c r="A53" s="446" t="s">
        <v>289</v>
      </c>
      <c r="B53" s="427" t="s">
        <v>294</v>
      </c>
      <c r="C53" s="710">
        <f>'IB_6.1.1.sz.mell'!C53</f>
        <v>0</v>
      </c>
      <c r="D53" s="1484">
        <f>'IB_6.1.1.sz.mell'!D53</f>
        <v>0</v>
      </c>
      <c r="E53" s="277"/>
    </row>
    <row r="54" spans="1:5" s="98" customFormat="1" ht="12" customHeight="1" thickBot="1" x14ac:dyDescent="0.25">
      <c r="A54" s="447" t="s">
        <v>290</v>
      </c>
      <c r="B54" s="428" t="s">
        <v>295</v>
      </c>
      <c r="C54" s="790">
        <f>'IB_6.1.1.sz.mell'!C54</f>
        <v>0</v>
      </c>
      <c r="D54" s="1485">
        <f>'IB_6.1.1.sz.mell'!D54</f>
        <v>0</v>
      </c>
      <c r="E54" s="278"/>
    </row>
    <row r="55" spans="1:5" s="98" customFormat="1" ht="12" customHeight="1" thickBot="1" x14ac:dyDescent="0.3">
      <c r="A55" s="32" t="s">
        <v>180</v>
      </c>
      <c r="B55" s="21" t="s">
        <v>296</v>
      </c>
      <c r="C55" s="407">
        <f>'IB_6.1.1.sz.mell'!C55</f>
        <v>0</v>
      </c>
      <c r="D55" s="725">
        <f>'IB_6.1.1.sz.mell'!D55</f>
        <v>0</v>
      </c>
      <c r="E55" s="273">
        <f>SUM(E56:E58)</f>
        <v>0</v>
      </c>
    </row>
    <row r="56" spans="1:5" s="98" customFormat="1" ht="12" customHeight="1" x14ac:dyDescent="0.2">
      <c r="A56" s="445" t="s">
        <v>96</v>
      </c>
      <c r="B56" s="426" t="s">
        <v>297</v>
      </c>
      <c r="C56" s="699">
        <f>'IB_6.1.1.sz.mell'!C56</f>
        <v>0</v>
      </c>
      <c r="D56" s="1475">
        <f>'IB_6.1.1.sz.mell'!D56</f>
        <v>0</v>
      </c>
      <c r="E56" s="275"/>
    </row>
    <row r="57" spans="1:5" s="98" customFormat="1" ht="12" customHeight="1" x14ac:dyDescent="0.2">
      <c r="A57" s="446" t="s">
        <v>97</v>
      </c>
      <c r="B57" s="427" t="s">
        <v>426</v>
      </c>
      <c r="C57" s="717">
        <f>'IB_6.1.1.sz.mell'!C57</f>
        <v>0</v>
      </c>
      <c r="D57" s="1476">
        <f>'IB_6.1.1.sz.mell'!D57</f>
        <v>0</v>
      </c>
      <c r="E57" s="274"/>
    </row>
    <row r="58" spans="1:5" s="98" customFormat="1" ht="12" customHeight="1" x14ac:dyDescent="0.2">
      <c r="A58" s="446" t="s">
        <v>300</v>
      </c>
      <c r="B58" s="427" t="s">
        <v>298</v>
      </c>
      <c r="C58" s="717">
        <f>'IB_6.1.1.sz.mell'!C58</f>
        <v>0</v>
      </c>
      <c r="D58" s="1476">
        <f>'IB_6.1.1.sz.mell'!D58</f>
        <v>0</v>
      </c>
      <c r="E58" s="274"/>
    </row>
    <row r="59" spans="1:5" s="98" customFormat="1" ht="12" customHeight="1" thickBot="1" x14ac:dyDescent="0.25">
      <c r="A59" s="447" t="s">
        <v>301</v>
      </c>
      <c r="B59" s="428" t="s">
        <v>299</v>
      </c>
      <c r="C59" s="719">
        <f>'IB_6.1.1.sz.mell'!C59</f>
        <v>0</v>
      </c>
      <c r="D59" s="1477">
        <f>'IB_6.1.1.sz.mell'!D59</f>
        <v>0</v>
      </c>
      <c r="E59" s="276"/>
    </row>
    <row r="60" spans="1:5" s="98" customFormat="1" ht="12" customHeight="1" thickBot="1" x14ac:dyDescent="0.3">
      <c r="A60" s="32" t="s">
        <v>25</v>
      </c>
      <c r="B60" s="302" t="s">
        <v>302</v>
      </c>
      <c r="C60" s="407">
        <f>'IB_6.1.1.sz.mell'!C60</f>
        <v>0</v>
      </c>
      <c r="D60" s="725">
        <f>'IB_6.1.1.sz.mell'!D60</f>
        <v>0</v>
      </c>
      <c r="E60" s="273">
        <f>SUM(E61:E63)</f>
        <v>0</v>
      </c>
    </row>
    <row r="61" spans="1:5" s="98" customFormat="1" ht="12" customHeight="1" x14ac:dyDescent="0.2">
      <c r="A61" s="445" t="s">
        <v>181</v>
      </c>
      <c r="B61" s="426" t="s">
        <v>304</v>
      </c>
      <c r="C61" s="710">
        <f>'IB_6.1.1.sz.mell'!C61</f>
        <v>0</v>
      </c>
      <c r="D61" s="1484">
        <f>'IB_6.1.1.sz.mell'!D61</f>
        <v>0</v>
      </c>
      <c r="E61" s="277"/>
    </row>
    <row r="62" spans="1:5" s="98" customFormat="1" ht="12" customHeight="1" x14ac:dyDescent="0.2">
      <c r="A62" s="446" t="s">
        <v>182</v>
      </c>
      <c r="B62" s="427" t="s">
        <v>427</v>
      </c>
      <c r="C62" s="710">
        <f>'IB_6.1.1.sz.mell'!C62</f>
        <v>0</v>
      </c>
      <c r="D62" s="1484">
        <f>'IB_6.1.1.sz.mell'!D62</f>
        <v>0</v>
      </c>
      <c r="E62" s="277"/>
    </row>
    <row r="63" spans="1:5" s="98" customFormat="1" ht="12" customHeight="1" x14ac:dyDescent="0.2">
      <c r="A63" s="446" t="s">
        <v>231</v>
      </c>
      <c r="B63" s="427" t="s">
        <v>305</v>
      </c>
      <c r="C63" s="710">
        <f>'IB_6.1.1.sz.mell'!C63</f>
        <v>0</v>
      </c>
      <c r="D63" s="1484">
        <f>'IB_6.1.1.sz.mell'!D63</f>
        <v>0</v>
      </c>
      <c r="E63" s="277"/>
    </row>
    <row r="64" spans="1:5" s="98" customFormat="1" ht="12" customHeight="1" thickBot="1" x14ac:dyDescent="0.25">
      <c r="A64" s="447" t="s">
        <v>303</v>
      </c>
      <c r="B64" s="428" t="s">
        <v>306</v>
      </c>
      <c r="C64" s="710">
        <f>'IB_6.1.1.sz.mell'!C64</f>
        <v>0</v>
      </c>
      <c r="D64" s="1484">
        <f>'IB_6.1.1.sz.mell'!D64</f>
        <v>0</v>
      </c>
      <c r="E64" s="277"/>
    </row>
    <row r="65" spans="1:5" s="98" customFormat="1" ht="12" customHeight="1" thickBot="1" x14ac:dyDescent="0.3">
      <c r="A65" s="32" t="s">
        <v>26</v>
      </c>
      <c r="B65" s="21" t="s">
        <v>307</v>
      </c>
      <c r="C65" s="414">
        <f>'IB_6.1.1.sz.mell'!C65</f>
        <v>0</v>
      </c>
      <c r="D65" s="726">
        <f>'IB_6.1.1.sz.mell'!D65</f>
        <v>0</v>
      </c>
      <c r="E65" s="457">
        <f>+E8+E15+E22+E29+E37+E49+E55+E60</f>
        <v>0</v>
      </c>
    </row>
    <row r="66" spans="1:5" s="98" customFormat="1" ht="12" customHeight="1" thickBot="1" x14ac:dyDescent="0.25">
      <c r="A66" s="448" t="s">
        <v>394</v>
      </c>
      <c r="B66" s="302" t="s">
        <v>309</v>
      </c>
      <c r="C66" s="407">
        <f>'IB_6.1.1.sz.mell'!C66</f>
        <v>0</v>
      </c>
      <c r="D66" s="725">
        <f>'IB_6.1.1.sz.mell'!D66</f>
        <v>0</v>
      </c>
      <c r="E66" s="273">
        <f>SUM(E67:E69)</f>
        <v>0</v>
      </c>
    </row>
    <row r="67" spans="1:5" s="98" customFormat="1" ht="12" customHeight="1" x14ac:dyDescent="0.2">
      <c r="A67" s="445" t="s">
        <v>337</v>
      </c>
      <c r="B67" s="426" t="s">
        <v>310</v>
      </c>
      <c r="C67" s="710">
        <f>'IB_6.1.1.sz.mell'!C67</f>
        <v>0</v>
      </c>
      <c r="D67" s="1484">
        <f>'IB_6.1.1.sz.mell'!D67</f>
        <v>0</v>
      </c>
      <c r="E67" s="277"/>
    </row>
    <row r="68" spans="1:5" s="98" customFormat="1" ht="12" customHeight="1" x14ac:dyDescent="0.2">
      <c r="A68" s="446" t="s">
        <v>346</v>
      </c>
      <c r="B68" s="427" t="s">
        <v>311</v>
      </c>
      <c r="C68" s="710">
        <f>'IB_6.1.1.sz.mell'!C68</f>
        <v>0</v>
      </c>
      <c r="D68" s="1484">
        <f>'IB_6.1.1.sz.mell'!D68</f>
        <v>0</v>
      </c>
      <c r="E68" s="277"/>
    </row>
    <row r="69" spans="1:5" s="98" customFormat="1" ht="12" customHeight="1" thickBot="1" x14ac:dyDescent="0.25">
      <c r="A69" s="455" t="s">
        <v>347</v>
      </c>
      <c r="B69" s="796" t="s">
        <v>312</v>
      </c>
      <c r="C69" s="707">
        <f>'IB_6.1.1.sz.mell'!C69</f>
        <v>0</v>
      </c>
      <c r="D69" s="1487">
        <f>'IB_6.1.1.sz.mell'!D69</f>
        <v>0</v>
      </c>
      <c r="E69" s="958"/>
    </row>
    <row r="70" spans="1:5" s="98" customFormat="1" ht="12" customHeight="1" thickBot="1" x14ac:dyDescent="0.25">
      <c r="A70" s="448" t="s">
        <v>313</v>
      </c>
      <c r="B70" s="302" t="s">
        <v>314</v>
      </c>
      <c r="C70" s="407">
        <f>'IB_6.1.1.sz.mell'!C70</f>
        <v>0</v>
      </c>
      <c r="D70" s="407">
        <f>'IB_6.1.1.sz.mell'!D70</f>
        <v>0</v>
      </c>
      <c r="E70" s="273">
        <f>SUM(E71:E74)</f>
        <v>0</v>
      </c>
    </row>
    <row r="71" spans="1:5" s="98" customFormat="1" ht="12" customHeight="1" x14ac:dyDescent="0.2">
      <c r="A71" s="445" t="s">
        <v>149</v>
      </c>
      <c r="B71" s="574" t="s">
        <v>315</v>
      </c>
      <c r="C71" s="710">
        <f>'IB_6.1.1.sz.mell'!C71</f>
        <v>0</v>
      </c>
      <c r="D71" s="710">
        <f>'IB_6.1.1.sz.mell'!D71</f>
        <v>0</v>
      </c>
      <c r="E71" s="277"/>
    </row>
    <row r="72" spans="1:5" s="98" customFormat="1" ht="12" customHeight="1" x14ac:dyDescent="0.2">
      <c r="A72" s="446" t="s">
        <v>150</v>
      </c>
      <c r="B72" s="574" t="s">
        <v>571</v>
      </c>
      <c r="C72" s="710">
        <f>'IB_6.1.1.sz.mell'!C72</f>
        <v>0</v>
      </c>
      <c r="D72" s="710">
        <f>'IB_6.1.1.sz.mell'!D72</f>
        <v>0</v>
      </c>
      <c r="E72" s="277"/>
    </row>
    <row r="73" spans="1:5" s="98" customFormat="1" ht="12" customHeight="1" x14ac:dyDescent="0.2">
      <c r="A73" s="446" t="s">
        <v>338</v>
      </c>
      <c r="B73" s="574" t="s">
        <v>316</v>
      </c>
      <c r="C73" s="710">
        <f>'IB_6.1.1.sz.mell'!C73</f>
        <v>0</v>
      </c>
      <c r="D73" s="710">
        <f>'IB_6.1.1.sz.mell'!D73</f>
        <v>0</v>
      </c>
      <c r="E73" s="277"/>
    </row>
    <row r="74" spans="1:5" s="98" customFormat="1" ht="12" customHeight="1" thickBot="1" x14ac:dyDescent="0.3">
      <c r="A74" s="447" t="s">
        <v>339</v>
      </c>
      <c r="B74" s="575" t="s">
        <v>572</v>
      </c>
      <c r="C74" s="710">
        <f>'IB_6.1.1.sz.mell'!C74</f>
        <v>0</v>
      </c>
      <c r="D74" s="710">
        <f>'IB_6.1.1.sz.mell'!D74</f>
        <v>0</v>
      </c>
      <c r="E74" s="277"/>
    </row>
    <row r="75" spans="1:5" s="98" customFormat="1" ht="12" customHeight="1" thickBot="1" x14ac:dyDescent="0.25">
      <c r="A75" s="448" t="s">
        <v>317</v>
      </c>
      <c r="B75" s="302" t="s">
        <v>318</v>
      </c>
      <c r="C75" s="407">
        <f>'IB_6.1.1.sz.mell'!C75</f>
        <v>0</v>
      </c>
      <c r="D75" s="407">
        <f>'IB_6.1.1.sz.mell'!D75</f>
        <v>0</v>
      </c>
      <c r="E75" s="273">
        <f>SUM(E76:E77)</f>
        <v>0</v>
      </c>
    </row>
    <row r="76" spans="1:5" s="98" customFormat="1" ht="12" customHeight="1" x14ac:dyDescent="0.2">
      <c r="A76" s="445" t="s">
        <v>340</v>
      </c>
      <c r="B76" s="426" t="s">
        <v>319</v>
      </c>
      <c r="C76" s="710">
        <f>'IB_6.1.1.sz.mell'!C76</f>
        <v>0</v>
      </c>
      <c r="D76" s="710">
        <f>'IB_6.1.1.sz.mell'!D76</f>
        <v>0</v>
      </c>
      <c r="E76" s="277"/>
    </row>
    <row r="77" spans="1:5" s="98" customFormat="1" ht="12" customHeight="1" thickBot="1" x14ac:dyDescent="0.25">
      <c r="A77" s="447" t="s">
        <v>341</v>
      </c>
      <c r="B77" s="428" t="s">
        <v>320</v>
      </c>
      <c r="C77" s="710">
        <f>'IB_6.1.1.sz.mell'!C77</f>
        <v>0</v>
      </c>
      <c r="D77" s="710">
        <f>'IB_6.1.1.sz.mell'!D77</f>
        <v>0</v>
      </c>
      <c r="E77" s="277"/>
    </row>
    <row r="78" spans="1:5" s="97" customFormat="1" ht="12" customHeight="1" thickBot="1" x14ac:dyDescent="0.25">
      <c r="A78" s="448" t="s">
        <v>321</v>
      </c>
      <c r="B78" s="302" t="s">
        <v>322</v>
      </c>
      <c r="C78" s="407">
        <f>'IB_6.1.1.sz.mell'!C78</f>
        <v>0</v>
      </c>
      <c r="D78" s="407">
        <f>'IB_6.1.1.sz.mell'!D78</f>
        <v>0</v>
      </c>
      <c r="E78" s="273">
        <f>SUM(E79:E81)</f>
        <v>0</v>
      </c>
    </row>
    <row r="79" spans="1:5" s="98" customFormat="1" ht="12" customHeight="1" x14ac:dyDescent="0.2">
      <c r="A79" s="445" t="s">
        <v>342</v>
      </c>
      <c r="B79" s="426" t="s">
        <v>323</v>
      </c>
      <c r="C79" s="710">
        <f>'IB_6.1.1.sz.mell'!C79</f>
        <v>0</v>
      </c>
      <c r="D79" s="710">
        <f>'IB_6.1.1.sz.mell'!D79</f>
        <v>0</v>
      </c>
      <c r="E79" s="277"/>
    </row>
    <row r="80" spans="1:5" s="98" customFormat="1" ht="12" customHeight="1" x14ac:dyDescent="0.2">
      <c r="A80" s="446" t="s">
        <v>343</v>
      </c>
      <c r="B80" s="427" t="s">
        <v>324</v>
      </c>
      <c r="C80" s="710">
        <f>'IB_6.1.1.sz.mell'!C80</f>
        <v>0</v>
      </c>
      <c r="D80" s="710">
        <f>'IB_6.1.1.sz.mell'!D80</f>
        <v>0</v>
      </c>
      <c r="E80" s="277"/>
    </row>
    <row r="81" spans="1:5" s="98" customFormat="1" ht="12" customHeight="1" thickBot="1" x14ac:dyDescent="0.25">
      <c r="A81" s="447" t="s">
        <v>344</v>
      </c>
      <c r="B81" s="428" t="s">
        <v>573</v>
      </c>
      <c r="C81" s="710">
        <f>'IB_6.1.1.sz.mell'!C81</f>
        <v>0</v>
      </c>
      <c r="D81" s="710">
        <f>'IB_6.1.1.sz.mell'!D81</f>
        <v>0</v>
      </c>
      <c r="E81" s="277"/>
    </row>
    <row r="82" spans="1:5" s="98" customFormat="1" ht="12" customHeight="1" thickBot="1" x14ac:dyDescent="0.25">
      <c r="A82" s="448" t="s">
        <v>325</v>
      </c>
      <c r="B82" s="302" t="s">
        <v>345</v>
      </c>
      <c r="C82" s="407">
        <f>'IB_6.1.1.sz.mell'!C82</f>
        <v>0</v>
      </c>
      <c r="D82" s="407">
        <f>'IB_6.1.1.sz.mell'!D82</f>
        <v>0</v>
      </c>
      <c r="E82" s="273">
        <f>SUM(E83:E86)</f>
        <v>0</v>
      </c>
    </row>
    <row r="83" spans="1:5" s="98" customFormat="1" ht="12" customHeight="1" x14ac:dyDescent="0.2">
      <c r="A83" s="449" t="s">
        <v>326</v>
      </c>
      <c r="B83" s="426" t="s">
        <v>327</v>
      </c>
      <c r="C83" s="710">
        <f>'IB_6.1.1.sz.mell'!C83</f>
        <v>0</v>
      </c>
      <c r="D83" s="710">
        <f>'IB_6.1.1.sz.mell'!D83</f>
        <v>0</v>
      </c>
      <c r="E83" s="277"/>
    </row>
    <row r="84" spans="1:5" s="98" customFormat="1" ht="12" customHeight="1" x14ac:dyDescent="0.2">
      <c r="A84" s="450" t="s">
        <v>328</v>
      </c>
      <c r="B84" s="427" t="s">
        <v>329</v>
      </c>
      <c r="C84" s="710">
        <f>'IB_6.1.1.sz.mell'!C84</f>
        <v>0</v>
      </c>
      <c r="D84" s="710">
        <f>'IB_6.1.1.sz.mell'!D84</f>
        <v>0</v>
      </c>
      <c r="E84" s="277"/>
    </row>
    <row r="85" spans="1:5" s="98" customFormat="1" ht="12" customHeight="1" x14ac:dyDescent="0.2">
      <c r="A85" s="450" t="s">
        <v>330</v>
      </c>
      <c r="B85" s="427" t="s">
        <v>331</v>
      </c>
      <c r="C85" s="710">
        <f>'IB_6.1.1.sz.mell'!C85</f>
        <v>0</v>
      </c>
      <c r="D85" s="710">
        <f>'IB_6.1.1.sz.mell'!D85</f>
        <v>0</v>
      </c>
      <c r="E85" s="277"/>
    </row>
    <row r="86" spans="1:5" s="97" customFormat="1" ht="12" customHeight="1" thickBot="1" x14ac:dyDescent="0.25">
      <c r="A86" s="451" t="s">
        <v>332</v>
      </c>
      <c r="B86" s="428" t="s">
        <v>333</v>
      </c>
      <c r="C86" s="710">
        <f>'IB_6.1.1.sz.mell'!C86</f>
        <v>0</v>
      </c>
      <c r="D86" s="710">
        <f>'IB_6.1.1.sz.mell'!D86</f>
        <v>0</v>
      </c>
      <c r="E86" s="277"/>
    </row>
    <row r="87" spans="1:5" s="97" customFormat="1" ht="12" customHeight="1" thickBot="1" x14ac:dyDescent="0.25">
      <c r="A87" s="448" t="s">
        <v>334</v>
      </c>
      <c r="B87" s="302" t="s">
        <v>475</v>
      </c>
      <c r="C87" s="407">
        <f>'IB_6.1.1.sz.mell'!C87</f>
        <v>0</v>
      </c>
      <c r="D87" s="407">
        <f>'IB_6.1.1.sz.mell'!D87</f>
        <v>0</v>
      </c>
      <c r="E87" s="476"/>
    </row>
    <row r="88" spans="1:5" s="97" customFormat="1" ht="12" customHeight="1" thickBot="1" x14ac:dyDescent="0.25">
      <c r="A88" s="448" t="s">
        <v>507</v>
      </c>
      <c r="B88" s="302" t="s">
        <v>335</v>
      </c>
      <c r="C88" s="407">
        <f>'IB_6.1.1.sz.mell'!C88</f>
        <v>0</v>
      </c>
      <c r="D88" s="407">
        <f>'IB_6.1.1.sz.mell'!D88</f>
        <v>0</v>
      </c>
      <c r="E88" s="476"/>
    </row>
    <row r="89" spans="1:5" s="97" customFormat="1" ht="12" customHeight="1" thickBot="1" x14ac:dyDescent="0.25">
      <c r="A89" s="448" t="s">
        <v>508</v>
      </c>
      <c r="B89" s="433" t="s">
        <v>478</v>
      </c>
      <c r="C89" s="414">
        <f>'IB_6.1.1.sz.mell'!C89</f>
        <v>0</v>
      </c>
      <c r="D89" s="414">
        <f>'IB_6.1.1.sz.mell'!D89</f>
        <v>0</v>
      </c>
      <c r="E89" s="457">
        <f>+E66+E70+E75+E78+E82+E88+E87</f>
        <v>0</v>
      </c>
    </row>
    <row r="90" spans="1:5" s="97" customFormat="1" ht="12" customHeight="1" thickBot="1" x14ac:dyDescent="0.25">
      <c r="A90" s="452" t="s">
        <v>509</v>
      </c>
      <c r="B90" s="434" t="s">
        <v>510</v>
      </c>
      <c r="C90" s="414">
        <f>'IB_6.1.1.sz.mell'!C90</f>
        <v>0</v>
      </c>
      <c r="D90" s="414">
        <f>'IB_6.1.1.sz.mell'!D90</f>
        <v>0</v>
      </c>
      <c r="E90" s="457">
        <f>+E65+E89</f>
        <v>0</v>
      </c>
    </row>
    <row r="91" spans="1:5" s="98" customFormat="1" ht="15.15" customHeight="1" thickBot="1" x14ac:dyDescent="0.3">
      <c r="A91" s="245"/>
      <c r="B91" s="246"/>
      <c r="C91" s="372"/>
    </row>
    <row r="92" spans="1:5" s="69" customFormat="1" ht="16.5" customHeight="1" thickBot="1" x14ac:dyDescent="0.3">
      <c r="A92" s="1758" t="s">
        <v>57</v>
      </c>
      <c r="B92" s="1835"/>
      <c r="C92" s="1835"/>
      <c r="D92" s="1835"/>
      <c r="E92" s="1836"/>
    </row>
    <row r="93" spans="1:5" s="99" customFormat="1" ht="12" customHeight="1" thickBot="1" x14ac:dyDescent="0.3">
      <c r="A93" s="419" t="s">
        <v>18</v>
      </c>
      <c r="B93" s="28" t="s">
        <v>514</v>
      </c>
      <c r="C93" s="406">
        <f>'IB_6.1.1.sz.mell'!C93</f>
        <v>0</v>
      </c>
      <c r="D93" s="406">
        <f>'IB_6.1.1.sz.mell'!D93</f>
        <v>0</v>
      </c>
      <c r="E93" s="501">
        <f>+E94+E95+E96+E97+E98+E111</f>
        <v>0</v>
      </c>
    </row>
    <row r="94" spans="1:5" ht="12" customHeight="1" x14ac:dyDescent="0.25">
      <c r="A94" s="453" t="s">
        <v>98</v>
      </c>
      <c r="B94" s="10" t="s">
        <v>49</v>
      </c>
      <c r="C94" s="715">
        <f>'IB_6.1.1.sz.mell'!C94</f>
        <v>0</v>
      </c>
      <c r="D94" s="715">
        <f>'IB_6.1.1.sz.mell'!D94</f>
        <v>0</v>
      </c>
      <c r="E94" s="502"/>
    </row>
    <row r="95" spans="1:5" ht="12" customHeight="1" x14ac:dyDescent="0.25">
      <c r="A95" s="446" t="s">
        <v>99</v>
      </c>
      <c r="B95" s="8" t="s">
        <v>183</v>
      </c>
      <c r="C95" s="717">
        <f>'IB_6.1.1.sz.mell'!C95</f>
        <v>0</v>
      </c>
      <c r="D95" s="717">
        <f>'IB_6.1.1.sz.mell'!D95</f>
        <v>0</v>
      </c>
      <c r="E95" s="274"/>
    </row>
    <row r="96" spans="1:5" ht="12" customHeight="1" x14ac:dyDescent="0.25">
      <c r="A96" s="446" t="s">
        <v>100</v>
      </c>
      <c r="B96" s="8" t="s">
        <v>140</v>
      </c>
      <c r="C96" s="719">
        <f>'IB_6.1.1.sz.mell'!C96</f>
        <v>0</v>
      </c>
      <c r="D96" s="717">
        <f>'IB_6.1.1.sz.mell'!D96</f>
        <v>0</v>
      </c>
      <c r="E96" s="276"/>
    </row>
    <row r="97" spans="1:5" ht="12" customHeight="1" x14ac:dyDescent="0.25">
      <c r="A97" s="446" t="s">
        <v>101</v>
      </c>
      <c r="B97" s="11" t="s">
        <v>184</v>
      </c>
      <c r="C97" s="719">
        <f>'IB_6.1.1.sz.mell'!C97</f>
        <v>0</v>
      </c>
      <c r="D97" s="1477">
        <f>'IB_6.1.1.sz.mell'!D97</f>
        <v>0</v>
      </c>
      <c r="E97" s="276"/>
    </row>
    <row r="98" spans="1:5" ht="12" customHeight="1" x14ac:dyDescent="0.25">
      <c r="A98" s="446" t="s">
        <v>112</v>
      </c>
      <c r="B98" s="19" t="s">
        <v>185</v>
      </c>
      <c r="C98" s="719">
        <f>'IB_6.1.1.sz.mell'!C98</f>
        <v>0</v>
      </c>
      <c r="D98" s="1477">
        <f>'IB_6.1.1.sz.mell'!D98</f>
        <v>0</v>
      </c>
      <c r="E98" s="276"/>
    </row>
    <row r="99" spans="1:5" ht="12" customHeight="1" x14ac:dyDescent="0.25">
      <c r="A99" s="446" t="s">
        <v>102</v>
      </c>
      <c r="B99" s="8" t="s">
        <v>511</v>
      </c>
      <c r="C99" s="719">
        <f>'IB_6.1.1.sz.mell'!C99</f>
        <v>0</v>
      </c>
      <c r="D99" s="1477">
        <f>'IB_6.1.1.sz.mell'!D99</f>
        <v>0</v>
      </c>
      <c r="E99" s="276"/>
    </row>
    <row r="100" spans="1:5" ht="12" customHeight="1" x14ac:dyDescent="0.2">
      <c r="A100" s="446" t="s">
        <v>103</v>
      </c>
      <c r="B100" s="146" t="s">
        <v>441</v>
      </c>
      <c r="C100" s="719">
        <f>'IB_6.1.1.sz.mell'!C100</f>
        <v>0</v>
      </c>
      <c r="D100" s="1477">
        <f>'IB_6.1.1.sz.mell'!D100</f>
        <v>0</v>
      </c>
      <c r="E100" s="276"/>
    </row>
    <row r="101" spans="1:5" ht="12" customHeight="1" x14ac:dyDescent="0.2">
      <c r="A101" s="446" t="s">
        <v>113</v>
      </c>
      <c r="B101" s="146" t="s">
        <v>440</v>
      </c>
      <c r="C101" s="719">
        <f>'IB_6.1.1.sz.mell'!C101</f>
        <v>0</v>
      </c>
      <c r="D101" s="1477">
        <f>'IB_6.1.1.sz.mell'!D101</f>
        <v>0</v>
      </c>
      <c r="E101" s="276"/>
    </row>
    <row r="102" spans="1:5" ht="12" customHeight="1" x14ac:dyDescent="0.2">
      <c r="A102" s="446" t="s">
        <v>114</v>
      </c>
      <c r="B102" s="146" t="s">
        <v>351</v>
      </c>
      <c r="C102" s="719">
        <f>'IB_6.1.1.sz.mell'!C102</f>
        <v>0</v>
      </c>
      <c r="D102" s="1477">
        <f>'IB_6.1.1.sz.mell'!D102</f>
        <v>0</v>
      </c>
      <c r="E102" s="276"/>
    </row>
    <row r="103" spans="1:5" ht="12" customHeight="1" x14ac:dyDescent="0.25">
      <c r="A103" s="446" t="s">
        <v>115</v>
      </c>
      <c r="B103" s="147" t="s">
        <v>352</v>
      </c>
      <c r="C103" s="719">
        <f>'IB_6.1.1.sz.mell'!C103</f>
        <v>0</v>
      </c>
      <c r="D103" s="1477">
        <f>'IB_6.1.1.sz.mell'!D103</f>
        <v>0</v>
      </c>
      <c r="E103" s="276"/>
    </row>
    <row r="104" spans="1:5" ht="12" customHeight="1" x14ac:dyDescent="0.25">
      <c r="A104" s="446" t="s">
        <v>116</v>
      </c>
      <c r="B104" s="147" t="s">
        <v>353</v>
      </c>
      <c r="C104" s="719">
        <f>'IB_6.1.1.sz.mell'!C104</f>
        <v>0</v>
      </c>
      <c r="D104" s="1477">
        <f>'IB_6.1.1.sz.mell'!D104</f>
        <v>0</v>
      </c>
      <c r="E104" s="276"/>
    </row>
    <row r="105" spans="1:5" ht="12" customHeight="1" x14ac:dyDescent="0.2">
      <c r="A105" s="446" t="s">
        <v>118</v>
      </c>
      <c r="B105" s="146" t="s">
        <v>354</v>
      </c>
      <c r="C105" s="719">
        <f>'IB_6.1.1.sz.mell'!C105</f>
        <v>0</v>
      </c>
      <c r="D105" s="1477">
        <f>'IB_6.1.1.sz.mell'!D105</f>
        <v>0</v>
      </c>
      <c r="E105" s="276"/>
    </row>
    <row r="106" spans="1:5" ht="12" customHeight="1" x14ac:dyDescent="0.2">
      <c r="A106" s="446" t="s">
        <v>186</v>
      </c>
      <c r="B106" s="146" t="s">
        <v>355</v>
      </c>
      <c r="C106" s="719">
        <f>'IB_6.1.1.sz.mell'!C106</f>
        <v>0</v>
      </c>
      <c r="D106" s="1477">
        <f>'IB_6.1.1.sz.mell'!D106</f>
        <v>0</v>
      </c>
      <c r="E106" s="276"/>
    </row>
    <row r="107" spans="1:5" ht="12" customHeight="1" x14ac:dyDescent="0.25">
      <c r="A107" s="446" t="s">
        <v>349</v>
      </c>
      <c r="B107" s="147" t="s">
        <v>356</v>
      </c>
      <c r="C107" s="717">
        <f>'IB_6.1.1.sz.mell'!C107</f>
        <v>0</v>
      </c>
      <c r="D107" s="1477">
        <f>'IB_6.1.1.sz.mell'!D107</f>
        <v>0</v>
      </c>
      <c r="E107" s="276"/>
    </row>
    <row r="108" spans="1:5" ht="12" customHeight="1" x14ac:dyDescent="0.25">
      <c r="A108" s="454" t="s">
        <v>350</v>
      </c>
      <c r="B108" s="148" t="s">
        <v>357</v>
      </c>
      <c r="C108" s="719">
        <f>'IB_6.1.1.sz.mell'!C108</f>
        <v>0</v>
      </c>
      <c r="D108" s="1477">
        <f>'IB_6.1.1.sz.mell'!D108</f>
        <v>0</v>
      </c>
      <c r="E108" s="276"/>
    </row>
    <row r="109" spans="1:5" ht="12" customHeight="1" x14ac:dyDescent="0.25">
      <c r="A109" s="446" t="s">
        <v>438</v>
      </c>
      <c r="B109" s="148" t="s">
        <v>358</v>
      </c>
      <c r="C109" s="719">
        <f>'IB_6.1.1.sz.mell'!C109</f>
        <v>0</v>
      </c>
      <c r="D109" s="1477">
        <f>'IB_6.1.1.sz.mell'!D109</f>
        <v>0</v>
      </c>
      <c r="E109" s="276"/>
    </row>
    <row r="110" spans="1:5" ht="12" customHeight="1" x14ac:dyDescent="0.25">
      <c r="A110" s="446" t="s">
        <v>439</v>
      </c>
      <c r="B110" s="147" t="s">
        <v>359</v>
      </c>
      <c r="C110" s="717">
        <f>'IB_6.1.1.sz.mell'!C110</f>
        <v>0</v>
      </c>
      <c r="D110" s="1476">
        <f>'IB_6.1.1.sz.mell'!D110</f>
        <v>0</v>
      </c>
      <c r="E110" s="274"/>
    </row>
    <row r="111" spans="1:5" ht="12" customHeight="1" x14ac:dyDescent="0.25">
      <c r="A111" s="446" t="s">
        <v>443</v>
      </c>
      <c r="B111" s="11" t="s">
        <v>50</v>
      </c>
      <c r="C111" s="717">
        <f>'IB_6.1.1.sz.mell'!C111</f>
        <v>0</v>
      </c>
      <c r="D111" s="1476">
        <f>'IB_6.1.1.sz.mell'!D111</f>
        <v>0</v>
      </c>
      <c r="E111" s="274"/>
    </row>
    <row r="112" spans="1:5" ht="12" customHeight="1" x14ac:dyDescent="0.25">
      <c r="A112" s="447" t="s">
        <v>444</v>
      </c>
      <c r="B112" s="8" t="s">
        <v>512</v>
      </c>
      <c r="C112" s="719">
        <f>'IB_6.1.1.sz.mell'!C112</f>
        <v>0</v>
      </c>
      <c r="D112" s="1477">
        <f>'IB_6.1.1.sz.mell'!D112</f>
        <v>0</v>
      </c>
      <c r="E112" s="276"/>
    </row>
    <row r="113" spans="1:5" ht="12" customHeight="1" thickBot="1" x14ac:dyDescent="0.3">
      <c r="A113" s="455" t="s">
        <v>445</v>
      </c>
      <c r="B113" s="149" t="s">
        <v>513</v>
      </c>
      <c r="C113" s="721">
        <f>'IB_6.1.1.sz.mell'!C113</f>
        <v>0</v>
      </c>
      <c r="D113" s="1515">
        <f>'IB_6.1.1.sz.mell'!D113</f>
        <v>0</v>
      </c>
      <c r="E113" s="503"/>
    </row>
    <row r="114" spans="1:5" ht="12" customHeight="1" thickBot="1" x14ac:dyDescent="0.3">
      <c r="A114" s="32" t="s">
        <v>19</v>
      </c>
      <c r="B114" s="27" t="s">
        <v>360</v>
      </c>
      <c r="C114" s="407">
        <f>'IB_6.1.1.sz.mell'!C114</f>
        <v>0</v>
      </c>
      <c r="D114" s="725">
        <f>'IB_6.1.1.sz.mell'!D114</f>
        <v>0</v>
      </c>
      <c r="E114" s="273">
        <f>+E115+E117+E119</f>
        <v>0</v>
      </c>
    </row>
    <row r="115" spans="1:5" ht="12" customHeight="1" x14ac:dyDescent="0.25">
      <c r="A115" s="445" t="s">
        <v>104</v>
      </c>
      <c r="B115" s="8" t="s">
        <v>230</v>
      </c>
      <c r="C115" s="699">
        <f>'IB_6.1.1.sz.mell'!C115</f>
        <v>0</v>
      </c>
      <c r="D115" s="1475">
        <f>'IB_6.1.1.sz.mell'!D115</f>
        <v>0</v>
      </c>
      <c r="E115" s="275"/>
    </row>
    <row r="116" spans="1:5" ht="12" customHeight="1" x14ac:dyDescent="0.25">
      <c r="A116" s="445" t="s">
        <v>105</v>
      </c>
      <c r="B116" s="12" t="s">
        <v>364</v>
      </c>
      <c r="C116" s="699">
        <f>'IB_6.1.1.sz.mell'!C116</f>
        <v>0</v>
      </c>
      <c r="D116" s="1475">
        <f>'IB_6.1.1.sz.mell'!D116</f>
        <v>0</v>
      </c>
      <c r="E116" s="275"/>
    </row>
    <row r="117" spans="1:5" ht="12" customHeight="1" x14ac:dyDescent="0.25">
      <c r="A117" s="445" t="s">
        <v>106</v>
      </c>
      <c r="B117" s="12" t="s">
        <v>187</v>
      </c>
      <c r="C117" s="717">
        <f>'IB_6.1.1.sz.mell'!C117</f>
        <v>0</v>
      </c>
      <c r="D117" s="1476">
        <f>'IB_6.1.1.sz.mell'!D117</f>
        <v>0</v>
      </c>
      <c r="E117" s="274"/>
    </row>
    <row r="118" spans="1:5" ht="12" customHeight="1" x14ac:dyDescent="0.25">
      <c r="A118" s="445" t="s">
        <v>107</v>
      </c>
      <c r="B118" s="12" t="s">
        <v>365</v>
      </c>
      <c r="C118" s="717">
        <f>'IB_6.1.1.sz.mell'!C118</f>
        <v>0</v>
      </c>
      <c r="D118" s="1476">
        <f>'IB_6.1.1.sz.mell'!D118</f>
        <v>0</v>
      </c>
      <c r="E118" s="274"/>
    </row>
    <row r="119" spans="1:5" ht="12" customHeight="1" x14ac:dyDescent="0.25">
      <c r="A119" s="445" t="s">
        <v>108</v>
      </c>
      <c r="B119" s="304" t="s">
        <v>232</v>
      </c>
      <c r="C119" s="717">
        <f>'IB_6.1.1.sz.mell'!C119</f>
        <v>0</v>
      </c>
      <c r="D119" s="1476">
        <f>'IB_6.1.1.sz.mell'!D119</f>
        <v>0</v>
      </c>
      <c r="E119" s="274"/>
    </row>
    <row r="120" spans="1:5" ht="12" customHeight="1" x14ac:dyDescent="0.25">
      <c r="A120" s="445" t="s">
        <v>117</v>
      </c>
      <c r="B120" s="303" t="s">
        <v>428</v>
      </c>
      <c r="C120" s="717">
        <f>'IB_6.1.1.sz.mell'!C120</f>
        <v>0</v>
      </c>
      <c r="D120" s="1476">
        <f>'IB_6.1.1.sz.mell'!D120</f>
        <v>0</v>
      </c>
      <c r="E120" s="274"/>
    </row>
    <row r="121" spans="1:5" ht="12" customHeight="1" x14ac:dyDescent="0.25">
      <c r="A121" s="445" t="s">
        <v>119</v>
      </c>
      <c r="B121" s="422" t="s">
        <v>370</v>
      </c>
      <c r="C121" s="717">
        <f>'IB_6.1.1.sz.mell'!C121</f>
        <v>0</v>
      </c>
      <c r="D121" s="1476">
        <f>'IB_6.1.1.sz.mell'!D121</f>
        <v>0</v>
      </c>
      <c r="E121" s="274"/>
    </row>
    <row r="122" spans="1:5" ht="12" customHeight="1" x14ac:dyDescent="0.25">
      <c r="A122" s="445" t="s">
        <v>188</v>
      </c>
      <c r="B122" s="147" t="s">
        <v>353</v>
      </c>
      <c r="C122" s="717">
        <f>'IB_6.1.1.sz.mell'!C122</f>
        <v>0</v>
      </c>
      <c r="D122" s="1476">
        <f>'IB_6.1.1.sz.mell'!D122</f>
        <v>0</v>
      </c>
      <c r="E122" s="274"/>
    </row>
    <row r="123" spans="1:5" ht="12" customHeight="1" x14ac:dyDescent="0.25">
      <c r="A123" s="445" t="s">
        <v>189</v>
      </c>
      <c r="B123" s="147" t="s">
        <v>369</v>
      </c>
      <c r="C123" s="717">
        <f>'IB_6.1.1.sz.mell'!C123</f>
        <v>0</v>
      </c>
      <c r="D123" s="1476">
        <f>'IB_6.1.1.sz.mell'!D123</f>
        <v>0</v>
      </c>
      <c r="E123" s="274"/>
    </row>
    <row r="124" spans="1:5" ht="12" customHeight="1" x14ac:dyDescent="0.25">
      <c r="A124" s="445" t="s">
        <v>190</v>
      </c>
      <c r="B124" s="147" t="s">
        <v>368</v>
      </c>
      <c r="C124" s="717">
        <f>'IB_6.1.1.sz.mell'!C124</f>
        <v>0</v>
      </c>
      <c r="D124" s="1476">
        <f>'IB_6.1.1.sz.mell'!D124</f>
        <v>0</v>
      </c>
      <c r="E124" s="274"/>
    </row>
    <row r="125" spans="1:5" ht="12" customHeight="1" x14ac:dyDescent="0.25">
      <c r="A125" s="445" t="s">
        <v>361</v>
      </c>
      <c r="B125" s="147" t="s">
        <v>356</v>
      </c>
      <c r="C125" s="717">
        <f>'IB_6.1.1.sz.mell'!C125</f>
        <v>0</v>
      </c>
      <c r="D125" s="1476">
        <f>'IB_6.1.1.sz.mell'!D125</f>
        <v>0</v>
      </c>
      <c r="E125" s="274"/>
    </row>
    <row r="126" spans="1:5" ht="12" customHeight="1" x14ac:dyDescent="0.25">
      <c r="A126" s="445" t="s">
        <v>362</v>
      </c>
      <c r="B126" s="147" t="s">
        <v>367</v>
      </c>
      <c r="C126" s="717">
        <f>'IB_6.1.1.sz.mell'!C126</f>
        <v>0</v>
      </c>
      <c r="D126" s="1476">
        <f>'IB_6.1.1.sz.mell'!D126</f>
        <v>0</v>
      </c>
      <c r="E126" s="274"/>
    </row>
    <row r="127" spans="1:5" ht="12" customHeight="1" thickBot="1" x14ac:dyDescent="0.3">
      <c r="A127" s="454" t="s">
        <v>363</v>
      </c>
      <c r="B127" s="147" t="s">
        <v>366</v>
      </c>
      <c r="C127" s="719">
        <f>'IB_6.1.1.sz.mell'!C127</f>
        <v>0</v>
      </c>
      <c r="D127" s="1477">
        <f>'IB_6.1.1.sz.mell'!D127</f>
        <v>0</v>
      </c>
      <c r="E127" s="276"/>
    </row>
    <row r="128" spans="1:5" ht="12" customHeight="1" thickBot="1" x14ac:dyDescent="0.3">
      <c r="A128" s="32" t="s">
        <v>20</v>
      </c>
      <c r="B128" s="128" t="s">
        <v>448</v>
      </c>
      <c r="C128" s="407">
        <f>'IB_6.1.1.sz.mell'!C128</f>
        <v>0</v>
      </c>
      <c r="D128" s="725">
        <f>'IB_6.1.1.sz.mell'!D128</f>
        <v>0</v>
      </c>
      <c r="E128" s="273">
        <f>+E93+E114</f>
        <v>0</v>
      </c>
    </row>
    <row r="129" spans="1:11" ht="12" customHeight="1" thickBot="1" x14ac:dyDescent="0.3">
      <c r="A129" s="32" t="s">
        <v>21</v>
      </c>
      <c r="B129" s="128" t="s">
        <v>449</v>
      </c>
      <c r="C129" s="407">
        <f>'IB_6.1.1.sz.mell'!C129</f>
        <v>0</v>
      </c>
      <c r="D129" s="725">
        <f>'IB_6.1.1.sz.mell'!D129</f>
        <v>0</v>
      </c>
      <c r="E129" s="273">
        <f>+E130+E131+E132</f>
        <v>0</v>
      </c>
    </row>
    <row r="130" spans="1:11" s="99" customFormat="1" ht="12" customHeight="1" x14ac:dyDescent="0.25">
      <c r="A130" s="445" t="s">
        <v>268</v>
      </c>
      <c r="B130" s="9" t="s">
        <v>517</v>
      </c>
      <c r="C130" s="717">
        <f>'IB_6.1.1.sz.mell'!C130</f>
        <v>0</v>
      </c>
      <c r="D130" s="1476">
        <f>'IB_6.1.1.sz.mell'!D130</f>
        <v>0</v>
      </c>
      <c r="E130" s="274"/>
    </row>
    <row r="131" spans="1:11" ht="12" customHeight="1" x14ac:dyDescent="0.25">
      <c r="A131" s="445" t="s">
        <v>269</v>
      </c>
      <c r="B131" s="9" t="s">
        <v>457</v>
      </c>
      <c r="C131" s="717">
        <f>'IB_6.1.1.sz.mell'!C131</f>
        <v>0</v>
      </c>
      <c r="D131" s="1476">
        <f>'IB_6.1.1.sz.mell'!D131</f>
        <v>0</v>
      </c>
      <c r="E131" s="274"/>
    </row>
    <row r="132" spans="1:11" ht="12" customHeight="1" thickBot="1" x14ac:dyDescent="0.3">
      <c r="A132" s="454" t="s">
        <v>270</v>
      </c>
      <c r="B132" s="7" t="s">
        <v>516</v>
      </c>
      <c r="C132" s="717">
        <f>'IB_6.1.1.sz.mell'!C132</f>
        <v>0</v>
      </c>
      <c r="D132" s="1476">
        <f>'IB_6.1.1.sz.mell'!D132</f>
        <v>0</v>
      </c>
      <c r="E132" s="274"/>
    </row>
    <row r="133" spans="1:11" ht="12" customHeight="1" thickBot="1" x14ac:dyDescent="0.3">
      <c r="A133" s="32" t="s">
        <v>22</v>
      </c>
      <c r="B133" s="128" t="s">
        <v>450</v>
      </c>
      <c r="C133" s="407">
        <f>'IB_6.1.1.sz.mell'!C133</f>
        <v>0</v>
      </c>
      <c r="D133" s="725">
        <f>'IB_6.1.1.sz.mell'!D133</f>
        <v>0</v>
      </c>
      <c r="E133" s="273">
        <f>+E134+E135+E136+E137+E138+E139</f>
        <v>0</v>
      </c>
    </row>
    <row r="134" spans="1:11" ht="12" customHeight="1" x14ac:dyDescent="0.25">
      <c r="A134" s="445" t="s">
        <v>91</v>
      </c>
      <c r="B134" s="9" t="s">
        <v>459</v>
      </c>
      <c r="C134" s="717">
        <f>'IB_6.1.1.sz.mell'!C134</f>
        <v>0</v>
      </c>
      <c r="D134" s="1476">
        <f>'IB_6.1.1.sz.mell'!D134</f>
        <v>0</v>
      </c>
      <c r="E134" s="274"/>
    </row>
    <row r="135" spans="1:11" ht="12" customHeight="1" x14ac:dyDescent="0.25">
      <c r="A135" s="445" t="s">
        <v>92</v>
      </c>
      <c r="B135" s="9" t="s">
        <v>451</v>
      </c>
      <c r="C135" s="717">
        <f>'IB_6.1.1.sz.mell'!C135</f>
        <v>0</v>
      </c>
      <c r="D135" s="1476">
        <f>'IB_6.1.1.sz.mell'!D135</f>
        <v>0</v>
      </c>
      <c r="E135" s="274"/>
    </row>
    <row r="136" spans="1:11" ht="12" customHeight="1" x14ac:dyDescent="0.25">
      <c r="A136" s="445" t="s">
        <v>93</v>
      </c>
      <c r="B136" s="9" t="s">
        <v>452</v>
      </c>
      <c r="C136" s="717">
        <f>'IB_6.1.1.sz.mell'!C136</f>
        <v>0</v>
      </c>
      <c r="D136" s="1476">
        <f>'IB_6.1.1.sz.mell'!D136</f>
        <v>0</v>
      </c>
      <c r="E136" s="274"/>
    </row>
    <row r="137" spans="1:11" ht="12" customHeight="1" x14ac:dyDescent="0.25">
      <c r="A137" s="445" t="s">
        <v>175</v>
      </c>
      <c r="B137" s="9" t="s">
        <v>515</v>
      </c>
      <c r="C137" s="717">
        <f>'IB_6.1.1.sz.mell'!C137</f>
        <v>0</v>
      </c>
      <c r="D137" s="1476">
        <f>'IB_6.1.1.sz.mell'!D137</f>
        <v>0</v>
      </c>
      <c r="E137" s="274"/>
    </row>
    <row r="138" spans="1:11" ht="12" customHeight="1" x14ac:dyDescent="0.25">
      <c r="A138" s="445" t="s">
        <v>176</v>
      </c>
      <c r="B138" s="9" t="s">
        <v>454</v>
      </c>
      <c r="C138" s="717">
        <f>'IB_6.1.1.sz.mell'!C138</f>
        <v>0</v>
      </c>
      <c r="D138" s="1476">
        <f>'IB_6.1.1.sz.mell'!D138</f>
        <v>0</v>
      </c>
      <c r="E138" s="274"/>
    </row>
    <row r="139" spans="1:11" s="99" customFormat="1" ht="12" customHeight="1" thickBot="1" x14ac:dyDescent="0.3">
      <c r="A139" s="454" t="s">
        <v>177</v>
      </c>
      <c r="B139" s="7" t="s">
        <v>455</v>
      </c>
      <c r="C139" s="717">
        <f>'IB_6.1.1.sz.mell'!C139</f>
        <v>0</v>
      </c>
      <c r="D139" s="1476">
        <f>'IB_6.1.1.sz.mell'!D139</f>
        <v>0</v>
      </c>
      <c r="E139" s="274"/>
    </row>
    <row r="140" spans="1:11" ht="12" customHeight="1" thickBot="1" x14ac:dyDescent="0.3">
      <c r="A140" s="32" t="s">
        <v>23</v>
      </c>
      <c r="B140" s="128" t="s">
        <v>541</v>
      </c>
      <c r="C140" s="414">
        <f>'IB_6.1.1.sz.mell'!C140</f>
        <v>0</v>
      </c>
      <c r="D140" s="726">
        <f>'IB_6.1.1.sz.mell'!D140</f>
        <v>0</v>
      </c>
      <c r="E140" s="457">
        <f>+E141+E142+E144+E145+E143</f>
        <v>0</v>
      </c>
      <c r="K140" s="256"/>
    </row>
    <row r="141" spans="1:11" x14ac:dyDescent="0.25">
      <c r="A141" s="445" t="s">
        <v>94</v>
      </c>
      <c r="B141" s="9" t="s">
        <v>371</v>
      </c>
      <c r="C141" s="717">
        <f>'IB_6.1.1.sz.mell'!C141</f>
        <v>0</v>
      </c>
      <c r="D141" s="1476">
        <f>'IB_6.1.1.sz.mell'!D141</f>
        <v>0</v>
      </c>
      <c r="E141" s="274"/>
    </row>
    <row r="142" spans="1:11" ht="12" customHeight="1" x14ac:dyDescent="0.25">
      <c r="A142" s="445" t="s">
        <v>95</v>
      </c>
      <c r="B142" s="9" t="s">
        <v>372</v>
      </c>
      <c r="C142" s="717">
        <f>'IB_6.1.1.sz.mell'!C142</f>
        <v>0</v>
      </c>
      <c r="D142" s="1476">
        <f>'IB_6.1.1.sz.mell'!D142</f>
        <v>0</v>
      </c>
      <c r="E142" s="274"/>
    </row>
    <row r="143" spans="1:11" ht="12" customHeight="1" x14ac:dyDescent="0.25">
      <c r="A143" s="445" t="s">
        <v>288</v>
      </c>
      <c r="B143" s="9" t="s">
        <v>540</v>
      </c>
      <c r="C143" s="717">
        <f>'IB_6.1.1.sz.mell'!C143</f>
        <v>0</v>
      </c>
      <c r="D143" s="1476">
        <f>'IB_6.1.1.sz.mell'!D143</f>
        <v>0</v>
      </c>
      <c r="E143" s="274"/>
    </row>
    <row r="144" spans="1:11" s="99" customFormat="1" ht="12" customHeight="1" x14ac:dyDescent="0.25">
      <c r="A144" s="445" t="s">
        <v>289</v>
      </c>
      <c r="B144" s="9" t="s">
        <v>464</v>
      </c>
      <c r="C144" s="717">
        <f>'IB_6.1.1.sz.mell'!C144</f>
        <v>0</v>
      </c>
      <c r="D144" s="1476">
        <f>'IB_6.1.1.sz.mell'!D144</f>
        <v>0</v>
      </c>
      <c r="E144" s="274"/>
    </row>
    <row r="145" spans="1:5" s="99" customFormat="1" ht="12" customHeight="1" thickBot="1" x14ac:dyDescent="0.3">
      <c r="A145" s="454" t="s">
        <v>290</v>
      </c>
      <c r="B145" s="7" t="s">
        <v>390</v>
      </c>
      <c r="C145" s="717">
        <f>'IB_6.1.1.sz.mell'!C145</f>
        <v>0</v>
      </c>
      <c r="D145" s="1476">
        <f>'IB_6.1.1.sz.mell'!D145</f>
        <v>0</v>
      </c>
      <c r="E145" s="274"/>
    </row>
    <row r="146" spans="1:5" s="99" customFormat="1" ht="12" customHeight="1" thickBot="1" x14ac:dyDescent="0.3">
      <c r="A146" s="32" t="s">
        <v>24</v>
      </c>
      <c r="B146" s="128" t="s">
        <v>465</v>
      </c>
      <c r="C146" s="511">
        <f>'IB_6.1.1.sz.mell'!C146</f>
        <v>0</v>
      </c>
      <c r="D146" s="727">
        <f>'IB_6.1.1.sz.mell'!D146</f>
        <v>0</v>
      </c>
      <c r="E146" s="505">
        <f>+E147+E148+E149+E150+E151</f>
        <v>0</v>
      </c>
    </row>
    <row r="147" spans="1:5" s="99" customFormat="1" ht="12" customHeight="1" x14ac:dyDescent="0.25">
      <c r="A147" s="445" t="s">
        <v>96</v>
      </c>
      <c r="B147" s="9" t="s">
        <v>460</v>
      </c>
      <c r="C147" s="717">
        <f>'IB_6.1.1.sz.mell'!C147</f>
        <v>0</v>
      </c>
      <c r="D147" s="1476">
        <f>'IB_6.1.1.sz.mell'!D147</f>
        <v>0</v>
      </c>
      <c r="E147" s="274"/>
    </row>
    <row r="148" spans="1:5" s="99" customFormat="1" ht="12" customHeight="1" x14ac:dyDescent="0.25">
      <c r="A148" s="445" t="s">
        <v>97</v>
      </c>
      <c r="B148" s="9" t="s">
        <v>467</v>
      </c>
      <c r="C148" s="717">
        <f>'IB_6.1.1.sz.mell'!C148</f>
        <v>0</v>
      </c>
      <c r="D148" s="1476">
        <f>'IB_6.1.1.sz.mell'!D148</f>
        <v>0</v>
      </c>
      <c r="E148" s="274"/>
    </row>
    <row r="149" spans="1:5" s="99" customFormat="1" ht="12" customHeight="1" x14ac:dyDescent="0.25">
      <c r="A149" s="445" t="s">
        <v>300</v>
      </c>
      <c r="B149" s="9" t="s">
        <v>462</v>
      </c>
      <c r="C149" s="717">
        <f>'IB_6.1.1.sz.mell'!C149</f>
        <v>0</v>
      </c>
      <c r="D149" s="1476">
        <f>'IB_6.1.1.sz.mell'!D149</f>
        <v>0</v>
      </c>
      <c r="E149" s="274"/>
    </row>
    <row r="150" spans="1:5" s="99" customFormat="1" ht="12" customHeight="1" x14ac:dyDescent="0.25">
      <c r="A150" s="445" t="s">
        <v>301</v>
      </c>
      <c r="B150" s="9" t="s">
        <v>518</v>
      </c>
      <c r="C150" s="717">
        <f>'IB_6.1.1.sz.mell'!C150</f>
        <v>0</v>
      </c>
      <c r="D150" s="1476">
        <f>'IB_6.1.1.sz.mell'!D150</f>
        <v>0</v>
      </c>
      <c r="E150" s="274"/>
    </row>
    <row r="151" spans="1:5" ht="12.75" customHeight="1" thickBot="1" x14ac:dyDescent="0.3">
      <c r="A151" s="454" t="s">
        <v>466</v>
      </c>
      <c r="B151" s="7" t="s">
        <v>469</v>
      </c>
      <c r="C151" s="719">
        <f>'IB_6.1.1.sz.mell'!C151</f>
        <v>0</v>
      </c>
      <c r="D151" s="1477">
        <f>'IB_6.1.1.sz.mell'!D151</f>
        <v>0</v>
      </c>
      <c r="E151" s="276"/>
    </row>
    <row r="152" spans="1:5" ht="12.75" customHeight="1" thickBot="1" x14ac:dyDescent="0.3">
      <c r="A152" s="500" t="s">
        <v>25</v>
      </c>
      <c r="B152" s="128" t="s">
        <v>470</v>
      </c>
      <c r="C152" s="511">
        <f>'IB_6.1.1.sz.mell'!C152</f>
        <v>0</v>
      </c>
      <c r="D152" s="727">
        <f>'IB_6.1.1.sz.mell'!D152</f>
        <v>0</v>
      </c>
      <c r="E152" s="505"/>
    </row>
    <row r="153" spans="1:5" ht="12.75" customHeight="1" thickBot="1" x14ac:dyDescent="0.3">
      <c r="A153" s="500" t="s">
        <v>26</v>
      </c>
      <c r="B153" s="128" t="s">
        <v>471</v>
      </c>
      <c r="C153" s="511">
        <f>'IB_6.1.1.sz.mell'!C153</f>
        <v>0</v>
      </c>
      <c r="D153" s="727">
        <f>'IB_6.1.1.sz.mell'!D153</f>
        <v>0</v>
      </c>
      <c r="E153" s="505"/>
    </row>
    <row r="154" spans="1:5" ht="12" customHeight="1" thickBot="1" x14ac:dyDescent="0.3">
      <c r="A154" s="32" t="s">
        <v>27</v>
      </c>
      <c r="B154" s="128" t="s">
        <v>473</v>
      </c>
      <c r="C154" s="513">
        <f>'IB_6.1.1.sz.mell'!C154</f>
        <v>0</v>
      </c>
      <c r="D154" s="733">
        <f>'IB_6.1.1.sz.mell'!D154</f>
        <v>0</v>
      </c>
      <c r="E154" s="507">
        <f>+E129+E133+E140+E146+E152+E153</f>
        <v>0</v>
      </c>
    </row>
    <row r="155" spans="1:5" ht="15.15" customHeight="1" thickBot="1" x14ac:dyDescent="0.3">
      <c r="A155" s="456" t="s">
        <v>28</v>
      </c>
      <c r="B155" s="390" t="s">
        <v>472</v>
      </c>
      <c r="C155" s="513">
        <f>'IB_6.1.1.sz.mell'!C155</f>
        <v>0</v>
      </c>
      <c r="D155" s="733">
        <f>'IB_6.1.1.sz.mell'!D155</f>
        <v>0</v>
      </c>
      <c r="E155" s="507">
        <f>+E128+E154</f>
        <v>0</v>
      </c>
    </row>
    <row r="156" spans="1:5" ht="13.8" thickBot="1" x14ac:dyDescent="0.3">
      <c r="C156" s="633">
        <f>'IB_6.1.1.sz.mell'!C156</f>
        <v>0</v>
      </c>
      <c r="D156" s="633">
        <f>'IB_6.1.1.sz.mell'!D156</f>
        <v>0</v>
      </c>
      <c r="E156" s="402"/>
    </row>
    <row r="157" spans="1:5" ht="15.15" customHeight="1" thickBot="1" x14ac:dyDescent="0.3">
      <c r="A157" s="960" t="s">
        <v>846</v>
      </c>
      <c r="B157" s="961"/>
      <c r="C157" s="1508">
        <f>'IB_6.1.1.sz.mell'!C157</f>
        <v>0</v>
      </c>
      <c r="D157" s="1508">
        <f>'IB_6.1.1.sz.mell'!D157</f>
        <v>0</v>
      </c>
      <c r="E157" s="959"/>
    </row>
    <row r="158" spans="1:5" ht="14.4" customHeight="1" thickBot="1" x14ac:dyDescent="0.3">
      <c r="A158" s="962" t="s">
        <v>847</v>
      </c>
      <c r="B158" s="963"/>
      <c r="C158" s="1508">
        <f>'IB_6.1.1.sz.mell'!C158</f>
        <v>0</v>
      </c>
      <c r="D158" s="1508">
        <f>'IB_6.1.1.sz.mell'!D158</f>
        <v>0</v>
      </c>
      <c r="E158" s="959"/>
    </row>
  </sheetData>
  <sheetProtection sheet="1" formatCells="0"/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>
    <tabColor theme="5"/>
  </sheetPr>
  <dimension ref="A1:K158"/>
  <sheetViews>
    <sheetView zoomScale="120" zoomScaleNormal="120" zoomScaleSheetLayoutView="100" workbookViewId="0">
      <selection activeCell="L26" sqref="L26"/>
    </sheetView>
  </sheetViews>
  <sheetFormatPr defaultColWidth="9.33203125" defaultRowHeight="13.2" x14ac:dyDescent="0.25"/>
  <cols>
    <col min="1" max="1" width="16.109375" style="400" customWidth="1"/>
    <col min="2" max="2" width="62" style="401" customWidth="1"/>
    <col min="3" max="3" width="14.109375" style="402" customWidth="1"/>
    <col min="4" max="5" width="14.109375" style="3" customWidth="1"/>
    <col min="6" max="16384" width="9.33203125" style="3"/>
  </cols>
  <sheetData>
    <row r="1" spans="1:5" s="2" customFormat="1" ht="16.5" customHeight="1" thickBot="1" x14ac:dyDescent="0.3">
      <c r="A1" s="611"/>
      <c r="B1" s="612"/>
      <c r="C1" s="964"/>
      <c r="D1" s="964"/>
      <c r="E1" s="606" t="str">
        <f>CONCATENATE("6.1.2. melléklet ",Z_ALAPADATOK!A7," ",Z_ALAPADATOK!B7," ",Z_ALAPADATOK!C7," ",Z_ALAPADATOK!D7," ",Z_ALAPADATOK!E7," ",Z_ALAPADATOK!F7," ",Z_ALAPADATOK!G7," ",Z_ALAPADATOK!H7)</f>
        <v>6.1.2. melléklet a …. / 2020 ( … ) önkormányzati rendelethez</v>
      </c>
    </row>
    <row r="2" spans="1:5" s="95" customFormat="1" ht="21.15" customHeight="1" thickBot="1" x14ac:dyDescent="0.3">
      <c r="A2" s="950" t="s">
        <v>61</v>
      </c>
      <c r="B2" s="1834" t="str">
        <f>CONCATENATE(Z_ALAPADATOK!A3)</f>
        <v>Hidegkút Község Önkormányzata</v>
      </c>
      <c r="C2" s="1834"/>
      <c r="D2" s="1834"/>
      <c r="E2" s="951" t="s">
        <v>54</v>
      </c>
    </row>
    <row r="3" spans="1:5" s="95" customFormat="1" ht="23.4" thickBot="1" x14ac:dyDescent="0.3">
      <c r="A3" s="950" t="s">
        <v>203</v>
      </c>
      <c r="B3" s="1834" t="s">
        <v>418</v>
      </c>
      <c r="C3" s="1834"/>
      <c r="D3" s="1834"/>
      <c r="E3" s="952" t="s">
        <v>59</v>
      </c>
    </row>
    <row r="4" spans="1:5" s="96" customFormat="1" ht="15.9" customHeight="1" thickBot="1" x14ac:dyDescent="0.35">
      <c r="A4" s="619"/>
      <c r="B4" s="619"/>
      <c r="C4" s="620"/>
      <c r="D4" s="953"/>
      <c r="E4" s="620" t="str">
        <f>'Z_6.1.1.sz.mell'!E4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CONCATENATE('Z_6.1.1.sz.mell'!E5)</f>
        <v>Teljesítés
2019. XII. 31.</v>
      </c>
    </row>
    <row r="6" spans="1:5" s="69" customFormat="1" ht="12.9" customHeight="1" thickBot="1" x14ac:dyDescent="0.3">
      <c r="A6" s="201" t="s">
        <v>493</v>
      </c>
      <c r="B6" s="202" t="s">
        <v>494</v>
      </c>
      <c r="C6" s="202" t="s">
        <v>495</v>
      </c>
      <c r="D6" s="957" t="s">
        <v>497</v>
      </c>
      <c r="E6" s="203" t="s">
        <v>496</v>
      </c>
    </row>
    <row r="7" spans="1:5" s="69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69" customFormat="1" ht="12" customHeight="1" thickBot="1" x14ac:dyDescent="0.3">
      <c r="A8" s="32" t="s">
        <v>18</v>
      </c>
      <c r="B8" s="21" t="s">
        <v>252</v>
      </c>
      <c r="C8" s="407">
        <f>'IB_6.1.2.sz.mell'!C8</f>
        <v>0</v>
      </c>
      <c r="D8" s="725">
        <f>'IB_6.1.2.sz.mell'!D8</f>
        <v>0</v>
      </c>
      <c r="E8" s="273">
        <f>+E9+E10+E11+E12+E13+E14</f>
        <v>0</v>
      </c>
    </row>
    <row r="9" spans="1:5" s="97" customFormat="1" ht="12" customHeight="1" x14ac:dyDescent="0.2">
      <c r="A9" s="445" t="s">
        <v>98</v>
      </c>
      <c r="B9" s="426" t="s">
        <v>253</v>
      </c>
      <c r="C9" s="699">
        <f>'IB_6.1.2.sz.mell'!C9</f>
        <v>0</v>
      </c>
      <c r="D9" s="1475">
        <f>'IB_6.1.2.sz.mell'!D9</f>
        <v>0</v>
      </c>
      <c r="E9" s="275"/>
    </row>
    <row r="10" spans="1:5" s="98" customFormat="1" ht="12" customHeight="1" x14ac:dyDescent="0.2">
      <c r="A10" s="446" t="s">
        <v>99</v>
      </c>
      <c r="B10" s="427" t="s">
        <v>254</v>
      </c>
      <c r="C10" s="717">
        <f>'IB_6.1.2.sz.mell'!C10</f>
        <v>0</v>
      </c>
      <c r="D10" s="1476">
        <f>'IB_6.1.2.sz.mell'!D10</f>
        <v>0</v>
      </c>
      <c r="E10" s="274"/>
    </row>
    <row r="11" spans="1:5" s="98" customFormat="1" ht="12" customHeight="1" x14ac:dyDescent="0.2">
      <c r="A11" s="446" t="s">
        <v>100</v>
      </c>
      <c r="B11" s="427" t="s">
        <v>255</v>
      </c>
      <c r="C11" s="717">
        <f>'IB_6.1.2.sz.mell'!C11</f>
        <v>0</v>
      </c>
      <c r="D11" s="1476">
        <f>'IB_6.1.2.sz.mell'!D11</f>
        <v>0</v>
      </c>
      <c r="E11" s="274"/>
    </row>
    <row r="12" spans="1:5" s="98" customFormat="1" ht="12" customHeight="1" x14ac:dyDescent="0.2">
      <c r="A12" s="446" t="s">
        <v>101</v>
      </c>
      <c r="B12" s="427" t="s">
        <v>256</v>
      </c>
      <c r="C12" s="717">
        <f>'IB_6.1.2.sz.mell'!C12</f>
        <v>0</v>
      </c>
      <c r="D12" s="1476">
        <f>'IB_6.1.2.sz.mell'!D12</f>
        <v>0</v>
      </c>
      <c r="E12" s="274"/>
    </row>
    <row r="13" spans="1:5" s="98" customFormat="1" ht="12" customHeight="1" x14ac:dyDescent="0.2">
      <c r="A13" s="446" t="s">
        <v>148</v>
      </c>
      <c r="B13" s="427" t="s">
        <v>506</v>
      </c>
      <c r="C13" s="717">
        <f>'IB_6.1.2.sz.mell'!C13</f>
        <v>0</v>
      </c>
      <c r="D13" s="1476">
        <f>'IB_6.1.2.sz.mell'!D13</f>
        <v>0</v>
      </c>
      <c r="E13" s="274"/>
    </row>
    <row r="14" spans="1:5" s="97" customFormat="1" ht="12" customHeight="1" thickBot="1" x14ac:dyDescent="0.25">
      <c r="A14" s="447" t="s">
        <v>102</v>
      </c>
      <c r="B14" s="428" t="s">
        <v>433</v>
      </c>
      <c r="C14" s="717">
        <f>'IB_6.1.2.sz.mell'!C14</f>
        <v>0</v>
      </c>
      <c r="D14" s="1476">
        <f>'IB_6.1.2.sz.mell'!D14</f>
        <v>0</v>
      </c>
      <c r="E14" s="274"/>
    </row>
    <row r="15" spans="1:5" s="97" customFormat="1" ht="12" customHeight="1" thickBot="1" x14ac:dyDescent="0.3">
      <c r="A15" s="32" t="s">
        <v>19</v>
      </c>
      <c r="B15" s="302" t="s">
        <v>257</v>
      </c>
      <c r="C15" s="407">
        <f>'IB_6.1.2.sz.mell'!C15</f>
        <v>0</v>
      </c>
      <c r="D15" s="725">
        <f>'IB_6.1.2.sz.mell'!D15</f>
        <v>0</v>
      </c>
      <c r="E15" s="273">
        <f>+E16+E17+E18+E19+E20</f>
        <v>0</v>
      </c>
    </row>
    <row r="16" spans="1:5" s="97" customFormat="1" ht="12" customHeight="1" x14ac:dyDescent="0.2">
      <c r="A16" s="445" t="s">
        <v>104</v>
      </c>
      <c r="B16" s="426" t="s">
        <v>258</v>
      </c>
      <c r="C16" s="699">
        <f>'IB_6.1.2.sz.mell'!C16</f>
        <v>0</v>
      </c>
      <c r="D16" s="1475">
        <f>'IB_6.1.2.sz.mell'!D16</f>
        <v>0</v>
      </c>
      <c r="E16" s="275"/>
    </row>
    <row r="17" spans="1:5" s="97" customFormat="1" ht="12" customHeight="1" x14ac:dyDescent="0.2">
      <c r="A17" s="446" t="s">
        <v>105</v>
      </c>
      <c r="B17" s="427" t="s">
        <v>259</v>
      </c>
      <c r="C17" s="717">
        <f>'IB_6.1.2.sz.mell'!C17</f>
        <v>0</v>
      </c>
      <c r="D17" s="1476">
        <f>'IB_6.1.2.sz.mell'!D17</f>
        <v>0</v>
      </c>
      <c r="E17" s="274"/>
    </row>
    <row r="18" spans="1:5" s="97" customFormat="1" ht="12" customHeight="1" x14ac:dyDescent="0.2">
      <c r="A18" s="446" t="s">
        <v>106</v>
      </c>
      <c r="B18" s="427" t="s">
        <v>422</v>
      </c>
      <c r="C18" s="717">
        <f>'IB_6.1.2.sz.mell'!C18</f>
        <v>0</v>
      </c>
      <c r="D18" s="1476">
        <f>'IB_6.1.2.sz.mell'!D18</f>
        <v>0</v>
      </c>
      <c r="E18" s="274"/>
    </row>
    <row r="19" spans="1:5" s="97" customFormat="1" ht="12" customHeight="1" x14ac:dyDescent="0.2">
      <c r="A19" s="446" t="s">
        <v>107</v>
      </c>
      <c r="B19" s="427" t="s">
        <v>423</v>
      </c>
      <c r="C19" s="717">
        <f>'IB_6.1.2.sz.mell'!C19</f>
        <v>0</v>
      </c>
      <c r="D19" s="1476">
        <f>'IB_6.1.2.sz.mell'!D19</f>
        <v>0</v>
      </c>
      <c r="E19" s="274"/>
    </row>
    <row r="20" spans="1:5" s="97" customFormat="1" ht="12" customHeight="1" x14ac:dyDescent="0.2">
      <c r="A20" s="446" t="s">
        <v>108</v>
      </c>
      <c r="B20" s="427" t="s">
        <v>260</v>
      </c>
      <c r="C20" s="717">
        <f>'IB_6.1.2.sz.mell'!C20</f>
        <v>0</v>
      </c>
      <c r="D20" s="1476">
        <f>'IB_6.1.2.sz.mell'!D20</f>
        <v>0</v>
      </c>
      <c r="E20" s="274"/>
    </row>
    <row r="21" spans="1:5" s="98" customFormat="1" ht="12" customHeight="1" thickBot="1" x14ac:dyDescent="0.25">
      <c r="A21" s="447" t="s">
        <v>117</v>
      </c>
      <c r="B21" s="428" t="s">
        <v>261</v>
      </c>
      <c r="C21" s="719">
        <f>'IB_6.1.2.sz.mell'!C21</f>
        <v>0</v>
      </c>
      <c r="D21" s="1477">
        <f>'IB_6.1.2.sz.mell'!D21</f>
        <v>0</v>
      </c>
      <c r="E21" s="276"/>
    </row>
    <row r="22" spans="1:5" s="98" customFormat="1" ht="12" customHeight="1" thickBot="1" x14ac:dyDescent="0.3">
      <c r="A22" s="32" t="s">
        <v>20</v>
      </c>
      <c r="B22" s="21" t="s">
        <v>262</v>
      </c>
      <c r="C22" s="407">
        <f>'IB_6.1.2.sz.mell'!C22</f>
        <v>0</v>
      </c>
      <c r="D22" s="725">
        <f>'IB_6.1.2.sz.mell'!D22</f>
        <v>0</v>
      </c>
      <c r="E22" s="273">
        <f>+E23+E24+E25+E26+E27</f>
        <v>0</v>
      </c>
    </row>
    <row r="23" spans="1:5" s="98" customFormat="1" ht="12" customHeight="1" x14ac:dyDescent="0.2">
      <c r="A23" s="445" t="s">
        <v>87</v>
      </c>
      <c r="B23" s="426" t="s">
        <v>263</v>
      </c>
      <c r="C23" s="699">
        <f>'IB_6.1.2.sz.mell'!C23</f>
        <v>0</v>
      </c>
      <c r="D23" s="1475">
        <f>'IB_6.1.2.sz.mell'!D23</f>
        <v>0</v>
      </c>
      <c r="E23" s="275"/>
    </row>
    <row r="24" spans="1:5" s="97" customFormat="1" ht="12" customHeight="1" x14ac:dyDescent="0.2">
      <c r="A24" s="446" t="s">
        <v>88</v>
      </c>
      <c r="B24" s="427" t="s">
        <v>264</v>
      </c>
      <c r="C24" s="717">
        <f>'IB_6.1.2.sz.mell'!C24</f>
        <v>0</v>
      </c>
      <c r="D24" s="1476">
        <f>'IB_6.1.2.sz.mell'!D24</f>
        <v>0</v>
      </c>
      <c r="E24" s="274"/>
    </row>
    <row r="25" spans="1:5" s="98" customFormat="1" ht="12" customHeight="1" x14ac:dyDescent="0.2">
      <c r="A25" s="446" t="s">
        <v>89</v>
      </c>
      <c r="B25" s="427" t="s">
        <v>424</v>
      </c>
      <c r="C25" s="717">
        <f>'IB_6.1.2.sz.mell'!C25</f>
        <v>0</v>
      </c>
      <c r="D25" s="1476">
        <f>'IB_6.1.2.sz.mell'!D25</f>
        <v>0</v>
      </c>
      <c r="E25" s="274"/>
    </row>
    <row r="26" spans="1:5" s="98" customFormat="1" ht="12" customHeight="1" x14ac:dyDescent="0.2">
      <c r="A26" s="446" t="s">
        <v>90</v>
      </c>
      <c r="B26" s="427" t="s">
        <v>425</v>
      </c>
      <c r="C26" s="717">
        <f>'IB_6.1.2.sz.mell'!C26</f>
        <v>0</v>
      </c>
      <c r="D26" s="1476">
        <f>'IB_6.1.2.sz.mell'!D26</f>
        <v>0</v>
      </c>
      <c r="E26" s="274"/>
    </row>
    <row r="27" spans="1:5" s="98" customFormat="1" ht="12" customHeight="1" x14ac:dyDescent="0.2">
      <c r="A27" s="446" t="s">
        <v>171</v>
      </c>
      <c r="B27" s="427" t="s">
        <v>265</v>
      </c>
      <c r="C27" s="717">
        <f>'IB_6.1.2.sz.mell'!C27</f>
        <v>0</v>
      </c>
      <c r="D27" s="1476">
        <f>'IB_6.1.2.sz.mell'!D27</f>
        <v>0</v>
      </c>
      <c r="E27" s="274"/>
    </row>
    <row r="28" spans="1:5" s="98" customFormat="1" ht="12" customHeight="1" thickBot="1" x14ac:dyDescent="0.25">
      <c r="A28" s="447" t="s">
        <v>172</v>
      </c>
      <c r="B28" s="428" t="s">
        <v>266</v>
      </c>
      <c r="C28" s="719">
        <f>'IB_6.1.2.sz.mell'!C28</f>
        <v>0</v>
      </c>
      <c r="D28" s="1477">
        <f>'IB_6.1.2.sz.mell'!D28</f>
        <v>0</v>
      </c>
      <c r="E28" s="276"/>
    </row>
    <row r="29" spans="1:5" s="98" customFormat="1" ht="12" customHeight="1" thickBot="1" x14ac:dyDescent="0.3">
      <c r="A29" s="32" t="s">
        <v>173</v>
      </c>
      <c r="B29" s="21" t="s">
        <v>551</v>
      </c>
      <c r="C29" s="414">
        <f>'IB_6.1.2.sz.mell'!C29</f>
        <v>0</v>
      </c>
      <c r="D29" s="414">
        <f>'IB_6.1.2.sz.mell'!D29</f>
        <v>0</v>
      </c>
      <c r="E29" s="457">
        <f>SUM(E30:E36)</f>
        <v>0</v>
      </c>
    </row>
    <row r="30" spans="1:5" s="98" customFormat="1" ht="12" customHeight="1" x14ac:dyDescent="0.2">
      <c r="A30" s="445" t="s">
        <v>268</v>
      </c>
      <c r="B30" s="426" t="s">
        <v>555</v>
      </c>
      <c r="C30" s="699">
        <f>'IB_6.1.2.sz.mell'!C30</f>
        <v>0</v>
      </c>
      <c r="D30" s="699">
        <f>'IB_6.1.2.sz.mell'!D30</f>
        <v>0</v>
      </c>
      <c r="E30" s="275"/>
    </row>
    <row r="31" spans="1:5" s="98" customFormat="1" ht="12" customHeight="1" x14ac:dyDescent="0.2">
      <c r="A31" s="446" t="s">
        <v>269</v>
      </c>
      <c r="B31" s="427" t="s">
        <v>556</v>
      </c>
      <c r="C31" s="717">
        <f>'IB_6.1.2.sz.mell'!C31</f>
        <v>0</v>
      </c>
      <c r="D31" s="717">
        <f>'IB_6.1.2.sz.mell'!D31</f>
        <v>0</v>
      </c>
      <c r="E31" s="274"/>
    </row>
    <row r="32" spans="1:5" s="98" customFormat="1" ht="12" customHeight="1" x14ac:dyDescent="0.2">
      <c r="A32" s="446" t="s">
        <v>270</v>
      </c>
      <c r="B32" s="427" t="s">
        <v>557</v>
      </c>
      <c r="C32" s="717">
        <f>'IB_6.1.2.sz.mell'!C32</f>
        <v>0</v>
      </c>
      <c r="D32" s="717">
        <f>'IB_6.1.2.sz.mell'!D32</f>
        <v>0</v>
      </c>
      <c r="E32" s="274"/>
    </row>
    <row r="33" spans="1:5" s="98" customFormat="1" ht="12" customHeight="1" x14ac:dyDescent="0.2">
      <c r="A33" s="446" t="s">
        <v>271</v>
      </c>
      <c r="B33" s="427" t="s">
        <v>558</v>
      </c>
      <c r="C33" s="717">
        <f>'IB_6.1.2.sz.mell'!C33</f>
        <v>0</v>
      </c>
      <c r="D33" s="717">
        <f>'IB_6.1.2.sz.mell'!D33</f>
        <v>0</v>
      </c>
      <c r="E33" s="274"/>
    </row>
    <row r="34" spans="1:5" s="98" customFormat="1" ht="12" customHeight="1" x14ac:dyDescent="0.2">
      <c r="A34" s="446" t="s">
        <v>552</v>
      </c>
      <c r="B34" s="427" t="s">
        <v>272</v>
      </c>
      <c r="C34" s="717">
        <f>'IB_6.1.2.sz.mell'!C34</f>
        <v>0</v>
      </c>
      <c r="D34" s="717">
        <f>'IB_6.1.2.sz.mell'!D34</f>
        <v>0</v>
      </c>
      <c r="E34" s="274"/>
    </row>
    <row r="35" spans="1:5" s="98" customFormat="1" ht="12" customHeight="1" x14ac:dyDescent="0.2">
      <c r="A35" s="446" t="s">
        <v>553</v>
      </c>
      <c r="B35" s="427" t="s">
        <v>273</v>
      </c>
      <c r="C35" s="717">
        <f>'IB_6.1.2.sz.mell'!C35</f>
        <v>0</v>
      </c>
      <c r="D35" s="717">
        <f>'IB_6.1.2.sz.mell'!D35</f>
        <v>0</v>
      </c>
      <c r="E35" s="274"/>
    </row>
    <row r="36" spans="1:5" s="98" customFormat="1" ht="12" customHeight="1" thickBot="1" x14ac:dyDescent="0.25">
      <c r="A36" s="447" t="s">
        <v>554</v>
      </c>
      <c r="B36" s="525" t="s">
        <v>274</v>
      </c>
      <c r="C36" s="719">
        <f>'IB_6.1.2.sz.mell'!C36</f>
        <v>0</v>
      </c>
      <c r="D36" s="719">
        <f>'IB_6.1.2.sz.mell'!D36</f>
        <v>0</v>
      </c>
      <c r="E36" s="276"/>
    </row>
    <row r="37" spans="1:5" s="98" customFormat="1" ht="12" customHeight="1" thickBot="1" x14ac:dyDescent="0.3">
      <c r="A37" s="32" t="s">
        <v>22</v>
      </c>
      <c r="B37" s="21" t="s">
        <v>434</v>
      </c>
      <c r="C37" s="407">
        <f>'IB_6.1.2.sz.mell'!C37</f>
        <v>0</v>
      </c>
      <c r="D37" s="725">
        <f>'IB_6.1.2.sz.mell'!D37</f>
        <v>0</v>
      </c>
      <c r="E37" s="273">
        <f>SUM(E38:E48)</f>
        <v>0</v>
      </c>
    </row>
    <row r="38" spans="1:5" s="98" customFormat="1" ht="12" customHeight="1" x14ac:dyDescent="0.2">
      <c r="A38" s="445" t="s">
        <v>91</v>
      </c>
      <c r="B38" s="426" t="s">
        <v>277</v>
      </c>
      <c r="C38" s="699">
        <f>'IB_6.1.2.sz.mell'!C38</f>
        <v>0</v>
      </c>
      <c r="D38" s="1475">
        <f>'IB_6.1.2.sz.mell'!D38</f>
        <v>0</v>
      </c>
      <c r="E38" s="275"/>
    </row>
    <row r="39" spans="1:5" s="98" customFormat="1" ht="12" customHeight="1" x14ac:dyDescent="0.2">
      <c r="A39" s="446" t="s">
        <v>92</v>
      </c>
      <c r="B39" s="427" t="s">
        <v>278</v>
      </c>
      <c r="C39" s="717">
        <f>'IB_6.1.2.sz.mell'!C39</f>
        <v>0</v>
      </c>
      <c r="D39" s="1476">
        <f>'IB_6.1.2.sz.mell'!D39</f>
        <v>0</v>
      </c>
      <c r="E39" s="274"/>
    </row>
    <row r="40" spans="1:5" s="98" customFormat="1" ht="12" customHeight="1" x14ac:dyDescent="0.2">
      <c r="A40" s="446" t="s">
        <v>93</v>
      </c>
      <c r="B40" s="427" t="s">
        <v>279</v>
      </c>
      <c r="C40" s="717">
        <f>'IB_6.1.2.sz.mell'!C40</f>
        <v>0</v>
      </c>
      <c r="D40" s="1476">
        <f>'IB_6.1.2.sz.mell'!D40</f>
        <v>0</v>
      </c>
      <c r="E40" s="274"/>
    </row>
    <row r="41" spans="1:5" s="98" customFormat="1" ht="12" customHeight="1" x14ac:dyDescent="0.2">
      <c r="A41" s="446" t="s">
        <v>175</v>
      </c>
      <c r="B41" s="427" t="s">
        <v>280</v>
      </c>
      <c r="C41" s="717">
        <f>'IB_6.1.2.sz.mell'!C41</f>
        <v>0</v>
      </c>
      <c r="D41" s="1476">
        <f>'IB_6.1.2.sz.mell'!D41</f>
        <v>0</v>
      </c>
      <c r="E41" s="274"/>
    </row>
    <row r="42" spans="1:5" s="98" customFormat="1" ht="12" customHeight="1" x14ac:dyDescent="0.2">
      <c r="A42" s="446" t="s">
        <v>176</v>
      </c>
      <c r="B42" s="427" t="s">
        <v>281</v>
      </c>
      <c r="C42" s="717">
        <f>'IB_6.1.2.sz.mell'!C42</f>
        <v>0</v>
      </c>
      <c r="D42" s="1476">
        <f>'IB_6.1.2.sz.mell'!D42</f>
        <v>0</v>
      </c>
      <c r="E42" s="274"/>
    </row>
    <row r="43" spans="1:5" s="98" customFormat="1" ht="12" customHeight="1" x14ac:dyDescent="0.2">
      <c r="A43" s="446" t="s">
        <v>177</v>
      </c>
      <c r="B43" s="427" t="s">
        <v>282</v>
      </c>
      <c r="C43" s="717">
        <f>'IB_6.1.2.sz.mell'!C43</f>
        <v>0</v>
      </c>
      <c r="D43" s="1476">
        <f>'IB_6.1.2.sz.mell'!D43</f>
        <v>0</v>
      </c>
      <c r="E43" s="274"/>
    </row>
    <row r="44" spans="1:5" s="98" customFormat="1" ht="12" customHeight="1" x14ac:dyDescent="0.2">
      <c r="A44" s="446" t="s">
        <v>178</v>
      </c>
      <c r="B44" s="427" t="s">
        <v>283</v>
      </c>
      <c r="C44" s="717">
        <f>'IB_6.1.2.sz.mell'!C44</f>
        <v>0</v>
      </c>
      <c r="D44" s="1476">
        <f>'IB_6.1.2.sz.mell'!D44</f>
        <v>0</v>
      </c>
      <c r="E44" s="274"/>
    </row>
    <row r="45" spans="1:5" s="98" customFormat="1" ht="12" customHeight="1" x14ac:dyDescent="0.2">
      <c r="A45" s="446" t="s">
        <v>179</v>
      </c>
      <c r="B45" s="427" t="s">
        <v>559</v>
      </c>
      <c r="C45" s="717">
        <f>'IB_6.1.2.sz.mell'!C45</f>
        <v>0</v>
      </c>
      <c r="D45" s="1476">
        <f>'IB_6.1.2.sz.mell'!D45</f>
        <v>0</v>
      </c>
      <c r="E45" s="274"/>
    </row>
    <row r="46" spans="1:5" s="98" customFormat="1" ht="12" customHeight="1" x14ac:dyDescent="0.2">
      <c r="A46" s="446" t="s">
        <v>275</v>
      </c>
      <c r="B46" s="427" t="s">
        <v>285</v>
      </c>
      <c r="C46" s="710">
        <f>'IB_6.1.2.sz.mell'!C46</f>
        <v>0</v>
      </c>
      <c r="D46" s="1484">
        <f>'IB_6.1.2.sz.mell'!D46</f>
        <v>0</v>
      </c>
      <c r="E46" s="277"/>
    </row>
    <row r="47" spans="1:5" s="98" customFormat="1" ht="12" customHeight="1" x14ac:dyDescent="0.2">
      <c r="A47" s="447" t="s">
        <v>276</v>
      </c>
      <c r="B47" s="428" t="s">
        <v>436</v>
      </c>
      <c r="C47" s="790">
        <f>'IB_6.1.2.sz.mell'!C47</f>
        <v>0</v>
      </c>
      <c r="D47" s="1485">
        <f>'IB_6.1.2.sz.mell'!D47</f>
        <v>0</v>
      </c>
      <c r="E47" s="278"/>
    </row>
    <row r="48" spans="1:5" s="98" customFormat="1" ht="12" customHeight="1" thickBot="1" x14ac:dyDescent="0.25">
      <c r="A48" s="447" t="s">
        <v>435</v>
      </c>
      <c r="B48" s="428" t="s">
        <v>286</v>
      </c>
      <c r="C48" s="790">
        <f>'IB_6.1.2.sz.mell'!C48</f>
        <v>0</v>
      </c>
      <c r="D48" s="1485">
        <f>'IB_6.1.2.sz.mell'!D48</f>
        <v>0</v>
      </c>
      <c r="E48" s="278"/>
    </row>
    <row r="49" spans="1:5" s="98" customFormat="1" ht="12" customHeight="1" thickBot="1" x14ac:dyDescent="0.3">
      <c r="A49" s="32" t="s">
        <v>23</v>
      </c>
      <c r="B49" s="21" t="s">
        <v>287</v>
      </c>
      <c r="C49" s="407">
        <f>'IB_6.1.2.sz.mell'!C49</f>
        <v>0</v>
      </c>
      <c r="D49" s="725">
        <f>'IB_6.1.2.sz.mell'!D49</f>
        <v>0</v>
      </c>
      <c r="E49" s="273">
        <f>SUM(E50:E54)</f>
        <v>0</v>
      </c>
    </row>
    <row r="50" spans="1:5" s="98" customFormat="1" ht="12" customHeight="1" x14ac:dyDescent="0.2">
      <c r="A50" s="445" t="s">
        <v>94</v>
      </c>
      <c r="B50" s="426" t="s">
        <v>291</v>
      </c>
      <c r="C50" s="703">
        <f>'IB_6.1.2.sz.mell'!C50</f>
        <v>0</v>
      </c>
      <c r="D50" s="1486">
        <f>'IB_6.1.2.sz.mell'!D50</f>
        <v>0</v>
      </c>
      <c r="E50" s="300"/>
    </row>
    <row r="51" spans="1:5" s="98" customFormat="1" ht="12" customHeight="1" x14ac:dyDescent="0.2">
      <c r="A51" s="446" t="s">
        <v>95</v>
      </c>
      <c r="B51" s="427" t="s">
        <v>292</v>
      </c>
      <c r="C51" s="710">
        <f>'IB_6.1.2.sz.mell'!C51</f>
        <v>0</v>
      </c>
      <c r="D51" s="1484">
        <f>'IB_6.1.2.sz.mell'!D51</f>
        <v>0</v>
      </c>
      <c r="E51" s="277"/>
    </row>
    <row r="52" spans="1:5" s="98" customFormat="1" ht="12" customHeight="1" x14ac:dyDescent="0.2">
      <c r="A52" s="446" t="s">
        <v>288</v>
      </c>
      <c r="B52" s="427" t="s">
        <v>293</v>
      </c>
      <c r="C52" s="710">
        <f>'IB_6.1.2.sz.mell'!C52</f>
        <v>0</v>
      </c>
      <c r="D52" s="1484">
        <f>'IB_6.1.2.sz.mell'!D52</f>
        <v>0</v>
      </c>
      <c r="E52" s="277"/>
    </row>
    <row r="53" spans="1:5" s="98" customFormat="1" ht="12" customHeight="1" x14ac:dyDescent="0.2">
      <c r="A53" s="446" t="s">
        <v>289</v>
      </c>
      <c r="B53" s="427" t="s">
        <v>294</v>
      </c>
      <c r="C53" s="710">
        <f>'IB_6.1.2.sz.mell'!C53</f>
        <v>0</v>
      </c>
      <c r="D53" s="1484">
        <f>'IB_6.1.2.sz.mell'!D53</f>
        <v>0</v>
      </c>
      <c r="E53" s="277"/>
    </row>
    <row r="54" spans="1:5" s="98" customFormat="1" ht="12" customHeight="1" thickBot="1" x14ac:dyDescent="0.25">
      <c r="A54" s="447" t="s">
        <v>290</v>
      </c>
      <c r="B54" s="428" t="s">
        <v>295</v>
      </c>
      <c r="C54" s="790">
        <f>'IB_6.1.2.sz.mell'!C54</f>
        <v>0</v>
      </c>
      <c r="D54" s="1485">
        <f>'IB_6.1.2.sz.mell'!D54</f>
        <v>0</v>
      </c>
      <c r="E54" s="278"/>
    </row>
    <row r="55" spans="1:5" s="98" customFormat="1" ht="12" customHeight="1" thickBot="1" x14ac:dyDescent="0.3">
      <c r="A55" s="32" t="s">
        <v>180</v>
      </c>
      <c r="B55" s="21" t="s">
        <v>296</v>
      </c>
      <c r="C55" s="407">
        <f>'IB_6.1.2.sz.mell'!C55</f>
        <v>0</v>
      </c>
      <c r="D55" s="725">
        <f>'IB_6.1.2.sz.mell'!D55</f>
        <v>0</v>
      </c>
      <c r="E55" s="273">
        <f>SUM(E56:E58)</f>
        <v>0</v>
      </c>
    </row>
    <row r="56" spans="1:5" s="98" customFormat="1" ht="12" customHeight="1" x14ac:dyDescent="0.2">
      <c r="A56" s="445" t="s">
        <v>96</v>
      </c>
      <c r="B56" s="426" t="s">
        <v>297</v>
      </c>
      <c r="C56" s="699">
        <f>'IB_6.1.2.sz.mell'!C56</f>
        <v>0</v>
      </c>
      <c r="D56" s="1475">
        <f>'IB_6.1.2.sz.mell'!D56</f>
        <v>0</v>
      </c>
      <c r="E56" s="275"/>
    </row>
    <row r="57" spans="1:5" s="98" customFormat="1" ht="12" customHeight="1" x14ac:dyDescent="0.2">
      <c r="A57" s="446" t="s">
        <v>97</v>
      </c>
      <c r="B57" s="427" t="s">
        <v>426</v>
      </c>
      <c r="C57" s="717">
        <f>'IB_6.1.2.sz.mell'!C57</f>
        <v>0</v>
      </c>
      <c r="D57" s="1476">
        <f>'IB_6.1.2.sz.mell'!D57</f>
        <v>0</v>
      </c>
      <c r="E57" s="274"/>
    </row>
    <row r="58" spans="1:5" s="98" customFormat="1" ht="12" customHeight="1" x14ac:dyDescent="0.2">
      <c r="A58" s="446" t="s">
        <v>300</v>
      </c>
      <c r="B58" s="427" t="s">
        <v>298</v>
      </c>
      <c r="C58" s="717">
        <f>'IB_6.1.2.sz.mell'!C58</f>
        <v>0</v>
      </c>
      <c r="D58" s="1476">
        <f>'IB_6.1.2.sz.mell'!D58</f>
        <v>0</v>
      </c>
      <c r="E58" s="274"/>
    </row>
    <row r="59" spans="1:5" s="98" customFormat="1" ht="12" customHeight="1" thickBot="1" x14ac:dyDescent="0.25">
      <c r="A59" s="447" t="s">
        <v>301</v>
      </c>
      <c r="B59" s="428" t="s">
        <v>299</v>
      </c>
      <c r="C59" s="719">
        <f>'IB_6.1.2.sz.mell'!C59</f>
        <v>0</v>
      </c>
      <c r="D59" s="1477">
        <f>'IB_6.1.2.sz.mell'!D59</f>
        <v>0</v>
      </c>
      <c r="E59" s="276"/>
    </row>
    <row r="60" spans="1:5" s="98" customFormat="1" ht="12" customHeight="1" thickBot="1" x14ac:dyDescent="0.3">
      <c r="A60" s="32" t="s">
        <v>25</v>
      </c>
      <c r="B60" s="302" t="s">
        <v>302</v>
      </c>
      <c r="C60" s="407">
        <f>'IB_6.1.2.sz.mell'!C60</f>
        <v>0</v>
      </c>
      <c r="D60" s="725">
        <f>'IB_6.1.2.sz.mell'!D60</f>
        <v>0</v>
      </c>
      <c r="E60" s="273">
        <f>SUM(E61:E63)</f>
        <v>0</v>
      </c>
    </row>
    <row r="61" spans="1:5" s="98" customFormat="1" ht="12" customHeight="1" x14ac:dyDescent="0.2">
      <c r="A61" s="445" t="s">
        <v>181</v>
      </c>
      <c r="B61" s="426" t="s">
        <v>304</v>
      </c>
      <c r="C61" s="710">
        <f>'IB_6.1.2.sz.mell'!C61</f>
        <v>0</v>
      </c>
      <c r="D61" s="1484">
        <f>'IB_6.1.2.sz.mell'!D61</f>
        <v>0</v>
      </c>
      <c r="E61" s="277"/>
    </row>
    <row r="62" spans="1:5" s="98" customFormat="1" ht="12" customHeight="1" x14ac:dyDescent="0.2">
      <c r="A62" s="446" t="s">
        <v>182</v>
      </c>
      <c r="B62" s="427" t="s">
        <v>427</v>
      </c>
      <c r="C62" s="710">
        <f>'IB_6.1.2.sz.mell'!C62</f>
        <v>0</v>
      </c>
      <c r="D62" s="1484">
        <f>'IB_6.1.2.sz.mell'!D62</f>
        <v>0</v>
      </c>
      <c r="E62" s="277"/>
    </row>
    <row r="63" spans="1:5" s="98" customFormat="1" ht="12" customHeight="1" x14ac:dyDescent="0.2">
      <c r="A63" s="446" t="s">
        <v>231</v>
      </c>
      <c r="B63" s="427" t="s">
        <v>305</v>
      </c>
      <c r="C63" s="710">
        <f>'IB_6.1.2.sz.mell'!C63</f>
        <v>0</v>
      </c>
      <c r="D63" s="1484">
        <f>'IB_6.1.2.sz.mell'!D63</f>
        <v>0</v>
      </c>
      <c r="E63" s="277"/>
    </row>
    <row r="64" spans="1:5" s="98" customFormat="1" ht="12" customHeight="1" thickBot="1" x14ac:dyDescent="0.25">
      <c r="A64" s="447" t="s">
        <v>303</v>
      </c>
      <c r="B64" s="428" t="s">
        <v>306</v>
      </c>
      <c r="C64" s="710">
        <f>'IB_6.1.2.sz.mell'!C64</f>
        <v>0</v>
      </c>
      <c r="D64" s="1484">
        <f>'IB_6.1.2.sz.mell'!D64</f>
        <v>0</v>
      </c>
      <c r="E64" s="277"/>
    </row>
    <row r="65" spans="1:5" s="98" customFormat="1" ht="12" customHeight="1" thickBot="1" x14ac:dyDescent="0.3">
      <c r="A65" s="32" t="s">
        <v>26</v>
      </c>
      <c r="B65" s="21" t="s">
        <v>307</v>
      </c>
      <c r="C65" s="414">
        <f>'IB_6.1.2.sz.mell'!C65</f>
        <v>0</v>
      </c>
      <c r="D65" s="726">
        <f>'IB_6.1.2.sz.mell'!D65</f>
        <v>0</v>
      </c>
      <c r="E65" s="457">
        <f>+E8+E15+E22+E29+E37+E49+E55+E60</f>
        <v>0</v>
      </c>
    </row>
    <row r="66" spans="1:5" s="98" customFormat="1" ht="12" customHeight="1" thickBot="1" x14ac:dyDescent="0.25">
      <c r="A66" s="448" t="s">
        <v>394</v>
      </c>
      <c r="B66" s="302" t="s">
        <v>309</v>
      </c>
      <c r="C66" s="407">
        <f>'IB_6.1.2.sz.mell'!C66</f>
        <v>0</v>
      </c>
      <c r="D66" s="725">
        <f>'IB_6.1.2.sz.mell'!D66</f>
        <v>0</v>
      </c>
      <c r="E66" s="273">
        <f>SUM(E67:E69)</f>
        <v>0</v>
      </c>
    </row>
    <row r="67" spans="1:5" s="98" customFormat="1" ht="12" customHeight="1" x14ac:dyDescent="0.2">
      <c r="A67" s="445" t="s">
        <v>337</v>
      </c>
      <c r="B67" s="426" t="s">
        <v>310</v>
      </c>
      <c r="C67" s="710">
        <f>'IB_6.1.2.sz.mell'!C67</f>
        <v>0</v>
      </c>
      <c r="D67" s="1484">
        <f>'IB_6.1.2.sz.mell'!D67</f>
        <v>0</v>
      </c>
      <c r="E67" s="277"/>
    </row>
    <row r="68" spans="1:5" s="98" customFormat="1" ht="12" customHeight="1" x14ac:dyDescent="0.2">
      <c r="A68" s="446" t="s">
        <v>346</v>
      </c>
      <c r="B68" s="427" t="s">
        <v>311</v>
      </c>
      <c r="C68" s="710">
        <f>'IB_6.1.2.sz.mell'!C68</f>
        <v>0</v>
      </c>
      <c r="D68" s="1484">
        <f>'IB_6.1.2.sz.mell'!D68</f>
        <v>0</v>
      </c>
      <c r="E68" s="277"/>
    </row>
    <row r="69" spans="1:5" s="98" customFormat="1" ht="12" customHeight="1" thickBot="1" x14ac:dyDescent="0.25">
      <c r="A69" s="447" t="s">
        <v>347</v>
      </c>
      <c r="B69" s="429" t="s">
        <v>312</v>
      </c>
      <c r="C69" s="710">
        <f>'IB_6.1.2.sz.mell'!C69</f>
        <v>0</v>
      </c>
      <c r="D69" s="1487">
        <f>'IB_6.1.2.sz.mell'!D69</f>
        <v>0</v>
      </c>
      <c r="E69" s="277"/>
    </row>
    <row r="70" spans="1:5" s="98" customFormat="1" ht="12" customHeight="1" thickBot="1" x14ac:dyDescent="0.25">
      <c r="A70" s="448" t="s">
        <v>313</v>
      </c>
      <c r="B70" s="302" t="s">
        <v>314</v>
      </c>
      <c r="C70" s="407">
        <f>'IB_6.1.2.sz.mell'!C70</f>
        <v>0</v>
      </c>
      <c r="D70" s="407">
        <f>'IB_6.1.2.sz.mell'!D70</f>
        <v>0</v>
      </c>
      <c r="E70" s="273">
        <f>SUM(E71:E74)</f>
        <v>0</v>
      </c>
    </row>
    <row r="71" spans="1:5" s="98" customFormat="1" ht="12" customHeight="1" x14ac:dyDescent="0.2">
      <c r="A71" s="445" t="s">
        <v>149</v>
      </c>
      <c r="B71" s="574" t="s">
        <v>315</v>
      </c>
      <c r="C71" s="710">
        <f>'IB_6.1.2.sz.mell'!C71</f>
        <v>0</v>
      </c>
      <c r="D71" s="710">
        <f>'IB_6.1.2.sz.mell'!D71</f>
        <v>0</v>
      </c>
      <c r="E71" s="277"/>
    </row>
    <row r="72" spans="1:5" s="98" customFormat="1" ht="12" customHeight="1" x14ac:dyDescent="0.2">
      <c r="A72" s="446" t="s">
        <v>150</v>
      </c>
      <c r="B72" s="574" t="s">
        <v>571</v>
      </c>
      <c r="C72" s="710">
        <f>'IB_6.1.2.sz.mell'!C72</f>
        <v>0</v>
      </c>
      <c r="D72" s="710">
        <f>'IB_6.1.2.sz.mell'!D72</f>
        <v>0</v>
      </c>
      <c r="E72" s="277"/>
    </row>
    <row r="73" spans="1:5" s="98" customFormat="1" ht="12" customHeight="1" x14ac:dyDescent="0.2">
      <c r="A73" s="446" t="s">
        <v>338</v>
      </c>
      <c r="B73" s="574" t="s">
        <v>316</v>
      </c>
      <c r="C73" s="710">
        <f>'IB_6.1.2.sz.mell'!C73</f>
        <v>0</v>
      </c>
      <c r="D73" s="710">
        <f>'IB_6.1.2.sz.mell'!D73</f>
        <v>0</v>
      </c>
      <c r="E73" s="277"/>
    </row>
    <row r="74" spans="1:5" s="98" customFormat="1" ht="12" customHeight="1" thickBot="1" x14ac:dyDescent="0.3">
      <c r="A74" s="447" t="s">
        <v>339</v>
      </c>
      <c r="B74" s="575" t="s">
        <v>572</v>
      </c>
      <c r="C74" s="710">
        <f>'IB_6.1.2.sz.mell'!C74</f>
        <v>0</v>
      </c>
      <c r="D74" s="710">
        <f>'IB_6.1.2.sz.mell'!D74</f>
        <v>0</v>
      </c>
      <c r="E74" s="277"/>
    </row>
    <row r="75" spans="1:5" s="98" customFormat="1" ht="12" customHeight="1" thickBot="1" x14ac:dyDescent="0.25">
      <c r="A75" s="448" t="s">
        <v>317</v>
      </c>
      <c r="B75" s="302" t="s">
        <v>318</v>
      </c>
      <c r="C75" s="407">
        <f>'IB_6.1.2.sz.mell'!C75</f>
        <v>0</v>
      </c>
      <c r="D75" s="407">
        <f>'IB_6.1.2.sz.mell'!D75</f>
        <v>0</v>
      </c>
      <c r="E75" s="273">
        <f>SUM(E76:E77)</f>
        <v>0</v>
      </c>
    </row>
    <row r="76" spans="1:5" s="98" customFormat="1" ht="12" customHeight="1" x14ac:dyDescent="0.2">
      <c r="A76" s="445" t="s">
        <v>340</v>
      </c>
      <c r="B76" s="426" t="s">
        <v>319</v>
      </c>
      <c r="C76" s="710">
        <f>'IB_6.1.2.sz.mell'!C76</f>
        <v>0</v>
      </c>
      <c r="D76" s="710">
        <f>'IB_6.1.2.sz.mell'!D76</f>
        <v>0</v>
      </c>
      <c r="E76" s="277"/>
    </row>
    <row r="77" spans="1:5" s="98" customFormat="1" ht="12" customHeight="1" thickBot="1" x14ac:dyDescent="0.25">
      <c r="A77" s="447" t="s">
        <v>341</v>
      </c>
      <c r="B77" s="428" t="s">
        <v>320</v>
      </c>
      <c r="C77" s="710">
        <f>'IB_6.1.2.sz.mell'!C77</f>
        <v>0</v>
      </c>
      <c r="D77" s="710">
        <f>'IB_6.1.2.sz.mell'!D77</f>
        <v>0</v>
      </c>
      <c r="E77" s="277"/>
    </row>
    <row r="78" spans="1:5" s="97" customFormat="1" ht="12" customHeight="1" thickBot="1" x14ac:dyDescent="0.25">
      <c r="A78" s="448" t="s">
        <v>321</v>
      </c>
      <c r="B78" s="302" t="s">
        <v>322</v>
      </c>
      <c r="C78" s="407">
        <f>'IB_6.1.2.sz.mell'!C78</f>
        <v>0</v>
      </c>
      <c r="D78" s="407">
        <f>'IB_6.1.2.sz.mell'!D78</f>
        <v>0</v>
      </c>
      <c r="E78" s="273">
        <f>SUM(E79:E81)</f>
        <v>0</v>
      </c>
    </row>
    <row r="79" spans="1:5" s="98" customFormat="1" ht="12" customHeight="1" x14ac:dyDescent="0.2">
      <c r="A79" s="445" t="s">
        <v>342</v>
      </c>
      <c r="B79" s="426" t="s">
        <v>323</v>
      </c>
      <c r="C79" s="710">
        <f>'IB_6.1.2.sz.mell'!C79</f>
        <v>0</v>
      </c>
      <c r="D79" s="710">
        <f>'IB_6.1.2.sz.mell'!D79</f>
        <v>0</v>
      </c>
      <c r="E79" s="277"/>
    </row>
    <row r="80" spans="1:5" s="98" customFormat="1" ht="12" customHeight="1" x14ac:dyDescent="0.2">
      <c r="A80" s="446" t="s">
        <v>343</v>
      </c>
      <c r="B80" s="427" t="s">
        <v>324</v>
      </c>
      <c r="C80" s="710">
        <f>'IB_6.1.2.sz.mell'!C80</f>
        <v>0</v>
      </c>
      <c r="D80" s="710">
        <f>'IB_6.1.2.sz.mell'!D80</f>
        <v>0</v>
      </c>
      <c r="E80" s="277"/>
    </row>
    <row r="81" spans="1:5" s="98" customFormat="1" ht="12" customHeight="1" thickBot="1" x14ac:dyDescent="0.25">
      <c r="A81" s="447" t="s">
        <v>344</v>
      </c>
      <c r="B81" s="428" t="s">
        <v>573</v>
      </c>
      <c r="C81" s="710">
        <f>'IB_6.1.2.sz.mell'!C81</f>
        <v>0</v>
      </c>
      <c r="D81" s="710">
        <f>'IB_6.1.2.sz.mell'!D81</f>
        <v>0</v>
      </c>
      <c r="E81" s="277"/>
    </row>
    <row r="82" spans="1:5" s="98" customFormat="1" ht="12" customHeight="1" thickBot="1" x14ac:dyDescent="0.25">
      <c r="A82" s="448" t="s">
        <v>325</v>
      </c>
      <c r="B82" s="302" t="s">
        <v>345</v>
      </c>
      <c r="C82" s="407">
        <f>'IB_6.1.2.sz.mell'!C82</f>
        <v>0</v>
      </c>
      <c r="D82" s="407">
        <f>'IB_6.1.2.sz.mell'!D82</f>
        <v>0</v>
      </c>
      <c r="E82" s="273">
        <f>SUM(E83:E86)</f>
        <v>0</v>
      </c>
    </row>
    <row r="83" spans="1:5" s="98" customFormat="1" ht="12" customHeight="1" x14ac:dyDescent="0.2">
      <c r="A83" s="449" t="s">
        <v>326</v>
      </c>
      <c r="B83" s="426" t="s">
        <v>327</v>
      </c>
      <c r="C83" s="710">
        <f>'IB_6.1.2.sz.mell'!C83</f>
        <v>0</v>
      </c>
      <c r="D83" s="710">
        <f>'IB_6.1.2.sz.mell'!D83</f>
        <v>0</v>
      </c>
      <c r="E83" s="277"/>
    </row>
    <row r="84" spans="1:5" s="98" customFormat="1" ht="12" customHeight="1" x14ac:dyDescent="0.2">
      <c r="A84" s="450" t="s">
        <v>328</v>
      </c>
      <c r="B84" s="427" t="s">
        <v>329</v>
      </c>
      <c r="C84" s="710">
        <f>'IB_6.1.2.sz.mell'!C84</f>
        <v>0</v>
      </c>
      <c r="D84" s="710">
        <f>'IB_6.1.2.sz.mell'!D84</f>
        <v>0</v>
      </c>
      <c r="E84" s="277"/>
    </row>
    <row r="85" spans="1:5" s="98" customFormat="1" ht="12" customHeight="1" x14ac:dyDescent="0.2">
      <c r="A85" s="450" t="s">
        <v>330</v>
      </c>
      <c r="B85" s="427" t="s">
        <v>331</v>
      </c>
      <c r="C85" s="710">
        <f>'IB_6.1.2.sz.mell'!C85</f>
        <v>0</v>
      </c>
      <c r="D85" s="710">
        <f>'IB_6.1.2.sz.mell'!D85</f>
        <v>0</v>
      </c>
      <c r="E85" s="277"/>
    </row>
    <row r="86" spans="1:5" s="97" customFormat="1" ht="12" customHeight="1" thickBot="1" x14ac:dyDescent="0.25">
      <c r="A86" s="451" t="s">
        <v>332</v>
      </c>
      <c r="B86" s="428" t="s">
        <v>333</v>
      </c>
      <c r="C86" s="710">
        <f>'IB_6.1.2.sz.mell'!C86</f>
        <v>0</v>
      </c>
      <c r="D86" s="710">
        <f>'IB_6.1.2.sz.mell'!D86</f>
        <v>0</v>
      </c>
      <c r="E86" s="277"/>
    </row>
    <row r="87" spans="1:5" s="97" customFormat="1" ht="12" customHeight="1" thickBot="1" x14ac:dyDescent="0.25">
      <c r="A87" s="448" t="s">
        <v>334</v>
      </c>
      <c r="B87" s="302" t="s">
        <v>475</v>
      </c>
      <c r="C87" s="407">
        <f>'IB_6.1.2.sz.mell'!C87</f>
        <v>0</v>
      </c>
      <c r="D87" s="407">
        <f>'IB_6.1.2.sz.mell'!D87</f>
        <v>0</v>
      </c>
      <c r="E87" s="476"/>
    </row>
    <row r="88" spans="1:5" s="97" customFormat="1" ht="12" customHeight="1" thickBot="1" x14ac:dyDescent="0.25">
      <c r="A88" s="448" t="s">
        <v>507</v>
      </c>
      <c r="B88" s="302" t="s">
        <v>335</v>
      </c>
      <c r="C88" s="407">
        <f>'IB_6.1.2.sz.mell'!C88</f>
        <v>0</v>
      </c>
      <c r="D88" s="407">
        <f>'IB_6.1.2.sz.mell'!D88</f>
        <v>0</v>
      </c>
      <c r="E88" s="476"/>
    </row>
    <row r="89" spans="1:5" s="97" customFormat="1" ht="12" customHeight="1" thickBot="1" x14ac:dyDescent="0.25">
      <c r="A89" s="448" t="s">
        <v>508</v>
      </c>
      <c r="B89" s="433" t="s">
        <v>478</v>
      </c>
      <c r="C89" s="414">
        <f>'IB_6.1.2.sz.mell'!C89</f>
        <v>0</v>
      </c>
      <c r="D89" s="414">
        <f>'IB_6.1.2.sz.mell'!D89</f>
        <v>0</v>
      </c>
      <c r="E89" s="457">
        <f>+E66+E70+E75+E78+E82+E88+E87</f>
        <v>0</v>
      </c>
    </row>
    <row r="90" spans="1:5" s="97" customFormat="1" ht="12" customHeight="1" thickBot="1" x14ac:dyDescent="0.25">
      <c r="A90" s="452" t="s">
        <v>509</v>
      </c>
      <c r="B90" s="434" t="s">
        <v>510</v>
      </c>
      <c r="C90" s="414">
        <f>'IB_6.1.2.sz.mell'!C90</f>
        <v>0</v>
      </c>
      <c r="D90" s="414">
        <f>'IB_6.1.2.sz.mell'!D90</f>
        <v>0</v>
      </c>
      <c r="E90" s="457">
        <f>+E65+E89</f>
        <v>0</v>
      </c>
    </row>
    <row r="91" spans="1:5" s="98" customFormat="1" ht="15.15" customHeight="1" thickBot="1" x14ac:dyDescent="0.3">
      <c r="A91" s="245"/>
      <c r="B91" s="246"/>
      <c r="C91" s="372"/>
    </row>
    <row r="92" spans="1:5" s="69" customFormat="1" ht="16.5" customHeight="1" thickBot="1" x14ac:dyDescent="0.3">
      <c r="A92" s="1758" t="s">
        <v>57</v>
      </c>
      <c r="B92" s="1835"/>
      <c r="C92" s="1835"/>
      <c r="D92" s="1835"/>
      <c r="E92" s="1836"/>
    </row>
    <row r="93" spans="1:5" s="99" customFormat="1" ht="12" customHeight="1" thickBot="1" x14ac:dyDescent="0.3">
      <c r="A93" s="419" t="s">
        <v>18</v>
      </c>
      <c r="B93" s="28" t="s">
        <v>514</v>
      </c>
      <c r="C93" s="406">
        <f>'IB_6.1.2.sz.mell'!C93</f>
        <v>0</v>
      </c>
      <c r="D93" s="406">
        <f>'IB_6.1.2.sz.mell'!D93</f>
        <v>0</v>
      </c>
      <c r="E93" s="501">
        <f>+E94+E95+E96+E97+E98+E111</f>
        <v>0</v>
      </c>
    </row>
    <row r="94" spans="1:5" ht="12" customHeight="1" x14ac:dyDescent="0.25">
      <c r="A94" s="453" t="s">
        <v>98</v>
      </c>
      <c r="B94" s="10" t="s">
        <v>49</v>
      </c>
      <c r="C94" s="715">
        <f>'IB_6.1.2.sz.mell'!C94</f>
        <v>0</v>
      </c>
      <c r="D94" s="715">
        <f>'IB_6.1.2.sz.mell'!D94</f>
        <v>0</v>
      </c>
      <c r="E94" s="502"/>
    </row>
    <row r="95" spans="1:5" ht="12" customHeight="1" x14ac:dyDescent="0.25">
      <c r="A95" s="446" t="s">
        <v>99</v>
      </c>
      <c r="B95" s="8" t="s">
        <v>183</v>
      </c>
      <c r="C95" s="717">
        <f>'IB_6.1.2.sz.mell'!C95</f>
        <v>0</v>
      </c>
      <c r="D95" s="717">
        <f>'IB_6.1.2.sz.mell'!D95</f>
        <v>0</v>
      </c>
      <c r="E95" s="274"/>
    </row>
    <row r="96" spans="1:5" ht="12" customHeight="1" x14ac:dyDescent="0.25">
      <c r="A96" s="446" t="s">
        <v>100</v>
      </c>
      <c r="B96" s="8" t="s">
        <v>140</v>
      </c>
      <c r="C96" s="719">
        <f>'IB_6.1.2.sz.mell'!C96</f>
        <v>0</v>
      </c>
      <c r="D96" s="717">
        <f>'IB_6.1.2.sz.mell'!D96</f>
        <v>0</v>
      </c>
      <c r="E96" s="276"/>
    </row>
    <row r="97" spans="1:5" ht="12" customHeight="1" x14ac:dyDescent="0.25">
      <c r="A97" s="446" t="s">
        <v>101</v>
      </c>
      <c r="B97" s="11" t="s">
        <v>184</v>
      </c>
      <c r="C97" s="719">
        <f>'IB_6.1.2.sz.mell'!C97</f>
        <v>0</v>
      </c>
      <c r="D97" s="1477">
        <f>'IB_6.1.2.sz.mell'!D97</f>
        <v>0</v>
      </c>
      <c r="E97" s="276"/>
    </row>
    <row r="98" spans="1:5" ht="12" customHeight="1" x14ac:dyDescent="0.25">
      <c r="A98" s="446" t="s">
        <v>112</v>
      </c>
      <c r="B98" s="19" t="s">
        <v>185</v>
      </c>
      <c r="C98" s="719">
        <f>'IB_6.1.2.sz.mell'!C98</f>
        <v>0</v>
      </c>
      <c r="D98" s="1477">
        <f>'IB_6.1.2.sz.mell'!D98</f>
        <v>0</v>
      </c>
      <c r="E98" s="276"/>
    </row>
    <row r="99" spans="1:5" ht="12" customHeight="1" x14ac:dyDescent="0.25">
      <c r="A99" s="446" t="s">
        <v>102</v>
      </c>
      <c r="B99" s="8" t="s">
        <v>511</v>
      </c>
      <c r="C99" s="719">
        <f>'IB_6.1.2.sz.mell'!C99</f>
        <v>0</v>
      </c>
      <c r="D99" s="1477">
        <f>'IB_6.1.2.sz.mell'!D99</f>
        <v>0</v>
      </c>
      <c r="E99" s="276"/>
    </row>
    <row r="100" spans="1:5" ht="12" customHeight="1" x14ac:dyDescent="0.2">
      <c r="A100" s="446" t="s">
        <v>103</v>
      </c>
      <c r="B100" s="146" t="s">
        <v>441</v>
      </c>
      <c r="C100" s="719">
        <f>'IB_6.1.2.sz.mell'!C100</f>
        <v>0</v>
      </c>
      <c r="D100" s="1477">
        <f>'IB_6.1.2.sz.mell'!D100</f>
        <v>0</v>
      </c>
      <c r="E100" s="276"/>
    </row>
    <row r="101" spans="1:5" ht="12" customHeight="1" x14ac:dyDescent="0.2">
      <c r="A101" s="446" t="s">
        <v>113</v>
      </c>
      <c r="B101" s="146" t="s">
        <v>440</v>
      </c>
      <c r="C101" s="719">
        <f>'IB_6.1.2.sz.mell'!C101</f>
        <v>0</v>
      </c>
      <c r="D101" s="1477">
        <f>'IB_6.1.2.sz.mell'!D101</f>
        <v>0</v>
      </c>
      <c r="E101" s="276"/>
    </row>
    <row r="102" spans="1:5" ht="12" customHeight="1" x14ac:dyDescent="0.2">
      <c r="A102" s="446" t="s">
        <v>114</v>
      </c>
      <c r="B102" s="146" t="s">
        <v>351</v>
      </c>
      <c r="C102" s="719">
        <f>'IB_6.1.2.sz.mell'!C102</f>
        <v>0</v>
      </c>
      <c r="D102" s="1477">
        <f>'IB_6.1.2.sz.mell'!D102</f>
        <v>0</v>
      </c>
      <c r="E102" s="276"/>
    </row>
    <row r="103" spans="1:5" ht="12" customHeight="1" x14ac:dyDescent="0.25">
      <c r="A103" s="446" t="s">
        <v>115</v>
      </c>
      <c r="B103" s="147" t="s">
        <v>352</v>
      </c>
      <c r="C103" s="719">
        <f>'IB_6.1.2.sz.mell'!C103</f>
        <v>0</v>
      </c>
      <c r="D103" s="1477">
        <f>'IB_6.1.2.sz.mell'!D103</f>
        <v>0</v>
      </c>
      <c r="E103" s="276"/>
    </row>
    <row r="104" spans="1:5" ht="12" customHeight="1" x14ac:dyDescent="0.25">
      <c r="A104" s="446" t="s">
        <v>116</v>
      </c>
      <c r="B104" s="147" t="s">
        <v>353</v>
      </c>
      <c r="C104" s="719">
        <f>'IB_6.1.2.sz.mell'!C104</f>
        <v>0</v>
      </c>
      <c r="D104" s="1477">
        <f>'IB_6.1.2.sz.mell'!D104</f>
        <v>0</v>
      </c>
      <c r="E104" s="276"/>
    </row>
    <row r="105" spans="1:5" ht="12" customHeight="1" x14ac:dyDescent="0.2">
      <c r="A105" s="446" t="s">
        <v>118</v>
      </c>
      <c r="B105" s="146" t="s">
        <v>354</v>
      </c>
      <c r="C105" s="719">
        <f>'IB_6.1.2.sz.mell'!C105</f>
        <v>0</v>
      </c>
      <c r="D105" s="1477">
        <f>'IB_6.1.2.sz.mell'!D105</f>
        <v>0</v>
      </c>
      <c r="E105" s="276"/>
    </row>
    <row r="106" spans="1:5" ht="12" customHeight="1" x14ac:dyDescent="0.2">
      <c r="A106" s="446" t="s">
        <v>186</v>
      </c>
      <c r="B106" s="146" t="s">
        <v>355</v>
      </c>
      <c r="C106" s="719">
        <f>'IB_6.1.2.sz.mell'!C106</f>
        <v>0</v>
      </c>
      <c r="D106" s="1477">
        <f>'IB_6.1.2.sz.mell'!D106</f>
        <v>0</v>
      </c>
      <c r="E106" s="276"/>
    </row>
    <row r="107" spans="1:5" ht="12" customHeight="1" x14ac:dyDescent="0.25">
      <c r="A107" s="446" t="s">
        <v>349</v>
      </c>
      <c r="B107" s="147" t="s">
        <v>356</v>
      </c>
      <c r="C107" s="717">
        <f>'IB_6.1.2.sz.mell'!C107</f>
        <v>0</v>
      </c>
      <c r="D107" s="1477">
        <f>'IB_6.1.2.sz.mell'!D107</f>
        <v>0</v>
      </c>
      <c r="E107" s="276"/>
    </row>
    <row r="108" spans="1:5" ht="12" customHeight="1" x14ac:dyDescent="0.25">
      <c r="A108" s="454" t="s">
        <v>350</v>
      </c>
      <c r="B108" s="148" t="s">
        <v>357</v>
      </c>
      <c r="C108" s="719">
        <f>'IB_6.1.2.sz.mell'!C108</f>
        <v>0</v>
      </c>
      <c r="D108" s="1477">
        <f>'IB_6.1.2.sz.mell'!D108</f>
        <v>0</v>
      </c>
      <c r="E108" s="276"/>
    </row>
    <row r="109" spans="1:5" ht="12" customHeight="1" x14ac:dyDescent="0.25">
      <c r="A109" s="446" t="s">
        <v>438</v>
      </c>
      <c r="B109" s="148" t="s">
        <v>358</v>
      </c>
      <c r="C109" s="719">
        <f>'IB_6.1.2.sz.mell'!C109</f>
        <v>0</v>
      </c>
      <c r="D109" s="1477">
        <f>'IB_6.1.2.sz.mell'!D109</f>
        <v>0</v>
      </c>
      <c r="E109" s="276"/>
    </row>
    <row r="110" spans="1:5" ht="12" customHeight="1" x14ac:dyDescent="0.25">
      <c r="A110" s="446" t="s">
        <v>439</v>
      </c>
      <c r="B110" s="147" t="s">
        <v>359</v>
      </c>
      <c r="C110" s="717">
        <f>'IB_6.1.2.sz.mell'!C110</f>
        <v>0</v>
      </c>
      <c r="D110" s="1476">
        <f>'IB_6.1.2.sz.mell'!D110</f>
        <v>0</v>
      </c>
      <c r="E110" s="274"/>
    </row>
    <row r="111" spans="1:5" ht="12" customHeight="1" x14ac:dyDescent="0.25">
      <c r="A111" s="446" t="s">
        <v>443</v>
      </c>
      <c r="B111" s="11" t="s">
        <v>50</v>
      </c>
      <c r="C111" s="717">
        <f>'IB_6.1.2.sz.mell'!C111</f>
        <v>0</v>
      </c>
      <c r="D111" s="1476">
        <f>'IB_6.1.2.sz.mell'!D111</f>
        <v>0</v>
      </c>
      <c r="E111" s="274"/>
    </row>
    <row r="112" spans="1:5" ht="12" customHeight="1" x14ac:dyDescent="0.25">
      <c r="A112" s="447" t="s">
        <v>444</v>
      </c>
      <c r="B112" s="8" t="s">
        <v>512</v>
      </c>
      <c r="C112" s="719">
        <f>'IB_6.1.2.sz.mell'!C112</f>
        <v>0</v>
      </c>
      <c r="D112" s="1477">
        <f>'IB_6.1.2.sz.mell'!D112</f>
        <v>0</v>
      </c>
      <c r="E112" s="276"/>
    </row>
    <row r="113" spans="1:5" ht="12" customHeight="1" thickBot="1" x14ac:dyDescent="0.3">
      <c r="A113" s="455" t="s">
        <v>445</v>
      </c>
      <c r="B113" s="149" t="s">
        <v>513</v>
      </c>
      <c r="C113" s="721">
        <f>'IB_6.1.2.sz.mell'!C113</f>
        <v>0</v>
      </c>
      <c r="D113" s="1515">
        <f>'IB_6.1.2.sz.mell'!D113</f>
        <v>0</v>
      </c>
      <c r="E113" s="503"/>
    </row>
    <row r="114" spans="1:5" ht="12" customHeight="1" thickBot="1" x14ac:dyDescent="0.3">
      <c r="A114" s="32" t="s">
        <v>19</v>
      </c>
      <c r="B114" s="27" t="s">
        <v>360</v>
      </c>
      <c r="C114" s="407">
        <f>'IB_6.1.2.sz.mell'!C114</f>
        <v>0</v>
      </c>
      <c r="D114" s="725">
        <f>'IB_6.1.2.sz.mell'!D114</f>
        <v>0</v>
      </c>
      <c r="E114" s="273">
        <f>+E115+E117+E119</f>
        <v>0</v>
      </c>
    </row>
    <row r="115" spans="1:5" ht="12" customHeight="1" x14ac:dyDescent="0.25">
      <c r="A115" s="445" t="s">
        <v>104</v>
      </c>
      <c r="B115" s="8" t="s">
        <v>230</v>
      </c>
      <c r="C115" s="699">
        <f>'IB_6.1.2.sz.mell'!C115</f>
        <v>0</v>
      </c>
      <c r="D115" s="1475">
        <f>'IB_6.1.2.sz.mell'!D115</f>
        <v>0</v>
      </c>
      <c r="E115" s="275"/>
    </row>
    <row r="116" spans="1:5" ht="12" customHeight="1" x14ac:dyDescent="0.25">
      <c r="A116" s="445" t="s">
        <v>105</v>
      </c>
      <c r="B116" s="12" t="s">
        <v>364</v>
      </c>
      <c r="C116" s="699">
        <f>'IB_6.1.2.sz.mell'!C116</f>
        <v>0</v>
      </c>
      <c r="D116" s="1475">
        <f>'IB_6.1.2.sz.mell'!D116</f>
        <v>0</v>
      </c>
      <c r="E116" s="275"/>
    </row>
    <row r="117" spans="1:5" ht="12" customHeight="1" x14ac:dyDescent="0.25">
      <c r="A117" s="445" t="s">
        <v>106</v>
      </c>
      <c r="B117" s="12" t="s">
        <v>187</v>
      </c>
      <c r="C117" s="717">
        <f>'IB_6.1.2.sz.mell'!C117</f>
        <v>0</v>
      </c>
      <c r="D117" s="1476">
        <f>'IB_6.1.2.sz.mell'!D117</f>
        <v>0</v>
      </c>
      <c r="E117" s="274"/>
    </row>
    <row r="118" spans="1:5" ht="12" customHeight="1" x14ac:dyDescent="0.25">
      <c r="A118" s="445" t="s">
        <v>107</v>
      </c>
      <c r="B118" s="12" t="s">
        <v>365</v>
      </c>
      <c r="C118" s="717">
        <f>'IB_6.1.2.sz.mell'!C118</f>
        <v>0</v>
      </c>
      <c r="D118" s="1476">
        <f>'IB_6.1.2.sz.mell'!D118</f>
        <v>0</v>
      </c>
      <c r="E118" s="274"/>
    </row>
    <row r="119" spans="1:5" ht="12" customHeight="1" x14ac:dyDescent="0.25">
      <c r="A119" s="445" t="s">
        <v>108</v>
      </c>
      <c r="B119" s="304" t="s">
        <v>232</v>
      </c>
      <c r="C119" s="717">
        <f>'IB_6.1.2.sz.mell'!C119</f>
        <v>0</v>
      </c>
      <c r="D119" s="1476">
        <f>'IB_6.1.2.sz.mell'!D119</f>
        <v>0</v>
      </c>
      <c r="E119" s="274"/>
    </row>
    <row r="120" spans="1:5" ht="12" customHeight="1" x14ac:dyDescent="0.25">
      <c r="A120" s="445" t="s">
        <v>117</v>
      </c>
      <c r="B120" s="303" t="s">
        <v>428</v>
      </c>
      <c r="C120" s="717">
        <f>'IB_6.1.2.sz.mell'!C120</f>
        <v>0</v>
      </c>
      <c r="D120" s="1476">
        <f>'IB_6.1.2.sz.mell'!D120</f>
        <v>0</v>
      </c>
      <c r="E120" s="274"/>
    </row>
    <row r="121" spans="1:5" ht="12" customHeight="1" x14ac:dyDescent="0.25">
      <c r="A121" s="445" t="s">
        <v>119</v>
      </c>
      <c r="B121" s="422" t="s">
        <v>370</v>
      </c>
      <c r="C121" s="717">
        <f>'IB_6.1.2.sz.mell'!C121</f>
        <v>0</v>
      </c>
      <c r="D121" s="1476">
        <f>'IB_6.1.2.sz.mell'!D121</f>
        <v>0</v>
      </c>
      <c r="E121" s="274"/>
    </row>
    <row r="122" spans="1:5" ht="12" customHeight="1" x14ac:dyDescent="0.25">
      <c r="A122" s="445" t="s">
        <v>188</v>
      </c>
      <c r="B122" s="147" t="s">
        <v>353</v>
      </c>
      <c r="C122" s="717">
        <f>'IB_6.1.2.sz.mell'!C122</f>
        <v>0</v>
      </c>
      <c r="D122" s="1476">
        <f>'IB_6.1.2.sz.mell'!D122</f>
        <v>0</v>
      </c>
      <c r="E122" s="274"/>
    </row>
    <row r="123" spans="1:5" ht="12" customHeight="1" x14ac:dyDescent="0.25">
      <c r="A123" s="445" t="s">
        <v>189</v>
      </c>
      <c r="B123" s="147" t="s">
        <v>369</v>
      </c>
      <c r="C123" s="717">
        <f>'IB_6.1.2.sz.mell'!C123</f>
        <v>0</v>
      </c>
      <c r="D123" s="1476">
        <f>'IB_6.1.2.sz.mell'!D123</f>
        <v>0</v>
      </c>
      <c r="E123" s="274"/>
    </row>
    <row r="124" spans="1:5" ht="12" customHeight="1" x14ac:dyDescent="0.25">
      <c r="A124" s="445" t="s">
        <v>190</v>
      </c>
      <c r="B124" s="147" t="s">
        <v>368</v>
      </c>
      <c r="C124" s="717">
        <f>'IB_6.1.2.sz.mell'!C124</f>
        <v>0</v>
      </c>
      <c r="D124" s="1476">
        <f>'IB_6.1.2.sz.mell'!D124</f>
        <v>0</v>
      </c>
      <c r="E124" s="274"/>
    </row>
    <row r="125" spans="1:5" ht="12" customHeight="1" x14ac:dyDescent="0.25">
      <c r="A125" s="445" t="s">
        <v>361</v>
      </c>
      <c r="B125" s="147" t="s">
        <v>356</v>
      </c>
      <c r="C125" s="717">
        <f>'IB_6.1.2.sz.mell'!C125</f>
        <v>0</v>
      </c>
      <c r="D125" s="1476">
        <f>'IB_6.1.2.sz.mell'!D125</f>
        <v>0</v>
      </c>
      <c r="E125" s="274"/>
    </row>
    <row r="126" spans="1:5" ht="12" customHeight="1" x14ac:dyDescent="0.25">
      <c r="A126" s="445" t="s">
        <v>362</v>
      </c>
      <c r="B126" s="147" t="s">
        <v>367</v>
      </c>
      <c r="C126" s="717">
        <f>'IB_6.1.2.sz.mell'!C126</f>
        <v>0</v>
      </c>
      <c r="D126" s="1476">
        <f>'IB_6.1.2.sz.mell'!D126</f>
        <v>0</v>
      </c>
      <c r="E126" s="274"/>
    </row>
    <row r="127" spans="1:5" ht="12" customHeight="1" thickBot="1" x14ac:dyDescent="0.3">
      <c r="A127" s="454" t="s">
        <v>363</v>
      </c>
      <c r="B127" s="147" t="s">
        <v>366</v>
      </c>
      <c r="C127" s="719">
        <f>'IB_6.1.2.sz.mell'!C127</f>
        <v>0</v>
      </c>
      <c r="D127" s="1477">
        <f>'IB_6.1.2.sz.mell'!D127</f>
        <v>0</v>
      </c>
      <c r="E127" s="276"/>
    </row>
    <row r="128" spans="1:5" ht="12" customHeight="1" thickBot="1" x14ac:dyDescent="0.3">
      <c r="A128" s="32" t="s">
        <v>20</v>
      </c>
      <c r="B128" s="128" t="s">
        <v>448</v>
      </c>
      <c r="C128" s="407">
        <f>'IB_6.1.2.sz.mell'!C128</f>
        <v>0</v>
      </c>
      <c r="D128" s="725">
        <f>'IB_6.1.2.sz.mell'!D128</f>
        <v>0</v>
      </c>
      <c r="E128" s="273">
        <f>+E93+E114</f>
        <v>0</v>
      </c>
    </row>
    <row r="129" spans="1:11" ht="12" customHeight="1" thickBot="1" x14ac:dyDescent="0.3">
      <c r="A129" s="32" t="s">
        <v>21</v>
      </c>
      <c r="B129" s="128" t="s">
        <v>449</v>
      </c>
      <c r="C129" s="407">
        <f>'IB_6.1.2.sz.mell'!C129</f>
        <v>0</v>
      </c>
      <c r="D129" s="725">
        <f>'IB_6.1.2.sz.mell'!D129</f>
        <v>0</v>
      </c>
      <c r="E129" s="273">
        <f>+E130+E131+E132</f>
        <v>0</v>
      </c>
    </row>
    <row r="130" spans="1:11" s="99" customFormat="1" ht="12" customHeight="1" x14ac:dyDescent="0.25">
      <c r="A130" s="445" t="s">
        <v>268</v>
      </c>
      <c r="B130" s="9" t="s">
        <v>517</v>
      </c>
      <c r="C130" s="717">
        <f>'IB_6.1.2.sz.mell'!C130</f>
        <v>0</v>
      </c>
      <c r="D130" s="1476">
        <f>'IB_6.1.2.sz.mell'!D130</f>
        <v>0</v>
      </c>
      <c r="E130" s="274"/>
    </row>
    <row r="131" spans="1:11" ht="12" customHeight="1" x14ac:dyDescent="0.25">
      <c r="A131" s="445" t="s">
        <v>269</v>
      </c>
      <c r="B131" s="9" t="s">
        <v>457</v>
      </c>
      <c r="C131" s="717">
        <f>'IB_6.1.2.sz.mell'!C131</f>
        <v>0</v>
      </c>
      <c r="D131" s="1476">
        <f>'IB_6.1.2.sz.mell'!D131</f>
        <v>0</v>
      </c>
      <c r="E131" s="274"/>
    </row>
    <row r="132" spans="1:11" ht="12" customHeight="1" thickBot="1" x14ac:dyDescent="0.3">
      <c r="A132" s="454" t="s">
        <v>270</v>
      </c>
      <c r="B132" s="7" t="s">
        <v>516</v>
      </c>
      <c r="C132" s="717">
        <f>'IB_6.1.2.sz.mell'!C132</f>
        <v>0</v>
      </c>
      <c r="D132" s="1476">
        <f>'IB_6.1.2.sz.mell'!D132</f>
        <v>0</v>
      </c>
      <c r="E132" s="274"/>
    </row>
    <row r="133" spans="1:11" ht="12" customHeight="1" thickBot="1" x14ac:dyDescent="0.3">
      <c r="A133" s="32" t="s">
        <v>22</v>
      </c>
      <c r="B133" s="128" t="s">
        <v>450</v>
      </c>
      <c r="C133" s="407">
        <f>'IB_6.1.2.sz.mell'!C133</f>
        <v>0</v>
      </c>
      <c r="D133" s="725">
        <f>'IB_6.1.2.sz.mell'!D133</f>
        <v>0</v>
      </c>
      <c r="E133" s="273">
        <f>+E134+E135+E136+E137+E138+E139</f>
        <v>0</v>
      </c>
    </row>
    <row r="134" spans="1:11" ht="12" customHeight="1" x14ac:dyDescent="0.25">
      <c r="A134" s="445" t="s">
        <v>91</v>
      </c>
      <c r="B134" s="9" t="s">
        <v>459</v>
      </c>
      <c r="C134" s="717">
        <f>'IB_6.1.2.sz.mell'!C134</f>
        <v>0</v>
      </c>
      <c r="D134" s="1476">
        <f>'IB_6.1.2.sz.mell'!D134</f>
        <v>0</v>
      </c>
      <c r="E134" s="274"/>
    </row>
    <row r="135" spans="1:11" ht="12" customHeight="1" x14ac:dyDescent="0.25">
      <c r="A135" s="445" t="s">
        <v>92</v>
      </c>
      <c r="B135" s="9" t="s">
        <v>451</v>
      </c>
      <c r="C135" s="717">
        <f>'IB_6.1.2.sz.mell'!C135</f>
        <v>0</v>
      </c>
      <c r="D135" s="1476">
        <f>'IB_6.1.2.sz.mell'!D135</f>
        <v>0</v>
      </c>
      <c r="E135" s="274"/>
    </row>
    <row r="136" spans="1:11" ht="12" customHeight="1" x14ac:dyDescent="0.25">
      <c r="A136" s="445" t="s">
        <v>93</v>
      </c>
      <c r="B136" s="9" t="s">
        <v>452</v>
      </c>
      <c r="C136" s="717">
        <f>'IB_6.1.2.sz.mell'!C136</f>
        <v>0</v>
      </c>
      <c r="D136" s="1476">
        <f>'IB_6.1.2.sz.mell'!D136</f>
        <v>0</v>
      </c>
      <c r="E136" s="274"/>
    </row>
    <row r="137" spans="1:11" ht="12" customHeight="1" x14ac:dyDescent="0.25">
      <c r="A137" s="445" t="s">
        <v>175</v>
      </c>
      <c r="B137" s="9" t="s">
        <v>515</v>
      </c>
      <c r="C137" s="717">
        <f>'IB_6.1.2.sz.mell'!C137</f>
        <v>0</v>
      </c>
      <c r="D137" s="1476">
        <f>'IB_6.1.2.sz.mell'!D137</f>
        <v>0</v>
      </c>
      <c r="E137" s="274"/>
    </row>
    <row r="138" spans="1:11" ht="12" customHeight="1" x14ac:dyDescent="0.25">
      <c r="A138" s="445" t="s">
        <v>176</v>
      </c>
      <c r="B138" s="9" t="s">
        <v>454</v>
      </c>
      <c r="C138" s="717">
        <f>'IB_6.1.2.sz.mell'!C138</f>
        <v>0</v>
      </c>
      <c r="D138" s="1476">
        <f>'IB_6.1.2.sz.mell'!D138</f>
        <v>0</v>
      </c>
      <c r="E138" s="274"/>
    </row>
    <row r="139" spans="1:11" s="99" customFormat="1" ht="12" customHeight="1" thickBot="1" x14ac:dyDescent="0.3">
      <c r="A139" s="454" t="s">
        <v>177</v>
      </c>
      <c r="B139" s="7" t="s">
        <v>455</v>
      </c>
      <c r="C139" s="717">
        <f>'IB_6.1.2.sz.mell'!C139</f>
        <v>0</v>
      </c>
      <c r="D139" s="1476">
        <f>'IB_6.1.2.sz.mell'!D139</f>
        <v>0</v>
      </c>
      <c r="E139" s="274"/>
    </row>
    <row r="140" spans="1:11" ht="12" customHeight="1" thickBot="1" x14ac:dyDescent="0.3">
      <c r="A140" s="32" t="s">
        <v>23</v>
      </c>
      <c r="B140" s="128" t="s">
        <v>541</v>
      </c>
      <c r="C140" s="414">
        <f>'IB_6.1.2.sz.mell'!C140</f>
        <v>0</v>
      </c>
      <c r="D140" s="726">
        <f>'IB_6.1.2.sz.mell'!D140</f>
        <v>0</v>
      </c>
      <c r="E140" s="457">
        <f>+E141+E142+E144+E145+E143</f>
        <v>0</v>
      </c>
      <c r="K140" s="256"/>
    </row>
    <row r="141" spans="1:11" x14ac:dyDescent="0.25">
      <c r="A141" s="445" t="s">
        <v>94</v>
      </c>
      <c r="B141" s="9" t="s">
        <v>371</v>
      </c>
      <c r="C141" s="717">
        <f>'IB_6.1.2.sz.mell'!C141</f>
        <v>0</v>
      </c>
      <c r="D141" s="1476">
        <f>'IB_6.1.2.sz.mell'!D141</f>
        <v>0</v>
      </c>
      <c r="E141" s="274"/>
    </row>
    <row r="142" spans="1:11" ht="12" customHeight="1" x14ac:dyDescent="0.25">
      <c r="A142" s="445" t="s">
        <v>95</v>
      </c>
      <c r="B142" s="9" t="s">
        <v>372</v>
      </c>
      <c r="C142" s="717">
        <f>'IB_6.1.2.sz.mell'!C142</f>
        <v>0</v>
      </c>
      <c r="D142" s="1476">
        <f>'IB_6.1.2.sz.mell'!D142</f>
        <v>0</v>
      </c>
      <c r="E142" s="274"/>
    </row>
    <row r="143" spans="1:11" ht="12" customHeight="1" x14ac:dyDescent="0.25">
      <c r="A143" s="445" t="s">
        <v>288</v>
      </c>
      <c r="B143" s="9" t="s">
        <v>540</v>
      </c>
      <c r="C143" s="717">
        <f>'IB_6.1.2.sz.mell'!C143</f>
        <v>0</v>
      </c>
      <c r="D143" s="1476">
        <f>'IB_6.1.2.sz.mell'!D143</f>
        <v>0</v>
      </c>
      <c r="E143" s="274"/>
    </row>
    <row r="144" spans="1:11" s="99" customFormat="1" ht="12" customHeight="1" x14ac:dyDescent="0.25">
      <c r="A144" s="445" t="s">
        <v>289</v>
      </c>
      <c r="B144" s="9" t="s">
        <v>464</v>
      </c>
      <c r="C144" s="717">
        <f>'IB_6.1.2.sz.mell'!C144</f>
        <v>0</v>
      </c>
      <c r="D144" s="1476">
        <f>'IB_6.1.2.sz.mell'!D144</f>
        <v>0</v>
      </c>
      <c r="E144" s="274"/>
    </row>
    <row r="145" spans="1:5" s="99" customFormat="1" ht="12" customHeight="1" thickBot="1" x14ac:dyDescent="0.3">
      <c r="A145" s="454" t="s">
        <v>290</v>
      </c>
      <c r="B145" s="7" t="s">
        <v>390</v>
      </c>
      <c r="C145" s="717">
        <f>'IB_6.1.2.sz.mell'!C145</f>
        <v>0</v>
      </c>
      <c r="D145" s="1476">
        <f>'IB_6.1.2.sz.mell'!D145</f>
        <v>0</v>
      </c>
      <c r="E145" s="274"/>
    </row>
    <row r="146" spans="1:5" s="99" customFormat="1" ht="12" customHeight="1" thickBot="1" x14ac:dyDescent="0.3">
      <c r="A146" s="32" t="s">
        <v>24</v>
      </c>
      <c r="B146" s="128" t="s">
        <v>465</v>
      </c>
      <c r="C146" s="511">
        <f>'IB_6.1.2.sz.mell'!C146</f>
        <v>0</v>
      </c>
      <c r="D146" s="727">
        <f>'IB_6.1.2.sz.mell'!D146</f>
        <v>0</v>
      </c>
      <c r="E146" s="505">
        <f>+E147+E148+E149+E150+E151</f>
        <v>0</v>
      </c>
    </row>
    <row r="147" spans="1:5" s="99" customFormat="1" ht="12" customHeight="1" x14ac:dyDescent="0.25">
      <c r="A147" s="445" t="s">
        <v>96</v>
      </c>
      <c r="B147" s="9" t="s">
        <v>460</v>
      </c>
      <c r="C147" s="717">
        <f>'IB_6.1.2.sz.mell'!C147</f>
        <v>0</v>
      </c>
      <c r="D147" s="1476">
        <f>'IB_6.1.2.sz.mell'!D147</f>
        <v>0</v>
      </c>
      <c r="E147" s="274"/>
    </row>
    <row r="148" spans="1:5" s="99" customFormat="1" ht="12" customHeight="1" x14ac:dyDescent="0.25">
      <c r="A148" s="445" t="s">
        <v>97</v>
      </c>
      <c r="B148" s="9" t="s">
        <v>467</v>
      </c>
      <c r="C148" s="717">
        <f>'IB_6.1.2.sz.mell'!C148</f>
        <v>0</v>
      </c>
      <c r="D148" s="1476">
        <f>'IB_6.1.2.sz.mell'!D148</f>
        <v>0</v>
      </c>
      <c r="E148" s="274"/>
    </row>
    <row r="149" spans="1:5" s="99" customFormat="1" ht="12" customHeight="1" x14ac:dyDescent="0.25">
      <c r="A149" s="445" t="s">
        <v>300</v>
      </c>
      <c r="B149" s="9" t="s">
        <v>462</v>
      </c>
      <c r="C149" s="717">
        <f>'IB_6.1.2.sz.mell'!C149</f>
        <v>0</v>
      </c>
      <c r="D149" s="1476">
        <f>'IB_6.1.2.sz.mell'!D149</f>
        <v>0</v>
      </c>
      <c r="E149" s="274"/>
    </row>
    <row r="150" spans="1:5" s="99" customFormat="1" ht="12" customHeight="1" x14ac:dyDescent="0.25">
      <c r="A150" s="445" t="s">
        <v>301</v>
      </c>
      <c r="B150" s="9" t="s">
        <v>518</v>
      </c>
      <c r="C150" s="717">
        <f>'IB_6.1.2.sz.mell'!C150</f>
        <v>0</v>
      </c>
      <c r="D150" s="1476">
        <f>'IB_6.1.2.sz.mell'!D150</f>
        <v>0</v>
      </c>
      <c r="E150" s="274"/>
    </row>
    <row r="151" spans="1:5" ht="12.75" customHeight="1" thickBot="1" x14ac:dyDescent="0.3">
      <c r="A151" s="454" t="s">
        <v>466</v>
      </c>
      <c r="B151" s="7" t="s">
        <v>469</v>
      </c>
      <c r="C151" s="719">
        <f>'IB_6.1.2.sz.mell'!C151</f>
        <v>0</v>
      </c>
      <c r="D151" s="1477">
        <f>'IB_6.1.2.sz.mell'!D151</f>
        <v>0</v>
      </c>
      <c r="E151" s="276"/>
    </row>
    <row r="152" spans="1:5" ht="12.75" customHeight="1" thickBot="1" x14ac:dyDescent="0.3">
      <c r="A152" s="500" t="s">
        <v>25</v>
      </c>
      <c r="B152" s="128" t="s">
        <v>470</v>
      </c>
      <c r="C152" s="511">
        <f>'IB_6.1.2.sz.mell'!C152</f>
        <v>0</v>
      </c>
      <c r="D152" s="727">
        <f>'IB_6.1.2.sz.mell'!D152</f>
        <v>0</v>
      </c>
      <c r="E152" s="505"/>
    </row>
    <row r="153" spans="1:5" ht="12.75" customHeight="1" thickBot="1" x14ac:dyDescent="0.3">
      <c r="A153" s="500" t="s">
        <v>26</v>
      </c>
      <c r="B153" s="128" t="s">
        <v>471</v>
      </c>
      <c r="C153" s="511">
        <f>'IB_6.1.2.sz.mell'!C153</f>
        <v>0</v>
      </c>
      <c r="D153" s="727">
        <f>'IB_6.1.2.sz.mell'!D153</f>
        <v>0</v>
      </c>
      <c r="E153" s="505"/>
    </row>
    <row r="154" spans="1:5" ht="12" customHeight="1" thickBot="1" x14ac:dyDescent="0.3">
      <c r="A154" s="32" t="s">
        <v>27</v>
      </c>
      <c r="B154" s="128" t="s">
        <v>473</v>
      </c>
      <c r="C154" s="513">
        <f>'IB_6.1.2.sz.mell'!C154</f>
        <v>0</v>
      </c>
      <c r="D154" s="733">
        <f>'IB_6.1.2.sz.mell'!D154</f>
        <v>0</v>
      </c>
      <c r="E154" s="507">
        <f>+E129+E133+E140+E146+E152+E153</f>
        <v>0</v>
      </c>
    </row>
    <row r="155" spans="1:5" ht="15.15" customHeight="1" thickBot="1" x14ac:dyDescent="0.3">
      <c r="A155" s="456" t="s">
        <v>28</v>
      </c>
      <c r="B155" s="390" t="s">
        <v>472</v>
      </c>
      <c r="C155" s="513">
        <f>'IB_6.1.2.sz.mell'!C155</f>
        <v>0</v>
      </c>
      <c r="D155" s="733">
        <f>'IB_6.1.2.sz.mell'!D155</f>
        <v>0</v>
      </c>
      <c r="E155" s="507">
        <f>+E128+E154</f>
        <v>0</v>
      </c>
    </row>
    <row r="156" spans="1:5" s="1437" customFormat="1" ht="13.8" thickBot="1" x14ac:dyDescent="0.3">
      <c r="A156" s="1433"/>
      <c r="B156" s="1434"/>
      <c r="C156" s="1430">
        <f>'IB_6.1.2.sz.mell'!C156</f>
        <v>0</v>
      </c>
      <c r="D156" s="1430">
        <f>'IB_6.1.2.sz.mell'!D156</f>
        <v>0</v>
      </c>
      <c r="E156" s="1436"/>
    </row>
    <row r="157" spans="1:5" ht="15.15" customHeight="1" thickBot="1" x14ac:dyDescent="0.3">
      <c r="A157" s="960" t="s">
        <v>846</v>
      </c>
      <c r="B157" s="961"/>
      <c r="C157" s="1508">
        <f>'IB_6.1.2.sz.mell'!C157</f>
        <v>0</v>
      </c>
      <c r="D157" s="1508">
        <f>'IB_6.1.2.sz.mell'!D157</f>
        <v>0</v>
      </c>
      <c r="E157" s="959"/>
    </row>
    <row r="158" spans="1:5" ht="14.4" customHeight="1" thickBot="1" x14ac:dyDescent="0.3">
      <c r="A158" s="962" t="s">
        <v>847</v>
      </c>
      <c r="B158" s="963"/>
      <c r="C158" s="1508">
        <f>'IB_6.1.2.sz.mell'!C158</f>
        <v>0</v>
      </c>
      <c r="D158" s="1508">
        <f>'IB_6.1.2.sz.mell'!D158</f>
        <v>0</v>
      </c>
      <c r="E158" s="959"/>
    </row>
  </sheetData>
  <sheetProtection sheet="1" formatCells="0"/>
  <mergeCells count="4"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>
    <tabColor theme="5"/>
  </sheetPr>
  <dimension ref="A1:K158"/>
  <sheetViews>
    <sheetView zoomScale="120" zoomScaleNormal="120" zoomScaleSheetLayoutView="100" workbookViewId="0">
      <selection activeCell="L20" sqref="L20"/>
    </sheetView>
  </sheetViews>
  <sheetFormatPr defaultColWidth="9.33203125" defaultRowHeight="13.2" x14ac:dyDescent="0.25"/>
  <cols>
    <col min="1" max="1" width="16.109375" style="400" customWidth="1"/>
    <col min="2" max="2" width="62" style="401" customWidth="1"/>
    <col min="3" max="3" width="14.109375" style="402" customWidth="1"/>
    <col min="4" max="5" width="14.109375" style="3" customWidth="1"/>
    <col min="6" max="16384" width="9.33203125" style="3"/>
  </cols>
  <sheetData>
    <row r="1" spans="1:5" s="2" customFormat="1" ht="16.5" customHeight="1" thickBot="1" x14ac:dyDescent="0.3">
      <c r="A1" s="611"/>
      <c r="B1" s="1832" t="str">
        <f>CONCATENATE("6.1.3. melléklet ",Z_ALAPADATOK!A7," ",Z_ALAPADATOK!B7," ",Z_ALAPADATOK!C7," ",Z_ALAPADATOK!D7," ",Z_ALAPADATOK!E7," ",Z_ALAPADATOK!F7," ",Z_ALAPADATOK!G7," ",Z_ALAPADATOK!H7)</f>
        <v>6.1.3. melléklet a …. / 2020 ( … ) önkormányzati rendelethez</v>
      </c>
      <c r="C1" s="1833"/>
      <c r="D1" s="1833"/>
      <c r="E1" s="1833"/>
    </row>
    <row r="2" spans="1:5" s="95" customFormat="1" ht="21.15" customHeight="1" thickBot="1" x14ac:dyDescent="0.3">
      <c r="A2" s="950" t="s">
        <v>61</v>
      </c>
      <c r="B2" s="1834" t="str">
        <f>CONCATENATE(Z_ALAPADATOK!A3)</f>
        <v>Hidegkút Község Önkormányzata</v>
      </c>
      <c r="C2" s="1834"/>
      <c r="D2" s="1834"/>
      <c r="E2" s="951" t="s">
        <v>54</v>
      </c>
    </row>
    <row r="3" spans="1:5" s="95" customFormat="1" ht="23.4" thickBot="1" x14ac:dyDescent="0.3">
      <c r="A3" s="950" t="s">
        <v>203</v>
      </c>
      <c r="B3" s="1834" t="s">
        <v>530</v>
      </c>
      <c r="C3" s="1834"/>
      <c r="D3" s="1834"/>
      <c r="E3" s="952" t="s">
        <v>59</v>
      </c>
    </row>
    <row r="4" spans="1:5" s="96" customFormat="1" ht="15.9" customHeight="1" thickBot="1" x14ac:dyDescent="0.35">
      <c r="A4" s="619"/>
      <c r="B4" s="619"/>
      <c r="C4" s="620"/>
      <c r="D4" s="953"/>
      <c r="E4" s="620" t="str">
        <f>'Z_6.1.2.sz.mell'!E4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CONCATENATE('Z_6.1.2.sz.mell'!E5)</f>
        <v>Teljesítés
2019. XII. 31.</v>
      </c>
    </row>
    <row r="6" spans="1:5" s="69" customFormat="1" ht="12.9" customHeight="1" thickBot="1" x14ac:dyDescent="0.3">
      <c r="A6" s="201" t="s">
        <v>493</v>
      </c>
      <c r="B6" s="202" t="s">
        <v>494</v>
      </c>
      <c r="C6" s="202" t="s">
        <v>495</v>
      </c>
      <c r="D6" s="957" t="s">
        <v>497</v>
      </c>
      <c r="E6" s="203" t="s">
        <v>496</v>
      </c>
    </row>
    <row r="7" spans="1:5" s="69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69" customFormat="1" ht="12" customHeight="1" thickBot="1" x14ac:dyDescent="0.3">
      <c r="A8" s="32" t="s">
        <v>18</v>
      </c>
      <c r="B8" s="21" t="s">
        <v>252</v>
      </c>
      <c r="C8" s="407">
        <f>'IB_6.1.3.sz.mell'!C8</f>
        <v>0</v>
      </c>
      <c r="D8" s="725">
        <f>'IB_6.1.3.sz.mell'!D8</f>
        <v>0</v>
      </c>
      <c r="E8" s="273">
        <f>+E9+E10+E11+E12+E13+E14</f>
        <v>0</v>
      </c>
    </row>
    <row r="9" spans="1:5" s="97" customFormat="1" ht="12" customHeight="1" x14ac:dyDescent="0.2">
      <c r="A9" s="445" t="s">
        <v>98</v>
      </c>
      <c r="B9" s="426" t="s">
        <v>253</v>
      </c>
      <c r="C9" s="699">
        <f>'IB_6.1.3.sz.mell'!C9</f>
        <v>0</v>
      </c>
      <c r="D9" s="1475">
        <f>'IB_6.1.3.sz.mell'!D9</f>
        <v>0</v>
      </c>
      <c r="E9" s="275"/>
    </row>
    <row r="10" spans="1:5" s="98" customFormat="1" ht="12" customHeight="1" x14ac:dyDescent="0.2">
      <c r="A10" s="446" t="s">
        <v>99</v>
      </c>
      <c r="B10" s="427" t="s">
        <v>254</v>
      </c>
      <c r="C10" s="717">
        <f>'IB_6.1.3.sz.mell'!C10</f>
        <v>0</v>
      </c>
      <c r="D10" s="1476">
        <f>'IB_6.1.3.sz.mell'!D10</f>
        <v>0</v>
      </c>
      <c r="E10" s="274"/>
    </row>
    <row r="11" spans="1:5" s="98" customFormat="1" ht="12" customHeight="1" x14ac:dyDescent="0.2">
      <c r="A11" s="446" t="s">
        <v>100</v>
      </c>
      <c r="B11" s="427" t="s">
        <v>255</v>
      </c>
      <c r="C11" s="717">
        <f>'IB_6.1.3.sz.mell'!C11</f>
        <v>0</v>
      </c>
      <c r="D11" s="1476">
        <f>'IB_6.1.3.sz.mell'!D11</f>
        <v>0</v>
      </c>
      <c r="E11" s="274"/>
    </row>
    <row r="12" spans="1:5" s="98" customFormat="1" ht="12" customHeight="1" x14ac:dyDescent="0.2">
      <c r="A12" s="446" t="s">
        <v>101</v>
      </c>
      <c r="B12" s="427" t="s">
        <v>256</v>
      </c>
      <c r="C12" s="717">
        <f>'IB_6.1.3.sz.mell'!C12</f>
        <v>0</v>
      </c>
      <c r="D12" s="1476">
        <f>'IB_6.1.3.sz.mell'!D12</f>
        <v>0</v>
      </c>
      <c r="E12" s="274"/>
    </row>
    <row r="13" spans="1:5" s="98" customFormat="1" ht="12" customHeight="1" x14ac:dyDescent="0.2">
      <c r="A13" s="446" t="s">
        <v>148</v>
      </c>
      <c r="B13" s="427" t="s">
        <v>506</v>
      </c>
      <c r="C13" s="717">
        <f>'IB_6.1.3.sz.mell'!C13</f>
        <v>0</v>
      </c>
      <c r="D13" s="1476">
        <f>'IB_6.1.3.sz.mell'!D13</f>
        <v>0</v>
      </c>
      <c r="E13" s="274"/>
    </row>
    <row r="14" spans="1:5" s="97" customFormat="1" ht="12" customHeight="1" thickBot="1" x14ac:dyDescent="0.25">
      <c r="A14" s="447" t="s">
        <v>102</v>
      </c>
      <c r="B14" s="428" t="s">
        <v>433</v>
      </c>
      <c r="C14" s="717">
        <f>'IB_6.1.3.sz.mell'!C14</f>
        <v>0</v>
      </c>
      <c r="D14" s="1476">
        <f>'IB_6.1.3.sz.mell'!D14</f>
        <v>0</v>
      </c>
      <c r="E14" s="274"/>
    </row>
    <row r="15" spans="1:5" s="97" customFormat="1" ht="12" customHeight="1" thickBot="1" x14ac:dyDescent="0.3">
      <c r="A15" s="32" t="s">
        <v>19</v>
      </c>
      <c r="B15" s="302" t="s">
        <v>257</v>
      </c>
      <c r="C15" s="407">
        <f>'IB_6.1.3.sz.mell'!C15</f>
        <v>0</v>
      </c>
      <c r="D15" s="725">
        <f>'IB_6.1.3.sz.mell'!D15</f>
        <v>0</v>
      </c>
      <c r="E15" s="273">
        <f>+E16+E17+E18+E19+E20</f>
        <v>0</v>
      </c>
    </row>
    <row r="16" spans="1:5" s="97" customFormat="1" ht="12" customHeight="1" x14ac:dyDescent="0.2">
      <c r="A16" s="445" t="s">
        <v>104</v>
      </c>
      <c r="B16" s="426" t="s">
        <v>258</v>
      </c>
      <c r="C16" s="699">
        <f>'IB_6.1.3.sz.mell'!C16</f>
        <v>0</v>
      </c>
      <c r="D16" s="1475">
        <f>'IB_6.1.3.sz.mell'!D16</f>
        <v>0</v>
      </c>
      <c r="E16" s="275"/>
    </row>
    <row r="17" spans="1:5" s="97" customFormat="1" ht="12" customHeight="1" x14ac:dyDescent="0.2">
      <c r="A17" s="446" t="s">
        <v>105</v>
      </c>
      <c r="B17" s="427" t="s">
        <v>259</v>
      </c>
      <c r="C17" s="717">
        <f>'IB_6.1.3.sz.mell'!C17</f>
        <v>0</v>
      </c>
      <c r="D17" s="1476">
        <f>'IB_6.1.3.sz.mell'!D17</f>
        <v>0</v>
      </c>
      <c r="E17" s="274"/>
    </row>
    <row r="18" spans="1:5" s="97" customFormat="1" ht="12" customHeight="1" x14ac:dyDescent="0.2">
      <c r="A18" s="446" t="s">
        <v>106</v>
      </c>
      <c r="B18" s="427" t="s">
        <v>422</v>
      </c>
      <c r="C18" s="717">
        <f>'IB_6.1.3.sz.mell'!C18</f>
        <v>0</v>
      </c>
      <c r="D18" s="1476">
        <f>'IB_6.1.3.sz.mell'!D18</f>
        <v>0</v>
      </c>
      <c r="E18" s="274"/>
    </row>
    <row r="19" spans="1:5" s="97" customFormat="1" ht="12" customHeight="1" x14ac:dyDescent="0.2">
      <c r="A19" s="446" t="s">
        <v>107</v>
      </c>
      <c r="B19" s="427" t="s">
        <v>423</v>
      </c>
      <c r="C19" s="717">
        <f>'IB_6.1.3.sz.mell'!C19</f>
        <v>0</v>
      </c>
      <c r="D19" s="1476">
        <f>'IB_6.1.3.sz.mell'!D19</f>
        <v>0</v>
      </c>
      <c r="E19" s="274"/>
    </row>
    <row r="20" spans="1:5" s="97" customFormat="1" ht="12" customHeight="1" x14ac:dyDescent="0.2">
      <c r="A20" s="446" t="s">
        <v>108</v>
      </c>
      <c r="B20" s="427" t="s">
        <v>260</v>
      </c>
      <c r="C20" s="717">
        <f>'IB_6.1.3.sz.mell'!C20</f>
        <v>0</v>
      </c>
      <c r="D20" s="1476">
        <f>'IB_6.1.3.sz.mell'!D20</f>
        <v>0</v>
      </c>
      <c r="E20" s="274"/>
    </row>
    <row r="21" spans="1:5" s="98" customFormat="1" ht="12" customHeight="1" thickBot="1" x14ac:dyDescent="0.25">
      <c r="A21" s="447" t="s">
        <v>117</v>
      </c>
      <c r="B21" s="428" t="s">
        <v>261</v>
      </c>
      <c r="C21" s="719">
        <f>'IB_6.1.3.sz.mell'!C21</f>
        <v>0</v>
      </c>
      <c r="D21" s="1477">
        <f>'IB_6.1.3.sz.mell'!D21</f>
        <v>0</v>
      </c>
      <c r="E21" s="276"/>
    </row>
    <row r="22" spans="1:5" s="98" customFormat="1" ht="12" customHeight="1" thickBot="1" x14ac:dyDescent="0.3">
      <c r="A22" s="32" t="s">
        <v>20</v>
      </c>
      <c r="B22" s="21" t="s">
        <v>262</v>
      </c>
      <c r="C22" s="407">
        <f>'IB_6.1.3.sz.mell'!C22</f>
        <v>0</v>
      </c>
      <c r="D22" s="725">
        <f>'IB_6.1.3.sz.mell'!D22</f>
        <v>0</v>
      </c>
      <c r="E22" s="273">
        <f>+E23+E24+E25+E26+E27</f>
        <v>0</v>
      </c>
    </row>
    <row r="23" spans="1:5" s="98" customFormat="1" ht="12" customHeight="1" x14ac:dyDescent="0.2">
      <c r="A23" s="445" t="s">
        <v>87</v>
      </c>
      <c r="B23" s="426" t="s">
        <v>263</v>
      </c>
      <c r="C23" s="699">
        <f>'IB_6.1.3.sz.mell'!C23</f>
        <v>0</v>
      </c>
      <c r="D23" s="1475">
        <f>'IB_6.1.3.sz.mell'!D23</f>
        <v>0</v>
      </c>
      <c r="E23" s="275"/>
    </row>
    <row r="24" spans="1:5" s="97" customFormat="1" ht="12" customHeight="1" x14ac:dyDescent="0.2">
      <c r="A24" s="446" t="s">
        <v>88</v>
      </c>
      <c r="B24" s="427" t="s">
        <v>264</v>
      </c>
      <c r="C24" s="717">
        <f>'IB_6.1.3.sz.mell'!C24</f>
        <v>0</v>
      </c>
      <c r="D24" s="1476">
        <f>'IB_6.1.3.sz.mell'!D24</f>
        <v>0</v>
      </c>
      <c r="E24" s="274"/>
    </row>
    <row r="25" spans="1:5" s="98" customFormat="1" ht="12" customHeight="1" x14ac:dyDescent="0.2">
      <c r="A25" s="446" t="s">
        <v>89</v>
      </c>
      <c r="B25" s="427" t="s">
        <v>424</v>
      </c>
      <c r="C25" s="717">
        <f>'IB_6.1.3.sz.mell'!C25</f>
        <v>0</v>
      </c>
      <c r="D25" s="1476">
        <f>'IB_6.1.3.sz.mell'!D25</f>
        <v>0</v>
      </c>
      <c r="E25" s="274"/>
    </row>
    <row r="26" spans="1:5" s="98" customFormat="1" ht="12" customHeight="1" x14ac:dyDescent="0.2">
      <c r="A26" s="446" t="s">
        <v>90</v>
      </c>
      <c r="B26" s="427" t="s">
        <v>425</v>
      </c>
      <c r="C26" s="717">
        <f>'IB_6.1.3.sz.mell'!C26</f>
        <v>0</v>
      </c>
      <c r="D26" s="1476">
        <f>'IB_6.1.3.sz.mell'!D26</f>
        <v>0</v>
      </c>
      <c r="E26" s="274"/>
    </row>
    <row r="27" spans="1:5" s="98" customFormat="1" ht="12" customHeight="1" x14ac:dyDescent="0.2">
      <c r="A27" s="446" t="s">
        <v>171</v>
      </c>
      <c r="B27" s="427" t="s">
        <v>265</v>
      </c>
      <c r="C27" s="717">
        <f>'IB_6.1.3.sz.mell'!C27</f>
        <v>0</v>
      </c>
      <c r="D27" s="1476">
        <f>'IB_6.1.3.sz.mell'!D27</f>
        <v>0</v>
      </c>
      <c r="E27" s="274"/>
    </row>
    <row r="28" spans="1:5" s="98" customFormat="1" ht="12" customHeight="1" thickBot="1" x14ac:dyDescent="0.25">
      <c r="A28" s="447" t="s">
        <v>172</v>
      </c>
      <c r="B28" s="428" t="s">
        <v>266</v>
      </c>
      <c r="C28" s="719">
        <f>'IB_6.1.3.sz.mell'!C28</f>
        <v>0</v>
      </c>
      <c r="D28" s="1477">
        <f>'IB_6.1.3.sz.mell'!D28</f>
        <v>0</v>
      </c>
      <c r="E28" s="276"/>
    </row>
    <row r="29" spans="1:5" s="98" customFormat="1" ht="12" customHeight="1" thickBot="1" x14ac:dyDescent="0.3">
      <c r="A29" s="32" t="s">
        <v>173</v>
      </c>
      <c r="B29" s="21" t="s">
        <v>551</v>
      </c>
      <c r="C29" s="414">
        <f>'IB_6.1.3.sz.mell'!C29</f>
        <v>0</v>
      </c>
      <c r="D29" s="414">
        <f>'IB_6.1.3.sz.mell'!D29</f>
        <v>0</v>
      </c>
      <c r="E29" s="457">
        <f>SUM(E30:E36)</f>
        <v>0</v>
      </c>
    </row>
    <row r="30" spans="1:5" s="98" customFormat="1" ht="12" customHeight="1" x14ac:dyDescent="0.2">
      <c r="A30" s="445" t="s">
        <v>268</v>
      </c>
      <c r="B30" s="426" t="s">
        <v>555</v>
      </c>
      <c r="C30" s="699">
        <f>'IB_6.1.3.sz.mell'!C30</f>
        <v>0</v>
      </c>
      <c r="D30" s="699">
        <f>'IB_6.1.3.sz.mell'!D30</f>
        <v>0</v>
      </c>
      <c r="E30" s="275"/>
    </row>
    <row r="31" spans="1:5" s="98" customFormat="1" ht="12" customHeight="1" x14ac:dyDescent="0.2">
      <c r="A31" s="446" t="s">
        <v>269</v>
      </c>
      <c r="B31" s="427" t="s">
        <v>556</v>
      </c>
      <c r="C31" s="717">
        <f>'IB_6.1.3.sz.mell'!C31</f>
        <v>0</v>
      </c>
      <c r="D31" s="717">
        <f>'IB_6.1.3.sz.mell'!D31</f>
        <v>0</v>
      </c>
      <c r="E31" s="274"/>
    </row>
    <row r="32" spans="1:5" s="98" customFormat="1" ht="12" customHeight="1" x14ac:dyDescent="0.2">
      <c r="A32" s="446" t="s">
        <v>270</v>
      </c>
      <c r="B32" s="427" t="s">
        <v>557</v>
      </c>
      <c r="C32" s="717">
        <f>'IB_6.1.3.sz.mell'!C32</f>
        <v>0</v>
      </c>
      <c r="D32" s="717">
        <f>'IB_6.1.3.sz.mell'!D32</f>
        <v>0</v>
      </c>
      <c r="E32" s="274"/>
    </row>
    <row r="33" spans="1:5" s="98" customFormat="1" ht="12" customHeight="1" x14ac:dyDescent="0.2">
      <c r="A33" s="446" t="s">
        <v>271</v>
      </c>
      <c r="B33" s="427" t="s">
        <v>558</v>
      </c>
      <c r="C33" s="717">
        <f>'IB_6.1.3.sz.mell'!C33</f>
        <v>0</v>
      </c>
      <c r="D33" s="717">
        <f>'IB_6.1.3.sz.mell'!D33</f>
        <v>0</v>
      </c>
      <c r="E33" s="274"/>
    </row>
    <row r="34" spans="1:5" s="98" customFormat="1" ht="12" customHeight="1" x14ac:dyDescent="0.2">
      <c r="A34" s="446" t="s">
        <v>552</v>
      </c>
      <c r="B34" s="427" t="s">
        <v>272</v>
      </c>
      <c r="C34" s="717">
        <f>'IB_6.1.3.sz.mell'!C34</f>
        <v>0</v>
      </c>
      <c r="D34" s="717">
        <f>'IB_6.1.3.sz.mell'!D34</f>
        <v>0</v>
      </c>
      <c r="E34" s="274"/>
    </row>
    <row r="35" spans="1:5" s="98" customFormat="1" ht="12" customHeight="1" x14ac:dyDescent="0.2">
      <c r="A35" s="446" t="s">
        <v>553</v>
      </c>
      <c r="B35" s="427" t="s">
        <v>273</v>
      </c>
      <c r="C35" s="717">
        <f>'IB_6.1.3.sz.mell'!C35</f>
        <v>0</v>
      </c>
      <c r="D35" s="717">
        <f>'IB_6.1.3.sz.mell'!D35</f>
        <v>0</v>
      </c>
      <c r="E35" s="274"/>
    </row>
    <row r="36" spans="1:5" s="98" customFormat="1" ht="12" customHeight="1" thickBot="1" x14ac:dyDescent="0.25">
      <c r="A36" s="447" t="s">
        <v>554</v>
      </c>
      <c r="B36" s="525" t="s">
        <v>274</v>
      </c>
      <c r="C36" s="719">
        <f>'IB_6.1.3.sz.mell'!C36</f>
        <v>0</v>
      </c>
      <c r="D36" s="719">
        <f>'IB_6.1.3.sz.mell'!D36</f>
        <v>0</v>
      </c>
      <c r="E36" s="276"/>
    </row>
    <row r="37" spans="1:5" s="98" customFormat="1" ht="12" customHeight="1" thickBot="1" x14ac:dyDescent="0.3">
      <c r="A37" s="32" t="s">
        <v>22</v>
      </c>
      <c r="B37" s="21" t="s">
        <v>434</v>
      </c>
      <c r="C37" s="407">
        <f>'IB_6.1.3.sz.mell'!C37</f>
        <v>0</v>
      </c>
      <c r="D37" s="725">
        <f>'IB_6.1.3.sz.mell'!D37</f>
        <v>0</v>
      </c>
      <c r="E37" s="273">
        <f>SUM(E38:E48)</f>
        <v>0</v>
      </c>
    </row>
    <row r="38" spans="1:5" s="98" customFormat="1" ht="12" customHeight="1" x14ac:dyDescent="0.2">
      <c r="A38" s="445" t="s">
        <v>91</v>
      </c>
      <c r="B38" s="426" t="s">
        <v>277</v>
      </c>
      <c r="C38" s="699">
        <f>'IB_6.1.3.sz.mell'!C38</f>
        <v>0</v>
      </c>
      <c r="D38" s="1475">
        <f>'IB_6.1.3.sz.mell'!D38</f>
        <v>0</v>
      </c>
      <c r="E38" s="275"/>
    </row>
    <row r="39" spans="1:5" s="98" customFormat="1" ht="12" customHeight="1" x14ac:dyDescent="0.2">
      <c r="A39" s="446" t="s">
        <v>92</v>
      </c>
      <c r="B39" s="427" t="s">
        <v>278</v>
      </c>
      <c r="C39" s="717">
        <f>'IB_6.1.3.sz.mell'!C39</f>
        <v>0</v>
      </c>
      <c r="D39" s="1476">
        <f>'IB_6.1.3.sz.mell'!D39</f>
        <v>0</v>
      </c>
      <c r="E39" s="274"/>
    </row>
    <row r="40" spans="1:5" s="98" customFormat="1" ht="12" customHeight="1" x14ac:dyDescent="0.2">
      <c r="A40" s="446" t="s">
        <v>93</v>
      </c>
      <c r="B40" s="427" t="s">
        <v>279</v>
      </c>
      <c r="C40" s="717">
        <f>'IB_6.1.3.sz.mell'!C40</f>
        <v>0</v>
      </c>
      <c r="D40" s="1476">
        <f>'IB_6.1.3.sz.mell'!D40</f>
        <v>0</v>
      </c>
      <c r="E40" s="274"/>
    </row>
    <row r="41" spans="1:5" s="98" customFormat="1" ht="12" customHeight="1" x14ac:dyDescent="0.2">
      <c r="A41" s="446" t="s">
        <v>175</v>
      </c>
      <c r="B41" s="427" t="s">
        <v>280</v>
      </c>
      <c r="C41" s="717">
        <f>'IB_6.1.3.sz.mell'!C41</f>
        <v>0</v>
      </c>
      <c r="D41" s="1476">
        <f>'IB_6.1.3.sz.mell'!D41</f>
        <v>0</v>
      </c>
      <c r="E41" s="274"/>
    </row>
    <row r="42" spans="1:5" s="98" customFormat="1" ht="12" customHeight="1" x14ac:dyDescent="0.2">
      <c r="A42" s="446" t="s">
        <v>176</v>
      </c>
      <c r="B42" s="427" t="s">
        <v>281</v>
      </c>
      <c r="C42" s="717">
        <f>'IB_6.1.3.sz.mell'!C42</f>
        <v>0</v>
      </c>
      <c r="D42" s="1476">
        <f>'IB_6.1.3.sz.mell'!D42</f>
        <v>0</v>
      </c>
      <c r="E42" s="274"/>
    </row>
    <row r="43" spans="1:5" s="98" customFormat="1" ht="12" customHeight="1" x14ac:dyDescent="0.2">
      <c r="A43" s="446" t="s">
        <v>177</v>
      </c>
      <c r="B43" s="427" t="s">
        <v>282</v>
      </c>
      <c r="C43" s="717">
        <f>'IB_6.1.3.sz.mell'!C43</f>
        <v>0</v>
      </c>
      <c r="D43" s="1476">
        <f>'IB_6.1.3.sz.mell'!D43</f>
        <v>0</v>
      </c>
      <c r="E43" s="274"/>
    </row>
    <row r="44" spans="1:5" s="98" customFormat="1" ht="12" customHeight="1" x14ac:dyDescent="0.2">
      <c r="A44" s="446" t="s">
        <v>178</v>
      </c>
      <c r="B44" s="427" t="s">
        <v>283</v>
      </c>
      <c r="C44" s="717">
        <f>'IB_6.1.3.sz.mell'!C44</f>
        <v>0</v>
      </c>
      <c r="D44" s="1476">
        <f>'IB_6.1.3.sz.mell'!D44</f>
        <v>0</v>
      </c>
      <c r="E44" s="274"/>
    </row>
    <row r="45" spans="1:5" s="98" customFormat="1" ht="12" customHeight="1" x14ac:dyDescent="0.2">
      <c r="A45" s="446" t="s">
        <v>179</v>
      </c>
      <c r="B45" s="427" t="s">
        <v>559</v>
      </c>
      <c r="C45" s="717">
        <f>'IB_6.1.3.sz.mell'!C45</f>
        <v>0</v>
      </c>
      <c r="D45" s="1476">
        <f>'IB_6.1.3.sz.mell'!D45</f>
        <v>0</v>
      </c>
      <c r="E45" s="274"/>
    </row>
    <row r="46" spans="1:5" s="98" customFormat="1" ht="12" customHeight="1" x14ac:dyDescent="0.2">
      <c r="A46" s="446" t="s">
        <v>275</v>
      </c>
      <c r="B46" s="427" t="s">
        <v>285</v>
      </c>
      <c r="C46" s="710">
        <f>'IB_6.1.3.sz.mell'!C46</f>
        <v>0</v>
      </c>
      <c r="D46" s="1484">
        <f>'IB_6.1.3.sz.mell'!D46</f>
        <v>0</v>
      </c>
      <c r="E46" s="277"/>
    </row>
    <row r="47" spans="1:5" s="98" customFormat="1" ht="12" customHeight="1" x14ac:dyDescent="0.2">
      <c r="A47" s="447" t="s">
        <v>276</v>
      </c>
      <c r="B47" s="428" t="s">
        <v>436</v>
      </c>
      <c r="C47" s="790">
        <f>'IB_6.1.3.sz.mell'!C47</f>
        <v>0</v>
      </c>
      <c r="D47" s="1485">
        <f>'IB_6.1.3.sz.mell'!D47</f>
        <v>0</v>
      </c>
      <c r="E47" s="278"/>
    </row>
    <row r="48" spans="1:5" s="98" customFormat="1" ht="12" customHeight="1" thickBot="1" x14ac:dyDescent="0.25">
      <c r="A48" s="447" t="s">
        <v>435</v>
      </c>
      <c r="B48" s="428" t="s">
        <v>286</v>
      </c>
      <c r="C48" s="790">
        <f>'IB_6.1.3.sz.mell'!C48</f>
        <v>0</v>
      </c>
      <c r="D48" s="1485">
        <f>'IB_6.1.3.sz.mell'!D48</f>
        <v>0</v>
      </c>
      <c r="E48" s="278"/>
    </row>
    <row r="49" spans="1:5" s="98" customFormat="1" ht="12" customHeight="1" thickBot="1" x14ac:dyDescent="0.3">
      <c r="A49" s="32" t="s">
        <v>23</v>
      </c>
      <c r="B49" s="21" t="s">
        <v>287</v>
      </c>
      <c r="C49" s="407">
        <f>'IB_6.1.3.sz.mell'!C49</f>
        <v>0</v>
      </c>
      <c r="D49" s="725">
        <f>'IB_6.1.3.sz.mell'!D49</f>
        <v>0</v>
      </c>
      <c r="E49" s="273">
        <f>SUM(E50:E54)</f>
        <v>0</v>
      </c>
    </row>
    <row r="50" spans="1:5" s="98" customFormat="1" ht="12" customHeight="1" x14ac:dyDescent="0.2">
      <c r="A50" s="445" t="s">
        <v>94</v>
      </c>
      <c r="B50" s="426" t="s">
        <v>291</v>
      </c>
      <c r="C50" s="703">
        <f>'IB_6.1.3.sz.mell'!C50</f>
        <v>0</v>
      </c>
      <c r="D50" s="1486">
        <f>'IB_6.1.3.sz.mell'!D50</f>
        <v>0</v>
      </c>
      <c r="E50" s="300"/>
    </row>
    <row r="51" spans="1:5" s="98" customFormat="1" ht="12" customHeight="1" x14ac:dyDescent="0.2">
      <c r="A51" s="446" t="s">
        <v>95</v>
      </c>
      <c r="B51" s="427" t="s">
        <v>292</v>
      </c>
      <c r="C51" s="710">
        <f>'IB_6.1.3.sz.mell'!C51</f>
        <v>0</v>
      </c>
      <c r="D51" s="1484">
        <f>'IB_6.1.3.sz.mell'!D51</f>
        <v>0</v>
      </c>
      <c r="E51" s="277"/>
    </row>
    <row r="52" spans="1:5" s="98" customFormat="1" ht="12" customHeight="1" x14ac:dyDescent="0.2">
      <c r="A52" s="446" t="s">
        <v>288</v>
      </c>
      <c r="B52" s="427" t="s">
        <v>293</v>
      </c>
      <c r="C52" s="710">
        <f>'IB_6.1.3.sz.mell'!C52</f>
        <v>0</v>
      </c>
      <c r="D52" s="1484">
        <f>'IB_6.1.3.sz.mell'!D52</f>
        <v>0</v>
      </c>
      <c r="E52" s="277"/>
    </row>
    <row r="53" spans="1:5" s="98" customFormat="1" ht="12" customHeight="1" x14ac:dyDescent="0.2">
      <c r="A53" s="446" t="s">
        <v>289</v>
      </c>
      <c r="B53" s="427" t="s">
        <v>294</v>
      </c>
      <c r="C53" s="710">
        <f>'IB_6.1.3.sz.mell'!C53</f>
        <v>0</v>
      </c>
      <c r="D53" s="1484">
        <f>'IB_6.1.3.sz.mell'!D53</f>
        <v>0</v>
      </c>
      <c r="E53" s="277"/>
    </row>
    <row r="54" spans="1:5" s="98" customFormat="1" ht="12" customHeight="1" thickBot="1" x14ac:dyDescent="0.25">
      <c r="A54" s="447" t="s">
        <v>290</v>
      </c>
      <c r="B54" s="428" t="s">
        <v>295</v>
      </c>
      <c r="C54" s="790">
        <f>'IB_6.1.3.sz.mell'!C54</f>
        <v>0</v>
      </c>
      <c r="D54" s="1485">
        <f>'IB_6.1.3.sz.mell'!D54</f>
        <v>0</v>
      </c>
      <c r="E54" s="278"/>
    </row>
    <row r="55" spans="1:5" s="98" customFormat="1" ht="12" customHeight="1" thickBot="1" x14ac:dyDescent="0.3">
      <c r="A55" s="32" t="s">
        <v>180</v>
      </c>
      <c r="B55" s="21" t="s">
        <v>296</v>
      </c>
      <c r="C55" s="407">
        <f>'IB_6.1.3.sz.mell'!C55</f>
        <v>0</v>
      </c>
      <c r="D55" s="725">
        <f>'IB_6.1.3.sz.mell'!D55</f>
        <v>0</v>
      </c>
      <c r="E55" s="273">
        <f>SUM(E56:E58)</f>
        <v>0</v>
      </c>
    </row>
    <row r="56" spans="1:5" s="98" customFormat="1" ht="12" customHeight="1" x14ac:dyDescent="0.2">
      <c r="A56" s="445" t="s">
        <v>96</v>
      </c>
      <c r="B56" s="426" t="s">
        <v>297</v>
      </c>
      <c r="C56" s="699">
        <f>'IB_6.1.3.sz.mell'!C56</f>
        <v>0</v>
      </c>
      <c r="D56" s="1475">
        <f>'IB_6.1.3.sz.mell'!D56</f>
        <v>0</v>
      </c>
      <c r="E56" s="275"/>
    </row>
    <row r="57" spans="1:5" s="98" customFormat="1" ht="12" customHeight="1" x14ac:dyDescent="0.2">
      <c r="A57" s="446" t="s">
        <v>97</v>
      </c>
      <c r="B57" s="427" t="s">
        <v>426</v>
      </c>
      <c r="C57" s="717">
        <f>'IB_6.1.3.sz.mell'!C57</f>
        <v>0</v>
      </c>
      <c r="D57" s="1476">
        <f>'IB_6.1.3.sz.mell'!D57</f>
        <v>0</v>
      </c>
      <c r="E57" s="274"/>
    </row>
    <row r="58" spans="1:5" s="98" customFormat="1" ht="12" customHeight="1" x14ac:dyDescent="0.2">
      <c r="A58" s="446" t="s">
        <v>300</v>
      </c>
      <c r="B58" s="427" t="s">
        <v>298</v>
      </c>
      <c r="C58" s="717">
        <f>'IB_6.1.3.sz.mell'!C58</f>
        <v>0</v>
      </c>
      <c r="D58" s="1476">
        <f>'IB_6.1.3.sz.mell'!D58</f>
        <v>0</v>
      </c>
      <c r="E58" s="274"/>
    </row>
    <row r="59" spans="1:5" s="98" customFormat="1" ht="12" customHeight="1" thickBot="1" x14ac:dyDescent="0.25">
      <c r="A59" s="447" t="s">
        <v>301</v>
      </c>
      <c r="B59" s="428" t="s">
        <v>299</v>
      </c>
      <c r="C59" s="719">
        <f>'IB_6.1.3.sz.mell'!C59</f>
        <v>0</v>
      </c>
      <c r="D59" s="1477">
        <f>'IB_6.1.3.sz.mell'!D59</f>
        <v>0</v>
      </c>
      <c r="E59" s="276"/>
    </row>
    <row r="60" spans="1:5" s="98" customFormat="1" ht="12" customHeight="1" thickBot="1" x14ac:dyDescent="0.3">
      <c r="A60" s="32" t="s">
        <v>25</v>
      </c>
      <c r="B60" s="302" t="s">
        <v>302</v>
      </c>
      <c r="C60" s="407">
        <f>'IB_6.1.3.sz.mell'!C60</f>
        <v>0</v>
      </c>
      <c r="D60" s="725">
        <f>'IB_6.1.3.sz.mell'!D60</f>
        <v>0</v>
      </c>
      <c r="E60" s="273">
        <f>SUM(E61:E63)</f>
        <v>0</v>
      </c>
    </row>
    <row r="61" spans="1:5" s="98" customFormat="1" ht="12" customHeight="1" x14ac:dyDescent="0.2">
      <c r="A61" s="445" t="s">
        <v>181</v>
      </c>
      <c r="B61" s="426" t="s">
        <v>304</v>
      </c>
      <c r="C61" s="710">
        <f>'IB_6.1.3.sz.mell'!C61</f>
        <v>0</v>
      </c>
      <c r="D61" s="1484">
        <f>'IB_6.1.3.sz.mell'!D61</f>
        <v>0</v>
      </c>
      <c r="E61" s="277"/>
    </row>
    <row r="62" spans="1:5" s="98" customFormat="1" ht="12" customHeight="1" x14ac:dyDescent="0.2">
      <c r="A62" s="446" t="s">
        <v>182</v>
      </c>
      <c r="B62" s="427" t="s">
        <v>427</v>
      </c>
      <c r="C62" s="710">
        <f>'IB_6.1.3.sz.mell'!C62</f>
        <v>0</v>
      </c>
      <c r="D62" s="1484">
        <f>'IB_6.1.3.sz.mell'!D62</f>
        <v>0</v>
      </c>
      <c r="E62" s="277"/>
    </row>
    <row r="63" spans="1:5" s="98" customFormat="1" ht="12" customHeight="1" x14ac:dyDescent="0.2">
      <c r="A63" s="446" t="s">
        <v>231</v>
      </c>
      <c r="B63" s="427" t="s">
        <v>305</v>
      </c>
      <c r="C63" s="710">
        <f>'IB_6.1.3.sz.mell'!C63</f>
        <v>0</v>
      </c>
      <c r="D63" s="1484">
        <f>'IB_6.1.3.sz.mell'!D63</f>
        <v>0</v>
      </c>
      <c r="E63" s="277"/>
    </row>
    <row r="64" spans="1:5" s="98" customFormat="1" ht="12" customHeight="1" thickBot="1" x14ac:dyDescent="0.25">
      <c r="A64" s="447" t="s">
        <v>303</v>
      </c>
      <c r="B64" s="428" t="s">
        <v>306</v>
      </c>
      <c r="C64" s="710">
        <f>'IB_6.1.3.sz.mell'!C64</f>
        <v>0</v>
      </c>
      <c r="D64" s="1484">
        <f>'IB_6.1.3.sz.mell'!D64</f>
        <v>0</v>
      </c>
      <c r="E64" s="277"/>
    </row>
    <row r="65" spans="1:5" s="98" customFormat="1" ht="12" customHeight="1" thickBot="1" x14ac:dyDescent="0.3">
      <c r="A65" s="32" t="s">
        <v>26</v>
      </c>
      <c r="B65" s="21" t="s">
        <v>307</v>
      </c>
      <c r="C65" s="414">
        <f>'IB_6.1.3.sz.mell'!C65</f>
        <v>0</v>
      </c>
      <c r="D65" s="726">
        <f>'IB_6.1.3.sz.mell'!D65</f>
        <v>0</v>
      </c>
      <c r="E65" s="457">
        <f>+E8+E15+E22+E29+E37+E49+E55+E60</f>
        <v>0</v>
      </c>
    </row>
    <row r="66" spans="1:5" s="98" customFormat="1" ht="12" customHeight="1" thickBot="1" x14ac:dyDescent="0.25">
      <c r="A66" s="448" t="s">
        <v>394</v>
      </c>
      <c r="B66" s="302" t="s">
        <v>309</v>
      </c>
      <c r="C66" s="407">
        <f>'IB_6.1.3.sz.mell'!C66</f>
        <v>0</v>
      </c>
      <c r="D66" s="725">
        <f>'IB_6.1.3.sz.mell'!D66</f>
        <v>0</v>
      </c>
      <c r="E66" s="273">
        <f>SUM(E67:E69)</f>
        <v>0</v>
      </c>
    </row>
    <row r="67" spans="1:5" s="98" customFormat="1" ht="12" customHeight="1" x14ac:dyDescent="0.2">
      <c r="A67" s="445" t="s">
        <v>337</v>
      </c>
      <c r="B67" s="426" t="s">
        <v>310</v>
      </c>
      <c r="C67" s="710">
        <f>'IB_6.1.3.sz.mell'!C67</f>
        <v>0</v>
      </c>
      <c r="D67" s="1484">
        <f>'IB_6.1.3.sz.mell'!D67</f>
        <v>0</v>
      </c>
      <c r="E67" s="277"/>
    </row>
    <row r="68" spans="1:5" s="98" customFormat="1" ht="12" customHeight="1" x14ac:dyDescent="0.2">
      <c r="A68" s="446" t="s">
        <v>346</v>
      </c>
      <c r="B68" s="427" t="s">
        <v>311</v>
      </c>
      <c r="C68" s="710">
        <f>'IB_6.1.3.sz.mell'!C68</f>
        <v>0</v>
      </c>
      <c r="D68" s="1484">
        <f>'IB_6.1.3.sz.mell'!D68</f>
        <v>0</v>
      </c>
      <c r="E68" s="277"/>
    </row>
    <row r="69" spans="1:5" s="98" customFormat="1" ht="12" customHeight="1" thickBot="1" x14ac:dyDescent="0.25">
      <c r="A69" s="447" t="s">
        <v>347</v>
      </c>
      <c r="B69" s="429" t="s">
        <v>312</v>
      </c>
      <c r="C69" s="710">
        <f>'IB_6.1.3.sz.mell'!C69</f>
        <v>0</v>
      </c>
      <c r="D69" s="1487">
        <f>'IB_6.1.3.sz.mell'!D69</f>
        <v>0</v>
      </c>
      <c r="E69" s="277"/>
    </row>
    <row r="70" spans="1:5" s="98" customFormat="1" ht="12" customHeight="1" thickBot="1" x14ac:dyDescent="0.25">
      <c r="A70" s="448" t="s">
        <v>313</v>
      </c>
      <c r="B70" s="302" t="s">
        <v>314</v>
      </c>
      <c r="C70" s="407">
        <f>'IB_6.1.3.sz.mell'!C70</f>
        <v>0</v>
      </c>
      <c r="D70" s="407">
        <f>'IB_6.1.3.sz.mell'!D70</f>
        <v>0</v>
      </c>
      <c r="E70" s="273">
        <f>SUM(E71:E74)</f>
        <v>0</v>
      </c>
    </row>
    <row r="71" spans="1:5" s="98" customFormat="1" ht="12" customHeight="1" x14ac:dyDescent="0.2">
      <c r="A71" s="445" t="s">
        <v>149</v>
      </c>
      <c r="B71" s="574" t="s">
        <v>315</v>
      </c>
      <c r="C71" s="710">
        <f>'IB_6.1.3.sz.mell'!C71</f>
        <v>0</v>
      </c>
      <c r="D71" s="710">
        <f>'IB_6.1.3.sz.mell'!D71</f>
        <v>0</v>
      </c>
      <c r="E71" s="277"/>
    </row>
    <row r="72" spans="1:5" s="98" customFormat="1" ht="12" customHeight="1" x14ac:dyDescent="0.2">
      <c r="A72" s="446" t="s">
        <v>150</v>
      </c>
      <c r="B72" s="574" t="s">
        <v>571</v>
      </c>
      <c r="C72" s="710">
        <f>'IB_6.1.3.sz.mell'!C72</f>
        <v>0</v>
      </c>
      <c r="D72" s="710">
        <f>'IB_6.1.3.sz.mell'!D72</f>
        <v>0</v>
      </c>
      <c r="E72" s="277"/>
    </row>
    <row r="73" spans="1:5" s="98" customFormat="1" ht="12" customHeight="1" x14ac:dyDescent="0.2">
      <c r="A73" s="446" t="s">
        <v>338</v>
      </c>
      <c r="B73" s="574" t="s">
        <v>316</v>
      </c>
      <c r="C73" s="710">
        <f>'IB_6.1.3.sz.mell'!C73</f>
        <v>0</v>
      </c>
      <c r="D73" s="710">
        <f>'IB_6.1.3.sz.mell'!D73</f>
        <v>0</v>
      </c>
      <c r="E73" s="277"/>
    </row>
    <row r="74" spans="1:5" s="98" customFormat="1" ht="12" customHeight="1" thickBot="1" x14ac:dyDescent="0.3">
      <c r="A74" s="447" t="s">
        <v>339</v>
      </c>
      <c r="B74" s="575" t="s">
        <v>572</v>
      </c>
      <c r="C74" s="710">
        <f>'IB_6.1.3.sz.mell'!C74</f>
        <v>0</v>
      </c>
      <c r="D74" s="710">
        <f>'IB_6.1.3.sz.mell'!D74</f>
        <v>0</v>
      </c>
      <c r="E74" s="277"/>
    </row>
    <row r="75" spans="1:5" s="98" customFormat="1" ht="12" customHeight="1" thickBot="1" x14ac:dyDescent="0.25">
      <c r="A75" s="448" t="s">
        <v>317</v>
      </c>
      <c r="B75" s="302" t="s">
        <v>318</v>
      </c>
      <c r="C75" s="407">
        <f>'IB_6.1.3.sz.mell'!C75</f>
        <v>0</v>
      </c>
      <c r="D75" s="407">
        <f>'IB_6.1.3.sz.mell'!D75</f>
        <v>0</v>
      </c>
      <c r="E75" s="273">
        <f>SUM(E76:E77)</f>
        <v>0</v>
      </c>
    </row>
    <row r="76" spans="1:5" s="98" customFormat="1" ht="12" customHeight="1" x14ac:dyDescent="0.2">
      <c r="A76" s="445" t="s">
        <v>340</v>
      </c>
      <c r="B76" s="426" t="s">
        <v>319</v>
      </c>
      <c r="C76" s="710">
        <f>'IB_6.1.3.sz.mell'!C76</f>
        <v>0</v>
      </c>
      <c r="D76" s="710">
        <f>'IB_6.1.3.sz.mell'!D76</f>
        <v>0</v>
      </c>
      <c r="E76" s="277"/>
    </row>
    <row r="77" spans="1:5" s="98" customFormat="1" ht="12" customHeight="1" thickBot="1" x14ac:dyDescent="0.25">
      <c r="A77" s="447" t="s">
        <v>341</v>
      </c>
      <c r="B77" s="428" t="s">
        <v>320</v>
      </c>
      <c r="C77" s="710">
        <f>'IB_6.1.3.sz.mell'!C77</f>
        <v>0</v>
      </c>
      <c r="D77" s="710">
        <f>'IB_6.1.3.sz.mell'!D77</f>
        <v>0</v>
      </c>
      <c r="E77" s="277"/>
    </row>
    <row r="78" spans="1:5" s="97" customFormat="1" ht="12" customHeight="1" thickBot="1" x14ac:dyDescent="0.25">
      <c r="A78" s="448" t="s">
        <v>321</v>
      </c>
      <c r="B78" s="302" t="s">
        <v>322</v>
      </c>
      <c r="C78" s="407">
        <f>'IB_6.1.3.sz.mell'!C78</f>
        <v>0</v>
      </c>
      <c r="D78" s="407">
        <f>'IB_6.1.3.sz.mell'!D78</f>
        <v>0</v>
      </c>
      <c r="E78" s="273">
        <f>SUM(E79:E81)</f>
        <v>0</v>
      </c>
    </row>
    <row r="79" spans="1:5" s="98" customFormat="1" ht="12" customHeight="1" x14ac:dyDescent="0.2">
      <c r="A79" s="445" t="s">
        <v>342</v>
      </c>
      <c r="B79" s="426" t="s">
        <v>323</v>
      </c>
      <c r="C79" s="710">
        <f>'IB_6.1.3.sz.mell'!C79</f>
        <v>0</v>
      </c>
      <c r="D79" s="710">
        <f>'IB_6.1.3.sz.mell'!D79</f>
        <v>0</v>
      </c>
      <c r="E79" s="277"/>
    </row>
    <row r="80" spans="1:5" s="98" customFormat="1" ht="12" customHeight="1" x14ac:dyDescent="0.2">
      <c r="A80" s="446" t="s">
        <v>343</v>
      </c>
      <c r="B80" s="427" t="s">
        <v>324</v>
      </c>
      <c r="C80" s="710">
        <f>'IB_6.1.3.sz.mell'!C80</f>
        <v>0</v>
      </c>
      <c r="D80" s="710">
        <f>'IB_6.1.3.sz.mell'!D80</f>
        <v>0</v>
      </c>
      <c r="E80" s="277"/>
    </row>
    <row r="81" spans="1:5" s="98" customFormat="1" ht="12" customHeight="1" thickBot="1" x14ac:dyDescent="0.25">
      <c r="A81" s="447" t="s">
        <v>344</v>
      </c>
      <c r="B81" s="428" t="s">
        <v>573</v>
      </c>
      <c r="C81" s="710">
        <f>'IB_6.1.3.sz.mell'!C81</f>
        <v>0</v>
      </c>
      <c r="D81" s="710">
        <f>'IB_6.1.3.sz.mell'!D81</f>
        <v>0</v>
      </c>
      <c r="E81" s="277"/>
    </row>
    <row r="82" spans="1:5" s="98" customFormat="1" ht="12" customHeight="1" thickBot="1" x14ac:dyDescent="0.25">
      <c r="A82" s="448" t="s">
        <v>325</v>
      </c>
      <c r="B82" s="302" t="s">
        <v>345</v>
      </c>
      <c r="C82" s="407">
        <f>'IB_6.1.3.sz.mell'!C82</f>
        <v>0</v>
      </c>
      <c r="D82" s="407">
        <f>'IB_6.1.3.sz.mell'!D82</f>
        <v>0</v>
      </c>
      <c r="E82" s="273">
        <f>SUM(E83:E86)</f>
        <v>0</v>
      </c>
    </row>
    <row r="83" spans="1:5" s="98" customFormat="1" ht="12" customHeight="1" x14ac:dyDescent="0.2">
      <c r="A83" s="449" t="s">
        <v>326</v>
      </c>
      <c r="B83" s="426" t="s">
        <v>327</v>
      </c>
      <c r="C83" s="710">
        <f>'IB_6.1.3.sz.mell'!C83</f>
        <v>0</v>
      </c>
      <c r="D83" s="710">
        <f>'IB_6.1.3.sz.mell'!D83</f>
        <v>0</v>
      </c>
      <c r="E83" s="277"/>
    </row>
    <row r="84" spans="1:5" s="98" customFormat="1" ht="12" customHeight="1" x14ac:dyDescent="0.2">
      <c r="A84" s="450" t="s">
        <v>328</v>
      </c>
      <c r="B84" s="427" t="s">
        <v>329</v>
      </c>
      <c r="C84" s="710">
        <f>'IB_6.1.3.sz.mell'!C84</f>
        <v>0</v>
      </c>
      <c r="D84" s="710">
        <f>'IB_6.1.3.sz.mell'!D84</f>
        <v>0</v>
      </c>
      <c r="E84" s="277"/>
    </row>
    <row r="85" spans="1:5" s="98" customFormat="1" ht="12" customHeight="1" x14ac:dyDescent="0.2">
      <c r="A85" s="450" t="s">
        <v>330</v>
      </c>
      <c r="B85" s="427" t="s">
        <v>331</v>
      </c>
      <c r="C85" s="710">
        <f>'IB_6.1.3.sz.mell'!C85</f>
        <v>0</v>
      </c>
      <c r="D85" s="710">
        <f>'IB_6.1.3.sz.mell'!D85</f>
        <v>0</v>
      </c>
      <c r="E85" s="277"/>
    </row>
    <row r="86" spans="1:5" s="97" customFormat="1" ht="12" customHeight="1" thickBot="1" x14ac:dyDescent="0.25">
      <c r="A86" s="451" t="s">
        <v>332</v>
      </c>
      <c r="B86" s="428" t="s">
        <v>333</v>
      </c>
      <c r="C86" s="710">
        <f>'IB_6.1.3.sz.mell'!C86</f>
        <v>0</v>
      </c>
      <c r="D86" s="710">
        <f>'IB_6.1.3.sz.mell'!D86</f>
        <v>0</v>
      </c>
      <c r="E86" s="277"/>
    </row>
    <row r="87" spans="1:5" s="97" customFormat="1" ht="12" customHeight="1" thickBot="1" x14ac:dyDescent="0.25">
      <c r="A87" s="448" t="s">
        <v>334</v>
      </c>
      <c r="B87" s="302" t="s">
        <v>475</v>
      </c>
      <c r="C87" s="407">
        <f>'IB_6.1.3.sz.mell'!C87</f>
        <v>0</v>
      </c>
      <c r="D87" s="407">
        <f>'IB_6.1.3.sz.mell'!D87</f>
        <v>0</v>
      </c>
      <c r="E87" s="476"/>
    </row>
    <row r="88" spans="1:5" s="97" customFormat="1" ht="12" customHeight="1" thickBot="1" x14ac:dyDescent="0.25">
      <c r="A88" s="448" t="s">
        <v>507</v>
      </c>
      <c r="B88" s="302" t="s">
        <v>335</v>
      </c>
      <c r="C88" s="407">
        <f>'IB_6.1.3.sz.mell'!C88</f>
        <v>0</v>
      </c>
      <c r="D88" s="407">
        <f>'IB_6.1.3.sz.mell'!D88</f>
        <v>0</v>
      </c>
      <c r="E88" s="476"/>
    </row>
    <row r="89" spans="1:5" s="97" customFormat="1" ht="12" customHeight="1" thickBot="1" x14ac:dyDescent="0.25">
      <c r="A89" s="448" t="s">
        <v>508</v>
      </c>
      <c r="B89" s="433" t="s">
        <v>478</v>
      </c>
      <c r="C89" s="414">
        <f>'IB_6.1.3.sz.mell'!C89</f>
        <v>0</v>
      </c>
      <c r="D89" s="414">
        <f>'IB_6.1.3.sz.mell'!D89</f>
        <v>0</v>
      </c>
      <c r="E89" s="457">
        <f>+E66+E70+E75+E78+E82+E88+E87</f>
        <v>0</v>
      </c>
    </row>
    <row r="90" spans="1:5" s="97" customFormat="1" ht="12" customHeight="1" thickBot="1" x14ac:dyDescent="0.25">
      <c r="A90" s="452" t="s">
        <v>509</v>
      </c>
      <c r="B90" s="434" t="s">
        <v>510</v>
      </c>
      <c r="C90" s="414">
        <f>'IB_6.1.3.sz.mell'!C90</f>
        <v>0</v>
      </c>
      <c r="D90" s="414">
        <f>'IB_6.1.3.sz.mell'!D90</f>
        <v>0</v>
      </c>
      <c r="E90" s="457">
        <f>+E65+E89</f>
        <v>0</v>
      </c>
    </row>
    <row r="91" spans="1:5" s="98" customFormat="1" ht="15.15" customHeight="1" thickBot="1" x14ac:dyDescent="0.3">
      <c r="A91" s="245"/>
      <c r="B91" s="246"/>
      <c r="C91" s="372"/>
    </row>
    <row r="92" spans="1:5" s="69" customFormat="1" ht="16.5" customHeight="1" thickBot="1" x14ac:dyDescent="0.3">
      <c r="A92" s="1758" t="s">
        <v>57</v>
      </c>
      <c r="B92" s="1835"/>
      <c r="C92" s="1835"/>
      <c r="D92" s="1835"/>
      <c r="E92" s="1836"/>
    </row>
    <row r="93" spans="1:5" s="99" customFormat="1" ht="12" customHeight="1" thickBot="1" x14ac:dyDescent="0.3">
      <c r="A93" s="419" t="s">
        <v>18</v>
      </c>
      <c r="B93" s="28" t="s">
        <v>514</v>
      </c>
      <c r="C93" s="406">
        <f>'IB_6.1.3.sz.mell'!C93</f>
        <v>0</v>
      </c>
      <c r="D93" s="406">
        <f>'IB_6.1.3.sz.mell'!D93</f>
        <v>0</v>
      </c>
      <c r="E93" s="501">
        <f>+E94+E95+E96+E97+E98+E111</f>
        <v>0</v>
      </c>
    </row>
    <row r="94" spans="1:5" ht="12" customHeight="1" x14ac:dyDescent="0.25">
      <c r="A94" s="453" t="s">
        <v>98</v>
      </c>
      <c r="B94" s="10" t="s">
        <v>49</v>
      </c>
      <c r="C94" s="715">
        <f>'IB_6.1.3.sz.mell'!C94</f>
        <v>0</v>
      </c>
      <c r="D94" s="715">
        <f>'IB_6.1.3.sz.mell'!D94</f>
        <v>0</v>
      </c>
      <c r="E94" s="502"/>
    </row>
    <row r="95" spans="1:5" ht="12" customHeight="1" x14ac:dyDescent="0.25">
      <c r="A95" s="446" t="s">
        <v>99</v>
      </c>
      <c r="B95" s="8" t="s">
        <v>183</v>
      </c>
      <c r="C95" s="717">
        <f>'IB_6.1.3.sz.mell'!C95</f>
        <v>0</v>
      </c>
      <c r="D95" s="717">
        <f>'IB_6.1.3.sz.mell'!D95</f>
        <v>0</v>
      </c>
      <c r="E95" s="274"/>
    </row>
    <row r="96" spans="1:5" ht="12" customHeight="1" x14ac:dyDescent="0.25">
      <c r="A96" s="446" t="s">
        <v>100</v>
      </c>
      <c r="B96" s="8" t="s">
        <v>140</v>
      </c>
      <c r="C96" s="719">
        <f>'IB_6.1.3.sz.mell'!C96</f>
        <v>0</v>
      </c>
      <c r="D96" s="717">
        <f>'IB_6.1.3.sz.mell'!D96</f>
        <v>0</v>
      </c>
      <c r="E96" s="276"/>
    </row>
    <row r="97" spans="1:5" ht="12" customHeight="1" x14ac:dyDescent="0.25">
      <c r="A97" s="446" t="s">
        <v>101</v>
      </c>
      <c r="B97" s="11" t="s">
        <v>184</v>
      </c>
      <c r="C97" s="719">
        <f>'IB_6.1.3.sz.mell'!C97</f>
        <v>0</v>
      </c>
      <c r="D97" s="1477">
        <f>'IB_6.1.3.sz.mell'!D97</f>
        <v>0</v>
      </c>
      <c r="E97" s="276"/>
    </row>
    <row r="98" spans="1:5" ht="12" customHeight="1" x14ac:dyDescent="0.25">
      <c r="A98" s="446" t="s">
        <v>112</v>
      </c>
      <c r="B98" s="19" t="s">
        <v>185</v>
      </c>
      <c r="C98" s="719">
        <f>'IB_6.1.3.sz.mell'!C98</f>
        <v>0</v>
      </c>
      <c r="D98" s="1477">
        <f>'IB_6.1.3.sz.mell'!D98</f>
        <v>0</v>
      </c>
      <c r="E98" s="276"/>
    </row>
    <row r="99" spans="1:5" ht="12" customHeight="1" x14ac:dyDescent="0.25">
      <c r="A99" s="446" t="s">
        <v>102</v>
      </c>
      <c r="B99" s="8" t="s">
        <v>511</v>
      </c>
      <c r="C99" s="719">
        <f>'IB_6.1.3.sz.mell'!C99</f>
        <v>0</v>
      </c>
      <c r="D99" s="1477">
        <f>'IB_6.1.3.sz.mell'!D99</f>
        <v>0</v>
      </c>
      <c r="E99" s="276"/>
    </row>
    <row r="100" spans="1:5" ht="12" customHeight="1" x14ac:dyDescent="0.2">
      <c r="A100" s="446" t="s">
        <v>103</v>
      </c>
      <c r="B100" s="146" t="s">
        <v>441</v>
      </c>
      <c r="C100" s="719">
        <f>'IB_6.1.3.sz.mell'!C100</f>
        <v>0</v>
      </c>
      <c r="D100" s="1477">
        <f>'IB_6.1.3.sz.mell'!D100</f>
        <v>0</v>
      </c>
      <c r="E100" s="276"/>
    </row>
    <row r="101" spans="1:5" ht="12" customHeight="1" x14ac:dyDescent="0.2">
      <c r="A101" s="446" t="s">
        <v>113</v>
      </c>
      <c r="B101" s="146" t="s">
        <v>440</v>
      </c>
      <c r="C101" s="719">
        <f>'IB_6.1.3.sz.mell'!C101</f>
        <v>0</v>
      </c>
      <c r="D101" s="1477">
        <f>'IB_6.1.3.sz.mell'!D101</f>
        <v>0</v>
      </c>
      <c r="E101" s="276"/>
    </row>
    <row r="102" spans="1:5" ht="12" customHeight="1" x14ac:dyDescent="0.2">
      <c r="A102" s="446" t="s">
        <v>114</v>
      </c>
      <c r="B102" s="146" t="s">
        <v>351</v>
      </c>
      <c r="C102" s="719">
        <f>'IB_6.1.3.sz.mell'!C102</f>
        <v>0</v>
      </c>
      <c r="D102" s="1477">
        <f>'IB_6.1.3.sz.mell'!D102</f>
        <v>0</v>
      </c>
      <c r="E102" s="276"/>
    </row>
    <row r="103" spans="1:5" ht="12" customHeight="1" x14ac:dyDescent="0.25">
      <c r="A103" s="446" t="s">
        <v>115</v>
      </c>
      <c r="B103" s="147" t="s">
        <v>352</v>
      </c>
      <c r="C103" s="719">
        <f>'IB_6.1.3.sz.mell'!C103</f>
        <v>0</v>
      </c>
      <c r="D103" s="1477">
        <f>'IB_6.1.3.sz.mell'!D103</f>
        <v>0</v>
      </c>
      <c r="E103" s="276"/>
    </row>
    <row r="104" spans="1:5" ht="12" customHeight="1" x14ac:dyDescent="0.25">
      <c r="A104" s="446" t="s">
        <v>116</v>
      </c>
      <c r="B104" s="147" t="s">
        <v>353</v>
      </c>
      <c r="C104" s="719">
        <f>'IB_6.1.3.sz.mell'!C104</f>
        <v>0</v>
      </c>
      <c r="D104" s="1477">
        <f>'IB_6.1.3.sz.mell'!D104</f>
        <v>0</v>
      </c>
      <c r="E104" s="276"/>
    </row>
    <row r="105" spans="1:5" ht="12" customHeight="1" x14ac:dyDescent="0.2">
      <c r="A105" s="446" t="s">
        <v>118</v>
      </c>
      <c r="B105" s="146" t="s">
        <v>354</v>
      </c>
      <c r="C105" s="719">
        <f>'IB_6.1.3.sz.mell'!C105</f>
        <v>0</v>
      </c>
      <c r="D105" s="1477">
        <f>'IB_6.1.3.sz.mell'!D105</f>
        <v>0</v>
      </c>
      <c r="E105" s="276"/>
    </row>
    <row r="106" spans="1:5" ht="12" customHeight="1" x14ac:dyDescent="0.2">
      <c r="A106" s="446" t="s">
        <v>186</v>
      </c>
      <c r="B106" s="146" t="s">
        <v>355</v>
      </c>
      <c r="C106" s="719">
        <f>'IB_6.1.3.sz.mell'!C106</f>
        <v>0</v>
      </c>
      <c r="D106" s="1477">
        <f>'IB_6.1.3.sz.mell'!D106</f>
        <v>0</v>
      </c>
      <c r="E106" s="276"/>
    </row>
    <row r="107" spans="1:5" ht="12" customHeight="1" x14ac:dyDescent="0.25">
      <c r="A107" s="446" t="s">
        <v>349</v>
      </c>
      <c r="B107" s="147" t="s">
        <v>356</v>
      </c>
      <c r="C107" s="717">
        <f>'IB_6.1.3.sz.mell'!C107</f>
        <v>0</v>
      </c>
      <c r="D107" s="1477">
        <f>'IB_6.1.3.sz.mell'!D107</f>
        <v>0</v>
      </c>
      <c r="E107" s="276"/>
    </row>
    <row r="108" spans="1:5" ht="12" customHeight="1" x14ac:dyDescent="0.25">
      <c r="A108" s="454" t="s">
        <v>350</v>
      </c>
      <c r="B108" s="148" t="s">
        <v>357</v>
      </c>
      <c r="C108" s="719">
        <f>'IB_6.1.3.sz.mell'!C108</f>
        <v>0</v>
      </c>
      <c r="D108" s="1477">
        <f>'IB_6.1.3.sz.mell'!D108</f>
        <v>0</v>
      </c>
      <c r="E108" s="276"/>
    </row>
    <row r="109" spans="1:5" ht="12" customHeight="1" x14ac:dyDescent="0.25">
      <c r="A109" s="446" t="s">
        <v>438</v>
      </c>
      <c r="B109" s="148" t="s">
        <v>358</v>
      </c>
      <c r="C109" s="719">
        <f>'IB_6.1.3.sz.mell'!C109</f>
        <v>0</v>
      </c>
      <c r="D109" s="1477">
        <f>'IB_6.1.3.sz.mell'!D109</f>
        <v>0</v>
      </c>
      <c r="E109" s="276"/>
    </row>
    <row r="110" spans="1:5" ht="12" customHeight="1" x14ac:dyDescent="0.25">
      <c r="A110" s="446" t="s">
        <v>439</v>
      </c>
      <c r="B110" s="147" t="s">
        <v>359</v>
      </c>
      <c r="C110" s="717">
        <f>'IB_6.1.3.sz.mell'!C110</f>
        <v>0</v>
      </c>
      <c r="D110" s="1476">
        <f>'IB_6.1.3.sz.mell'!D110</f>
        <v>0</v>
      </c>
      <c r="E110" s="274"/>
    </row>
    <row r="111" spans="1:5" ht="12" customHeight="1" x14ac:dyDescent="0.25">
      <c r="A111" s="446" t="s">
        <v>443</v>
      </c>
      <c r="B111" s="11" t="s">
        <v>50</v>
      </c>
      <c r="C111" s="717">
        <f>'IB_6.1.3.sz.mell'!C111</f>
        <v>0</v>
      </c>
      <c r="D111" s="1476">
        <f>'IB_6.1.3.sz.mell'!D111</f>
        <v>0</v>
      </c>
      <c r="E111" s="274"/>
    </row>
    <row r="112" spans="1:5" ht="12" customHeight="1" x14ac:dyDescent="0.25">
      <c r="A112" s="447" t="s">
        <v>444</v>
      </c>
      <c r="B112" s="8" t="s">
        <v>512</v>
      </c>
      <c r="C112" s="719">
        <f>'IB_6.1.3.sz.mell'!C112</f>
        <v>0</v>
      </c>
      <c r="D112" s="1477">
        <f>'IB_6.1.3.sz.mell'!D112</f>
        <v>0</v>
      </c>
      <c r="E112" s="276"/>
    </row>
    <row r="113" spans="1:5" ht="12" customHeight="1" thickBot="1" x14ac:dyDescent="0.3">
      <c r="A113" s="455" t="s">
        <v>445</v>
      </c>
      <c r="B113" s="149" t="s">
        <v>513</v>
      </c>
      <c r="C113" s="721">
        <f>'IB_6.1.3.sz.mell'!C113</f>
        <v>0</v>
      </c>
      <c r="D113" s="1515">
        <f>'IB_6.1.3.sz.mell'!D113</f>
        <v>0</v>
      </c>
      <c r="E113" s="503"/>
    </row>
    <row r="114" spans="1:5" ht="12" customHeight="1" thickBot="1" x14ac:dyDescent="0.3">
      <c r="A114" s="32" t="s">
        <v>19</v>
      </c>
      <c r="B114" s="27" t="s">
        <v>360</v>
      </c>
      <c r="C114" s="407">
        <f>'IB_6.1.3.sz.mell'!C114</f>
        <v>0</v>
      </c>
      <c r="D114" s="725">
        <f>'IB_6.1.3.sz.mell'!D114</f>
        <v>0</v>
      </c>
      <c r="E114" s="273">
        <f>+E115+E117+E119</f>
        <v>0</v>
      </c>
    </row>
    <row r="115" spans="1:5" ht="12" customHeight="1" x14ac:dyDescent="0.25">
      <c r="A115" s="445" t="s">
        <v>104</v>
      </c>
      <c r="B115" s="8" t="s">
        <v>230</v>
      </c>
      <c r="C115" s="699">
        <f>'IB_6.1.3.sz.mell'!C115</f>
        <v>0</v>
      </c>
      <c r="D115" s="1475">
        <f>'IB_6.1.3.sz.mell'!D115</f>
        <v>0</v>
      </c>
      <c r="E115" s="275"/>
    </row>
    <row r="116" spans="1:5" ht="12" customHeight="1" x14ac:dyDescent="0.25">
      <c r="A116" s="445" t="s">
        <v>105</v>
      </c>
      <c r="B116" s="12" t="s">
        <v>364</v>
      </c>
      <c r="C116" s="699">
        <f>'IB_6.1.3.sz.mell'!C116</f>
        <v>0</v>
      </c>
      <c r="D116" s="1475">
        <f>'IB_6.1.3.sz.mell'!D116</f>
        <v>0</v>
      </c>
      <c r="E116" s="275"/>
    </row>
    <row r="117" spans="1:5" ht="12" customHeight="1" x14ac:dyDescent="0.25">
      <c r="A117" s="445" t="s">
        <v>106</v>
      </c>
      <c r="B117" s="12" t="s">
        <v>187</v>
      </c>
      <c r="C117" s="717">
        <f>'IB_6.1.3.sz.mell'!C117</f>
        <v>0</v>
      </c>
      <c r="D117" s="1476">
        <f>'IB_6.1.3.sz.mell'!D117</f>
        <v>0</v>
      </c>
      <c r="E117" s="274"/>
    </row>
    <row r="118" spans="1:5" ht="12" customHeight="1" x14ac:dyDescent="0.25">
      <c r="A118" s="445" t="s">
        <v>107</v>
      </c>
      <c r="B118" s="12" t="s">
        <v>365</v>
      </c>
      <c r="C118" s="717">
        <f>'IB_6.1.3.sz.mell'!C118</f>
        <v>0</v>
      </c>
      <c r="D118" s="1476">
        <f>'IB_6.1.3.sz.mell'!D118</f>
        <v>0</v>
      </c>
      <c r="E118" s="274"/>
    </row>
    <row r="119" spans="1:5" ht="12" customHeight="1" x14ac:dyDescent="0.25">
      <c r="A119" s="445" t="s">
        <v>108</v>
      </c>
      <c r="B119" s="304" t="s">
        <v>232</v>
      </c>
      <c r="C119" s="717">
        <f>'IB_6.1.3.sz.mell'!C119</f>
        <v>0</v>
      </c>
      <c r="D119" s="1476">
        <f>'IB_6.1.3.sz.mell'!D119</f>
        <v>0</v>
      </c>
      <c r="E119" s="274"/>
    </row>
    <row r="120" spans="1:5" ht="12" customHeight="1" x14ac:dyDescent="0.25">
      <c r="A120" s="445" t="s">
        <v>117</v>
      </c>
      <c r="B120" s="303" t="s">
        <v>428</v>
      </c>
      <c r="C120" s="717">
        <f>'IB_6.1.3.sz.mell'!C120</f>
        <v>0</v>
      </c>
      <c r="D120" s="1476">
        <f>'IB_6.1.3.sz.mell'!D120</f>
        <v>0</v>
      </c>
      <c r="E120" s="274"/>
    </row>
    <row r="121" spans="1:5" ht="12" customHeight="1" x14ac:dyDescent="0.25">
      <c r="A121" s="445" t="s">
        <v>119</v>
      </c>
      <c r="B121" s="422" t="s">
        <v>370</v>
      </c>
      <c r="C121" s="717">
        <f>'IB_6.1.3.sz.mell'!C121</f>
        <v>0</v>
      </c>
      <c r="D121" s="1476">
        <f>'IB_6.1.3.sz.mell'!D121</f>
        <v>0</v>
      </c>
      <c r="E121" s="274"/>
    </row>
    <row r="122" spans="1:5" ht="12" customHeight="1" x14ac:dyDescent="0.25">
      <c r="A122" s="445" t="s">
        <v>188</v>
      </c>
      <c r="B122" s="147" t="s">
        <v>353</v>
      </c>
      <c r="C122" s="717">
        <f>'IB_6.1.3.sz.mell'!C122</f>
        <v>0</v>
      </c>
      <c r="D122" s="1476">
        <f>'IB_6.1.3.sz.mell'!D122</f>
        <v>0</v>
      </c>
      <c r="E122" s="274"/>
    </row>
    <row r="123" spans="1:5" ht="12" customHeight="1" x14ac:dyDescent="0.25">
      <c r="A123" s="445" t="s">
        <v>189</v>
      </c>
      <c r="B123" s="147" t="s">
        <v>369</v>
      </c>
      <c r="C123" s="717">
        <f>'IB_6.1.3.sz.mell'!C123</f>
        <v>0</v>
      </c>
      <c r="D123" s="1476">
        <f>'IB_6.1.3.sz.mell'!D123</f>
        <v>0</v>
      </c>
      <c r="E123" s="274"/>
    </row>
    <row r="124" spans="1:5" ht="12" customHeight="1" x14ac:dyDescent="0.25">
      <c r="A124" s="445" t="s">
        <v>190</v>
      </c>
      <c r="B124" s="147" t="s">
        <v>368</v>
      </c>
      <c r="C124" s="717">
        <f>'IB_6.1.3.sz.mell'!C124</f>
        <v>0</v>
      </c>
      <c r="D124" s="1476">
        <f>'IB_6.1.3.sz.mell'!D124</f>
        <v>0</v>
      </c>
      <c r="E124" s="274"/>
    </row>
    <row r="125" spans="1:5" ht="12" customHeight="1" x14ac:dyDescent="0.25">
      <c r="A125" s="445" t="s">
        <v>361</v>
      </c>
      <c r="B125" s="147" t="s">
        <v>356</v>
      </c>
      <c r="C125" s="717">
        <f>'IB_6.1.3.sz.mell'!C125</f>
        <v>0</v>
      </c>
      <c r="D125" s="1476">
        <f>'IB_6.1.3.sz.mell'!D125</f>
        <v>0</v>
      </c>
      <c r="E125" s="274"/>
    </row>
    <row r="126" spans="1:5" ht="12" customHeight="1" x14ac:dyDescent="0.25">
      <c r="A126" s="445" t="s">
        <v>362</v>
      </c>
      <c r="B126" s="147" t="s">
        <v>367</v>
      </c>
      <c r="C126" s="717">
        <f>'IB_6.1.3.sz.mell'!C126</f>
        <v>0</v>
      </c>
      <c r="D126" s="1476">
        <f>'IB_6.1.3.sz.mell'!D126</f>
        <v>0</v>
      </c>
      <c r="E126" s="274"/>
    </row>
    <row r="127" spans="1:5" ht="12" customHeight="1" thickBot="1" x14ac:dyDescent="0.3">
      <c r="A127" s="454" t="s">
        <v>363</v>
      </c>
      <c r="B127" s="147" t="s">
        <v>366</v>
      </c>
      <c r="C127" s="719">
        <f>'IB_6.1.3.sz.mell'!C127</f>
        <v>0</v>
      </c>
      <c r="D127" s="1477">
        <f>'IB_6.1.3.sz.mell'!D127</f>
        <v>0</v>
      </c>
      <c r="E127" s="276"/>
    </row>
    <row r="128" spans="1:5" ht="12" customHeight="1" thickBot="1" x14ac:dyDescent="0.3">
      <c r="A128" s="32" t="s">
        <v>20</v>
      </c>
      <c r="B128" s="128" t="s">
        <v>448</v>
      </c>
      <c r="C128" s="407">
        <f>'IB_6.1.3.sz.mell'!C128</f>
        <v>0</v>
      </c>
      <c r="D128" s="725">
        <f>'IB_6.1.3.sz.mell'!D128</f>
        <v>0</v>
      </c>
      <c r="E128" s="273">
        <f>+E93+E114</f>
        <v>0</v>
      </c>
    </row>
    <row r="129" spans="1:11" ht="12" customHeight="1" thickBot="1" x14ac:dyDescent="0.3">
      <c r="A129" s="32" t="s">
        <v>21</v>
      </c>
      <c r="B129" s="128" t="s">
        <v>449</v>
      </c>
      <c r="C129" s="407">
        <f>'IB_6.1.3.sz.mell'!C129</f>
        <v>0</v>
      </c>
      <c r="D129" s="725">
        <f>'IB_6.1.3.sz.mell'!D129</f>
        <v>0</v>
      </c>
      <c r="E129" s="273">
        <f>+E130+E131+E132</f>
        <v>0</v>
      </c>
    </row>
    <row r="130" spans="1:11" s="99" customFormat="1" ht="12" customHeight="1" x14ac:dyDescent="0.25">
      <c r="A130" s="445" t="s">
        <v>268</v>
      </c>
      <c r="B130" s="9" t="s">
        <v>517</v>
      </c>
      <c r="C130" s="717">
        <f>'IB_6.1.3.sz.mell'!C130</f>
        <v>0</v>
      </c>
      <c r="D130" s="1476">
        <f>'IB_6.1.3.sz.mell'!D130</f>
        <v>0</v>
      </c>
      <c r="E130" s="274"/>
    </row>
    <row r="131" spans="1:11" ht="12" customHeight="1" x14ac:dyDescent="0.25">
      <c r="A131" s="445" t="s">
        <v>269</v>
      </c>
      <c r="B131" s="9" t="s">
        <v>457</v>
      </c>
      <c r="C131" s="717">
        <f>'IB_6.1.3.sz.mell'!C131</f>
        <v>0</v>
      </c>
      <c r="D131" s="1476">
        <f>'IB_6.1.3.sz.mell'!D131</f>
        <v>0</v>
      </c>
      <c r="E131" s="274"/>
    </row>
    <row r="132" spans="1:11" ht="12" customHeight="1" thickBot="1" x14ac:dyDescent="0.3">
      <c r="A132" s="454" t="s">
        <v>270</v>
      </c>
      <c r="B132" s="7" t="s">
        <v>516</v>
      </c>
      <c r="C132" s="717">
        <f>'IB_6.1.3.sz.mell'!C132</f>
        <v>0</v>
      </c>
      <c r="D132" s="1476">
        <f>'IB_6.1.3.sz.mell'!D132</f>
        <v>0</v>
      </c>
      <c r="E132" s="274"/>
    </row>
    <row r="133" spans="1:11" ht="12" customHeight="1" thickBot="1" x14ac:dyDescent="0.3">
      <c r="A133" s="32" t="s">
        <v>22</v>
      </c>
      <c r="B133" s="128" t="s">
        <v>450</v>
      </c>
      <c r="C133" s="407">
        <f>'IB_6.1.3.sz.mell'!C133</f>
        <v>0</v>
      </c>
      <c r="D133" s="725">
        <f>'IB_6.1.3.sz.mell'!D133</f>
        <v>0</v>
      </c>
      <c r="E133" s="273">
        <f>+E134+E135+E136+E137+E138+E139</f>
        <v>0</v>
      </c>
    </row>
    <row r="134" spans="1:11" ht="12" customHeight="1" x14ac:dyDescent="0.25">
      <c r="A134" s="445" t="s">
        <v>91</v>
      </c>
      <c r="B134" s="9" t="s">
        <v>459</v>
      </c>
      <c r="C134" s="717">
        <f>'IB_6.1.3.sz.mell'!C134</f>
        <v>0</v>
      </c>
      <c r="D134" s="1476">
        <f>'IB_6.1.3.sz.mell'!D134</f>
        <v>0</v>
      </c>
      <c r="E134" s="274"/>
    </row>
    <row r="135" spans="1:11" ht="12" customHeight="1" x14ac:dyDescent="0.25">
      <c r="A135" s="445" t="s">
        <v>92</v>
      </c>
      <c r="B135" s="9" t="s">
        <v>451</v>
      </c>
      <c r="C135" s="717">
        <f>'IB_6.1.3.sz.mell'!C135</f>
        <v>0</v>
      </c>
      <c r="D135" s="1476">
        <f>'IB_6.1.3.sz.mell'!D135</f>
        <v>0</v>
      </c>
      <c r="E135" s="274"/>
    </row>
    <row r="136" spans="1:11" ht="12" customHeight="1" x14ac:dyDescent="0.25">
      <c r="A136" s="445" t="s">
        <v>93</v>
      </c>
      <c r="B136" s="9" t="s">
        <v>452</v>
      </c>
      <c r="C136" s="717">
        <f>'IB_6.1.3.sz.mell'!C136</f>
        <v>0</v>
      </c>
      <c r="D136" s="1476">
        <f>'IB_6.1.3.sz.mell'!D136</f>
        <v>0</v>
      </c>
      <c r="E136" s="274"/>
    </row>
    <row r="137" spans="1:11" ht="12" customHeight="1" x14ac:dyDescent="0.25">
      <c r="A137" s="445" t="s">
        <v>175</v>
      </c>
      <c r="B137" s="9" t="s">
        <v>515</v>
      </c>
      <c r="C137" s="717">
        <f>'IB_6.1.3.sz.mell'!C137</f>
        <v>0</v>
      </c>
      <c r="D137" s="1476">
        <f>'IB_6.1.3.sz.mell'!D137</f>
        <v>0</v>
      </c>
      <c r="E137" s="274"/>
    </row>
    <row r="138" spans="1:11" ht="12" customHeight="1" x14ac:dyDescent="0.25">
      <c r="A138" s="445" t="s">
        <v>176</v>
      </c>
      <c r="B138" s="9" t="s">
        <v>454</v>
      </c>
      <c r="C138" s="717">
        <f>'IB_6.1.3.sz.mell'!C138</f>
        <v>0</v>
      </c>
      <c r="D138" s="1476">
        <f>'IB_6.1.3.sz.mell'!D138</f>
        <v>0</v>
      </c>
      <c r="E138" s="274"/>
    </row>
    <row r="139" spans="1:11" s="99" customFormat="1" ht="12" customHeight="1" thickBot="1" x14ac:dyDescent="0.3">
      <c r="A139" s="454" t="s">
        <v>177</v>
      </c>
      <c r="B139" s="7" t="s">
        <v>455</v>
      </c>
      <c r="C139" s="717">
        <f>'IB_6.1.3.sz.mell'!C139</f>
        <v>0</v>
      </c>
      <c r="D139" s="1476">
        <f>'IB_6.1.3.sz.mell'!D139</f>
        <v>0</v>
      </c>
      <c r="E139" s="274"/>
    </row>
    <row r="140" spans="1:11" ht="12" customHeight="1" thickBot="1" x14ac:dyDescent="0.3">
      <c r="A140" s="32" t="s">
        <v>23</v>
      </c>
      <c r="B140" s="128" t="s">
        <v>541</v>
      </c>
      <c r="C140" s="414">
        <f>'IB_6.1.3.sz.mell'!C140</f>
        <v>0</v>
      </c>
      <c r="D140" s="726">
        <f>'IB_6.1.3.sz.mell'!D140</f>
        <v>0</v>
      </c>
      <c r="E140" s="457">
        <f>+E141+E142+E144+E145+E143</f>
        <v>0</v>
      </c>
      <c r="K140" s="256"/>
    </row>
    <row r="141" spans="1:11" x14ac:dyDescent="0.25">
      <c r="A141" s="445" t="s">
        <v>94</v>
      </c>
      <c r="B141" s="9" t="s">
        <v>371</v>
      </c>
      <c r="C141" s="717">
        <f>'IB_6.1.3.sz.mell'!C141</f>
        <v>0</v>
      </c>
      <c r="D141" s="1476">
        <f>'IB_6.1.3.sz.mell'!D141</f>
        <v>0</v>
      </c>
      <c r="E141" s="274"/>
    </row>
    <row r="142" spans="1:11" ht="12" customHeight="1" x14ac:dyDescent="0.25">
      <c r="A142" s="445" t="s">
        <v>95</v>
      </c>
      <c r="B142" s="9" t="s">
        <v>372</v>
      </c>
      <c r="C142" s="717">
        <f>'IB_6.1.3.sz.mell'!C142</f>
        <v>0</v>
      </c>
      <c r="D142" s="1476">
        <f>'IB_6.1.3.sz.mell'!D142</f>
        <v>0</v>
      </c>
      <c r="E142" s="274"/>
    </row>
    <row r="143" spans="1:11" ht="12" customHeight="1" x14ac:dyDescent="0.25">
      <c r="A143" s="445" t="s">
        <v>288</v>
      </c>
      <c r="B143" s="9" t="s">
        <v>540</v>
      </c>
      <c r="C143" s="717">
        <f>'IB_6.1.3.sz.mell'!C143</f>
        <v>0</v>
      </c>
      <c r="D143" s="1476">
        <f>'IB_6.1.3.sz.mell'!D143</f>
        <v>0</v>
      </c>
      <c r="E143" s="274"/>
    </row>
    <row r="144" spans="1:11" s="99" customFormat="1" ht="12" customHeight="1" x14ac:dyDescent="0.25">
      <c r="A144" s="445" t="s">
        <v>289</v>
      </c>
      <c r="B144" s="9" t="s">
        <v>464</v>
      </c>
      <c r="C144" s="717">
        <f>'IB_6.1.3.sz.mell'!C144</f>
        <v>0</v>
      </c>
      <c r="D144" s="1476">
        <f>'IB_6.1.3.sz.mell'!D144</f>
        <v>0</v>
      </c>
      <c r="E144" s="274"/>
    </row>
    <row r="145" spans="1:5" s="99" customFormat="1" ht="12" customHeight="1" thickBot="1" x14ac:dyDescent="0.3">
      <c r="A145" s="454" t="s">
        <v>290</v>
      </c>
      <c r="B145" s="7" t="s">
        <v>390</v>
      </c>
      <c r="C145" s="717">
        <f>'IB_6.1.3.sz.mell'!C145</f>
        <v>0</v>
      </c>
      <c r="D145" s="1476">
        <f>'IB_6.1.3.sz.mell'!D145</f>
        <v>0</v>
      </c>
      <c r="E145" s="274"/>
    </row>
    <row r="146" spans="1:5" s="99" customFormat="1" ht="12" customHeight="1" thickBot="1" x14ac:dyDescent="0.3">
      <c r="A146" s="32" t="s">
        <v>24</v>
      </c>
      <c r="B146" s="128" t="s">
        <v>465</v>
      </c>
      <c r="C146" s="511">
        <f>'IB_6.1.3.sz.mell'!C146</f>
        <v>0</v>
      </c>
      <c r="D146" s="727">
        <f>'IB_6.1.3.sz.mell'!D146</f>
        <v>0</v>
      </c>
      <c r="E146" s="505">
        <f>+E147+E148+E149+E150+E151</f>
        <v>0</v>
      </c>
    </row>
    <row r="147" spans="1:5" s="99" customFormat="1" ht="12" customHeight="1" x14ac:dyDescent="0.25">
      <c r="A147" s="445" t="s">
        <v>96</v>
      </c>
      <c r="B147" s="9" t="s">
        <v>460</v>
      </c>
      <c r="C147" s="717">
        <f>'IB_6.1.3.sz.mell'!C147</f>
        <v>0</v>
      </c>
      <c r="D147" s="1476">
        <f>'IB_6.1.3.sz.mell'!D147</f>
        <v>0</v>
      </c>
      <c r="E147" s="274"/>
    </row>
    <row r="148" spans="1:5" s="99" customFormat="1" ht="12" customHeight="1" x14ac:dyDescent="0.25">
      <c r="A148" s="445" t="s">
        <v>97</v>
      </c>
      <c r="B148" s="9" t="s">
        <v>467</v>
      </c>
      <c r="C148" s="717">
        <f>'IB_6.1.3.sz.mell'!C148</f>
        <v>0</v>
      </c>
      <c r="D148" s="1476">
        <f>'IB_6.1.3.sz.mell'!D148</f>
        <v>0</v>
      </c>
      <c r="E148" s="274"/>
    </row>
    <row r="149" spans="1:5" s="99" customFormat="1" ht="12" customHeight="1" x14ac:dyDescent="0.25">
      <c r="A149" s="445" t="s">
        <v>300</v>
      </c>
      <c r="B149" s="9" t="s">
        <v>462</v>
      </c>
      <c r="C149" s="717">
        <f>'IB_6.1.3.sz.mell'!C149</f>
        <v>0</v>
      </c>
      <c r="D149" s="1476">
        <f>'IB_6.1.3.sz.mell'!D149</f>
        <v>0</v>
      </c>
      <c r="E149" s="274"/>
    </row>
    <row r="150" spans="1:5" s="99" customFormat="1" ht="12" customHeight="1" x14ac:dyDescent="0.25">
      <c r="A150" s="445" t="s">
        <v>301</v>
      </c>
      <c r="B150" s="9" t="s">
        <v>518</v>
      </c>
      <c r="C150" s="717">
        <f>'IB_6.1.3.sz.mell'!C150</f>
        <v>0</v>
      </c>
      <c r="D150" s="1476">
        <f>'IB_6.1.3.sz.mell'!D150</f>
        <v>0</v>
      </c>
      <c r="E150" s="274"/>
    </row>
    <row r="151" spans="1:5" ht="12.75" customHeight="1" thickBot="1" x14ac:dyDescent="0.3">
      <c r="A151" s="454" t="s">
        <v>466</v>
      </c>
      <c r="B151" s="7" t="s">
        <v>469</v>
      </c>
      <c r="C151" s="719">
        <f>'IB_6.1.3.sz.mell'!C151</f>
        <v>0</v>
      </c>
      <c r="D151" s="1477">
        <f>'IB_6.1.3.sz.mell'!D151</f>
        <v>0</v>
      </c>
      <c r="E151" s="276"/>
    </row>
    <row r="152" spans="1:5" ht="12.75" customHeight="1" thickBot="1" x14ac:dyDescent="0.3">
      <c r="A152" s="500" t="s">
        <v>25</v>
      </c>
      <c r="B152" s="128" t="s">
        <v>470</v>
      </c>
      <c r="C152" s="511">
        <f>'IB_6.1.3.sz.mell'!C152</f>
        <v>0</v>
      </c>
      <c r="D152" s="727">
        <f>'IB_6.1.3.sz.mell'!D152</f>
        <v>0</v>
      </c>
      <c r="E152" s="505"/>
    </row>
    <row r="153" spans="1:5" ht="12.75" customHeight="1" thickBot="1" x14ac:dyDescent="0.3">
      <c r="A153" s="500" t="s">
        <v>26</v>
      </c>
      <c r="B153" s="128" t="s">
        <v>471</v>
      </c>
      <c r="C153" s="511">
        <f>'IB_6.1.3.sz.mell'!C153</f>
        <v>0</v>
      </c>
      <c r="D153" s="727">
        <f>'IB_6.1.3.sz.mell'!D153</f>
        <v>0</v>
      </c>
      <c r="E153" s="505"/>
    </row>
    <row r="154" spans="1:5" ht="12" customHeight="1" thickBot="1" x14ac:dyDescent="0.3">
      <c r="A154" s="32" t="s">
        <v>27</v>
      </c>
      <c r="B154" s="128" t="s">
        <v>473</v>
      </c>
      <c r="C154" s="513">
        <f>'IB_6.1.3.sz.mell'!C154</f>
        <v>0</v>
      </c>
      <c r="D154" s="733">
        <f>'IB_6.1.3.sz.mell'!D154</f>
        <v>0</v>
      </c>
      <c r="E154" s="507">
        <f>+E129+E133+E140+E146+E152+E153</f>
        <v>0</v>
      </c>
    </row>
    <row r="155" spans="1:5" ht="15.15" customHeight="1" thickBot="1" x14ac:dyDescent="0.3">
      <c r="A155" s="456" t="s">
        <v>28</v>
      </c>
      <c r="B155" s="390" t="s">
        <v>472</v>
      </c>
      <c r="C155" s="513">
        <f>'IB_6.1.3.sz.mell'!C155</f>
        <v>0</v>
      </c>
      <c r="D155" s="733">
        <f>'IB_6.1.3.sz.mell'!D155</f>
        <v>0</v>
      </c>
      <c r="E155" s="507">
        <f>+E128+E154</f>
        <v>0</v>
      </c>
    </row>
    <row r="156" spans="1:5" s="1437" customFormat="1" ht="13.8" thickBot="1" x14ac:dyDescent="0.3">
      <c r="A156" s="1433"/>
      <c r="B156" s="1434"/>
      <c r="C156" s="1430">
        <f>'IB_6.1.3.sz.mell'!C156</f>
        <v>0</v>
      </c>
      <c r="D156" s="1430">
        <f>'IB_6.1.3.sz.mell'!D156</f>
        <v>0</v>
      </c>
      <c r="E156" s="1436"/>
    </row>
    <row r="157" spans="1:5" ht="15.15" customHeight="1" thickBot="1" x14ac:dyDescent="0.3">
      <c r="A157" s="960" t="s">
        <v>846</v>
      </c>
      <c r="B157" s="961"/>
      <c r="C157" s="1508">
        <f>'IB_6.1.3.sz.mell'!C157</f>
        <v>0</v>
      </c>
      <c r="D157" s="1508">
        <f>'IB_6.1.3.sz.mell'!D157</f>
        <v>0</v>
      </c>
      <c r="E157" s="959"/>
    </row>
    <row r="158" spans="1:5" ht="14.4" customHeight="1" thickBot="1" x14ac:dyDescent="0.3">
      <c r="A158" s="962" t="s">
        <v>847</v>
      </c>
      <c r="B158" s="963"/>
      <c r="C158" s="1508">
        <f>'IB_6.1.3.sz.mell'!C158</f>
        <v>0</v>
      </c>
      <c r="D158" s="1508">
        <f>'IB_6.1.3.sz.mell'!D158</f>
        <v>0</v>
      </c>
      <c r="E158" s="959"/>
    </row>
  </sheetData>
  <sheetProtection sheet="1" formatCells="0"/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>
    <tabColor theme="5"/>
  </sheetPr>
  <dimension ref="A1:E61"/>
  <sheetViews>
    <sheetView zoomScale="120" zoomScaleNormal="120" workbookViewId="0">
      <selection activeCell="K21" sqref="K21"/>
    </sheetView>
  </sheetViews>
  <sheetFormatPr defaultColWidth="9.33203125" defaultRowHeight="13.2" x14ac:dyDescent="0.25"/>
  <cols>
    <col min="1" max="1" width="13" style="252" customWidth="1"/>
    <col min="2" max="2" width="59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CONCATENATE("6.2. melléklet ",Z_ALAPADATOK!A7," ",Z_ALAPADATOK!B7," ",Z_ALAPADATOK!C7," ",Z_ALAPADATOK!D7," ",Z_ALAPADATOK!E7," ",Z_ALAPADATOK!F7," ",Z_ALAPADATOK!G7," ",Z_ALAPADATOK!H7)</f>
        <v>6.2. melléklet a …. / 2020 ( … ) önkormányzati rendelethez</v>
      </c>
      <c r="C1" s="1833"/>
      <c r="D1" s="1833"/>
      <c r="E1" s="1833"/>
    </row>
    <row r="2" spans="1:5" s="465" customFormat="1" ht="23.4" thickBot="1" x14ac:dyDescent="0.3">
      <c r="A2" s="965" t="s">
        <v>848</v>
      </c>
      <c r="B2" s="1837" t="s">
        <v>869</v>
      </c>
      <c r="C2" s="1838"/>
      <c r="D2" s="1839"/>
      <c r="E2" s="966" t="s">
        <v>59</v>
      </c>
    </row>
    <row r="3" spans="1:5" s="465" customFormat="1" ht="23.4" thickBot="1" x14ac:dyDescent="0.3">
      <c r="A3" s="965" t="s">
        <v>203</v>
      </c>
      <c r="B3" s="1837" t="s">
        <v>398</v>
      </c>
      <c r="C3" s="1838"/>
      <c r="D3" s="1839"/>
      <c r="E3" s="966" t="s">
        <v>54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'Z_6.1.3.sz.mell'!E4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CONCATENATE('Z_6.1.3.sz.mell'!E5)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'IB_6.2.sz.mell'!C8</f>
        <v>0</v>
      </c>
      <c r="D8" s="322">
        <f>'IB_6.2.sz.mell'!D8</f>
        <v>0</v>
      </c>
      <c r="E8" s="371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'IB_6.2.sz.mell'!C9</f>
        <v>0</v>
      </c>
      <c r="D9" s="1481">
        <f>'IB_6.2.sz.mell'!D9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'IB_6.2.sz.mell'!C10</f>
        <v>0</v>
      </c>
      <c r="D10" s="1478">
        <f>'IB_6.2.sz.mell'!D10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'IB_6.2.sz.mell'!C11</f>
        <v>0</v>
      </c>
      <c r="D11" s="1478">
        <f>'IB_6.2.sz.mell'!D11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'IB_6.2.sz.mell'!C12</f>
        <v>0</v>
      </c>
      <c r="D12" s="1478">
        <f>'IB_6.2.sz.mell'!D12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'IB_6.2.sz.mell'!C13</f>
        <v>0</v>
      </c>
      <c r="D13" s="1478">
        <f>'IB_6.2.sz.mell'!D13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'IB_6.2.sz.mell'!C14</f>
        <v>0</v>
      </c>
      <c r="D14" s="1478">
        <f>'IB_6.2.sz.mell'!D14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'IB_6.2.sz.mell'!C15</f>
        <v>0</v>
      </c>
      <c r="D15" s="1478">
        <f>'IB_6.2.sz.mell'!D15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'IB_6.2.sz.mell'!C16</f>
        <v>0</v>
      </c>
      <c r="D16" s="1482">
        <f>'IB_6.2.sz.mell'!D16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'IB_6.2.sz.mell'!C17</f>
        <v>0</v>
      </c>
      <c r="D17" s="1478">
        <f>'IB_6.2.sz.mell'!D17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'IB_6.2.sz.mell'!C18</f>
        <v>0</v>
      </c>
      <c r="D18" s="751">
        <f>'IB_6.2.sz.mell'!D18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'IB_6.2.sz.mell'!C19</f>
        <v>0</v>
      </c>
      <c r="D19" s="751">
        <f>'IB_6.2.sz.mell'!D19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'IB_6.2.sz.mell'!C20</f>
        <v>0</v>
      </c>
      <c r="D20" s="322">
        <f>'IB_6.2.sz.mell'!D20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'IB_6.2.sz.mell'!C21</f>
        <v>0</v>
      </c>
      <c r="D21" s="1478">
        <f>'IB_6.2.sz.mell'!D21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'IB_6.2.sz.mell'!C22</f>
        <v>0</v>
      </c>
      <c r="D22" s="1478">
        <f>'IB_6.2.sz.mell'!D22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'IB_6.2.sz.mell'!C23</f>
        <v>0</v>
      </c>
      <c r="D23" s="1478">
        <f>'IB_6.2.sz.mell'!D23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521</v>
      </c>
      <c r="C24" s="1478">
        <f>'IB_6.2.sz.mell'!C24</f>
        <v>0</v>
      </c>
      <c r="D24" s="1478">
        <f>'IB_6.2.sz.mell'!D24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'IB_6.2.sz.mell'!C25</f>
        <v>0</v>
      </c>
      <c r="D25" s="322">
        <f>'IB_6.2.sz.mell'!D25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522</v>
      </c>
      <c r="C26" s="322">
        <f>'IB_6.2.sz.mell'!C26</f>
        <v>0</v>
      </c>
      <c r="D26" s="322">
        <f>'IB_6.2.sz.mell'!D26</f>
        <v>0</v>
      </c>
      <c r="E26" s="371">
        <f>+E27+E28+E29</f>
        <v>0</v>
      </c>
    </row>
    <row r="27" spans="1:5" s="468" customFormat="1" ht="12" customHeight="1" x14ac:dyDescent="0.25">
      <c r="A27" s="462" t="s">
        <v>268</v>
      </c>
      <c r="B27" s="463" t="s">
        <v>263</v>
      </c>
      <c r="C27" s="1483">
        <f>'IB_6.2.sz.mell'!C27</f>
        <v>0</v>
      </c>
      <c r="D27" s="1483">
        <f>'IB_6.2.sz.mell'!D27</f>
        <v>0</v>
      </c>
      <c r="E27" s="884"/>
    </row>
    <row r="28" spans="1:5" s="468" customFormat="1" ht="12" customHeight="1" x14ac:dyDescent="0.25">
      <c r="A28" s="462" t="s">
        <v>269</v>
      </c>
      <c r="B28" s="463" t="s">
        <v>402</v>
      </c>
      <c r="C28" s="1478">
        <f>'IB_6.2.sz.mell'!C28</f>
        <v>0</v>
      </c>
      <c r="D28" s="1478">
        <f>'IB_6.2.sz.mell'!D28</f>
        <v>0</v>
      </c>
      <c r="E28" s="877"/>
    </row>
    <row r="29" spans="1:5" s="468" customFormat="1" ht="12" customHeight="1" x14ac:dyDescent="0.25">
      <c r="A29" s="462" t="s">
        <v>270</v>
      </c>
      <c r="B29" s="464" t="s">
        <v>405</v>
      </c>
      <c r="C29" s="1478">
        <f>'IB_6.2.sz.mell'!C29</f>
        <v>0</v>
      </c>
      <c r="D29" s="1478">
        <f>'IB_6.2.sz.mell'!D29</f>
        <v>0</v>
      </c>
      <c r="E29" s="877"/>
    </row>
    <row r="30" spans="1:5" s="468" customFormat="1" ht="12" customHeight="1" thickBot="1" x14ac:dyDescent="0.3">
      <c r="A30" s="461" t="s">
        <v>271</v>
      </c>
      <c r="B30" s="145" t="s">
        <v>523</v>
      </c>
      <c r="C30" s="1518">
        <f>'IB_6.2.sz.mell'!C30</f>
        <v>0</v>
      </c>
      <c r="D30" s="1518">
        <f>'IB_6.2.sz.mell'!D30</f>
        <v>0</v>
      </c>
      <c r="E30" s="969"/>
    </row>
    <row r="31" spans="1:5" s="468" customFormat="1" ht="12" customHeight="1" thickBot="1" x14ac:dyDescent="0.3">
      <c r="A31" s="209" t="s">
        <v>22</v>
      </c>
      <c r="B31" s="128" t="s">
        <v>406</v>
      </c>
      <c r="C31" s="322">
        <f>'IB_6.2.sz.mell'!C31</f>
        <v>0</v>
      </c>
      <c r="D31" s="322">
        <f>'IB_6.2.sz.mell'!D31</f>
        <v>0</v>
      </c>
      <c r="E31" s="371">
        <f>+E32+E33+E34</f>
        <v>0</v>
      </c>
    </row>
    <row r="32" spans="1:5" s="468" customFormat="1" ht="12" customHeight="1" x14ac:dyDescent="0.25">
      <c r="A32" s="462" t="s">
        <v>91</v>
      </c>
      <c r="B32" s="463" t="s">
        <v>291</v>
      </c>
      <c r="C32" s="1483">
        <f>'IB_6.2.sz.mell'!C32</f>
        <v>0</v>
      </c>
      <c r="D32" s="1483">
        <f>'IB_6.2.sz.mell'!D32</f>
        <v>0</v>
      </c>
      <c r="E32" s="884"/>
    </row>
    <row r="33" spans="1:5" s="468" customFormat="1" ht="12" customHeight="1" x14ac:dyDescent="0.25">
      <c r="A33" s="462" t="s">
        <v>92</v>
      </c>
      <c r="B33" s="464" t="s">
        <v>292</v>
      </c>
      <c r="C33" s="757">
        <f>'IB_6.2.sz.mell'!C33</f>
        <v>0</v>
      </c>
      <c r="D33" s="757">
        <f>'IB_6.2.sz.mell'!D33</f>
        <v>0</v>
      </c>
      <c r="E33" s="879"/>
    </row>
    <row r="34" spans="1:5" s="468" customFormat="1" ht="12" customHeight="1" thickBot="1" x14ac:dyDescent="0.3">
      <c r="A34" s="461" t="s">
        <v>93</v>
      </c>
      <c r="B34" s="145" t="s">
        <v>293</v>
      </c>
      <c r="C34" s="1518">
        <f>'IB_6.2.sz.mell'!C34</f>
        <v>0</v>
      </c>
      <c r="D34" s="1518">
        <f>'IB_6.2.sz.mell'!D34</f>
        <v>0</v>
      </c>
      <c r="E34" s="969"/>
    </row>
    <row r="35" spans="1:5" s="378" customFormat="1" ht="12" customHeight="1" thickBot="1" x14ac:dyDescent="0.3">
      <c r="A35" s="209" t="s">
        <v>23</v>
      </c>
      <c r="B35" s="128" t="s">
        <v>376</v>
      </c>
      <c r="C35" s="322">
        <f>'IB_6.2.sz.mell'!C35</f>
        <v>0</v>
      </c>
      <c r="D35" s="322">
        <f>'IB_6.2.sz.mell'!D35</f>
        <v>0</v>
      </c>
      <c r="E35" s="370"/>
    </row>
    <row r="36" spans="1:5" s="378" customFormat="1" ht="12" customHeight="1" thickBot="1" x14ac:dyDescent="0.3">
      <c r="A36" s="209" t="s">
        <v>24</v>
      </c>
      <c r="B36" s="128" t="s">
        <v>407</v>
      </c>
      <c r="C36" s="322">
        <f>'IB_6.2.sz.mell'!C36</f>
        <v>0</v>
      </c>
      <c r="D36" s="322">
        <f>'IB_6.2.sz.mell'!D36</f>
        <v>0</v>
      </c>
      <c r="E36" s="370"/>
    </row>
    <row r="37" spans="1:5" s="378" customFormat="1" ht="12" customHeight="1" thickBot="1" x14ac:dyDescent="0.3">
      <c r="A37" s="201" t="s">
        <v>25</v>
      </c>
      <c r="B37" s="128" t="s">
        <v>408</v>
      </c>
      <c r="C37" s="322">
        <f>'IB_6.2.sz.mell'!C37</f>
        <v>0</v>
      </c>
      <c r="D37" s="322">
        <f>'IB_6.2.sz.mell'!D37</f>
        <v>0</v>
      </c>
      <c r="E37" s="371">
        <f>+E8+E20+E25+E26+E31+E35+E36</f>
        <v>0</v>
      </c>
    </row>
    <row r="38" spans="1:5" s="378" customFormat="1" ht="12" customHeight="1" thickBot="1" x14ac:dyDescent="0.3">
      <c r="A38" s="243" t="s">
        <v>26</v>
      </c>
      <c r="B38" s="128" t="s">
        <v>409</v>
      </c>
      <c r="C38" s="322">
        <f>'IB_6.2.sz.mell'!C38</f>
        <v>0</v>
      </c>
      <c r="D38" s="322">
        <f>'IB_6.2.sz.mell'!D38</f>
        <v>0</v>
      </c>
      <c r="E38" s="371">
        <f>+E39+E40+E41</f>
        <v>0</v>
      </c>
    </row>
    <row r="39" spans="1:5" s="378" customFormat="1" ht="12" customHeight="1" x14ac:dyDescent="0.25">
      <c r="A39" s="462" t="s">
        <v>410</v>
      </c>
      <c r="B39" s="463" t="s">
        <v>236</v>
      </c>
      <c r="C39" s="1483">
        <f>'IB_6.2.sz.mell'!C39</f>
        <v>0</v>
      </c>
      <c r="D39" s="1483">
        <f>'IB_6.2.sz.mell'!D39</f>
        <v>0</v>
      </c>
      <c r="E39" s="884"/>
    </row>
    <row r="40" spans="1:5" s="378" customFormat="1" ht="12" customHeight="1" x14ac:dyDescent="0.25">
      <c r="A40" s="462" t="s">
        <v>411</v>
      </c>
      <c r="B40" s="464" t="s">
        <v>2</v>
      </c>
      <c r="C40" s="757">
        <f>'IB_6.2.sz.mell'!C40</f>
        <v>0</v>
      </c>
      <c r="D40" s="757">
        <f>'IB_6.2.sz.mell'!D40</f>
        <v>0</v>
      </c>
      <c r="E40" s="879"/>
    </row>
    <row r="41" spans="1:5" s="468" customFormat="1" ht="12" customHeight="1" thickBot="1" x14ac:dyDescent="0.3">
      <c r="A41" s="461" t="s">
        <v>412</v>
      </c>
      <c r="B41" s="145" t="s">
        <v>413</v>
      </c>
      <c r="C41" s="1518">
        <f>'IB_6.2.sz.mell'!C41</f>
        <v>0</v>
      </c>
      <c r="D41" s="1518">
        <f>'IB_6.2.sz.mell'!D41</f>
        <v>0</v>
      </c>
      <c r="E41" s="969"/>
    </row>
    <row r="42" spans="1:5" s="468" customFormat="1" ht="15.15" customHeight="1" thickBot="1" x14ac:dyDescent="0.25">
      <c r="A42" s="243" t="s">
        <v>27</v>
      </c>
      <c r="B42" s="244" t="s">
        <v>414</v>
      </c>
      <c r="C42" s="970">
        <f>'IB_6.2.sz.mell'!C42</f>
        <v>0</v>
      </c>
      <c r="D42" s="970">
        <f>'IB_6.2.sz.mell'!D42</f>
        <v>0</v>
      </c>
      <c r="E42" s="374">
        <f>+E37+E38</f>
        <v>0</v>
      </c>
    </row>
    <row r="43" spans="1:5" s="468" customFormat="1" ht="15.15" customHeight="1" x14ac:dyDescent="0.25">
      <c r="A43" s="245"/>
      <c r="B43" s="246"/>
      <c r="C43" s="372"/>
    </row>
    <row r="44" spans="1:5" ht="13.8" thickBot="1" x14ac:dyDescent="0.3">
      <c r="A44" s="247"/>
      <c r="B44" s="248"/>
      <c r="C44" s="373"/>
    </row>
    <row r="45" spans="1:5" s="467" customFormat="1" ht="16.5" customHeight="1" thickBot="1" x14ac:dyDescent="0.3">
      <c r="A45" s="1758" t="s">
        <v>57</v>
      </c>
      <c r="B45" s="1835"/>
      <c r="C45" s="1835"/>
      <c r="D45" s="1835"/>
      <c r="E45" s="1836"/>
    </row>
    <row r="46" spans="1:5" s="469" customFormat="1" ht="12" customHeight="1" thickBot="1" x14ac:dyDescent="0.3">
      <c r="A46" s="209" t="s">
        <v>18</v>
      </c>
      <c r="B46" s="128" t="s">
        <v>415</v>
      </c>
      <c r="C46" s="322">
        <f>'IB_6.2.sz.mell'!C46</f>
        <v>0</v>
      </c>
      <c r="D46" s="322">
        <f>'IB_6.2.sz.mell'!D46</f>
        <v>0</v>
      </c>
      <c r="E46" s="371">
        <f>SUM(E47:E51)</f>
        <v>0</v>
      </c>
    </row>
    <row r="47" spans="1:5" ht="12" customHeight="1" x14ac:dyDescent="0.25">
      <c r="A47" s="461" t="s">
        <v>98</v>
      </c>
      <c r="B47" s="9" t="s">
        <v>49</v>
      </c>
      <c r="C47" s="1483">
        <f>'IB_6.2.sz.mell'!C47</f>
        <v>0</v>
      </c>
      <c r="D47" s="1483">
        <f>'IB_6.2.sz.mell'!D47</f>
        <v>0</v>
      </c>
      <c r="E47" s="884"/>
    </row>
    <row r="48" spans="1:5" ht="12" customHeight="1" x14ac:dyDescent="0.25">
      <c r="A48" s="461" t="s">
        <v>99</v>
      </c>
      <c r="B48" s="8" t="s">
        <v>183</v>
      </c>
      <c r="C48" s="755">
        <f>'IB_6.2.sz.mell'!C48</f>
        <v>0</v>
      </c>
      <c r="D48" s="755">
        <f>'IB_6.2.sz.mell'!D48</f>
        <v>0</v>
      </c>
      <c r="E48" s="880"/>
    </row>
    <row r="49" spans="1:5" ht="12" customHeight="1" x14ac:dyDescent="0.25">
      <c r="A49" s="461" t="s">
        <v>100</v>
      </c>
      <c r="B49" s="8" t="s">
        <v>140</v>
      </c>
      <c r="C49" s="755">
        <f>'IB_6.2.sz.mell'!C49</f>
        <v>0</v>
      </c>
      <c r="D49" s="755">
        <f>'IB_6.2.sz.mell'!D49</f>
        <v>0</v>
      </c>
      <c r="E49" s="880"/>
    </row>
    <row r="50" spans="1:5" ht="12" customHeight="1" x14ac:dyDescent="0.25">
      <c r="A50" s="461" t="s">
        <v>101</v>
      </c>
      <c r="B50" s="8" t="s">
        <v>184</v>
      </c>
      <c r="C50" s="755">
        <f>'IB_6.2.sz.mell'!C50</f>
        <v>0</v>
      </c>
      <c r="D50" s="755">
        <f>'IB_6.2.sz.mell'!D50</f>
        <v>0</v>
      </c>
      <c r="E50" s="880"/>
    </row>
    <row r="51" spans="1:5" ht="12" customHeight="1" thickBot="1" x14ac:dyDescent="0.3">
      <c r="A51" s="461" t="s">
        <v>148</v>
      </c>
      <c r="B51" s="8" t="s">
        <v>185</v>
      </c>
      <c r="C51" s="755">
        <f>'IB_6.2.sz.mell'!C51</f>
        <v>0</v>
      </c>
      <c r="D51" s="755">
        <f>'IB_6.2.sz.mell'!D51</f>
        <v>0</v>
      </c>
      <c r="E51" s="880"/>
    </row>
    <row r="52" spans="1:5" ht="12" customHeight="1" thickBot="1" x14ac:dyDescent="0.3">
      <c r="A52" s="209" t="s">
        <v>19</v>
      </c>
      <c r="B52" s="128" t="s">
        <v>416</v>
      </c>
      <c r="C52" s="322">
        <f>'IB_6.2.sz.mell'!C52</f>
        <v>0</v>
      </c>
      <c r="D52" s="322">
        <f>'IB_6.2.sz.mell'!D52</f>
        <v>0</v>
      </c>
      <c r="E52" s="371">
        <f>SUM(E53:E55)</f>
        <v>0</v>
      </c>
    </row>
    <row r="53" spans="1:5" s="469" customFormat="1" ht="12" customHeight="1" x14ac:dyDescent="0.25">
      <c r="A53" s="461" t="s">
        <v>104</v>
      </c>
      <c r="B53" s="9" t="s">
        <v>230</v>
      </c>
      <c r="C53" s="1483">
        <f>'IB_6.2.sz.mell'!C53</f>
        <v>0</v>
      </c>
      <c r="D53" s="1483">
        <f>'IB_6.2.sz.mell'!D53</f>
        <v>0</v>
      </c>
      <c r="E53" s="884"/>
    </row>
    <row r="54" spans="1:5" ht="12" customHeight="1" x14ac:dyDescent="0.25">
      <c r="A54" s="461" t="s">
        <v>105</v>
      </c>
      <c r="B54" s="8" t="s">
        <v>187</v>
      </c>
      <c r="C54" s="755">
        <f>'IB_6.2.sz.mell'!C54</f>
        <v>0</v>
      </c>
      <c r="D54" s="755">
        <f>'IB_6.2.sz.mell'!D54</f>
        <v>0</v>
      </c>
      <c r="E54" s="880"/>
    </row>
    <row r="55" spans="1:5" ht="12" customHeight="1" x14ac:dyDescent="0.25">
      <c r="A55" s="461" t="s">
        <v>106</v>
      </c>
      <c r="B55" s="8" t="s">
        <v>58</v>
      </c>
      <c r="C55" s="755">
        <f>'IB_6.2.sz.mell'!C55</f>
        <v>0</v>
      </c>
      <c r="D55" s="755">
        <f>'IB_6.2.sz.mell'!D55</f>
        <v>0</v>
      </c>
      <c r="E55" s="880"/>
    </row>
    <row r="56" spans="1:5" ht="12" customHeight="1" thickBot="1" x14ac:dyDescent="0.3">
      <c r="A56" s="461" t="s">
        <v>107</v>
      </c>
      <c r="B56" s="8" t="s">
        <v>524</v>
      </c>
      <c r="C56" s="755">
        <f>'IB_6.2.sz.mell'!C56</f>
        <v>0</v>
      </c>
      <c r="D56" s="755">
        <f>'IB_6.2.sz.mell'!D56</f>
        <v>0</v>
      </c>
      <c r="E56" s="880"/>
    </row>
    <row r="57" spans="1:5" ht="12" customHeight="1" thickBot="1" x14ac:dyDescent="0.3">
      <c r="A57" s="209" t="s">
        <v>20</v>
      </c>
      <c r="B57" s="128" t="s">
        <v>13</v>
      </c>
      <c r="C57" s="322">
        <f>'IB_6.2.sz.mell'!C57</f>
        <v>0</v>
      </c>
      <c r="D57" s="322">
        <f>'IB_6.2.sz.mell'!D57</f>
        <v>0</v>
      </c>
      <c r="E57" s="370"/>
    </row>
    <row r="58" spans="1:5" ht="15.15" customHeight="1" thickBot="1" x14ac:dyDescent="0.3">
      <c r="A58" s="209" t="s">
        <v>21</v>
      </c>
      <c r="B58" s="251" t="s">
        <v>529</v>
      </c>
      <c r="C58" s="970">
        <f>'IB_6.2.sz.mell'!C58</f>
        <v>0</v>
      </c>
      <c r="D58" s="970">
        <f>'IB_6.2.sz.mell'!D58</f>
        <v>0</v>
      </c>
      <c r="E58" s="374">
        <f>+E46+E52+E57</f>
        <v>0</v>
      </c>
    </row>
    <row r="59" spans="1:5" s="1434" customFormat="1" ht="13.8" thickBot="1" x14ac:dyDescent="0.3">
      <c r="A59" s="1433"/>
      <c r="C59" s="1430">
        <f>'IB_6.2.sz.mell'!C59</f>
        <v>0</v>
      </c>
      <c r="D59" s="1430">
        <f>'IB_6.2.sz.mell'!D59</f>
        <v>0</v>
      </c>
      <c r="E59" s="1436"/>
    </row>
    <row r="60" spans="1:5" ht="15.15" customHeight="1" thickBot="1" x14ac:dyDescent="0.3">
      <c r="A60" s="960" t="s">
        <v>846</v>
      </c>
      <c r="B60" s="961"/>
      <c r="C60" s="1508">
        <f>'IB_6.2.sz.mell'!C60</f>
        <v>0</v>
      </c>
      <c r="D60" s="1508">
        <f>'IB_6.2.sz.mell'!D60</f>
        <v>0</v>
      </c>
      <c r="E60" s="959"/>
    </row>
    <row r="61" spans="1:5" ht="14.4" customHeight="1" thickBot="1" x14ac:dyDescent="0.3">
      <c r="A61" s="962" t="s">
        <v>847</v>
      </c>
      <c r="B61" s="963"/>
      <c r="C61" s="1508">
        <f>'IB_6.2.sz.mell'!C61</f>
        <v>0</v>
      </c>
      <c r="D61" s="1508">
        <f>'IB_6.2.sz.mell'!D61</f>
        <v>0</v>
      </c>
      <c r="E61" s="959"/>
    </row>
  </sheetData>
  <sheetProtection sheet="1" formatCells="0"/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>
    <tabColor theme="5"/>
  </sheetPr>
  <dimension ref="A1:E61"/>
  <sheetViews>
    <sheetView zoomScale="120" zoomScaleNormal="120" workbookViewId="0">
      <selection activeCell="H14" sqref="H14"/>
    </sheetView>
  </sheetViews>
  <sheetFormatPr defaultColWidth="9.33203125" defaultRowHeight="13.2" x14ac:dyDescent="0.25"/>
  <cols>
    <col min="1" max="1" width="13" style="252" customWidth="1"/>
    <col min="2" max="2" width="59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CONCATENATE("6.2.1. melléklet ",Z_ALAPADATOK!A7," ",Z_ALAPADATOK!B7," ",Z_ALAPADATOK!C7," ",Z_ALAPADATOK!D7," ",Z_ALAPADATOK!E7," ",Z_ALAPADATOK!F7," ",Z_ALAPADATOK!G7," ",Z_ALAPADATOK!H7)</f>
        <v>6.2.1. melléklet a …. / 2020 ( … ) önkormányzati rendelethez</v>
      </c>
      <c r="C1" s="1833"/>
      <c r="D1" s="1833"/>
      <c r="E1" s="1833"/>
    </row>
    <row r="2" spans="1:5" s="465" customFormat="1" ht="23.4" thickBot="1" x14ac:dyDescent="0.3">
      <c r="A2" s="965" t="s">
        <v>848</v>
      </c>
      <c r="B2" s="1837" t="str">
        <f>CONCATENATE('Z_6.2.sz.mell'!B2:D2)</f>
        <v>Polgármesteri /közös/ hivatal</v>
      </c>
      <c r="C2" s="1838"/>
      <c r="D2" s="1839"/>
      <c r="E2" s="966" t="s">
        <v>59</v>
      </c>
    </row>
    <row r="3" spans="1:5" s="465" customFormat="1" ht="23.4" thickBot="1" x14ac:dyDescent="0.3">
      <c r="A3" s="965" t="s">
        <v>203</v>
      </c>
      <c r="B3" s="1837" t="s">
        <v>417</v>
      </c>
      <c r="C3" s="1838"/>
      <c r="D3" s="1839"/>
      <c r="E3" s="966" t="s">
        <v>59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CONCATENATE('Z_6.2.sz.mell'!E5)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'IB_6.2.1.sz.mell'!C8</f>
        <v>0</v>
      </c>
      <c r="D8" s="322">
        <f>'IB_6.2.1.sz.mell'!D8</f>
        <v>0</v>
      </c>
      <c r="E8" s="371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'IB_6.2.1.sz.mell'!C9</f>
        <v>0</v>
      </c>
      <c r="D9" s="1481">
        <f>'IB_6.2.1.sz.mell'!D9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'IB_6.2.1.sz.mell'!C10</f>
        <v>0</v>
      </c>
      <c r="D10" s="1478">
        <f>'IB_6.2.1.sz.mell'!D10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'IB_6.2.1.sz.mell'!C11</f>
        <v>0</v>
      </c>
      <c r="D11" s="1478">
        <f>'IB_6.2.1.sz.mell'!D11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'IB_6.2.1.sz.mell'!C12</f>
        <v>0</v>
      </c>
      <c r="D12" s="1478">
        <f>'IB_6.2.1.sz.mell'!D12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'IB_6.2.1.sz.mell'!C13</f>
        <v>0</v>
      </c>
      <c r="D13" s="1478">
        <f>'IB_6.2.1.sz.mell'!D13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'IB_6.2.1.sz.mell'!C14</f>
        <v>0</v>
      </c>
      <c r="D14" s="1478">
        <f>'IB_6.2.1.sz.mell'!D14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'IB_6.2.1.sz.mell'!C15</f>
        <v>0</v>
      </c>
      <c r="D15" s="1478">
        <f>'IB_6.2.1.sz.mell'!D15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'IB_6.2.1.sz.mell'!C16</f>
        <v>0</v>
      </c>
      <c r="D16" s="1482">
        <f>'IB_6.2.1.sz.mell'!D16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'IB_6.2.1.sz.mell'!C17</f>
        <v>0</v>
      </c>
      <c r="D17" s="1478">
        <f>'IB_6.2.1.sz.mell'!D17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'IB_6.2.1.sz.mell'!C18</f>
        <v>0</v>
      </c>
      <c r="D18" s="751">
        <f>'IB_6.2.1.sz.mell'!D18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'IB_6.2.1.sz.mell'!C19</f>
        <v>0</v>
      </c>
      <c r="D19" s="751">
        <f>'IB_6.2.1.sz.mell'!D19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'IB_6.2.1.sz.mell'!C20</f>
        <v>0</v>
      </c>
      <c r="D20" s="322">
        <f>'IB_6.2.1.sz.mell'!D20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'IB_6.2.1.sz.mell'!C21</f>
        <v>0</v>
      </c>
      <c r="D21" s="1478">
        <f>'IB_6.2.1.sz.mell'!D21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'IB_6.2.1.sz.mell'!C22</f>
        <v>0</v>
      </c>
      <c r="D22" s="1478">
        <f>'IB_6.2.1.sz.mell'!D22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'IB_6.2.1.sz.mell'!C23</f>
        <v>0</v>
      </c>
      <c r="D23" s="1478">
        <f>'IB_6.2.1.sz.mell'!D23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521</v>
      </c>
      <c r="C24" s="1478">
        <f>'IB_6.2.1.sz.mell'!C24</f>
        <v>0</v>
      </c>
      <c r="D24" s="1478">
        <f>'IB_6.2.1.sz.mell'!D24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'IB_6.2.1.sz.mell'!C25</f>
        <v>0</v>
      </c>
      <c r="D25" s="322">
        <f>'IB_6.2.1.sz.mell'!D25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522</v>
      </c>
      <c r="C26" s="322">
        <f>'IB_6.2.1.sz.mell'!C26</f>
        <v>0</v>
      </c>
      <c r="D26" s="322">
        <f>'IB_6.2.1.sz.mell'!D26</f>
        <v>0</v>
      </c>
      <c r="E26" s="371">
        <f>+E27+E28+E29</f>
        <v>0</v>
      </c>
    </row>
    <row r="27" spans="1:5" s="468" customFormat="1" ht="12" customHeight="1" x14ac:dyDescent="0.25">
      <c r="A27" s="462" t="s">
        <v>268</v>
      </c>
      <c r="B27" s="463" t="s">
        <v>263</v>
      </c>
      <c r="C27" s="1483">
        <f>'IB_6.2.1.sz.mell'!C27</f>
        <v>0</v>
      </c>
      <c r="D27" s="1483">
        <f>'IB_6.2.1.sz.mell'!D27</f>
        <v>0</v>
      </c>
      <c r="E27" s="884"/>
    </row>
    <row r="28" spans="1:5" s="468" customFormat="1" ht="12" customHeight="1" x14ac:dyDescent="0.25">
      <c r="A28" s="462" t="s">
        <v>269</v>
      </c>
      <c r="B28" s="463" t="s">
        <v>402</v>
      </c>
      <c r="C28" s="1478">
        <f>'IB_6.2.1.sz.mell'!C28</f>
        <v>0</v>
      </c>
      <c r="D28" s="1478">
        <f>'IB_6.2.1.sz.mell'!D28</f>
        <v>0</v>
      </c>
      <c r="E28" s="877"/>
    </row>
    <row r="29" spans="1:5" s="468" customFormat="1" ht="12" customHeight="1" x14ac:dyDescent="0.25">
      <c r="A29" s="462" t="s">
        <v>270</v>
      </c>
      <c r="B29" s="464" t="s">
        <v>405</v>
      </c>
      <c r="C29" s="1478">
        <f>'IB_6.2.1.sz.mell'!C29</f>
        <v>0</v>
      </c>
      <c r="D29" s="1478">
        <f>'IB_6.2.1.sz.mell'!D29</f>
        <v>0</v>
      </c>
      <c r="E29" s="877"/>
    </row>
    <row r="30" spans="1:5" s="468" customFormat="1" ht="12" customHeight="1" thickBot="1" x14ac:dyDescent="0.3">
      <c r="A30" s="461" t="s">
        <v>271</v>
      </c>
      <c r="B30" s="145" t="s">
        <v>523</v>
      </c>
      <c r="C30" s="1518">
        <f>'IB_6.2.1.sz.mell'!C30</f>
        <v>0</v>
      </c>
      <c r="D30" s="1518">
        <f>'IB_6.2.1.sz.mell'!D30</f>
        <v>0</v>
      </c>
      <c r="E30" s="969"/>
    </row>
    <row r="31" spans="1:5" s="468" customFormat="1" ht="12" customHeight="1" thickBot="1" x14ac:dyDescent="0.3">
      <c r="A31" s="209" t="s">
        <v>22</v>
      </c>
      <c r="B31" s="128" t="s">
        <v>406</v>
      </c>
      <c r="C31" s="322">
        <f>'IB_6.2.1.sz.mell'!C31</f>
        <v>0</v>
      </c>
      <c r="D31" s="322">
        <f>'IB_6.2.1.sz.mell'!D31</f>
        <v>0</v>
      </c>
      <c r="E31" s="371">
        <f>+E32+E33+E34</f>
        <v>0</v>
      </c>
    </row>
    <row r="32" spans="1:5" s="468" customFormat="1" ht="12" customHeight="1" x14ac:dyDescent="0.25">
      <c r="A32" s="462" t="s">
        <v>91</v>
      </c>
      <c r="B32" s="463" t="s">
        <v>291</v>
      </c>
      <c r="C32" s="1483">
        <f>'IB_6.2.1.sz.mell'!C32</f>
        <v>0</v>
      </c>
      <c r="D32" s="1483">
        <f>'IB_6.2.1.sz.mell'!D32</f>
        <v>0</v>
      </c>
      <c r="E32" s="884"/>
    </row>
    <row r="33" spans="1:5" s="468" customFormat="1" ht="12" customHeight="1" x14ac:dyDescent="0.25">
      <c r="A33" s="462" t="s">
        <v>92</v>
      </c>
      <c r="B33" s="464" t="s">
        <v>292</v>
      </c>
      <c r="C33" s="757">
        <f>'IB_6.2.1.sz.mell'!C33</f>
        <v>0</v>
      </c>
      <c r="D33" s="757">
        <f>'IB_6.2.1.sz.mell'!D33</f>
        <v>0</v>
      </c>
      <c r="E33" s="879"/>
    </row>
    <row r="34" spans="1:5" s="468" customFormat="1" ht="12" customHeight="1" thickBot="1" x14ac:dyDescent="0.3">
      <c r="A34" s="461" t="s">
        <v>93</v>
      </c>
      <c r="B34" s="145" t="s">
        <v>293</v>
      </c>
      <c r="C34" s="1518">
        <f>'IB_6.2.1.sz.mell'!C34</f>
        <v>0</v>
      </c>
      <c r="D34" s="1518">
        <f>'IB_6.2.1.sz.mell'!D34</f>
        <v>0</v>
      </c>
      <c r="E34" s="969"/>
    </row>
    <row r="35" spans="1:5" s="378" customFormat="1" ht="12" customHeight="1" thickBot="1" x14ac:dyDescent="0.3">
      <c r="A35" s="209" t="s">
        <v>23</v>
      </c>
      <c r="B35" s="128" t="s">
        <v>376</v>
      </c>
      <c r="C35" s="322">
        <f>'IB_6.2.1.sz.mell'!C35</f>
        <v>0</v>
      </c>
      <c r="D35" s="322">
        <f>'IB_6.2.1.sz.mell'!D35</f>
        <v>0</v>
      </c>
      <c r="E35" s="370"/>
    </row>
    <row r="36" spans="1:5" s="378" customFormat="1" ht="12" customHeight="1" thickBot="1" x14ac:dyDescent="0.3">
      <c r="A36" s="209" t="s">
        <v>24</v>
      </c>
      <c r="B36" s="128" t="s">
        <v>407</v>
      </c>
      <c r="C36" s="322">
        <f>'IB_6.2.1.sz.mell'!C36</f>
        <v>0</v>
      </c>
      <c r="D36" s="322">
        <f>'IB_6.2.1.sz.mell'!D36</f>
        <v>0</v>
      </c>
      <c r="E36" s="370"/>
    </row>
    <row r="37" spans="1:5" s="378" customFormat="1" ht="12" customHeight="1" thickBot="1" x14ac:dyDescent="0.3">
      <c r="A37" s="201" t="s">
        <v>25</v>
      </c>
      <c r="B37" s="128" t="s">
        <v>408</v>
      </c>
      <c r="C37" s="322">
        <f>'IB_6.2.1.sz.mell'!C37</f>
        <v>0</v>
      </c>
      <c r="D37" s="322">
        <f>'IB_6.2.1.sz.mell'!D37</f>
        <v>0</v>
      </c>
      <c r="E37" s="371">
        <f>+E8+E20+E25+E26+E31+E35+E36</f>
        <v>0</v>
      </c>
    </row>
    <row r="38" spans="1:5" s="378" customFormat="1" ht="12" customHeight="1" thickBot="1" x14ac:dyDescent="0.3">
      <c r="A38" s="243" t="s">
        <v>26</v>
      </c>
      <c r="B38" s="128" t="s">
        <v>409</v>
      </c>
      <c r="C38" s="322">
        <f>'IB_6.2.1.sz.mell'!C38</f>
        <v>0</v>
      </c>
      <c r="D38" s="322">
        <f>'IB_6.2.1.sz.mell'!D38</f>
        <v>0</v>
      </c>
      <c r="E38" s="371">
        <f>+E39+E40+E41</f>
        <v>0</v>
      </c>
    </row>
    <row r="39" spans="1:5" s="378" customFormat="1" ht="12" customHeight="1" x14ac:dyDescent="0.25">
      <c r="A39" s="462" t="s">
        <v>410</v>
      </c>
      <c r="B39" s="463" t="s">
        <v>236</v>
      </c>
      <c r="C39" s="1483">
        <f>'IB_6.2.1.sz.mell'!C39</f>
        <v>0</v>
      </c>
      <c r="D39" s="1483">
        <f>'IB_6.2.1.sz.mell'!D39</f>
        <v>0</v>
      </c>
      <c r="E39" s="884"/>
    </row>
    <row r="40" spans="1:5" s="378" customFormat="1" ht="12" customHeight="1" x14ac:dyDescent="0.25">
      <c r="A40" s="462" t="s">
        <v>411</v>
      </c>
      <c r="B40" s="464" t="s">
        <v>2</v>
      </c>
      <c r="C40" s="757">
        <f>'IB_6.2.1.sz.mell'!C40</f>
        <v>0</v>
      </c>
      <c r="D40" s="757">
        <f>'IB_6.2.1.sz.mell'!D40</f>
        <v>0</v>
      </c>
      <c r="E40" s="879"/>
    </row>
    <row r="41" spans="1:5" s="468" customFormat="1" ht="12" customHeight="1" thickBot="1" x14ac:dyDescent="0.3">
      <c r="A41" s="461" t="s">
        <v>412</v>
      </c>
      <c r="B41" s="145" t="s">
        <v>413</v>
      </c>
      <c r="C41" s="1518">
        <f>'IB_6.2.1.sz.mell'!C41</f>
        <v>0</v>
      </c>
      <c r="D41" s="1518">
        <f>'IB_6.2.1.sz.mell'!D41</f>
        <v>0</v>
      </c>
      <c r="E41" s="969"/>
    </row>
    <row r="42" spans="1:5" s="468" customFormat="1" ht="15.15" customHeight="1" thickBot="1" x14ac:dyDescent="0.25">
      <c r="A42" s="243" t="s">
        <v>27</v>
      </c>
      <c r="B42" s="244" t="s">
        <v>414</v>
      </c>
      <c r="C42" s="970">
        <f>'IB_6.2.1.sz.mell'!C42</f>
        <v>0</v>
      </c>
      <c r="D42" s="970">
        <f>'IB_6.2.1.sz.mell'!D42</f>
        <v>0</v>
      </c>
      <c r="E42" s="374">
        <f>+E37+E38</f>
        <v>0</v>
      </c>
    </row>
    <row r="43" spans="1:5" s="468" customFormat="1" ht="15.15" customHeight="1" x14ac:dyDescent="0.25">
      <c r="A43" s="245"/>
      <c r="B43" s="246"/>
      <c r="C43" s="372"/>
    </row>
    <row r="44" spans="1:5" ht="13.8" thickBot="1" x14ac:dyDescent="0.3">
      <c r="A44" s="247"/>
      <c r="B44" s="248"/>
      <c r="C44" s="373"/>
    </row>
    <row r="45" spans="1:5" s="467" customFormat="1" ht="16.5" customHeight="1" thickBot="1" x14ac:dyDescent="0.3">
      <c r="A45" s="1758" t="s">
        <v>57</v>
      </c>
      <c r="B45" s="1835"/>
      <c r="C45" s="1835"/>
      <c r="D45" s="1835"/>
      <c r="E45" s="1836"/>
    </row>
    <row r="46" spans="1:5" s="469" customFormat="1" ht="12" customHeight="1" thickBot="1" x14ac:dyDescent="0.3">
      <c r="A46" s="209" t="s">
        <v>18</v>
      </c>
      <c r="B46" s="128" t="s">
        <v>415</v>
      </c>
      <c r="C46" s="322">
        <f>'IB_6.2.1.sz.mell'!C46</f>
        <v>0</v>
      </c>
      <c r="D46" s="322">
        <f>'IB_6.2.1.sz.mell'!D46</f>
        <v>0</v>
      </c>
      <c r="E46" s="371">
        <f>SUM(E47:E51)</f>
        <v>0</v>
      </c>
    </row>
    <row r="47" spans="1:5" ht="12" customHeight="1" x14ac:dyDescent="0.25">
      <c r="A47" s="461" t="s">
        <v>98</v>
      </c>
      <c r="B47" s="9" t="s">
        <v>49</v>
      </c>
      <c r="C47" s="1483">
        <f>'IB_6.2.1.sz.mell'!C47</f>
        <v>0</v>
      </c>
      <c r="D47" s="1483">
        <f>'IB_6.2.1.sz.mell'!D47</f>
        <v>0</v>
      </c>
      <c r="E47" s="884"/>
    </row>
    <row r="48" spans="1:5" ht="12" customHeight="1" x14ac:dyDescent="0.25">
      <c r="A48" s="461" t="s">
        <v>99</v>
      </c>
      <c r="B48" s="8" t="s">
        <v>183</v>
      </c>
      <c r="C48" s="755">
        <f>'IB_6.2.1.sz.mell'!C48</f>
        <v>0</v>
      </c>
      <c r="D48" s="755">
        <f>'IB_6.2.1.sz.mell'!D48</f>
        <v>0</v>
      </c>
      <c r="E48" s="880"/>
    </row>
    <row r="49" spans="1:5" ht="12" customHeight="1" x14ac:dyDescent="0.25">
      <c r="A49" s="461" t="s">
        <v>100</v>
      </c>
      <c r="B49" s="8" t="s">
        <v>140</v>
      </c>
      <c r="C49" s="755">
        <f>'IB_6.2.1.sz.mell'!C49</f>
        <v>0</v>
      </c>
      <c r="D49" s="755">
        <f>'IB_6.2.1.sz.mell'!D49</f>
        <v>0</v>
      </c>
      <c r="E49" s="880"/>
    </row>
    <row r="50" spans="1:5" ht="12" customHeight="1" x14ac:dyDescent="0.25">
      <c r="A50" s="461" t="s">
        <v>101</v>
      </c>
      <c r="B50" s="8" t="s">
        <v>184</v>
      </c>
      <c r="C50" s="755">
        <f>'IB_6.2.1.sz.mell'!C50</f>
        <v>0</v>
      </c>
      <c r="D50" s="755">
        <f>'IB_6.2.1.sz.mell'!D50</f>
        <v>0</v>
      </c>
      <c r="E50" s="880"/>
    </row>
    <row r="51" spans="1:5" ht="12" customHeight="1" thickBot="1" x14ac:dyDescent="0.3">
      <c r="A51" s="461" t="s">
        <v>148</v>
      </c>
      <c r="B51" s="8" t="s">
        <v>185</v>
      </c>
      <c r="C51" s="755">
        <f>'IB_6.2.1.sz.mell'!C51</f>
        <v>0</v>
      </c>
      <c r="D51" s="755">
        <f>'IB_6.2.1.sz.mell'!D51</f>
        <v>0</v>
      </c>
      <c r="E51" s="880"/>
    </row>
    <row r="52" spans="1:5" ht="12" customHeight="1" thickBot="1" x14ac:dyDescent="0.3">
      <c r="A52" s="209" t="s">
        <v>19</v>
      </c>
      <c r="B52" s="128" t="s">
        <v>416</v>
      </c>
      <c r="C52" s="322">
        <f>'IB_6.2.1.sz.mell'!C52</f>
        <v>0</v>
      </c>
      <c r="D52" s="322">
        <f>'IB_6.2.1.sz.mell'!D52</f>
        <v>0</v>
      </c>
      <c r="E52" s="371">
        <f>SUM(E53:E55)</f>
        <v>0</v>
      </c>
    </row>
    <row r="53" spans="1:5" s="469" customFormat="1" ht="12" customHeight="1" x14ac:dyDescent="0.25">
      <c r="A53" s="461" t="s">
        <v>104</v>
      </c>
      <c r="B53" s="9" t="s">
        <v>230</v>
      </c>
      <c r="C53" s="1483">
        <f>'IB_6.2.1.sz.mell'!C53</f>
        <v>0</v>
      </c>
      <c r="D53" s="1483">
        <f>'IB_6.2.1.sz.mell'!D53</f>
        <v>0</v>
      </c>
      <c r="E53" s="884"/>
    </row>
    <row r="54" spans="1:5" ht="12" customHeight="1" x14ac:dyDescent="0.25">
      <c r="A54" s="461" t="s">
        <v>105</v>
      </c>
      <c r="B54" s="8" t="s">
        <v>187</v>
      </c>
      <c r="C54" s="755">
        <f>'IB_6.2.1.sz.mell'!C54</f>
        <v>0</v>
      </c>
      <c r="D54" s="755">
        <f>'IB_6.2.1.sz.mell'!D54</f>
        <v>0</v>
      </c>
      <c r="E54" s="880"/>
    </row>
    <row r="55" spans="1:5" ht="12" customHeight="1" x14ac:dyDescent="0.25">
      <c r="A55" s="461" t="s">
        <v>106</v>
      </c>
      <c r="B55" s="8" t="s">
        <v>58</v>
      </c>
      <c r="C55" s="755">
        <f>'IB_6.2.1.sz.mell'!C55</f>
        <v>0</v>
      </c>
      <c r="D55" s="755">
        <f>'IB_6.2.1.sz.mell'!D55</f>
        <v>0</v>
      </c>
      <c r="E55" s="880"/>
    </row>
    <row r="56" spans="1:5" ht="12" customHeight="1" thickBot="1" x14ac:dyDescent="0.3">
      <c r="A56" s="461" t="s">
        <v>107</v>
      </c>
      <c r="B56" s="8" t="s">
        <v>524</v>
      </c>
      <c r="C56" s="755">
        <f>'IB_6.2.1.sz.mell'!C56</f>
        <v>0</v>
      </c>
      <c r="D56" s="755">
        <f>'IB_6.2.1.sz.mell'!D56</f>
        <v>0</v>
      </c>
      <c r="E56" s="880"/>
    </row>
    <row r="57" spans="1:5" ht="12" customHeight="1" thickBot="1" x14ac:dyDescent="0.3">
      <c r="A57" s="209" t="s">
        <v>20</v>
      </c>
      <c r="B57" s="128" t="s">
        <v>13</v>
      </c>
      <c r="C57" s="322">
        <f>'IB_6.2.1.sz.mell'!C57</f>
        <v>0</v>
      </c>
      <c r="D57" s="322">
        <f>'IB_6.2.1.sz.mell'!D57</f>
        <v>0</v>
      </c>
      <c r="E57" s="370"/>
    </row>
    <row r="58" spans="1:5" ht="15.15" customHeight="1" thickBot="1" x14ac:dyDescent="0.3">
      <c r="A58" s="209" t="s">
        <v>21</v>
      </c>
      <c r="B58" s="251" t="s">
        <v>529</v>
      </c>
      <c r="C58" s="970">
        <f>'IB_6.2.1.sz.mell'!C58</f>
        <v>0</v>
      </c>
      <c r="D58" s="970">
        <f>'IB_6.2.1.sz.mell'!D58</f>
        <v>0</v>
      </c>
      <c r="E58" s="374">
        <f>+E46+E52+E57</f>
        <v>0</v>
      </c>
    </row>
    <row r="59" spans="1:5" ht="13.8" thickBot="1" x14ac:dyDescent="0.3">
      <c r="C59" s="633">
        <f>'IB_6.2.1.sz.mell'!C59</f>
        <v>0</v>
      </c>
      <c r="D59" s="633">
        <f>'IB_6.2.1.sz.mell'!D59</f>
        <v>0</v>
      </c>
      <c r="E59" s="852"/>
    </row>
    <row r="60" spans="1:5" ht="15.15" customHeight="1" thickBot="1" x14ac:dyDescent="0.3">
      <c r="A60" s="960" t="s">
        <v>846</v>
      </c>
      <c r="B60" s="961"/>
      <c r="C60" s="1508">
        <f>'IB_6.2.1.sz.mell'!C60</f>
        <v>0</v>
      </c>
      <c r="D60" s="1508">
        <f>'IB_6.2.1.sz.mell'!D60</f>
        <v>0</v>
      </c>
      <c r="E60" s="959"/>
    </row>
    <row r="61" spans="1:5" ht="14.4" customHeight="1" thickBot="1" x14ac:dyDescent="0.3">
      <c r="A61" s="962" t="s">
        <v>847</v>
      </c>
      <c r="B61" s="963"/>
      <c r="C61" s="1508">
        <f>'IB_6.2.1.sz.mell'!C61</f>
        <v>0</v>
      </c>
      <c r="D61" s="1508">
        <f>'IB_6.2.1.sz.mell'!D61</f>
        <v>0</v>
      </c>
      <c r="E61" s="959"/>
    </row>
  </sheetData>
  <sheetProtection sheet="1" formatCells="0"/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>
    <tabColor theme="5"/>
  </sheetPr>
  <dimension ref="A1:E61"/>
  <sheetViews>
    <sheetView zoomScale="120" zoomScaleNormal="120" workbookViewId="0">
      <selection activeCell="I18" sqref="I18"/>
    </sheetView>
  </sheetViews>
  <sheetFormatPr defaultColWidth="9.33203125" defaultRowHeight="13.2" x14ac:dyDescent="0.25"/>
  <cols>
    <col min="1" max="1" width="13" style="252" customWidth="1"/>
    <col min="2" max="2" width="59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CONCATENATE("6.2.2. melléklet ",Z_ALAPADATOK!A7," ",Z_ALAPADATOK!B7," ",Z_ALAPADATOK!C7," ",Z_ALAPADATOK!D7," ",Z_ALAPADATOK!E7," ",Z_ALAPADATOK!F7," ",Z_ALAPADATOK!G7," ",Z_ALAPADATOK!H7)</f>
        <v>6.2.2. melléklet a …. / 2020 ( … ) önkormányzati rendelethez</v>
      </c>
      <c r="C1" s="1833"/>
      <c r="D1" s="1833"/>
      <c r="E1" s="1833"/>
    </row>
    <row r="2" spans="1:5" s="465" customFormat="1" ht="23.4" thickBot="1" x14ac:dyDescent="0.3">
      <c r="A2" s="965" t="s">
        <v>848</v>
      </c>
      <c r="B2" s="1837" t="str">
        <f>CONCATENATE('Z_6.2.1.sz.mell'!B2:D2)</f>
        <v>Polgármesteri /közös/ hivatal</v>
      </c>
      <c r="C2" s="1838"/>
      <c r="D2" s="1839"/>
      <c r="E2" s="966" t="s">
        <v>59</v>
      </c>
    </row>
    <row r="3" spans="1:5" s="465" customFormat="1" ht="23.4" thickBot="1" x14ac:dyDescent="0.3">
      <c r="A3" s="965" t="s">
        <v>203</v>
      </c>
      <c r="B3" s="1837" t="s">
        <v>418</v>
      </c>
      <c r="C3" s="1838"/>
      <c r="D3" s="1839"/>
      <c r="E3" s="966" t="s">
        <v>60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'Z_6.2.1.sz.mell'!E4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CONCATENATE('Z_6.2.1.sz.mell'!E5)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'IB_6.2.2.sz.mell'!C8</f>
        <v>0</v>
      </c>
      <c r="D8" s="322">
        <f>'IB_6.2.2.sz.mell'!D8</f>
        <v>0</v>
      </c>
      <c r="E8" s="371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'IB_6.2.2.sz.mell'!C9</f>
        <v>0</v>
      </c>
      <c r="D9" s="1481">
        <f>'IB_6.2.2.sz.mell'!D9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'IB_6.2.2.sz.mell'!C10</f>
        <v>0</v>
      </c>
      <c r="D10" s="1478">
        <f>'IB_6.2.2.sz.mell'!D10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'IB_6.2.2.sz.mell'!C11</f>
        <v>0</v>
      </c>
      <c r="D11" s="1478">
        <f>'IB_6.2.2.sz.mell'!D11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'IB_6.2.2.sz.mell'!C12</f>
        <v>0</v>
      </c>
      <c r="D12" s="1478">
        <f>'IB_6.2.2.sz.mell'!D12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'IB_6.2.2.sz.mell'!C13</f>
        <v>0</v>
      </c>
      <c r="D13" s="1478">
        <f>'IB_6.2.2.sz.mell'!D13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'IB_6.2.2.sz.mell'!C14</f>
        <v>0</v>
      </c>
      <c r="D14" s="1478">
        <f>'IB_6.2.2.sz.mell'!D14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'IB_6.2.2.sz.mell'!C15</f>
        <v>0</v>
      </c>
      <c r="D15" s="1478">
        <f>'IB_6.2.2.sz.mell'!D15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'IB_6.2.2.sz.mell'!C16</f>
        <v>0</v>
      </c>
      <c r="D16" s="1482">
        <f>'IB_6.2.2.sz.mell'!D16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'IB_6.2.2.sz.mell'!C17</f>
        <v>0</v>
      </c>
      <c r="D17" s="1478">
        <f>'IB_6.2.2.sz.mell'!D17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'IB_6.2.2.sz.mell'!C18</f>
        <v>0</v>
      </c>
      <c r="D18" s="751">
        <f>'IB_6.2.2.sz.mell'!D18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'IB_6.2.2.sz.mell'!C19</f>
        <v>0</v>
      </c>
      <c r="D19" s="751">
        <f>'IB_6.2.2.sz.mell'!D19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'IB_6.2.2.sz.mell'!C20</f>
        <v>0</v>
      </c>
      <c r="D20" s="322">
        <f>'IB_6.2.2.sz.mell'!D20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'IB_6.2.2.sz.mell'!C21</f>
        <v>0</v>
      </c>
      <c r="D21" s="1478">
        <f>'IB_6.2.2.sz.mell'!D21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'IB_6.2.2.sz.mell'!C22</f>
        <v>0</v>
      </c>
      <c r="D22" s="1478">
        <f>'IB_6.2.2.sz.mell'!D22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'IB_6.2.2.sz.mell'!C23</f>
        <v>0</v>
      </c>
      <c r="D23" s="1478">
        <f>'IB_6.2.2.sz.mell'!D23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521</v>
      </c>
      <c r="C24" s="1478">
        <f>'IB_6.2.2.sz.mell'!C24</f>
        <v>0</v>
      </c>
      <c r="D24" s="1478">
        <f>'IB_6.2.2.sz.mell'!D24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'IB_6.2.2.sz.mell'!C25</f>
        <v>0</v>
      </c>
      <c r="D25" s="322">
        <f>'IB_6.2.2.sz.mell'!D25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522</v>
      </c>
      <c r="C26" s="322">
        <f>'IB_6.2.2.sz.mell'!C26</f>
        <v>0</v>
      </c>
      <c r="D26" s="322">
        <f>'IB_6.2.2.sz.mell'!D26</f>
        <v>0</v>
      </c>
      <c r="E26" s="371">
        <f>+E27+E28+E29</f>
        <v>0</v>
      </c>
    </row>
    <row r="27" spans="1:5" s="468" customFormat="1" ht="12" customHeight="1" x14ac:dyDescent="0.25">
      <c r="A27" s="462" t="s">
        <v>268</v>
      </c>
      <c r="B27" s="463" t="s">
        <v>263</v>
      </c>
      <c r="C27" s="1483">
        <f>'IB_6.2.2.sz.mell'!C27</f>
        <v>0</v>
      </c>
      <c r="D27" s="1483">
        <f>'IB_6.2.2.sz.mell'!D27</f>
        <v>0</v>
      </c>
      <c r="E27" s="884"/>
    </row>
    <row r="28" spans="1:5" s="468" customFormat="1" ht="12" customHeight="1" x14ac:dyDescent="0.25">
      <c r="A28" s="462" t="s">
        <v>269</v>
      </c>
      <c r="B28" s="463" t="s">
        <v>402</v>
      </c>
      <c r="C28" s="1478">
        <f>'IB_6.2.2.sz.mell'!C28</f>
        <v>0</v>
      </c>
      <c r="D28" s="1478">
        <f>'IB_6.2.2.sz.mell'!D28</f>
        <v>0</v>
      </c>
      <c r="E28" s="877"/>
    </row>
    <row r="29" spans="1:5" s="468" customFormat="1" ht="12" customHeight="1" x14ac:dyDescent="0.25">
      <c r="A29" s="462" t="s">
        <v>270</v>
      </c>
      <c r="B29" s="464" t="s">
        <v>405</v>
      </c>
      <c r="C29" s="1478">
        <f>'IB_6.2.2.sz.mell'!C29</f>
        <v>0</v>
      </c>
      <c r="D29" s="1478">
        <f>'IB_6.2.2.sz.mell'!D29</f>
        <v>0</v>
      </c>
      <c r="E29" s="877"/>
    </row>
    <row r="30" spans="1:5" s="468" customFormat="1" ht="12" customHeight="1" thickBot="1" x14ac:dyDescent="0.3">
      <c r="A30" s="461" t="s">
        <v>271</v>
      </c>
      <c r="B30" s="145" t="s">
        <v>523</v>
      </c>
      <c r="C30" s="1518">
        <f>'IB_6.2.2.sz.mell'!C30</f>
        <v>0</v>
      </c>
      <c r="D30" s="1518">
        <f>'IB_6.2.2.sz.mell'!D30</f>
        <v>0</v>
      </c>
      <c r="E30" s="969"/>
    </row>
    <row r="31" spans="1:5" s="468" customFormat="1" ht="12" customHeight="1" thickBot="1" x14ac:dyDescent="0.3">
      <c r="A31" s="209" t="s">
        <v>22</v>
      </c>
      <c r="B31" s="128" t="s">
        <v>406</v>
      </c>
      <c r="C31" s="322">
        <f>'IB_6.2.2.sz.mell'!C31</f>
        <v>0</v>
      </c>
      <c r="D31" s="322">
        <f>'IB_6.2.2.sz.mell'!D31</f>
        <v>0</v>
      </c>
      <c r="E31" s="371">
        <f>+E32+E33+E34</f>
        <v>0</v>
      </c>
    </row>
    <row r="32" spans="1:5" s="468" customFormat="1" ht="12" customHeight="1" x14ac:dyDescent="0.25">
      <c r="A32" s="462" t="s">
        <v>91</v>
      </c>
      <c r="B32" s="463" t="s">
        <v>291</v>
      </c>
      <c r="C32" s="1483">
        <f>'IB_6.2.2.sz.mell'!C32</f>
        <v>0</v>
      </c>
      <c r="D32" s="1483">
        <f>'IB_6.2.2.sz.mell'!D32</f>
        <v>0</v>
      </c>
      <c r="E32" s="884"/>
    </row>
    <row r="33" spans="1:5" s="468" customFormat="1" ht="12" customHeight="1" x14ac:dyDescent="0.25">
      <c r="A33" s="462" t="s">
        <v>92</v>
      </c>
      <c r="B33" s="464" t="s">
        <v>292</v>
      </c>
      <c r="C33" s="757">
        <f>'IB_6.2.2.sz.mell'!C33</f>
        <v>0</v>
      </c>
      <c r="D33" s="757">
        <f>'IB_6.2.2.sz.mell'!D33</f>
        <v>0</v>
      </c>
      <c r="E33" s="879"/>
    </row>
    <row r="34" spans="1:5" s="468" customFormat="1" ht="12" customHeight="1" thickBot="1" x14ac:dyDescent="0.3">
      <c r="A34" s="461" t="s">
        <v>93</v>
      </c>
      <c r="B34" s="145" t="s">
        <v>293</v>
      </c>
      <c r="C34" s="1518">
        <f>'IB_6.2.2.sz.mell'!C34</f>
        <v>0</v>
      </c>
      <c r="D34" s="1518">
        <f>'IB_6.2.2.sz.mell'!D34</f>
        <v>0</v>
      </c>
      <c r="E34" s="969"/>
    </row>
    <row r="35" spans="1:5" s="378" customFormat="1" ht="12" customHeight="1" thickBot="1" x14ac:dyDescent="0.3">
      <c r="A35" s="209" t="s">
        <v>23</v>
      </c>
      <c r="B35" s="128" t="s">
        <v>376</v>
      </c>
      <c r="C35" s="322">
        <f>'IB_6.2.2.sz.mell'!C35</f>
        <v>0</v>
      </c>
      <c r="D35" s="322">
        <f>'IB_6.2.2.sz.mell'!D35</f>
        <v>0</v>
      </c>
      <c r="E35" s="370"/>
    </row>
    <row r="36" spans="1:5" s="378" customFormat="1" ht="12" customHeight="1" thickBot="1" x14ac:dyDescent="0.3">
      <c r="A36" s="209" t="s">
        <v>24</v>
      </c>
      <c r="B36" s="128" t="s">
        <v>407</v>
      </c>
      <c r="C36" s="322">
        <f>'IB_6.2.2.sz.mell'!C36</f>
        <v>0</v>
      </c>
      <c r="D36" s="322">
        <f>'IB_6.2.2.sz.mell'!D36</f>
        <v>0</v>
      </c>
      <c r="E36" s="370"/>
    </row>
    <row r="37" spans="1:5" s="378" customFormat="1" ht="12" customHeight="1" thickBot="1" x14ac:dyDescent="0.3">
      <c r="A37" s="201" t="s">
        <v>25</v>
      </c>
      <c r="B37" s="128" t="s">
        <v>408</v>
      </c>
      <c r="C37" s="322">
        <f>'IB_6.2.2.sz.mell'!C37</f>
        <v>0</v>
      </c>
      <c r="D37" s="322">
        <f>'IB_6.2.2.sz.mell'!D37</f>
        <v>0</v>
      </c>
      <c r="E37" s="371">
        <f>+E8+E20+E25+E26+E31+E35+E36</f>
        <v>0</v>
      </c>
    </row>
    <row r="38" spans="1:5" s="378" customFormat="1" ht="12" customHeight="1" thickBot="1" x14ac:dyDescent="0.3">
      <c r="A38" s="243" t="s">
        <v>26</v>
      </c>
      <c r="B38" s="128" t="s">
        <v>409</v>
      </c>
      <c r="C38" s="322">
        <f>'IB_6.2.2.sz.mell'!C38</f>
        <v>0</v>
      </c>
      <c r="D38" s="322">
        <f>'IB_6.2.2.sz.mell'!D38</f>
        <v>0</v>
      </c>
      <c r="E38" s="371">
        <f>+E39+E40+E41</f>
        <v>0</v>
      </c>
    </row>
    <row r="39" spans="1:5" s="378" customFormat="1" ht="12" customHeight="1" x14ac:dyDescent="0.25">
      <c r="A39" s="462" t="s">
        <v>410</v>
      </c>
      <c r="B39" s="463" t="s">
        <v>236</v>
      </c>
      <c r="C39" s="1483">
        <f>'IB_6.2.2.sz.mell'!C39</f>
        <v>0</v>
      </c>
      <c r="D39" s="1483">
        <f>'IB_6.2.2.sz.mell'!D39</f>
        <v>0</v>
      </c>
      <c r="E39" s="884"/>
    </row>
    <row r="40" spans="1:5" s="378" customFormat="1" ht="12" customHeight="1" x14ac:dyDescent="0.25">
      <c r="A40" s="462" t="s">
        <v>411</v>
      </c>
      <c r="B40" s="464" t="s">
        <v>2</v>
      </c>
      <c r="C40" s="757">
        <f>'IB_6.2.2.sz.mell'!C40</f>
        <v>0</v>
      </c>
      <c r="D40" s="757">
        <f>'IB_6.2.2.sz.mell'!D40</f>
        <v>0</v>
      </c>
      <c r="E40" s="879"/>
    </row>
    <row r="41" spans="1:5" s="468" customFormat="1" ht="12" customHeight="1" thickBot="1" x14ac:dyDescent="0.3">
      <c r="A41" s="461" t="s">
        <v>412</v>
      </c>
      <c r="B41" s="145" t="s">
        <v>413</v>
      </c>
      <c r="C41" s="1518">
        <f>'IB_6.2.2.sz.mell'!C41</f>
        <v>0</v>
      </c>
      <c r="D41" s="1518">
        <f>'IB_6.2.2.sz.mell'!D41</f>
        <v>0</v>
      </c>
      <c r="E41" s="969"/>
    </row>
    <row r="42" spans="1:5" s="468" customFormat="1" ht="15.15" customHeight="1" thickBot="1" x14ac:dyDescent="0.25">
      <c r="A42" s="243" t="s">
        <v>27</v>
      </c>
      <c r="B42" s="244" t="s">
        <v>414</v>
      </c>
      <c r="C42" s="970">
        <f>'IB_6.2.2.sz.mell'!C42</f>
        <v>0</v>
      </c>
      <c r="D42" s="970">
        <f>'IB_6.2.2.sz.mell'!D42</f>
        <v>0</v>
      </c>
      <c r="E42" s="374">
        <f>+E37+E38</f>
        <v>0</v>
      </c>
    </row>
    <row r="43" spans="1:5" s="468" customFormat="1" ht="15.15" customHeight="1" x14ac:dyDescent="0.25">
      <c r="A43" s="245"/>
      <c r="B43" s="246"/>
      <c r="C43" s="372"/>
    </row>
    <row r="44" spans="1:5" ht="13.8" thickBot="1" x14ac:dyDescent="0.3">
      <c r="A44" s="247"/>
      <c r="B44" s="248"/>
      <c r="C44" s="373"/>
    </row>
    <row r="45" spans="1:5" s="467" customFormat="1" ht="16.5" customHeight="1" thickBot="1" x14ac:dyDescent="0.3">
      <c r="A45" s="1758" t="s">
        <v>57</v>
      </c>
      <c r="B45" s="1835"/>
      <c r="C45" s="1835"/>
      <c r="D45" s="1835"/>
      <c r="E45" s="1836"/>
    </row>
    <row r="46" spans="1:5" s="469" customFormat="1" ht="12" customHeight="1" thickBot="1" x14ac:dyDescent="0.3">
      <c r="A46" s="209" t="s">
        <v>18</v>
      </c>
      <c r="B46" s="128" t="s">
        <v>415</v>
      </c>
      <c r="C46" s="322">
        <f>'IB_6.2.2.sz.mell'!C46</f>
        <v>0</v>
      </c>
      <c r="D46" s="322">
        <f>'IB_6.2.2.sz.mell'!D46</f>
        <v>0</v>
      </c>
      <c r="E46" s="371">
        <f>SUM(E47:E51)</f>
        <v>0</v>
      </c>
    </row>
    <row r="47" spans="1:5" ht="12" customHeight="1" x14ac:dyDescent="0.25">
      <c r="A47" s="461" t="s">
        <v>98</v>
      </c>
      <c r="B47" s="9" t="s">
        <v>49</v>
      </c>
      <c r="C47" s="1483">
        <f>'IB_6.2.2.sz.mell'!C47</f>
        <v>0</v>
      </c>
      <c r="D47" s="1483">
        <f>'IB_6.2.2.sz.mell'!D47</f>
        <v>0</v>
      </c>
      <c r="E47" s="884"/>
    </row>
    <row r="48" spans="1:5" ht="12" customHeight="1" x14ac:dyDescent="0.25">
      <c r="A48" s="461" t="s">
        <v>99</v>
      </c>
      <c r="B48" s="8" t="s">
        <v>183</v>
      </c>
      <c r="C48" s="755">
        <f>'IB_6.2.2.sz.mell'!C48</f>
        <v>0</v>
      </c>
      <c r="D48" s="755">
        <f>'IB_6.2.2.sz.mell'!D48</f>
        <v>0</v>
      </c>
      <c r="E48" s="880"/>
    </row>
    <row r="49" spans="1:5" ht="12" customHeight="1" x14ac:dyDescent="0.25">
      <c r="A49" s="461" t="s">
        <v>100</v>
      </c>
      <c r="B49" s="8" t="s">
        <v>140</v>
      </c>
      <c r="C49" s="755">
        <f>'IB_6.2.2.sz.mell'!C49</f>
        <v>0</v>
      </c>
      <c r="D49" s="755">
        <f>'IB_6.2.2.sz.mell'!D49</f>
        <v>0</v>
      </c>
      <c r="E49" s="880"/>
    </row>
    <row r="50" spans="1:5" ht="12" customHeight="1" x14ac:dyDescent="0.25">
      <c r="A50" s="461" t="s">
        <v>101</v>
      </c>
      <c r="B50" s="8" t="s">
        <v>184</v>
      </c>
      <c r="C50" s="755">
        <f>'IB_6.2.2.sz.mell'!C50</f>
        <v>0</v>
      </c>
      <c r="D50" s="755">
        <f>'IB_6.2.2.sz.mell'!D50</f>
        <v>0</v>
      </c>
      <c r="E50" s="880"/>
    </row>
    <row r="51" spans="1:5" ht="12" customHeight="1" thickBot="1" x14ac:dyDescent="0.3">
      <c r="A51" s="461" t="s">
        <v>148</v>
      </c>
      <c r="B51" s="8" t="s">
        <v>185</v>
      </c>
      <c r="C51" s="755">
        <f>'IB_6.2.2.sz.mell'!C51</f>
        <v>0</v>
      </c>
      <c r="D51" s="755">
        <f>'IB_6.2.2.sz.mell'!D51</f>
        <v>0</v>
      </c>
      <c r="E51" s="880"/>
    </row>
    <row r="52" spans="1:5" ht="12" customHeight="1" thickBot="1" x14ac:dyDescent="0.3">
      <c r="A52" s="209" t="s">
        <v>19</v>
      </c>
      <c r="B52" s="128" t="s">
        <v>416</v>
      </c>
      <c r="C52" s="322">
        <f>'IB_6.2.2.sz.mell'!C52</f>
        <v>0</v>
      </c>
      <c r="D52" s="322">
        <f>'IB_6.2.2.sz.mell'!D52</f>
        <v>0</v>
      </c>
      <c r="E52" s="371">
        <f>SUM(E53:E55)</f>
        <v>0</v>
      </c>
    </row>
    <row r="53" spans="1:5" s="469" customFormat="1" ht="12" customHeight="1" x14ac:dyDescent="0.25">
      <c r="A53" s="461" t="s">
        <v>104</v>
      </c>
      <c r="B53" s="9" t="s">
        <v>230</v>
      </c>
      <c r="C53" s="1483">
        <f>'IB_6.2.2.sz.mell'!C53</f>
        <v>0</v>
      </c>
      <c r="D53" s="1483">
        <f>'IB_6.2.2.sz.mell'!D53</f>
        <v>0</v>
      </c>
      <c r="E53" s="884"/>
    </row>
    <row r="54" spans="1:5" ht="12" customHeight="1" x14ac:dyDescent="0.25">
      <c r="A54" s="461" t="s">
        <v>105</v>
      </c>
      <c r="B54" s="8" t="s">
        <v>187</v>
      </c>
      <c r="C54" s="755">
        <f>'IB_6.2.2.sz.mell'!C54</f>
        <v>0</v>
      </c>
      <c r="D54" s="755">
        <f>'IB_6.2.2.sz.mell'!D54</f>
        <v>0</v>
      </c>
      <c r="E54" s="880"/>
    </row>
    <row r="55" spans="1:5" ht="12" customHeight="1" x14ac:dyDescent="0.25">
      <c r="A55" s="461" t="s">
        <v>106</v>
      </c>
      <c r="B55" s="8" t="s">
        <v>58</v>
      </c>
      <c r="C55" s="755">
        <f>'IB_6.2.2.sz.mell'!C55</f>
        <v>0</v>
      </c>
      <c r="D55" s="755">
        <f>'IB_6.2.2.sz.mell'!D55</f>
        <v>0</v>
      </c>
      <c r="E55" s="880"/>
    </row>
    <row r="56" spans="1:5" ht="12" customHeight="1" thickBot="1" x14ac:dyDescent="0.3">
      <c r="A56" s="461" t="s">
        <v>107</v>
      </c>
      <c r="B56" s="8" t="s">
        <v>524</v>
      </c>
      <c r="C56" s="755">
        <f>'IB_6.2.2.sz.mell'!C56</f>
        <v>0</v>
      </c>
      <c r="D56" s="755">
        <f>'IB_6.2.2.sz.mell'!D56</f>
        <v>0</v>
      </c>
      <c r="E56" s="880"/>
    </row>
    <row r="57" spans="1:5" ht="12" customHeight="1" thickBot="1" x14ac:dyDescent="0.3">
      <c r="A57" s="209" t="s">
        <v>20</v>
      </c>
      <c r="B57" s="128" t="s">
        <v>13</v>
      </c>
      <c r="C57" s="322">
        <f>'IB_6.2.2.sz.mell'!C57</f>
        <v>0</v>
      </c>
      <c r="D57" s="322">
        <f>'IB_6.2.2.sz.mell'!D57</f>
        <v>0</v>
      </c>
      <c r="E57" s="370"/>
    </row>
    <row r="58" spans="1:5" ht="15.15" customHeight="1" thickBot="1" x14ac:dyDescent="0.3">
      <c r="A58" s="209" t="s">
        <v>21</v>
      </c>
      <c r="B58" s="251" t="s">
        <v>529</v>
      </c>
      <c r="C58" s="970">
        <f>'IB_6.2.2.sz.mell'!C58</f>
        <v>0</v>
      </c>
      <c r="D58" s="970">
        <f>'IB_6.2.2.sz.mell'!D58</f>
        <v>0</v>
      </c>
      <c r="E58" s="374">
        <f>+E46+E52+E57</f>
        <v>0</v>
      </c>
    </row>
    <row r="59" spans="1:5" ht="13.8" thickBot="1" x14ac:dyDescent="0.3">
      <c r="C59" s="633">
        <f>'IB_6.2.2.sz.mell'!C59</f>
        <v>0</v>
      </c>
      <c r="D59" s="633">
        <f>'IB_6.2.2.sz.mell'!D59</f>
        <v>0</v>
      </c>
      <c r="E59" s="852"/>
    </row>
    <row r="60" spans="1:5" ht="15.15" customHeight="1" thickBot="1" x14ac:dyDescent="0.3">
      <c r="A60" s="960" t="s">
        <v>846</v>
      </c>
      <c r="B60" s="961"/>
      <c r="C60" s="1508">
        <f>'IB_6.2.2.sz.mell'!C60</f>
        <v>0</v>
      </c>
      <c r="D60" s="1508">
        <f>'IB_6.2.2.sz.mell'!D60</f>
        <v>0</v>
      </c>
      <c r="E60" s="959"/>
    </row>
    <row r="61" spans="1:5" ht="14.4" customHeight="1" thickBot="1" x14ac:dyDescent="0.3">
      <c r="A61" s="962" t="s">
        <v>847</v>
      </c>
      <c r="B61" s="963"/>
      <c r="C61" s="1508">
        <f>'IB_6.2.2.sz.mell'!C61</f>
        <v>0</v>
      </c>
      <c r="D61" s="1508">
        <f>'IB_6.2.2.sz.mell'!D61</f>
        <v>0</v>
      </c>
      <c r="E61" s="959"/>
    </row>
  </sheetData>
  <sheetProtection sheet="1" formatCells="0"/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>
    <tabColor theme="5"/>
  </sheetPr>
  <dimension ref="A1:E61"/>
  <sheetViews>
    <sheetView zoomScale="120" zoomScaleNormal="120" workbookViewId="0">
      <selection activeCell="K44" sqref="K44"/>
    </sheetView>
  </sheetViews>
  <sheetFormatPr defaultColWidth="9.33203125" defaultRowHeight="13.2" x14ac:dyDescent="0.25"/>
  <cols>
    <col min="1" max="1" width="13" style="252" customWidth="1"/>
    <col min="2" max="2" width="59" style="253" customWidth="1"/>
    <col min="3" max="5" width="15.77734375" style="253" customWidth="1"/>
    <col min="6" max="16384" width="9.33203125" style="253"/>
  </cols>
  <sheetData>
    <row r="1" spans="1:5" s="233" customFormat="1" ht="21.15" customHeight="1" thickBot="1" x14ac:dyDescent="0.3">
      <c r="A1" s="611"/>
      <c r="B1" s="1716" t="str">
        <f>CONCATENATE("6.2.3. melléklet ",Z_ALAPADATOK!A7," ",Z_ALAPADATOK!B7," ",Z_ALAPADATOK!C7," ",Z_ALAPADATOK!D7," ",Z_ALAPADATOK!E7," ",Z_ALAPADATOK!F7," ",Z_ALAPADATOK!G7," ",Z_ALAPADATOK!H7)</f>
        <v>6.2.3. melléklet a …. / 2020 ( … ) önkormányzati rendelethez</v>
      </c>
      <c r="C1" s="1842"/>
      <c r="D1" s="1842"/>
      <c r="E1" s="1842"/>
    </row>
    <row r="2" spans="1:5" s="465" customFormat="1" ht="23.4" thickBot="1" x14ac:dyDescent="0.3">
      <c r="A2" s="965" t="s">
        <v>848</v>
      </c>
      <c r="B2" s="1837" t="str">
        <f>CONCATENATE('Z_6.2.2.sz.mell'!B2:D2)</f>
        <v>Polgármesteri /közös/ hivatal</v>
      </c>
      <c r="C2" s="1838"/>
      <c r="D2" s="1839"/>
      <c r="E2" s="966" t="s">
        <v>59</v>
      </c>
    </row>
    <row r="3" spans="1:5" s="465" customFormat="1" ht="23.4" thickBot="1" x14ac:dyDescent="0.3">
      <c r="A3" s="965" t="s">
        <v>203</v>
      </c>
      <c r="B3" s="1837" t="s">
        <v>530</v>
      </c>
      <c r="C3" s="1838"/>
      <c r="D3" s="1839"/>
      <c r="E3" s="966" t="s">
        <v>431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'Z_6.2.2.sz.mell'!E4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CONCATENATE('Z_6.2.2.sz.mell'!E5)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'IB_6.2.3.sz.mell'!C8</f>
        <v>0</v>
      </c>
      <c r="D8" s="322">
        <f>'IB_6.2.3.sz.mell'!D8</f>
        <v>0</v>
      </c>
      <c r="E8" s="371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'IB_6.2.3.sz.mell'!C9</f>
        <v>0</v>
      </c>
      <c r="D9" s="1481">
        <f>'IB_6.2.3.sz.mell'!D9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'IB_6.2.3.sz.mell'!C10</f>
        <v>0</v>
      </c>
      <c r="D10" s="1478">
        <f>'IB_6.2.3.sz.mell'!D10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'IB_6.2.3.sz.mell'!C11</f>
        <v>0</v>
      </c>
      <c r="D11" s="1478">
        <f>'IB_6.2.3.sz.mell'!D11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'IB_6.2.3.sz.mell'!C12</f>
        <v>0</v>
      </c>
      <c r="D12" s="1478">
        <f>'IB_6.2.3.sz.mell'!D12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'IB_6.2.3.sz.mell'!C13</f>
        <v>0</v>
      </c>
      <c r="D13" s="1478">
        <f>'IB_6.2.3.sz.mell'!D13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'IB_6.2.3.sz.mell'!C14</f>
        <v>0</v>
      </c>
      <c r="D14" s="1478">
        <f>'IB_6.2.3.sz.mell'!D14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'IB_6.2.3.sz.mell'!C15</f>
        <v>0</v>
      </c>
      <c r="D15" s="1478">
        <f>'IB_6.2.3.sz.mell'!D15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'IB_6.2.3.sz.mell'!C16</f>
        <v>0</v>
      </c>
      <c r="D16" s="1482">
        <f>'IB_6.2.3.sz.mell'!D16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'IB_6.2.3.sz.mell'!C17</f>
        <v>0</v>
      </c>
      <c r="D17" s="1478">
        <f>'IB_6.2.3.sz.mell'!D17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'IB_6.2.3.sz.mell'!C18</f>
        <v>0</v>
      </c>
      <c r="D18" s="751">
        <f>'IB_6.2.3.sz.mell'!D18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'IB_6.2.3.sz.mell'!C19</f>
        <v>0</v>
      </c>
      <c r="D19" s="751">
        <f>'IB_6.2.3.sz.mell'!D19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'IB_6.2.3.sz.mell'!C20</f>
        <v>0</v>
      </c>
      <c r="D20" s="322">
        <f>'IB_6.2.3.sz.mell'!D20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'IB_6.2.3.sz.mell'!C21</f>
        <v>0</v>
      </c>
      <c r="D21" s="1478">
        <f>'IB_6.2.3.sz.mell'!D21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'IB_6.2.3.sz.mell'!C22</f>
        <v>0</v>
      </c>
      <c r="D22" s="1478">
        <f>'IB_6.2.3.sz.mell'!D22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'IB_6.2.3.sz.mell'!C23</f>
        <v>0</v>
      </c>
      <c r="D23" s="1478">
        <f>'IB_6.2.3.sz.mell'!D23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521</v>
      </c>
      <c r="C24" s="1478">
        <f>'IB_6.2.3.sz.mell'!C24</f>
        <v>0</v>
      </c>
      <c r="D24" s="1478">
        <f>'IB_6.2.3.sz.mell'!D24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'IB_6.2.3.sz.mell'!C25</f>
        <v>0</v>
      </c>
      <c r="D25" s="322">
        <f>'IB_6.2.3.sz.mell'!D25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522</v>
      </c>
      <c r="C26" s="322">
        <f>'IB_6.2.3.sz.mell'!C26</f>
        <v>0</v>
      </c>
      <c r="D26" s="322">
        <f>'IB_6.2.3.sz.mell'!D26</f>
        <v>0</v>
      </c>
      <c r="E26" s="371">
        <f>+E27+E28+E29</f>
        <v>0</v>
      </c>
    </row>
    <row r="27" spans="1:5" s="468" customFormat="1" ht="12" customHeight="1" x14ac:dyDescent="0.25">
      <c r="A27" s="462" t="s">
        <v>268</v>
      </c>
      <c r="B27" s="463" t="s">
        <v>263</v>
      </c>
      <c r="C27" s="1483">
        <f>'IB_6.2.3.sz.mell'!C27</f>
        <v>0</v>
      </c>
      <c r="D27" s="1483">
        <f>'IB_6.2.3.sz.mell'!D27</f>
        <v>0</v>
      </c>
      <c r="E27" s="884"/>
    </row>
    <row r="28" spans="1:5" s="468" customFormat="1" ht="12" customHeight="1" x14ac:dyDescent="0.25">
      <c r="A28" s="462" t="s">
        <v>269</v>
      </c>
      <c r="B28" s="463" t="s">
        <v>402</v>
      </c>
      <c r="C28" s="1478">
        <f>'IB_6.2.3.sz.mell'!C28</f>
        <v>0</v>
      </c>
      <c r="D28" s="1478">
        <f>'IB_6.2.3.sz.mell'!D28</f>
        <v>0</v>
      </c>
      <c r="E28" s="877"/>
    </row>
    <row r="29" spans="1:5" s="468" customFormat="1" ht="12" customHeight="1" x14ac:dyDescent="0.25">
      <c r="A29" s="462" t="s">
        <v>270</v>
      </c>
      <c r="B29" s="464" t="s">
        <v>405</v>
      </c>
      <c r="C29" s="1478">
        <f>'IB_6.2.3.sz.mell'!C29</f>
        <v>0</v>
      </c>
      <c r="D29" s="1478">
        <f>'IB_6.2.3.sz.mell'!D29</f>
        <v>0</v>
      </c>
      <c r="E29" s="877"/>
    </row>
    <row r="30" spans="1:5" s="468" customFormat="1" ht="12" customHeight="1" thickBot="1" x14ac:dyDescent="0.3">
      <c r="A30" s="461" t="s">
        <v>271</v>
      </c>
      <c r="B30" s="145" t="s">
        <v>523</v>
      </c>
      <c r="C30" s="1518">
        <f>'IB_6.2.3.sz.mell'!C30</f>
        <v>0</v>
      </c>
      <c r="D30" s="1518">
        <f>'IB_6.2.3.sz.mell'!D30</f>
        <v>0</v>
      </c>
      <c r="E30" s="969"/>
    </row>
    <row r="31" spans="1:5" s="468" customFormat="1" ht="12" customHeight="1" thickBot="1" x14ac:dyDescent="0.3">
      <c r="A31" s="209" t="s">
        <v>22</v>
      </c>
      <c r="B31" s="128" t="s">
        <v>406</v>
      </c>
      <c r="C31" s="322">
        <f>'IB_6.2.3.sz.mell'!C31</f>
        <v>0</v>
      </c>
      <c r="D31" s="322">
        <f>'IB_6.2.3.sz.mell'!D31</f>
        <v>0</v>
      </c>
      <c r="E31" s="371">
        <f>+E32+E33+E34</f>
        <v>0</v>
      </c>
    </row>
    <row r="32" spans="1:5" s="468" customFormat="1" ht="12" customHeight="1" x14ac:dyDescent="0.25">
      <c r="A32" s="462" t="s">
        <v>91</v>
      </c>
      <c r="B32" s="463" t="s">
        <v>291</v>
      </c>
      <c r="C32" s="1483">
        <f>'IB_6.2.3.sz.mell'!C32</f>
        <v>0</v>
      </c>
      <c r="D32" s="1483">
        <f>'IB_6.2.3.sz.mell'!D32</f>
        <v>0</v>
      </c>
      <c r="E32" s="884"/>
    </row>
    <row r="33" spans="1:5" s="468" customFormat="1" ht="12" customHeight="1" x14ac:dyDescent="0.25">
      <c r="A33" s="462" t="s">
        <v>92</v>
      </c>
      <c r="B33" s="464" t="s">
        <v>292</v>
      </c>
      <c r="C33" s="757">
        <f>'IB_6.2.3.sz.mell'!C33</f>
        <v>0</v>
      </c>
      <c r="D33" s="757">
        <f>'IB_6.2.3.sz.mell'!D33</f>
        <v>0</v>
      </c>
      <c r="E33" s="879"/>
    </row>
    <row r="34" spans="1:5" s="468" customFormat="1" ht="12" customHeight="1" thickBot="1" x14ac:dyDescent="0.3">
      <c r="A34" s="461" t="s">
        <v>93</v>
      </c>
      <c r="B34" s="145" t="s">
        <v>293</v>
      </c>
      <c r="C34" s="1518">
        <f>'IB_6.2.3.sz.mell'!C34</f>
        <v>0</v>
      </c>
      <c r="D34" s="1518">
        <f>'IB_6.2.3.sz.mell'!D34</f>
        <v>0</v>
      </c>
      <c r="E34" s="969"/>
    </row>
    <row r="35" spans="1:5" s="378" customFormat="1" ht="12" customHeight="1" thickBot="1" x14ac:dyDescent="0.3">
      <c r="A35" s="209" t="s">
        <v>23</v>
      </c>
      <c r="B35" s="128" t="s">
        <v>376</v>
      </c>
      <c r="C35" s="322">
        <f>'IB_6.2.3.sz.mell'!C35</f>
        <v>0</v>
      </c>
      <c r="D35" s="322">
        <f>'IB_6.2.3.sz.mell'!D35</f>
        <v>0</v>
      </c>
      <c r="E35" s="370"/>
    </row>
    <row r="36" spans="1:5" s="378" customFormat="1" ht="12" customHeight="1" thickBot="1" x14ac:dyDescent="0.3">
      <c r="A36" s="209" t="s">
        <v>24</v>
      </c>
      <c r="B36" s="128" t="s">
        <v>407</v>
      </c>
      <c r="C36" s="322">
        <f>'IB_6.2.3.sz.mell'!C36</f>
        <v>0</v>
      </c>
      <c r="D36" s="322">
        <f>'IB_6.2.3.sz.mell'!D36</f>
        <v>0</v>
      </c>
      <c r="E36" s="370"/>
    </row>
    <row r="37" spans="1:5" s="378" customFormat="1" ht="12" customHeight="1" thickBot="1" x14ac:dyDescent="0.3">
      <c r="A37" s="201" t="s">
        <v>25</v>
      </c>
      <c r="B37" s="128" t="s">
        <v>408</v>
      </c>
      <c r="C37" s="322">
        <f>'IB_6.2.3.sz.mell'!C37</f>
        <v>0</v>
      </c>
      <c r="D37" s="322">
        <f>'IB_6.2.3.sz.mell'!D37</f>
        <v>0</v>
      </c>
      <c r="E37" s="371">
        <f>+E8+E20+E25+E26+E31+E35+E36</f>
        <v>0</v>
      </c>
    </row>
    <row r="38" spans="1:5" s="378" customFormat="1" ht="12" customHeight="1" thickBot="1" x14ac:dyDescent="0.3">
      <c r="A38" s="243" t="s">
        <v>26</v>
      </c>
      <c r="B38" s="128" t="s">
        <v>409</v>
      </c>
      <c r="C38" s="322">
        <f>'IB_6.2.3.sz.mell'!C38</f>
        <v>0</v>
      </c>
      <c r="D38" s="322">
        <f>'IB_6.2.3.sz.mell'!D38</f>
        <v>0</v>
      </c>
      <c r="E38" s="371">
        <f>+E39+E40+E41</f>
        <v>0</v>
      </c>
    </row>
    <row r="39" spans="1:5" s="378" customFormat="1" ht="12" customHeight="1" x14ac:dyDescent="0.25">
      <c r="A39" s="462" t="s">
        <v>410</v>
      </c>
      <c r="B39" s="463" t="s">
        <v>236</v>
      </c>
      <c r="C39" s="1483">
        <f>'IB_6.2.3.sz.mell'!C39</f>
        <v>0</v>
      </c>
      <c r="D39" s="1483">
        <f>'IB_6.2.3.sz.mell'!D39</f>
        <v>0</v>
      </c>
      <c r="E39" s="884"/>
    </row>
    <row r="40" spans="1:5" s="378" customFormat="1" ht="12" customHeight="1" x14ac:dyDescent="0.25">
      <c r="A40" s="462" t="s">
        <v>411</v>
      </c>
      <c r="B40" s="464" t="s">
        <v>2</v>
      </c>
      <c r="C40" s="757">
        <f>'IB_6.2.3.sz.mell'!C40</f>
        <v>0</v>
      </c>
      <c r="D40" s="757">
        <f>'IB_6.2.3.sz.mell'!D40</f>
        <v>0</v>
      </c>
      <c r="E40" s="879"/>
    </row>
    <row r="41" spans="1:5" s="468" customFormat="1" ht="12" customHeight="1" thickBot="1" x14ac:dyDescent="0.3">
      <c r="A41" s="461" t="s">
        <v>412</v>
      </c>
      <c r="B41" s="145" t="s">
        <v>413</v>
      </c>
      <c r="C41" s="1518">
        <f>'IB_6.2.3.sz.mell'!C41</f>
        <v>0</v>
      </c>
      <c r="D41" s="1518">
        <f>'IB_6.2.3.sz.mell'!D41</f>
        <v>0</v>
      </c>
      <c r="E41" s="969"/>
    </row>
    <row r="42" spans="1:5" s="468" customFormat="1" ht="15.15" customHeight="1" thickBot="1" x14ac:dyDescent="0.25">
      <c r="A42" s="243" t="s">
        <v>27</v>
      </c>
      <c r="B42" s="244" t="s">
        <v>414</v>
      </c>
      <c r="C42" s="970">
        <f>'IB_6.2.3.sz.mell'!C42</f>
        <v>0</v>
      </c>
      <c r="D42" s="970">
        <f>'IB_6.2.3.sz.mell'!D42</f>
        <v>0</v>
      </c>
      <c r="E42" s="374">
        <f>+E37+E38</f>
        <v>0</v>
      </c>
    </row>
    <row r="43" spans="1:5" s="468" customFormat="1" ht="15.15" customHeight="1" x14ac:dyDescent="0.25">
      <c r="A43" s="245"/>
      <c r="B43" s="246"/>
      <c r="C43" s="372"/>
    </row>
    <row r="44" spans="1:5" ht="13.8" thickBot="1" x14ac:dyDescent="0.3">
      <c r="A44" s="247"/>
      <c r="B44" s="248"/>
      <c r="C44" s="373"/>
    </row>
    <row r="45" spans="1:5" s="467" customFormat="1" ht="16.5" customHeight="1" thickBot="1" x14ac:dyDescent="0.3">
      <c r="A45" s="1758" t="s">
        <v>57</v>
      </c>
      <c r="B45" s="1835"/>
      <c r="C45" s="1835"/>
      <c r="D45" s="1835"/>
      <c r="E45" s="1836"/>
    </row>
    <row r="46" spans="1:5" s="469" customFormat="1" ht="12" customHeight="1" thickBot="1" x14ac:dyDescent="0.3">
      <c r="A46" s="209" t="s">
        <v>18</v>
      </c>
      <c r="B46" s="128" t="s">
        <v>415</v>
      </c>
      <c r="C46" s="322">
        <f>'IB_6.2.3.sz.mell'!C46</f>
        <v>0</v>
      </c>
      <c r="D46" s="322">
        <f>'IB_6.2.3.sz.mell'!D46</f>
        <v>0</v>
      </c>
      <c r="E46" s="371">
        <f>SUM(E47:E51)</f>
        <v>0</v>
      </c>
    </row>
    <row r="47" spans="1:5" ht="12" customHeight="1" x14ac:dyDescent="0.25">
      <c r="A47" s="461" t="s">
        <v>98</v>
      </c>
      <c r="B47" s="9" t="s">
        <v>49</v>
      </c>
      <c r="C47" s="1483">
        <f>'IB_6.2.3.sz.mell'!C47</f>
        <v>0</v>
      </c>
      <c r="D47" s="1483">
        <f>'IB_6.2.3.sz.mell'!D47</f>
        <v>0</v>
      </c>
      <c r="E47" s="884"/>
    </row>
    <row r="48" spans="1:5" ht="12" customHeight="1" x14ac:dyDescent="0.25">
      <c r="A48" s="461" t="s">
        <v>99</v>
      </c>
      <c r="B48" s="8" t="s">
        <v>183</v>
      </c>
      <c r="C48" s="755">
        <f>'IB_6.2.3.sz.mell'!C48</f>
        <v>0</v>
      </c>
      <c r="D48" s="755">
        <f>'IB_6.2.3.sz.mell'!D48</f>
        <v>0</v>
      </c>
      <c r="E48" s="880"/>
    </row>
    <row r="49" spans="1:5" ht="12" customHeight="1" x14ac:dyDescent="0.25">
      <c r="A49" s="461" t="s">
        <v>100</v>
      </c>
      <c r="B49" s="8" t="s">
        <v>140</v>
      </c>
      <c r="C49" s="755">
        <f>'IB_6.2.3.sz.mell'!C49</f>
        <v>0</v>
      </c>
      <c r="D49" s="755">
        <f>'IB_6.2.3.sz.mell'!D49</f>
        <v>0</v>
      </c>
      <c r="E49" s="880"/>
    </row>
    <row r="50" spans="1:5" ht="12" customHeight="1" x14ac:dyDescent="0.25">
      <c r="A50" s="461" t="s">
        <v>101</v>
      </c>
      <c r="B50" s="8" t="s">
        <v>184</v>
      </c>
      <c r="C50" s="755">
        <f>'IB_6.2.3.sz.mell'!C50</f>
        <v>0</v>
      </c>
      <c r="D50" s="755">
        <f>'IB_6.2.3.sz.mell'!D50</f>
        <v>0</v>
      </c>
      <c r="E50" s="880"/>
    </row>
    <row r="51" spans="1:5" ht="12" customHeight="1" thickBot="1" x14ac:dyDescent="0.3">
      <c r="A51" s="461" t="s">
        <v>148</v>
      </c>
      <c r="B51" s="8" t="s">
        <v>185</v>
      </c>
      <c r="C51" s="755">
        <f>'IB_6.2.3.sz.mell'!C51</f>
        <v>0</v>
      </c>
      <c r="D51" s="755">
        <f>'IB_6.2.3.sz.mell'!D51</f>
        <v>0</v>
      </c>
      <c r="E51" s="880"/>
    </row>
    <row r="52" spans="1:5" ht="12" customHeight="1" thickBot="1" x14ac:dyDescent="0.3">
      <c r="A52" s="209" t="s">
        <v>19</v>
      </c>
      <c r="B52" s="128" t="s">
        <v>416</v>
      </c>
      <c r="C52" s="322">
        <f>'IB_6.2.3.sz.mell'!C52</f>
        <v>0</v>
      </c>
      <c r="D52" s="322">
        <f>'IB_6.2.3.sz.mell'!D52</f>
        <v>0</v>
      </c>
      <c r="E52" s="371">
        <f>SUM(E53:E55)</f>
        <v>0</v>
      </c>
    </row>
    <row r="53" spans="1:5" s="469" customFormat="1" ht="12" customHeight="1" x14ac:dyDescent="0.25">
      <c r="A53" s="461" t="s">
        <v>104</v>
      </c>
      <c r="B53" s="9" t="s">
        <v>230</v>
      </c>
      <c r="C53" s="1483">
        <f>'IB_6.2.3.sz.mell'!C53</f>
        <v>0</v>
      </c>
      <c r="D53" s="1483">
        <f>'IB_6.2.3.sz.mell'!D53</f>
        <v>0</v>
      </c>
      <c r="E53" s="884"/>
    </row>
    <row r="54" spans="1:5" ht="12" customHeight="1" x14ac:dyDescent="0.25">
      <c r="A54" s="461" t="s">
        <v>105</v>
      </c>
      <c r="B54" s="8" t="s">
        <v>187</v>
      </c>
      <c r="C54" s="755">
        <f>'IB_6.2.3.sz.mell'!C54</f>
        <v>0</v>
      </c>
      <c r="D54" s="755">
        <f>'IB_6.2.3.sz.mell'!D54</f>
        <v>0</v>
      </c>
      <c r="E54" s="880"/>
    </row>
    <row r="55" spans="1:5" ht="12" customHeight="1" x14ac:dyDescent="0.25">
      <c r="A55" s="461" t="s">
        <v>106</v>
      </c>
      <c r="B55" s="8" t="s">
        <v>58</v>
      </c>
      <c r="C55" s="755">
        <f>'IB_6.2.3.sz.mell'!C55</f>
        <v>0</v>
      </c>
      <c r="D55" s="755">
        <f>'IB_6.2.3.sz.mell'!D55</f>
        <v>0</v>
      </c>
      <c r="E55" s="880"/>
    </row>
    <row r="56" spans="1:5" ht="12" customHeight="1" thickBot="1" x14ac:dyDescent="0.3">
      <c r="A56" s="461" t="s">
        <v>107</v>
      </c>
      <c r="B56" s="8" t="s">
        <v>524</v>
      </c>
      <c r="C56" s="755">
        <f>'IB_6.2.3.sz.mell'!C56</f>
        <v>0</v>
      </c>
      <c r="D56" s="755">
        <f>'IB_6.2.3.sz.mell'!D56</f>
        <v>0</v>
      </c>
      <c r="E56" s="880"/>
    </row>
    <row r="57" spans="1:5" ht="12" customHeight="1" thickBot="1" x14ac:dyDescent="0.3">
      <c r="A57" s="209" t="s">
        <v>20</v>
      </c>
      <c r="B57" s="128" t="s">
        <v>13</v>
      </c>
      <c r="C57" s="322">
        <f>'IB_6.2.3.sz.mell'!C57</f>
        <v>0</v>
      </c>
      <c r="D57" s="322">
        <f>'IB_6.2.3.sz.mell'!D57</f>
        <v>0</v>
      </c>
      <c r="E57" s="370"/>
    </row>
    <row r="58" spans="1:5" ht="15.15" customHeight="1" thickBot="1" x14ac:dyDescent="0.3">
      <c r="A58" s="209" t="s">
        <v>21</v>
      </c>
      <c r="B58" s="251" t="s">
        <v>529</v>
      </c>
      <c r="C58" s="970">
        <f>'IB_6.2.3.sz.mell'!C58</f>
        <v>0</v>
      </c>
      <c r="D58" s="970">
        <f>'IB_6.2.3.sz.mell'!D58</f>
        <v>0</v>
      </c>
      <c r="E58" s="374">
        <f>+E46+E52+E57</f>
        <v>0</v>
      </c>
    </row>
    <row r="59" spans="1:5" ht="13.8" thickBot="1" x14ac:dyDescent="0.3">
      <c r="C59" s="633">
        <f>'IB_6.2.3.sz.mell'!C59</f>
        <v>0</v>
      </c>
      <c r="D59" s="633">
        <f>'IB_6.2.3.sz.mell'!D59</f>
        <v>0</v>
      </c>
      <c r="E59" s="852"/>
    </row>
    <row r="60" spans="1:5" ht="15.15" customHeight="1" thickBot="1" x14ac:dyDescent="0.3">
      <c r="A60" s="960" t="s">
        <v>846</v>
      </c>
      <c r="B60" s="961"/>
      <c r="C60" s="1508">
        <f>'IB_6.2.3.sz.mell'!C60</f>
        <v>0</v>
      </c>
      <c r="D60" s="1508">
        <f>'IB_6.2.3.sz.mell'!D60</f>
        <v>0</v>
      </c>
      <c r="E60" s="959"/>
    </row>
    <row r="61" spans="1:5" ht="14.4" customHeight="1" thickBot="1" x14ac:dyDescent="0.3">
      <c r="A61" s="962" t="s">
        <v>847</v>
      </c>
      <c r="B61" s="963"/>
      <c r="C61" s="1508">
        <f>'IB_6.2.3.sz.mell'!C61</f>
        <v>0</v>
      </c>
      <c r="D61" s="1508">
        <f>'IB_6.2.3.sz.mell'!D61</f>
        <v>0</v>
      </c>
      <c r="E61" s="959"/>
    </row>
  </sheetData>
  <sheetProtection sheet="1" formatCells="0"/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>
    <tabColor theme="5"/>
  </sheetPr>
  <dimension ref="A1:E60"/>
  <sheetViews>
    <sheetView zoomScale="120" zoomScaleNormal="120" workbookViewId="0">
      <selection activeCell="K61" sqref="K61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CONCATENATE("6.3. melléklet ",Z_ALAPADATOK!A7," ",Z_ALAPADATOK!B7," ",Z_ALAPADATOK!C7," ",Z_ALAPADATOK!D7," ",Z_ALAPADATOK!E7," ",Z_ALAPADATOK!F7," ",Z_ALAPADATOK!G7," ",Z_ALAPADATOK!H7)</f>
        <v>6.3. melléklet a …. / 2020 ( … ) önkormányzati rendelethez</v>
      </c>
      <c r="C1" s="1833"/>
      <c r="D1" s="1833"/>
      <c r="E1" s="1833"/>
    </row>
    <row r="2" spans="1:5" s="465" customFormat="1" ht="25.5" customHeight="1" thickBot="1" x14ac:dyDescent="0.3">
      <c r="A2" s="965" t="s">
        <v>848</v>
      </c>
      <c r="B2" s="1837" t="str">
        <f>CONCATENATE(Z_ALAPADATOK!B13)</f>
        <v>1 kvi név</v>
      </c>
      <c r="C2" s="1838"/>
      <c r="D2" s="1839"/>
      <c r="E2" s="966" t="s">
        <v>60</v>
      </c>
    </row>
    <row r="3" spans="1:5" s="465" customFormat="1" ht="23.4" thickBot="1" x14ac:dyDescent="0.3">
      <c r="A3" s="965" t="s">
        <v>203</v>
      </c>
      <c r="B3" s="1837" t="s">
        <v>398</v>
      </c>
      <c r="C3" s="1838"/>
      <c r="D3" s="1839"/>
      <c r="E3" s="966" t="s">
        <v>54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'Z_6.2.3.sz.mell'!E4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CONCATENATE('Z_6.2.3.sz.mell'!E5)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'IB_6.3.sz.mell'!C8</f>
        <v>0</v>
      </c>
      <c r="D8" s="322">
        <f>'IB_6.3.sz.mell'!D8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'IB_6.3.sz.mell'!C9</f>
        <v>0</v>
      </c>
      <c r="D9" s="1481">
        <f>'IB_6.3.sz.mell'!D9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'IB_6.3.sz.mell'!C10</f>
        <v>0</v>
      </c>
      <c r="D10" s="1519">
        <f>'IB_6.3.sz.mell'!D10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'IB_6.3.sz.mell'!C11</f>
        <v>0</v>
      </c>
      <c r="D11" s="1519">
        <f>'IB_6.3.sz.mell'!D11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'IB_6.3.sz.mell'!C12</f>
        <v>0</v>
      </c>
      <c r="D12" s="1519">
        <f>'IB_6.3.sz.mell'!D12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'IB_6.3.sz.mell'!C13</f>
        <v>0</v>
      </c>
      <c r="D13" s="1519">
        <f>'IB_6.3.sz.mell'!D13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'IB_6.3.sz.mell'!C14</f>
        <v>0</v>
      </c>
      <c r="D14" s="1519">
        <f>'IB_6.3.sz.mell'!D14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'IB_6.3.sz.mell'!C15</f>
        <v>0</v>
      </c>
      <c r="D15" s="1519">
        <f>'IB_6.3.sz.mell'!D15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'IB_6.3.sz.mell'!C16</f>
        <v>0</v>
      </c>
      <c r="D16" s="1520">
        <f>'IB_6.3.sz.mell'!D16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'IB_6.3.sz.mell'!C17</f>
        <v>0</v>
      </c>
      <c r="D17" s="1519">
        <f>'IB_6.3.sz.mell'!D17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'IB_6.3.sz.mell'!C18</f>
        <v>0</v>
      </c>
      <c r="D18" s="1363">
        <f>'IB_6.3.sz.mell'!D18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'IB_6.3.sz.mell'!C19</f>
        <v>0</v>
      </c>
      <c r="D19" s="1363">
        <f>'IB_6.3.sz.mell'!D19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'IB_6.3.sz.mell'!C20</f>
        <v>0</v>
      </c>
      <c r="D20" s="758">
        <f>'IB_6.3.sz.mell'!D20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'IB_6.3.sz.mell'!C21</f>
        <v>0</v>
      </c>
      <c r="D21" s="1519">
        <f>'IB_6.3.sz.mell'!D21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'IB_6.3.sz.mell'!C22</f>
        <v>0</v>
      </c>
      <c r="D22" s="1519">
        <f>'IB_6.3.sz.mell'!D22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'IB_6.3.sz.mell'!C23</f>
        <v>0</v>
      </c>
      <c r="D23" s="1519">
        <f>'IB_6.3.sz.mell'!D23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'IB_6.3.sz.mell'!C24</f>
        <v>0</v>
      </c>
      <c r="D24" s="1519">
        <f>'IB_6.3.sz.mell'!D24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'IB_6.3.sz.mell'!C25</f>
        <v>0</v>
      </c>
      <c r="D25" s="758">
        <f>'IB_6.3.sz.mell'!D25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'IB_6.3.sz.mell'!C26</f>
        <v>0</v>
      </c>
      <c r="D26" s="758">
        <f>'IB_6.3.sz.mell'!D26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'IB_6.3.sz.mell'!C27</f>
        <v>0</v>
      </c>
      <c r="D27" s="1521">
        <f>'IB_6.3.sz.mell'!D27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'IB_6.3.sz.mell'!C28</f>
        <v>0</v>
      </c>
      <c r="D28" s="1367">
        <f>'IB_6.3.sz.mell'!D28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'IB_6.3.sz.mell'!C29</f>
        <v>0</v>
      </c>
      <c r="D29" s="1522">
        <f>'IB_6.3.sz.mell'!D29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'IB_6.3.sz.mell'!C30</f>
        <v>0</v>
      </c>
      <c r="D30" s="758">
        <f>'IB_6.3.sz.mell'!D30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'IB_6.3.sz.mell'!C31</f>
        <v>0</v>
      </c>
      <c r="D31" s="1521">
        <f>'IB_6.3.sz.mell'!D31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'IB_6.3.sz.mell'!C32</f>
        <v>0</v>
      </c>
      <c r="D32" s="1367">
        <f>'IB_6.3.sz.mell'!D32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'IB_6.3.sz.mell'!C33</f>
        <v>0</v>
      </c>
      <c r="D33" s="1522">
        <f>'IB_6.3.sz.mell'!D33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'IB_6.3.sz.mell'!C34</f>
        <v>0</v>
      </c>
      <c r="D34" s="758">
        <f>'IB_6.3.sz.mell'!D34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'IB_6.3.sz.mell'!C35</f>
        <v>0</v>
      </c>
      <c r="D35" s="758">
        <f>'IB_6.3.sz.mell'!D35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'IB_6.3.sz.mell'!C36</f>
        <v>0</v>
      </c>
      <c r="D36" s="758">
        <f>'IB_6.3.sz.mell'!D36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'IB_6.3.sz.mell'!C37</f>
        <v>0</v>
      </c>
      <c r="D37" s="758">
        <f>'IB_6.3.sz.mell'!D37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'IB_6.3.sz.mell'!C38</f>
        <v>0</v>
      </c>
      <c r="D38" s="1521">
        <f>'IB_6.3.sz.mell'!D38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'IB_6.3.sz.mell'!C39</f>
        <v>0</v>
      </c>
      <c r="D39" s="1367">
        <f>'IB_6.3.sz.mell'!D39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'IB_6.3.sz.mell'!C40</f>
        <v>0</v>
      </c>
      <c r="D40" s="1522">
        <f>'IB_6.3.sz.mell'!D40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'IB_6.3.sz.mell'!C41</f>
        <v>0</v>
      </c>
      <c r="D41" s="971">
        <f>'IB_6.3.sz.mell'!D41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'IB_6.3.sz.mell'!C45</f>
        <v>0</v>
      </c>
      <c r="D45" s="758">
        <f>'IB_6.3.sz.mell'!D45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'IB_6.3.sz.mell'!C46</f>
        <v>0</v>
      </c>
      <c r="D46" s="1521">
        <f>'IB_6.3.sz.mell'!D46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'IB_6.3.sz.mell'!C47</f>
        <v>0</v>
      </c>
      <c r="D47" s="1365">
        <f>'IB_6.3.sz.mell'!D47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'IB_6.3.sz.mell'!C48</f>
        <v>0</v>
      </c>
      <c r="D48" s="1365">
        <f>'IB_6.3.sz.mell'!D48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'IB_6.3.sz.mell'!C49</f>
        <v>0</v>
      </c>
      <c r="D49" s="1365">
        <f>'IB_6.3.sz.mell'!D49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'IB_6.3.sz.mell'!C50</f>
        <v>0</v>
      </c>
      <c r="D50" s="1365">
        <f>'IB_6.3.sz.mell'!D50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'IB_6.3.sz.mell'!C51</f>
        <v>0</v>
      </c>
      <c r="D51" s="758">
        <f>'IB_6.3.sz.mell'!D51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'IB_6.3.sz.mell'!C52</f>
        <v>0</v>
      </c>
      <c r="D52" s="1521">
        <f>'IB_6.3.sz.mell'!D52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'IB_6.3.sz.mell'!C53</f>
        <v>0</v>
      </c>
      <c r="D53" s="1365">
        <f>'IB_6.3.sz.mell'!D53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'IB_6.3.sz.mell'!C54</f>
        <v>0</v>
      </c>
      <c r="D54" s="1365">
        <f>'IB_6.3.sz.mell'!D54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'IB_6.3.sz.mell'!C55</f>
        <v>0</v>
      </c>
      <c r="D55" s="1365">
        <f>'IB_6.3.sz.mell'!D55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'IB_6.3.sz.mell'!C56</f>
        <v>0</v>
      </c>
      <c r="D56" s="758">
        <f>'IB_6.3.sz.mell'!D56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'IB_6.3.sz.mell'!C57</f>
        <v>0</v>
      </c>
      <c r="D57" s="971">
        <f>'IB_6.3.sz.mell'!D57</f>
        <v>0</v>
      </c>
      <c r="E57" s="374">
        <f>+E45+E51+E56</f>
        <v>0</v>
      </c>
    </row>
    <row r="58" spans="1:5" s="1434" customFormat="1" ht="15.75" customHeight="1" thickBot="1" x14ac:dyDescent="0.3">
      <c r="A58" s="1433"/>
      <c r="C58" s="1430">
        <f>'IB_6.3.sz.mell'!C58</f>
        <v>0</v>
      </c>
      <c r="D58" s="1430">
        <f>'IB_6.3.sz.mell'!D58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'IB_6.3.sz.mell'!C59</f>
        <v>0</v>
      </c>
      <c r="D59" s="1508">
        <f>'IB_6.3.sz.mell'!D59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'IB_6.3.sz.mell'!C60</f>
        <v>0</v>
      </c>
      <c r="D60" s="1508">
        <f>'IB_6.3.sz.mell'!D60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>
    <tabColor theme="5"/>
  </sheetPr>
  <dimension ref="A1:E60"/>
  <sheetViews>
    <sheetView zoomScale="120" zoomScaleNormal="120" workbookViewId="0">
      <selection activeCell="I7" sqref="I7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CONCATENATE("6.3.1. melléklet ",Z_ALAPADATOK!A7," ",Z_ALAPADATOK!B7," ",Z_ALAPADATOK!C7," ",Z_ALAPADATOK!D7," ",Z_ALAPADATOK!E7," ",Z_ALAPADATOK!F7," ",Z_ALAPADATOK!G7," ",Z_ALAPADATOK!H7)</f>
        <v>6.3.1.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CONCATENATE('Z_6.3.sz.mell'!B2:D2)</f>
        <v>1 kvi név</v>
      </c>
      <c r="C2" s="1838"/>
      <c r="D2" s="1839"/>
      <c r="E2" s="966" t="s">
        <v>60</v>
      </c>
    </row>
    <row r="3" spans="1:5" s="465" customFormat="1" ht="23.4" thickBot="1" x14ac:dyDescent="0.3">
      <c r="A3" s="965" t="s">
        <v>203</v>
      </c>
      <c r="B3" s="1837" t="s">
        <v>417</v>
      </c>
      <c r="C3" s="1838"/>
      <c r="D3" s="1839"/>
      <c r="E3" s="966" t="s">
        <v>59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CONCATENATE('Z_6.3.sz.mell'!E5)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'IB_6.3.1.sz.mell'!C8</f>
        <v>0</v>
      </c>
      <c r="D8" s="322">
        <f>'IB_6.3.1.sz.mell'!D8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'IB_6.3.1.sz.mell'!C9</f>
        <v>0</v>
      </c>
      <c r="D9" s="1481">
        <f>'IB_6.3.1.sz.mell'!D9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'IB_6.3.1.sz.mell'!C10</f>
        <v>0</v>
      </c>
      <c r="D10" s="1519">
        <f>'IB_6.3.1.sz.mell'!D10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'IB_6.3.1.sz.mell'!C11</f>
        <v>0</v>
      </c>
      <c r="D11" s="1519">
        <f>'IB_6.3.1.sz.mell'!D11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'IB_6.3.1.sz.mell'!C12</f>
        <v>0</v>
      </c>
      <c r="D12" s="1519">
        <f>'IB_6.3.1.sz.mell'!D12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'IB_6.3.1.sz.mell'!C13</f>
        <v>0</v>
      </c>
      <c r="D13" s="1519">
        <f>'IB_6.3.1.sz.mell'!D13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'IB_6.3.1.sz.mell'!C14</f>
        <v>0</v>
      </c>
      <c r="D14" s="1519">
        <f>'IB_6.3.1.sz.mell'!D14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'IB_6.3.1.sz.mell'!C15</f>
        <v>0</v>
      </c>
      <c r="D15" s="1519">
        <f>'IB_6.3.1.sz.mell'!D15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'IB_6.3.1.sz.mell'!C16</f>
        <v>0</v>
      </c>
      <c r="D16" s="1520">
        <f>'IB_6.3.1.sz.mell'!D16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'IB_6.3.1.sz.mell'!C17</f>
        <v>0</v>
      </c>
      <c r="D17" s="1519">
        <f>'IB_6.3.1.sz.mell'!D17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'IB_6.3.1.sz.mell'!C18</f>
        <v>0</v>
      </c>
      <c r="D18" s="1363">
        <f>'IB_6.3.1.sz.mell'!D18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'IB_6.3.1.sz.mell'!C19</f>
        <v>0</v>
      </c>
      <c r="D19" s="1363">
        <f>'IB_6.3.1.sz.mell'!D19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'IB_6.3.1.sz.mell'!C20</f>
        <v>0</v>
      </c>
      <c r="D20" s="758">
        <f>'IB_6.3.1.sz.mell'!D20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'IB_6.3.1.sz.mell'!C21</f>
        <v>0</v>
      </c>
      <c r="D21" s="1519">
        <f>'IB_6.3.1.sz.mell'!D21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'IB_6.3.1.sz.mell'!C22</f>
        <v>0</v>
      </c>
      <c r="D22" s="1519">
        <f>'IB_6.3.1.sz.mell'!D22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'IB_6.3.1.sz.mell'!C23</f>
        <v>0</v>
      </c>
      <c r="D23" s="1519">
        <f>'IB_6.3.1.sz.mell'!D23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'IB_6.3.1.sz.mell'!C24</f>
        <v>0</v>
      </c>
      <c r="D24" s="1519">
        <f>'IB_6.3.1.sz.mell'!D24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'IB_6.3.1.sz.mell'!C25</f>
        <v>0</v>
      </c>
      <c r="D25" s="758">
        <f>'IB_6.3.1.sz.mell'!D25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'IB_6.3.1.sz.mell'!C26</f>
        <v>0</v>
      </c>
      <c r="D26" s="758">
        <f>'IB_6.3.1.sz.mell'!D26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'IB_6.3.1.sz.mell'!C27</f>
        <v>0</v>
      </c>
      <c r="D27" s="1521">
        <f>'IB_6.3.1.sz.mell'!D27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'IB_6.3.1.sz.mell'!C28</f>
        <v>0</v>
      </c>
      <c r="D28" s="1367">
        <f>'IB_6.3.1.sz.mell'!D28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'IB_6.3.1.sz.mell'!C29</f>
        <v>0</v>
      </c>
      <c r="D29" s="1522">
        <f>'IB_6.3.1.sz.mell'!D29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'IB_6.3.1.sz.mell'!C30</f>
        <v>0</v>
      </c>
      <c r="D30" s="758">
        <f>'IB_6.3.1.sz.mell'!D30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'IB_6.3.1.sz.mell'!C31</f>
        <v>0</v>
      </c>
      <c r="D31" s="1521">
        <f>'IB_6.3.1.sz.mell'!D31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'IB_6.3.1.sz.mell'!C32</f>
        <v>0</v>
      </c>
      <c r="D32" s="1367">
        <f>'IB_6.3.1.sz.mell'!D32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'IB_6.3.1.sz.mell'!C33</f>
        <v>0</v>
      </c>
      <c r="D33" s="1522">
        <f>'IB_6.3.1.sz.mell'!D33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'IB_6.3.1.sz.mell'!C34</f>
        <v>0</v>
      </c>
      <c r="D34" s="758">
        <f>'IB_6.3.1.sz.mell'!D34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'IB_6.3.1.sz.mell'!C35</f>
        <v>0</v>
      </c>
      <c r="D35" s="758">
        <f>'IB_6.3.1.sz.mell'!D35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'IB_6.3.1.sz.mell'!C36</f>
        <v>0</v>
      </c>
      <c r="D36" s="758">
        <f>'IB_6.3.1.sz.mell'!D36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'IB_6.3.1.sz.mell'!C37</f>
        <v>0</v>
      </c>
      <c r="D37" s="758">
        <f>'IB_6.3.1.sz.mell'!D37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'IB_6.3.1.sz.mell'!C38</f>
        <v>0</v>
      </c>
      <c r="D38" s="1521">
        <f>'IB_6.3.1.sz.mell'!D38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'IB_6.3.1.sz.mell'!C39</f>
        <v>0</v>
      </c>
      <c r="D39" s="1367">
        <f>'IB_6.3.1.sz.mell'!D39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'IB_6.3.1.sz.mell'!C40</f>
        <v>0</v>
      </c>
      <c r="D40" s="1522">
        <f>'IB_6.3.1.sz.mell'!D40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'IB_6.3.1.sz.mell'!C41</f>
        <v>0</v>
      </c>
      <c r="D41" s="971">
        <f>'IB_6.3.1.sz.mell'!D41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'IB_6.3.1.sz.mell'!C45</f>
        <v>0</v>
      </c>
      <c r="D45" s="758">
        <f>'IB_6.3.1.sz.mell'!D45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'IB_6.3.1.sz.mell'!C46</f>
        <v>0</v>
      </c>
      <c r="D46" s="1521">
        <f>'IB_6.3.1.sz.mell'!D46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'IB_6.3.1.sz.mell'!C47</f>
        <v>0</v>
      </c>
      <c r="D47" s="1365">
        <f>'IB_6.3.1.sz.mell'!D47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'IB_6.3.1.sz.mell'!C48</f>
        <v>0</v>
      </c>
      <c r="D48" s="1365">
        <f>'IB_6.3.1.sz.mell'!D48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'IB_6.3.1.sz.mell'!C49</f>
        <v>0</v>
      </c>
      <c r="D49" s="1365">
        <f>'IB_6.3.1.sz.mell'!D49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'IB_6.3.1.sz.mell'!C50</f>
        <v>0</v>
      </c>
      <c r="D50" s="1365">
        <f>'IB_6.3.1.sz.mell'!D50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'IB_6.3.1.sz.mell'!C51</f>
        <v>0</v>
      </c>
      <c r="D51" s="758">
        <f>'IB_6.3.1.sz.mell'!D51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'IB_6.3.1.sz.mell'!C52</f>
        <v>0</v>
      </c>
      <c r="D52" s="1521">
        <f>'IB_6.3.1.sz.mell'!D52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'IB_6.3.1.sz.mell'!C53</f>
        <v>0</v>
      </c>
      <c r="D53" s="1365">
        <f>'IB_6.3.1.sz.mell'!D53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'IB_6.3.1.sz.mell'!C54</f>
        <v>0</v>
      </c>
      <c r="D54" s="1365">
        <f>'IB_6.3.1.sz.mell'!D54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'IB_6.3.1.sz.mell'!C55</f>
        <v>0</v>
      </c>
      <c r="D55" s="1365">
        <f>'IB_6.3.1.sz.mell'!D55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'IB_6.3.1.sz.mell'!C56</f>
        <v>0</v>
      </c>
      <c r="D56" s="758">
        <f>'IB_6.3.1.sz.mell'!D56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'IB_6.3.1.sz.mell'!C57</f>
        <v>0</v>
      </c>
      <c r="D57" s="971">
        <f>'IB_6.3.1.sz.mell'!D57</f>
        <v>0</v>
      </c>
      <c r="E57" s="374">
        <f>+E45+E51+E56</f>
        <v>0</v>
      </c>
    </row>
    <row r="58" spans="1:5" ht="15.15" customHeight="1" thickBot="1" x14ac:dyDescent="0.3">
      <c r="C58" s="633">
        <f>'IB_6.3.1.sz.mell'!C58</f>
        <v>0</v>
      </c>
      <c r="D58" s="633">
        <f>'IB_6.3.1.sz.mell'!D58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'IB_6.3.1.sz.mell'!C59</f>
        <v>0</v>
      </c>
      <c r="D59" s="1508">
        <f>'IB_6.3.1.sz.mell'!D59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'IB_6.3.1.sz.mell'!C60</f>
        <v>0</v>
      </c>
      <c r="D60" s="1508">
        <f>'IB_6.3.1.sz.mell'!D60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>
    <tabColor theme="5"/>
  </sheetPr>
  <dimension ref="A1:E60"/>
  <sheetViews>
    <sheetView zoomScale="120" zoomScaleNormal="120" workbookViewId="0">
      <selection activeCell="H6" sqref="H6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CONCATENATE("6.3.2. melléklet ",Z_ALAPADATOK!A7," ",Z_ALAPADATOK!B7," ",Z_ALAPADATOK!C7," ",Z_ALAPADATOK!D7," ",Z_ALAPADATOK!E7," ",Z_ALAPADATOK!F7," ",Z_ALAPADATOK!G7," ",Z_ALAPADATOK!H7)</f>
        <v>6.3.2.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CONCATENATE('Z_6.3.1.sz.mell'!B2:D2)</f>
        <v>1 kvi név</v>
      </c>
      <c r="C2" s="1838"/>
      <c r="D2" s="1839"/>
      <c r="E2" s="966" t="s">
        <v>60</v>
      </c>
    </row>
    <row r="3" spans="1:5" s="465" customFormat="1" ht="23.4" thickBot="1" x14ac:dyDescent="0.3">
      <c r="A3" s="965" t="s">
        <v>203</v>
      </c>
      <c r="B3" s="1837" t="s">
        <v>418</v>
      </c>
      <c r="C3" s="1838"/>
      <c r="D3" s="1839"/>
      <c r="E3" s="966" t="s">
        <v>60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'Z_6.3.1.sz.mell'!E4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+CONCATENATE("Teljesítés",CHAR(10),LEFT(Z_ÖSSZEFÜGGÉSEK!A6,4),". XII. 31.")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'IB_6.3.2.sz.mell'!C8</f>
        <v>0</v>
      </c>
      <c r="D8" s="322">
        <f>'IB_6.3.2.sz.mell'!D8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'IB_6.3.2.sz.mell'!C9</f>
        <v>0</v>
      </c>
      <c r="D9" s="1481">
        <f>'IB_6.3.2.sz.mell'!D9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'IB_6.3.2.sz.mell'!C10</f>
        <v>0</v>
      </c>
      <c r="D10" s="1519">
        <f>'IB_6.3.2.sz.mell'!D10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'IB_6.3.2.sz.mell'!C11</f>
        <v>0</v>
      </c>
      <c r="D11" s="1519">
        <f>'IB_6.3.2.sz.mell'!D11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'IB_6.3.2.sz.mell'!C12</f>
        <v>0</v>
      </c>
      <c r="D12" s="1519">
        <f>'IB_6.3.2.sz.mell'!D12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'IB_6.3.2.sz.mell'!C13</f>
        <v>0</v>
      </c>
      <c r="D13" s="1519">
        <f>'IB_6.3.2.sz.mell'!D13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'IB_6.3.2.sz.mell'!C14</f>
        <v>0</v>
      </c>
      <c r="D14" s="1519">
        <f>'IB_6.3.2.sz.mell'!D14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'IB_6.3.2.sz.mell'!C15</f>
        <v>0</v>
      </c>
      <c r="D15" s="1519">
        <f>'IB_6.3.2.sz.mell'!D15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'IB_6.3.2.sz.mell'!C16</f>
        <v>0</v>
      </c>
      <c r="D16" s="1520">
        <f>'IB_6.3.2.sz.mell'!D16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'IB_6.3.2.sz.mell'!C17</f>
        <v>0</v>
      </c>
      <c r="D17" s="1519">
        <f>'IB_6.3.2.sz.mell'!D17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'IB_6.3.2.sz.mell'!C18</f>
        <v>0</v>
      </c>
      <c r="D18" s="1363">
        <f>'IB_6.3.2.sz.mell'!D18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'IB_6.3.2.sz.mell'!C19</f>
        <v>0</v>
      </c>
      <c r="D19" s="1363">
        <f>'IB_6.3.2.sz.mell'!D19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'IB_6.3.2.sz.mell'!C20</f>
        <v>0</v>
      </c>
      <c r="D20" s="758">
        <f>'IB_6.3.2.sz.mell'!D20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'IB_6.3.2.sz.mell'!C21</f>
        <v>0</v>
      </c>
      <c r="D21" s="1519">
        <f>'IB_6.3.2.sz.mell'!D21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'IB_6.3.2.sz.mell'!C22</f>
        <v>0</v>
      </c>
      <c r="D22" s="1519">
        <f>'IB_6.3.2.sz.mell'!D22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'IB_6.3.2.sz.mell'!C23</f>
        <v>0</v>
      </c>
      <c r="D23" s="1519">
        <f>'IB_6.3.2.sz.mell'!D23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'IB_6.3.2.sz.mell'!C24</f>
        <v>0</v>
      </c>
      <c r="D24" s="1519">
        <f>'IB_6.3.2.sz.mell'!D24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'IB_6.3.2.sz.mell'!C25</f>
        <v>0</v>
      </c>
      <c r="D25" s="758">
        <f>'IB_6.3.2.sz.mell'!D25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'IB_6.3.2.sz.mell'!C26</f>
        <v>0</v>
      </c>
      <c r="D26" s="758">
        <f>'IB_6.3.2.sz.mell'!D26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'IB_6.3.2.sz.mell'!C27</f>
        <v>0</v>
      </c>
      <c r="D27" s="1521">
        <f>'IB_6.3.2.sz.mell'!D27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'IB_6.3.2.sz.mell'!C28</f>
        <v>0</v>
      </c>
      <c r="D28" s="1367">
        <f>'IB_6.3.2.sz.mell'!D28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'IB_6.3.2.sz.mell'!C29</f>
        <v>0</v>
      </c>
      <c r="D29" s="1522">
        <f>'IB_6.3.2.sz.mell'!D29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'IB_6.3.2.sz.mell'!C30</f>
        <v>0</v>
      </c>
      <c r="D30" s="758">
        <f>'IB_6.3.2.sz.mell'!D30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'IB_6.3.2.sz.mell'!C31</f>
        <v>0</v>
      </c>
      <c r="D31" s="1521">
        <f>'IB_6.3.2.sz.mell'!D31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'IB_6.3.2.sz.mell'!C32</f>
        <v>0</v>
      </c>
      <c r="D32" s="1367">
        <f>'IB_6.3.2.sz.mell'!D32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'IB_6.3.2.sz.mell'!C33</f>
        <v>0</v>
      </c>
      <c r="D33" s="1522">
        <f>'IB_6.3.2.sz.mell'!D33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'IB_6.3.2.sz.mell'!C34</f>
        <v>0</v>
      </c>
      <c r="D34" s="758">
        <f>'IB_6.3.2.sz.mell'!D34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'IB_6.3.2.sz.mell'!C35</f>
        <v>0</v>
      </c>
      <c r="D35" s="758">
        <f>'IB_6.3.2.sz.mell'!D35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'IB_6.3.2.sz.mell'!C36</f>
        <v>0</v>
      </c>
      <c r="D36" s="758">
        <f>'IB_6.3.2.sz.mell'!D36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'IB_6.3.2.sz.mell'!C37</f>
        <v>0</v>
      </c>
      <c r="D37" s="758">
        <f>'IB_6.3.2.sz.mell'!D37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'IB_6.3.2.sz.mell'!C38</f>
        <v>0</v>
      </c>
      <c r="D38" s="1521">
        <f>'IB_6.3.2.sz.mell'!D38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'IB_6.3.2.sz.mell'!C39</f>
        <v>0</v>
      </c>
      <c r="D39" s="1367">
        <f>'IB_6.3.2.sz.mell'!D39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'IB_6.3.2.sz.mell'!C40</f>
        <v>0</v>
      </c>
      <c r="D40" s="1522">
        <f>'IB_6.3.2.sz.mell'!D40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'IB_6.3.2.sz.mell'!C41</f>
        <v>0</v>
      </c>
      <c r="D41" s="971">
        <f>'IB_6.3.2.sz.mell'!D41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'IB_6.3.2.sz.mell'!C45</f>
        <v>0</v>
      </c>
      <c r="D45" s="758">
        <f>'IB_6.3.2.sz.mell'!D45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'IB_6.3.2.sz.mell'!C46</f>
        <v>0</v>
      </c>
      <c r="D46" s="1521">
        <f>'IB_6.3.2.sz.mell'!D46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'IB_6.3.2.sz.mell'!C47</f>
        <v>0</v>
      </c>
      <c r="D47" s="1365">
        <f>'IB_6.3.2.sz.mell'!D47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'IB_6.3.2.sz.mell'!C48</f>
        <v>0</v>
      </c>
      <c r="D48" s="1365">
        <f>'IB_6.3.2.sz.mell'!D48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'IB_6.3.2.sz.mell'!C49</f>
        <v>0</v>
      </c>
      <c r="D49" s="1365">
        <f>'IB_6.3.2.sz.mell'!D49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'IB_6.3.2.sz.mell'!C50</f>
        <v>0</v>
      </c>
      <c r="D50" s="1365">
        <f>'IB_6.3.2.sz.mell'!D50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'IB_6.3.2.sz.mell'!C51</f>
        <v>0</v>
      </c>
      <c r="D51" s="758">
        <f>'IB_6.3.2.sz.mell'!D51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'IB_6.3.2.sz.mell'!C52</f>
        <v>0</v>
      </c>
      <c r="D52" s="1521">
        <f>'IB_6.3.2.sz.mell'!D52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'IB_6.3.2.sz.mell'!C53</f>
        <v>0</v>
      </c>
      <c r="D53" s="1365">
        <f>'IB_6.3.2.sz.mell'!D53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'IB_6.3.2.sz.mell'!C54</f>
        <v>0</v>
      </c>
      <c r="D54" s="1365">
        <f>'IB_6.3.2.sz.mell'!D54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'IB_6.3.2.sz.mell'!C55</f>
        <v>0</v>
      </c>
      <c r="D55" s="1365">
        <f>'IB_6.3.2.sz.mell'!D55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'IB_6.3.2.sz.mell'!C56</f>
        <v>0</v>
      </c>
      <c r="D56" s="758">
        <f>'IB_6.3.2.sz.mell'!D56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'IB_6.3.2.sz.mell'!C57</f>
        <v>0</v>
      </c>
      <c r="D57" s="971">
        <f>'IB_6.3.2.sz.mell'!D57</f>
        <v>0</v>
      </c>
      <c r="E57" s="374">
        <f>+E45+E51+E56</f>
        <v>0</v>
      </c>
    </row>
    <row r="58" spans="1:5" ht="15.15" customHeight="1" thickBot="1" x14ac:dyDescent="0.3">
      <c r="C58" s="633">
        <f>'IB_6.3.2.sz.mell'!C58</f>
        <v>0</v>
      </c>
      <c r="D58" s="633">
        <f>'IB_6.3.2.sz.mell'!D58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'IB_6.3.2.sz.mell'!C59</f>
        <v>0</v>
      </c>
      <c r="D59" s="1508">
        <f>'IB_6.3.2.sz.mell'!D59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'IB_6.3.2.sz.mell'!C60</f>
        <v>0</v>
      </c>
      <c r="D60" s="1508">
        <f>'IB_6.3.2.sz.mell'!D60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2D050"/>
  </sheetPr>
  <dimension ref="A1:C60"/>
  <sheetViews>
    <sheetView zoomScale="120" zoomScaleNormal="120" workbookViewId="0">
      <selection activeCell="J29" sqref="J29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CONCATENATE("9.3.3. melléklet ",ALAPADATOK!A7," ",ALAPADATOK!B7," ",ALAPADATOK!C7," ",ALAPADATOK!D7," ",ALAPADATOK!E7," ",ALAPADATOK!F7," ",ALAPADATOK!G7," ",ALAPADATOK!H7)</f>
        <v>9.3.3.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CONCATENATE('KV_9.3.2.sz.mell'!B2)</f>
        <v>1 kvi név</v>
      </c>
      <c r="C2" s="376" t="s">
        <v>60</v>
      </c>
    </row>
    <row r="3" spans="1:3" s="465" customFormat="1" ht="23.4" thickBot="1" x14ac:dyDescent="0.3">
      <c r="A3" s="459" t="s">
        <v>203</v>
      </c>
      <c r="B3" s="605" t="s">
        <v>530</v>
      </c>
      <c r="C3" s="377" t="s">
        <v>431</v>
      </c>
    </row>
    <row r="4" spans="1:3" s="466" customFormat="1" ht="15.9" customHeight="1" thickBot="1" x14ac:dyDescent="0.35">
      <c r="A4" s="235"/>
      <c r="B4" s="235"/>
      <c r="C4" s="236" t="str">
        <f>'KV_9.3.2.sz.mell'!C4</f>
        <v>Forintban!</v>
      </c>
    </row>
    <row r="5" spans="1:3" ht="13.8" thickBot="1" x14ac:dyDescent="0.3">
      <c r="A5" s="418" t="s">
        <v>205</v>
      </c>
      <c r="B5" s="237" t="s">
        <v>563</v>
      </c>
      <c r="C5" s="569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>
    <tabColor theme="5"/>
  </sheetPr>
  <dimension ref="A1:E60"/>
  <sheetViews>
    <sheetView zoomScale="120" zoomScaleNormal="120" workbookViewId="0">
      <selection activeCell="H65" sqref="H6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CONCATENATE("6.3.3. melléklet ",Z_ALAPADATOK!A7," ",Z_ALAPADATOK!B7," ",Z_ALAPADATOK!C7," ",Z_ALAPADATOK!D7," ",Z_ALAPADATOK!E7," ",Z_ALAPADATOK!F7," ",Z_ALAPADATOK!G7," ",Z_ALAPADATOK!H7)</f>
        <v>6.3.3.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CONCATENATE('Z_6.3.2.sz.mell'!B2:D2)</f>
        <v>1 kvi név</v>
      </c>
      <c r="C2" s="1838"/>
      <c r="D2" s="1839"/>
      <c r="E2" s="966" t="s">
        <v>60</v>
      </c>
    </row>
    <row r="3" spans="1:5" s="465" customFormat="1" ht="23.4" thickBot="1" x14ac:dyDescent="0.3">
      <c r="A3" s="965" t="s">
        <v>203</v>
      </c>
      <c r="B3" s="1837" t="s">
        <v>530</v>
      </c>
      <c r="C3" s="1838"/>
      <c r="D3" s="1839"/>
      <c r="E3" s="966" t="s">
        <v>431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'Z_6.3.2.sz.mell'!E4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CONCATENATE('Z_6.3.2.sz.mell'!E5)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'IB_6.3.3.sz.mell'!C8</f>
        <v>0</v>
      </c>
      <c r="D8" s="322">
        <f>'IB_6.3.3.sz.mell'!D8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'IB_6.3.3.sz.mell'!C9</f>
        <v>0</v>
      </c>
      <c r="D9" s="1481">
        <f>'IB_6.3.3.sz.mell'!D9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'IB_6.3.3.sz.mell'!C10</f>
        <v>0</v>
      </c>
      <c r="D10" s="1519">
        <f>'IB_6.3.3.sz.mell'!D10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'IB_6.3.3.sz.mell'!C11</f>
        <v>0</v>
      </c>
      <c r="D11" s="1519">
        <f>'IB_6.3.3.sz.mell'!D11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'IB_6.3.3.sz.mell'!C12</f>
        <v>0</v>
      </c>
      <c r="D12" s="1519">
        <f>'IB_6.3.3.sz.mell'!D12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'IB_6.3.3.sz.mell'!C13</f>
        <v>0</v>
      </c>
      <c r="D13" s="1519">
        <f>'IB_6.3.3.sz.mell'!D13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'IB_6.3.3.sz.mell'!C14</f>
        <v>0</v>
      </c>
      <c r="D14" s="1519">
        <f>'IB_6.3.3.sz.mell'!D14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'IB_6.3.3.sz.mell'!C15</f>
        <v>0</v>
      </c>
      <c r="D15" s="1519">
        <f>'IB_6.3.3.sz.mell'!D15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'IB_6.3.3.sz.mell'!C16</f>
        <v>0</v>
      </c>
      <c r="D16" s="1520">
        <f>'IB_6.3.3.sz.mell'!D16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'IB_6.3.3.sz.mell'!C17</f>
        <v>0</v>
      </c>
      <c r="D17" s="1519">
        <f>'IB_6.3.3.sz.mell'!D17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'IB_6.3.3.sz.mell'!C18</f>
        <v>0</v>
      </c>
      <c r="D18" s="1363">
        <f>'IB_6.3.3.sz.mell'!D18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'IB_6.3.3.sz.mell'!C19</f>
        <v>0</v>
      </c>
      <c r="D19" s="1363">
        <f>'IB_6.3.3.sz.mell'!D19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'IB_6.3.3.sz.mell'!C20</f>
        <v>0</v>
      </c>
      <c r="D20" s="758">
        <f>'IB_6.3.3.sz.mell'!D20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'IB_6.3.3.sz.mell'!C21</f>
        <v>0</v>
      </c>
      <c r="D21" s="1519">
        <f>'IB_6.3.3.sz.mell'!D21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'IB_6.3.3.sz.mell'!C22</f>
        <v>0</v>
      </c>
      <c r="D22" s="1519">
        <f>'IB_6.3.3.sz.mell'!D22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'IB_6.3.3.sz.mell'!C23</f>
        <v>0</v>
      </c>
      <c r="D23" s="1519">
        <f>'IB_6.3.3.sz.mell'!D23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'IB_6.3.3.sz.mell'!C24</f>
        <v>0</v>
      </c>
      <c r="D24" s="1519">
        <f>'IB_6.3.3.sz.mell'!D24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'IB_6.3.3.sz.mell'!C25</f>
        <v>0</v>
      </c>
      <c r="D25" s="758">
        <f>'IB_6.3.3.sz.mell'!D25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'IB_6.3.3.sz.mell'!C26</f>
        <v>0</v>
      </c>
      <c r="D26" s="758">
        <f>'IB_6.3.3.sz.mell'!D26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'IB_6.3.3.sz.mell'!C27</f>
        <v>0</v>
      </c>
      <c r="D27" s="1521">
        <f>'IB_6.3.3.sz.mell'!D27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'IB_6.3.3.sz.mell'!C28</f>
        <v>0</v>
      </c>
      <c r="D28" s="1367">
        <f>'IB_6.3.3.sz.mell'!D28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'IB_6.3.3.sz.mell'!C29</f>
        <v>0</v>
      </c>
      <c r="D29" s="1522">
        <f>'IB_6.3.3.sz.mell'!D29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'IB_6.3.3.sz.mell'!C30</f>
        <v>0</v>
      </c>
      <c r="D30" s="758">
        <f>'IB_6.3.3.sz.mell'!D30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'IB_6.3.3.sz.mell'!C31</f>
        <v>0</v>
      </c>
      <c r="D31" s="1521">
        <f>'IB_6.3.3.sz.mell'!D31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'IB_6.3.3.sz.mell'!C32</f>
        <v>0</v>
      </c>
      <c r="D32" s="1367">
        <f>'IB_6.3.3.sz.mell'!D32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'IB_6.3.3.sz.mell'!C33</f>
        <v>0</v>
      </c>
      <c r="D33" s="1522">
        <f>'IB_6.3.3.sz.mell'!D33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'IB_6.3.3.sz.mell'!C34</f>
        <v>0</v>
      </c>
      <c r="D34" s="758">
        <f>'IB_6.3.3.sz.mell'!D34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'IB_6.3.3.sz.mell'!C35</f>
        <v>0</v>
      </c>
      <c r="D35" s="758">
        <f>'IB_6.3.3.sz.mell'!D35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'IB_6.3.3.sz.mell'!C36</f>
        <v>0</v>
      </c>
      <c r="D36" s="758">
        <f>'IB_6.3.3.sz.mell'!D36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'IB_6.3.3.sz.mell'!C37</f>
        <v>0</v>
      </c>
      <c r="D37" s="758">
        <f>'IB_6.3.3.sz.mell'!D37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'IB_6.3.3.sz.mell'!C38</f>
        <v>0</v>
      </c>
      <c r="D38" s="1521">
        <f>'IB_6.3.3.sz.mell'!D38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'IB_6.3.3.sz.mell'!C39</f>
        <v>0</v>
      </c>
      <c r="D39" s="1367">
        <f>'IB_6.3.3.sz.mell'!D39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'IB_6.3.3.sz.mell'!C40</f>
        <v>0</v>
      </c>
      <c r="D40" s="1522">
        <f>'IB_6.3.3.sz.mell'!D40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'IB_6.3.3.sz.mell'!C41</f>
        <v>0</v>
      </c>
      <c r="D41" s="971">
        <f>'IB_6.3.3.sz.mell'!D41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'IB_6.3.3.sz.mell'!C45</f>
        <v>0</v>
      </c>
      <c r="D45" s="758">
        <f>'IB_6.3.3.sz.mell'!D45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'IB_6.3.3.sz.mell'!C46</f>
        <v>0</v>
      </c>
      <c r="D46" s="1521">
        <f>'IB_6.3.3.sz.mell'!D46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'IB_6.3.3.sz.mell'!C47</f>
        <v>0</v>
      </c>
      <c r="D47" s="1365">
        <f>'IB_6.3.3.sz.mell'!D47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'IB_6.3.3.sz.mell'!C48</f>
        <v>0</v>
      </c>
      <c r="D48" s="1365">
        <f>'IB_6.3.3.sz.mell'!D48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'IB_6.3.3.sz.mell'!C49</f>
        <v>0</v>
      </c>
      <c r="D49" s="1365">
        <f>'IB_6.3.3.sz.mell'!D49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'IB_6.3.3.sz.mell'!C50</f>
        <v>0</v>
      </c>
      <c r="D50" s="1365">
        <f>'IB_6.3.3.sz.mell'!D50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'IB_6.3.3.sz.mell'!C51</f>
        <v>0</v>
      </c>
      <c r="D51" s="758">
        <f>'IB_6.3.3.sz.mell'!D51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'IB_6.3.3.sz.mell'!C52</f>
        <v>0</v>
      </c>
      <c r="D52" s="1521">
        <f>'IB_6.3.3.sz.mell'!D52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'IB_6.3.3.sz.mell'!C53</f>
        <v>0</v>
      </c>
      <c r="D53" s="1365">
        <f>'IB_6.3.3.sz.mell'!D53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'IB_6.3.3.sz.mell'!C54</f>
        <v>0</v>
      </c>
      <c r="D54" s="1365">
        <f>'IB_6.3.3.sz.mell'!D54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'IB_6.3.3.sz.mell'!C55</f>
        <v>0</v>
      </c>
      <c r="D55" s="1365">
        <f>'IB_6.3.3.sz.mell'!D55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'IB_6.3.3.sz.mell'!C56</f>
        <v>0</v>
      </c>
      <c r="D56" s="758">
        <f>'IB_6.3.3.sz.mell'!D56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'IB_6.3.3.sz.mell'!C57</f>
        <v>0</v>
      </c>
      <c r="D57" s="971">
        <f>'IB_6.3.3.sz.mell'!D57</f>
        <v>0</v>
      </c>
      <c r="E57" s="374">
        <f>+E45+E51+E56</f>
        <v>0</v>
      </c>
    </row>
    <row r="58" spans="1:5" ht="15.15" customHeight="1" thickBot="1" x14ac:dyDescent="0.3">
      <c r="C58" s="633">
        <f>'IB_6.3.3.sz.mell'!C58</f>
        <v>0</v>
      </c>
      <c r="D58" s="633">
        <f>'IB_6.3.3.sz.mell'!D58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'IB_6.3.3.sz.mell'!C59</f>
        <v>0</v>
      </c>
      <c r="D59" s="1508">
        <f>'IB_6.3.3.sz.mell'!D59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'IB_6.3.3.sz.mell'!C60</f>
        <v>0</v>
      </c>
      <c r="D60" s="1508">
        <f>'IB_6.3.3.sz.mell'!D60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>
    <tabColor theme="5"/>
  </sheetPr>
  <dimension ref="A1:E60"/>
  <sheetViews>
    <sheetView zoomScale="120" zoomScaleNormal="120" workbookViewId="0">
      <selection activeCell="H8" sqref="H8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CONCATENATE("6.4. melléklet ",Z_ALAPADATOK!A7," ",Z_ALAPADATOK!B7," ",Z_ALAPADATOK!C7," ",Z_ALAPADATOK!D7," ",Z_ALAPADATOK!E7," ",Z_ALAPADATOK!F7," ",Z_ALAPADATOK!G7," ",Z_ALAPADATOK!H7)</f>
        <v>6.4. melléklet a …. / 2020 ( … ) önkormányzati rendelethez</v>
      </c>
      <c r="C1" s="1833"/>
      <c r="D1" s="1833"/>
      <c r="E1" s="1833"/>
    </row>
    <row r="2" spans="1:5" s="465" customFormat="1" ht="25.5" customHeight="1" thickBot="1" x14ac:dyDescent="0.3">
      <c r="A2" s="965" t="s">
        <v>848</v>
      </c>
      <c r="B2" s="1837" t="str">
        <f>CONCATENATE(Z_ALAPADATOK!B15)</f>
        <v>2 kvi név</v>
      </c>
      <c r="C2" s="1838"/>
      <c r="D2" s="1839"/>
      <c r="E2" s="966" t="s">
        <v>431</v>
      </c>
    </row>
    <row r="3" spans="1:5" s="465" customFormat="1" ht="23.4" thickBot="1" x14ac:dyDescent="0.3">
      <c r="A3" s="965" t="s">
        <v>203</v>
      </c>
      <c r="B3" s="1837" t="s">
        <v>398</v>
      </c>
      <c r="C3" s="1838"/>
      <c r="D3" s="1839"/>
      <c r="E3" s="966" t="s">
        <v>54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'Z_6.2.3.sz.mell'!E4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CONCATENATE('Z_6.3.3.sz.mell'!E5)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'IB_6.4.sz.mell'!C8</f>
        <v>0</v>
      </c>
      <c r="D8" s="322">
        <f>'IB_6.4.sz.mell'!D8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'IB_6.4.sz.mell'!C9</f>
        <v>0</v>
      </c>
      <c r="D9" s="1481">
        <f>'IB_6.4.sz.mell'!D9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'IB_6.4.sz.mell'!C10</f>
        <v>0</v>
      </c>
      <c r="D10" s="1519">
        <f>'IB_6.4.sz.mell'!D10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'IB_6.4.sz.mell'!C11</f>
        <v>0</v>
      </c>
      <c r="D11" s="1519">
        <f>'IB_6.4.sz.mell'!D11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'IB_6.4.sz.mell'!C12</f>
        <v>0</v>
      </c>
      <c r="D12" s="1519">
        <f>'IB_6.4.sz.mell'!D12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'IB_6.4.sz.mell'!C13</f>
        <v>0</v>
      </c>
      <c r="D13" s="1519">
        <f>'IB_6.4.sz.mell'!D13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'IB_6.4.sz.mell'!C14</f>
        <v>0</v>
      </c>
      <c r="D14" s="1519">
        <f>'IB_6.4.sz.mell'!D14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'IB_6.4.sz.mell'!C15</f>
        <v>0</v>
      </c>
      <c r="D15" s="1519">
        <f>'IB_6.4.sz.mell'!D15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'IB_6.4.sz.mell'!C16</f>
        <v>0</v>
      </c>
      <c r="D16" s="1520">
        <f>'IB_6.4.sz.mell'!D16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'IB_6.4.sz.mell'!C17</f>
        <v>0</v>
      </c>
      <c r="D17" s="1519">
        <f>'IB_6.4.sz.mell'!D17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'IB_6.4.sz.mell'!C18</f>
        <v>0</v>
      </c>
      <c r="D18" s="1363">
        <f>'IB_6.4.sz.mell'!D18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'IB_6.4.sz.mell'!C19</f>
        <v>0</v>
      </c>
      <c r="D19" s="1363">
        <f>'IB_6.4.sz.mell'!D19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'IB_6.4.sz.mell'!C20</f>
        <v>0</v>
      </c>
      <c r="D20" s="758">
        <f>'IB_6.4.sz.mell'!D20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'IB_6.4.sz.mell'!C21</f>
        <v>0</v>
      </c>
      <c r="D21" s="1519">
        <f>'IB_6.4.sz.mell'!D21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'IB_6.4.sz.mell'!C22</f>
        <v>0</v>
      </c>
      <c r="D22" s="1519">
        <f>'IB_6.4.sz.mell'!D22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'IB_6.4.sz.mell'!C23</f>
        <v>0</v>
      </c>
      <c r="D23" s="1519">
        <f>'IB_6.4.sz.mell'!D23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'IB_6.4.sz.mell'!C24</f>
        <v>0</v>
      </c>
      <c r="D24" s="1519">
        <f>'IB_6.4.sz.mell'!D24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'IB_6.4.sz.mell'!C25</f>
        <v>0</v>
      </c>
      <c r="D25" s="758">
        <f>'IB_6.4.sz.mell'!D25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'IB_6.4.sz.mell'!C26</f>
        <v>0</v>
      </c>
      <c r="D26" s="758">
        <f>'IB_6.4.sz.mell'!D26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'IB_6.4.sz.mell'!C27</f>
        <v>0</v>
      </c>
      <c r="D27" s="1521">
        <f>'IB_6.4.sz.mell'!D27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'IB_6.4.sz.mell'!C28</f>
        <v>0</v>
      </c>
      <c r="D28" s="1367">
        <f>'IB_6.4.sz.mell'!D28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'IB_6.4.sz.mell'!C29</f>
        <v>0</v>
      </c>
      <c r="D29" s="1522">
        <f>'IB_6.4.sz.mell'!D29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'IB_6.4.sz.mell'!C30</f>
        <v>0</v>
      </c>
      <c r="D30" s="758">
        <f>'IB_6.4.sz.mell'!D30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'IB_6.4.sz.mell'!C31</f>
        <v>0</v>
      </c>
      <c r="D31" s="1521">
        <f>'IB_6.4.sz.mell'!D31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'IB_6.4.sz.mell'!C32</f>
        <v>0</v>
      </c>
      <c r="D32" s="1367">
        <f>'IB_6.4.sz.mell'!D32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'IB_6.4.sz.mell'!C33</f>
        <v>0</v>
      </c>
      <c r="D33" s="1522">
        <f>'IB_6.4.sz.mell'!D33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'IB_6.4.sz.mell'!C34</f>
        <v>0</v>
      </c>
      <c r="D34" s="758">
        <f>'IB_6.4.sz.mell'!D34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'IB_6.4.sz.mell'!C35</f>
        <v>0</v>
      </c>
      <c r="D35" s="758">
        <f>'IB_6.4.sz.mell'!D35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'IB_6.4.sz.mell'!C36</f>
        <v>0</v>
      </c>
      <c r="D36" s="758">
        <f>'IB_6.4.sz.mell'!D36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'IB_6.4.sz.mell'!C37</f>
        <v>0</v>
      </c>
      <c r="D37" s="758">
        <f>'IB_6.4.sz.mell'!D37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'IB_6.4.sz.mell'!C38</f>
        <v>0</v>
      </c>
      <c r="D38" s="1521">
        <f>'IB_6.4.sz.mell'!D38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'IB_6.4.sz.mell'!C39</f>
        <v>0</v>
      </c>
      <c r="D39" s="1367">
        <f>'IB_6.4.sz.mell'!D39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'IB_6.4.sz.mell'!C40</f>
        <v>0</v>
      </c>
      <c r="D40" s="1522">
        <f>'IB_6.4.sz.mell'!D40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'IB_6.4.sz.mell'!C41</f>
        <v>0</v>
      </c>
      <c r="D41" s="971">
        <f>'IB_6.4.sz.mell'!D41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'IB_6.4.sz.mell'!C45</f>
        <v>0</v>
      </c>
      <c r="D45" s="758">
        <f>'IB_6.4.sz.mell'!D45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'IB_6.4.sz.mell'!C46</f>
        <v>0</v>
      </c>
      <c r="D46" s="1521">
        <f>'IB_6.4.sz.mell'!D46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'IB_6.4.sz.mell'!C47</f>
        <v>0</v>
      </c>
      <c r="D47" s="1365">
        <f>'IB_6.4.sz.mell'!D47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'IB_6.4.sz.mell'!C48</f>
        <v>0</v>
      </c>
      <c r="D48" s="1365">
        <f>'IB_6.4.sz.mell'!D48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'IB_6.4.sz.mell'!C49</f>
        <v>0</v>
      </c>
      <c r="D49" s="1365">
        <f>'IB_6.4.sz.mell'!D49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'IB_6.4.sz.mell'!C50</f>
        <v>0</v>
      </c>
      <c r="D50" s="1365">
        <f>'IB_6.4.sz.mell'!D50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'IB_6.4.sz.mell'!C51</f>
        <v>0</v>
      </c>
      <c r="D51" s="758">
        <f>'IB_6.4.sz.mell'!D51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'IB_6.4.sz.mell'!C52</f>
        <v>0</v>
      </c>
      <c r="D52" s="1521">
        <f>'IB_6.4.sz.mell'!D52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'IB_6.4.sz.mell'!C53</f>
        <v>0</v>
      </c>
      <c r="D53" s="1365">
        <f>'IB_6.4.sz.mell'!D53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'IB_6.4.sz.mell'!C54</f>
        <v>0</v>
      </c>
      <c r="D54" s="1365">
        <f>'IB_6.4.sz.mell'!D54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'IB_6.4.sz.mell'!C55</f>
        <v>0</v>
      </c>
      <c r="D55" s="1365">
        <f>'IB_6.4.sz.mell'!D55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'IB_6.4.sz.mell'!C56</f>
        <v>0</v>
      </c>
      <c r="D56" s="758">
        <f>'IB_6.4.sz.mell'!D56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'IB_6.4.sz.mell'!C57</f>
        <v>0</v>
      </c>
      <c r="D57" s="971">
        <f>'IB_6.4.sz.mell'!D57</f>
        <v>0</v>
      </c>
      <c r="E57" s="374">
        <f>+E45+E51+E56</f>
        <v>0</v>
      </c>
    </row>
    <row r="58" spans="1:5" ht="15.15" customHeight="1" thickBot="1" x14ac:dyDescent="0.3">
      <c r="C58" s="633">
        <f>'IB_6.4.sz.mell'!C58</f>
        <v>0</v>
      </c>
      <c r="D58" s="633">
        <f>'IB_6.4.sz.mell'!D58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'IB_6.4.sz.mell'!C59</f>
        <v>0</v>
      </c>
      <c r="D59" s="1508">
        <f>'IB_6.4.sz.mell'!D59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'IB_6.4.sz.mell'!C60</f>
        <v>0</v>
      </c>
      <c r="D60" s="1508">
        <f>'IB_6.4.sz.mell'!D60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>
    <tabColor theme="5"/>
  </sheetPr>
  <dimension ref="A1:E60"/>
  <sheetViews>
    <sheetView zoomScale="120" zoomScaleNormal="120" workbookViewId="0">
      <selection activeCell="H5" sqref="H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CONCATENATE("6.4.1. melléklet ",Z_ALAPADATOK!A7," ",Z_ALAPADATOK!B7," ",Z_ALAPADATOK!C7," ",Z_ALAPADATOK!D7," ",Z_ALAPADATOK!E7," ",Z_ALAPADATOK!F7," ",Z_ALAPADATOK!G7," ",Z_ALAPADATOK!H7)</f>
        <v>6.4.1.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CONCATENATE('Z_6.4.sz.mell'!B2:D2)</f>
        <v>2 kvi név</v>
      </c>
      <c r="C2" s="1838"/>
      <c r="D2" s="1839"/>
      <c r="E2" s="966" t="s">
        <v>431</v>
      </c>
    </row>
    <row r="3" spans="1:5" s="465" customFormat="1" ht="23.4" thickBot="1" x14ac:dyDescent="0.3">
      <c r="A3" s="965" t="s">
        <v>203</v>
      </c>
      <c r="B3" s="1837" t="s">
        <v>417</v>
      </c>
      <c r="C3" s="1838"/>
      <c r="D3" s="1839"/>
      <c r="E3" s="966" t="s">
        <v>59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'Z_6.4.sz.mell'!E4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CONCATENATE('Z_6.4.sz.mell'!E5)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'IB_6.4.1.sz.mell'!C8</f>
        <v>0</v>
      </c>
      <c r="D8" s="322">
        <f>'IB_6.4.1.sz.mell'!D8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'IB_6.4.1.sz.mell'!C9</f>
        <v>0</v>
      </c>
      <c r="D9" s="1481">
        <f>'IB_6.4.1.sz.mell'!D9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'IB_6.4.1.sz.mell'!C10</f>
        <v>0</v>
      </c>
      <c r="D10" s="1519">
        <f>'IB_6.4.1.sz.mell'!D10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'IB_6.4.1.sz.mell'!C11</f>
        <v>0</v>
      </c>
      <c r="D11" s="1519">
        <f>'IB_6.4.1.sz.mell'!D11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'IB_6.4.1.sz.mell'!C12</f>
        <v>0</v>
      </c>
      <c r="D12" s="1519">
        <f>'IB_6.4.1.sz.mell'!D12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'IB_6.4.1.sz.mell'!C13</f>
        <v>0</v>
      </c>
      <c r="D13" s="1519">
        <f>'IB_6.4.1.sz.mell'!D13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'IB_6.4.1.sz.mell'!C14</f>
        <v>0</v>
      </c>
      <c r="D14" s="1519">
        <f>'IB_6.4.1.sz.mell'!D14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'IB_6.4.1.sz.mell'!C15</f>
        <v>0</v>
      </c>
      <c r="D15" s="1519">
        <f>'IB_6.4.1.sz.mell'!D15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'IB_6.4.1.sz.mell'!C16</f>
        <v>0</v>
      </c>
      <c r="D16" s="1520">
        <f>'IB_6.4.1.sz.mell'!D16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'IB_6.4.1.sz.mell'!C17</f>
        <v>0</v>
      </c>
      <c r="D17" s="1519">
        <f>'IB_6.4.1.sz.mell'!D17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'IB_6.4.1.sz.mell'!C18</f>
        <v>0</v>
      </c>
      <c r="D18" s="1363">
        <f>'IB_6.4.1.sz.mell'!D18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'IB_6.4.1.sz.mell'!C19</f>
        <v>0</v>
      </c>
      <c r="D19" s="1363">
        <f>'IB_6.4.1.sz.mell'!D19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'IB_6.4.1.sz.mell'!C20</f>
        <v>0</v>
      </c>
      <c r="D20" s="758">
        <f>'IB_6.4.1.sz.mell'!D20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'IB_6.4.1.sz.mell'!C21</f>
        <v>0</v>
      </c>
      <c r="D21" s="1519">
        <f>'IB_6.4.1.sz.mell'!D21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'IB_6.4.1.sz.mell'!C22</f>
        <v>0</v>
      </c>
      <c r="D22" s="1519">
        <f>'IB_6.4.1.sz.mell'!D22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'IB_6.4.1.sz.mell'!C23</f>
        <v>0</v>
      </c>
      <c r="D23" s="1519">
        <f>'IB_6.4.1.sz.mell'!D23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'IB_6.4.1.sz.mell'!C24</f>
        <v>0</v>
      </c>
      <c r="D24" s="1519">
        <f>'IB_6.4.1.sz.mell'!D24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'IB_6.4.1.sz.mell'!C25</f>
        <v>0</v>
      </c>
      <c r="D25" s="758">
        <f>'IB_6.4.1.sz.mell'!D25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'IB_6.4.1.sz.mell'!C26</f>
        <v>0</v>
      </c>
      <c r="D26" s="758">
        <f>'IB_6.4.1.sz.mell'!D26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'IB_6.4.1.sz.mell'!C27</f>
        <v>0</v>
      </c>
      <c r="D27" s="1521">
        <f>'IB_6.4.1.sz.mell'!D27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'IB_6.4.1.sz.mell'!C28</f>
        <v>0</v>
      </c>
      <c r="D28" s="1367">
        <f>'IB_6.4.1.sz.mell'!D28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'IB_6.4.1.sz.mell'!C29</f>
        <v>0</v>
      </c>
      <c r="D29" s="1522">
        <f>'IB_6.4.1.sz.mell'!D29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'IB_6.4.1.sz.mell'!C30</f>
        <v>0</v>
      </c>
      <c r="D30" s="758">
        <f>'IB_6.4.1.sz.mell'!D30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'IB_6.4.1.sz.mell'!C31</f>
        <v>0</v>
      </c>
      <c r="D31" s="1521">
        <f>'IB_6.4.1.sz.mell'!D31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'IB_6.4.1.sz.mell'!C32</f>
        <v>0</v>
      </c>
      <c r="D32" s="1367">
        <f>'IB_6.4.1.sz.mell'!D32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'IB_6.4.1.sz.mell'!C33</f>
        <v>0</v>
      </c>
      <c r="D33" s="1522">
        <f>'IB_6.4.1.sz.mell'!D33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'IB_6.4.1.sz.mell'!C34</f>
        <v>0</v>
      </c>
      <c r="D34" s="758">
        <f>'IB_6.4.1.sz.mell'!D34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'IB_6.4.1.sz.mell'!C35</f>
        <v>0</v>
      </c>
      <c r="D35" s="758">
        <f>'IB_6.4.1.sz.mell'!D35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'IB_6.4.1.sz.mell'!C36</f>
        <v>0</v>
      </c>
      <c r="D36" s="758">
        <f>'IB_6.4.1.sz.mell'!D36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'IB_6.4.1.sz.mell'!C37</f>
        <v>0</v>
      </c>
      <c r="D37" s="758">
        <f>'IB_6.4.1.sz.mell'!D37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'IB_6.4.1.sz.mell'!C38</f>
        <v>0</v>
      </c>
      <c r="D38" s="1521">
        <f>'IB_6.4.1.sz.mell'!D38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'IB_6.4.1.sz.mell'!C39</f>
        <v>0</v>
      </c>
      <c r="D39" s="1367">
        <f>'IB_6.4.1.sz.mell'!D39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'IB_6.4.1.sz.mell'!C40</f>
        <v>0</v>
      </c>
      <c r="D40" s="1522">
        <f>'IB_6.4.1.sz.mell'!D40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'IB_6.4.1.sz.mell'!C41</f>
        <v>0</v>
      </c>
      <c r="D41" s="971">
        <f>'IB_6.4.1.sz.mell'!D41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'IB_6.4.1.sz.mell'!C45</f>
        <v>0</v>
      </c>
      <c r="D45" s="758">
        <f>'IB_6.4.1.sz.mell'!D45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'IB_6.4.1.sz.mell'!C46</f>
        <v>0</v>
      </c>
      <c r="D46" s="1521">
        <f>'IB_6.4.1.sz.mell'!D46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'IB_6.4.1.sz.mell'!C47</f>
        <v>0</v>
      </c>
      <c r="D47" s="1365">
        <f>'IB_6.4.1.sz.mell'!D47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'IB_6.4.1.sz.mell'!C48</f>
        <v>0</v>
      </c>
      <c r="D48" s="1365">
        <f>'IB_6.4.1.sz.mell'!D48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'IB_6.4.1.sz.mell'!C49</f>
        <v>0</v>
      </c>
      <c r="D49" s="1365">
        <f>'IB_6.4.1.sz.mell'!D49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'IB_6.4.1.sz.mell'!C50</f>
        <v>0</v>
      </c>
      <c r="D50" s="1365">
        <f>'IB_6.4.1.sz.mell'!D50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'IB_6.4.1.sz.mell'!C51</f>
        <v>0</v>
      </c>
      <c r="D51" s="758">
        <f>'IB_6.4.1.sz.mell'!D51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'IB_6.4.1.sz.mell'!C52</f>
        <v>0</v>
      </c>
      <c r="D52" s="1521">
        <f>'IB_6.4.1.sz.mell'!D52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'IB_6.4.1.sz.mell'!C53</f>
        <v>0</v>
      </c>
      <c r="D53" s="1365">
        <f>'IB_6.4.1.sz.mell'!D53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'IB_6.4.1.sz.mell'!C54</f>
        <v>0</v>
      </c>
      <c r="D54" s="1365">
        <f>'IB_6.4.1.sz.mell'!D54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'IB_6.4.1.sz.mell'!C55</f>
        <v>0</v>
      </c>
      <c r="D55" s="1365">
        <f>'IB_6.4.1.sz.mell'!D55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'IB_6.4.1.sz.mell'!C56</f>
        <v>0</v>
      </c>
      <c r="D56" s="758">
        <f>'IB_6.4.1.sz.mell'!D56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'IB_6.4.1.sz.mell'!C57</f>
        <v>0</v>
      </c>
      <c r="D57" s="971">
        <f>'IB_6.4.1.sz.mell'!D57</f>
        <v>0</v>
      </c>
      <c r="E57" s="374">
        <f>+E45+E51+E56</f>
        <v>0</v>
      </c>
    </row>
    <row r="58" spans="1:5" ht="15.15" customHeight="1" thickBot="1" x14ac:dyDescent="0.3">
      <c r="C58" s="633">
        <f>'IB_6.4.1.sz.mell'!C58</f>
        <v>0</v>
      </c>
      <c r="D58" s="633">
        <f>'IB_6.4.1.sz.mell'!D58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'IB_6.4.1.sz.mell'!C59</f>
        <v>0</v>
      </c>
      <c r="D59" s="1508">
        <f>'IB_6.4.1.sz.mell'!D59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'IB_6.4.1.sz.mell'!C60</f>
        <v>0</v>
      </c>
      <c r="D60" s="1508">
        <f>'IB_6.4.1.sz.mell'!D60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>
    <tabColor theme="5"/>
  </sheetPr>
  <dimension ref="A1:E60"/>
  <sheetViews>
    <sheetView zoomScale="120" zoomScaleNormal="120" workbookViewId="0">
      <selection activeCell="H5" sqref="H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CONCATENATE("6.4.2. melléklet ",Z_ALAPADATOK!A7," ",Z_ALAPADATOK!B7," ",Z_ALAPADATOK!C7," ",Z_ALAPADATOK!D7," ",Z_ALAPADATOK!E7," ",Z_ALAPADATOK!F7," ",Z_ALAPADATOK!G7," ",Z_ALAPADATOK!H7)</f>
        <v>6.4.2.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CONCATENATE('Z_6.4.1.sz.mell'!B2:D2)</f>
        <v>2 kvi név</v>
      </c>
      <c r="C2" s="1838"/>
      <c r="D2" s="1839"/>
      <c r="E2" s="966" t="s">
        <v>431</v>
      </c>
    </row>
    <row r="3" spans="1:5" s="465" customFormat="1" ht="23.4" thickBot="1" x14ac:dyDescent="0.3">
      <c r="A3" s="965" t="s">
        <v>203</v>
      </c>
      <c r="B3" s="1837" t="s">
        <v>418</v>
      </c>
      <c r="C3" s="1838"/>
      <c r="D3" s="1839"/>
      <c r="E3" s="966" t="s">
        <v>60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'Z_6.4.1.sz.mell'!E4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CONCATENATE('Z_6.4.1.sz.mell'!E5)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'IB_6.4.2.sz.mell'!C8</f>
        <v>0</v>
      </c>
      <c r="D8" s="322">
        <f>'IB_6.4.2.sz.mell'!D8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'IB_6.4.2.sz.mell'!C9</f>
        <v>0</v>
      </c>
      <c r="D9" s="1481">
        <f>'IB_6.4.2.sz.mell'!D9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'IB_6.4.2.sz.mell'!C10</f>
        <v>0</v>
      </c>
      <c r="D10" s="1519">
        <f>'IB_6.4.2.sz.mell'!D10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'IB_6.4.2.sz.mell'!C11</f>
        <v>0</v>
      </c>
      <c r="D11" s="1519">
        <f>'IB_6.4.2.sz.mell'!D11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'IB_6.4.2.sz.mell'!C12</f>
        <v>0</v>
      </c>
      <c r="D12" s="1519">
        <f>'IB_6.4.2.sz.mell'!D12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'IB_6.4.2.sz.mell'!C13</f>
        <v>0</v>
      </c>
      <c r="D13" s="1519">
        <f>'IB_6.4.2.sz.mell'!D13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'IB_6.4.2.sz.mell'!C14</f>
        <v>0</v>
      </c>
      <c r="D14" s="1519">
        <f>'IB_6.4.2.sz.mell'!D14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'IB_6.4.2.sz.mell'!C15</f>
        <v>0</v>
      </c>
      <c r="D15" s="1519">
        <f>'IB_6.4.2.sz.mell'!D15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'IB_6.4.2.sz.mell'!C16</f>
        <v>0</v>
      </c>
      <c r="D16" s="1520">
        <f>'IB_6.4.2.sz.mell'!D16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'IB_6.4.2.sz.mell'!C17</f>
        <v>0</v>
      </c>
      <c r="D17" s="1519">
        <f>'IB_6.4.2.sz.mell'!D17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'IB_6.4.2.sz.mell'!C18</f>
        <v>0</v>
      </c>
      <c r="D18" s="1363">
        <f>'IB_6.4.2.sz.mell'!D18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'IB_6.4.2.sz.mell'!C19</f>
        <v>0</v>
      </c>
      <c r="D19" s="1363">
        <f>'IB_6.4.2.sz.mell'!D19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'IB_6.4.2.sz.mell'!C20</f>
        <v>0</v>
      </c>
      <c r="D20" s="758">
        <f>'IB_6.4.2.sz.mell'!D20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'IB_6.4.2.sz.mell'!C21</f>
        <v>0</v>
      </c>
      <c r="D21" s="1519">
        <f>'IB_6.4.2.sz.mell'!D21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'IB_6.4.2.sz.mell'!C22</f>
        <v>0</v>
      </c>
      <c r="D22" s="1519">
        <f>'IB_6.4.2.sz.mell'!D22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'IB_6.4.2.sz.mell'!C23</f>
        <v>0</v>
      </c>
      <c r="D23" s="1519">
        <f>'IB_6.4.2.sz.mell'!D23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'IB_6.4.2.sz.mell'!C24</f>
        <v>0</v>
      </c>
      <c r="D24" s="1519">
        <f>'IB_6.4.2.sz.mell'!D24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'IB_6.4.2.sz.mell'!C25</f>
        <v>0</v>
      </c>
      <c r="D25" s="758">
        <f>'IB_6.4.2.sz.mell'!D25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'IB_6.4.2.sz.mell'!C26</f>
        <v>0</v>
      </c>
      <c r="D26" s="758">
        <f>'IB_6.4.2.sz.mell'!D26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'IB_6.4.2.sz.mell'!C27</f>
        <v>0</v>
      </c>
      <c r="D27" s="1521">
        <f>'IB_6.4.2.sz.mell'!D27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'IB_6.4.2.sz.mell'!C28</f>
        <v>0</v>
      </c>
      <c r="D28" s="1367">
        <f>'IB_6.4.2.sz.mell'!D28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'IB_6.4.2.sz.mell'!C29</f>
        <v>0</v>
      </c>
      <c r="D29" s="1522">
        <f>'IB_6.4.2.sz.mell'!D29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'IB_6.4.2.sz.mell'!C30</f>
        <v>0</v>
      </c>
      <c r="D30" s="758">
        <f>'IB_6.4.2.sz.mell'!D30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'IB_6.4.2.sz.mell'!C31</f>
        <v>0</v>
      </c>
      <c r="D31" s="1521">
        <f>'IB_6.4.2.sz.mell'!D31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'IB_6.4.2.sz.mell'!C32</f>
        <v>0</v>
      </c>
      <c r="D32" s="1367">
        <f>'IB_6.4.2.sz.mell'!D32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'IB_6.4.2.sz.mell'!C33</f>
        <v>0</v>
      </c>
      <c r="D33" s="1522">
        <f>'IB_6.4.2.sz.mell'!D33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'IB_6.4.2.sz.mell'!C34</f>
        <v>0</v>
      </c>
      <c r="D34" s="758">
        <f>'IB_6.4.2.sz.mell'!D34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'IB_6.4.2.sz.mell'!C35</f>
        <v>0</v>
      </c>
      <c r="D35" s="758">
        <f>'IB_6.4.2.sz.mell'!D35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'IB_6.4.2.sz.mell'!C36</f>
        <v>0</v>
      </c>
      <c r="D36" s="758">
        <f>'IB_6.4.2.sz.mell'!D36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'IB_6.4.2.sz.mell'!C37</f>
        <v>0</v>
      </c>
      <c r="D37" s="758">
        <f>'IB_6.4.2.sz.mell'!D37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'IB_6.4.2.sz.mell'!C38</f>
        <v>0</v>
      </c>
      <c r="D38" s="1521">
        <f>'IB_6.4.2.sz.mell'!D38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'IB_6.4.2.sz.mell'!C39</f>
        <v>0</v>
      </c>
      <c r="D39" s="1367">
        <f>'IB_6.4.2.sz.mell'!D39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'IB_6.4.2.sz.mell'!C40</f>
        <v>0</v>
      </c>
      <c r="D40" s="1522">
        <f>'IB_6.4.2.sz.mell'!D40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'IB_6.4.2.sz.mell'!C41</f>
        <v>0</v>
      </c>
      <c r="D41" s="971">
        <f>'IB_6.4.2.sz.mell'!D41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'IB_6.4.2.sz.mell'!C45</f>
        <v>0</v>
      </c>
      <c r="D45" s="758">
        <f>'IB_6.4.2.sz.mell'!D45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'IB_6.4.2.sz.mell'!C46</f>
        <v>0</v>
      </c>
      <c r="D46" s="1521">
        <f>'IB_6.4.2.sz.mell'!D46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'IB_6.4.2.sz.mell'!C47</f>
        <v>0</v>
      </c>
      <c r="D47" s="1365">
        <f>'IB_6.4.2.sz.mell'!D47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'IB_6.4.2.sz.mell'!C48</f>
        <v>0</v>
      </c>
      <c r="D48" s="1365">
        <f>'IB_6.4.2.sz.mell'!D48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'IB_6.4.2.sz.mell'!C49</f>
        <v>0</v>
      </c>
      <c r="D49" s="1365">
        <f>'IB_6.4.2.sz.mell'!D49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'IB_6.4.2.sz.mell'!C50</f>
        <v>0</v>
      </c>
      <c r="D50" s="1365">
        <f>'IB_6.4.2.sz.mell'!D50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'IB_6.4.2.sz.mell'!C51</f>
        <v>0</v>
      </c>
      <c r="D51" s="758">
        <f>'IB_6.4.2.sz.mell'!D51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'IB_6.4.2.sz.mell'!C52</f>
        <v>0</v>
      </c>
      <c r="D52" s="1521">
        <f>'IB_6.4.2.sz.mell'!D52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'IB_6.4.2.sz.mell'!C53</f>
        <v>0</v>
      </c>
      <c r="D53" s="1365">
        <f>'IB_6.4.2.sz.mell'!D53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'IB_6.4.2.sz.mell'!C54</f>
        <v>0</v>
      </c>
      <c r="D54" s="1365">
        <f>'IB_6.4.2.sz.mell'!D54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'IB_6.4.2.sz.mell'!C55</f>
        <v>0</v>
      </c>
      <c r="D55" s="1365">
        <f>'IB_6.4.2.sz.mell'!D55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'IB_6.4.2.sz.mell'!C56</f>
        <v>0</v>
      </c>
      <c r="D56" s="758">
        <f>'IB_6.4.2.sz.mell'!D56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'IB_6.4.2.sz.mell'!C57</f>
        <v>0</v>
      </c>
      <c r="D57" s="971">
        <f>'IB_6.4.2.sz.mell'!D57</f>
        <v>0</v>
      </c>
      <c r="E57" s="374">
        <f>+E45+E51+E56</f>
        <v>0</v>
      </c>
    </row>
    <row r="58" spans="1:5" s="1434" customFormat="1" ht="15.15" customHeight="1" thickBot="1" x14ac:dyDescent="0.3">
      <c r="A58" s="1433"/>
      <c r="C58" s="1430">
        <f>'IB_6.4.2.sz.mell'!C58</f>
        <v>0</v>
      </c>
      <c r="D58" s="1430">
        <f>'IB_6.4.2.sz.mell'!D58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'IB_6.4.2.sz.mell'!C59</f>
        <v>0</v>
      </c>
      <c r="D59" s="1508">
        <f>'IB_6.4.2.sz.mell'!D59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'IB_6.4.2.sz.mell'!C60</f>
        <v>0</v>
      </c>
      <c r="D60" s="1508">
        <f>'IB_6.4.2.sz.mell'!D60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>
    <tabColor theme="5"/>
  </sheetPr>
  <dimension ref="A1:E60"/>
  <sheetViews>
    <sheetView zoomScale="120" zoomScaleNormal="120" workbookViewId="0">
      <selection activeCell="H5" sqref="H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CONCATENATE("6.4.3. melléklet ",Z_ALAPADATOK!A7," ",Z_ALAPADATOK!B7," ",Z_ALAPADATOK!C7," ",Z_ALAPADATOK!D7," ",Z_ALAPADATOK!E7," ",Z_ALAPADATOK!F7," ",Z_ALAPADATOK!G7," ",Z_ALAPADATOK!H7)</f>
        <v>6.4.3.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CONCATENATE('Z_6.4.2.sz.mell'!B2:D2)</f>
        <v>2 kvi név</v>
      </c>
      <c r="C2" s="1838"/>
      <c r="D2" s="1839"/>
      <c r="E2" s="966" t="s">
        <v>431</v>
      </c>
    </row>
    <row r="3" spans="1:5" s="465" customFormat="1" ht="23.4" thickBot="1" x14ac:dyDescent="0.3">
      <c r="A3" s="965" t="s">
        <v>203</v>
      </c>
      <c r="B3" s="1837" t="s">
        <v>530</v>
      </c>
      <c r="C3" s="1838"/>
      <c r="D3" s="1839"/>
      <c r="E3" s="966" t="s">
        <v>431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'Z_6.4.2.sz.mell'!E4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CONCATENATE('Z_6.4.2.sz.mell'!E5)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'IB_6.4.3.sz.mell'!C8</f>
        <v>0</v>
      </c>
      <c r="D8" s="322">
        <f>'IB_6.4.3.sz.mell'!D8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'IB_6.4.3.sz.mell'!C9</f>
        <v>0</v>
      </c>
      <c r="D9" s="1481">
        <f>'IB_6.4.3.sz.mell'!D9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'IB_6.4.3.sz.mell'!C10</f>
        <v>0</v>
      </c>
      <c r="D10" s="1519">
        <f>'IB_6.4.3.sz.mell'!D10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'IB_6.4.3.sz.mell'!C11</f>
        <v>0</v>
      </c>
      <c r="D11" s="1519">
        <f>'IB_6.4.3.sz.mell'!D11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'IB_6.4.3.sz.mell'!C12</f>
        <v>0</v>
      </c>
      <c r="D12" s="1519">
        <f>'IB_6.4.3.sz.mell'!D12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'IB_6.4.3.sz.mell'!C13</f>
        <v>0</v>
      </c>
      <c r="D13" s="1519">
        <f>'IB_6.4.3.sz.mell'!D13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'IB_6.4.3.sz.mell'!C14</f>
        <v>0</v>
      </c>
      <c r="D14" s="1519">
        <f>'IB_6.4.3.sz.mell'!D14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'IB_6.4.3.sz.mell'!C15</f>
        <v>0</v>
      </c>
      <c r="D15" s="1519">
        <f>'IB_6.4.3.sz.mell'!D15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'IB_6.4.3.sz.mell'!C16</f>
        <v>0</v>
      </c>
      <c r="D16" s="1520">
        <f>'IB_6.4.3.sz.mell'!D16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'IB_6.4.3.sz.mell'!C17</f>
        <v>0</v>
      </c>
      <c r="D17" s="1519">
        <f>'IB_6.4.3.sz.mell'!D17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'IB_6.4.3.sz.mell'!C18</f>
        <v>0</v>
      </c>
      <c r="D18" s="1363">
        <f>'IB_6.4.3.sz.mell'!D18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'IB_6.4.3.sz.mell'!C19</f>
        <v>0</v>
      </c>
      <c r="D19" s="1363">
        <f>'IB_6.4.3.sz.mell'!D19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'IB_6.4.3.sz.mell'!C20</f>
        <v>0</v>
      </c>
      <c r="D20" s="758">
        <f>'IB_6.4.3.sz.mell'!D20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'IB_6.4.3.sz.mell'!C21</f>
        <v>0</v>
      </c>
      <c r="D21" s="1519">
        <f>'IB_6.4.3.sz.mell'!D21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'IB_6.4.3.sz.mell'!C22</f>
        <v>0</v>
      </c>
      <c r="D22" s="1519">
        <f>'IB_6.4.3.sz.mell'!D22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'IB_6.4.3.sz.mell'!C23</f>
        <v>0</v>
      </c>
      <c r="D23" s="1519">
        <f>'IB_6.4.3.sz.mell'!D23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'IB_6.4.3.sz.mell'!C24</f>
        <v>0</v>
      </c>
      <c r="D24" s="1519">
        <f>'IB_6.4.3.sz.mell'!D24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'IB_6.4.3.sz.mell'!C25</f>
        <v>0</v>
      </c>
      <c r="D25" s="758">
        <f>'IB_6.4.3.sz.mell'!D25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'IB_6.4.3.sz.mell'!C26</f>
        <v>0</v>
      </c>
      <c r="D26" s="758">
        <f>'IB_6.4.3.sz.mell'!D26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'IB_6.4.3.sz.mell'!C27</f>
        <v>0</v>
      </c>
      <c r="D27" s="1521">
        <f>'IB_6.4.3.sz.mell'!D27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'IB_6.4.3.sz.mell'!C28</f>
        <v>0</v>
      </c>
      <c r="D28" s="1367">
        <f>'IB_6.4.3.sz.mell'!D28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'IB_6.4.3.sz.mell'!C29</f>
        <v>0</v>
      </c>
      <c r="D29" s="1522">
        <f>'IB_6.4.3.sz.mell'!D29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'IB_6.4.3.sz.mell'!C30</f>
        <v>0</v>
      </c>
      <c r="D30" s="758">
        <f>'IB_6.4.3.sz.mell'!D30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'IB_6.4.3.sz.mell'!C31</f>
        <v>0</v>
      </c>
      <c r="D31" s="1521">
        <f>'IB_6.4.3.sz.mell'!D31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'IB_6.4.3.sz.mell'!C32</f>
        <v>0</v>
      </c>
      <c r="D32" s="1367">
        <f>'IB_6.4.3.sz.mell'!D32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'IB_6.4.3.sz.mell'!C33</f>
        <v>0</v>
      </c>
      <c r="D33" s="1522">
        <f>'IB_6.4.3.sz.mell'!D33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'IB_6.4.3.sz.mell'!C34</f>
        <v>0</v>
      </c>
      <c r="D34" s="758">
        <f>'IB_6.4.3.sz.mell'!D34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'IB_6.4.3.sz.mell'!C35</f>
        <v>0</v>
      </c>
      <c r="D35" s="758">
        <f>'IB_6.4.3.sz.mell'!D35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'IB_6.4.3.sz.mell'!C36</f>
        <v>0</v>
      </c>
      <c r="D36" s="758">
        <f>'IB_6.4.3.sz.mell'!D36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'IB_6.4.3.sz.mell'!C37</f>
        <v>0</v>
      </c>
      <c r="D37" s="758">
        <f>'IB_6.4.3.sz.mell'!D37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'IB_6.4.3.sz.mell'!C38</f>
        <v>0</v>
      </c>
      <c r="D38" s="1521">
        <f>'IB_6.4.3.sz.mell'!D38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'IB_6.4.3.sz.mell'!C39</f>
        <v>0</v>
      </c>
      <c r="D39" s="1367">
        <f>'IB_6.4.3.sz.mell'!D39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'IB_6.4.3.sz.mell'!C40</f>
        <v>0</v>
      </c>
      <c r="D40" s="1522">
        <f>'IB_6.4.3.sz.mell'!D40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'IB_6.4.3.sz.mell'!C41</f>
        <v>0</v>
      </c>
      <c r="D41" s="971">
        <f>'IB_6.4.3.sz.mell'!D41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'IB_6.4.3.sz.mell'!C45</f>
        <v>0</v>
      </c>
      <c r="D45" s="758">
        <f>'IB_6.4.3.sz.mell'!D45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'IB_6.4.3.sz.mell'!C46</f>
        <v>0</v>
      </c>
      <c r="D46" s="1521">
        <f>'IB_6.4.3.sz.mell'!D46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'IB_6.4.3.sz.mell'!C47</f>
        <v>0</v>
      </c>
      <c r="D47" s="1365">
        <f>'IB_6.4.3.sz.mell'!D47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'IB_6.4.3.sz.mell'!C48</f>
        <v>0</v>
      </c>
      <c r="D48" s="1365">
        <f>'IB_6.4.3.sz.mell'!D48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'IB_6.4.3.sz.mell'!C49</f>
        <v>0</v>
      </c>
      <c r="D49" s="1365">
        <f>'IB_6.4.3.sz.mell'!D49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'IB_6.4.3.sz.mell'!C50</f>
        <v>0</v>
      </c>
      <c r="D50" s="1365">
        <f>'IB_6.4.3.sz.mell'!D50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'IB_6.4.3.sz.mell'!C51</f>
        <v>0</v>
      </c>
      <c r="D51" s="758">
        <f>'IB_6.4.3.sz.mell'!D51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'IB_6.4.3.sz.mell'!C52</f>
        <v>0</v>
      </c>
      <c r="D52" s="1521">
        <f>'IB_6.4.3.sz.mell'!D52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'IB_6.4.3.sz.mell'!C53</f>
        <v>0</v>
      </c>
      <c r="D53" s="1365">
        <f>'IB_6.4.3.sz.mell'!D53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'IB_6.4.3.sz.mell'!C54</f>
        <v>0</v>
      </c>
      <c r="D54" s="1365">
        <f>'IB_6.4.3.sz.mell'!D54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'IB_6.4.3.sz.mell'!C55</f>
        <v>0</v>
      </c>
      <c r="D55" s="1365">
        <f>'IB_6.4.3.sz.mell'!D55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'IB_6.4.3.sz.mell'!C56</f>
        <v>0</v>
      </c>
      <c r="D56" s="758">
        <f>'IB_6.4.3.sz.mell'!D56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'IB_6.4.3.sz.mell'!C57</f>
        <v>0</v>
      </c>
      <c r="D57" s="971">
        <f>'IB_6.4.3.sz.mell'!D57</f>
        <v>0</v>
      </c>
      <c r="E57" s="374">
        <f>+E45+E51+E56</f>
        <v>0</v>
      </c>
    </row>
    <row r="58" spans="1:5" ht="15.15" customHeight="1" thickBot="1" x14ac:dyDescent="0.3">
      <c r="C58" s="633">
        <f>'IB_6.4.3.sz.mell'!C58</f>
        <v>0</v>
      </c>
      <c r="D58" s="633">
        <f>'IB_6.4.3.sz.mell'!D58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'IB_6.4.3.sz.mell'!C59</f>
        <v>0</v>
      </c>
      <c r="D59" s="1508">
        <f>'IB_6.4.3.sz.mell'!D59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'IB_6.4.3.sz.mell'!C60</f>
        <v>0</v>
      </c>
      <c r="D60" s="1508">
        <f>'IB_6.4.3.sz.mell'!D60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CONCATENATE("6.5. melléklet ",Z_ALAPADATOK!A7," ",Z_ALAPADATOK!B7," ",Z_ALAPADATOK!C7," ",Z_ALAPADATOK!D7," ",Z_ALAPADATOK!E7," ",Z_ALAPADATOK!F7," ",Z_ALAPADATOK!G7," ",Z_ALAPADATOK!H7)</f>
        <v>6.5. melléklet a …. / 2020 ( … ) önkormányzati rendelethez</v>
      </c>
      <c r="C1" s="1833"/>
      <c r="D1" s="1833"/>
      <c r="E1" s="1833"/>
    </row>
    <row r="2" spans="1:5" s="465" customFormat="1" ht="25.5" customHeight="1" thickBot="1" x14ac:dyDescent="0.3">
      <c r="A2" s="965" t="s">
        <v>848</v>
      </c>
      <c r="B2" s="1837" t="str">
        <f>CONCATENATE(Z_ALAPADATOK!B17)</f>
        <v>3 kvi név</v>
      </c>
      <c r="C2" s="1838"/>
      <c r="D2" s="1839"/>
      <c r="E2" s="966" t="s">
        <v>612</v>
      </c>
    </row>
    <row r="3" spans="1:5" s="465" customFormat="1" ht="23.4" thickBot="1" x14ac:dyDescent="0.3">
      <c r="A3" s="965" t="s">
        <v>203</v>
      </c>
      <c r="B3" s="1837" t="s">
        <v>398</v>
      </c>
      <c r="C3" s="1838"/>
      <c r="D3" s="1839"/>
      <c r="E3" s="966" t="s">
        <v>54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'Z_6.2.3.sz.mell'!E4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CONCATENATE('Z_6.4.3.sz.mell'!E5)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'IB_6.5.sz.mell'!C8</f>
        <v>0</v>
      </c>
      <c r="D8" s="322">
        <f>'IB_6.5.sz.mell'!D8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'IB_6.5.sz.mell'!C9</f>
        <v>0</v>
      </c>
      <c r="D9" s="1481">
        <f>'IB_6.5.sz.mell'!D9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'IB_6.5.sz.mell'!C10</f>
        <v>0</v>
      </c>
      <c r="D10" s="1519">
        <f>'IB_6.5.sz.mell'!D10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'IB_6.5.sz.mell'!C11</f>
        <v>0</v>
      </c>
      <c r="D11" s="1519">
        <f>'IB_6.5.sz.mell'!D11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'IB_6.5.sz.mell'!C12</f>
        <v>0</v>
      </c>
      <c r="D12" s="1519">
        <f>'IB_6.5.sz.mell'!D12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'IB_6.5.sz.mell'!C13</f>
        <v>0</v>
      </c>
      <c r="D13" s="1519">
        <f>'IB_6.5.sz.mell'!D13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'IB_6.5.sz.mell'!C14</f>
        <v>0</v>
      </c>
      <c r="D14" s="1519">
        <f>'IB_6.5.sz.mell'!D14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'IB_6.5.sz.mell'!C15</f>
        <v>0</v>
      </c>
      <c r="D15" s="1519">
        <f>'IB_6.5.sz.mell'!D15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'IB_6.5.sz.mell'!C16</f>
        <v>0</v>
      </c>
      <c r="D16" s="1520">
        <f>'IB_6.5.sz.mell'!D16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'IB_6.5.sz.mell'!C17</f>
        <v>0</v>
      </c>
      <c r="D17" s="1519">
        <f>'IB_6.5.sz.mell'!D17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'IB_6.5.sz.mell'!C18</f>
        <v>0</v>
      </c>
      <c r="D18" s="1363">
        <f>'IB_6.5.sz.mell'!D18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'IB_6.5.sz.mell'!C19</f>
        <v>0</v>
      </c>
      <c r="D19" s="1363">
        <f>'IB_6.5.sz.mell'!D19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'IB_6.5.sz.mell'!C20</f>
        <v>0</v>
      </c>
      <c r="D20" s="758">
        <f>'IB_6.5.sz.mell'!D20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'IB_6.5.sz.mell'!C21</f>
        <v>0</v>
      </c>
      <c r="D21" s="1519">
        <f>'IB_6.5.sz.mell'!D21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'IB_6.5.sz.mell'!C22</f>
        <v>0</v>
      </c>
      <c r="D22" s="1519">
        <f>'IB_6.5.sz.mell'!D22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'IB_6.5.sz.mell'!C23</f>
        <v>0</v>
      </c>
      <c r="D23" s="1519">
        <f>'IB_6.5.sz.mell'!D23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'IB_6.5.sz.mell'!C24</f>
        <v>0</v>
      </c>
      <c r="D24" s="1519">
        <f>'IB_6.5.sz.mell'!D24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'IB_6.5.sz.mell'!C25</f>
        <v>0</v>
      </c>
      <c r="D25" s="758">
        <f>'IB_6.5.sz.mell'!D25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'IB_6.5.sz.mell'!C26</f>
        <v>0</v>
      </c>
      <c r="D26" s="758">
        <f>'IB_6.5.sz.mell'!D26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'IB_6.5.sz.mell'!C27</f>
        <v>0</v>
      </c>
      <c r="D27" s="1521">
        <f>'IB_6.5.sz.mell'!D27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'IB_6.5.sz.mell'!C28</f>
        <v>0</v>
      </c>
      <c r="D28" s="1367">
        <f>'IB_6.5.sz.mell'!D28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'IB_6.5.sz.mell'!C29</f>
        <v>0</v>
      </c>
      <c r="D29" s="1522">
        <f>'IB_6.5.sz.mell'!D29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'IB_6.5.sz.mell'!C30</f>
        <v>0</v>
      </c>
      <c r="D30" s="758">
        <f>'IB_6.5.sz.mell'!D30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'IB_6.5.sz.mell'!C31</f>
        <v>0</v>
      </c>
      <c r="D31" s="1521">
        <f>'IB_6.5.sz.mell'!D31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'IB_6.5.sz.mell'!C32</f>
        <v>0</v>
      </c>
      <c r="D32" s="1367">
        <f>'IB_6.5.sz.mell'!D32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'IB_6.5.sz.mell'!C33</f>
        <v>0</v>
      </c>
      <c r="D33" s="1522">
        <f>'IB_6.5.sz.mell'!D33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'IB_6.5.sz.mell'!C34</f>
        <v>0</v>
      </c>
      <c r="D34" s="758">
        <f>'IB_6.5.sz.mell'!D34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'IB_6.5.sz.mell'!C35</f>
        <v>0</v>
      </c>
      <c r="D35" s="758">
        <f>'IB_6.5.sz.mell'!D35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'IB_6.5.sz.mell'!C36</f>
        <v>0</v>
      </c>
      <c r="D36" s="758">
        <f>'IB_6.5.sz.mell'!D36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'IB_6.5.sz.mell'!C37</f>
        <v>0</v>
      </c>
      <c r="D37" s="758">
        <f>'IB_6.5.sz.mell'!D37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'IB_6.5.sz.mell'!C38</f>
        <v>0</v>
      </c>
      <c r="D38" s="1521">
        <f>'IB_6.5.sz.mell'!D38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'IB_6.5.sz.mell'!C39</f>
        <v>0</v>
      </c>
      <c r="D39" s="1367">
        <f>'IB_6.5.sz.mell'!D39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'IB_6.5.sz.mell'!C40</f>
        <v>0</v>
      </c>
      <c r="D40" s="1522">
        <f>'IB_6.5.sz.mell'!D40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'IB_6.5.sz.mell'!C41</f>
        <v>0</v>
      </c>
      <c r="D41" s="971">
        <f>'IB_6.5.sz.mell'!D41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'IB_6.5.sz.mell'!C45</f>
        <v>0</v>
      </c>
      <c r="D45" s="758">
        <f>'IB_6.5.sz.mell'!D45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'IB_6.5.sz.mell'!C46</f>
        <v>0</v>
      </c>
      <c r="D46" s="1521">
        <f>'IB_6.5.sz.mell'!D46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'IB_6.5.sz.mell'!C47</f>
        <v>0</v>
      </c>
      <c r="D47" s="1365">
        <f>'IB_6.5.sz.mell'!D47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'IB_6.5.sz.mell'!C48</f>
        <v>0</v>
      </c>
      <c r="D48" s="1365">
        <f>'IB_6.5.sz.mell'!D48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'IB_6.5.sz.mell'!C49</f>
        <v>0</v>
      </c>
      <c r="D49" s="1365">
        <f>'IB_6.5.sz.mell'!D49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'IB_6.5.sz.mell'!C50</f>
        <v>0</v>
      </c>
      <c r="D50" s="1365">
        <f>'IB_6.5.sz.mell'!D50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'IB_6.5.sz.mell'!C51</f>
        <v>0</v>
      </c>
      <c r="D51" s="758">
        <f>'IB_6.5.sz.mell'!D51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'IB_6.5.sz.mell'!C52</f>
        <v>0</v>
      </c>
      <c r="D52" s="1521">
        <f>'IB_6.5.sz.mell'!D52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'IB_6.5.sz.mell'!C53</f>
        <v>0</v>
      </c>
      <c r="D53" s="1365">
        <f>'IB_6.5.sz.mell'!D53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'IB_6.5.sz.mell'!C54</f>
        <v>0</v>
      </c>
      <c r="D54" s="1365">
        <f>'IB_6.5.sz.mell'!D54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'IB_6.5.sz.mell'!C55</f>
        <v>0</v>
      </c>
      <c r="D55" s="1365">
        <f>'IB_6.5.sz.mell'!D55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'IB_6.5.sz.mell'!C56</f>
        <v>0</v>
      </c>
      <c r="D56" s="758">
        <f>'IB_6.5.sz.mell'!D56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'IB_6.5.sz.mell'!C57</f>
        <v>0</v>
      </c>
      <c r="D57" s="971">
        <f>'IB_6.5.sz.mell'!D57</f>
        <v>0</v>
      </c>
      <c r="E57" s="374">
        <f>+E45+E51+E56</f>
        <v>0</v>
      </c>
    </row>
    <row r="58" spans="1:5" ht="15.15" customHeight="1" thickBot="1" x14ac:dyDescent="0.3">
      <c r="C58" s="633">
        <f>'IB_6.5.sz.mell'!C58</f>
        <v>0</v>
      </c>
      <c r="D58" s="633">
        <f>'IB_6.5.sz.mell'!D58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'IB_6.5.sz.mell'!C59</f>
        <v>0</v>
      </c>
      <c r="D59" s="1508">
        <f>'IB_6.5.sz.mell'!D59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'IB_6.5.sz.mell'!C60</f>
        <v>0</v>
      </c>
      <c r="D60" s="1508">
        <f>'IB_6.5.sz.mell'!D60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CONCATENATE("6.5.1. melléklet ",Z_ALAPADATOK!A7," ",Z_ALAPADATOK!B7," ",Z_ALAPADATOK!C7," ",Z_ALAPADATOK!D7," ",Z_ALAPADATOK!E7," ",Z_ALAPADATOK!F7," ",Z_ALAPADATOK!G7," ",Z_ALAPADATOK!H7)</f>
        <v>6.5.1.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CONCATENATE('Z_6.5.sz.mell'!B2:D2)</f>
        <v>3 kvi név</v>
      </c>
      <c r="C2" s="1838"/>
      <c r="D2" s="1839"/>
      <c r="E2" s="966" t="s">
        <v>612</v>
      </c>
    </row>
    <row r="3" spans="1:5" s="465" customFormat="1" ht="23.4" thickBot="1" x14ac:dyDescent="0.3">
      <c r="A3" s="965" t="s">
        <v>203</v>
      </c>
      <c r="B3" s="1837" t="s">
        <v>417</v>
      </c>
      <c r="C3" s="1838"/>
      <c r="D3" s="1839"/>
      <c r="E3" s="966" t="s">
        <v>59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'Z_6.5.sz.mell'!E4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CONCATENATE('Z_6.5.sz.mell'!E5)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'IB_6.5.1.sz.mell'!C8</f>
        <v>0</v>
      </c>
      <c r="D8" s="322">
        <f>'IB_6.5.1.sz.mell'!D8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'IB_6.5.1.sz.mell'!C9</f>
        <v>0</v>
      </c>
      <c r="D9" s="1481">
        <f>'IB_6.5.1.sz.mell'!D9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'IB_6.5.1.sz.mell'!C10</f>
        <v>0</v>
      </c>
      <c r="D10" s="1519">
        <f>'IB_6.5.1.sz.mell'!D10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'IB_6.5.1.sz.mell'!C11</f>
        <v>0</v>
      </c>
      <c r="D11" s="1519">
        <f>'IB_6.5.1.sz.mell'!D11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'IB_6.5.1.sz.mell'!C12</f>
        <v>0</v>
      </c>
      <c r="D12" s="1519">
        <f>'IB_6.5.1.sz.mell'!D12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'IB_6.5.1.sz.mell'!C13</f>
        <v>0</v>
      </c>
      <c r="D13" s="1519">
        <f>'IB_6.5.1.sz.mell'!D13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'IB_6.5.1.sz.mell'!C14</f>
        <v>0</v>
      </c>
      <c r="D14" s="1519">
        <f>'IB_6.5.1.sz.mell'!D14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'IB_6.5.1.sz.mell'!C15</f>
        <v>0</v>
      </c>
      <c r="D15" s="1519">
        <f>'IB_6.5.1.sz.mell'!D15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'IB_6.5.1.sz.mell'!C16</f>
        <v>0</v>
      </c>
      <c r="D16" s="1520">
        <f>'IB_6.5.1.sz.mell'!D16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'IB_6.5.1.sz.mell'!C17</f>
        <v>0</v>
      </c>
      <c r="D17" s="1519">
        <f>'IB_6.5.1.sz.mell'!D17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'IB_6.5.1.sz.mell'!C18</f>
        <v>0</v>
      </c>
      <c r="D18" s="1363">
        <f>'IB_6.5.1.sz.mell'!D18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'IB_6.5.1.sz.mell'!C19</f>
        <v>0</v>
      </c>
      <c r="D19" s="1363">
        <f>'IB_6.5.1.sz.mell'!D19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'IB_6.5.1.sz.mell'!C20</f>
        <v>0</v>
      </c>
      <c r="D20" s="758">
        <f>'IB_6.5.1.sz.mell'!D20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'IB_6.5.1.sz.mell'!C21</f>
        <v>0</v>
      </c>
      <c r="D21" s="1519">
        <f>'IB_6.5.1.sz.mell'!D21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'IB_6.5.1.sz.mell'!C22</f>
        <v>0</v>
      </c>
      <c r="D22" s="1519">
        <f>'IB_6.5.1.sz.mell'!D22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'IB_6.5.1.sz.mell'!C23</f>
        <v>0</v>
      </c>
      <c r="D23" s="1519">
        <f>'IB_6.5.1.sz.mell'!D23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'IB_6.5.1.sz.mell'!C24</f>
        <v>0</v>
      </c>
      <c r="D24" s="1519">
        <f>'IB_6.5.1.sz.mell'!D24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'IB_6.5.1.sz.mell'!C25</f>
        <v>0</v>
      </c>
      <c r="D25" s="758">
        <f>'IB_6.5.1.sz.mell'!D25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'IB_6.5.1.sz.mell'!C26</f>
        <v>0</v>
      </c>
      <c r="D26" s="758">
        <f>'IB_6.5.1.sz.mell'!D26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'IB_6.5.1.sz.mell'!C27</f>
        <v>0</v>
      </c>
      <c r="D27" s="1521">
        <f>'IB_6.5.1.sz.mell'!D27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'IB_6.5.1.sz.mell'!C28</f>
        <v>0</v>
      </c>
      <c r="D28" s="1367">
        <f>'IB_6.5.1.sz.mell'!D28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'IB_6.5.1.sz.mell'!C29</f>
        <v>0</v>
      </c>
      <c r="D29" s="1522">
        <f>'IB_6.5.1.sz.mell'!D29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'IB_6.5.1.sz.mell'!C30</f>
        <v>0</v>
      </c>
      <c r="D30" s="758">
        <f>'IB_6.5.1.sz.mell'!D30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'IB_6.5.1.sz.mell'!C31</f>
        <v>0</v>
      </c>
      <c r="D31" s="1521">
        <f>'IB_6.5.1.sz.mell'!D31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'IB_6.5.1.sz.mell'!C32</f>
        <v>0</v>
      </c>
      <c r="D32" s="1367">
        <f>'IB_6.5.1.sz.mell'!D32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'IB_6.5.1.sz.mell'!C33</f>
        <v>0</v>
      </c>
      <c r="D33" s="1522">
        <f>'IB_6.5.1.sz.mell'!D33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'IB_6.5.1.sz.mell'!C34</f>
        <v>0</v>
      </c>
      <c r="D34" s="758">
        <f>'IB_6.5.1.sz.mell'!D34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'IB_6.5.1.sz.mell'!C35</f>
        <v>0</v>
      </c>
      <c r="D35" s="758">
        <f>'IB_6.5.1.sz.mell'!D35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'IB_6.5.1.sz.mell'!C36</f>
        <v>0</v>
      </c>
      <c r="D36" s="758">
        <f>'IB_6.5.1.sz.mell'!D36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'IB_6.5.1.sz.mell'!C37</f>
        <v>0</v>
      </c>
      <c r="D37" s="758">
        <f>'IB_6.5.1.sz.mell'!D37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'IB_6.5.1.sz.mell'!C38</f>
        <v>0</v>
      </c>
      <c r="D38" s="1521">
        <f>'IB_6.5.1.sz.mell'!D38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'IB_6.5.1.sz.mell'!C39</f>
        <v>0</v>
      </c>
      <c r="D39" s="1367">
        <f>'IB_6.5.1.sz.mell'!D39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'IB_6.5.1.sz.mell'!C40</f>
        <v>0</v>
      </c>
      <c r="D40" s="1522">
        <f>'IB_6.5.1.sz.mell'!D40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'IB_6.5.1.sz.mell'!C41</f>
        <v>0</v>
      </c>
      <c r="D41" s="971">
        <f>'IB_6.5.1.sz.mell'!D41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'IB_6.5.1.sz.mell'!C45</f>
        <v>0</v>
      </c>
      <c r="D45" s="758">
        <f>'IB_6.5.1.sz.mell'!D45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'IB_6.5.1.sz.mell'!C46</f>
        <v>0</v>
      </c>
      <c r="D46" s="1521">
        <f>'IB_6.5.1.sz.mell'!D46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'IB_6.5.1.sz.mell'!C47</f>
        <v>0</v>
      </c>
      <c r="D47" s="1365">
        <f>'IB_6.5.1.sz.mell'!D47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'IB_6.5.1.sz.mell'!C48</f>
        <v>0</v>
      </c>
      <c r="D48" s="1365">
        <f>'IB_6.5.1.sz.mell'!D48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'IB_6.5.1.sz.mell'!C49</f>
        <v>0</v>
      </c>
      <c r="D49" s="1365">
        <f>'IB_6.5.1.sz.mell'!D49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'IB_6.5.1.sz.mell'!C50</f>
        <v>0</v>
      </c>
      <c r="D50" s="1365">
        <f>'IB_6.5.1.sz.mell'!D50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'IB_6.5.1.sz.mell'!C51</f>
        <v>0</v>
      </c>
      <c r="D51" s="758">
        <f>'IB_6.5.1.sz.mell'!D51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'IB_6.5.1.sz.mell'!C52</f>
        <v>0</v>
      </c>
      <c r="D52" s="1521">
        <f>'IB_6.5.1.sz.mell'!D52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'IB_6.5.1.sz.mell'!C53</f>
        <v>0</v>
      </c>
      <c r="D53" s="1365">
        <f>'IB_6.5.1.sz.mell'!D53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'IB_6.5.1.sz.mell'!C54</f>
        <v>0</v>
      </c>
      <c r="D54" s="1365">
        <f>'IB_6.5.1.sz.mell'!D54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'IB_6.5.1.sz.mell'!C55</f>
        <v>0</v>
      </c>
      <c r="D55" s="1365">
        <f>'IB_6.5.1.sz.mell'!D55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'IB_6.5.1.sz.mell'!C56</f>
        <v>0</v>
      </c>
      <c r="D56" s="758">
        <f>'IB_6.5.1.sz.mell'!D56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'IB_6.5.1.sz.mell'!C57</f>
        <v>0</v>
      </c>
      <c r="D57" s="971">
        <f>'IB_6.5.1.sz.mell'!D57</f>
        <v>0</v>
      </c>
      <c r="E57" s="374">
        <f>+E45+E51+E56</f>
        <v>0</v>
      </c>
    </row>
    <row r="58" spans="1:5" ht="15.15" customHeight="1" thickBot="1" x14ac:dyDescent="0.3">
      <c r="C58" s="633">
        <f>'IB_6.5.1.sz.mell'!C58</f>
        <v>0</v>
      </c>
      <c r="D58" s="633">
        <f>'IB_6.5.1.sz.mell'!D58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'IB_6.5.1.sz.mell'!C59</f>
        <v>0</v>
      </c>
      <c r="D59" s="1508">
        <f>'IB_6.5.1.sz.mell'!D59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'IB_6.5.1.sz.mell'!C60</f>
        <v>0</v>
      </c>
      <c r="D60" s="1508">
        <f>'IB_6.5.1.sz.mell'!D60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CONCATENATE("6.5.2. melléklet ",Z_ALAPADATOK!A7," ",Z_ALAPADATOK!B7," ",Z_ALAPADATOK!C7," ",Z_ALAPADATOK!D7," ",Z_ALAPADATOK!E7," ",Z_ALAPADATOK!F7," ",Z_ALAPADATOK!G7," ",Z_ALAPADATOK!H7)</f>
        <v>6.5.2.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CONCATENATE('Z_6.5.1.sz.mell'!B2:D2)</f>
        <v>3 kvi név</v>
      </c>
      <c r="C2" s="1838"/>
      <c r="D2" s="1839"/>
      <c r="E2" s="966" t="s">
        <v>612</v>
      </c>
    </row>
    <row r="3" spans="1:5" s="465" customFormat="1" ht="23.4" thickBot="1" x14ac:dyDescent="0.3">
      <c r="A3" s="965" t="s">
        <v>203</v>
      </c>
      <c r="B3" s="1837" t="s">
        <v>418</v>
      </c>
      <c r="C3" s="1838"/>
      <c r="D3" s="1839"/>
      <c r="E3" s="966" t="s">
        <v>60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'Z_6.5.1.sz.mell'!E4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CONCATENATE('Z_6.5.1.sz.mell'!E5)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'IB_6.5.2.sz.mell'!C8</f>
        <v>0</v>
      </c>
      <c r="D8" s="322">
        <f>'IB_6.5.2.sz.mell'!D8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'IB_6.5.2.sz.mell'!C9</f>
        <v>0</v>
      </c>
      <c r="D9" s="1481">
        <f>'IB_6.5.2.sz.mell'!D9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'IB_6.5.2.sz.mell'!C10</f>
        <v>0</v>
      </c>
      <c r="D10" s="1519">
        <f>'IB_6.5.2.sz.mell'!D10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'IB_6.5.2.sz.mell'!C11</f>
        <v>0</v>
      </c>
      <c r="D11" s="1519">
        <f>'IB_6.5.2.sz.mell'!D11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'IB_6.5.2.sz.mell'!C12</f>
        <v>0</v>
      </c>
      <c r="D12" s="1519">
        <f>'IB_6.5.2.sz.mell'!D12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'IB_6.5.2.sz.mell'!C13</f>
        <v>0</v>
      </c>
      <c r="D13" s="1519">
        <f>'IB_6.5.2.sz.mell'!D13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'IB_6.5.2.sz.mell'!C14</f>
        <v>0</v>
      </c>
      <c r="D14" s="1519">
        <f>'IB_6.5.2.sz.mell'!D14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'IB_6.5.2.sz.mell'!C15</f>
        <v>0</v>
      </c>
      <c r="D15" s="1519">
        <f>'IB_6.5.2.sz.mell'!D15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'IB_6.5.2.sz.mell'!C16</f>
        <v>0</v>
      </c>
      <c r="D16" s="1520">
        <f>'IB_6.5.2.sz.mell'!D16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'IB_6.5.2.sz.mell'!C17</f>
        <v>0</v>
      </c>
      <c r="D17" s="1519">
        <f>'IB_6.5.2.sz.mell'!D17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'IB_6.5.2.sz.mell'!C18</f>
        <v>0</v>
      </c>
      <c r="D18" s="1363">
        <f>'IB_6.5.2.sz.mell'!D18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'IB_6.5.2.sz.mell'!C19</f>
        <v>0</v>
      </c>
      <c r="D19" s="1363">
        <f>'IB_6.5.2.sz.mell'!D19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'IB_6.5.2.sz.mell'!C20</f>
        <v>0</v>
      </c>
      <c r="D20" s="758">
        <f>'IB_6.5.2.sz.mell'!D20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'IB_6.5.2.sz.mell'!C21</f>
        <v>0</v>
      </c>
      <c r="D21" s="1519">
        <f>'IB_6.5.2.sz.mell'!D21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'IB_6.5.2.sz.mell'!C22</f>
        <v>0</v>
      </c>
      <c r="D22" s="1519">
        <f>'IB_6.5.2.sz.mell'!D22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'IB_6.5.2.sz.mell'!C23</f>
        <v>0</v>
      </c>
      <c r="D23" s="1519">
        <f>'IB_6.5.2.sz.mell'!D23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'IB_6.5.2.sz.mell'!C24</f>
        <v>0</v>
      </c>
      <c r="D24" s="1519">
        <f>'IB_6.5.2.sz.mell'!D24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'IB_6.5.2.sz.mell'!C25</f>
        <v>0</v>
      </c>
      <c r="D25" s="758">
        <f>'IB_6.5.2.sz.mell'!D25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'IB_6.5.2.sz.mell'!C26</f>
        <v>0</v>
      </c>
      <c r="D26" s="758">
        <f>'IB_6.5.2.sz.mell'!D26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'IB_6.5.2.sz.mell'!C27</f>
        <v>0</v>
      </c>
      <c r="D27" s="1521">
        <f>'IB_6.5.2.sz.mell'!D27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'IB_6.5.2.sz.mell'!C28</f>
        <v>0</v>
      </c>
      <c r="D28" s="1367">
        <f>'IB_6.5.2.sz.mell'!D28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'IB_6.5.2.sz.mell'!C29</f>
        <v>0</v>
      </c>
      <c r="D29" s="1522">
        <f>'IB_6.5.2.sz.mell'!D29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'IB_6.5.2.sz.mell'!C30</f>
        <v>0</v>
      </c>
      <c r="D30" s="758">
        <f>'IB_6.5.2.sz.mell'!D30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'IB_6.5.2.sz.mell'!C31</f>
        <v>0</v>
      </c>
      <c r="D31" s="1521">
        <f>'IB_6.5.2.sz.mell'!D31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'IB_6.5.2.sz.mell'!C32</f>
        <v>0</v>
      </c>
      <c r="D32" s="1367">
        <f>'IB_6.5.2.sz.mell'!D32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'IB_6.5.2.sz.mell'!C33</f>
        <v>0</v>
      </c>
      <c r="D33" s="1522">
        <f>'IB_6.5.2.sz.mell'!D33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'IB_6.5.2.sz.mell'!C34</f>
        <v>0</v>
      </c>
      <c r="D34" s="758">
        <f>'IB_6.5.2.sz.mell'!D34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'IB_6.5.2.sz.mell'!C35</f>
        <v>0</v>
      </c>
      <c r="D35" s="758">
        <f>'IB_6.5.2.sz.mell'!D35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'IB_6.5.2.sz.mell'!C36</f>
        <v>0</v>
      </c>
      <c r="D36" s="758">
        <f>'IB_6.5.2.sz.mell'!D36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'IB_6.5.2.sz.mell'!C37</f>
        <v>0</v>
      </c>
      <c r="D37" s="758">
        <f>'IB_6.5.2.sz.mell'!D37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'IB_6.5.2.sz.mell'!C38</f>
        <v>0</v>
      </c>
      <c r="D38" s="1521">
        <f>'IB_6.5.2.sz.mell'!D38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'IB_6.5.2.sz.mell'!C39</f>
        <v>0</v>
      </c>
      <c r="D39" s="1367">
        <f>'IB_6.5.2.sz.mell'!D39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'IB_6.5.2.sz.mell'!C40</f>
        <v>0</v>
      </c>
      <c r="D40" s="1522">
        <f>'IB_6.5.2.sz.mell'!D40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'IB_6.5.2.sz.mell'!C41</f>
        <v>0</v>
      </c>
      <c r="D41" s="971">
        <f>'IB_6.5.2.sz.mell'!D41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'IB_6.5.2.sz.mell'!C45</f>
        <v>0</v>
      </c>
      <c r="D45" s="758">
        <f>'IB_6.5.2.sz.mell'!D45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'IB_6.5.2.sz.mell'!C46</f>
        <v>0</v>
      </c>
      <c r="D46" s="1521">
        <f>'IB_6.5.2.sz.mell'!D46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'IB_6.5.2.sz.mell'!C47</f>
        <v>0</v>
      </c>
      <c r="D47" s="1365">
        <f>'IB_6.5.2.sz.mell'!D47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'IB_6.5.2.sz.mell'!C48</f>
        <v>0</v>
      </c>
      <c r="D48" s="1365">
        <f>'IB_6.5.2.sz.mell'!D48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'IB_6.5.2.sz.mell'!C49</f>
        <v>0</v>
      </c>
      <c r="D49" s="1365">
        <f>'IB_6.5.2.sz.mell'!D49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'IB_6.5.2.sz.mell'!C50</f>
        <v>0</v>
      </c>
      <c r="D50" s="1365">
        <f>'IB_6.5.2.sz.mell'!D50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'IB_6.5.2.sz.mell'!C51</f>
        <v>0</v>
      </c>
      <c r="D51" s="758">
        <f>'IB_6.5.2.sz.mell'!D51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'IB_6.5.2.sz.mell'!C52</f>
        <v>0</v>
      </c>
      <c r="D52" s="1521">
        <f>'IB_6.5.2.sz.mell'!D52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'IB_6.5.2.sz.mell'!C53</f>
        <v>0</v>
      </c>
      <c r="D53" s="1365">
        <f>'IB_6.5.2.sz.mell'!D53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'IB_6.5.2.sz.mell'!C54</f>
        <v>0</v>
      </c>
      <c r="D54" s="1365">
        <f>'IB_6.5.2.sz.mell'!D54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'IB_6.5.2.sz.mell'!C55</f>
        <v>0</v>
      </c>
      <c r="D55" s="1365">
        <f>'IB_6.5.2.sz.mell'!D55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'IB_6.5.2.sz.mell'!C56</f>
        <v>0</v>
      </c>
      <c r="D56" s="758">
        <f>'IB_6.5.2.sz.mell'!D56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'IB_6.5.2.sz.mell'!C57</f>
        <v>0</v>
      </c>
      <c r="D57" s="971">
        <f>'IB_6.5.2.sz.mell'!D57</f>
        <v>0</v>
      </c>
      <c r="E57" s="374">
        <f>+E45+E51+E56</f>
        <v>0</v>
      </c>
    </row>
    <row r="58" spans="1:5" ht="15.15" customHeight="1" thickBot="1" x14ac:dyDescent="0.3">
      <c r="C58" s="633">
        <f>'IB_6.5.2.sz.mell'!C58</f>
        <v>0</v>
      </c>
      <c r="D58" s="633">
        <f>'IB_6.5.2.sz.mell'!D58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'IB_6.5.2.sz.mell'!C59</f>
        <v>0</v>
      </c>
      <c r="D59" s="1508">
        <f>'IB_6.5.2.sz.mell'!D59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'IB_6.5.2.sz.mell'!C60</f>
        <v>0</v>
      </c>
      <c r="D60" s="1508">
        <f>'IB_6.5.2.sz.mell'!D60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CONCATENATE("6.5.3. melléklet ",Z_ALAPADATOK!A7," ",Z_ALAPADATOK!B7," ",Z_ALAPADATOK!C7," ",Z_ALAPADATOK!D7," ",Z_ALAPADATOK!E7," ",Z_ALAPADATOK!F7," ",Z_ALAPADATOK!G7," ",Z_ALAPADATOK!H7)</f>
        <v>6.5.3.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CONCATENATE('Z_6.5.2.sz.mell'!B2:D2)</f>
        <v>3 kvi név</v>
      </c>
      <c r="C2" s="1838"/>
      <c r="D2" s="1839"/>
      <c r="E2" s="966" t="s">
        <v>612</v>
      </c>
    </row>
    <row r="3" spans="1:5" s="465" customFormat="1" ht="23.4" thickBot="1" x14ac:dyDescent="0.3">
      <c r="A3" s="965" t="s">
        <v>203</v>
      </c>
      <c r="B3" s="1837" t="s">
        <v>530</v>
      </c>
      <c r="C3" s="1838"/>
      <c r="D3" s="1839"/>
      <c r="E3" s="966" t="s">
        <v>431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'Z_6.5.2.sz.mell'!E4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CONCATENATE('Z_6.5.2.sz.mell'!E5)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'IB_6.5.3.sz.mell'!C8</f>
        <v>0</v>
      </c>
      <c r="D8" s="322">
        <f>'IB_6.5.3.sz.mell'!D8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'IB_6.5.3.sz.mell'!C9</f>
        <v>0</v>
      </c>
      <c r="D9" s="1481">
        <f>'IB_6.5.3.sz.mell'!D9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'IB_6.5.3.sz.mell'!C10</f>
        <v>0</v>
      </c>
      <c r="D10" s="1519">
        <f>'IB_6.5.3.sz.mell'!D10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'IB_6.5.3.sz.mell'!C11</f>
        <v>0</v>
      </c>
      <c r="D11" s="1519">
        <f>'IB_6.5.3.sz.mell'!D11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'IB_6.5.3.sz.mell'!C12</f>
        <v>0</v>
      </c>
      <c r="D12" s="1519">
        <f>'IB_6.5.3.sz.mell'!D12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'IB_6.5.3.sz.mell'!C13</f>
        <v>0</v>
      </c>
      <c r="D13" s="1519">
        <f>'IB_6.5.3.sz.mell'!D13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'IB_6.5.3.sz.mell'!C14</f>
        <v>0</v>
      </c>
      <c r="D14" s="1519">
        <f>'IB_6.5.3.sz.mell'!D14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'IB_6.5.3.sz.mell'!C15</f>
        <v>0</v>
      </c>
      <c r="D15" s="1519">
        <f>'IB_6.5.3.sz.mell'!D15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'IB_6.5.3.sz.mell'!C16</f>
        <v>0</v>
      </c>
      <c r="D16" s="1520">
        <f>'IB_6.5.3.sz.mell'!D16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'IB_6.5.3.sz.mell'!C17</f>
        <v>0</v>
      </c>
      <c r="D17" s="1519">
        <f>'IB_6.5.3.sz.mell'!D17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'IB_6.5.3.sz.mell'!C18</f>
        <v>0</v>
      </c>
      <c r="D18" s="1363">
        <f>'IB_6.5.3.sz.mell'!D18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'IB_6.5.3.sz.mell'!C19</f>
        <v>0</v>
      </c>
      <c r="D19" s="1363">
        <f>'IB_6.5.3.sz.mell'!D19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'IB_6.5.3.sz.mell'!C20</f>
        <v>0</v>
      </c>
      <c r="D20" s="758">
        <f>'IB_6.5.3.sz.mell'!D20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'IB_6.5.3.sz.mell'!C21</f>
        <v>0</v>
      </c>
      <c r="D21" s="1519">
        <f>'IB_6.5.3.sz.mell'!D21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'IB_6.5.3.sz.mell'!C22</f>
        <v>0</v>
      </c>
      <c r="D22" s="1519">
        <f>'IB_6.5.3.sz.mell'!D22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'IB_6.5.3.sz.mell'!C23</f>
        <v>0</v>
      </c>
      <c r="D23" s="1519">
        <f>'IB_6.5.3.sz.mell'!D23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'IB_6.5.3.sz.mell'!C24</f>
        <v>0</v>
      </c>
      <c r="D24" s="1519">
        <f>'IB_6.5.3.sz.mell'!D24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'IB_6.5.3.sz.mell'!C25</f>
        <v>0</v>
      </c>
      <c r="D25" s="758">
        <f>'IB_6.5.3.sz.mell'!D25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'IB_6.5.3.sz.mell'!C26</f>
        <v>0</v>
      </c>
      <c r="D26" s="758">
        <f>'IB_6.5.3.sz.mell'!D26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'IB_6.5.3.sz.mell'!C27</f>
        <v>0</v>
      </c>
      <c r="D27" s="1521">
        <f>'IB_6.5.3.sz.mell'!D27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'IB_6.5.3.sz.mell'!C28</f>
        <v>0</v>
      </c>
      <c r="D28" s="1367">
        <f>'IB_6.5.3.sz.mell'!D28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'IB_6.5.3.sz.mell'!C29</f>
        <v>0</v>
      </c>
      <c r="D29" s="1522">
        <f>'IB_6.5.3.sz.mell'!D29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'IB_6.5.3.sz.mell'!C30</f>
        <v>0</v>
      </c>
      <c r="D30" s="758">
        <f>'IB_6.5.3.sz.mell'!D30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'IB_6.5.3.sz.mell'!C31</f>
        <v>0</v>
      </c>
      <c r="D31" s="1521">
        <f>'IB_6.5.3.sz.mell'!D31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'IB_6.5.3.sz.mell'!C32</f>
        <v>0</v>
      </c>
      <c r="D32" s="1367">
        <f>'IB_6.5.3.sz.mell'!D32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'IB_6.5.3.sz.mell'!C33</f>
        <v>0</v>
      </c>
      <c r="D33" s="1522">
        <f>'IB_6.5.3.sz.mell'!D33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'IB_6.5.3.sz.mell'!C34</f>
        <v>0</v>
      </c>
      <c r="D34" s="758">
        <f>'IB_6.5.3.sz.mell'!D34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'IB_6.5.3.sz.mell'!C35</f>
        <v>0</v>
      </c>
      <c r="D35" s="758">
        <f>'IB_6.5.3.sz.mell'!D35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'IB_6.5.3.sz.mell'!C36</f>
        <v>0</v>
      </c>
      <c r="D36" s="758">
        <f>'IB_6.5.3.sz.mell'!D36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'IB_6.5.3.sz.mell'!C37</f>
        <v>0</v>
      </c>
      <c r="D37" s="758">
        <f>'IB_6.5.3.sz.mell'!D37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'IB_6.5.3.sz.mell'!C38</f>
        <v>0</v>
      </c>
      <c r="D38" s="1521">
        <f>'IB_6.5.3.sz.mell'!D38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'IB_6.5.3.sz.mell'!C39</f>
        <v>0</v>
      </c>
      <c r="D39" s="1367">
        <f>'IB_6.5.3.sz.mell'!D39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'IB_6.5.3.sz.mell'!C40</f>
        <v>0</v>
      </c>
      <c r="D40" s="1522">
        <f>'IB_6.5.3.sz.mell'!D40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'IB_6.5.3.sz.mell'!C41</f>
        <v>0</v>
      </c>
      <c r="D41" s="971">
        <f>'IB_6.5.3.sz.mell'!D41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'IB_6.5.3.sz.mell'!C45</f>
        <v>0</v>
      </c>
      <c r="D45" s="758">
        <f>'IB_6.5.3.sz.mell'!D45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'IB_6.5.3.sz.mell'!C46</f>
        <v>0</v>
      </c>
      <c r="D46" s="1521">
        <f>'IB_6.5.3.sz.mell'!D46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'IB_6.5.3.sz.mell'!C47</f>
        <v>0</v>
      </c>
      <c r="D47" s="1365">
        <f>'IB_6.5.3.sz.mell'!D47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'IB_6.5.3.sz.mell'!C48</f>
        <v>0</v>
      </c>
      <c r="D48" s="1365">
        <f>'IB_6.5.3.sz.mell'!D48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'IB_6.5.3.sz.mell'!C49</f>
        <v>0</v>
      </c>
      <c r="D49" s="1365">
        <f>'IB_6.5.3.sz.mell'!D49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'IB_6.5.3.sz.mell'!C50</f>
        <v>0</v>
      </c>
      <c r="D50" s="1365">
        <f>'IB_6.5.3.sz.mell'!D50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'IB_6.5.3.sz.mell'!C51</f>
        <v>0</v>
      </c>
      <c r="D51" s="758">
        <f>'IB_6.5.3.sz.mell'!D51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'IB_6.5.3.sz.mell'!C52</f>
        <v>0</v>
      </c>
      <c r="D52" s="1521">
        <f>'IB_6.5.3.sz.mell'!D52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'IB_6.5.3.sz.mell'!C53</f>
        <v>0</v>
      </c>
      <c r="D53" s="1365">
        <f>'IB_6.5.3.sz.mell'!D53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'IB_6.5.3.sz.mell'!C54</f>
        <v>0</v>
      </c>
      <c r="D54" s="1365">
        <f>'IB_6.5.3.sz.mell'!D54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'IB_6.5.3.sz.mell'!C55</f>
        <v>0</v>
      </c>
      <c r="D55" s="1365">
        <f>'IB_6.5.3.sz.mell'!D55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'IB_6.5.3.sz.mell'!C56</f>
        <v>0</v>
      </c>
      <c r="D56" s="758">
        <f>'IB_6.5.3.sz.mell'!D56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'IB_6.5.3.sz.mell'!C57</f>
        <v>0</v>
      </c>
      <c r="D57" s="971">
        <f>'IB_6.5.3.sz.mell'!D57</f>
        <v>0</v>
      </c>
      <c r="E57" s="374">
        <f>+E45+E51+E56</f>
        <v>0</v>
      </c>
    </row>
    <row r="58" spans="1:5" ht="15.15" customHeight="1" thickBot="1" x14ac:dyDescent="0.3">
      <c r="C58" s="633">
        <f>'IB_6.5.3.sz.mell'!C58</f>
        <v>0</v>
      </c>
      <c r="D58" s="633">
        <f>'IB_6.5.3.sz.mell'!D58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'IB_6.5.3.sz.mell'!C59</f>
        <v>0</v>
      </c>
      <c r="D59" s="1508">
        <f>'IB_6.5.3.sz.mell'!D59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'IB_6.5.3.sz.mell'!C60</f>
        <v>0</v>
      </c>
      <c r="D60" s="1508">
        <f>'IB_6.5.3.sz.mell'!D60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>
    <tabColor theme="5"/>
  </sheetPr>
  <dimension ref="A1:E60"/>
  <sheetViews>
    <sheetView zoomScale="120" zoomScaleNormal="120" workbookViewId="0">
      <selection activeCell="H5" sqref="H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CONCATENATE("6.6. melléklet ",Z_ALAPADATOK!A7," ",Z_ALAPADATOK!B7," ",Z_ALAPADATOK!C7," ",Z_ALAPADATOK!D7," ",Z_ALAPADATOK!E7," ",Z_ALAPADATOK!F7," ",Z_ALAPADATOK!G7," ",Z_ALAPADATOK!H7)</f>
        <v>6.6. melléklet a …. / 2020 ( … ) önkormányzati rendelethez</v>
      </c>
      <c r="C1" s="1833"/>
      <c r="D1" s="1833"/>
      <c r="E1" s="1833"/>
    </row>
    <row r="2" spans="1:5" s="465" customFormat="1" ht="25.5" customHeight="1" thickBot="1" x14ac:dyDescent="0.3">
      <c r="A2" s="965" t="s">
        <v>848</v>
      </c>
      <c r="B2" s="1837" t="str">
        <f>CONCATENATE(Z_ALAPADATOK!B19)</f>
        <v>4 kvi név</v>
      </c>
      <c r="C2" s="1838"/>
      <c r="D2" s="1839"/>
      <c r="E2" s="966" t="s">
        <v>613</v>
      </c>
    </row>
    <row r="3" spans="1:5" s="465" customFormat="1" ht="23.4" thickBot="1" x14ac:dyDescent="0.3">
      <c r="A3" s="965" t="s">
        <v>203</v>
      </c>
      <c r="B3" s="1837" t="s">
        <v>398</v>
      </c>
      <c r="C3" s="1838"/>
      <c r="D3" s="1839"/>
      <c r="E3" s="966" t="s">
        <v>54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'Z_6.2.3.sz.mell'!E4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CONCATENATE('Z_6.5.3.sz.mell'!E5)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'IB_6.6.sz.mell'!C8</f>
        <v>0</v>
      </c>
      <c r="D8" s="322">
        <f>'IB_6.6.sz.mell'!D8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'IB_6.6.sz.mell'!C9</f>
        <v>0</v>
      </c>
      <c r="D9" s="1481">
        <f>'IB_6.6.sz.mell'!D9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'IB_6.6.sz.mell'!C10</f>
        <v>0</v>
      </c>
      <c r="D10" s="1519">
        <f>'IB_6.6.sz.mell'!D10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'IB_6.6.sz.mell'!C11</f>
        <v>0</v>
      </c>
      <c r="D11" s="1519">
        <f>'IB_6.6.sz.mell'!D11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'IB_6.6.sz.mell'!C12</f>
        <v>0</v>
      </c>
      <c r="D12" s="1519">
        <f>'IB_6.6.sz.mell'!D12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'IB_6.6.sz.mell'!C13</f>
        <v>0</v>
      </c>
      <c r="D13" s="1519">
        <f>'IB_6.6.sz.mell'!D13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'IB_6.6.sz.mell'!C14</f>
        <v>0</v>
      </c>
      <c r="D14" s="1519">
        <f>'IB_6.6.sz.mell'!D14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'IB_6.6.sz.mell'!C15</f>
        <v>0</v>
      </c>
      <c r="D15" s="1519">
        <f>'IB_6.6.sz.mell'!D15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'IB_6.6.sz.mell'!C16</f>
        <v>0</v>
      </c>
      <c r="D16" s="1520">
        <f>'IB_6.6.sz.mell'!D16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'IB_6.6.sz.mell'!C17</f>
        <v>0</v>
      </c>
      <c r="D17" s="1519">
        <f>'IB_6.6.sz.mell'!D17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'IB_6.6.sz.mell'!C18</f>
        <v>0</v>
      </c>
      <c r="D18" s="1363">
        <f>'IB_6.6.sz.mell'!D18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'IB_6.6.sz.mell'!C19</f>
        <v>0</v>
      </c>
      <c r="D19" s="1363">
        <f>'IB_6.6.sz.mell'!D19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'IB_6.6.sz.mell'!C20</f>
        <v>0</v>
      </c>
      <c r="D20" s="758">
        <f>'IB_6.6.sz.mell'!D20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'IB_6.6.sz.mell'!C21</f>
        <v>0</v>
      </c>
      <c r="D21" s="1519">
        <f>'IB_6.6.sz.mell'!D21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'IB_6.6.sz.mell'!C22</f>
        <v>0</v>
      </c>
      <c r="D22" s="1519">
        <f>'IB_6.6.sz.mell'!D22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'IB_6.6.sz.mell'!C23</f>
        <v>0</v>
      </c>
      <c r="D23" s="1519">
        <f>'IB_6.6.sz.mell'!D23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'IB_6.6.sz.mell'!C24</f>
        <v>0</v>
      </c>
      <c r="D24" s="1519">
        <f>'IB_6.6.sz.mell'!D24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'IB_6.6.sz.mell'!C25</f>
        <v>0</v>
      </c>
      <c r="D25" s="758">
        <f>'IB_6.6.sz.mell'!D25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'IB_6.6.sz.mell'!C26</f>
        <v>0</v>
      </c>
      <c r="D26" s="758">
        <f>'IB_6.6.sz.mell'!D26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'IB_6.6.sz.mell'!C27</f>
        <v>0</v>
      </c>
      <c r="D27" s="1521">
        <f>'IB_6.6.sz.mell'!D27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'IB_6.6.sz.mell'!C28</f>
        <v>0</v>
      </c>
      <c r="D28" s="1367">
        <f>'IB_6.6.sz.mell'!D28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'IB_6.6.sz.mell'!C29</f>
        <v>0</v>
      </c>
      <c r="D29" s="1522">
        <f>'IB_6.6.sz.mell'!D29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'IB_6.6.sz.mell'!C30</f>
        <v>0</v>
      </c>
      <c r="D30" s="758">
        <f>'IB_6.6.sz.mell'!D30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'IB_6.6.sz.mell'!C31</f>
        <v>0</v>
      </c>
      <c r="D31" s="1521">
        <f>'IB_6.6.sz.mell'!D31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'IB_6.6.sz.mell'!C32</f>
        <v>0</v>
      </c>
      <c r="D32" s="1367">
        <f>'IB_6.6.sz.mell'!D32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'IB_6.6.sz.mell'!C33</f>
        <v>0</v>
      </c>
      <c r="D33" s="1522">
        <f>'IB_6.6.sz.mell'!D33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'IB_6.6.sz.mell'!C34</f>
        <v>0</v>
      </c>
      <c r="D34" s="758">
        <f>'IB_6.6.sz.mell'!D34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'IB_6.6.sz.mell'!C35</f>
        <v>0</v>
      </c>
      <c r="D35" s="758">
        <f>'IB_6.6.sz.mell'!D35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'IB_6.6.sz.mell'!C36</f>
        <v>0</v>
      </c>
      <c r="D36" s="758">
        <f>'IB_6.6.sz.mell'!D36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'IB_6.6.sz.mell'!C37</f>
        <v>0</v>
      </c>
      <c r="D37" s="758">
        <f>'IB_6.6.sz.mell'!D37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'IB_6.6.sz.mell'!C38</f>
        <v>0</v>
      </c>
      <c r="D38" s="1521">
        <f>'IB_6.6.sz.mell'!D38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'IB_6.6.sz.mell'!C39</f>
        <v>0</v>
      </c>
      <c r="D39" s="1367">
        <f>'IB_6.6.sz.mell'!D39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'IB_6.6.sz.mell'!C40</f>
        <v>0</v>
      </c>
      <c r="D40" s="1522">
        <f>'IB_6.6.sz.mell'!D40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'IB_6.6.sz.mell'!C41</f>
        <v>0</v>
      </c>
      <c r="D41" s="971">
        <f>'IB_6.6.sz.mell'!D41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'IB_6.6.sz.mell'!C45</f>
        <v>0</v>
      </c>
      <c r="D45" s="758">
        <f>'IB_6.6.sz.mell'!D45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'IB_6.6.sz.mell'!C46</f>
        <v>0</v>
      </c>
      <c r="D46" s="1521">
        <f>'IB_6.6.sz.mell'!D46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'IB_6.6.sz.mell'!C47</f>
        <v>0</v>
      </c>
      <c r="D47" s="1365">
        <f>'IB_6.6.sz.mell'!D47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'IB_6.6.sz.mell'!C48</f>
        <v>0</v>
      </c>
      <c r="D48" s="1365">
        <f>'IB_6.6.sz.mell'!D48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'IB_6.6.sz.mell'!C49</f>
        <v>0</v>
      </c>
      <c r="D49" s="1365">
        <f>'IB_6.6.sz.mell'!D49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'IB_6.6.sz.mell'!C50</f>
        <v>0</v>
      </c>
      <c r="D50" s="1365">
        <f>'IB_6.6.sz.mell'!D50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'IB_6.6.sz.mell'!C51</f>
        <v>0</v>
      </c>
      <c r="D51" s="758">
        <f>'IB_6.6.sz.mell'!D51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'IB_6.6.sz.mell'!C52</f>
        <v>0</v>
      </c>
      <c r="D52" s="1521">
        <f>'IB_6.6.sz.mell'!D52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'IB_6.6.sz.mell'!C53</f>
        <v>0</v>
      </c>
      <c r="D53" s="1365">
        <f>'IB_6.6.sz.mell'!D53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'IB_6.6.sz.mell'!C54</f>
        <v>0</v>
      </c>
      <c r="D54" s="1365">
        <f>'IB_6.6.sz.mell'!D54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'IB_6.6.sz.mell'!C55</f>
        <v>0</v>
      </c>
      <c r="D55" s="1365">
        <f>'IB_6.6.sz.mell'!D55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'IB_6.6.sz.mell'!C56</f>
        <v>0</v>
      </c>
      <c r="D56" s="758">
        <f>'IB_6.6.sz.mell'!D56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'IB_6.6.sz.mell'!C57</f>
        <v>0</v>
      </c>
      <c r="D57" s="971">
        <f>'IB_6.6.sz.mell'!D57</f>
        <v>0</v>
      </c>
      <c r="E57" s="374">
        <f>+E45+E51+E56</f>
        <v>0</v>
      </c>
    </row>
    <row r="58" spans="1:5" ht="15.15" customHeight="1" thickBot="1" x14ac:dyDescent="0.3">
      <c r="C58" s="633">
        <f>'IB_6.6.sz.mell'!C58</f>
        <v>0</v>
      </c>
      <c r="D58" s="633">
        <f>'IB_6.6.sz.mell'!D58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'IB_6.6.sz.mell'!C59</f>
        <v>0</v>
      </c>
      <c r="D59" s="1508">
        <f>'IB_6.6.sz.mell'!D59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'IB_6.6.sz.mell'!C60</f>
        <v>0</v>
      </c>
      <c r="D60" s="1508">
        <f>'IB_6.6.sz.mell'!D60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A1:C60"/>
  <sheetViews>
    <sheetView zoomScale="120" zoomScaleNormal="120" workbookViewId="0"/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CONCATENATE("9.4. melléklet ",ALAPADATOK!A7," ",ALAPADATOK!B7," ",ALAPADATOK!C7," ",ALAPADATOK!D7," ",ALAPADATOK!E7," ",ALAPADATOK!F7," ",ALAPADATOK!G7," ",ALAPADATOK!H7)</f>
        <v>9.4.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CONCATENATE(ALAPADATOK!B15)</f>
        <v>2 kvi név</v>
      </c>
      <c r="C2" s="376" t="s">
        <v>431</v>
      </c>
    </row>
    <row r="3" spans="1:3" s="465" customFormat="1" ht="23.4" thickBot="1" x14ac:dyDescent="0.3">
      <c r="A3" s="459" t="s">
        <v>203</v>
      </c>
      <c r="B3" s="605" t="s">
        <v>398</v>
      </c>
      <c r="C3" s="377" t="s">
        <v>54</v>
      </c>
    </row>
    <row r="4" spans="1:3" s="466" customFormat="1" ht="15.9" customHeight="1" thickBot="1" x14ac:dyDescent="0.35">
      <c r="A4" s="235"/>
      <c r="B4" s="235"/>
      <c r="C4" s="236" t="str">
        <f>'KV_9.2.3.sz.mell'!C4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>
    <tabColor theme="5"/>
  </sheetPr>
  <dimension ref="A1:E60"/>
  <sheetViews>
    <sheetView zoomScale="120" zoomScaleNormal="120" workbookViewId="0">
      <selection activeCell="H5" sqref="H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CONCATENATE("6.6.1. melléklet ",Z_ALAPADATOK!A7," ",Z_ALAPADATOK!B7," ",Z_ALAPADATOK!C7," ",Z_ALAPADATOK!D7," ",Z_ALAPADATOK!E7," ",Z_ALAPADATOK!F7," ",Z_ALAPADATOK!G7," ",Z_ALAPADATOK!H7)</f>
        <v>6.6.1.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CONCATENATE('Z_6.6.sz.mell'!B2:D2)</f>
        <v>4 kvi név</v>
      </c>
      <c r="C2" s="1838"/>
      <c r="D2" s="1839"/>
      <c r="E2" s="966" t="s">
        <v>613</v>
      </c>
    </row>
    <row r="3" spans="1:5" s="465" customFormat="1" ht="23.4" thickBot="1" x14ac:dyDescent="0.3">
      <c r="A3" s="965" t="s">
        <v>203</v>
      </c>
      <c r="B3" s="1837" t="s">
        <v>417</v>
      </c>
      <c r="C3" s="1838"/>
      <c r="D3" s="1839"/>
      <c r="E3" s="966" t="s">
        <v>59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'Z_6.6.sz.mell'!E4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CONCATENATE('Z_6.6.sz.mell'!E5)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'IB_6.6.1.sz.mell'!C8</f>
        <v>0</v>
      </c>
      <c r="D8" s="322">
        <f>'IB_6.6.1.sz.mell'!D8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'IB_6.6.1.sz.mell'!C9</f>
        <v>0</v>
      </c>
      <c r="D9" s="1481">
        <f>'IB_6.6.1.sz.mell'!D9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'IB_6.6.1.sz.mell'!C10</f>
        <v>0</v>
      </c>
      <c r="D10" s="1519">
        <f>'IB_6.6.1.sz.mell'!D10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'IB_6.6.1.sz.mell'!C11</f>
        <v>0</v>
      </c>
      <c r="D11" s="1519">
        <f>'IB_6.6.1.sz.mell'!D11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'IB_6.6.1.sz.mell'!C12</f>
        <v>0</v>
      </c>
      <c r="D12" s="1519">
        <f>'IB_6.6.1.sz.mell'!D12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'IB_6.6.1.sz.mell'!C13</f>
        <v>0</v>
      </c>
      <c r="D13" s="1519">
        <f>'IB_6.6.1.sz.mell'!D13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'IB_6.6.1.sz.mell'!C14</f>
        <v>0</v>
      </c>
      <c r="D14" s="1519">
        <f>'IB_6.6.1.sz.mell'!D14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'IB_6.6.1.sz.mell'!C15</f>
        <v>0</v>
      </c>
      <c r="D15" s="1519">
        <f>'IB_6.6.1.sz.mell'!D15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'IB_6.6.1.sz.mell'!C16</f>
        <v>0</v>
      </c>
      <c r="D16" s="1520">
        <f>'IB_6.6.1.sz.mell'!D16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'IB_6.6.1.sz.mell'!C17</f>
        <v>0</v>
      </c>
      <c r="D17" s="1519">
        <f>'IB_6.6.1.sz.mell'!D17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'IB_6.6.1.sz.mell'!C18</f>
        <v>0</v>
      </c>
      <c r="D18" s="1363">
        <f>'IB_6.6.1.sz.mell'!D18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'IB_6.6.1.sz.mell'!C19</f>
        <v>0</v>
      </c>
      <c r="D19" s="1363">
        <f>'IB_6.6.1.sz.mell'!D19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'IB_6.6.1.sz.mell'!C20</f>
        <v>0</v>
      </c>
      <c r="D20" s="758">
        <f>'IB_6.6.1.sz.mell'!D20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'IB_6.6.1.sz.mell'!C21</f>
        <v>0</v>
      </c>
      <c r="D21" s="1519">
        <f>'IB_6.6.1.sz.mell'!D21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'IB_6.6.1.sz.mell'!C22</f>
        <v>0</v>
      </c>
      <c r="D22" s="1519">
        <f>'IB_6.6.1.sz.mell'!D22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'IB_6.6.1.sz.mell'!C23</f>
        <v>0</v>
      </c>
      <c r="D23" s="1519">
        <f>'IB_6.6.1.sz.mell'!D23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'IB_6.6.1.sz.mell'!C24</f>
        <v>0</v>
      </c>
      <c r="D24" s="1519">
        <f>'IB_6.6.1.sz.mell'!D24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'IB_6.6.1.sz.mell'!C25</f>
        <v>0</v>
      </c>
      <c r="D25" s="758">
        <f>'IB_6.6.1.sz.mell'!D25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'IB_6.6.1.sz.mell'!C26</f>
        <v>0</v>
      </c>
      <c r="D26" s="758">
        <f>'IB_6.6.1.sz.mell'!D26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'IB_6.6.1.sz.mell'!C27</f>
        <v>0</v>
      </c>
      <c r="D27" s="1521">
        <f>'IB_6.6.1.sz.mell'!D27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'IB_6.6.1.sz.mell'!C28</f>
        <v>0</v>
      </c>
      <c r="D28" s="1367">
        <f>'IB_6.6.1.sz.mell'!D28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'IB_6.6.1.sz.mell'!C29</f>
        <v>0</v>
      </c>
      <c r="D29" s="1522">
        <f>'IB_6.6.1.sz.mell'!D29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'IB_6.6.1.sz.mell'!C30</f>
        <v>0</v>
      </c>
      <c r="D30" s="758">
        <f>'IB_6.6.1.sz.mell'!D30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'IB_6.6.1.sz.mell'!C31</f>
        <v>0</v>
      </c>
      <c r="D31" s="1521">
        <f>'IB_6.6.1.sz.mell'!D31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'IB_6.6.1.sz.mell'!C32</f>
        <v>0</v>
      </c>
      <c r="D32" s="1367">
        <f>'IB_6.6.1.sz.mell'!D32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'IB_6.6.1.sz.mell'!C33</f>
        <v>0</v>
      </c>
      <c r="D33" s="1522">
        <f>'IB_6.6.1.sz.mell'!D33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'IB_6.6.1.sz.mell'!C34</f>
        <v>0</v>
      </c>
      <c r="D34" s="758">
        <f>'IB_6.6.1.sz.mell'!D34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'IB_6.6.1.sz.mell'!C35</f>
        <v>0</v>
      </c>
      <c r="D35" s="758">
        <f>'IB_6.6.1.sz.mell'!D35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'IB_6.6.1.sz.mell'!C36</f>
        <v>0</v>
      </c>
      <c r="D36" s="758">
        <f>'IB_6.6.1.sz.mell'!D36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'IB_6.6.1.sz.mell'!C37</f>
        <v>0</v>
      </c>
      <c r="D37" s="758">
        <f>'IB_6.6.1.sz.mell'!D37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'IB_6.6.1.sz.mell'!C38</f>
        <v>0</v>
      </c>
      <c r="D38" s="1521">
        <f>'IB_6.6.1.sz.mell'!D38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'IB_6.6.1.sz.mell'!C39</f>
        <v>0</v>
      </c>
      <c r="D39" s="1367">
        <f>'IB_6.6.1.sz.mell'!D39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'IB_6.6.1.sz.mell'!C40</f>
        <v>0</v>
      </c>
      <c r="D40" s="1522">
        <f>'IB_6.6.1.sz.mell'!D40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'IB_6.6.1.sz.mell'!C41</f>
        <v>0</v>
      </c>
      <c r="D41" s="971">
        <f>'IB_6.6.1.sz.mell'!D41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'IB_6.6.1.sz.mell'!C45</f>
        <v>0</v>
      </c>
      <c r="D45" s="758">
        <f>'IB_6.6.1.sz.mell'!D45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'IB_6.6.1.sz.mell'!C46</f>
        <v>0</v>
      </c>
      <c r="D46" s="1521">
        <f>'IB_6.6.1.sz.mell'!D46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'IB_6.6.1.sz.mell'!C47</f>
        <v>0</v>
      </c>
      <c r="D47" s="1365">
        <f>'IB_6.6.1.sz.mell'!D47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'IB_6.6.1.sz.mell'!C48</f>
        <v>0</v>
      </c>
      <c r="D48" s="1365">
        <f>'IB_6.6.1.sz.mell'!D48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'IB_6.6.1.sz.mell'!C49</f>
        <v>0</v>
      </c>
      <c r="D49" s="1365">
        <f>'IB_6.6.1.sz.mell'!D49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'IB_6.6.1.sz.mell'!C50</f>
        <v>0</v>
      </c>
      <c r="D50" s="1365">
        <f>'IB_6.6.1.sz.mell'!D50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'IB_6.6.1.sz.mell'!C51</f>
        <v>0</v>
      </c>
      <c r="D51" s="758">
        <f>'IB_6.6.1.sz.mell'!D51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'IB_6.6.1.sz.mell'!C52</f>
        <v>0</v>
      </c>
      <c r="D52" s="1521">
        <f>'IB_6.6.1.sz.mell'!D52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'IB_6.6.1.sz.mell'!C53</f>
        <v>0</v>
      </c>
      <c r="D53" s="1365">
        <f>'IB_6.6.1.sz.mell'!D53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'IB_6.6.1.sz.mell'!C54</f>
        <v>0</v>
      </c>
      <c r="D54" s="1365">
        <f>'IB_6.6.1.sz.mell'!D54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'IB_6.6.1.sz.mell'!C55</f>
        <v>0</v>
      </c>
      <c r="D55" s="1365">
        <f>'IB_6.6.1.sz.mell'!D55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'IB_6.6.1.sz.mell'!C56</f>
        <v>0</v>
      </c>
      <c r="D56" s="758">
        <f>'IB_6.6.1.sz.mell'!D56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'IB_6.6.1.sz.mell'!C57</f>
        <v>0</v>
      </c>
      <c r="D57" s="971">
        <f>'IB_6.6.1.sz.mell'!D57</f>
        <v>0</v>
      </c>
      <c r="E57" s="374">
        <f>+E45+E51+E56</f>
        <v>0</v>
      </c>
    </row>
    <row r="58" spans="1:5" ht="15.15" customHeight="1" thickBot="1" x14ac:dyDescent="0.3">
      <c r="C58" s="633">
        <f>'IB_6.6.1.sz.mell'!C58</f>
        <v>0</v>
      </c>
      <c r="D58" s="633">
        <f>'IB_6.6.1.sz.mell'!D58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'IB_6.6.1.sz.mell'!C59</f>
        <v>0</v>
      </c>
      <c r="D59" s="1508">
        <f>'IB_6.6.1.sz.mell'!D59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'IB_6.6.1.sz.mell'!C60</f>
        <v>0</v>
      </c>
      <c r="D60" s="1508">
        <f>'IB_6.6.1.sz.mell'!D60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>
    <tabColor theme="5"/>
  </sheetPr>
  <dimension ref="A1:E60"/>
  <sheetViews>
    <sheetView zoomScale="120" zoomScaleNormal="120" workbookViewId="0">
      <selection activeCell="H5" sqref="H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CONCATENATE("6.6.2. melléklet ",Z_ALAPADATOK!A7," ",Z_ALAPADATOK!B7," ",Z_ALAPADATOK!C7," ",Z_ALAPADATOK!D7," ",Z_ALAPADATOK!E7," ",Z_ALAPADATOK!F7," ",Z_ALAPADATOK!G7," ",Z_ALAPADATOK!H7)</f>
        <v>6.6.2.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CONCATENATE('Z_6.6.1.sz.mell'!B2:D2)</f>
        <v>4 kvi név</v>
      </c>
      <c r="C2" s="1838"/>
      <c r="D2" s="1839"/>
      <c r="E2" s="966" t="s">
        <v>613</v>
      </c>
    </row>
    <row r="3" spans="1:5" s="465" customFormat="1" ht="23.4" thickBot="1" x14ac:dyDescent="0.3">
      <c r="A3" s="965" t="s">
        <v>203</v>
      </c>
      <c r="B3" s="1837" t="s">
        <v>418</v>
      </c>
      <c r="C3" s="1838"/>
      <c r="D3" s="1839"/>
      <c r="E3" s="966" t="s">
        <v>60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'Z_6.6.1.sz.mell'!E4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CONCATENATE('Z_6.6.1.sz.mell'!E5)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'IB_6.6.2.sz.mell'!C8</f>
        <v>0</v>
      </c>
      <c r="D8" s="322">
        <f>'IB_6.6.2.sz.mell'!D8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'IB_6.6.2.sz.mell'!C9</f>
        <v>0</v>
      </c>
      <c r="D9" s="1481">
        <f>'IB_6.6.2.sz.mell'!D9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'IB_6.6.2.sz.mell'!C10</f>
        <v>0</v>
      </c>
      <c r="D10" s="1519">
        <f>'IB_6.6.2.sz.mell'!D10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'IB_6.6.2.sz.mell'!C11</f>
        <v>0</v>
      </c>
      <c r="D11" s="1519">
        <f>'IB_6.6.2.sz.mell'!D11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'IB_6.6.2.sz.mell'!C12</f>
        <v>0</v>
      </c>
      <c r="D12" s="1519">
        <f>'IB_6.6.2.sz.mell'!D12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'IB_6.6.2.sz.mell'!C13</f>
        <v>0</v>
      </c>
      <c r="D13" s="1519">
        <f>'IB_6.6.2.sz.mell'!D13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'IB_6.6.2.sz.mell'!C14</f>
        <v>0</v>
      </c>
      <c r="D14" s="1519">
        <f>'IB_6.6.2.sz.mell'!D14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'IB_6.6.2.sz.mell'!C15</f>
        <v>0</v>
      </c>
      <c r="D15" s="1519">
        <f>'IB_6.6.2.sz.mell'!D15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'IB_6.6.2.sz.mell'!C16</f>
        <v>0</v>
      </c>
      <c r="D16" s="1520">
        <f>'IB_6.6.2.sz.mell'!D16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'IB_6.6.2.sz.mell'!C17</f>
        <v>0</v>
      </c>
      <c r="D17" s="1519">
        <f>'IB_6.6.2.sz.mell'!D17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'IB_6.6.2.sz.mell'!C18</f>
        <v>0</v>
      </c>
      <c r="D18" s="1363">
        <f>'IB_6.6.2.sz.mell'!D18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'IB_6.6.2.sz.mell'!C19</f>
        <v>0</v>
      </c>
      <c r="D19" s="1363">
        <f>'IB_6.6.2.sz.mell'!D19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'IB_6.6.2.sz.mell'!C20</f>
        <v>0</v>
      </c>
      <c r="D20" s="758">
        <f>'IB_6.6.2.sz.mell'!D20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'IB_6.6.2.sz.mell'!C21</f>
        <v>0</v>
      </c>
      <c r="D21" s="1519">
        <f>'IB_6.6.2.sz.mell'!D21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'IB_6.6.2.sz.mell'!C22</f>
        <v>0</v>
      </c>
      <c r="D22" s="1519">
        <f>'IB_6.6.2.sz.mell'!D22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'IB_6.6.2.sz.mell'!C23</f>
        <v>0</v>
      </c>
      <c r="D23" s="1519">
        <f>'IB_6.6.2.sz.mell'!D23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'IB_6.6.2.sz.mell'!C24</f>
        <v>0</v>
      </c>
      <c r="D24" s="1519">
        <f>'IB_6.6.2.sz.mell'!D24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'IB_6.6.2.sz.mell'!C25</f>
        <v>0</v>
      </c>
      <c r="D25" s="758">
        <f>'IB_6.6.2.sz.mell'!D25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'IB_6.6.2.sz.mell'!C26</f>
        <v>0</v>
      </c>
      <c r="D26" s="758">
        <f>'IB_6.6.2.sz.mell'!D26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'IB_6.6.2.sz.mell'!C27</f>
        <v>0</v>
      </c>
      <c r="D27" s="1521">
        <f>'IB_6.6.2.sz.mell'!D27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'IB_6.6.2.sz.mell'!C28</f>
        <v>0</v>
      </c>
      <c r="D28" s="1367">
        <f>'IB_6.6.2.sz.mell'!D28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'IB_6.6.2.sz.mell'!C29</f>
        <v>0</v>
      </c>
      <c r="D29" s="1522">
        <f>'IB_6.6.2.sz.mell'!D29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'IB_6.6.2.sz.mell'!C30</f>
        <v>0</v>
      </c>
      <c r="D30" s="758">
        <f>'IB_6.6.2.sz.mell'!D30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'IB_6.6.2.sz.mell'!C31</f>
        <v>0</v>
      </c>
      <c r="D31" s="1521">
        <f>'IB_6.6.2.sz.mell'!D31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'IB_6.6.2.sz.mell'!C32</f>
        <v>0</v>
      </c>
      <c r="D32" s="1367">
        <f>'IB_6.6.2.sz.mell'!D32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'IB_6.6.2.sz.mell'!C33</f>
        <v>0</v>
      </c>
      <c r="D33" s="1522">
        <f>'IB_6.6.2.sz.mell'!D33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'IB_6.6.2.sz.mell'!C34</f>
        <v>0</v>
      </c>
      <c r="D34" s="758">
        <f>'IB_6.6.2.sz.mell'!D34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'IB_6.6.2.sz.mell'!C35</f>
        <v>0</v>
      </c>
      <c r="D35" s="758">
        <f>'IB_6.6.2.sz.mell'!D35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'IB_6.6.2.sz.mell'!C36</f>
        <v>0</v>
      </c>
      <c r="D36" s="758">
        <f>'IB_6.6.2.sz.mell'!D36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'IB_6.6.2.sz.mell'!C37</f>
        <v>0</v>
      </c>
      <c r="D37" s="758">
        <f>'IB_6.6.2.sz.mell'!D37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'IB_6.6.2.sz.mell'!C38</f>
        <v>0</v>
      </c>
      <c r="D38" s="1521">
        <f>'IB_6.6.2.sz.mell'!D38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'IB_6.6.2.sz.mell'!C39</f>
        <v>0</v>
      </c>
      <c r="D39" s="1367">
        <f>'IB_6.6.2.sz.mell'!D39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'IB_6.6.2.sz.mell'!C40</f>
        <v>0</v>
      </c>
      <c r="D40" s="1522">
        <f>'IB_6.6.2.sz.mell'!D40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'IB_6.6.2.sz.mell'!C41</f>
        <v>0</v>
      </c>
      <c r="D41" s="971">
        <f>'IB_6.6.2.sz.mell'!D41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'IB_6.6.2.sz.mell'!C45</f>
        <v>0</v>
      </c>
      <c r="D45" s="758">
        <f>'IB_6.6.2.sz.mell'!D45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'IB_6.6.2.sz.mell'!C46</f>
        <v>0</v>
      </c>
      <c r="D46" s="1521">
        <f>'IB_6.6.2.sz.mell'!D46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'IB_6.6.2.sz.mell'!C47</f>
        <v>0</v>
      </c>
      <c r="D47" s="1365">
        <f>'IB_6.6.2.sz.mell'!D47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'IB_6.6.2.sz.mell'!C48</f>
        <v>0</v>
      </c>
      <c r="D48" s="1365">
        <f>'IB_6.6.2.sz.mell'!D48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'IB_6.6.2.sz.mell'!C49</f>
        <v>0</v>
      </c>
      <c r="D49" s="1365">
        <f>'IB_6.6.2.sz.mell'!D49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'IB_6.6.2.sz.mell'!C50</f>
        <v>0</v>
      </c>
      <c r="D50" s="1365">
        <f>'IB_6.6.2.sz.mell'!D50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'IB_6.6.2.sz.mell'!C51</f>
        <v>0</v>
      </c>
      <c r="D51" s="758">
        <f>'IB_6.6.2.sz.mell'!D51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'IB_6.6.2.sz.mell'!C52</f>
        <v>0</v>
      </c>
      <c r="D52" s="1521">
        <f>'IB_6.6.2.sz.mell'!D52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'IB_6.6.2.sz.mell'!C53</f>
        <v>0</v>
      </c>
      <c r="D53" s="1365">
        <f>'IB_6.6.2.sz.mell'!D53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'IB_6.6.2.sz.mell'!C54</f>
        <v>0</v>
      </c>
      <c r="D54" s="1365">
        <f>'IB_6.6.2.sz.mell'!D54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'IB_6.6.2.sz.mell'!C55</f>
        <v>0</v>
      </c>
      <c r="D55" s="1365">
        <f>'IB_6.6.2.sz.mell'!D55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'IB_6.6.2.sz.mell'!C56</f>
        <v>0</v>
      </c>
      <c r="D56" s="758">
        <f>'IB_6.6.2.sz.mell'!D56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'IB_6.6.2.sz.mell'!C57</f>
        <v>0</v>
      </c>
      <c r="D57" s="971">
        <f>'IB_6.6.2.sz.mell'!D57</f>
        <v>0</v>
      </c>
      <c r="E57" s="374">
        <f>+E45+E51+E56</f>
        <v>0</v>
      </c>
    </row>
    <row r="58" spans="1:5" ht="15.15" customHeight="1" thickBot="1" x14ac:dyDescent="0.3">
      <c r="C58" s="633">
        <f>'IB_6.6.2.sz.mell'!C58</f>
        <v>0</v>
      </c>
      <c r="D58" s="633">
        <f>'IB_6.6.2.sz.mell'!D58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'IB_6.6.2.sz.mell'!C59</f>
        <v>0</v>
      </c>
      <c r="D59" s="1508">
        <f>'IB_6.6.2.sz.mell'!D59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'IB_6.6.2.sz.mell'!C60</f>
        <v>0</v>
      </c>
      <c r="D60" s="1508">
        <f>'IB_6.6.2.sz.mell'!D60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>
    <tabColor theme="5"/>
  </sheetPr>
  <dimension ref="A1:E60"/>
  <sheetViews>
    <sheetView zoomScale="120" zoomScaleNormal="120" workbookViewId="0">
      <selection activeCell="H5" sqref="H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CONCATENATE("6.6.3. melléklet ",Z_ALAPADATOK!A7," ",Z_ALAPADATOK!B7," ",Z_ALAPADATOK!C7," ",Z_ALAPADATOK!D7," ",Z_ALAPADATOK!E7," ",Z_ALAPADATOK!F7," ",Z_ALAPADATOK!G7," ",Z_ALAPADATOK!H7)</f>
        <v>6.6.3.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CONCATENATE('Z_6.6.2.sz.mell'!B2:D2)</f>
        <v>4 kvi név</v>
      </c>
      <c r="C2" s="1838"/>
      <c r="D2" s="1839"/>
      <c r="E2" s="966" t="s">
        <v>613</v>
      </c>
    </row>
    <row r="3" spans="1:5" s="465" customFormat="1" ht="23.4" thickBot="1" x14ac:dyDescent="0.3">
      <c r="A3" s="965" t="s">
        <v>203</v>
      </c>
      <c r="B3" s="1837" t="s">
        <v>530</v>
      </c>
      <c r="C3" s="1838"/>
      <c r="D3" s="1839"/>
      <c r="E3" s="966" t="s">
        <v>431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'Z_6.6.2.sz.mell'!E4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CONCATENATE('Z_6.6.2.sz.mell'!E5)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'IB_6.6.3.sz.mell'!C8</f>
        <v>0</v>
      </c>
      <c r="D8" s="322">
        <f>'IB_6.6.3.sz.mell'!D8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'IB_6.6.3.sz.mell'!C9</f>
        <v>0</v>
      </c>
      <c r="D9" s="1481">
        <f>'IB_6.6.3.sz.mell'!D9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'IB_6.6.3.sz.mell'!C10</f>
        <v>0</v>
      </c>
      <c r="D10" s="1519">
        <f>'IB_6.6.3.sz.mell'!D10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'IB_6.6.3.sz.mell'!C11</f>
        <v>0</v>
      </c>
      <c r="D11" s="1519">
        <f>'IB_6.6.3.sz.mell'!D11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'IB_6.6.3.sz.mell'!C12</f>
        <v>0</v>
      </c>
      <c r="D12" s="1519">
        <f>'IB_6.6.3.sz.mell'!D12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'IB_6.6.3.sz.mell'!C13</f>
        <v>0</v>
      </c>
      <c r="D13" s="1519">
        <f>'IB_6.6.3.sz.mell'!D13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'IB_6.6.3.sz.mell'!C14</f>
        <v>0</v>
      </c>
      <c r="D14" s="1519">
        <f>'IB_6.6.3.sz.mell'!D14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'IB_6.6.3.sz.mell'!C15</f>
        <v>0</v>
      </c>
      <c r="D15" s="1519">
        <f>'IB_6.6.3.sz.mell'!D15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'IB_6.6.3.sz.mell'!C16</f>
        <v>0</v>
      </c>
      <c r="D16" s="1520">
        <f>'IB_6.6.3.sz.mell'!D16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'IB_6.6.3.sz.mell'!C17</f>
        <v>0</v>
      </c>
      <c r="D17" s="1519">
        <f>'IB_6.6.3.sz.mell'!D17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'IB_6.6.3.sz.mell'!C18</f>
        <v>0</v>
      </c>
      <c r="D18" s="1363">
        <f>'IB_6.6.3.sz.mell'!D18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'IB_6.6.3.sz.mell'!C19</f>
        <v>0</v>
      </c>
      <c r="D19" s="1363">
        <f>'IB_6.6.3.sz.mell'!D19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'IB_6.6.3.sz.mell'!C20</f>
        <v>0</v>
      </c>
      <c r="D20" s="758">
        <f>'IB_6.6.3.sz.mell'!D20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'IB_6.6.3.sz.mell'!C21</f>
        <v>0</v>
      </c>
      <c r="D21" s="1519">
        <f>'IB_6.6.3.sz.mell'!D21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'IB_6.6.3.sz.mell'!C22</f>
        <v>0</v>
      </c>
      <c r="D22" s="1519">
        <f>'IB_6.6.3.sz.mell'!D22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'IB_6.6.3.sz.mell'!C23</f>
        <v>0</v>
      </c>
      <c r="D23" s="1519">
        <f>'IB_6.6.3.sz.mell'!D23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'IB_6.6.3.sz.mell'!C24</f>
        <v>0</v>
      </c>
      <c r="D24" s="1519">
        <f>'IB_6.6.3.sz.mell'!D24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'IB_6.6.3.sz.mell'!C25</f>
        <v>0</v>
      </c>
      <c r="D25" s="758">
        <f>'IB_6.6.3.sz.mell'!D25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'IB_6.6.3.sz.mell'!C26</f>
        <v>0</v>
      </c>
      <c r="D26" s="758">
        <f>'IB_6.6.3.sz.mell'!D26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'IB_6.6.3.sz.mell'!C27</f>
        <v>0</v>
      </c>
      <c r="D27" s="1521">
        <f>'IB_6.6.3.sz.mell'!D27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'IB_6.6.3.sz.mell'!C28</f>
        <v>0</v>
      </c>
      <c r="D28" s="1367">
        <f>'IB_6.6.3.sz.mell'!D28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'IB_6.6.3.sz.mell'!C29</f>
        <v>0</v>
      </c>
      <c r="D29" s="1522">
        <f>'IB_6.6.3.sz.mell'!D29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'IB_6.6.3.sz.mell'!C30</f>
        <v>0</v>
      </c>
      <c r="D30" s="758">
        <f>'IB_6.6.3.sz.mell'!D30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'IB_6.6.3.sz.mell'!C31</f>
        <v>0</v>
      </c>
      <c r="D31" s="1521">
        <f>'IB_6.6.3.sz.mell'!D31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'IB_6.6.3.sz.mell'!C32</f>
        <v>0</v>
      </c>
      <c r="D32" s="1367">
        <f>'IB_6.6.3.sz.mell'!D32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'IB_6.6.3.sz.mell'!C33</f>
        <v>0</v>
      </c>
      <c r="D33" s="1522">
        <f>'IB_6.6.3.sz.mell'!D33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'IB_6.6.3.sz.mell'!C34</f>
        <v>0</v>
      </c>
      <c r="D34" s="758">
        <f>'IB_6.6.3.sz.mell'!D34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'IB_6.6.3.sz.mell'!C35</f>
        <v>0</v>
      </c>
      <c r="D35" s="758">
        <f>'IB_6.6.3.sz.mell'!D35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'IB_6.6.3.sz.mell'!C36</f>
        <v>0</v>
      </c>
      <c r="D36" s="758">
        <f>'IB_6.6.3.sz.mell'!D36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'IB_6.6.3.sz.mell'!C37</f>
        <v>0</v>
      </c>
      <c r="D37" s="758">
        <f>'IB_6.6.3.sz.mell'!D37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'IB_6.6.3.sz.mell'!C38</f>
        <v>0</v>
      </c>
      <c r="D38" s="1521">
        <f>'IB_6.6.3.sz.mell'!D38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'IB_6.6.3.sz.mell'!C39</f>
        <v>0</v>
      </c>
      <c r="D39" s="1367">
        <f>'IB_6.6.3.sz.mell'!D39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'IB_6.6.3.sz.mell'!C40</f>
        <v>0</v>
      </c>
      <c r="D40" s="1522">
        <f>'IB_6.6.3.sz.mell'!D40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'IB_6.6.3.sz.mell'!C41</f>
        <v>0</v>
      </c>
      <c r="D41" s="971">
        <f>'IB_6.6.3.sz.mell'!D41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'IB_6.6.3.sz.mell'!C45</f>
        <v>0</v>
      </c>
      <c r="D45" s="758">
        <f>'IB_6.6.3.sz.mell'!D45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'IB_6.6.3.sz.mell'!C46</f>
        <v>0</v>
      </c>
      <c r="D46" s="1521">
        <f>'IB_6.6.3.sz.mell'!D46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'IB_6.6.3.sz.mell'!C47</f>
        <v>0</v>
      </c>
      <c r="D47" s="1365">
        <f>'IB_6.6.3.sz.mell'!D47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'IB_6.6.3.sz.mell'!C48</f>
        <v>0</v>
      </c>
      <c r="D48" s="1365">
        <f>'IB_6.6.3.sz.mell'!D48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'IB_6.6.3.sz.mell'!C49</f>
        <v>0</v>
      </c>
      <c r="D49" s="1365">
        <f>'IB_6.6.3.sz.mell'!D49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'IB_6.6.3.sz.mell'!C50</f>
        <v>0</v>
      </c>
      <c r="D50" s="1365">
        <f>'IB_6.6.3.sz.mell'!D50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'IB_6.6.3.sz.mell'!C51</f>
        <v>0</v>
      </c>
      <c r="D51" s="758">
        <f>'IB_6.6.3.sz.mell'!D51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'IB_6.6.3.sz.mell'!C52</f>
        <v>0</v>
      </c>
      <c r="D52" s="1521">
        <f>'IB_6.6.3.sz.mell'!D52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'IB_6.6.3.sz.mell'!C53</f>
        <v>0</v>
      </c>
      <c r="D53" s="1365">
        <f>'IB_6.6.3.sz.mell'!D53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'IB_6.6.3.sz.mell'!C54</f>
        <v>0</v>
      </c>
      <c r="D54" s="1365">
        <f>'IB_6.6.3.sz.mell'!D54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'IB_6.6.3.sz.mell'!C55</f>
        <v>0</v>
      </c>
      <c r="D55" s="1365">
        <f>'IB_6.6.3.sz.mell'!D55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'IB_6.6.3.sz.mell'!C56</f>
        <v>0</v>
      </c>
      <c r="D56" s="758">
        <f>'IB_6.6.3.sz.mell'!D56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'IB_6.6.3.sz.mell'!C57</f>
        <v>0</v>
      </c>
      <c r="D57" s="971">
        <f>'IB_6.6.3.sz.mell'!D57</f>
        <v>0</v>
      </c>
      <c r="E57" s="374">
        <f>+E45+E51+E56</f>
        <v>0</v>
      </c>
    </row>
    <row r="58" spans="1:5" ht="15.15" customHeight="1" thickBot="1" x14ac:dyDescent="0.3">
      <c r="C58" s="633">
        <f>'IB_6.6.3.sz.mell'!C58</f>
        <v>0</v>
      </c>
      <c r="D58" s="633">
        <f>'IB_6.6.3.sz.mell'!D58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'IB_6.6.3.sz.mell'!C59</f>
        <v>0</v>
      </c>
      <c r="D59" s="1508">
        <f>'IB_6.6.3.sz.mell'!D59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'IB_6.6.3.sz.mell'!C60</f>
        <v>0</v>
      </c>
      <c r="D60" s="1508">
        <f>'IB_6.6.3.sz.mell'!D60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>
    <tabColor theme="5"/>
  </sheetPr>
  <dimension ref="A1:E60"/>
  <sheetViews>
    <sheetView zoomScale="120" zoomScaleNormal="120" workbookViewId="0">
      <selection activeCell="H5" sqref="H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CONCATENATE("6.7. melléklet ",Z_ALAPADATOK!A7," ",Z_ALAPADATOK!B7," ",Z_ALAPADATOK!C7," ",Z_ALAPADATOK!D7," ",Z_ALAPADATOK!E7," ",Z_ALAPADATOK!F7," ",Z_ALAPADATOK!G7," ",Z_ALAPADATOK!H7)</f>
        <v>6.7. melléklet a …. / 2020 ( … ) önkormányzati rendelethez</v>
      </c>
      <c r="C1" s="1833"/>
      <c r="D1" s="1833"/>
      <c r="E1" s="1833"/>
    </row>
    <row r="2" spans="1:5" s="465" customFormat="1" ht="25.5" customHeight="1" thickBot="1" x14ac:dyDescent="0.3">
      <c r="A2" s="965" t="s">
        <v>848</v>
      </c>
      <c r="B2" s="1837" t="str">
        <f>CONCATENATE(Z_ALAPADATOK!B21)</f>
        <v>5 kvi név</v>
      </c>
      <c r="C2" s="1838"/>
      <c r="D2" s="1839"/>
      <c r="E2" s="966" t="s">
        <v>614</v>
      </c>
    </row>
    <row r="3" spans="1:5" s="465" customFormat="1" ht="23.4" thickBot="1" x14ac:dyDescent="0.3">
      <c r="A3" s="965" t="s">
        <v>203</v>
      </c>
      <c r="B3" s="1837" t="s">
        <v>398</v>
      </c>
      <c r="C3" s="1838"/>
      <c r="D3" s="1839"/>
      <c r="E3" s="966" t="s">
        <v>54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'Z_6.2.3.sz.mell'!E4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CONCATENATE('Z_6.6.3.sz.mell'!E5)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'IB_6.7.sz.mell'!C8</f>
        <v>0</v>
      </c>
      <c r="D8" s="322">
        <f>'IB_6.7.sz.mell'!D8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'IB_6.7.sz.mell'!C9</f>
        <v>0</v>
      </c>
      <c r="D9" s="1481">
        <f>'IB_6.7.sz.mell'!D9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'IB_6.7.sz.mell'!C10</f>
        <v>0</v>
      </c>
      <c r="D10" s="1519">
        <f>'IB_6.7.sz.mell'!D10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'IB_6.7.sz.mell'!C11</f>
        <v>0</v>
      </c>
      <c r="D11" s="1519">
        <f>'IB_6.7.sz.mell'!D11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'IB_6.7.sz.mell'!C12</f>
        <v>0</v>
      </c>
      <c r="D12" s="1519">
        <f>'IB_6.7.sz.mell'!D12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'IB_6.7.sz.mell'!C13</f>
        <v>0</v>
      </c>
      <c r="D13" s="1519">
        <f>'IB_6.7.sz.mell'!D13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'IB_6.7.sz.mell'!C14</f>
        <v>0</v>
      </c>
      <c r="D14" s="1519">
        <f>'IB_6.7.sz.mell'!D14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'IB_6.7.sz.mell'!C15</f>
        <v>0</v>
      </c>
      <c r="D15" s="1519">
        <f>'IB_6.7.sz.mell'!D15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'IB_6.7.sz.mell'!C16</f>
        <v>0</v>
      </c>
      <c r="D16" s="1520">
        <f>'IB_6.7.sz.mell'!D16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'IB_6.7.sz.mell'!C17</f>
        <v>0</v>
      </c>
      <c r="D17" s="1519">
        <f>'IB_6.7.sz.mell'!D17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'IB_6.7.sz.mell'!C18</f>
        <v>0</v>
      </c>
      <c r="D18" s="1363">
        <f>'IB_6.7.sz.mell'!D18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'IB_6.7.sz.mell'!C19</f>
        <v>0</v>
      </c>
      <c r="D19" s="1363">
        <f>'IB_6.7.sz.mell'!D19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'IB_6.7.sz.mell'!C20</f>
        <v>0</v>
      </c>
      <c r="D20" s="758">
        <f>'IB_6.7.sz.mell'!D20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'IB_6.7.sz.mell'!C21</f>
        <v>0</v>
      </c>
      <c r="D21" s="1519">
        <f>'IB_6.7.sz.mell'!D21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'IB_6.7.sz.mell'!C22</f>
        <v>0</v>
      </c>
      <c r="D22" s="1519">
        <f>'IB_6.7.sz.mell'!D22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'IB_6.7.sz.mell'!C23</f>
        <v>0</v>
      </c>
      <c r="D23" s="1519">
        <f>'IB_6.7.sz.mell'!D23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'IB_6.7.sz.mell'!C24</f>
        <v>0</v>
      </c>
      <c r="D24" s="1519">
        <f>'IB_6.7.sz.mell'!D24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'IB_6.7.sz.mell'!C25</f>
        <v>0</v>
      </c>
      <c r="D25" s="758">
        <f>'IB_6.7.sz.mell'!D25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'IB_6.7.sz.mell'!C26</f>
        <v>0</v>
      </c>
      <c r="D26" s="758">
        <f>'IB_6.7.sz.mell'!D26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'IB_6.7.sz.mell'!C27</f>
        <v>0</v>
      </c>
      <c r="D27" s="1521">
        <f>'IB_6.7.sz.mell'!D27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'IB_6.7.sz.mell'!C28</f>
        <v>0</v>
      </c>
      <c r="D28" s="1367">
        <f>'IB_6.7.sz.mell'!D28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'IB_6.7.sz.mell'!C29</f>
        <v>0</v>
      </c>
      <c r="D29" s="1522">
        <f>'IB_6.7.sz.mell'!D29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'IB_6.7.sz.mell'!C30</f>
        <v>0</v>
      </c>
      <c r="D30" s="758">
        <f>'IB_6.7.sz.mell'!D30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'IB_6.7.sz.mell'!C31</f>
        <v>0</v>
      </c>
      <c r="D31" s="1521">
        <f>'IB_6.7.sz.mell'!D31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'IB_6.7.sz.mell'!C32</f>
        <v>0</v>
      </c>
      <c r="D32" s="1367">
        <f>'IB_6.7.sz.mell'!D32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'IB_6.7.sz.mell'!C33</f>
        <v>0</v>
      </c>
      <c r="D33" s="1522">
        <f>'IB_6.7.sz.mell'!D33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'IB_6.7.sz.mell'!C34</f>
        <v>0</v>
      </c>
      <c r="D34" s="758">
        <f>'IB_6.7.sz.mell'!D34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'IB_6.7.sz.mell'!C35</f>
        <v>0</v>
      </c>
      <c r="D35" s="758">
        <f>'IB_6.7.sz.mell'!D35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'IB_6.7.sz.mell'!C36</f>
        <v>0</v>
      </c>
      <c r="D36" s="758">
        <f>'IB_6.7.sz.mell'!D36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'IB_6.7.sz.mell'!C37</f>
        <v>0</v>
      </c>
      <c r="D37" s="758">
        <f>'IB_6.7.sz.mell'!D37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'IB_6.7.sz.mell'!C38</f>
        <v>0</v>
      </c>
      <c r="D38" s="1521">
        <f>'IB_6.7.sz.mell'!D38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'IB_6.7.sz.mell'!C39</f>
        <v>0</v>
      </c>
      <c r="D39" s="1367">
        <f>'IB_6.7.sz.mell'!D39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'IB_6.7.sz.mell'!C40</f>
        <v>0</v>
      </c>
      <c r="D40" s="1522">
        <f>'IB_6.7.sz.mell'!D40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'IB_6.7.sz.mell'!C41</f>
        <v>0</v>
      </c>
      <c r="D41" s="971">
        <f>'IB_6.7.sz.mell'!D41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'IB_6.7.sz.mell'!C45</f>
        <v>0</v>
      </c>
      <c r="D45" s="758">
        <f>'IB_6.7.sz.mell'!D45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'IB_6.7.sz.mell'!C46</f>
        <v>0</v>
      </c>
      <c r="D46" s="1521">
        <f>'IB_6.7.sz.mell'!D46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'IB_6.7.sz.mell'!C47</f>
        <v>0</v>
      </c>
      <c r="D47" s="1365">
        <f>'IB_6.7.sz.mell'!D47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'IB_6.7.sz.mell'!C48</f>
        <v>0</v>
      </c>
      <c r="D48" s="1365">
        <f>'IB_6.7.sz.mell'!D48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'IB_6.7.sz.mell'!C49</f>
        <v>0</v>
      </c>
      <c r="D49" s="1365">
        <f>'IB_6.7.sz.mell'!D49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'IB_6.7.sz.mell'!C50</f>
        <v>0</v>
      </c>
      <c r="D50" s="1365">
        <f>'IB_6.7.sz.mell'!D50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'IB_6.7.sz.mell'!C51</f>
        <v>0</v>
      </c>
      <c r="D51" s="758">
        <f>'IB_6.7.sz.mell'!D51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'IB_6.7.sz.mell'!C52</f>
        <v>0</v>
      </c>
      <c r="D52" s="1521">
        <f>'IB_6.7.sz.mell'!D52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'IB_6.7.sz.mell'!C53</f>
        <v>0</v>
      </c>
      <c r="D53" s="1365">
        <f>'IB_6.7.sz.mell'!D53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'IB_6.7.sz.mell'!C54</f>
        <v>0</v>
      </c>
      <c r="D54" s="1365">
        <f>'IB_6.7.sz.mell'!D54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'IB_6.7.sz.mell'!C55</f>
        <v>0</v>
      </c>
      <c r="D55" s="1365">
        <f>'IB_6.7.sz.mell'!D55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'IB_6.7.sz.mell'!C56</f>
        <v>0</v>
      </c>
      <c r="D56" s="758">
        <f>'IB_6.7.sz.mell'!D56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'IB_6.7.sz.mell'!C57</f>
        <v>0</v>
      </c>
      <c r="D57" s="971">
        <f>'IB_6.7.sz.mell'!D57</f>
        <v>0</v>
      </c>
      <c r="E57" s="374">
        <f>+E45+E51+E56</f>
        <v>0</v>
      </c>
    </row>
    <row r="58" spans="1:5" ht="15.15" customHeight="1" thickBot="1" x14ac:dyDescent="0.3">
      <c r="C58" s="633">
        <f>'IB_6.7.sz.mell'!C58</f>
        <v>0</v>
      </c>
      <c r="D58" s="633">
        <f>'IB_6.7.sz.mell'!D58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'IB_6.7.sz.mell'!C59</f>
        <v>0</v>
      </c>
      <c r="D59" s="1508">
        <f>'IB_6.7.sz.mell'!D59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'IB_6.7.sz.mell'!C60</f>
        <v>0</v>
      </c>
      <c r="D60" s="1508">
        <f>'IB_6.7.sz.mell'!D60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>
    <tabColor theme="5"/>
  </sheetPr>
  <dimension ref="A1:E60"/>
  <sheetViews>
    <sheetView zoomScale="120" zoomScaleNormal="120" workbookViewId="0">
      <selection activeCell="H5" sqref="H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CONCATENATE("6.7.1. melléklet ",Z_ALAPADATOK!A7," ",Z_ALAPADATOK!B7," ",Z_ALAPADATOK!C7," ",Z_ALAPADATOK!D7," ",Z_ALAPADATOK!E7," ",Z_ALAPADATOK!F7," ",Z_ALAPADATOK!G7," ",Z_ALAPADATOK!H7)</f>
        <v>6.7.1.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CONCATENATE('Z_6.7.sz.mell'!B2:D2)</f>
        <v>5 kvi név</v>
      </c>
      <c r="C2" s="1838"/>
      <c r="D2" s="1839"/>
      <c r="E2" s="966" t="s">
        <v>614</v>
      </c>
    </row>
    <row r="3" spans="1:5" s="465" customFormat="1" ht="23.4" thickBot="1" x14ac:dyDescent="0.3">
      <c r="A3" s="965" t="s">
        <v>203</v>
      </c>
      <c r="B3" s="1837" t="s">
        <v>417</v>
      </c>
      <c r="C3" s="1838"/>
      <c r="D3" s="1839"/>
      <c r="E3" s="966" t="s">
        <v>59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'Z_6.7.sz.mell'!E4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CONCATENATE('Z_6.7.sz.mell'!E5)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'IB_6.7.1.sz.mell'!C8</f>
        <v>0</v>
      </c>
      <c r="D8" s="322">
        <f>'IB_6.7.1.sz.mell'!D8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'IB_6.7.1.sz.mell'!C9</f>
        <v>0</v>
      </c>
      <c r="D9" s="1481">
        <f>'IB_6.7.1.sz.mell'!D9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'IB_6.7.1.sz.mell'!C10</f>
        <v>0</v>
      </c>
      <c r="D10" s="1519">
        <f>'IB_6.7.1.sz.mell'!D10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'IB_6.7.1.sz.mell'!C11</f>
        <v>0</v>
      </c>
      <c r="D11" s="1519">
        <f>'IB_6.7.1.sz.mell'!D11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'IB_6.7.1.sz.mell'!C12</f>
        <v>0</v>
      </c>
      <c r="D12" s="1519">
        <f>'IB_6.7.1.sz.mell'!D12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'IB_6.7.1.sz.mell'!C13</f>
        <v>0</v>
      </c>
      <c r="D13" s="1519">
        <f>'IB_6.7.1.sz.mell'!D13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'IB_6.7.1.sz.mell'!C14</f>
        <v>0</v>
      </c>
      <c r="D14" s="1519">
        <f>'IB_6.7.1.sz.mell'!D14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'IB_6.7.1.sz.mell'!C15</f>
        <v>0</v>
      </c>
      <c r="D15" s="1519">
        <f>'IB_6.7.1.sz.mell'!D15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'IB_6.7.1.sz.mell'!C16</f>
        <v>0</v>
      </c>
      <c r="D16" s="1520">
        <f>'IB_6.7.1.sz.mell'!D16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'IB_6.7.1.sz.mell'!C17</f>
        <v>0</v>
      </c>
      <c r="D17" s="1519">
        <f>'IB_6.7.1.sz.mell'!D17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'IB_6.7.1.sz.mell'!C18</f>
        <v>0</v>
      </c>
      <c r="D18" s="1363">
        <f>'IB_6.7.1.sz.mell'!D18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'IB_6.7.1.sz.mell'!C19</f>
        <v>0</v>
      </c>
      <c r="D19" s="1363">
        <f>'IB_6.7.1.sz.mell'!D19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'IB_6.7.1.sz.mell'!C20</f>
        <v>0</v>
      </c>
      <c r="D20" s="758">
        <f>'IB_6.7.1.sz.mell'!D20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'IB_6.7.1.sz.mell'!C21</f>
        <v>0</v>
      </c>
      <c r="D21" s="1519">
        <f>'IB_6.7.1.sz.mell'!D21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'IB_6.7.1.sz.mell'!C22</f>
        <v>0</v>
      </c>
      <c r="D22" s="1519">
        <f>'IB_6.7.1.sz.mell'!D22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'IB_6.7.1.sz.mell'!C23</f>
        <v>0</v>
      </c>
      <c r="D23" s="1519">
        <f>'IB_6.7.1.sz.mell'!D23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'IB_6.7.1.sz.mell'!C24</f>
        <v>0</v>
      </c>
      <c r="D24" s="1519">
        <f>'IB_6.7.1.sz.mell'!D24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'IB_6.7.1.sz.mell'!C25</f>
        <v>0</v>
      </c>
      <c r="D25" s="758">
        <f>'IB_6.7.1.sz.mell'!D25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'IB_6.7.1.sz.mell'!C26</f>
        <v>0</v>
      </c>
      <c r="D26" s="758">
        <f>'IB_6.7.1.sz.mell'!D26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'IB_6.7.1.sz.mell'!C27</f>
        <v>0</v>
      </c>
      <c r="D27" s="1521">
        <f>'IB_6.7.1.sz.mell'!D27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'IB_6.7.1.sz.mell'!C28</f>
        <v>0</v>
      </c>
      <c r="D28" s="1367">
        <f>'IB_6.7.1.sz.mell'!D28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'IB_6.7.1.sz.mell'!C29</f>
        <v>0</v>
      </c>
      <c r="D29" s="1522">
        <f>'IB_6.7.1.sz.mell'!D29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'IB_6.7.1.sz.mell'!C30</f>
        <v>0</v>
      </c>
      <c r="D30" s="758">
        <f>'IB_6.7.1.sz.mell'!D30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'IB_6.7.1.sz.mell'!C31</f>
        <v>0</v>
      </c>
      <c r="D31" s="1521">
        <f>'IB_6.7.1.sz.mell'!D31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'IB_6.7.1.sz.mell'!C32</f>
        <v>0</v>
      </c>
      <c r="D32" s="1367">
        <f>'IB_6.7.1.sz.mell'!D32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'IB_6.7.1.sz.mell'!C33</f>
        <v>0</v>
      </c>
      <c r="D33" s="1522">
        <f>'IB_6.7.1.sz.mell'!D33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'IB_6.7.1.sz.mell'!C34</f>
        <v>0</v>
      </c>
      <c r="D34" s="758">
        <f>'IB_6.7.1.sz.mell'!D34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'IB_6.7.1.sz.mell'!C35</f>
        <v>0</v>
      </c>
      <c r="D35" s="758">
        <f>'IB_6.7.1.sz.mell'!D35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'IB_6.7.1.sz.mell'!C36</f>
        <v>0</v>
      </c>
      <c r="D36" s="758">
        <f>'IB_6.7.1.sz.mell'!D36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'IB_6.7.1.sz.mell'!C37</f>
        <v>0</v>
      </c>
      <c r="D37" s="758">
        <f>'IB_6.7.1.sz.mell'!D37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'IB_6.7.1.sz.mell'!C38</f>
        <v>0</v>
      </c>
      <c r="D38" s="1521">
        <f>'IB_6.7.1.sz.mell'!D38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'IB_6.7.1.sz.mell'!C39</f>
        <v>0</v>
      </c>
      <c r="D39" s="1367">
        <f>'IB_6.7.1.sz.mell'!D39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'IB_6.7.1.sz.mell'!C40</f>
        <v>0</v>
      </c>
      <c r="D40" s="1522">
        <f>'IB_6.7.1.sz.mell'!D40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'IB_6.7.1.sz.mell'!C41</f>
        <v>0</v>
      </c>
      <c r="D41" s="971">
        <f>'IB_6.7.1.sz.mell'!D41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'IB_6.7.1.sz.mell'!C45</f>
        <v>0</v>
      </c>
      <c r="D45" s="758">
        <f>'IB_6.7.1.sz.mell'!D45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'IB_6.7.1.sz.mell'!C46</f>
        <v>0</v>
      </c>
      <c r="D46" s="1521">
        <f>'IB_6.7.1.sz.mell'!D46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'IB_6.7.1.sz.mell'!C47</f>
        <v>0</v>
      </c>
      <c r="D47" s="1365">
        <f>'IB_6.7.1.sz.mell'!D47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'IB_6.7.1.sz.mell'!C48</f>
        <v>0</v>
      </c>
      <c r="D48" s="1365">
        <f>'IB_6.7.1.sz.mell'!D48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'IB_6.7.1.sz.mell'!C49</f>
        <v>0</v>
      </c>
      <c r="D49" s="1365">
        <f>'IB_6.7.1.sz.mell'!D49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'IB_6.7.1.sz.mell'!C50</f>
        <v>0</v>
      </c>
      <c r="D50" s="1365">
        <f>'IB_6.7.1.sz.mell'!D50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'IB_6.7.1.sz.mell'!C51</f>
        <v>0</v>
      </c>
      <c r="D51" s="758">
        <f>'IB_6.7.1.sz.mell'!D51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'IB_6.7.1.sz.mell'!C52</f>
        <v>0</v>
      </c>
      <c r="D52" s="1521">
        <f>'IB_6.7.1.sz.mell'!D52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'IB_6.7.1.sz.mell'!C53</f>
        <v>0</v>
      </c>
      <c r="D53" s="1365">
        <f>'IB_6.7.1.sz.mell'!D53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'IB_6.7.1.sz.mell'!C54</f>
        <v>0</v>
      </c>
      <c r="D54" s="1365">
        <f>'IB_6.7.1.sz.mell'!D54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'IB_6.7.1.sz.mell'!C55</f>
        <v>0</v>
      </c>
      <c r="D55" s="1365">
        <f>'IB_6.7.1.sz.mell'!D55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'IB_6.7.1.sz.mell'!C56</f>
        <v>0</v>
      </c>
      <c r="D56" s="758">
        <f>'IB_6.7.1.sz.mell'!D56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'IB_6.7.1.sz.mell'!C57</f>
        <v>0</v>
      </c>
      <c r="D57" s="971">
        <f>'IB_6.7.1.sz.mell'!D57</f>
        <v>0</v>
      </c>
      <c r="E57" s="374">
        <f>+E45+E51+E56</f>
        <v>0</v>
      </c>
    </row>
    <row r="58" spans="1:5" ht="15.15" customHeight="1" thickBot="1" x14ac:dyDescent="0.3">
      <c r="C58" s="633">
        <f>'IB_6.7.1.sz.mell'!C58</f>
        <v>0</v>
      </c>
      <c r="D58" s="633">
        <f>'IB_6.7.1.sz.mell'!D58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'IB_6.7.1.sz.mell'!C59</f>
        <v>0</v>
      </c>
      <c r="D59" s="1508">
        <f>'IB_6.7.1.sz.mell'!D59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'IB_6.7.1.sz.mell'!C60</f>
        <v>0</v>
      </c>
      <c r="D60" s="1508">
        <f>'IB_6.7.1.sz.mell'!D60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>
    <tabColor theme="5"/>
  </sheetPr>
  <dimension ref="A1:E60"/>
  <sheetViews>
    <sheetView zoomScale="120" zoomScaleNormal="120" workbookViewId="0">
      <selection activeCell="G3" sqref="G3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CONCATENATE("6.7.2. melléklet ",Z_ALAPADATOK!A7," ",Z_ALAPADATOK!B7," ",Z_ALAPADATOK!C7," ",Z_ALAPADATOK!D7," ",Z_ALAPADATOK!E7," ",Z_ALAPADATOK!F7," ",Z_ALAPADATOK!G7," ",Z_ALAPADATOK!H7)</f>
        <v>6.7.2.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CONCATENATE('Z_6.7.1.sz.mell'!B2:D2)</f>
        <v>5 kvi név</v>
      </c>
      <c r="C2" s="1838"/>
      <c r="D2" s="1839"/>
      <c r="E2" s="966" t="s">
        <v>614</v>
      </c>
    </row>
    <row r="3" spans="1:5" s="465" customFormat="1" ht="23.4" thickBot="1" x14ac:dyDescent="0.3">
      <c r="A3" s="965" t="s">
        <v>203</v>
      </c>
      <c r="B3" s="1837" t="s">
        <v>418</v>
      </c>
      <c r="C3" s="1838"/>
      <c r="D3" s="1839"/>
      <c r="E3" s="966" t="s">
        <v>60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'Z_6.7.1.sz.mell'!E4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CONCATENATE('Z_6.7.1.sz.mell'!E5)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'IB_6.7.2.sz.mell'!C8</f>
        <v>0</v>
      </c>
      <c r="D8" s="322">
        <f>'IB_6.7.2.sz.mell'!D8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'IB_6.7.2.sz.mell'!C9</f>
        <v>0</v>
      </c>
      <c r="D9" s="1481">
        <f>'IB_6.7.2.sz.mell'!D9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'IB_6.7.2.sz.mell'!C10</f>
        <v>0</v>
      </c>
      <c r="D10" s="1519">
        <f>'IB_6.7.2.sz.mell'!D10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'IB_6.7.2.sz.mell'!C11</f>
        <v>0</v>
      </c>
      <c r="D11" s="1519">
        <f>'IB_6.7.2.sz.mell'!D11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'IB_6.7.2.sz.mell'!C12</f>
        <v>0</v>
      </c>
      <c r="D12" s="1519">
        <f>'IB_6.7.2.sz.mell'!D12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'IB_6.7.2.sz.mell'!C13</f>
        <v>0</v>
      </c>
      <c r="D13" s="1519">
        <f>'IB_6.7.2.sz.mell'!D13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'IB_6.7.2.sz.mell'!C14</f>
        <v>0</v>
      </c>
      <c r="D14" s="1519">
        <f>'IB_6.7.2.sz.mell'!D14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'IB_6.7.2.sz.mell'!C15</f>
        <v>0</v>
      </c>
      <c r="D15" s="1519">
        <f>'IB_6.7.2.sz.mell'!D15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'IB_6.7.2.sz.mell'!C16</f>
        <v>0</v>
      </c>
      <c r="D16" s="1520">
        <f>'IB_6.7.2.sz.mell'!D16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'IB_6.7.2.sz.mell'!C17</f>
        <v>0</v>
      </c>
      <c r="D17" s="1519">
        <f>'IB_6.7.2.sz.mell'!D17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'IB_6.7.2.sz.mell'!C18</f>
        <v>0</v>
      </c>
      <c r="D18" s="1363">
        <f>'IB_6.7.2.sz.mell'!D18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'IB_6.7.2.sz.mell'!C19</f>
        <v>0</v>
      </c>
      <c r="D19" s="1363">
        <f>'IB_6.7.2.sz.mell'!D19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'IB_6.7.2.sz.mell'!C20</f>
        <v>0</v>
      </c>
      <c r="D20" s="758">
        <f>'IB_6.7.2.sz.mell'!D20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'IB_6.7.2.sz.mell'!C21</f>
        <v>0</v>
      </c>
      <c r="D21" s="1519">
        <f>'IB_6.7.2.sz.mell'!D21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'IB_6.7.2.sz.mell'!C22</f>
        <v>0</v>
      </c>
      <c r="D22" s="1519">
        <f>'IB_6.7.2.sz.mell'!D22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'IB_6.7.2.sz.mell'!C23</f>
        <v>0</v>
      </c>
      <c r="D23" s="1519">
        <f>'IB_6.7.2.sz.mell'!D23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'IB_6.7.2.sz.mell'!C24</f>
        <v>0</v>
      </c>
      <c r="D24" s="1519">
        <f>'IB_6.7.2.sz.mell'!D24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'IB_6.7.2.sz.mell'!C25</f>
        <v>0</v>
      </c>
      <c r="D25" s="758">
        <f>'IB_6.7.2.sz.mell'!D25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'IB_6.7.2.sz.mell'!C26</f>
        <v>0</v>
      </c>
      <c r="D26" s="758">
        <f>'IB_6.7.2.sz.mell'!D26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'IB_6.7.2.sz.mell'!C27</f>
        <v>0</v>
      </c>
      <c r="D27" s="1521">
        <f>'IB_6.7.2.sz.mell'!D27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'IB_6.7.2.sz.mell'!C28</f>
        <v>0</v>
      </c>
      <c r="D28" s="1367">
        <f>'IB_6.7.2.sz.mell'!D28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'IB_6.7.2.sz.mell'!C29</f>
        <v>0</v>
      </c>
      <c r="D29" s="1522">
        <f>'IB_6.7.2.sz.mell'!D29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'IB_6.7.2.sz.mell'!C30</f>
        <v>0</v>
      </c>
      <c r="D30" s="758">
        <f>'IB_6.7.2.sz.mell'!D30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'IB_6.7.2.sz.mell'!C31</f>
        <v>0</v>
      </c>
      <c r="D31" s="1521">
        <f>'IB_6.7.2.sz.mell'!D31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'IB_6.7.2.sz.mell'!C32</f>
        <v>0</v>
      </c>
      <c r="D32" s="1367">
        <f>'IB_6.7.2.sz.mell'!D32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'IB_6.7.2.sz.mell'!C33</f>
        <v>0</v>
      </c>
      <c r="D33" s="1522">
        <f>'IB_6.7.2.sz.mell'!D33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'IB_6.7.2.sz.mell'!C34</f>
        <v>0</v>
      </c>
      <c r="D34" s="758">
        <f>'IB_6.7.2.sz.mell'!D34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'IB_6.7.2.sz.mell'!C35</f>
        <v>0</v>
      </c>
      <c r="D35" s="758">
        <f>'IB_6.7.2.sz.mell'!D35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'IB_6.7.2.sz.mell'!C36</f>
        <v>0</v>
      </c>
      <c r="D36" s="758">
        <f>'IB_6.7.2.sz.mell'!D36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'IB_6.7.2.sz.mell'!C37</f>
        <v>0</v>
      </c>
      <c r="D37" s="758">
        <f>'IB_6.7.2.sz.mell'!D37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'IB_6.7.2.sz.mell'!C38</f>
        <v>0</v>
      </c>
      <c r="D38" s="1521">
        <f>'IB_6.7.2.sz.mell'!D38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'IB_6.7.2.sz.mell'!C39</f>
        <v>0</v>
      </c>
      <c r="D39" s="1367">
        <f>'IB_6.7.2.sz.mell'!D39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'IB_6.7.2.sz.mell'!C40</f>
        <v>0</v>
      </c>
      <c r="D40" s="1522">
        <f>'IB_6.7.2.sz.mell'!D40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'IB_6.7.2.sz.mell'!C41</f>
        <v>0</v>
      </c>
      <c r="D41" s="971">
        <f>'IB_6.7.2.sz.mell'!D41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'IB_6.7.2.sz.mell'!C45</f>
        <v>0</v>
      </c>
      <c r="D45" s="758">
        <f>'IB_6.7.2.sz.mell'!D45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'IB_6.7.2.sz.mell'!C46</f>
        <v>0</v>
      </c>
      <c r="D46" s="1521">
        <f>'IB_6.7.2.sz.mell'!D46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'IB_6.7.2.sz.mell'!C47</f>
        <v>0</v>
      </c>
      <c r="D47" s="1365">
        <f>'IB_6.7.2.sz.mell'!D47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'IB_6.7.2.sz.mell'!C48</f>
        <v>0</v>
      </c>
      <c r="D48" s="1365">
        <f>'IB_6.7.2.sz.mell'!D48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'IB_6.7.2.sz.mell'!C49</f>
        <v>0</v>
      </c>
      <c r="D49" s="1365">
        <f>'IB_6.7.2.sz.mell'!D49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'IB_6.7.2.sz.mell'!C50</f>
        <v>0</v>
      </c>
      <c r="D50" s="1365">
        <f>'IB_6.7.2.sz.mell'!D50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'IB_6.7.2.sz.mell'!C51</f>
        <v>0</v>
      </c>
      <c r="D51" s="758">
        <f>'IB_6.7.2.sz.mell'!D51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'IB_6.7.2.sz.mell'!C52</f>
        <v>0</v>
      </c>
      <c r="D52" s="1521">
        <f>'IB_6.7.2.sz.mell'!D52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'IB_6.7.2.sz.mell'!C53</f>
        <v>0</v>
      </c>
      <c r="D53" s="1365">
        <f>'IB_6.7.2.sz.mell'!D53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'IB_6.7.2.sz.mell'!C54</f>
        <v>0</v>
      </c>
      <c r="D54" s="1365">
        <f>'IB_6.7.2.sz.mell'!D54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'IB_6.7.2.sz.mell'!C55</f>
        <v>0</v>
      </c>
      <c r="D55" s="1365">
        <f>'IB_6.7.2.sz.mell'!D55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'IB_6.7.2.sz.mell'!C56</f>
        <v>0</v>
      </c>
      <c r="D56" s="758">
        <f>'IB_6.7.2.sz.mell'!D56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'IB_6.7.2.sz.mell'!C57</f>
        <v>0</v>
      </c>
      <c r="D57" s="971">
        <f>'IB_6.7.2.sz.mell'!D57</f>
        <v>0</v>
      </c>
      <c r="E57" s="374">
        <f>+E45+E51+E56</f>
        <v>0</v>
      </c>
    </row>
    <row r="58" spans="1:5" ht="15.15" customHeight="1" thickBot="1" x14ac:dyDescent="0.3">
      <c r="C58" s="633">
        <f>'IB_6.7.2.sz.mell'!C58</f>
        <v>0</v>
      </c>
      <c r="D58" s="633">
        <f>'IB_6.7.2.sz.mell'!D58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'IB_6.7.2.sz.mell'!C59</f>
        <v>0</v>
      </c>
      <c r="D59" s="1508">
        <f>'IB_6.7.2.sz.mell'!D59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'IB_6.7.2.sz.mell'!C60</f>
        <v>0</v>
      </c>
      <c r="D60" s="1508">
        <f>'IB_6.7.2.sz.mell'!D60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>
    <tabColor theme="5"/>
  </sheetPr>
  <dimension ref="A1:E60"/>
  <sheetViews>
    <sheetView zoomScale="120" zoomScaleNormal="120" workbookViewId="0">
      <selection activeCell="G3" sqref="G3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CONCATENATE("6.7.3. melléklet ",Z_ALAPADATOK!A7," ",Z_ALAPADATOK!B7," ",Z_ALAPADATOK!C7," ",Z_ALAPADATOK!D7," ",Z_ALAPADATOK!E7," ",Z_ALAPADATOK!F7," ",Z_ALAPADATOK!G7," ",Z_ALAPADATOK!H7)</f>
        <v>6.7.3.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CONCATENATE('Z_6.7.2.sz.mell'!B2:D2)</f>
        <v>5 kvi név</v>
      </c>
      <c r="C2" s="1838"/>
      <c r="D2" s="1839"/>
      <c r="E2" s="966" t="s">
        <v>614</v>
      </c>
    </row>
    <row r="3" spans="1:5" s="465" customFormat="1" ht="23.4" thickBot="1" x14ac:dyDescent="0.3">
      <c r="A3" s="965" t="s">
        <v>203</v>
      </c>
      <c r="B3" s="1837" t="s">
        <v>530</v>
      </c>
      <c r="C3" s="1838"/>
      <c r="D3" s="1839"/>
      <c r="E3" s="966" t="s">
        <v>431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'Z_6.7.2.sz.mell'!E4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CONCATENATE('Z_6.7.2.sz.mell'!E5)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'IB_6.7.3.sz.mell'!C8</f>
        <v>0</v>
      </c>
      <c r="D8" s="322">
        <f>'IB_6.7.3.sz.mell'!D8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'IB_6.7.3.sz.mell'!C9</f>
        <v>0</v>
      </c>
      <c r="D9" s="1481">
        <f>'IB_6.7.3.sz.mell'!D9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'IB_6.7.3.sz.mell'!C10</f>
        <v>0</v>
      </c>
      <c r="D10" s="1519">
        <f>'IB_6.7.3.sz.mell'!D10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'IB_6.7.3.sz.mell'!C11</f>
        <v>0</v>
      </c>
      <c r="D11" s="1519">
        <f>'IB_6.7.3.sz.mell'!D11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'IB_6.7.3.sz.mell'!C12</f>
        <v>0</v>
      </c>
      <c r="D12" s="1519">
        <f>'IB_6.7.3.sz.mell'!D12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'IB_6.7.3.sz.mell'!C13</f>
        <v>0</v>
      </c>
      <c r="D13" s="1519">
        <f>'IB_6.7.3.sz.mell'!D13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'IB_6.7.3.sz.mell'!C14</f>
        <v>0</v>
      </c>
      <c r="D14" s="1519">
        <f>'IB_6.7.3.sz.mell'!D14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'IB_6.7.3.sz.mell'!C15</f>
        <v>0</v>
      </c>
      <c r="D15" s="1519">
        <f>'IB_6.7.3.sz.mell'!D15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'IB_6.7.3.sz.mell'!C16</f>
        <v>0</v>
      </c>
      <c r="D16" s="1520">
        <f>'IB_6.7.3.sz.mell'!D16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'IB_6.7.3.sz.mell'!C17</f>
        <v>0</v>
      </c>
      <c r="D17" s="1519">
        <f>'IB_6.7.3.sz.mell'!D17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'IB_6.7.3.sz.mell'!C18</f>
        <v>0</v>
      </c>
      <c r="D18" s="1363">
        <f>'IB_6.7.3.sz.mell'!D18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'IB_6.7.3.sz.mell'!C19</f>
        <v>0</v>
      </c>
      <c r="D19" s="1363">
        <f>'IB_6.7.3.sz.mell'!D19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'IB_6.7.3.sz.mell'!C20</f>
        <v>0</v>
      </c>
      <c r="D20" s="758">
        <f>'IB_6.7.3.sz.mell'!D20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'IB_6.7.3.sz.mell'!C21</f>
        <v>0</v>
      </c>
      <c r="D21" s="1519">
        <f>'IB_6.7.3.sz.mell'!D21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'IB_6.7.3.sz.mell'!C22</f>
        <v>0</v>
      </c>
      <c r="D22" s="1519">
        <f>'IB_6.7.3.sz.mell'!D22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'IB_6.7.3.sz.mell'!C23</f>
        <v>0</v>
      </c>
      <c r="D23" s="1519">
        <f>'IB_6.7.3.sz.mell'!D23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'IB_6.7.3.sz.mell'!C24</f>
        <v>0</v>
      </c>
      <c r="D24" s="1519">
        <f>'IB_6.7.3.sz.mell'!D24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'IB_6.7.3.sz.mell'!C25</f>
        <v>0</v>
      </c>
      <c r="D25" s="758">
        <f>'IB_6.7.3.sz.mell'!D25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'IB_6.7.3.sz.mell'!C26</f>
        <v>0</v>
      </c>
      <c r="D26" s="758">
        <f>'IB_6.7.3.sz.mell'!D26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'IB_6.7.3.sz.mell'!C27</f>
        <v>0</v>
      </c>
      <c r="D27" s="1521">
        <f>'IB_6.7.3.sz.mell'!D27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'IB_6.7.3.sz.mell'!C28</f>
        <v>0</v>
      </c>
      <c r="D28" s="1367">
        <f>'IB_6.7.3.sz.mell'!D28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'IB_6.7.3.sz.mell'!C29</f>
        <v>0</v>
      </c>
      <c r="D29" s="1522">
        <f>'IB_6.7.3.sz.mell'!D29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'IB_6.7.3.sz.mell'!C30</f>
        <v>0</v>
      </c>
      <c r="D30" s="758">
        <f>'IB_6.7.3.sz.mell'!D30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'IB_6.7.3.sz.mell'!C31</f>
        <v>0</v>
      </c>
      <c r="D31" s="1521">
        <f>'IB_6.7.3.sz.mell'!D31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'IB_6.7.3.sz.mell'!C32</f>
        <v>0</v>
      </c>
      <c r="D32" s="1367">
        <f>'IB_6.7.3.sz.mell'!D32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'IB_6.7.3.sz.mell'!C33</f>
        <v>0</v>
      </c>
      <c r="D33" s="1522">
        <f>'IB_6.7.3.sz.mell'!D33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'IB_6.7.3.sz.mell'!C34</f>
        <v>0</v>
      </c>
      <c r="D34" s="758">
        <f>'IB_6.7.3.sz.mell'!D34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'IB_6.7.3.sz.mell'!C35</f>
        <v>0</v>
      </c>
      <c r="D35" s="758">
        <f>'IB_6.7.3.sz.mell'!D35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'IB_6.7.3.sz.mell'!C36</f>
        <v>0</v>
      </c>
      <c r="D36" s="758">
        <f>'IB_6.7.3.sz.mell'!D36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'IB_6.7.3.sz.mell'!C37</f>
        <v>0</v>
      </c>
      <c r="D37" s="758">
        <f>'IB_6.7.3.sz.mell'!D37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'IB_6.7.3.sz.mell'!C38</f>
        <v>0</v>
      </c>
      <c r="D38" s="1521">
        <f>'IB_6.7.3.sz.mell'!D38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'IB_6.7.3.sz.mell'!C39</f>
        <v>0</v>
      </c>
      <c r="D39" s="1367">
        <f>'IB_6.7.3.sz.mell'!D39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'IB_6.7.3.sz.mell'!C40</f>
        <v>0</v>
      </c>
      <c r="D40" s="1522">
        <f>'IB_6.7.3.sz.mell'!D40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'IB_6.7.3.sz.mell'!C41</f>
        <v>0</v>
      </c>
      <c r="D41" s="971">
        <f>'IB_6.7.3.sz.mell'!D41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'IB_6.7.3.sz.mell'!C45</f>
        <v>0</v>
      </c>
      <c r="D45" s="758">
        <f>'IB_6.7.3.sz.mell'!D45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'IB_6.7.3.sz.mell'!C46</f>
        <v>0</v>
      </c>
      <c r="D46" s="1521">
        <f>'IB_6.7.3.sz.mell'!D46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'IB_6.7.3.sz.mell'!C47</f>
        <v>0</v>
      </c>
      <c r="D47" s="1365">
        <f>'IB_6.7.3.sz.mell'!D47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'IB_6.7.3.sz.mell'!C48</f>
        <v>0</v>
      </c>
      <c r="D48" s="1365">
        <f>'IB_6.7.3.sz.mell'!D48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'IB_6.7.3.sz.mell'!C49</f>
        <v>0</v>
      </c>
      <c r="D49" s="1365">
        <f>'IB_6.7.3.sz.mell'!D49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'IB_6.7.3.sz.mell'!C50</f>
        <v>0</v>
      </c>
      <c r="D50" s="1365">
        <f>'IB_6.7.3.sz.mell'!D50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'IB_6.7.3.sz.mell'!C51</f>
        <v>0</v>
      </c>
      <c r="D51" s="758">
        <f>'IB_6.7.3.sz.mell'!D51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'IB_6.7.3.sz.mell'!C52</f>
        <v>0</v>
      </c>
      <c r="D52" s="1521">
        <f>'IB_6.7.3.sz.mell'!D52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'IB_6.7.3.sz.mell'!C53</f>
        <v>0</v>
      </c>
      <c r="D53" s="1365">
        <f>'IB_6.7.3.sz.mell'!D53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'IB_6.7.3.sz.mell'!C54</f>
        <v>0</v>
      </c>
      <c r="D54" s="1365">
        <f>'IB_6.7.3.sz.mell'!D54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'IB_6.7.3.sz.mell'!C55</f>
        <v>0</v>
      </c>
      <c r="D55" s="1365">
        <f>'IB_6.7.3.sz.mell'!D55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'IB_6.7.3.sz.mell'!C56</f>
        <v>0</v>
      </c>
      <c r="D56" s="758">
        <f>'IB_6.7.3.sz.mell'!D56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'IB_6.7.3.sz.mell'!C57</f>
        <v>0</v>
      </c>
      <c r="D57" s="971">
        <f>'IB_6.7.3.sz.mell'!D57</f>
        <v>0</v>
      </c>
      <c r="E57" s="374">
        <f>+E45+E51+E56</f>
        <v>0</v>
      </c>
    </row>
    <row r="58" spans="1:5" ht="15.15" customHeight="1" thickBot="1" x14ac:dyDescent="0.3">
      <c r="C58" s="633">
        <f>'IB_6.7.3.sz.mell'!C58</f>
        <v>0</v>
      </c>
      <c r="D58" s="633">
        <f>'IB_6.7.3.sz.mell'!D58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'IB_6.7.3.sz.mell'!C59</f>
        <v>0</v>
      </c>
      <c r="D59" s="1508">
        <f>'IB_6.7.3.sz.mell'!D59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'IB_6.7.3.sz.mell'!C60</f>
        <v>0</v>
      </c>
      <c r="D60" s="1508">
        <f>'IB_6.7.3.sz.mell'!D60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CONCATENATE("6.8. melléklet ",Z_ALAPADATOK!A7," ",Z_ALAPADATOK!B7," ",Z_ALAPADATOK!C7," ",Z_ALAPADATOK!D7," ",Z_ALAPADATOK!E7," ",Z_ALAPADATOK!F7," ",Z_ALAPADATOK!G7," ",Z_ALAPADATOK!H7)</f>
        <v>6.8. melléklet a …. / 2020 ( … ) önkormányzati rendelethez</v>
      </c>
      <c r="C1" s="1833"/>
      <c r="D1" s="1833"/>
      <c r="E1" s="1833"/>
    </row>
    <row r="2" spans="1:5" s="465" customFormat="1" ht="25.5" customHeight="1" thickBot="1" x14ac:dyDescent="0.3">
      <c r="A2" s="965" t="s">
        <v>848</v>
      </c>
      <c r="B2" s="1837" t="str">
        <f>CONCATENATE(Z_ALAPADATOK!B23)</f>
        <v>6 kvi név</v>
      </c>
      <c r="C2" s="1838"/>
      <c r="D2" s="1839"/>
      <c r="E2" s="966" t="s">
        <v>615</v>
      </c>
    </row>
    <row r="3" spans="1:5" s="465" customFormat="1" ht="23.4" thickBot="1" x14ac:dyDescent="0.3">
      <c r="A3" s="965" t="s">
        <v>203</v>
      </c>
      <c r="B3" s="1837" t="s">
        <v>398</v>
      </c>
      <c r="C3" s="1838"/>
      <c r="D3" s="1839"/>
      <c r="E3" s="966" t="s">
        <v>54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'Z_6.2.3.sz.mell'!E4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CONCATENATE('Z_6.7.3.sz.mell'!E5)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'IB_6.8.sz.mell'!C8</f>
        <v>0</v>
      </c>
      <c r="D8" s="322">
        <f>'IB_6.8.sz.mell'!D8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'IB_6.8.sz.mell'!C9</f>
        <v>0</v>
      </c>
      <c r="D9" s="1481">
        <f>'IB_6.8.sz.mell'!D9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'IB_6.8.sz.mell'!C10</f>
        <v>0</v>
      </c>
      <c r="D10" s="1519">
        <f>'IB_6.8.sz.mell'!D10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'IB_6.8.sz.mell'!C11</f>
        <v>0</v>
      </c>
      <c r="D11" s="1519">
        <f>'IB_6.8.sz.mell'!D11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'IB_6.8.sz.mell'!C12</f>
        <v>0</v>
      </c>
      <c r="D12" s="1519">
        <f>'IB_6.8.sz.mell'!D12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'IB_6.8.sz.mell'!C13</f>
        <v>0</v>
      </c>
      <c r="D13" s="1519">
        <f>'IB_6.8.sz.mell'!D13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'IB_6.8.sz.mell'!C14</f>
        <v>0</v>
      </c>
      <c r="D14" s="1519">
        <f>'IB_6.8.sz.mell'!D14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'IB_6.8.sz.mell'!C15</f>
        <v>0</v>
      </c>
      <c r="D15" s="1519">
        <f>'IB_6.8.sz.mell'!D15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'IB_6.8.sz.mell'!C16</f>
        <v>0</v>
      </c>
      <c r="D16" s="1520">
        <f>'IB_6.8.sz.mell'!D16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'IB_6.8.sz.mell'!C17</f>
        <v>0</v>
      </c>
      <c r="D17" s="1519">
        <f>'IB_6.8.sz.mell'!D17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'IB_6.8.sz.mell'!C18</f>
        <v>0</v>
      </c>
      <c r="D18" s="1363">
        <f>'IB_6.8.sz.mell'!D18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'IB_6.8.sz.mell'!C19</f>
        <v>0</v>
      </c>
      <c r="D19" s="1363">
        <f>'IB_6.8.sz.mell'!D19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'IB_6.8.sz.mell'!C20</f>
        <v>0</v>
      </c>
      <c r="D20" s="758">
        <f>'IB_6.8.sz.mell'!D20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'IB_6.8.sz.mell'!C21</f>
        <v>0</v>
      </c>
      <c r="D21" s="1519">
        <f>'IB_6.8.sz.mell'!D21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'IB_6.8.sz.mell'!C22</f>
        <v>0</v>
      </c>
      <c r="D22" s="1519">
        <f>'IB_6.8.sz.mell'!D22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'IB_6.8.sz.mell'!C23</f>
        <v>0</v>
      </c>
      <c r="D23" s="1519">
        <f>'IB_6.8.sz.mell'!D23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'IB_6.8.sz.mell'!C24</f>
        <v>0</v>
      </c>
      <c r="D24" s="1519">
        <f>'IB_6.8.sz.mell'!D24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'IB_6.8.sz.mell'!C25</f>
        <v>0</v>
      </c>
      <c r="D25" s="758">
        <f>'IB_6.8.sz.mell'!D25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'IB_6.8.sz.mell'!C26</f>
        <v>0</v>
      </c>
      <c r="D26" s="758">
        <f>'IB_6.8.sz.mell'!D26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'IB_6.8.sz.mell'!C27</f>
        <v>0</v>
      </c>
      <c r="D27" s="1521">
        <f>'IB_6.8.sz.mell'!D27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'IB_6.8.sz.mell'!C28</f>
        <v>0</v>
      </c>
      <c r="D28" s="1367">
        <f>'IB_6.8.sz.mell'!D28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'IB_6.8.sz.mell'!C29</f>
        <v>0</v>
      </c>
      <c r="D29" s="1522">
        <f>'IB_6.8.sz.mell'!D29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'IB_6.8.sz.mell'!C30</f>
        <v>0</v>
      </c>
      <c r="D30" s="758">
        <f>'IB_6.8.sz.mell'!D30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'IB_6.8.sz.mell'!C31</f>
        <v>0</v>
      </c>
      <c r="D31" s="1521">
        <f>'IB_6.8.sz.mell'!D31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'IB_6.8.sz.mell'!C32</f>
        <v>0</v>
      </c>
      <c r="D32" s="1367">
        <f>'IB_6.8.sz.mell'!D32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'IB_6.8.sz.mell'!C33</f>
        <v>0</v>
      </c>
      <c r="D33" s="1522">
        <f>'IB_6.8.sz.mell'!D33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'IB_6.8.sz.mell'!C34</f>
        <v>0</v>
      </c>
      <c r="D34" s="758">
        <f>'IB_6.8.sz.mell'!D34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'IB_6.8.sz.mell'!C35</f>
        <v>0</v>
      </c>
      <c r="D35" s="758">
        <f>'IB_6.8.sz.mell'!D35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'IB_6.8.sz.mell'!C36</f>
        <v>0</v>
      </c>
      <c r="D36" s="758">
        <f>'IB_6.8.sz.mell'!D36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'IB_6.8.sz.mell'!C37</f>
        <v>0</v>
      </c>
      <c r="D37" s="758">
        <f>'IB_6.8.sz.mell'!D37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'IB_6.8.sz.mell'!C38</f>
        <v>0</v>
      </c>
      <c r="D38" s="1521">
        <f>'IB_6.8.sz.mell'!D38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'IB_6.8.sz.mell'!C39</f>
        <v>0</v>
      </c>
      <c r="D39" s="1367">
        <f>'IB_6.8.sz.mell'!D39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'IB_6.8.sz.mell'!C40</f>
        <v>0</v>
      </c>
      <c r="D40" s="1522">
        <f>'IB_6.8.sz.mell'!D40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'IB_6.8.sz.mell'!C41</f>
        <v>0</v>
      </c>
      <c r="D41" s="971">
        <f>'IB_6.8.sz.mell'!D41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'IB_6.8.sz.mell'!C45</f>
        <v>0</v>
      </c>
      <c r="D45" s="758">
        <f>'IB_6.8.sz.mell'!D45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'IB_6.8.sz.mell'!C46</f>
        <v>0</v>
      </c>
      <c r="D46" s="1521">
        <f>'IB_6.8.sz.mell'!D46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'IB_6.8.sz.mell'!C47</f>
        <v>0</v>
      </c>
      <c r="D47" s="1365">
        <f>'IB_6.8.sz.mell'!D47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'IB_6.8.sz.mell'!C48</f>
        <v>0</v>
      </c>
      <c r="D48" s="1365">
        <f>'IB_6.8.sz.mell'!D48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'IB_6.8.sz.mell'!C49</f>
        <v>0</v>
      </c>
      <c r="D49" s="1365">
        <f>'IB_6.8.sz.mell'!D49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'IB_6.8.sz.mell'!C50</f>
        <v>0</v>
      </c>
      <c r="D50" s="1365">
        <f>'IB_6.8.sz.mell'!D50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'IB_6.8.sz.mell'!C51</f>
        <v>0</v>
      </c>
      <c r="D51" s="758">
        <f>'IB_6.8.sz.mell'!D51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'IB_6.8.sz.mell'!C52</f>
        <v>0</v>
      </c>
      <c r="D52" s="1521">
        <f>'IB_6.8.sz.mell'!D52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'IB_6.8.sz.mell'!C53</f>
        <v>0</v>
      </c>
      <c r="D53" s="1365">
        <f>'IB_6.8.sz.mell'!D53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'IB_6.8.sz.mell'!C54</f>
        <v>0</v>
      </c>
      <c r="D54" s="1365">
        <f>'IB_6.8.sz.mell'!D54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'IB_6.8.sz.mell'!C55</f>
        <v>0</v>
      </c>
      <c r="D55" s="1365">
        <f>'IB_6.8.sz.mell'!D55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'IB_6.8.sz.mell'!C56</f>
        <v>0</v>
      </c>
      <c r="D56" s="758">
        <f>'IB_6.8.sz.mell'!D56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'IB_6.8.sz.mell'!C57</f>
        <v>0</v>
      </c>
      <c r="D57" s="971">
        <f>'IB_6.8.sz.mell'!D57</f>
        <v>0</v>
      </c>
      <c r="E57" s="374">
        <f>+E45+E51+E56</f>
        <v>0</v>
      </c>
    </row>
    <row r="58" spans="1:5" ht="15.15" customHeight="1" thickBot="1" x14ac:dyDescent="0.3">
      <c r="C58" s="633">
        <f>'IB_6.8.sz.mell'!C58</f>
        <v>0</v>
      </c>
      <c r="D58" s="633">
        <f>'IB_6.8.sz.mell'!D58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'IB_6.8.sz.mell'!C59</f>
        <v>0</v>
      </c>
      <c r="D59" s="1508">
        <f>'IB_6.8.sz.mell'!D59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'IB_6.8.sz.mell'!C60</f>
        <v>0</v>
      </c>
      <c r="D60" s="1508">
        <f>'IB_6.8.sz.mell'!D60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>
    <tabColor theme="5"/>
  </sheetPr>
  <dimension ref="A1:E60"/>
  <sheetViews>
    <sheetView zoomScale="120" zoomScaleNormal="120" workbookViewId="0">
      <selection activeCell="G3" sqref="G3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CONCATENATE("6.8.1. melléklet ",Z_ALAPADATOK!A7," ",Z_ALAPADATOK!B7," ",Z_ALAPADATOK!C7," ",Z_ALAPADATOK!D7," ",Z_ALAPADATOK!E7," ",Z_ALAPADATOK!F7," ",Z_ALAPADATOK!G7," ",Z_ALAPADATOK!H7)</f>
        <v>6.8.1.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CONCATENATE('Z_6.8.sz.mell'!B2:D2)</f>
        <v>6 kvi név</v>
      </c>
      <c r="C2" s="1838"/>
      <c r="D2" s="1839"/>
      <c r="E2" s="966" t="s">
        <v>615</v>
      </c>
    </row>
    <row r="3" spans="1:5" s="465" customFormat="1" ht="23.4" thickBot="1" x14ac:dyDescent="0.3">
      <c r="A3" s="965" t="s">
        <v>203</v>
      </c>
      <c r="B3" s="1837" t="s">
        <v>417</v>
      </c>
      <c r="C3" s="1838"/>
      <c r="D3" s="1839"/>
      <c r="E3" s="966" t="s">
        <v>59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'Z_6.8.sz.mell'!E4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CONCATENATE('Z_6.8.sz.mell'!E5)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'IB_6.8.1.sz.mell'!C8</f>
        <v>0</v>
      </c>
      <c r="D8" s="322">
        <f>'IB_6.8.1.sz.mell'!D8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'IB_6.8.1.sz.mell'!C9</f>
        <v>0</v>
      </c>
      <c r="D9" s="1481">
        <f>'IB_6.8.1.sz.mell'!D9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'IB_6.8.1.sz.mell'!C10</f>
        <v>0</v>
      </c>
      <c r="D10" s="1519">
        <f>'IB_6.8.1.sz.mell'!D10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'IB_6.8.1.sz.mell'!C11</f>
        <v>0</v>
      </c>
      <c r="D11" s="1519">
        <f>'IB_6.8.1.sz.mell'!D11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'IB_6.8.1.sz.mell'!C12</f>
        <v>0</v>
      </c>
      <c r="D12" s="1519">
        <f>'IB_6.8.1.sz.mell'!D12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'IB_6.8.1.sz.mell'!C13</f>
        <v>0</v>
      </c>
      <c r="D13" s="1519">
        <f>'IB_6.8.1.sz.mell'!D13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'IB_6.8.1.sz.mell'!C14</f>
        <v>0</v>
      </c>
      <c r="D14" s="1519">
        <f>'IB_6.8.1.sz.mell'!D14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'IB_6.8.1.sz.mell'!C15</f>
        <v>0</v>
      </c>
      <c r="D15" s="1519">
        <f>'IB_6.8.1.sz.mell'!D15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'IB_6.8.1.sz.mell'!C16</f>
        <v>0</v>
      </c>
      <c r="D16" s="1520">
        <f>'IB_6.8.1.sz.mell'!D16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'IB_6.8.1.sz.mell'!C17</f>
        <v>0</v>
      </c>
      <c r="D17" s="1519">
        <f>'IB_6.8.1.sz.mell'!D17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'IB_6.8.1.sz.mell'!C18</f>
        <v>0</v>
      </c>
      <c r="D18" s="1363">
        <f>'IB_6.8.1.sz.mell'!D18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'IB_6.8.1.sz.mell'!C19</f>
        <v>0</v>
      </c>
      <c r="D19" s="1363">
        <f>'IB_6.8.1.sz.mell'!D19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'IB_6.8.1.sz.mell'!C20</f>
        <v>0</v>
      </c>
      <c r="D20" s="758">
        <f>'IB_6.8.1.sz.mell'!D20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'IB_6.8.1.sz.mell'!C21</f>
        <v>0</v>
      </c>
      <c r="D21" s="1519">
        <f>'IB_6.8.1.sz.mell'!D21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'IB_6.8.1.sz.mell'!C22</f>
        <v>0</v>
      </c>
      <c r="D22" s="1519">
        <f>'IB_6.8.1.sz.mell'!D22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'IB_6.8.1.sz.mell'!C23</f>
        <v>0</v>
      </c>
      <c r="D23" s="1519">
        <f>'IB_6.8.1.sz.mell'!D23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'IB_6.8.1.sz.mell'!C24</f>
        <v>0</v>
      </c>
      <c r="D24" s="1519">
        <f>'IB_6.8.1.sz.mell'!D24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'IB_6.8.1.sz.mell'!C25</f>
        <v>0</v>
      </c>
      <c r="D25" s="758">
        <f>'IB_6.8.1.sz.mell'!D25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'IB_6.8.1.sz.mell'!C26</f>
        <v>0</v>
      </c>
      <c r="D26" s="758">
        <f>'IB_6.8.1.sz.mell'!D26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'IB_6.8.1.sz.mell'!C27</f>
        <v>0</v>
      </c>
      <c r="D27" s="1521">
        <f>'IB_6.8.1.sz.mell'!D27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'IB_6.8.1.sz.mell'!C28</f>
        <v>0</v>
      </c>
      <c r="D28" s="1367">
        <f>'IB_6.8.1.sz.mell'!D28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'IB_6.8.1.sz.mell'!C29</f>
        <v>0</v>
      </c>
      <c r="D29" s="1522">
        <f>'IB_6.8.1.sz.mell'!D29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'IB_6.8.1.sz.mell'!C30</f>
        <v>0</v>
      </c>
      <c r="D30" s="758">
        <f>'IB_6.8.1.sz.mell'!D30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'IB_6.8.1.sz.mell'!C31</f>
        <v>0</v>
      </c>
      <c r="D31" s="1521">
        <f>'IB_6.8.1.sz.mell'!D31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'IB_6.8.1.sz.mell'!C32</f>
        <v>0</v>
      </c>
      <c r="D32" s="1367">
        <f>'IB_6.8.1.sz.mell'!D32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'IB_6.8.1.sz.mell'!C33</f>
        <v>0</v>
      </c>
      <c r="D33" s="1522">
        <f>'IB_6.8.1.sz.mell'!D33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'IB_6.8.1.sz.mell'!C34</f>
        <v>0</v>
      </c>
      <c r="D34" s="758">
        <f>'IB_6.8.1.sz.mell'!D34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'IB_6.8.1.sz.mell'!C35</f>
        <v>0</v>
      </c>
      <c r="D35" s="758">
        <f>'IB_6.8.1.sz.mell'!D35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'IB_6.8.1.sz.mell'!C36</f>
        <v>0</v>
      </c>
      <c r="D36" s="758">
        <f>'IB_6.8.1.sz.mell'!D36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'IB_6.8.1.sz.mell'!C37</f>
        <v>0</v>
      </c>
      <c r="D37" s="758">
        <f>'IB_6.8.1.sz.mell'!D37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'IB_6.8.1.sz.mell'!C38</f>
        <v>0</v>
      </c>
      <c r="D38" s="1521">
        <f>'IB_6.8.1.sz.mell'!D38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'IB_6.8.1.sz.mell'!C39</f>
        <v>0</v>
      </c>
      <c r="D39" s="1367">
        <f>'IB_6.8.1.sz.mell'!D39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'IB_6.8.1.sz.mell'!C40</f>
        <v>0</v>
      </c>
      <c r="D40" s="1522">
        <f>'IB_6.8.1.sz.mell'!D40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'IB_6.8.1.sz.mell'!C41</f>
        <v>0</v>
      </c>
      <c r="D41" s="971">
        <f>'IB_6.8.1.sz.mell'!D41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'IB_6.8.1.sz.mell'!C45</f>
        <v>0</v>
      </c>
      <c r="D45" s="758">
        <f>'IB_6.8.1.sz.mell'!D45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'IB_6.8.1.sz.mell'!C46</f>
        <v>0</v>
      </c>
      <c r="D46" s="1521">
        <f>'IB_6.8.1.sz.mell'!D46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'IB_6.8.1.sz.mell'!C47</f>
        <v>0</v>
      </c>
      <c r="D47" s="1365">
        <f>'IB_6.8.1.sz.mell'!D47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'IB_6.8.1.sz.mell'!C48</f>
        <v>0</v>
      </c>
      <c r="D48" s="1365">
        <f>'IB_6.8.1.sz.mell'!D48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'IB_6.8.1.sz.mell'!C49</f>
        <v>0</v>
      </c>
      <c r="D49" s="1365">
        <f>'IB_6.8.1.sz.mell'!D49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'IB_6.8.1.sz.mell'!C50</f>
        <v>0</v>
      </c>
      <c r="D50" s="1365">
        <f>'IB_6.8.1.sz.mell'!D50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'IB_6.8.1.sz.mell'!C51</f>
        <v>0</v>
      </c>
      <c r="D51" s="758">
        <f>'IB_6.8.1.sz.mell'!D51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'IB_6.8.1.sz.mell'!C52</f>
        <v>0</v>
      </c>
      <c r="D52" s="1521">
        <f>'IB_6.8.1.sz.mell'!D52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'IB_6.8.1.sz.mell'!C53</f>
        <v>0</v>
      </c>
      <c r="D53" s="1365">
        <f>'IB_6.8.1.sz.mell'!D53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'IB_6.8.1.sz.mell'!C54</f>
        <v>0</v>
      </c>
      <c r="D54" s="1365">
        <f>'IB_6.8.1.sz.mell'!D54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'IB_6.8.1.sz.mell'!C55</f>
        <v>0</v>
      </c>
      <c r="D55" s="1365">
        <f>'IB_6.8.1.sz.mell'!D55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'IB_6.8.1.sz.mell'!C56</f>
        <v>0</v>
      </c>
      <c r="D56" s="758">
        <f>'IB_6.8.1.sz.mell'!D56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'IB_6.8.1.sz.mell'!C57</f>
        <v>0</v>
      </c>
      <c r="D57" s="971">
        <f>'IB_6.8.1.sz.mell'!D57</f>
        <v>0</v>
      </c>
      <c r="E57" s="374">
        <f>+E45+E51+E56</f>
        <v>0</v>
      </c>
    </row>
    <row r="58" spans="1:5" ht="15.15" customHeight="1" thickBot="1" x14ac:dyDescent="0.3">
      <c r="C58" s="633">
        <f>'IB_6.8.1.sz.mell'!C58</f>
        <v>0</v>
      </c>
      <c r="D58" s="633">
        <f>'IB_6.8.1.sz.mell'!D58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'IB_6.8.1.sz.mell'!C59</f>
        <v>0</v>
      </c>
      <c r="D59" s="1508">
        <f>'IB_6.8.1.sz.mell'!D59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'IB_6.8.1.sz.mell'!C60</f>
        <v>0</v>
      </c>
      <c r="D60" s="1508">
        <f>'IB_6.8.1.sz.mell'!D60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>
    <tabColor theme="5"/>
  </sheetPr>
  <dimension ref="A1:E60"/>
  <sheetViews>
    <sheetView zoomScale="120" zoomScaleNormal="120" workbookViewId="0">
      <selection activeCell="H3" sqref="H3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CONCATENATE("6.8.2. melléklet ",Z_ALAPADATOK!A7," ",Z_ALAPADATOK!B7," ",Z_ALAPADATOK!C7," ",Z_ALAPADATOK!D7," ",Z_ALAPADATOK!E7," ",Z_ALAPADATOK!F7," ",Z_ALAPADATOK!G7," ",Z_ALAPADATOK!H7)</f>
        <v>6.8.2.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CONCATENATE('Z_6.8.1.sz.mell'!B2:D2)</f>
        <v>6 kvi név</v>
      </c>
      <c r="C2" s="1838"/>
      <c r="D2" s="1839"/>
      <c r="E2" s="966" t="s">
        <v>615</v>
      </c>
    </row>
    <row r="3" spans="1:5" s="465" customFormat="1" ht="23.4" thickBot="1" x14ac:dyDescent="0.3">
      <c r="A3" s="965" t="s">
        <v>203</v>
      </c>
      <c r="B3" s="1837" t="s">
        <v>418</v>
      </c>
      <c r="C3" s="1838"/>
      <c r="D3" s="1839"/>
      <c r="E3" s="966" t="s">
        <v>60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'Z_6.8.1.sz.mell'!E4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CONCATENATE('Z_6.8.1.sz.mell'!E5)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'IB_6.8.2.sz.mell'!C8</f>
        <v>0</v>
      </c>
      <c r="D8" s="322">
        <f>'IB_6.8.2.sz.mell'!D8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'IB_6.8.2.sz.mell'!C9</f>
        <v>0</v>
      </c>
      <c r="D9" s="1481">
        <f>'IB_6.8.2.sz.mell'!D9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'IB_6.8.2.sz.mell'!C10</f>
        <v>0</v>
      </c>
      <c r="D10" s="1519">
        <f>'IB_6.8.2.sz.mell'!D10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'IB_6.8.2.sz.mell'!C11</f>
        <v>0</v>
      </c>
      <c r="D11" s="1519">
        <f>'IB_6.8.2.sz.mell'!D11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'IB_6.8.2.sz.mell'!C12</f>
        <v>0</v>
      </c>
      <c r="D12" s="1519">
        <f>'IB_6.8.2.sz.mell'!D12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'IB_6.8.2.sz.mell'!C13</f>
        <v>0</v>
      </c>
      <c r="D13" s="1519">
        <f>'IB_6.8.2.sz.mell'!D13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'IB_6.8.2.sz.mell'!C14</f>
        <v>0</v>
      </c>
      <c r="D14" s="1519">
        <f>'IB_6.8.2.sz.mell'!D14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'IB_6.8.2.sz.mell'!C15</f>
        <v>0</v>
      </c>
      <c r="D15" s="1519">
        <f>'IB_6.8.2.sz.mell'!D15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'IB_6.8.2.sz.mell'!C16</f>
        <v>0</v>
      </c>
      <c r="D16" s="1520">
        <f>'IB_6.8.2.sz.mell'!D16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'IB_6.8.2.sz.mell'!C17</f>
        <v>0</v>
      </c>
      <c r="D17" s="1519">
        <f>'IB_6.8.2.sz.mell'!D17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'IB_6.8.2.sz.mell'!C18</f>
        <v>0</v>
      </c>
      <c r="D18" s="1363">
        <f>'IB_6.8.2.sz.mell'!D18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'IB_6.8.2.sz.mell'!C19</f>
        <v>0</v>
      </c>
      <c r="D19" s="1363">
        <f>'IB_6.8.2.sz.mell'!D19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'IB_6.8.2.sz.mell'!C20</f>
        <v>0</v>
      </c>
      <c r="D20" s="758">
        <f>'IB_6.8.2.sz.mell'!D20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'IB_6.8.2.sz.mell'!C21</f>
        <v>0</v>
      </c>
      <c r="D21" s="1519">
        <f>'IB_6.8.2.sz.mell'!D21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'IB_6.8.2.sz.mell'!C22</f>
        <v>0</v>
      </c>
      <c r="D22" s="1519">
        <f>'IB_6.8.2.sz.mell'!D22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'IB_6.8.2.sz.mell'!C23</f>
        <v>0</v>
      </c>
      <c r="D23" s="1519">
        <f>'IB_6.8.2.sz.mell'!D23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'IB_6.8.2.sz.mell'!C24</f>
        <v>0</v>
      </c>
      <c r="D24" s="1519">
        <f>'IB_6.8.2.sz.mell'!D24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'IB_6.8.2.sz.mell'!C25</f>
        <v>0</v>
      </c>
      <c r="D25" s="758">
        <f>'IB_6.8.2.sz.mell'!D25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'IB_6.8.2.sz.mell'!C26</f>
        <v>0</v>
      </c>
      <c r="D26" s="758">
        <f>'IB_6.8.2.sz.mell'!D26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'IB_6.8.2.sz.mell'!C27</f>
        <v>0</v>
      </c>
      <c r="D27" s="1521">
        <f>'IB_6.8.2.sz.mell'!D27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'IB_6.8.2.sz.mell'!C28</f>
        <v>0</v>
      </c>
      <c r="D28" s="1367">
        <f>'IB_6.8.2.sz.mell'!D28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'IB_6.8.2.sz.mell'!C29</f>
        <v>0</v>
      </c>
      <c r="D29" s="1522">
        <f>'IB_6.8.2.sz.mell'!D29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'IB_6.8.2.sz.mell'!C30</f>
        <v>0</v>
      </c>
      <c r="D30" s="758">
        <f>'IB_6.8.2.sz.mell'!D30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'IB_6.8.2.sz.mell'!C31</f>
        <v>0</v>
      </c>
      <c r="D31" s="1521">
        <f>'IB_6.8.2.sz.mell'!D31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'IB_6.8.2.sz.mell'!C32</f>
        <v>0</v>
      </c>
      <c r="D32" s="1367">
        <f>'IB_6.8.2.sz.mell'!D32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'IB_6.8.2.sz.mell'!C33</f>
        <v>0</v>
      </c>
      <c r="D33" s="1522">
        <f>'IB_6.8.2.sz.mell'!D33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'IB_6.8.2.sz.mell'!C34</f>
        <v>0</v>
      </c>
      <c r="D34" s="758">
        <f>'IB_6.8.2.sz.mell'!D34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'IB_6.8.2.sz.mell'!C35</f>
        <v>0</v>
      </c>
      <c r="D35" s="758">
        <f>'IB_6.8.2.sz.mell'!D35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'IB_6.8.2.sz.mell'!C36</f>
        <v>0</v>
      </c>
      <c r="D36" s="758">
        <f>'IB_6.8.2.sz.mell'!D36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'IB_6.8.2.sz.mell'!C37</f>
        <v>0</v>
      </c>
      <c r="D37" s="758">
        <f>'IB_6.8.2.sz.mell'!D37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'IB_6.8.2.sz.mell'!C38</f>
        <v>0</v>
      </c>
      <c r="D38" s="1521">
        <f>'IB_6.8.2.sz.mell'!D38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'IB_6.8.2.sz.mell'!C39</f>
        <v>0</v>
      </c>
      <c r="D39" s="1367">
        <f>'IB_6.8.2.sz.mell'!D39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'IB_6.8.2.sz.mell'!C40</f>
        <v>0</v>
      </c>
      <c r="D40" s="1522">
        <f>'IB_6.8.2.sz.mell'!D40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'IB_6.8.2.sz.mell'!C41</f>
        <v>0</v>
      </c>
      <c r="D41" s="971">
        <f>'IB_6.8.2.sz.mell'!D41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'IB_6.8.2.sz.mell'!C45</f>
        <v>0</v>
      </c>
      <c r="D45" s="758">
        <f>'IB_6.8.2.sz.mell'!D45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'IB_6.8.2.sz.mell'!C46</f>
        <v>0</v>
      </c>
      <c r="D46" s="1521">
        <f>'IB_6.8.2.sz.mell'!D46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'IB_6.8.2.sz.mell'!C47</f>
        <v>0</v>
      </c>
      <c r="D47" s="1365">
        <f>'IB_6.8.2.sz.mell'!D47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'IB_6.8.2.sz.mell'!C48</f>
        <v>0</v>
      </c>
      <c r="D48" s="1365">
        <f>'IB_6.8.2.sz.mell'!D48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'IB_6.8.2.sz.mell'!C49</f>
        <v>0</v>
      </c>
      <c r="D49" s="1365">
        <f>'IB_6.8.2.sz.mell'!D49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'IB_6.8.2.sz.mell'!C50</f>
        <v>0</v>
      </c>
      <c r="D50" s="1365">
        <f>'IB_6.8.2.sz.mell'!D50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'IB_6.8.2.sz.mell'!C51</f>
        <v>0</v>
      </c>
      <c r="D51" s="758">
        <f>'IB_6.8.2.sz.mell'!D51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'IB_6.8.2.sz.mell'!C52</f>
        <v>0</v>
      </c>
      <c r="D52" s="1521">
        <f>'IB_6.8.2.sz.mell'!D52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'IB_6.8.2.sz.mell'!C53</f>
        <v>0</v>
      </c>
      <c r="D53" s="1365">
        <f>'IB_6.8.2.sz.mell'!D53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'IB_6.8.2.sz.mell'!C54</f>
        <v>0</v>
      </c>
      <c r="D54" s="1365">
        <f>'IB_6.8.2.sz.mell'!D54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'IB_6.8.2.sz.mell'!C55</f>
        <v>0</v>
      </c>
      <c r="D55" s="1365">
        <f>'IB_6.8.2.sz.mell'!D55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'IB_6.8.2.sz.mell'!C56</f>
        <v>0</v>
      </c>
      <c r="D56" s="758">
        <f>'IB_6.8.2.sz.mell'!D56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'IB_6.8.2.sz.mell'!C57</f>
        <v>0</v>
      </c>
      <c r="D57" s="971">
        <f>'IB_6.8.2.sz.mell'!D57</f>
        <v>0</v>
      </c>
      <c r="E57" s="374">
        <f>+E45+E51+E56</f>
        <v>0</v>
      </c>
    </row>
    <row r="58" spans="1:5" ht="15.15" customHeight="1" thickBot="1" x14ac:dyDescent="0.3">
      <c r="C58" s="633">
        <f>'IB_6.8.2.sz.mell'!C58</f>
        <v>0</v>
      </c>
      <c r="D58" s="633">
        <f>'IB_6.8.2.sz.mell'!D58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'IB_6.8.2.sz.mell'!C59</f>
        <v>0</v>
      </c>
      <c r="D59" s="1508">
        <f>'IB_6.8.2.sz.mell'!D59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'IB_6.8.2.sz.mell'!C60</f>
        <v>0</v>
      </c>
      <c r="D60" s="1508">
        <f>'IB_6.8.2.sz.mell'!D60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2:B16"/>
  <sheetViews>
    <sheetView zoomScale="120" zoomScaleNormal="120" workbookViewId="0">
      <selection activeCell="B32" sqref="B32"/>
    </sheetView>
  </sheetViews>
  <sheetFormatPr defaultRowHeight="13.2" x14ac:dyDescent="0.25"/>
  <cols>
    <col min="1" max="1" width="48.44140625" customWidth="1"/>
    <col min="2" max="2" width="73.44140625" customWidth="1"/>
    <col min="3" max="3" width="16.77734375" customWidth="1"/>
  </cols>
  <sheetData>
    <row r="2" spans="1:2" ht="15.6" x14ac:dyDescent="0.3">
      <c r="A2" s="642" t="s">
        <v>151</v>
      </c>
    </row>
    <row r="4" spans="1:2" x14ac:dyDescent="0.25">
      <c r="A4" s="140"/>
      <c r="B4" s="140"/>
    </row>
    <row r="5" spans="1:2" s="151" customFormat="1" ht="15.6" x14ac:dyDescent="0.3">
      <c r="A5" s="88" t="s">
        <v>579</v>
      </c>
      <c r="B5" s="150"/>
    </row>
    <row r="6" spans="1:2" x14ac:dyDescent="0.25">
      <c r="A6" s="140"/>
      <c r="B6" s="140"/>
    </row>
    <row r="7" spans="1:2" x14ac:dyDescent="0.25">
      <c r="A7" s="140" t="s">
        <v>544</v>
      </c>
      <c r="B7" s="140" t="s">
        <v>487</v>
      </c>
    </row>
    <row r="8" spans="1:2" x14ac:dyDescent="0.25">
      <c r="A8" s="140" t="s">
        <v>545</v>
      </c>
      <c r="B8" s="140" t="s">
        <v>488</v>
      </c>
    </row>
    <row r="9" spans="1:2" x14ac:dyDescent="0.25">
      <c r="A9" s="140" t="s">
        <v>546</v>
      </c>
      <c r="B9" s="140" t="s">
        <v>489</v>
      </c>
    </row>
    <row r="10" spans="1:2" x14ac:dyDescent="0.25">
      <c r="A10" s="140"/>
      <c r="B10" s="140"/>
    </row>
    <row r="11" spans="1:2" x14ac:dyDescent="0.25">
      <c r="A11" s="140"/>
      <c r="B11" s="140"/>
    </row>
    <row r="12" spans="1:2" s="151" customFormat="1" ht="15.6" x14ac:dyDescent="0.3">
      <c r="A12" s="88" t="str">
        <f>+CONCATENATE(LEFT(A5,4),". évi előirányzat KIADÁSOK")</f>
        <v>2019. évi előirányzat KIADÁSOK</v>
      </c>
      <c r="B12" s="150"/>
    </row>
    <row r="13" spans="1:2" x14ac:dyDescent="0.25">
      <c r="A13" s="140"/>
      <c r="B13" s="140"/>
    </row>
    <row r="14" spans="1:2" x14ac:dyDescent="0.25">
      <c r="A14" s="140" t="s">
        <v>547</v>
      </c>
      <c r="B14" s="140" t="s">
        <v>490</v>
      </c>
    </row>
    <row r="15" spans="1:2" x14ac:dyDescent="0.25">
      <c r="A15" s="140" t="s">
        <v>548</v>
      </c>
      <c r="B15" s="140" t="s">
        <v>491</v>
      </c>
    </row>
    <row r="16" spans="1:2" x14ac:dyDescent="0.25">
      <c r="A16" s="140" t="s">
        <v>549</v>
      </c>
      <c r="B16" s="140" t="s">
        <v>492</v>
      </c>
    </row>
  </sheetData>
  <sheetProtection sheet="1"/>
  <phoneticPr fontId="29" type="noConversion"/>
  <pageMargins left="1.0629921259842521" right="1.0236220472440944" top="0.78740157480314965" bottom="0.78740157480314965" header="0.70866141732283472" footer="0.70866141732283472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</sheetPr>
  <dimension ref="A1:C60"/>
  <sheetViews>
    <sheetView zoomScale="120" zoomScaleNormal="120" workbookViewId="0">
      <selection activeCell="B44" sqref="B44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CONCATENATE("9.4.1. melléklet ",ALAPADATOK!A7," ",ALAPADATOK!B7," ",ALAPADATOK!C7," ",ALAPADATOK!D7," ",ALAPADATOK!E7," ",ALAPADATOK!F7," ",ALAPADATOK!G7," ",ALAPADATOK!H7)</f>
        <v>9.4.1.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CONCATENATE('KV_9.4.sz.mell'!B2)</f>
        <v>2 kvi név</v>
      </c>
      <c r="C2" s="376" t="s">
        <v>431</v>
      </c>
    </row>
    <row r="3" spans="1:3" s="465" customFormat="1" ht="23.4" thickBot="1" x14ac:dyDescent="0.3">
      <c r="A3" s="459" t="s">
        <v>203</v>
      </c>
      <c r="B3" s="605" t="s">
        <v>417</v>
      </c>
      <c r="C3" s="377" t="s">
        <v>59</v>
      </c>
    </row>
    <row r="4" spans="1:3" s="466" customFormat="1" ht="15.9" customHeight="1" thickBot="1" x14ac:dyDescent="0.35">
      <c r="A4" s="235"/>
      <c r="B4" s="235"/>
      <c r="C4" s="236" t="str">
        <f>'KV_9.4.sz.mell'!C4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>
    <tabColor theme="5"/>
  </sheetPr>
  <dimension ref="A1:E60"/>
  <sheetViews>
    <sheetView zoomScale="120" zoomScaleNormal="120" workbookViewId="0">
      <selection activeCell="G3" sqref="G3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CONCATENATE("6.8.3. melléklet ",Z_ALAPADATOK!A7," ",Z_ALAPADATOK!B7," ",Z_ALAPADATOK!C7," ",Z_ALAPADATOK!D7," ",Z_ALAPADATOK!E7," ",Z_ALAPADATOK!F7," ",Z_ALAPADATOK!G7," ",Z_ALAPADATOK!H7)</f>
        <v>6.8.3.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CONCATENATE('Z_6.8.2.sz.mell'!B2:D2)</f>
        <v>6 kvi név</v>
      </c>
      <c r="C2" s="1838"/>
      <c r="D2" s="1839"/>
      <c r="E2" s="966" t="s">
        <v>615</v>
      </c>
    </row>
    <row r="3" spans="1:5" s="465" customFormat="1" ht="23.4" thickBot="1" x14ac:dyDescent="0.3">
      <c r="A3" s="965" t="s">
        <v>203</v>
      </c>
      <c r="B3" s="1837" t="s">
        <v>530</v>
      </c>
      <c r="C3" s="1838"/>
      <c r="D3" s="1839"/>
      <c r="E3" s="966" t="s">
        <v>431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'Z_6.8.2.sz.mell'!E4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CONCATENATE('Z_6.8.2.sz.mell'!E5)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'IB_6.8.3.sz.mell'!C8</f>
        <v>0</v>
      </c>
      <c r="D8" s="322">
        <f>'IB_6.8.3.sz.mell'!D8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'IB_6.8.3.sz.mell'!C9</f>
        <v>0</v>
      </c>
      <c r="D9" s="1481">
        <f>'IB_6.8.3.sz.mell'!D9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'IB_6.8.3.sz.mell'!C10</f>
        <v>0</v>
      </c>
      <c r="D10" s="1519">
        <f>'IB_6.8.3.sz.mell'!D10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'IB_6.8.3.sz.mell'!C11</f>
        <v>0</v>
      </c>
      <c r="D11" s="1519">
        <f>'IB_6.8.3.sz.mell'!D11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'IB_6.8.3.sz.mell'!C12</f>
        <v>0</v>
      </c>
      <c r="D12" s="1519">
        <f>'IB_6.8.3.sz.mell'!D12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'IB_6.8.3.sz.mell'!C13</f>
        <v>0</v>
      </c>
      <c r="D13" s="1519">
        <f>'IB_6.8.3.sz.mell'!D13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'IB_6.8.3.sz.mell'!C14</f>
        <v>0</v>
      </c>
      <c r="D14" s="1519">
        <f>'IB_6.8.3.sz.mell'!D14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'IB_6.8.3.sz.mell'!C15</f>
        <v>0</v>
      </c>
      <c r="D15" s="1519">
        <f>'IB_6.8.3.sz.mell'!D15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'IB_6.8.3.sz.mell'!C16</f>
        <v>0</v>
      </c>
      <c r="D16" s="1520">
        <f>'IB_6.8.3.sz.mell'!D16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'IB_6.8.3.sz.mell'!C17</f>
        <v>0</v>
      </c>
      <c r="D17" s="1519">
        <f>'IB_6.8.3.sz.mell'!D17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'IB_6.8.3.sz.mell'!C18</f>
        <v>0</v>
      </c>
      <c r="D18" s="1363">
        <f>'IB_6.8.3.sz.mell'!D18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'IB_6.8.3.sz.mell'!C19</f>
        <v>0</v>
      </c>
      <c r="D19" s="1363">
        <f>'IB_6.8.3.sz.mell'!D19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'IB_6.8.3.sz.mell'!C20</f>
        <v>0</v>
      </c>
      <c r="D20" s="758">
        <f>'IB_6.8.3.sz.mell'!D20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'IB_6.8.3.sz.mell'!C21</f>
        <v>0</v>
      </c>
      <c r="D21" s="1519">
        <f>'IB_6.8.3.sz.mell'!D21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'IB_6.8.3.sz.mell'!C22</f>
        <v>0</v>
      </c>
      <c r="D22" s="1519">
        <f>'IB_6.8.3.sz.mell'!D22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'IB_6.8.3.sz.mell'!C23</f>
        <v>0</v>
      </c>
      <c r="D23" s="1519">
        <f>'IB_6.8.3.sz.mell'!D23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'IB_6.8.3.sz.mell'!C24</f>
        <v>0</v>
      </c>
      <c r="D24" s="1519">
        <f>'IB_6.8.3.sz.mell'!D24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'IB_6.8.3.sz.mell'!C25</f>
        <v>0</v>
      </c>
      <c r="D25" s="758">
        <f>'IB_6.8.3.sz.mell'!D25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'IB_6.8.3.sz.mell'!C26</f>
        <v>0</v>
      </c>
      <c r="D26" s="758">
        <f>'IB_6.8.3.sz.mell'!D26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'IB_6.8.3.sz.mell'!C27</f>
        <v>0</v>
      </c>
      <c r="D27" s="1521">
        <f>'IB_6.8.3.sz.mell'!D27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'IB_6.8.3.sz.mell'!C28</f>
        <v>0</v>
      </c>
      <c r="D28" s="1367">
        <f>'IB_6.8.3.sz.mell'!D28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'IB_6.8.3.sz.mell'!C29</f>
        <v>0</v>
      </c>
      <c r="D29" s="1522">
        <f>'IB_6.8.3.sz.mell'!D29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'IB_6.8.3.sz.mell'!C30</f>
        <v>0</v>
      </c>
      <c r="D30" s="758">
        <f>'IB_6.8.3.sz.mell'!D30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'IB_6.8.3.sz.mell'!C31</f>
        <v>0</v>
      </c>
      <c r="D31" s="1521">
        <f>'IB_6.8.3.sz.mell'!D31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'IB_6.8.3.sz.mell'!C32</f>
        <v>0</v>
      </c>
      <c r="D32" s="1367">
        <f>'IB_6.8.3.sz.mell'!D32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'IB_6.8.3.sz.mell'!C33</f>
        <v>0</v>
      </c>
      <c r="D33" s="1522">
        <f>'IB_6.8.3.sz.mell'!D33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'IB_6.8.3.sz.mell'!C34</f>
        <v>0</v>
      </c>
      <c r="D34" s="758">
        <f>'IB_6.8.3.sz.mell'!D34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'IB_6.8.3.sz.mell'!C35</f>
        <v>0</v>
      </c>
      <c r="D35" s="758">
        <f>'IB_6.8.3.sz.mell'!D35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'IB_6.8.3.sz.mell'!C36</f>
        <v>0</v>
      </c>
      <c r="D36" s="758">
        <f>'IB_6.8.3.sz.mell'!D36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'IB_6.8.3.sz.mell'!C37</f>
        <v>0</v>
      </c>
      <c r="D37" s="758">
        <f>'IB_6.8.3.sz.mell'!D37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'IB_6.8.3.sz.mell'!C38</f>
        <v>0</v>
      </c>
      <c r="D38" s="1521">
        <f>'IB_6.8.3.sz.mell'!D38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'IB_6.8.3.sz.mell'!C39</f>
        <v>0</v>
      </c>
      <c r="D39" s="1367">
        <f>'IB_6.8.3.sz.mell'!D39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'IB_6.8.3.sz.mell'!C40</f>
        <v>0</v>
      </c>
      <c r="D40" s="1522">
        <f>'IB_6.8.3.sz.mell'!D40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'IB_6.8.3.sz.mell'!C41</f>
        <v>0</v>
      </c>
      <c r="D41" s="971">
        <f>'IB_6.8.3.sz.mell'!D41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'IB_6.8.3.sz.mell'!C45</f>
        <v>0</v>
      </c>
      <c r="D45" s="758">
        <f>'IB_6.8.3.sz.mell'!D45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'IB_6.8.3.sz.mell'!C46</f>
        <v>0</v>
      </c>
      <c r="D46" s="1521">
        <f>'IB_6.8.3.sz.mell'!D46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'IB_6.8.3.sz.mell'!C47</f>
        <v>0</v>
      </c>
      <c r="D47" s="1365">
        <f>'IB_6.8.3.sz.mell'!D47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'IB_6.8.3.sz.mell'!C48</f>
        <v>0</v>
      </c>
      <c r="D48" s="1365">
        <f>'IB_6.8.3.sz.mell'!D48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'IB_6.8.3.sz.mell'!C49</f>
        <v>0</v>
      </c>
      <c r="D49" s="1365">
        <f>'IB_6.8.3.sz.mell'!D49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'IB_6.8.3.sz.mell'!C50</f>
        <v>0</v>
      </c>
      <c r="D50" s="1365">
        <f>'IB_6.8.3.sz.mell'!D50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'IB_6.8.3.sz.mell'!C51</f>
        <v>0</v>
      </c>
      <c r="D51" s="758">
        <f>'IB_6.8.3.sz.mell'!D51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'IB_6.8.3.sz.mell'!C52</f>
        <v>0</v>
      </c>
      <c r="D52" s="1521">
        <f>'IB_6.8.3.sz.mell'!D52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'IB_6.8.3.sz.mell'!C53</f>
        <v>0</v>
      </c>
      <c r="D53" s="1365">
        <f>'IB_6.8.3.sz.mell'!D53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'IB_6.8.3.sz.mell'!C54</f>
        <v>0</v>
      </c>
      <c r="D54" s="1365">
        <f>'IB_6.8.3.sz.mell'!D54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'IB_6.8.3.sz.mell'!C55</f>
        <v>0</v>
      </c>
      <c r="D55" s="1365">
        <f>'IB_6.8.3.sz.mell'!D55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'IB_6.8.3.sz.mell'!C56</f>
        <v>0</v>
      </c>
      <c r="D56" s="758">
        <f>'IB_6.8.3.sz.mell'!D56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'IB_6.8.3.sz.mell'!C57</f>
        <v>0</v>
      </c>
      <c r="D57" s="971">
        <f>'IB_6.8.3.sz.mell'!D57</f>
        <v>0</v>
      </c>
      <c r="E57" s="374">
        <f>+E45+E51+E56</f>
        <v>0</v>
      </c>
    </row>
    <row r="58" spans="1:5" ht="15.15" customHeight="1" thickBot="1" x14ac:dyDescent="0.3">
      <c r="C58" s="633">
        <f>'IB_6.8.3.sz.mell'!C58</f>
        <v>0</v>
      </c>
      <c r="D58" s="633">
        <f>'IB_6.8.3.sz.mell'!D58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'IB_6.8.3.sz.mell'!C59</f>
        <v>0</v>
      </c>
      <c r="D59" s="1508">
        <f>'IB_6.8.3.sz.mell'!D59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'IB_6.8.3.sz.mell'!C60</f>
        <v>0</v>
      </c>
      <c r="D60" s="1508">
        <f>'IB_6.8.3.sz.mell'!D60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>
    <tabColor theme="5"/>
  </sheetPr>
  <dimension ref="A1:E60"/>
  <sheetViews>
    <sheetView zoomScale="120" zoomScaleNormal="120" workbookViewId="0">
      <selection activeCell="G3" sqref="G3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CONCATENATE("6.9. melléklet ",Z_ALAPADATOK!A7," ",Z_ALAPADATOK!B7," ",Z_ALAPADATOK!C7," ",Z_ALAPADATOK!D7," ",Z_ALAPADATOK!E7," ",Z_ALAPADATOK!F7," ",Z_ALAPADATOK!G7," ",Z_ALAPADATOK!H7)</f>
        <v>6.9. melléklet a …. / 2020 ( … ) önkormányzati rendelethez</v>
      </c>
      <c r="C1" s="1833"/>
      <c r="D1" s="1833"/>
      <c r="E1" s="1833"/>
    </row>
    <row r="2" spans="1:5" s="465" customFormat="1" ht="25.5" customHeight="1" thickBot="1" x14ac:dyDescent="0.3">
      <c r="A2" s="965" t="s">
        <v>848</v>
      </c>
      <c r="B2" s="1837" t="str">
        <f>CONCATENATE(Z_ALAPADATOK!B25)</f>
        <v>7 kvi név</v>
      </c>
      <c r="C2" s="1838"/>
      <c r="D2" s="1839"/>
      <c r="E2" s="966" t="s">
        <v>616</v>
      </c>
    </row>
    <row r="3" spans="1:5" s="465" customFormat="1" ht="23.4" thickBot="1" x14ac:dyDescent="0.3">
      <c r="A3" s="965" t="s">
        <v>203</v>
      </c>
      <c r="B3" s="1837" t="s">
        <v>398</v>
      </c>
      <c r="C3" s="1838"/>
      <c r="D3" s="1839"/>
      <c r="E3" s="966" t="s">
        <v>54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'Z_6.2.3.sz.mell'!E4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CONCATENATE('Z_6.8.3.sz.mell'!E5)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'IB_6.9.sz.mell'!C8</f>
        <v>0</v>
      </c>
      <c r="D8" s="322">
        <f>'IB_6.9.sz.mell'!D8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'IB_6.9.sz.mell'!C9</f>
        <v>0</v>
      </c>
      <c r="D9" s="1481">
        <f>'IB_6.9.sz.mell'!D9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'IB_6.9.sz.mell'!C10</f>
        <v>0</v>
      </c>
      <c r="D10" s="1519">
        <f>'IB_6.9.sz.mell'!D10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'IB_6.9.sz.mell'!C11</f>
        <v>0</v>
      </c>
      <c r="D11" s="1519">
        <f>'IB_6.9.sz.mell'!D11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'IB_6.9.sz.mell'!C12</f>
        <v>0</v>
      </c>
      <c r="D12" s="1519">
        <f>'IB_6.9.sz.mell'!D12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'IB_6.9.sz.mell'!C13</f>
        <v>0</v>
      </c>
      <c r="D13" s="1519">
        <f>'IB_6.9.sz.mell'!D13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'IB_6.9.sz.mell'!C14</f>
        <v>0</v>
      </c>
      <c r="D14" s="1519">
        <f>'IB_6.9.sz.mell'!D14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'IB_6.9.sz.mell'!C15</f>
        <v>0</v>
      </c>
      <c r="D15" s="1519">
        <f>'IB_6.9.sz.mell'!D15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'IB_6.9.sz.mell'!C16</f>
        <v>0</v>
      </c>
      <c r="D16" s="1520">
        <f>'IB_6.9.sz.mell'!D16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'IB_6.9.sz.mell'!C17</f>
        <v>0</v>
      </c>
      <c r="D17" s="1519">
        <f>'IB_6.9.sz.mell'!D17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'IB_6.9.sz.mell'!C18</f>
        <v>0</v>
      </c>
      <c r="D18" s="1363">
        <f>'IB_6.9.sz.mell'!D18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'IB_6.9.sz.mell'!C19</f>
        <v>0</v>
      </c>
      <c r="D19" s="1363">
        <f>'IB_6.9.sz.mell'!D19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'IB_6.9.sz.mell'!C20</f>
        <v>0</v>
      </c>
      <c r="D20" s="758">
        <f>'IB_6.9.sz.mell'!D20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'IB_6.9.sz.mell'!C21</f>
        <v>0</v>
      </c>
      <c r="D21" s="1519">
        <f>'IB_6.9.sz.mell'!D21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'IB_6.9.sz.mell'!C22</f>
        <v>0</v>
      </c>
      <c r="D22" s="1519">
        <f>'IB_6.9.sz.mell'!D22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'IB_6.9.sz.mell'!C23</f>
        <v>0</v>
      </c>
      <c r="D23" s="1519">
        <f>'IB_6.9.sz.mell'!D23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'IB_6.9.sz.mell'!C24</f>
        <v>0</v>
      </c>
      <c r="D24" s="1519">
        <f>'IB_6.9.sz.mell'!D24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'IB_6.9.sz.mell'!C25</f>
        <v>0</v>
      </c>
      <c r="D25" s="758">
        <f>'IB_6.9.sz.mell'!D25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'IB_6.9.sz.mell'!C26</f>
        <v>0</v>
      </c>
      <c r="D26" s="758">
        <f>'IB_6.9.sz.mell'!D26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'IB_6.9.sz.mell'!C27</f>
        <v>0</v>
      </c>
      <c r="D27" s="1521">
        <f>'IB_6.9.sz.mell'!D27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'IB_6.9.sz.mell'!C28</f>
        <v>0</v>
      </c>
      <c r="D28" s="1367">
        <f>'IB_6.9.sz.mell'!D28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'IB_6.9.sz.mell'!C29</f>
        <v>0</v>
      </c>
      <c r="D29" s="1522">
        <f>'IB_6.9.sz.mell'!D29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'IB_6.9.sz.mell'!C30</f>
        <v>0</v>
      </c>
      <c r="D30" s="758">
        <f>'IB_6.9.sz.mell'!D30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'IB_6.9.sz.mell'!C31</f>
        <v>0</v>
      </c>
      <c r="D31" s="1521">
        <f>'IB_6.9.sz.mell'!D31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'IB_6.9.sz.mell'!C32</f>
        <v>0</v>
      </c>
      <c r="D32" s="1367">
        <f>'IB_6.9.sz.mell'!D32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'IB_6.9.sz.mell'!C33</f>
        <v>0</v>
      </c>
      <c r="D33" s="1522">
        <f>'IB_6.9.sz.mell'!D33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'IB_6.9.sz.mell'!C34</f>
        <v>0</v>
      </c>
      <c r="D34" s="758">
        <f>'IB_6.9.sz.mell'!D34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'IB_6.9.sz.mell'!C35</f>
        <v>0</v>
      </c>
      <c r="D35" s="758">
        <f>'IB_6.9.sz.mell'!D35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'IB_6.9.sz.mell'!C36</f>
        <v>0</v>
      </c>
      <c r="D36" s="758">
        <f>'IB_6.9.sz.mell'!D36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'IB_6.9.sz.mell'!C37</f>
        <v>0</v>
      </c>
      <c r="D37" s="758">
        <f>'IB_6.9.sz.mell'!D37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'IB_6.9.sz.mell'!C38</f>
        <v>0</v>
      </c>
      <c r="D38" s="1521">
        <f>'IB_6.9.sz.mell'!D38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'IB_6.9.sz.mell'!C39</f>
        <v>0</v>
      </c>
      <c r="D39" s="1367">
        <f>'IB_6.9.sz.mell'!D39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'IB_6.9.sz.mell'!C40</f>
        <v>0</v>
      </c>
      <c r="D40" s="1522">
        <f>'IB_6.9.sz.mell'!D40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'IB_6.9.sz.mell'!C41</f>
        <v>0</v>
      </c>
      <c r="D41" s="971">
        <f>'IB_6.9.sz.mell'!D41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'IB_6.9.sz.mell'!C45</f>
        <v>0</v>
      </c>
      <c r="D45" s="758">
        <f>'IB_6.9.sz.mell'!D45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'IB_6.9.sz.mell'!C46</f>
        <v>0</v>
      </c>
      <c r="D46" s="1521">
        <f>'IB_6.9.sz.mell'!D46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'IB_6.9.sz.mell'!C47</f>
        <v>0</v>
      </c>
      <c r="D47" s="1365">
        <f>'IB_6.9.sz.mell'!D47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'IB_6.9.sz.mell'!C48</f>
        <v>0</v>
      </c>
      <c r="D48" s="1365">
        <f>'IB_6.9.sz.mell'!D48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'IB_6.9.sz.mell'!C49</f>
        <v>0</v>
      </c>
      <c r="D49" s="1365">
        <f>'IB_6.9.sz.mell'!D49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'IB_6.9.sz.mell'!C50</f>
        <v>0</v>
      </c>
      <c r="D50" s="1365">
        <f>'IB_6.9.sz.mell'!D50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'IB_6.9.sz.mell'!C51</f>
        <v>0</v>
      </c>
      <c r="D51" s="758">
        <f>'IB_6.9.sz.mell'!D51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'IB_6.9.sz.mell'!C52</f>
        <v>0</v>
      </c>
      <c r="D52" s="1521">
        <f>'IB_6.9.sz.mell'!D52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'IB_6.9.sz.mell'!C53</f>
        <v>0</v>
      </c>
      <c r="D53" s="1365">
        <f>'IB_6.9.sz.mell'!D53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'IB_6.9.sz.mell'!C54</f>
        <v>0</v>
      </c>
      <c r="D54" s="1365">
        <f>'IB_6.9.sz.mell'!D54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'IB_6.9.sz.mell'!C55</f>
        <v>0</v>
      </c>
      <c r="D55" s="1365">
        <f>'IB_6.9.sz.mell'!D55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'IB_6.9.sz.mell'!C56</f>
        <v>0</v>
      </c>
      <c r="D56" s="758">
        <f>'IB_6.9.sz.mell'!D56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'IB_6.9.sz.mell'!C57</f>
        <v>0</v>
      </c>
      <c r="D57" s="971">
        <f>'IB_6.9.sz.mell'!D57</f>
        <v>0</v>
      </c>
      <c r="E57" s="374">
        <f>+E45+E51+E56</f>
        <v>0</v>
      </c>
    </row>
    <row r="58" spans="1:5" ht="15.15" customHeight="1" thickBot="1" x14ac:dyDescent="0.3">
      <c r="C58" s="633">
        <f>'IB_6.9.sz.mell'!C58</f>
        <v>0</v>
      </c>
      <c r="D58" s="633">
        <f>'IB_6.9.sz.mell'!D58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'IB_6.9.sz.mell'!C59</f>
        <v>0</v>
      </c>
      <c r="D59" s="1508">
        <f>'IB_6.9.sz.mell'!D59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'IB_6.9.sz.mell'!C60</f>
        <v>0</v>
      </c>
      <c r="D60" s="1508">
        <f>'IB_6.9.sz.mell'!D60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>
    <tabColor theme="5"/>
  </sheetPr>
  <dimension ref="A1:E60"/>
  <sheetViews>
    <sheetView zoomScale="120" zoomScaleNormal="120" workbookViewId="0">
      <selection activeCell="G3" sqref="G3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CONCATENATE("6.9.1. melléklet ",Z_ALAPADATOK!A7," ",Z_ALAPADATOK!B7," ",Z_ALAPADATOK!C7," ",Z_ALAPADATOK!D7," ",Z_ALAPADATOK!E7," ",Z_ALAPADATOK!F7," ",Z_ALAPADATOK!G7," ",Z_ALAPADATOK!H7)</f>
        <v>6.9.1.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CONCATENATE('Z_6.9.sz.mell'!B2:D2)</f>
        <v>7 kvi név</v>
      </c>
      <c r="C2" s="1838"/>
      <c r="D2" s="1839"/>
      <c r="E2" s="966" t="s">
        <v>616</v>
      </c>
    </row>
    <row r="3" spans="1:5" s="465" customFormat="1" ht="23.4" thickBot="1" x14ac:dyDescent="0.3">
      <c r="A3" s="965" t="s">
        <v>203</v>
      </c>
      <c r="B3" s="1837" t="s">
        <v>417</v>
      </c>
      <c r="C3" s="1838"/>
      <c r="D3" s="1839"/>
      <c r="E3" s="966" t="s">
        <v>59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'Z_6.9.sz.mell'!E4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CONCATENATE('Z_6.9.sz.mell'!E5)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'IB_6.9.1.sz.mell'!C8</f>
        <v>0</v>
      </c>
      <c r="D8" s="322">
        <f>'IB_6.9.1.sz.mell'!D8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'IB_6.9.1.sz.mell'!C9</f>
        <v>0</v>
      </c>
      <c r="D9" s="1481">
        <f>'IB_6.9.1.sz.mell'!D9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'IB_6.9.1.sz.mell'!C10</f>
        <v>0</v>
      </c>
      <c r="D10" s="1519">
        <f>'IB_6.9.1.sz.mell'!D10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'IB_6.9.1.sz.mell'!C11</f>
        <v>0</v>
      </c>
      <c r="D11" s="1519">
        <f>'IB_6.9.1.sz.mell'!D11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'IB_6.9.1.sz.mell'!C12</f>
        <v>0</v>
      </c>
      <c r="D12" s="1519">
        <f>'IB_6.9.1.sz.mell'!D12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'IB_6.9.1.sz.mell'!C13</f>
        <v>0</v>
      </c>
      <c r="D13" s="1519">
        <f>'IB_6.9.1.sz.mell'!D13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'IB_6.9.1.sz.mell'!C14</f>
        <v>0</v>
      </c>
      <c r="D14" s="1519">
        <f>'IB_6.9.1.sz.mell'!D14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'IB_6.9.1.sz.mell'!C15</f>
        <v>0</v>
      </c>
      <c r="D15" s="1519">
        <f>'IB_6.9.1.sz.mell'!D15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'IB_6.9.1.sz.mell'!C16</f>
        <v>0</v>
      </c>
      <c r="D16" s="1520">
        <f>'IB_6.9.1.sz.mell'!D16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'IB_6.9.1.sz.mell'!C17</f>
        <v>0</v>
      </c>
      <c r="D17" s="1519">
        <f>'IB_6.9.1.sz.mell'!D17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'IB_6.9.1.sz.mell'!C18</f>
        <v>0</v>
      </c>
      <c r="D18" s="1363">
        <f>'IB_6.9.1.sz.mell'!D18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'IB_6.9.1.sz.mell'!C19</f>
        <v>0</v>
      </c>
      <c r="D19" s="1363">
        <f>'IB_6.9.1.sz.mell'!D19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'IB_6.9.1.sz.mell'!C20</f>
        <v>0</v>
      </c>
      <c r="D20" s="758">
        <f>'IB_6.9.1.sz.mell'!D20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'IB_6.9.1.sz.mell'!C21</f>
        <v>0</v>
      </c>
      <c r="D21" s="1519">
        <f>'IB_6.9.1.sz.mell'!D21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'IB_6.9.1.sz.mell'!C22</f>
        <v>0</v>
      </c>
      <c r="D22" s="1519">
        <f>'IB_6.9.1.sz.mell'!D22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'IB_6.9.1.sz.mell'!C23</f>
        <v>0</v>
      </c>
      <c r="D23" s="1519">
        <f>'IB_6.9.1.sz.mell'!D23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'IB_6.9.1.sz.mell'!C24</f>
        <v>0</v>
      </c>
      <c r="D24" s="1519">
        <f>'IB_6.9.1.sz.mell'!D24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'IB_6.9.1.sz.mell'!C25</f>
        <v>0</v>
      </c>
      <c r="D25" s="758">
        <f>'IB_6.9.1.sz.mell'!D25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'IB_6.9.1.sz.mell'!C26</f>
        <v>0</v>
      </c>
      <c r="D26" s="758">
        <f>'IB_6.9.1.sz.mell'!D26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'IB_6.9.1.sz.mell'!C27</f>
        <v>0</v>
      </c>
      <c r="D27" s="1521">
        <f>'IB_6.9.1.sz.mell'!D27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'IB_6.9.1.sz.mell'!C28</f>
        <v>0</v>
      </c>
      <c r="D28" s="1367">
        <f>'IB_6.9.1.sz.mell'!D28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'IB_6.9.1.sz.mell'!C29</f>
        <v>0</v>
      </c>
      <c r="D29" s="1522">
        <f>'IB_6.9.1.sz.mell'!D29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'IB_6.9.1.sz.mell'!C30</f>
        <v>0</v>
      </c>
      <c r="D30" s="758">
        <f>'IB_6.9.1.sz.mell'!D30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'IB_6.9.1.sz.mell'!C31</f>
        <v>0</v>
      </c>
      <c r="D31" s="1521">
        <f>'IB_6.9.1.sz.mell'!D31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'IB_6.9.1.sz.mell'!C32</f>
        <v>0</v>
      </c>
      <c r="D32" s="1367">
        <f>'IB_6.9.1.sz.mell'!D32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'IB_6.9.1.sz.mell'!C33</f>
        <v>0</v>
      </c>
      <c r="D33" s="1522">
        <f>'IB_6.9.1.sz.mell'!D33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'IB_6.9.1.sz.mell'!C34</f>
        <v>0</v>
      </c>
      <c r="D34" s="758">
        <f>'IB_6.9.1.sz.mell'!D34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'IB_6.9.1.sz.mell'!C35</f>
        <v>0</v>
      </c>
      <c r="D35" s="758">
        <f>'IB_6.9.1.sz.mell'!D35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'IB_6.9.1.sz.mell'!C36</f>
        <v>0</v>
      </c>
      <c r="D36" s="758">
        <f>'IB_6.9.1.sz.mell'!D36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'IB_6.9.1.sz.mell'!C37</f>
        <v>0</v>
      </c>
      <c r="D37" s="758">
        <f>'IB_6.9.1.sz.mell'!D37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'IB_6.9.1.sz.mell'!C38</f>
        <v>0</v>
      </c>
      <c r="D38" s="1521">
        <f>'IB_6.9.1.sz.mell'!D38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'IB_6.9.1.sz.mell'!C39</f>
        <v>0</v>
      </c>
      <c r="D39" s="1367">
        <f>'IB_6.9.1.sz.mell'!D39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'IB_6.9.1.sz.mell'!C40</f>
        <v>0</v>
      </c>
      <c r="D40" s="1522">
        <f>'IB_6.9.1.sz.mell'!D40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'IB_6.9.1.sz.mell'!C41</f>
        <v>0</v>
      </c>
      <c r="D41" s="971">
        <f>'IB_6.9.1.sz.mell'!D41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'IB_6.9.1.sz.mell'!C45</f>
        <v>0</v>
      </c>
      <c r="D45" s="758">
        <f>'IB_6.9.1.sz.mell'!D45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'IB_6.9.1.sz.mell'!C46</f>
        <v>0</v>
      </c>
      <c r="D46" s="1521">
        <f>'IB_6.9.1.sz.mell'!D46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'IB_6.9.1.sz.mell'!C47</f>
        <v>0</v>
      </c>
      <c r="D47" s="1365">
        <f>'IB_6.9.1.sz.mell'!D47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'IB_6.9.1.sz.mell'!C48</f>
        <v>0</v>
      </c>
      <c r="D48" s="1365">
        <f>'IB_6.9.1.sz.mell'!D48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'IB_6.9.1.sz.mell'!C49</f>
        <v>0</v>
      </c>
      <c r="D49" s="1365">
        <f>'IB_6.9.1.sz.mell'!D49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'IB_6.9.1.sz.mell'!C50</f>
        <v>0</v>
      </c>
      <c r="D50" s="1365">
        <f>'IB_6.9.1.sz.mell'!D50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'IB_6.9.1.sz.mell'!C51</f>
        <v>0</v>
      </c>
      <c r="D51" s="758">
        <f>'IB_6.9.1.sz.mell'!D51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'IB_6.9.1.sz.mell'!C52</f>
        <v>0</v>
      </c>
      <c r="D52" s="1521">
        <f>'IB_6.9.1.sz.mell'!D52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'IB_6.9.1.sz.mell'!C53</f>
        <v>0</v>
      </c>
      <c r="D53" s="1365">
        <f>'IB_6.9.1.sz.mell'!D53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'IB_6.9.1.sz.mell'!C54</f>
        <v>0</v>
      </c>
      <c r="D54" s="1365">
        <f>'IB_6.9.1.sz.mell'!D54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'IB_6.9.1.sz.mell'!C55</f>
        <v>0</v>
      </c>
      <c r="D55" s="1365">
        <f>'IB_6.9.1.sz.mell'!D55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'IB_6.9.1.sz.mell'!C56</f>
        <v>0</v>
      </c>
      <c r="D56" s="758">
        <f>'IB_6.9.1.sz.mell'!D56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'IB_6.9.1.sz.mell'!C57</f>
        <v>0</v>
      </c>
      <c r="D57" s="971">
        <f>'IB_6.9.1.sz.mell'!D57</f>
        <v>0</v>
      </c>
      <c r="E57" s="374">
        <f>+E45+E51+E56</f>
        <v>0</v>
      </c>
    </row>
    <row r="58" spans="1:5" ht="15.15" customHeight="1" thickBot="1" x14ac:dyDescent="0.3">
      <c r="C58" s="633">
        <f>'IB_6.9.1.sz.mell'!C58</f>
        <v>0</v>
      </c>
      <c r="D58" s="633">
        <f>'IB_6.9.1.sz.mell'!D58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'IB_6.9.1.sz.mell'!C59</f>
        <v>0</v>
      </c>
      <c r="D59" s="1508">
        <f>'IB_6.9.1.sz.mell'!D59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'IB_6.9.1.sz.mell'!C60</f>
        <v>0</v>
      </c>
      <c r="D60" s="1508">
        <f>'IB_6.9.1.sz.mell'!D60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CONCATENATE("6.9.2. melléklet ",Z_ALAPADATOK!A7," ",Z_ALAPADATOK!B7," ",Z_ALAPADATOK!C7," ",Z_ALAPADATOK!D7," ",Z_ALAPADATOK!E7," ",Z_ALAPADATOK!F7," ",Z_ALAPADATOK!G7," ",Z_ALAPADATOK!H7)</f>
        <v>6.9.2.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CONCATENATE('Z_6.9.1.sz.mell'!B2:D2)</f>
        <v>7 kvi név</v>
      </c>
      <c r="C2" s="1838"/>
      <c r="D2" s="1839"/>
      <c r="E2" s="966" t="s">
        <v>616</v>
      </c>
    </row>
    <row r="3" spans="1:5" s="465" customFormat="1" ht="23.4" thickBot="1" x14ac:dyDescent="0.3">
      <c r="A3" s="965" t="s">
        <v>203</v>
      </c>
      <c r="B3" s="1837" t="s">
        <v>418</v>
      </c>
      <c r="C3" s="1838"/>
      <c r="D3" s="1839"/>
      <c r="E3" s="966" t="s">
        <v>60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'Z_6.9.1.sz.mell'!E4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CONCATENATE('Z_6.9.1.sz.mell'!E5)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'IB_6.9.2.sz.mell'!C8</f>
        <v>0</v>
      </c>
      <c r="D8" s="322">
        <f>'IB_6.9.2.sz.mell'!D8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'IB_6.9.2.sz.mell'!C9</f>
        <v>0</v>
      </c>
      <c r="D9" s="1481">
        <f>'IB_6.9.2.sz.mell'!D9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'IB_6.9.2.sz.mell'!C10</f>
        <v>0</v>
      </c>
      <c r="D10" s="1519">
        <f>'IB_6.9.2.sz.mell'!D10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'IB_6.9.2.sz.mell'!C11</f>
        <v>0</v>
      </c>
      <c r="D11" s="1519">
        <f>'IB_6.9.2.sz.mell'!D11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'IB_6.9.2.sz.mell'!C12</f>
        <v>0</v>
      </c>
      <c r="D12" s="1519">
        <f>'IB_6.9.2.sz.mell'!D12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'IB_6.9.2.sz.mell'!C13</f>
        <v>0</v>
      </c>
      <c r="D13" s="1519">
        <f>'IB_6.9.2.sz.mell'!D13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'IB_6.9.2.sz.mell'!C14</f>
        <v>0</v>
      </c>
      <c r="D14" s="1519">
        <f>'IB_6.9.2.sz.mell'!D14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'IB_6.9.2.sz.mell'!C15</f>
        <v>0</v>
      </c>
      <c r="D15" s="1519">
        <f>'IB_6.9.2.sz.mell'!D15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'IB_6.9.2.sz.mell'!C16</f>
        <v>0</v>
      </c>
      <c r="D16" s="1520">
        <f>'IB_6.9.2.sz.mell'!D16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'IB_6.9.2.sz.mell'!C17</f>
        <v>0</v>
      </c>
      <c r="D17" s="1519">
        <f>'IB_6.9.2.sz.mell'!D17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'IB_6.9.2.sz.mell'!C18</f>
        <v>0</v>
      </c>
      <c r="D18" s="1363">
        <f>'IB_6.9.2.sz.mell'!D18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'IB_6.9.2.sz.mell'!C19</f>
        <v>0</v>
      </c>
      <c r="D19" s="1363">
        <f>'IB_6.9.2.sz.mell'!D19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'IB_6.9.2.sz.mell'!C20</f>
        <v>0</v>
      </c>
      <c r="D20" s="758">
        <f>'IB_6.9.2.sz.mell'!D20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'IB_6.9.2.sz.mell'!C21</f>
        <v>0</v>
      </c>
      <c r="D21" s="1519">
        <f>'IB_6.9.2.sz.mell'!D21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'IB_6.9.2.sz.mell'!C22</f>
        <v>0</v>
      </c>
      <c r="D22" s="1519">
        <f>'IB_6.9.2.sz.mell'!D22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'IB_6.9.2.sz.mell'!C23</f>
        <v>0</v>
      </c>
      <c r="D23" s="1519">
        <f>'IB_6.9.2.sz.mell'!D23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'IB_6.9.2.sz.mell'!C24</f>
        <v>0</v>
      </c>
      <c r="D24" s="1519">
        <f>'IB_6.9.2.sz.mell'!D24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'IB_6.9.2.sz.mell'!C25</f>
        <v>0</v>
      </c>
      <c r="D25" s="758">
        <f>'IB_6.9.2.sz.mell'!D25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'IB_6.9.2.sz.mell'!C26</f>
        <v>0</v>
      </c>
      <c r="D26" s="758">
        <f>'IB_6.9.2.sz.mell'!D26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'IB_6.9.2.sz.mell'!C27</f>
        <v>0</v>
      </c>
      <c r="D27" s="1521">
        <f>'IB_6.9.2.sz.mell'!D27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'IB_6.9.2.sz.mell'!C28</f>
        <v>0</v>
      </c>
      <c r="D28" s="1367">
        <f>'IB_6.9.2.sz.mell'!D28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'IB_6.9.2.sz.mell'!C29</f>
        <v>0</v>
      </c>
      <c r="D29" s="1522">
        <f>'IB_6.9.2.sz.mell'!D29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'IB_6.9.2.sz.mell'!C30</f>
        <v>0</v>
      </c>
      <c r="D30" s="758">
        <f>'IB_6.9.2.sz.mell'!D30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'IB_6.9.2.sz.mell'!C31</f>
        <v>0</v>
      </c>
      <c r="D31" s="1521">
        <f>'IB_6.9.2.sz.mell'!D31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'IB_6.9.2.sz.mell'!C32</f>
        <v>0</v>
      </c>
      <c r="D32" s="1367">
        <f>'IB_6.9.2.sz.mell'!D32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'IB_6.9.2.sz.mell'!C33</f>
        <v>0</v>
      </c>
      <c r="D33" s="1522">
        <f>'IB_6.9.2.sz.mell'!D33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'IB_6.9.2.sz.mell'!C34</f>
        <v>0</v>
      </c>
      <c r="D34" s="758">
        <f>'IB_6.9.2.sz.mell'!D34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'IB_6.9.2.sz.mell'!C35</f>
        <v>0</v>
      </c>
      <c r="D35" s="758">
        <f>'IB_6.9.2.sz.mell'!D35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'IB_6.9.2.sz.mell'!C36</f>
        <v>0</v>
      </c>
      <c r="D36" s="758">
        <f>'IB_6.9.2.sz.mell'!D36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'IB_6.9.2.sz.mell'!C37</f>
        <v>0</v>
      </c>
      <c r="D37" s="758">
        <f>'IB_6.9.2.sz.mell'!D37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'IB_6.9.2.sz.mell'!C38</f>
        <v>0</v>
      </c>
      <c r="D38" s="1521">
        <f>'IB_6.9.2.sz.mell'!D38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'IB_6.9.2.sz.mell'!C39</f>
        <v>0</v>
      </c>
      <c r="D39" s="1367">
        <f>'IB_6.9.2.sz.mell'!D39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'IB_6.9.2.sz.mell'!C40</f>
        <v>0</v>
      </c>
      <c r="D40" s="1522">
        <f>'IB_6.9.2.sz.mell'!D40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'IB_6.9.2.sz.mell'!C41</f>
        <v>0</v>
      </c>
      <c r="D41" s="971">
        <f>'IB_6.9.2.sz.mell'!D41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'IB_6.9.2.sz.mell'!C45</f>
        <v>0</v>
      </c>
      <c r="D45" s="758">
        <f>'IB_6.9.2.sz.mell'!D45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'IB_6.9.2.sz.mell'!C46</f>
        <v>0</v>
      </c>
      <c r="D46" s="1521">
        <f>'IB_6.9.2.sz.mell'!D46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'IB_6.9.2.sz.mell'!C47</f>
        <v>0</v>
      </c>
      <c r="D47" s="1365">
        <f>'IB_6.9.2.sz.mell'!D47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'IB_6.9.2.sz.mell'!C48</f>
        <v>0</v>
      </c>
      <c r="D48" s="1365">
        <f>'IB_6.9.2.sz.mell'!D48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'IB_6.9.2.sz.mell'!C49</f>
        <v>0</v>
      </c>
      <c r="D49" s="1365">
        <f>'IB_6.9.2.sz.mell'!D49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'IB_6.9.2.sz.mell'!C50</f>
        <v>0</v>
      </c>
      <c r="D50" s="1365">
        <f>'IB_6.9.2.sz.mell'!D50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'IB_6.9.2.sz.mell'!C51</f>
        <v>0</v>
      </c>
      <c r="D51" s="758">
        <f>'IB_6.9.2.sz.mell'!D51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'IB_6.9.2.sz.mell'!C52</f>
        <v>0</v>
      </c>
      <c r="D52" s="1521">
        <f>'IB_6.9.2.sz.mell'!D52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'IB_6.9.2.sz.mell'!C53</f>
        <v>0</v>
      </c>
      <c r="D53" s="1365">
        <f>'IB_6.9.2.sz.mell'!D53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'IB_6.9.2.sz.mell'!C54</f>
        <v>0</v>
      </c>
      <c r="D54" s="1365">
        <f>'IB_6.9.2.sz.mell'!D54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'IB_6.9.2.sz.mell'!C55</f>
        <v>0</v>
      </c>
      <c r="D55" s="1365">
        <f>'IB_6.9.2.sz.mell'!D55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'IB_6.9.2.sz.mell'!C56</f>
        <v>0</v>
      </c>
      <c r="D56" s="758">
        <f>'IB_6.9.2.sz.mell'!D56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'IB_6.9.2.sz.mell'!C57</f>
        <v>0</v>
      </c>
      <c r="D57" s="971">
        <f>'IB_6.9.2.sz.mell'!D57</f>
        <v>0</v>
      </c>
      <c r="E57" s="374">
        <f>+E45+E51+E56</f>
        <v>0</v>
      </c>
    </row>
    <row r="58" spans="1:5" ht="15.15" customHeight="1" thickBot="1" x14ac:dyDescent="0.3">
      <c r="C58" s="633">
        <f>'IB_6.9.2.sz.mell'!C58</f>
        <v>0</v>
      </c>
      <c r="D58" s="633">
        <f>'IB_6.9.2.sz.mell'!D58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'IB_6.9.2.sz.mell'!C59</f>
        <v>0</v>
      </c>
      <c r="D59" s="1508">
        <f>'IB_6.9.2.sz.mell'!D59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'IB_6.9.2.sz.mell'!C60</f>
        <v>0</v>
      </c>
      <c r="D60" s="1508">
        <f>'IB_6.9.2.sz.mell'!D60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>
    <tabColor theme="5"/>
  </sheetPr>
  <dimension ref="A1:E60"/>
  <sheetViews>
    <sheetView zoomScale="120" zoomScaleNormal="120" workbookViewId="0">
      <selection activeCell="G3" sqref="G3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CONCATENATE("6.9.3. melléklet ",Z_ALAPADATOK!A7," ",Z_ALAPADATOK!B7," ",Z_ALAPADATOK!C7," ",Z_ALAPADATOK!D7," ",Z_ALAPADATOK!E7," ",Z_ALAPADATOK!F7," ",Z_ALAPADATOK!G7," ",Z_ALAPADATOK!H7)</f>
        <v>6.9.3.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CONCATENATE('Z_6.9.2.sz.mell'!B2:D2)</f>
        <v>7 kvi név</v>
      </c>
      <c r="C2" s="1838"/>
      <c r="D2" s="1839"/>
      <c r="E2" s="966" t="s">
        <v>616</v>
      </c>
    </row>
    <row r="3" spans="1:5" s="465" customFormat="1" ht="23.4" thickBot="1" x14ac:dyDescent="0.3">
      <c r="A3" s="965" t="s">
        <v>203</v>
      </c>
      <c r="B3" s="1837" t="s">
        <v>530</v>
      </c>
      <c r="C3" s="1838"/>
      <c r="D3" s="1839"/>
      <c r="E3" s="966" t="s">
        <v>431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'Z_6.9.2.sz.mell'!E4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CONCATENATE('Z_6.9.2.sz.mell'!E5)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'IB_6.9.3.sz.mell'!C8</f>
        <v>0</v>
      </c>
      <c r="D8" s="322">
        <f>'IB_6.9.3.sz.mell'!D8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'IB_6.9.3.sz.mell'!C9</f>
        <v>0</v>
      </c>
      <c r="D9" s="1481">
        <f>'IB_6.9.3.sz.mell'!D9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'IB_6.9.3.sz.mell'!C10</f>
        <v>0</v>
      </c>
      <c r="D10" s="1519">
        <f>'IB_6.9.3.sz.mell'!D10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'IB_6.9.3.sz.mell'!C11</f>
        <v>0</v>
      </c>
      <c r="D11" s="1519">
        <f>'IB_6.9.3.sz.mell'!D11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'IB_6.9.3.sz.mell'!C12</f>
        <v>0</v>
      </c>
      <c r="D12" s="1519">
        <f>'IB_6.9.3.sz.mell'!D12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'IB_6.9.3.sz.mell'!C13</f>
        <v>0</v>
      </c>
      <c r="D13" s="1519">
        <f>'IB_6.9.3.sz.mell'!D13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'IB_6.9.3.sz.mell'!C14</f>
        <v>0</v>
      </c>
      <c r="D14" s="1519">
        <f>'IB_6.9.3.sz.mell'!D14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'IB_6.9.3.sz.mell'!C15</f>
        <v>0</v>
      </c>
      <c r="D15" s="1519">
        <f>'IB_6.9.3.sz.mell'!D15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'IB_6.9.3.sz.mell'!C16</f>
        <v>0</v>
      </c>
      <c r="D16" s="1520">
        <f>'IB_6.9.3.sz.mell'!D16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'IB_6.9.3.sz.mell'!C17</f>
        <v>0</v>
      </c>
      <c r="D17" s="1519">
        <f>'IB_6.9.3.sz.mell'!D17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'IB_6.9.3.sz.mell'!C18</f>
        <v>0</v>
      </c>
      <c r="D18" s="1363">
        <f>'IB_6.9.3.sz.mell'!D18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'IB_6.9.3.sz.mell'!C19</f>
        <v>0</v>
      </c>
      <c r="D19" s="1363">
        <f>'IB_6.9.3.sz.mell'!D19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'IB_6.9.3.sz.mell'!C20</f>
        <v>0</v>
      </c>
      <c r="D20" s="758">
        <f>'IB_6.9.3.sz.mell'!D20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'IB_6.9.3.sz.mell'!C21</f>
        <v>0</v>
      </c>
      <c r="D21" s="1519">
        <f>'IB_6.9.3.sz.mell'!D21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'IB_6.9.3.sz.mell'!C22</f>
        <v>0</v>
      </c>
      <c r="D22" s="1519">
        <f>'IB_6.9.3.sz.mell'!D22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'IB_6.9.3.sz.mell'!C23</f>
        <v>0</v>
      </c>
      <c r="D23" s="1519">
        <f>'IB_6.9.3.sz.mell'!D23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'IB_6.9.3.sz.mell'!C24</f>
        <v>0</v>
      </c>
      <c r="D24" s="1519">
        <f>'IB_6.9.3.sz.mell'!D24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'IB_6.9.3.sz.mell'!C25</f>
        <v>0</v>
      </c>
      <c r="D25" s="758">
        <f>'IB_6.9.3.sz.mell'!D25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'IB_6.9.3.sz.mell'!C26</f>
        <v>0</v>
      </c>
      <c r="D26" s="758">
        <f>'IB_6.9.3.sz.mell'!D26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'IB_6.9.3.sz.mell'!C27</f>
        <v>0</v>
      </c>
      <c r="D27" s="1521">
        <f>'IB_6.9.3.sz.mell'!D27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'IB_6.9.3.sz.mell'!C28</f>
        <v>0</v>
      </c>
      <c r="D28" s="1367">
        <f>'IB_6.9.3.sz.mell'!D28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'IB_6.9.3.sz.mell'!C29</f>
        <v>0</v>
      </c>
      <c r="D29" s="1522">
        <f>'IB_6.9.3.sz.mell'!D29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'IB_6.9.3.sz.mell'!C30</f>
        <v>0</v>
      </c>
      <c r="D30" s="758">
        <f>'IB_6.9.3.sz.mell'!D30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'IB_6.9.3.sz.mell'!C31</f>
        <v>0</v>
      </c>
      <c r="D31" s="1521">
        <f>'IB_6.9.3.sz.mell'!D31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'IB_6.9.3.sz.mell'!C32</f>
        <v>0</v>
      </c>
      <c r="D32" s="1367">
        <f>'IB_6.9.3.sz.mell'!D32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'IB_6.9.3.sz.mell'!C33</f>
        <v>0</v>
      </c>
      <c r="D33" s="1522">
        <f>'IB_6.9.3.sz.mell'!D33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'IB_6.9.3.sz.mell'!C34</f>
        <v>0</v>
      </c>
      <c r="D34" s="758">
        <f>'IB_6.9.3.sz.mell'!D34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'IB_6.9.3.sz.mell'!C35</f>
        <v>0</v>
      </c>
      <c r="D35" s="758">
        <f>'IB_6.9.3.sz.mell'!D35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'IB_6.9.3.sz.mell'!C36</f>
        <v>0</v>
      </c>
      <c r="D36" s="758">
        <f>'IB_6.9.3.sz.mell'!D36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'IB_6.9.3.sz.mell'!C37</f>
        <v>0</v>
      </c>
      <c r="D37" s="758">
        <f>'IB_6.9.3.sz.mell'!D37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'IB_6.9.3.sz.mell'!C38</f>
        <v>0</v>
      </c>
      <c r="D38" s="1521">
        <f>'IB_6.9.3.sz.mell'!D38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'IB_6.9.3.sz.mell'!C39</f>
        <v>0</v>
      </c>
      <c r="D39" s="1367">
        <f>'IB_6.9.3.sz.mell'!D39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'IB_6.9.3.sz.mell'!C40</f>
        <v>0</v>
      </c>
      <c r="D40" s="1522">
        <f>'IB_6.9.3.sz.mell'!D40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'IB_6.9.3.sz.mell'!C41</f>
        <v>0</v>
      </c>
      <c r="D41" s="971">
        <f>'IB_6.9.3.sz.mell'!D41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'IB_6.9.3.sz.mell'!C45</f>
        <v>0</v>
      </c>
      <c r="D45" s="758">
        <f>'IB_6.9.3.sz.mell'!D45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'IB_6.9.3.sz.mell'!C46</f>
        <v>0</v>
      </c>
      <c r="D46" s="1521">
        <f>'IB_6.9.3.sz.mell'!D46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'IB_6.9.3.sz.mell'!C47</f>
        <v>0</v>
      </c>
      <c r="D47" s="1365">
        <f>'IB_6.9.3.sz.mell'!D47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'IB_6.9.3.sz.mell'!C48</f>
        <v>0</v>
      </c>
      <c r="D48" s="1365">
        <f>'IB_6.9.3.sz.mell'!D48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'IB_6.9.3.sz.mell'!C49</f>
        <v>0</v>
      </c>
      <c r="D49" s="1365">
        <f>'IB_6.9.3.sz.mell'!D49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'IB_6.9.3.sz.mell'!C50</f>
        <v>0</v>
      </c>
      <c r="D50" s="1365">
        <f>'IB_6.9.3.sz.mell'!D50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'IB_6.9.3.sz.mell'!C51</f>
        <v>0</v>
      </c>
      <c r="D51" s="758">
        <f>'IB_6.9.3.sz.mell'!D51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'IB_6.9.3.sz.mell'!C52</f>
        <v>0</v>
      </c>
      <c r="D52" s="1521">
        <f>'IB_6.9.3.sz.mell'!D52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'IB_6.9.3.sz.mell'!C53</f>
        <v>0</v>
      </c>
      <c r="D53" s="1365">
        <f>'IB_6.9.3.sz.mell'!D53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'IB_6.9.3.sz.mell'!C54</f>
        <v>0</v>
      </c>
      <c r="D54" s="1365">
        <f>'IB_6.9.3.sz.mell'!D54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'IB_6.9.3.sz.mell'!C55</f>
        <v>0</v>
      </c>
      <c r="D55" s="1365">
        <f>'IB_6.9.3.sz.mell'!D55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'IB_6.9.3.sz.mell'!C56</f>
        <v>0</v>
      </c>
      <c r="D56" s="758">
        <f>'IB_6.9.3.sz.mell'!D56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'IB_6.9.3.sz.mell'!C57</f>
        <v>0</v>
      </c>
      <c r="D57" s="971">
        <f>'IB_6.9.3.sz.mell'!D57</f>
        <v>0</v>
      </c>
      <c r="E57" s="374">
        <f>+E45+E51+E56</f>
        <v>0</v>
      </c>
    </row>
    <row r="58" spans="1:5" ht="15.15" customHeight="1" thickBot="1" x14ac:dyDescent="0.3">
      <c r="C58" s="633">
        <f>'IB_6.9.3.sz.mell'!C58</f>
        <v>0</v>
      </c>
      <c r="D58" s="633">
        <f>'IB_6.9.3.sz.mell'!D58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'IB_6.9.3.sz.mell'!C59</f>
        <v>0</v>
      </c>
      <c r="D59" s="1508">
        <f>'IB_6.9.3.sz.mell'!D59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'IB_6.9.3.sz.mell'!C60</f>
        <v>0</v>
      </c>
      <c r="D60" s="1508">
        <f>'IB_6.9.3.sz.mell'!D60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>
    <tabColor theme="5"/>
  </sheetPr>
  <dimension ref="A1:E60"/>
  <sheetViews>
    <sheetView zoomScale="120" zoomScaleNormal="120" workbookViewId="0">
      <selection activeCell="G3" sqref="G3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CONCATENATE("6.10. melléklet ",Z_ALAPADATOK!A7," ",Z_ALAPADATOK!B7," ",Z_ALAPADATOK!C7," ",Z_ALAPADATOK!D7," ",Z_ALAPADATOK!E7," ",Z_ALAPADATOK!F7," ",Z_ALAPADATOK!G7," ",Z_ALAPADATOK!H7)</f>
        <v>6.10. melléklet a …. / 2020 ( … ) önkormányzati rendelethez</v>
      </c>
      <c r="C1" s="1833"/>
      <c r="D1" s="1833"/>
      <c r="E1" s="1833"/>
    </row>
    <row r="2" spans="1:5" s="465" customFormat="1" ht="25.5" customHeight="1" thickBot="1" x14ac:dyDescent="0.3">
      <c r="A2" s="965" t="s">
        <v>848</v>
      </c>
      <c r="B2" s="1837" t="str">
        <f>CONCATENATE(Z_ALAPADATOK!B27)</f>
        <v>8 kvi név</v>
      </c>
      <c r="C2" s="1838"/>
      <c r="D2" s="1839"/>
      <c r="E2" s="966" t="s">
        <v>617</v>
      </c>
    </row>
    <row r="3" spans="1:5" s="465" customFormat="1" ht="23.4" thickBot="1" x14ac:dyDescent="0.3">
      <c r="A3" s="965" t="s">
        <v>203</v>
      </c>
      <c r="B3" s="1837" t="s">
        <v>398</v>
      </c>
      <c r="C3" s="1838"/>
      <c r="D3" s="1839"/>
      <c r="E3" s="966" t="s">
        <v>54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'Z_6.2.3.sz.mell'!E4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CONCATENATE('Z_6.9.3.sz.mell'!E5)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'IB_6.10.sz.mell'!C8</f>
        <v>0</v>
      </c>
      <c r="D8" s="322">
        <f>'IB_6.10.sz.mell'!D8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'IB_6.10.sz.mell'!C9</f>
        <v>0</v>
      </c>
      <c r="D9" s="1481">
        <f>'IB_6.10.sz.mell'!D9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'IB_6.10.sz.mell'!C10</f>
        <v>0</v>
      </c>
      <c r="D10" s="1519">
        <f>'IB_6.10.sz.mell'!D10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'IB_6.10.sz.mell'!C11</f>
        <v>0</v>
      </c>
      <c r="D11" s="1519">
        <f>'IB_6.10.sz.mell'!D11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'IB_6.10.sz.mell'!C12</f>
        <v>0</v>
      </c>
      <c r="D12" s="1519">
        <f>'IB_6.10.sz.mell'!D12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'IB_6.10.sz.mell'!C13</f>
        <v>0</v>
      </c>
      <c r="D13" s="1519">
        <f>'IB_6.10.sz.mell'!D13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'IB_6.10.sz.mell'!C14</f>
        <v>0</v>
      </c>
      <c r="D14" s="1519">
        <f>'IB_6.10.sz.mell'!D14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'IB_6.10.sz.mell'!C15</f>
        <v>0</v>
      </c>
      <c r="D15" s="1519">
        <f>'IB_6.10.sz.mell'!D15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'IB_6.10.sz.mell'!C16</f>
        <v>0</v>
      </c>
      <c r="D16" s="1520">
        <f>'IB_6.10.sz.mell'!D16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'IB_6.10.sz.mell'!C17</f>
        <v>0</v>
      </c>
      <c r="D17" s="1519">
        <f>'IB_6.10.sz.mell'!D17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'IB_6.10.sz.mell'!C18</f>
        <v>0</v>
      </c>
      <c r="D18" s="1363">
        <f>'IB_6.10.sz.mell'!D18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'IB_6.10.sz.mell'!C19</f>
        <v>0</v>
      </c>
      <c r="D19" s="1363">
        <f>'IB_6.10.sz.mell'!D19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'IB_6.10.sz.mell'!C20</f>
        <v>0</v>
      </c>
      <c r="D20" s="758">
        <f>'IB_6.10.sz.mell'!D20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'IB_6.10.sz.mell'!C21</f>
        <v>0</v>
      </c>
      <c r="D21" s="1519">
        <f>'IB_6.10.sz.mell'!D21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'IB_6.10.sz.mell'!C22</f>
        <v>0</v>
      </c>
      <c r="D22" s="1519">
        <f>'IB_6.10.sz.mell'!D22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'IB_6.10.sz.mell'!C23</f>
        <v>0</v>
      </c>
      <c r="D23" s="1519">
        <f>'IB_6.10.sz.mell'!D23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'IB_6.10.sz.mell'!C24</f>
        <v>0</v>
      </c>
      <c r="D24" s="1519">
        <f>'IB_6.10.sz.mell'!D24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'IB_6.10.sz.mell'!C25</f>
        <v>0</v>
      </c>
      <c r="D25" s="758">
        <f>'IB_6.10.sz.mell'!D25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'IB_6.10.sz.mell'!C26</f>
        <v>0</v>
      </c>
      <c r="D26" s="758">
        <f>'IB_6.10.sz.mell'!D26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'IB_6.10.sz.mell'!C27</f>
        <v>0</v>
      </c>
      <c r="D27" s="1521">
        <f>'IB_6.10.sz.mell'!D27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'IB_6.10.sz.mell'!C28</f>
        <v>0</v>
      </c>
      <c r="D28" s="1367">
        <f>'IB_6.10.sz.mell'!D28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'IB_6.10.sz.mell'!C29</f>
        <v>0</v>
      </c>
      <c r="D29" s="1522">
        <f>'IB_6.10.sz.mell'!D29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'IB_6.10.sz.mell'!C30</f>
        <v>0</v>
      </c>
      <c r="D30" s="758">
        <f>'IB_6.10.sz.mell'!D30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'IB_6.10.sz.mell'!C31</f>
        <v>0</v>
      </c>
      <c r="D31" s="1521">
        <f>'IB_6.10.sz.mell'!D31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'IB_6.10.sz.mell'!C32</f>
        <v>0</v>
      </c>
      <c r="D32" s="1367">
        <f>'IB_6.10.sz.mell'!D32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'IB_6.10.sz.mell'!C33</f>
        <v>0</v>
      </c>
      <c r="D33" s="1522">
        <f>'IB_6.10.sz.mell'!D33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'IB_6.10.sz.mell'!C34</f>
        <v>0</v>
      </c>
      <c r="D34" s="758">
        <f>'IB_6.10.sz.mell'!D34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'IB_6.10.sz.mell'!C35</f>
        <v>0</v>
      </c>
      <c r="D35" s="758">
        <f>'IB_6.10.sz.mell'!D35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'IB_6.10.sz.mell'!C36</f>
        <v>0</v>
      </c>
      <c r="D36" s="758">
        <f>'IB_6.10.sz.mell'!D36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'IB_6.10.sz.mell'!C37</f>
        <v>0</v>
      </c>
      <c r="D37" s="758">
        <f>'IB_6.10.sz.mell'!D37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'IB_6.10.sz.mell'!C38</f>
        <v>0</v>
      </c>
      <c r="D38" s="1521">
        <f>'IB_6.10.sz.mell'!D38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'IB_6.10.sz.mell'!C39</f>
        <v>0</v>
      </c>
      <c r="D39" s="1367">
        <f>'IB_6.10.sz.mell'!D39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'IB_6.10.sz.mell'!C40</f>
        <v>0</v>
      </c>
      <c r="D40" s="1522">
        <f>'IB_6.10.sz.mell'!D40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'IB_6.10.sz.mell'!C41</f>
        <v>0</v>
      </c>
      <c r="D41" s="971">
        <f>'IB_6.10.sz.mell'!D41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'IB_6.10.sz.mell'!C45</f>
        <v>0</v>
      </c>
      <c r="D45" s="758">
        <f>'IB_6.10.sz.mell'!D45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'IB_6.10.sz.mell'!C46</f>
        <v>0</v>
      </c>
      <c r="D46" s="1521">
        <f>'IB_6.10.sz.mell'!D46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'IB_6.10.sz.mell'!C47</f>
        <v>0</v>
      </c>
      <c r="D47" s="1365">
        <f>'IB_6.10.sz.mell'!D47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'IB_6.10.sz.mell'!C48</f>
        <v>0</v>
      </c>
      <c r="D48" s="1365">
        <f>'IB_6.10.sz.mell'!D48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'IB_6.10.sz.mell'!C49</f>
        <v>0</v>
      </c>
      <c r="D49" s="1365">
        <f>'IB_6.10.sz.mell'!D49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'IB_6.10.sz.mell'!C50</f>
        <v>0</v>
      </c>
      <c r="D50" s="1365">
        <f>'IB_6.10.sz.mell'!D50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'IB_6.10.sz.mell'!C51</f>
        <v>0</v>
      </c>
      <c r="D51" s="758">
        <f>'IB_6.10.sz.mell'!D51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'IB_6.10.sz.mell'!C52</f>
        <v>0</v>
      </c>
      <c r="D52" s="1521">
        <f>'IB_6.10.sz.mell'!D52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'IB_6.10.sz.mell'!C53</f>
        <v>0</v>
      </c>
      <c r="D53" s="1365">
        <f>'IB_6.10.sz.mell'!D53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'IB_6.10.sz.mell'!C54</f>
        <v>0</v>
      </c>
      <c r="D54" s="1365">
        <f>'IB_6.10.sz.mell'!D54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'IB_6.10.sz.mell'!C55</f>
        <v>0</v>
      </c>
      <c r="D55" s="1365">
        <f>'IB_6.10.sz.mell'!D55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'IB_6.10.sz.mell'!C56</f>
        <v>0</v>
      </c>
      <c r="D56" s="758">
        <f>'IB_6.10.sz.mell'!D56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'IB_6.10.sz.mell'!C57</f>
        <v>0</v>
      </c>
      <c r="D57" s="971">
        <f>'IB_6.10.sz.mell'!D57</f>
        <v>0</v>
      </c>
      <c r="E57" s="374">
        <f>+E45+E51+E56</f>
        <v>0</v>
      </c>
    </row>
    <row r="58" spans="1:5" ht="15.15" customHeight="1" thickBot="1" x14ac:dyDescent="0.3">
      <c r="C58" s="633">
        <f>'IB_6.10.sz.mell'!C58</f>
        <v>0</v>
      </c>
      <c r="D58" s="633">
        <f>'IB_6.10.sz.mell'!D58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'IB_6.10.sz.mell'!C59</f>
        <v>0</v>
      </c>
      <c r="D59" s="1508">
        <f>'IB_6.10.sz.mell'!D59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'IB_6.10.sz.mell'!C60</f>
        <v>0</v>
      </c>
      <c r="D60" s="1508">
        <f>'IB_6.10.sz.mell'!D60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>
    <tabColor theme="5"/>
  </sheetPr>
  <dimension ref="A1:E60"/>
  <sheetViews>
    <sheetView zoomScale="120" zoomScaleNormal="120" workbookViewId="0">
      <selection activeCell="G6" sqref="G6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CONCATENATE("6.10.1. melléklet ",Z_ALAPADATOK!A7," ",Z_ALAPADATOK!B7," ",Z_ALAPADATOK!C7," ",Z_ALAPADATOK!D7," ",Z_ALAPADATOK!E7," ",Z_ALAPADATOK!F7," ",Z_ALAPADATOK!G7," ",Z_ALAPADATOK!H7)</f>
        <v>6.10.1.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CONCATENATE('Z_6.10.sz.mell'!B2:D2)</f>
        <v>8 kvi név</v>
      </c>
      <c r="C2" s="1838"/>
      <c r="D2" s="1839"/>
      <c r="E2" s="966" t="s">
        <v>617</v>
      </c>
    </row>
    <row r="3" spans="1:5" s="465" customFormat="1" ht="23.4" thickBot="1" x14ac:dyDescent="0.3">
      <c r="A3" s="965" t="s">
        <v>203</v>
      </c>
      <c r="B3" s="1837" t="s">
        <v>417</v>
      </c>
      <c r="C3" s="1838"/>
      <c r="D3" s="1839"/>
      <c r="E3" s="966" t="s">
        <v>59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'Z_6.10.sz.mell'!E4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CONCATENATE('Z_6.10.sz.mell'!E5)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'IB_6.10.1.sz.mell'!C8</f>
        <v>0</v>
      </c>
      <c r="D8" s="322">
        <f>'IB_6.10.1.sz.mell'!D8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'IB_6.10.1.sz.mell'!C9</f>
        <v>0</v>
      </c>
      <c r="D9" s="1481">
        <f>'IB_6.10.1.sz.mell'!D9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'IB_6.10.1.sz.mell'!C10</f>
        <v>0</v>
      </c>
      <c r="D10" s="1519">
        <f>'IB_6.10.1.sz.mell'!D10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'IB_6.10.1.sz.mell'!C11</f>
        <v>0</v>
      </c>
      <c r="D11" s="1519">
        <f>'IB_6.10.1.sz.mell'!D11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'IB_6.10.1.sz.mell'!C12</f>
        <v>0</v>
      </c>
      <c r="D12" s="1519">
        <f>'IB_6.10.1.sz.mell'!D12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'IB_6.10.1.sz.mell'!C13</f>
        <v>0</v>
      </c>
      <c r="D13" s="1519">
        <f>'IB_6.10.1.sz.mell'!D13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'IB_6.10.1.sz.mell'!C14</f>
        <v>0</v>
      </c>
      <c r="D14" s="1519">
        <f>'IB_6.10.1.sz.mell'!D14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'IB_6.10.1.sz.mell'!C15</f>
        <v>0</v>
      </c>
      <c r="D15" s="1519">
        <f>'IB_6.10.1.sz.mell'!D15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'IB_6.10.1.sz.mell'!C16</f>
        <v>0</v>
      </c>
      <c r="D16" s="1520">
        <f>'IB_6.10.1.sz.mell'!D16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'IB_6.10.1.sz.mell'!C17</f>
        <v>0</v>
      </c>
      <c r="D17" s="1519">
        <f>'IB_6.10.1.sz.mell'!D17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'IB_6.10.1.sz.mell'!C18</f>
        <v>0</v>
      </c>
      <c r="D18" s="1363">
        <f>'IB_6.10.1.sz.mell'!D18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'IB_6.10.1.sz.mell'!C19</f>
        <v>0</v>
      </c>
      <c r="D19" s="1363">
        <f>'IB_6.10.1.sz.mell'!D19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'IB_6.10.1.sz.mell'!C20</f>
        <v>0</v>
      </c>
      <c r="D20" s="758">
        <f>'IB_6.10.1.sz.mell'!D20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'IB_6.10.1.sz.mell'!C21</f>
        <v>0</v>
      </c>
      <c r="D21" s="1519">
        <f>'IB_6.10.1.sz.mell'!D21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'IB_6.10.1.sz.mell'!C22</f>
        <v>0</v>
      </c>
      <c r="D22" s="1519">
        <f>'IB_6.10.1.sz.mell'!D22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'IB_6.10.1.sz.mell'!C23</f>
        <v>0</v>
      </c>
      <c r="D23" s="1519">
        <f>'IB_6.10.1.sz.mell'!D23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'IB_6.10.1.sz.mell'!C24</f>
        <v>0</v>
      </c>
      <c r="D24" s="1519">
        <f>'IB_6.10.1.sz.mell'!D24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'IB_6.10.1.sz.mell'!C25</f>
        <v>0</v>
      </c>
      <c r="D25" s="758">
        <f>'IB_6.10.1.sz.mell'!D25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'IB_6.10.1.sz.mell'!C26</f>
        <v>0</v>
      </c>
      <c r="D26" s="758">
        <f>'IB_6.10.1.sz.mell'!D26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'IB_6.10.1.sz.mell'!C27</f>
        <v>0</v>
      </c>
      <c r="D27" s="1521">
        <f>'IB_6.10.1.sz.mell'!D27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'IB_6.10.1.sz.mell'!C28</f>
        <v>0</v>
      </c>
      <c r="D28" s="1367">
        <f>'IB_6.10.1.sz.mell'!D28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'IB_6.10.1.sz.mell'!C29</f>
        <v>0</v>
      </c>
      <c r="D29" s="1522">
        <f>'IB_6.10.1.sz.mell'!D29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'IB_6.10.1.sz.mell'!C30</f>
        <v>0</v>
      </c>
      <c r="D30" s="758">
        <f>'IB_6.10.1.sz.mell'!D30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'IB_6.10.1.sz.mell'!C31</f>
        <v>0</v>
      </c>
      <c r="D31" s="1521">
        <f>'IB_6.10.1.sz.mell'!D31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'IB_6.10.1.sz.mell'!C32</f>
        <v>0</v>
      </c>
      <c r="D32" s="1367">
        <f>'IB_6.10.1.sz.mell'!D32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'IB_6.10.1.sz.mell'!C33</f>
        <v>0</v>
      </c>
      <c r="D33" s="1522">
        <f>'IB_6.10.1.sz.mell'!D33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'IB_6.10.1.sz.mell'!C34</f>
        <v>0</v>
      </c>
      <c r="D34" s="758">
        <f>'IB_6.10.1.sz.mell'!D34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'IB_6.10.1.sz.mell'!C35</f>
        <v>0</v>
      </c>
      <c r="D35" s="758">
        <f>'IB_6.10.1.sz.mell'!D35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'IB_6.10.1.sz.mell'!C36</f>
        <v>0</v>
      </c>
      <c r="D36" s="758">
        <f>'IB_6.10.1.sz.mell'!D36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'IB_6.10.1.sz.mell'!C37</f>
        <v>0</v>
      </c>
      <c r="D37" s="758">
        <f>'IB_6.10.1.sz.mell'!D37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'IB_6.10.1.sz.mell'!C38</f>
        <v>0</v>
      </c>
      <c r="D38" s="1521">
        <f>'IB_6.10.1.sz.mell'!D38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'IB_6.10.1.sz.mell'!C39</f>
        <v>0</v>
      </c>
      <c r="D39" s="1367">
        <f>'IB_6.10.1.sz.mell'!D39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'IB_6.10.1.sz.mell'!C40</f>
        <v>0</v>
      </c>
      <c r="D40" s="1522">
        <f>'IB_6.10.1.sz.mell'!D40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'IB_6.10.1.sz.mell'!C41</f>
        <v>0</v>
      </c>
      <c r="D41" s="971">
        <f>'IB_6.10.1.sz.mell'!D41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'IB_6.10.1.sz.mell'!C45</f>
        <v>0</v>
      </c>
      <c r="D45" s="758">
        <f>'IB_6.10.1.sz.mell'!D45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'IB_6.10.1.sz.mell'!C46</f>
        <v>0</v>
      </c>
      <c r="D46" s="1521">
        <f>'IB_6.10.1.sz.mell'!D46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'IB_6.10.1.sz.mell'!C47</f>
        <v>0</v>
      </c>
      <c r="D47" s="1365">
        <f>'IB_6.10.1.sz.mell'!D47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'IB_6.10.1.sz.mell'!C48</f>
        <v>0</v>
      </c>
      <c r="D48" s="1365">
        <f>'IB_6.10.1.sz.mell'!D48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'IB_6.10.1.sz.mell'!C49</f>
        <v>0</v>
      </c>
      <c r="D49" s="1365">
        <f>'IB_6.10.1.sz.mell'!D49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'IB_6.10.1.sz.mell'!C50</f>
        <v>0</v>
      </c>
      <c r="D50" s="1365">
        <f>'IB_6.10.1.sz.mell'!D50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'IB_6.10.1.sz.mell'!C51</f>
        <v>0</v>
      </c>
      <c r="D51" s="758">
        <f>'IB_6.10.1.sz.mell'!D51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'IB_6.10.1.sz.mell'!C52</f>
        <v>0</v>
      </c>
      <c r="D52" s="1521">
        <f>'IB_6.10.1.sz.mell'!D52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'IB_6.10.1.sz.mell'!C53</f>
        <v>0</v>
      </c>
      <c r="D53" s="1365">
        <f>'IB_6.10.1.sz.mell'!D53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'IB_6.10.1.sz.mell'!C54</f>
        <v>0</v>
      </c>
      <c r="D54" s="1365">
        <f>'IB_6.10.1.sz.mell'!D54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'IB_6.10.1.sz.mell'!C55</f>
        <v>0</v>
      </c>
      <c r="D55" s="1365">
        <f>'IB_6.10.1.sz.mell'!D55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'IB_6.10.1.sz.mell'!C56</f>
        <v>0</v>
      </c>
      <c r="D56" s="758">
        <f>'IB_6.10.1.sz.mell'!D56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'IB_6.10.1.sz.mell'!C57</f>
        <v>0</v>
      </c>
      <c r="D57" s="971">
        <f>'IB_6.10.1.sz.mell'!D57</f>
        <v>0</v>
      </c>
      <c r="E57" s="374">
        <f>+E45+E51+E56</f>
        <v>0</v>
      </c>
    </row>
    <row r="58" spans="1:5" ht="15.15" customHeight="1" thickBot="1" x14ac:dyDescent="0.3">
      <c r="C58" s="633">
        <f>'IB_6.10.1.sz.mell'!C58</f>
        <v>0</v>
      </c>
      <c r="D58" s="633">
        <f>'IB_6.10.1.sz.mell'!D58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'IB_6.10.1.sz.mell'!C59</f>
        <v>0</v>
      </c>
      <c r="D59" s="1508">
        <f>'IB_6.10.1.sz.mell'!D59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'IB_6.10.1.sz.mell'!C60</f>
        <v>0</v>
      </c>
      <c r="D60" s="1508">
        <f>'IB_6.10.1.sz.mell'!D60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CONCATENATE("6.10.2. melléklet ",Z_ALAPADATOK!A7," ",Z_ALAPADATOK!B7," ",Z_ALAPADATOK!C7," ",Z_ALAPADATOK!D7," ",Z_ALAPADATOK!E7," ",Z_ALAPADATOK!F7," ",Z_ALAPADATOK!G7," ",Z_ALAPADATOK!H7)</f>
        <v>6.10.2.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CONCATENATE('Z_6.10.1.sz.mell'!B2:D2)</f>
        <v>8 kvi név</v>
      </c>
      <c r="C2" s="1838"/>
      <c r="D2" s="1839"/>
      <c r="E2" s="966" t="s">
        <v>617</v>
      </c>
    </row>
    <row r="3" spans="1:5" s="465" customFormat="1" ht="23.4" thickBot="1" x14ac:dyDescent="0.3">
      <c r="A3" s="965" t="s">
        <v>203</v>
      </c>
      <c r="B3" s="1837" t="s">
        <v>418</v>
      </c>
      <c r="C3" s="1838"/>
      <c r="D3" s="1839"/>
      <c r="E3" s="966" t="s">
        <v>60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'Z_6.10.1.sz.mell'!E4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CONCATENATE('Z_6.10.1.sz.mell'!E5)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'IB_6.10.2.sz.mell'!C8</f>
        <v>0</v>
      </c>
      <c r="D8" s="322">
        <f>'IB_6.10.2.sz.mell'!D8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'IB_6.10.2.sz.mell'!C9</f>
        <v>0</v>
      </c>
      <c r="D9" s="1481">
        <f>'IB_6.10.2.sz.mell'!D9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'IB_6.10.2.sz.mell'!C10</f>
        <v>0</v>
      </c>
      <c r="D10" s="1519">
        <f>'IB_6.10.2.sz.mell'!D10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'IB_6.10.2.sz.mell'!C11</f>
        <v>0</v>
      </c>
      <c r="D11" s="1519">
        <f>'IB_6.10.2.sz.mell'!D11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'IB_6.10.2.sz.mell'!C12</f>
        <v>0</v>
      </c>
      <c r="D12" s="1519">
        <f>'IB_6.10.2.sz.mell'!D12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'IB_6.10.2.sz.mell'!C13</f>
        <v>0</v>
      </c>
      <c r="D13" s="1519">
        <f>'IB_6.10.2.sz.mell'!D13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'IB_6.10.2.sz.mell'!C14</f>
        <v>0</v>
      </c>
      <c r="D14" s="1519">
        <f>'IB_6.10.2.sz.mell'!D14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'IB_6.10.2.sz.mell'!C15</f>
        <v>0</v>
      </c>
      <c r="D15" s="1519">
        <f>'IB_6.10.2.sz.mell'!D15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'IB_6.10.2.sz.mell'!C16</f>
        <v>0</v>
      </c>
      <c r="D16" s="1520">
        <f>'IB_6.10.2.sz.mell'!D16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'IB_6.10.2.sz.mell'!C17</f>
        <v>0</v>
      </c>
      <c r="D17" s="1519">
        <f>'IB_6.10.2.sz.mell'!D17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'IB_6.10.2.sz.mell'!C18</f>
        <v>0</v>
      </c>
      <c r="D18" s="1363">
        <f>'IB_6.10.2.sz.mell'!D18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'IB_6.10.2.sz.mell'!C19</f>
        <v>0</v>
      </c>
      <c r="D19" s="1363">
        <f>'IB_6.10.2.sz.mell'!D19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'IB_6.10.2.sz.mell'!C20</f>
        <v>0</v>
      </c>
      <c r="D20" s="758">
        <f>'IB_6.10.2.sz.mell'!D20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'IB_6.10.2.sz.mell'!C21</f>
        <v>0</v>
      </c>
      <c r="D21" s="1519">
        <f>'IB_6.10.2.sz.mell'!D21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'IB_6.10.2.sz.mell'!C22</f>
        <v>0</v>
      </c>
      <c r="D22" s="1519">
        <f>'IB_6.10.2.sz.mell'!D22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'IB_6.10.2.sz.mell'!C23</f>
        <v>0</v>
      </c>
      <c r="D23" s="1519">
        <f>'IB_6.10.2.sz.mell'!D23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'IB_6.10.2.sz.mell'!C24</f>
        <v>0</v>
      </c>
      <c r="D24" s="1519">
        <f>'IB_6.10.2.sz.mell'!D24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'IB_6.10.2.sz.mell'!C25</f>
        <v>0</v>
      </c>
      <c r="D25" s="758">
        <f>'IB_6.10.2.sz.mell'!D25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'IB_6.10.2.sz.mell'!C26</f>
        <v>0</v>
      </c>
      <c r="D26" s="758">
        <f>'IB_6.10.2.sz.mell'!D26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'IB_6.10.2.sz.mell'!C27</f>
        <v>0</v>
      </c>
      <c r="D27" s="1521">
        <f>'IB_6.10.2.sz.mell'!D27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'IB_6.10.2.sz.mell'!C28</f>
        <v>0</v>
      </c>
      <c r="D28" s="1367">
        <f>'IB_6.10.2.sz.mell'!D28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'IB_6.10.2.sz.mell'!C29</f>
        <v>0</v>
      </c>
      <c r="D29" s="1522">
        <f>'IB_6.10.2.sz.mell'!D29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'IB_6.10.2.sz.mell'!C30</f>
        <v>0</v>
      </c>
      <c r="D30" s="758">
        <f>'IB_6.10.2.sz.mell'!D30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'IB_6.10.2.sz.mell'!C31</f>
        <v>0</v>
      </c>
      <c r="D31" s="1521">
        <f>'IB_6.10.2.sz.mell'!D31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'IB_6.10.2.sz.mell'!C32</f>
        <v>0</v>
      </c>
      <c r="D32" s="1367">
        <f>'IB_6.10.2.sz.mell'!D32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'IB_6.10.2.sz.mell'!C33</f>
        <v>0</v>
      </c>
      <c r="D33" s="1522">
        <f>'IB_6.10.2.sz.mell'!D33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'IB_6.10.2.sz.mell'!C34</f>
        <v>0</v>
      </c>
      <c r="D34" s="758">
        <f>'IB_6.10.2.sz.mell'!D34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'IB_6.10.2.sz.mell'!C35</f>
        <v>0</v>
      </c>
      <c r="D35" s="758">
        <f>'IB_6.10.2.sz.mell'!D35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'IB_6.10.2.sz.mell'!C36</f>
        <v>0</v>
      </c>
      <c r="D36" s="758">
        <f>'IB_6.10.2.sz.mell'!D36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'IB_6.10.2.sz.mell'!C37</f>
        <v>0</v>
      </c>
      <c r="D37" s="758">
        <f>'IB_6.10.2.sz.mell'!D37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'IB_6.10.2.sz.mell'!C38</f>
        <v>0</v>
      </c>
      <c r="D38" s="1521">
        <f>'IB_6.10.2.sz.mell'!D38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'IB_6.10.2.sz.mell'!C39</f>
        <v>0</v>
      </c>
      <c r="D39" s="1367">
        <f>'IB_6.10.2.sz.mell'!D39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'IB_6.10.2.sz.mell'!C40</f>
        <v>0</v>
      </c>
      <c r="D40" s="1522">
        <f>'IB_6.10.2.sz.mell'!D40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'IB_6.10.2.sz.mell'!C41</f>
        <v>0</v>
      </c>
      <c r="D41" s="971">
        <f>'IB_6.10.2.sz.mell'!D41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'IB_6.10.2.sz.mell'!C45</f>
        <v>0</v>
      </c>
      <c r="D45" s="758">
        <f>'IB_6.10.2.sz.mell'!D45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'IB_6.10.2.sz.mell'!C46</f>
        <v>0</v>
      </c>
      <c r="D46" s="1521">
        <f>'IB_6.10.2.sz.mell'!D46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'IB_6.10.2.sz.mell'!C47</f>
        <v>0</v>
      </c>
      <c r="D47" s="1365">
        <f>'IB_6.10.2.sz.mell'!D47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'IB_6.10.2.sz.mell'!C48</f>
        <v>0</v>
      </c>
      <c r="D48" s="1365">
        <f>'IB_6.10.2.sz.mell'!D48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'IB_6.10.2.sz.mell'!C49</f>
        <v>0</v>
      </c>
      <c r="D49" s="1365">
        <f>'IB_6.10.2.sz.mell'!D49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'IB_6.10.2.sz.mell'!C50</f>
        <v>0</v>
      </c>
      <c r="D50" s="1365">
        <f>'IB_6.10.2.sz.mell'!D50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'IB_6.10.2.sz.mell'!C51</f>
        <v>0</v>
      </c>
      <c r="D51" s="758">
        <f>'IB_6.10.2.sz.mell'!D51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'IB_6.10.2.sz.mell'!C52</f>
        <v>0</v>
      </c>
      <c r="D52" s="1521">
        <f>'IB_6.10.2.sz.mell'!D52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'IB_6.10.2.sz.mell'!C53</f>
        <v>0</v>
      </c>
      <c r="D53" s="1365">
        <f>'IB_6.10.2.sz.mell'!D53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'IB_6.10.2.sz.mell'!C54</f>
        <v>0</v>
      </c>
      <c r="D54" s="1365">
        <f>'IB_6.10.2.sz.mell'!D54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'IB_6.10.2.sz.mell'!C55</f>
        <v>0</v>
      </c>
      <c r="D55" s="1365">
        <f>'IB_6.10.2.sz.mell'!D55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'IB_6.10.2.sz.mell'!C56</f>
        <v>0</v>
      </c>
      <c r="D56" s="758">
        <f>'IB_6.10.2.sz.mell'!D56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'IB_6.10.2.sz.mell'!C57</f>
        <v>0</v>
      </c>
      <c r="D57" s="971">
        <f>'IB_6.10.2.sz.mell'!D57</f>
        <v>0</v>
      </c>
      <c r="E57" s="374">
        <f>+E45+E51+E56</f>
        <v>0</v>
      </c>
    </row>
    <row r="58" spans="1:5" ht="15.15" customHeight="1" thickBot="1" x14ac:dyDescent="0.3">
      <c r="C58" s="633">
        <f>'IB_6.10.2.sz.mell'!C58</f>
        <v>0</v>
      </c>
      <c r="D58" s="633">
        <f>'IB_6.10.2.sz.mell'!D58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'IB_6.10.2.sz.mell'!C59</f>
        <v>0</v>
      </c>
      <c r="D59" s="1508">
        <f>'IB_6.10.2.sz.mell'!D59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'IB_6.10.2.sz.mell'!C60</f>
        <v>0</v>
      </c>
      <c r="D60" s="1508">
        <f>'IB_6.10.2.sz.mell'!D60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>
    <tabColor theme="5"/>
  </sheetPr>
  <dimension ref="A1:E60"/>
  <sheetViews>
    <sheetView zoomScale="120" zoomScaleNormal="120" workbookViewId="0">
      <selection activeCell="H5" sqref="H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CONCATENATE("6.10.3. melléklet ",Z_ALAPADATOK!A7," ",Z_ALAPADATOK!B7," ",Z_ALAPADATOK!C7," ",Z_ALAPADATOK!D7," ",Z_ALAPADATOK!E7," ",Z_ALAPADATOK!F7," ",Z_ALAPADATOK!G7," ",Z_ALAPADATOK!H7)</f>
        <v>6.10.3.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CONCATENATE('Z_6.10.2.sz.mell'!B2:D2)</f>
        <v>8 kvi név</v>
      </c>
      <c r="C2" s="1838"/>
      <c r="D2" s="1839"/>
      <c r="E2" s="966" t="s">
        <v>617</v>
      </c>
    </row>
    <row r="3" spans="1:5" s="465" customFormat="1" ht="23.4" thickBot="1" x14ac:dyDescent="0.3">
      <c r="A3" s="965" t="s">
        <v>203</v>
      </c>
      <c r="B3" s="1837" t="s">
        <v>530</v>
      </c>
      <c r="C3" s="1838"/>
      <c r="D3" s="1839"/>
      <c r="E3" s="966" t="s">
        <v>431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'Z_6.10.2.sz.mell'!E4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CONCATENATE('Z_6.10.2.sz.mell'!E5)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'IB_6.10.3.sz.mell'!C8</f>
        <v>0</v>
      </c>
      <c r="D8" s="322">
        <f>'IB_6.10.3.sz.mell'!D8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'IB_6.10.3.sz.mell'!C9</f>
        <v>0</v>
      </c>
      <c r="D9" s="1481">
        <f>'IB_6.10.3.sz.mell'!D9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'IB_6.10.3.sz.mell'!C10</f>
        <v>0</v>
      </c>
      <c r="D10" s="1519">
        <f>'IB_6.10.3.sz.mell'!D10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'IB_6.10.3.sz.mell'!C11</f>
        <v>0</v>
      </c>
      <c r="D11" s="1519">
        <f>'IB_6.10.3.sz.mell'!D11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'IB_6.10.3.sz.mell'!C12</f>
        <v>0</v>
      </c>
      <c r="D12" s="1519">
        <f>'IB_6.10.3.sz.mell'!D12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'IB_6.10.3.sz.mell'!C13</f>
        <v>0</v>
      </c>
      <c r="D13" s="1519">
        <f>'IB_6.10.3.sz.mell'!D13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'IB_6.10.3.sz.mell'!C14</f>
        <v>0</v>
      </c>
      <c r="D14" s="1519">
        <f>'IB_6.10.3.sz.mell'!D14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'IB_6.10.3.sz.mell'!C15</f>
        <v>0</v>
      </c>
      <c r="D15" s="1519">
        <f>'IB_6.10.3.sz.mell'!D15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'IB_6.10.3.sz.mell'!C16</f>
        <v>0</v>
      </c>
      <c r="D16" s="1520">
        <f>'IB_6.10.3.sz.mell'!D16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'IB_6.10.3.sz.mell'!C17</f>
        <v>0</v>
      </c>
      <c r="D17" s="1519">
        <f>'IB_6.10.3.sz.mell'!D17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'IB_6.10.3.sz.mell'!C18</f>
        <v>0</v>
      </c>
      <c r="D18" s="1363">
        <f>'IB_6.10.3.sz.mell'!D18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'IB_6.10.3.sz.mell'!C19</f>
        <v>0</v>
      </c>
      <c r="D19" s="1363">
        <f>'IB_6.10.3.sz.mell'!D19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'IB_6.10.3.sz.mell'!C20</f>
        <v>0</v>
      </c>
      <c r="D20" s="758">
        <f>'IB_6.10.3.sz.mell'!D20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'IB_6.10.3.sz.mell'!C21</f>
        <v>0</v>
      </c>
      <c r="D21" s="1519">
        <f>'IB_6.10.3.sz.mell'!D21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'IB_6.10.3.sz.mell'!C22</f>
        <v>0</v>
      </c>
      <c r="D22" s="1519">
        <f>'IB_6.10.3.sz.mell'!D22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'IB_6.10.3.sz.mell'!C23</f>
        <v>0</v>
      </c>
      <c r="D23" s="1519">
        <f>'IB_6.10.3.sz.mell'!D23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'IB_6.10.3.sz.mell'!C24</f>
        <v>0</v>
      </c>
      <c r="D24" s="1519">
        <f>'IB_6.10.3.sz.mell'!D24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'IB_6.10.3.sz.mell'!C25</f>
        <v>0</v>
      </c>
      <c r="D25" s="758">
        <f>'IB_6.10.3.sz.mell'!D25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'IB_6.10.3.sz.mell'!C26</f>
        <v>0</v>
      </c>
      <c r="D26" s="758">
        <f>'IB_6.10.3.sz.mell'!D26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'IB_6.10.3.sz.mell'!C27</f>
        <v>0</v>
      </c>
      <c r="D27" s="1521">
        <f>'IB_6.10.3.sz.mell'!D27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'IB_6.10.3.sz.mell'!C28</f>
        <v>0</v>
      </c>
      <c r="D28" s="1367">
        <f>'IB_6.10.3.sz.mell'!D28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'IB_6.10.3.sz.mell'!C29</f>
        <v>0</v>
      </c>
      <c r="D29" s="1522">
        <f>'IB_6.10.3.sz.mell'!D29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'IB_6.10.3.sz.mell'!C30</f>
        <v>0</v>
      </c>
      <c r="D30" s="758">
        <f>'IB_6.10.3.sz.mell'!D30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'IB_6.10.3.sz.mell'!C31</f>
        <v>0</v>
      </c>
      <c r="D31" s="1521">
        <f>'IB_6.10.3.sz.mell'!D31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'IB_6.10.3.sz.mell'!C32</f>
        <v>0</v>
      </c>
      <c r="D32" s="1367">
        <f>'IB_6.10.3.sz.mell'!D32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'IB_6.10.3.sz.mell'!C33</f>
        <v>0</v>
      </c>
      <c r="D33" s="1522">
        <f>'IB_6.10.3.sz.mell'!D33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'IB_6.10.3.sz.mell'!C34</f>
        <v>0</v>
      </c>
      <c r="D34" s="758">
        <f>'IB_6.10.3.sz.mell'!D34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'IB_6.10.3.sz.mell'!C35</f>
        <v>0</v>
      </c>
      <c r="D35" s="758">
        <f>'IB_6.10.3.sz.mell'!D35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'IB_6.10.3.sz.mell'!C36</f>
        <v>0</v>
      </c>
      <c r="D36" s="758">
        <f>'IB_6.10.3.sz.mell'!D36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'IB_6.10.3.sz.mell'!C37</f>
        <v>0</v>
      </c>
      <c r="D37" s="758">
        <f>'IB_6.10.3.sz.mell'!D37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'IB_6.10.3.sz.mell'!C38</f>
        <v>0</v>
      </c>
      <c r="D38" s="1521">
        <f>'IB_6.10.3.sz.mell'!D38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'IB_6.10.3.sz.mell'!C39</f>
        <v>0</v>
      </c>
      <c r="D39" s="1367">
        <f>'IB_6.10.3.sz.mell'!D39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'IB_6.10.3.sz.mell'!C40</f>
        <v>0</v>
      </c>
      <c r="D40" s="1522">
        <f>'IB_6.10.3.sz.mell'!D40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'IB_6.10.3.sz.mell'!C41</f>
        <v>0</v>
      </c>
      <c r="D41" s="971">
        <f>'IB_6.10.3.sz.mell'!D41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'IB_6.10.3.sz.mell'!C45</f>
        <v>0</v>
      </c>
      <c r="D45" s="758">
        <f>'IB_6.10.3.sz.mell'!D45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'IB_6.10.3.sz.mell'!C46</f>
        <v>0</v>
      </c>
      <c r="D46" s="1521">
        <f>'IB_6.10.3.sz.mell'!D46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'IB_6.10.3.sz.mell'!C47</f>
        <v>0</v>
      </c>
      <c r="D47" s="1365">
        <f>'IB_6.10.3.sz.mell'!D47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'IB_6.10.3.sz.mell'!C48</f>
        <v>0</v>
      </c>
      <c r="D48" s="1365">
        <f>'IB_6.10.3.sz.mell'!D48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'IB_6.10.3.sz.mell'!C49</f>
        <v>0</v>
      </c>
      <c r="D49" s="1365">
        <f>'IB_6.10.3.sz.mell'!D49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'IB_6.10.3.sz.mell'!C50</f>
        <v>0</v>
      </c>
      <c r="D50" s="1365">
        <f>'IB_6.10.3.sz.mell'!D50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'IB_6.10.3.sz.mell'!C51</f>
        <v>0</v>
      </c>
      <c r="D51" s="758">
        <f>'IB_6.10.3.sz.mell'!D51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'IB_6.10.3.sz.mell'!C52</f>
        <v>0</v>
      </c>
      <c r="D52" s="1521">
        <f>'IB_6.10.3.sz.mell'!D52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'IB_6.10.3.sz.mell'!C53</f>
        <v>0</v>
      </c>
      <c r="D53" s="1365">
        <f>'IB_6.10.3.sz.mell'!D53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'IB_6.10.3.sz.mell'!C54</f>
        <v>0</v>
      </c>
      <c r="D54" s="1365">
        <f>'IB_6.10.3.sz.mell'!D54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'IB_6.10.3.sz.mell'!C55</f>
        <v>0</v>
      </c>
      <c r="D55" s="1365">
        <f>'IB_6.10.3.sz.mell'!D55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'IB_6.10.3.sz.mell'!C56</f>
        <v>0</v>
      </c>
      <c r="D56" s="758">
        <f>'IB_6.10.3.sz.mell'!D56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'IB_6.10.3.sz.mell'!C57</f>
        <v>0</v>
      </c>
      <c r="D57" s="971">
        <f>'IB_6.10.3.sz.mell'!D57</f>
        <v>0</v>
      </c>
      <c r="E57" s="374">
        <f>+E45+E51+E56</f>
        <v>0</v>
      </c>
    </row>
    <row r="58" spans="1:5" ht="15.15" customHeight="1" thickBot="1" x14ac:dyDescent="0.3">
      <c r="C58" s="633">
        <f>'IB_6.10.3.sz.mell'!C58</f>
        <v>0</v>
      </c>
      <c r="D58" s="633">
        <f>'IB_6.10.3.sz.mell'!D58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'IB_6.10.3.sz.mell'!C59</f>
        <v>0</v>
      </c>
      <c r="D59" s="1508">
        <f>'IB_6.10.3.sz.mell'!D59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'IB_6.10.3.sz.mell'!C60</f>
        <v>0</v>
      </c>
      <c r="D60" s="1508">
        <f>'IB_6.10.3.sz.mell'!D60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CONCATENATE("6.11. melléklet ",Z_ALAPADATOK!A7," ",Z_ALAPADATOK!B7," ",Z_ALAPADATOK!C7," ",Z_ALAPADATOK!D7," ",Z_ALAPADATOK!E7," ",Z_ALAPADATOK!F7," ",Z_ALAPADATOK!G7," ",Z_ALAPADATOK!H7)</f>
        <v>6.11. melléklet a …. / 2020 ( … ) önkormányzati rendelethez</v>
      </c>
      <c r="C1" s="1833"/>
      <c r="D1" s="1833"/>
      <c r="E1" s="1833"/>
    </row>
    <row r="2" spans="1:5" s="465" customFormat="1" ht="25.5" customHeight="1" thickBot="1" x14ac:dyDescent="0.3">
      <c r="A2" s="965" t="s">
        <v>848</v>
      </c>
      <c r="B2" s="1837" t="str">
        <f>CONCATENATE(Z_ALAPADATOK!B29)</f>
        <v>9 kvi név</v>
      </c>
      <c r="C2" s="1838"/>
      <c r="D2" s="1839"/>
      <c r="E2" s="966" t="s">
        <v>618</v>
      </c>
    </row>
    <row r="3" spans="1:5" s="465" customFormat="1" ht="23.4" thickBot="1" x14ac:dyDescent="0.3">
      <c r="A3" s="965" t="s">
        <v>203</v>
      </c>
      <c r="B3" s="1837" t="s">
        <v>398</v>
      </c>
      <c r="C3" s="1838"/>
      <c r="D3" s="1839"/>
      <c r="E3" s="966" t="s">
        <v>54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'Z_6.2.3.sz.mell'!E4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CONCATENATE('Z_6.10.3.sz.mell'!E5)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'IB_6.11.sz.mell'!C8</f>
        <v>0</v>
      </c>
      <c r="D8" s="322">
        <f>'IB_6.11.sz.mell'!D8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'IB_6.11.sz.mell'!C9</f>
        <v>0</v>
      </c>
      <c r="D9" s="1481">
        <f>'IB_6.11.sz.mell'!D9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'IB_6.11.sz.mell'!C10</f>
        <v>0</v>
      </c>
      <c r="D10" s="1519">
        <f>'IB_6.11.sz.mell'!D10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'IB_6.11.sz.mell'!C11</f>
        <v>0</v>
      </c>
      <c r="D11" s="1519">
        <f>'IB_6.11.sz.mell'!D11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'IB_6.11.sz.mell'!C12</f>
        <v>0</v>
      </c>
      <c r="D12" s="1519">
        <f>'IB_6.11.sz.mell'!D12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'IB_6.11.sz.mell'!C13</f>
        <v>0</v>
      </c>
      <c r="D13" s="1519">
        <f>'IB_6.11.sz.mell'!D13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'IB_6.11.sz.mell'!C14</f>
        <v>0</v>
      </c>
      <c r="D14" s="1519">
        <f>'IB_6.11.sz.mell'!D14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'IB_6.11.sz.mell'!C15</f>
        <v>0</v>
      </c>
      <c r="D15" s="1519">
        <f>'IB_6.11.sz.mell'!D15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'IB_6.11.sz.mell'!C16</f>
        <v>0</v>
      </c>
      <c r="D16" s="1520">
        <f>'IB_6.11.sz.mell'!D16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'IB_6.11.sz.mell'!C17</f>
        <v>0</v>
      </c>
      <c r="D17" s="1519">
        <f>'IB_6.11.sz.mell'!D17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'IB_6.11.sz.mell'!C18</f>
        <v>0</v>
      </c>
      <c r="D18" s="1363">
        <f>'IB_6.11.sz.mell'!D18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'IB_6.11.sz.mell'!C19</f>
        <v>0</v>
      </c>
      <c r="D19" s="1363">
        <f>'IB_6.11.sz.mell'!D19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'IB_6.11.sz.mell'!C20</f>
        <v>0</v>
      </c>
      <c r="D20" s="758">
        <f>'IB_6.11.sz.mell'!D20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'IB_6.11.sz.mell'!C21</f>
        <v>0</v>
      </c>
      <c r="D21" s="1519">
        <f>'IB_6.11.sz.mell'!D21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'IB_6.11.sz.mell'!C22</f>
        <v>0</v>
      </c>
      <c r="D22" s="1519">
        <f>'IB_6.11.sz.mell'!D22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'IB_6.11.sz.mell'!C23</f>
        <v>0</v>
      </c>
      <c r="D23" s="1519">
        <f>'IB_6.11.sz.mell'!D23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'IB_6.11.sz.mell'!C24</f>
        <v>0</v>
      </c>
      <c r="D24" s="1519">
        <f>'IB_6.11.sz.mell'!D24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'IB_6.11.sz.mell'!C25</f>
        <v>0</v>
      </c>
      <c r="D25" s="758">
        <f>'IB_6.11.sz.mell'!D25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'IB_6.11.sz.mell'!C26</f>
        <v>0</v>
      </c>
      <c r="D26" s="758">
        <f>'IB_6.11.sz.mell'!D26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'IB_6.11.sz.mell'!C27</f>
        <v>0</v>
      </c>
      <c r="D27" s="1521">
        <f>'IB_6.11.sz.mell'!D27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'IB_6.11.sz.mell'!C28</f>
        <v>0</v>
      </c>
      <c r="D28" s="1367">
        <f>'IB_6.11.sz.mell'!D28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'IB_6.11.sz.mell'!C29</f>
        <v>0</v>
      </c>
      <c r="D29" s="1522">
        <f>'IB_6.11.sz.mell'!D29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'IB_6.11.sz.mell'!C30</f>
        <v>0</v>
      </c>
      <c r="D30" s="758">
        <f>'IB_6.11.sz.mell'!D30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'IB_6.11.sz.mell'!C31</f>
        <v>0</v>
      </c>
      <c r="D31" s="1521">
        <f>'IB_6.11.sz.mell'!D31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'IB_6.11.sz.mell'!C32</f>
        <v>0</v>
      </c>
      <c r="D32" s="1367">
        <f>'IB_6.11.sz.mell'!D32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'IB_6.11.sz.mell'!C33</f>
        <v>0</v>
      </c>
      <c r="D33" s="1522">
        <f>'IB_6.11.sz.mell'!D33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'IB_6.11.sz.mell'!C34</f>
        <v>0</v>
      </c>
      <c r="D34" s="758">
        <f>'IB_6.11.sz.mell'!D34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'IB_6.11.sz.mell'!C35</f>
        <v>0</v>
      </c>
      <c r="D35" s="758">
        <f>'IB_6.11.sz.mell'!D35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'IB_6.11.sz.mell'!C36</f>
        <v>0</v>
      </c>
      <c r="D36" s="758">
        <f>'IB_6.11.sz.mell'!D36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'IB_6.11.sz.mell'!C37</f>
        <v>0</v>
      </c>
      <c r="D37" s="758">
        <f>'IB_6.11.sz.mell'!D37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'IB_6.11.sz.mell'!C38</f>
        <v>0</v>
      </c>
      <c r="D38" s="1521">
        <f>'IB_6.11.sz.mell'!D38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'IB_6.11.sz.mell'!C39</f>
        <v>0</v>
      </c>
      <c r="D39" s="1367">
        <f>'IB_6.11.sz.mell'!D39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'IB_6.11.sz.mell'!C40</f>
        <v>0</v>
      </c>
      <c r="D40" s="1522">
        <f>'IB_6.11.sz.mell'!D40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'IB_6.11.sz.mell'!C41</f>
        <v>0</v>
      </c>
      <c r="D41" s="971">
        <f>'IB_6.11.sz.mell'!D41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'IB_6.11.sz.mell'!C45</f>
        <v>0</v>
      </c>
      <c r="D45" s="758">
        <f>'IB_6.11.sz.mell'!D45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'IB_6.11.sz.mell'!C46</f>
        <v>0</v>
      </c>
      <c r="D46" s="1521">
        <f>'IB_6.11.sz.mell'!D46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'IB_6.11.sz.mell'!C47</f>
        <v>0</v>
      </c>
      <c r="D47" s="1365">
        <f>'IB_6.11.sz.mell'!D47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'IB_6.11.sz.mell'!C48</f>
        <v>0</v>
      </c>
      <c r="D48" s="1365">
        <f>'IB_6.11.sz.mell'!D48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'IB_6.11.sz.mell'!C49</f>
        <v>0</v>
      </c>
      <c r="D49" s="1365">
        <f>'IB_6.11.sz.mell'!D49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'IB_6.11.sz.mell'!C50</f>
        <v>0</v>
      </c>
      <c r="D50" s="1365">
        <f>'IB_6.11.sz.mell'!D50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'IB_6.11.sz.mell'!C51</f>
        <v>0</v>
      </c>
      <c r="D51" s="758">
        <f>'IB_6.11.sz.mell'!D51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'IB_6.11.sz.mell'!C52</f>
        <v>0</v>
      </c>
      <c r="D52" s="1521">
        <f>'IB_6.11.sz.mell'!D52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'IB_6.11.sz.mell'!C53</f>
        <v>0</v>
      </c>
      <c r="D53" s="1365">
        <f>'IB_6.11.sz.mell'!D53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'IB_6.11.sz.mell'!C54</f>
        <v>0</v>
      </c>
      <c r="D54" s="1365">
        <f>'IB_6.11.sz.mell'!D54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'IB_6.11.sz.mell'!C55</f>
        <v>0</v>
      </c>
      <c r="D55" s="1365">
        <f>'IB_6.11.sz.mell'!D55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'IB_6.11.sz.mell'!C56</f>
        <v>0</v>
      </c>
      <c r="D56" s="758">
        <f>'IB_6.11.sz.mell'!D56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'IB_6.11.sz.mell'!C57</f>
        <v>0</v>
      </c>
      <c r="D57" s="971">
        <f>'IB_6.11.sz.mell'!D57</f>
        <v>0</v>
      </c>
      <c r="E57" s="374">
        <f>+E45+E51+E56</f>
        <v>0</v>
      </c>
    </row>
    <row r="58" spans="1:5" ht="15.15" customHeight="1" thickBot="1" x14ac:dyDescent="0.3">
      <c r="C58" s="633">
        <f>'IB_6.11.sz.mell'!C58</f>
        <v>0</v>
      </c>
      <c r="D58" s="633">
        <f>'IB_6.11.sz.mell'!D58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'IB_6.11.sz.mell'!C59</f>
        <v>0</v>
      </c>
      <c r="D59" s="1508">
        <f>'IB_6.11.sz.mell'!D59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'IB_6.11.sz.mell'!C60</f>
        <v>0</v>
      </c>
      <c r="D60" s="1508">
        <f>'IB_6.11.sz.mell'!D60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C60"/>
  <sheetViews>
    <sheetView zoomScale="120" zoomScaleNormal="120" workbookViewId="0">
      <selection activeCell="B68" sqref="B68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CONCATENATE("9.4.2. melléklet ",ALAPADATOK!A7," ",ALAPADATOK!B7," ",ALAPADATOK!C7," ",ALAPADATOK!D7," ",ALAPADATOK!E7," ",ALAPADATOK!F7," ",ALAPADATOK!G7," ",ALAPADATOK!H7)</f>
        <v>9.4.2.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CONCATENATE('KV_9.4.1.sz.mell'!B2)</f>
        <v>2 kvi név</v>
      </c>
      <c r="C2" s="376" t="s">
        <v>431</v>
      </c>
    </row>
    <row r="3" spans="1:3" s="465" customFormat="1" ht="23.4" thickBot="1" x14ac:dyDescent="0.3">
      <c r="A3" s="459" t="s">
        <v>203</v>
      </c>
      <c r="B3" s="605" t="s">
        <v>418</v>
      </c>
      <c r="C3" s="377" t="s">
        <v>60</v>
      </c>
    </row>
    <row r="4" spans="1:3" s="466" customFormat="1" ht="15.9" customHeight="1" thickBot="1" x14ac:dyDescent="0.35">
      <c r="A4" s="235"/>
      <c r="B4" s="235"/>
      <c r="C4" s="236" t="str">
        <f>'KV_9.4.1.sz.mell'!C4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CONCATENATE("6.11.1. melléklet ",Z_ALAPADATOK!A7," ",Z_ALAPADATOK!B7," ",Z_ALAPADATOK!C7," ",Z_ALAPADATOK!D7," ",Z_ALAPADATOK!E7," ",Z_ALAPADATOK!F7," ",Z_ALAPADATOK!G7," ",Z_ALAPADATOK!H7)</f>
        <v>6.11.1.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CONCATENATE('Z_6.11.sz.mell'!B2:D2)</f>
        <v>9 kvi név</v>
      </c>
      <c r="C2" s="1838"/>
      <c r="D2" s="1839"/>
      <c r="E2" s="966" t="s">
        <v>618</v>
      </c>
    </row>
    <row r="3" spans="1:5" s="465" customFormat="1" ht="23.4" thickBot="1" x14ac:dyDescent="0.3">
      <c r="A3" s="965" t="s">
        <v>203</v>
      </c>
      <c r="B3" s="1837" t="s">
        <v>417</v>
      </c>
      <c r="C3" s="1838"/>
      <c r="D3" s="1839"/>
      <c r="E3" s="966" t="s">
        <v>59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'Z_6.11.sz.mell'!E4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CONCATENATE('Z_6.11.sz.mell'!E5)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'IB_6.11.1.sz.mell'!C8</f>
        <v>0</v>
      </c>
      <c r="D8" s="322">
        <f>'IB_6.11.1.sz.mell'!D8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'IB_6.11.1.sz.mell'!C9</f>
        <v>0</v>
      </c>
      <c r="D9" s="1481">
        <f>'IB_6.11.1.sz.mell'!D9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'IB_6.11.1.sz.mell'!C10</f>
        <v>0</v>
      </c>
      <c r="D10" s="1519">
        <f>'IB_6.11.1.sz.mell'!D10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'IB_6.11.1.sz.mell'!C11</f>
        <v>0</v>
      </c>
      <c r="D11" s="1519">
        <f>'IB_6.11.1.sz.mell'!D11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'IB_6.11.1.sz.mell'!C12</f>
        <v>0</v>
      </c>
      <c r="D12" s="1519">
        <f>'IB_6.11.1.sz.mell'!D12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'IB_6.11.1.sz.mell'!C13</f>
        <v>0</v>
      </c>
      <c r="D13" s="1519">
        <f>'IB_6.11.1.sz.mell'!D13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'IB_6.11.1.sz.mell'!C14</f>
        <v>0</v>
      </c>
      <c r="D14" s="1519">
        <f>'IB_6.11.1.sz.mell'!D14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'IB_6.11.1.sz.mell'!C15</f>
        <v>0</v>
      </c>
      <c r="D15" s="1519">
        <f>'IB_6.11.1.sz.mell'!D15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'IB_6.11.1.sz.mell'!C16</f>
        <v>0</v>
      </c>
      <c r="D16" s="1520">
        <f>'IB_6.11.1.sz.mell'!D16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'IB_6.11.1.sz.mell'!C17</f>
        <v>0</v>
      </c>
      <c r="D17" s="1519">
        <f>'IB_6.11.1.sz.mell'!D17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'IB_6.11.1.sz.mell'!C18</f>
        <v>0</v>
      </c>
      <c r="D18" s="1363">
        <f>'IB_6.11.1.sz.mell'!D18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'IB_6.11.1.sz.mell'!C19</f>
        <v>0</v>
      </c>
      <c r="D19" s="1363">
        <f>'IB_6.11.1.sz.mell'!D19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'IB_6.11.1.sz.mell'!C20</f>
        <v>0</v>
      </c>
      <c r="D20" s="758">
        <f>'IB_6.11.1.sz.mell'!D20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'IB_6.11.1.sz.mell'!C21</f>
        <v>0</v>
      </c>
      <c r="D21" s="1519">
        <f>'IB_6.11.1.sz.mell'!D21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'IB_6.11.1.sz.mell'!C22</f>
        <v>0</v>
      </c>
      <c r="D22" s="1519">
        <f>'IB_6.11.1.sz.mell'!D22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'IB_6.11.1.sz.mell'!C23</f>
        <v>0</v>
      </c>
      <c r="D23" s="1519">
        <f>'IB_6.11.1.sz.mell'!D23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'IB_6.11.1.sz.mell'!C24</f>
        <v>0</v>
      </c>
      <c r="D24" s="1519">
        <f>'IB_6.11.1.sz.mell'!D24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'IB_6.11.1.sz.mell'!C25</f>
        <v>0</v>
      </c>
      <c r="D25" s="758">
        <f>'IB_6.11.1.sz.mell'!D25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'IB_6.11.1.sz.mell'!C26</f>
        <v>0</v>
      </c>
      <c r="D26" s="758">
        <f>'IB_6.11.1.sz.mell'!D26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'IB_6.11.1.sz.mell'!C27</f>
        <v>0</v>
      </c>
      <c r="D27" s="1521">
        <f>'IB_6.11.1.sz.mell'!D27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'IB_6.11.1.sz.mell'!C28</f>
        <v>0</v>
      </c>
      <c r="D28" s="1367">
        <f>'IB_6.11.1.sz.mell'!D28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'IB_6.11.1.sz.mell'!C29</f>
        <v>0</v>
      </c>
      <c r="D29" s="1522">
        <f>'IB_6.11.1.sz.mell'!D29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'IB_6.11.1.sz.mell'!C30</f>
        <v>0</v>
      </c>
      <c r="D30" s="758">
        <f>'IB_6.11.1.sz.mell'!D30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'IB_6.11.1.sz.mell'!C31</f>
        <v>0</v>
      </c>
      <c r="D31" s="1521">
        <f>'IB_6.11.1.sz.mell'!D31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'IB_6.11.1.sz.mell'!C32</f>
        <v>0</v>
      </c>
      <c r="D32" s="1367">
        <f>'IB_6.11.1.sz.mell'!D32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'IB_6.11.1.sz.mell'!C33</f>
        <v>0</v>
      </c>
      <c r="D33" s="1522">
        <f>'IB_6.11.1.sz.mell'!D33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'IB_6.11.1.sz.mell'!C34</f>
        <v>0</v>
      </c>
      <c r="D34" s="758">
        <f>'IB_6.11.1.sz.mell'!D34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'IB_6.11.1.sz.mell'!C35</f>
        <v>0</v>
      </c>
      <c r="D35" s="758">
        <f>'IB_6.11.1.sz.mell'!D35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'IB_6.11.1.sz.mell'!C36</f>
        <v>0</v>
      </c>
      <c r="D36" s="758">
        <f>'IB_6.11.1.sz.mell'!D36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'IB_6.11.1.sz.mell'!C37</f>
        <v>0</v>
      </c>
      <c r="D37" s="758">
        <f>'IB_6.11.1.sz.mell'!D37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'IB_6.11.1.sz.mell'!C38</f>
        <v>0</v>
      </c>
      <c r="D38" s="1521">
        <f>'IB_6.11.1.sz.mell'!D38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'IB_6.11.1.sz.mell'!C39</f>
        <v>0</v>
      </c>
      <c r="D39" s="1367">
        <f>'IB_6.11.1.sz.mell'!D39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'IB_6.11.1.sz.mell'!C40</f>
        <v>0</v>
      </c>
      <c r="D40" s="1522">
        <f>'IB_6.11.1.sz.mell'!D40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'IB_6.11.1.sz.mell'!C41</f>
        <v>0</v>
      </c>
      <c r="D41" s="971">
        <f>'IB_6.11.1.sz.mell'!D41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'IB_6.11.1.sz.mell'!C45</f>
        <v>0</v>
      </c>
      <c r="D45" s="758">
        <f>'IB_6.11.1.sz.mell'!D45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'IB_6.11.1.sz.mell'!C46</f>
        <v>0</v>
      </c>
      <c r="D46" s="1521">
        <f>'IB_6.11.1.sz.mell'!D46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'IB_6.11.1.sz.mell'!C47</f>
        <v>0</v>
      </c>
      <c r="D47" s="1365">
        <f>'IB_6.11.1.sz.mell'!D47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'IB_6.11.1.sz.mell'!C48</f>
        <v>0</v>
      </c>
      <c r="D48" s="1365">
        <f>'IB_6.11.1.sz.mell'!D48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'IB_6.11.1.sz.mell'!C49</f>
        <v>0</v>
      </c>
      <c r="D49" s="1365">
        <f>'IB_6.11.1.sz.mell'!D49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'IB_6.11.1.sz.mell'!C50</f>
        <v>0</v>
      </c>
      <c r="D50" s="1365">
        <f>'IB_6.11.1.sz.mell'!D50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'IB_6.11.1.sz.mell'!C51</f>
        <v>0</v>
      </c>
      <c r="D51" s="758">
        <f>'IB_6.11.1.sz.mell'!D51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'IB_6.11.1.sz.mell'!C52</f>
        <v>0</v>
      </c>
      <c r="D52" s="1521">
        <f>'IB_6.11.1.sz.mell'!D52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'IB_6.11.1.sz.mell'!C53</f>
        <v>0</v>
      </c>
      <c r="D53" s="1365">
        <f>'IB_6.11.1.sz.mell'!D53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'IB_6.11.1.sz.mell'!C54</f>
        <v>0</v>
      </c>
      <c r="D54" s="1365">
        <f>'IB_6.11.1.sz.mell'!D54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'IB_6.11.1.sz.mell'!C55</f>
        <v>0</v>
      </c>
      <c r="D55" s="1365">
        <f>'IB_6.11.1.sz.mell'!D55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'IB_6.11.1.sz.mell'!C56</f>
        <v>0</v>
      </c>
      <c r="D56" s="758">
        <f>'IB_6.11.1.sz.mell'!D56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'IB_6.11.1.sz.mell'!C57</f>
        <v>0</v>
      </c>
      <c r="D57" s="971">
        <f>'IB_6.11.1.sz.mell'!D57</f>
        <v>0</v>
      </c>
      <c r="E57" s="374">
        <f>+E45+E51+E56</f>
        <v>0</v>
      </c>
    </row>
    <row r="58" spans="1:5" ht="15.15" customHeight="1" thickBot="1" x14ac:dyDescent="0.3">
      <c r="C58" s="633">
        <f>'IB_6.11.1.sz.mell'!C58</f>
        <v>0</v>
      </c>
      <c r="D58" s="633">
        <f>'IB_6.11.1.sz.mell'!D58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'IB_6.11.1.sz.mell'!C59</f>
        <v>0</v>
      </c>
      <c r="D59" s="1508">
        <f>'IB_6.11.1.sz.mell'!D59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'IB_6.11.1.sz.mell'!C60</f>
        <v>0</v>
      </c>
      <c r="D60" s="1508">
        <f>'IB_6.11.1.sz.mell'!D60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sheetPr>
    <tabColor theme="5"/>
  </sheetPr>
  <dimension ref="A1:E60"/>
  <sheetViews>
    <sheetView zoomScale="120" zoomScaleNormal="120" workbookViewId="0">
      <selection activeCell="H5" sqref="H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CONCATENATE("6.11.2. melléklet ",Z_ALAPADATOK!A7," ",Z_ALAPADATOK!B7," ",Z_ALAPADATOK!C7," ",Z_ALAPADATOK!D7," ",Z_ALAPADATOK!E7," ",Z_ALAPADATOK!F7," ",Z_ALAPADATOK!G7," ",Z_ALAPADATOK!H7)</f>
        <v>6.11.2.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CONCATENATE('Z_6.11.1.sz.mell'!B2:D2)</f>
        <v>9 kvi név</v>
      </c>
      <c r="C2" s="1838"/>
      <c r="D2" s="1839"/>
      <c r="E2" s="966" t="s">
        <v>618</v>
      </c>
    </row>
    <row r="3" spans="1:5" s="465" customFormat="1" ht="23.4" thickBot="1" x14ac:dyDescent="0.3">
      <c r="A3" s="965" t="s">
        <v>203</v>
      </c>
      <c r="B3" s="1837" t="s">
        <v>418</v>
      </c>
      <c r="C3" s="1838"/>
      <c r="D3" s="1839"/>
      <c r="E3" s="966" t="s">
        <v>60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'Z_6.11.1.sz.mell'!E4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CONCATENATE('Z_6.11.1.sz.mell'!E5)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'IB_6.11.2.sz.mell'!C8</f>
        <v>0</v>
      </c>
      <c r="D8" s="322">
        <f>'IB_6.11.2.sz.mell'!D8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'IB_6.11.2.sz.mell'!C9</f>
        <v>0</v>
      </c>
      <c r="D9" s="1481">
        <f>'IB_6.11.2.sz.mell'!D9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'IB_6.11.2.sz.mell'!C10</f>
        <v>0</v>
      </c>
      <c r="D10" s="1519">
        <f>'IB_6.11.2.sz.mell'!D10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'IB_6.11.2.sz.mell'!C11</f>
        <v>0</v>
      </c>
      <c r="D11" s="1519">
        <f>'IB_6.11.2.sz.mell'!D11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'IB_6.11.2.sz.mell'!C12</f>
        <v>0</v>
      </c>
      <c r="D12" s="1519">
        <f>'IB_6.11.2.sz.mell'!D12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'IB_6.11.2.sz.mell'!C13</f>
        <v>0</v>
      </c>
      <c r="D13" s="1519">
        <f>'IB_6.11.2.sz.mell'!D13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'IB_6.11.2.sz.mell'!C14</f>
        <v>0</v>
      </c>
      <c r="D14" s="1519">
        <f>'IB_6.11.2.sz.mell'!D14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'IB_6.11.2.sz.mell'!C15</f>
        <v>0</v>
      </c>
      <c r="D15" s="1519">
        <f>'IB_6.11.2.sz.mell'!D15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'IB_6.11.2.sz.mell'!C16</f>
        <v>0</v>
      </c>
      <c r="D16" s="1520">
        <f>'IB_6.11.2.sz.mell'!D16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'IB_6.11.2.sz.mell'!C17</f>
        <v>0</v>
      </c>
      <c r="D17" s="1519">
        <f>'IB_6.11.2.sz.mell'!D17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'IB_6.11.2.sz.mell'!C18</f>
        <v>0</v>
      </c>
      <c r="D18" s="1363">
        <f>'IB_6.11.2.sz.mell'!D18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'IB_6.11.2.sz.mell'!C19</f>
        <v>0</v>
      </c>
      <c r="D19" s="1363">
        <f>'IB_6.11.2.sz.mell'!D19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'IB_6.11.2.sz.mell'!C20</f>
        <v>0</v>
      </c>
      <c r="D20" s="758">
        <f>'IB_6.11.2.sz.mell'!D20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'IB_6.11.2.sz.mell'!C21</f>
        <v>0</v>
      </c>
      <c r="D21" s="1519">
        <f>'IB_6.11.2.sz.mell'!D21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'IB_6.11.2.sz.mell'!C22</f>
        <v>0</v>
      </c>
      <c r="D22" s="1519">
        <f>'IB_6.11.2.sz.mell'!D22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'IB_6.11.2.sz.mell'!C23</f>
        <v>0</v>
      </c>
      <c r="D23" s="1519">
        <f>'IB_6.11.2.sz.mell'!D23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'IB_6.11.2.sz.mell'!C24</f>
        <v>0</v>
      </c>
      <c r="D24" s="1519">
        <f>'IB_6.11.2.sz.mell'!D24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'IB_6.11.2.sz.mell'!C25</f>
        <v>0</v>
      </c>
      <c r="D25" s="758">
        <f>'IB_6.11.2.sz.mell'!D25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'IB_6.11.2.sz.mell'!C26</f>
        <v>0</v>
      </c>
      <c r="D26" s="758">
        <f>'IB_6.11.2.sz.mell'!D26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'IB_6.11.2.sz.mell'!C27</f>
        <v>0</v>
      </c>
      <c r="D27" s="1521">
        <f>'IB_6.11.2.sz.mell'!D27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'IB_6.11.2.sz.mell'!C28</f>
        <v>0</v>
      </c>
      <c r="D28" s="1367">
        <f>'IB_6.11.2.sz.mell'!D28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'IB_6.11.2.sz.mell'!C29</f>
        <v>0</v>
      </c>
      <c r="D29" s="1522">
        <f>'IB_6.11.2.sz.mell'!D29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'IB_6.11.2.sz.mell'!C30</f>
        <v>0</v>
      </c>
      <c r="D30" s="758">
        <f>'IB_6.11.2.sz.mell'!D30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'IB_6.11.2.sz.mell'!C31</f>
        <v>0</v>
      </c>
      <c r="D31" s="1521">
        <f>'IB_6.11.2.sz.mell'!D31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'IB_6.11.2.sz.mell'!C32</f>
        <v>0</v>
      </c>
      <c r="D32" s="1367">
        <f>'IB_6.11.2.sz.mell'!D32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'IB_6.11.2.sz.mell'!C33</f>
        <v>0</v>
      </c>
      <c r="D33" s="1522">
        <f>'IB_6.11.2.sz.mell'!D33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'IB_6.11.2.sz.mell'!C34</f>
        <v>0</v>
      </c>
      <c r="D34" s="758">
        <f>'IB_6.11.2.sz.mell'!D34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'IB_6.11.2.sz.mell'!C35</f>
        <v>0</v>
      </c>
      <c r="D35" s="758">
        <f>'IB_6.11.2.sz.mell'!D35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'IB_6.11.2.sz.mell'!C36</f>
        <v>0</v>
      </c>
      <c r="D36" s="758">
        <f>'IB_6.11.2.sz.mell'!D36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'IB_6.11.2.sz.mell'!C37</f>
        <v>0</v>
      </c>
      <c r="D37" s="758">
        <f>'IB_6.11.2.sz.mell'!D37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'IB_6.11.2.sz.mell'!C38</f>
        <v>0</v>
      </c>
      <c r="D38" s="1521">
        <f>'IB_6.11.2.sz.mell'!D38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'IB_6.11.2.sz.mell'!C39</f>
        <v>0</v>
      </c>
      <c r="D39" s="1367">
        <f>'IB_6.11.2.sz.mell'!D39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'IB_6.11.2.sz.mell'!C40</f>
        <v>0</v>
      </c>
      <c r="D40" s="1522">
        <f>'IB_6.11.2.sz.mell'!D40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'IB_6.11.2.sz.mell'!C41</f>
        <v>0</v>
      </c>
      <c r="D41" s="971">
        <f>'IB_6.11.2.sz.mell'!D41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'IB_6.11.2.sz.mell'!C45</f>
        <v>0</v>
      </c>
      <c r="D45" s="758">
        <f>'IB_6.11.2.sz.mell'!D45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'IB_6.11.2.sz.mell'!C46</f>
        <v>0</v>
      </c>
      <c r="D46" s="1521">
        <f>'IB_6.11.2.sz.mell'!D46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'IB_6.11.2.sz.mell'!C47</f>
        <v>0</v>
      </c>
      <c r="D47" s="1365">
        <f>'IB_6.11.2.sz.mell'!D47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'IB_6.11.2.sz.mell'!C48</f>
        <v>0</v>
      </c>
      <c r="D48" s="1365">
        <f>'IB_6.11.2.sz.mell'!D48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'IB_6.11.2.sz.mell'!C49</f>
        <v>0</v>
      </c>
      <c r="D49" s="1365">
        <f>'IB_6.11.2.sz.mell'!D49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'IB_6.11.2.sz.mell'!C50</f>
        <v>0</v>
      </c>
      <c r="D50" s="1365">
        <f>'IB_6.11.2.sz.mell'!D50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'IB_6.11.2.sz.mell'!C51</f>
        <v>0</v>
      </c>
      <c r="D51" s="758">
        <f>'IB_6.11.2.sz.mell'!D51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'IB_6.11.2.sz.mell'!C52</f>
        <v>0</v>
      </c>
      <c r="D52" s="1521">
        <f>'IB_6.11.2.sz.mell'!D52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'IB_6.11.2.sz.mell'!C53</f>
        <v>0</v>
      </c>
      <c r="D53" s="1365">
        <f>'IB_6.11.2.sz.mell'!D53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'IB_6.11.2.sz.mell'!C54</f>
        <v>0</v>
      </c>
      <c r="D54" s="1365">
        <f>'IB_6.11.2.sz.mell'!D54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'IB_6.11.2.sz.mell'!C55</f>
        <v>0</v>
      </c>
      <c r="D55" s="1365">
        <f>'IB_6.11.2.sz.mell'!D55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'IB_6.11.2.sz.mell'!C56</f>
        <v>0</v>
      </c>
      <c r="D56" s="758">
        <f>'IB_6.11.2.sz.mell'!D56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'IB_6.11.2.sz.mell'!C57</f>
        <v>0</v>
      </c>
      <c r="D57" s="971">
        <f>'IB_6.11.2.sz.mell'!D57</f>
        <v>0</v>
      </c>
      <c r="E57" s="374">
        <f>+E45+E51+E56</f>
        <v>0</v>
      </c>
    </row>
    <row r="58" spans="1:5" ht="15.15" customHeight="1" thickBot="1" x14ac:dyDescent="0.3">
      <c r="C58" s="633">
        <f>'IB_6.11.2.sz.mell'!C58</f>
        <v>0</v>
      </c>
      <c r="D58" s="633">
        <f>'IB_6.11.2.sz.mell'!D58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'IB_6.11.2.sz.mell'!C59</f>
        <v>0</v>
      </c>
      <c r="D59" s="1508">
        <f>'IB_6.11.2.sz.mell'!D59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'IB_6.11.2.sz.mell'!C60</f>
        <v>0</v>
      </c>
      <c r="D60" s="1508">
        <f>'IB_6.11.2.sz.mell'!D60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CONCATENATE("6.11.3. melléklet ",Z_ALAPADATOK!A7," ",Z_ALAPADATOK!B7," ",Z_ALAPADATOK!C7," ",Z_ALAPADATOK!D7," ",Z_ALAPADATOK!E7," ",Z_ALAPADATOK!F7," ",Z_ALAPADATOK!G7," ",Z_ALAPADATOK!H7)</f>
        <v>6.11.3.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CONCATENATE('Z_6.11.2.sz.mell'!B2:D2)</f>
        <v>9 kvi név</v>
      </c>
      <c r="C2" s="1838"/>
      <c r="D2" s="1839"/>
      <c r="E2" s="966" t="s">
        <v>618</v>
      </c>
    </row>
    <row r="3" spans="1:5" s="465" customFormat="1" ht="23.4" thickBot="1" x14ac:dyDescent="0.3">
      <c r="A3" s="965" t="s">
        <v>203</v>
      </c>
      <c r="B3" s="1837" t="s">
        <v>530</v>
      </c>
      <c r="C3" s="1838"/>
      <c r="D3" s="1839"/>
      <c r="E3" s="966" t="s">
        <v>431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'Z_6.11.2.sz.mell'!E4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CONCATENATE('Z_6.11.2.sz.mell'!E5)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'IB_6.11.3.sz.mell'!C8</f>
        <v>0</v>
      </c>
      <c r="D8" s="322">
        <f>'IB_6.11.3.sz.mell'!D8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'IB_6.11.3.sz.mell'!C9</f>
        <v>0</v>
      </c>
      <c r="D9" s="1481">
        <f>'IB_6.11.3.sz.mell'!D9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'IB_6.11.3.sz.mell'!C10</f>
        <v>0</v>
      </c>
      <c r="D10" s="1519">
        <f>'IB_6.11.3.sz.mell'!D10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'IB_6.11.3.sz.mell'!C11</f>
        <v>0</v>
      </c>
      <c r="D11" s="1519">
        <f>'IB_6.11.3.sz.mell'!D11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'IB_6.11.3.sz.mell'!C12</f>
        <v>0</v>
      </c>
      <c r="D12" s="1519">
        <f>'IB_6.11.3.sz.mell'!D12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'IB_6.11.3.sz.mell'!C13</f>
        <v>0</v>
      </c>
      <c r="D13" s="1519">
        <f>'IB_6.11.3.sz.mell'!D13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'IB_6.11.3.sz.mell'!C14</f>
        <v>0</v>
      </c>
      <c r="D14" s="1519">
        <f>'IB_6.11.3.sz.mell'!D14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'IB_6.11.3.sz.mell'!C15</f>
        <v>0</v>
      </c>
      <c r="D15" s="1519">
        <f>'IB_6.11.3.sz.mell'!D15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'IB_6.11.3.sz.mell'!C16</f>
        <v>0</v>
      </c>
      <c r="D16" s="1520">
        <f>'IB_6.11.3.sz.mell'!D16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'IB_6.11.3.sz.mell'!C17</f>
        <v>0</v>
      </c>
      <c r="D17" s="1519">
        <f>'IB_6.11.3.sz.mell'!D17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'IB_6.11.3.sz.mell'!C18</f>
        <v>0</v>
      </c>
      <c r="D18" s="1363">
        <f>'IB_6.11.3.sz.mell'!D18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'IB_6.11.3.sz.mell'!C19</f>
        <v>0</v>
      </c>
      <c r="D19" s="1363">
        <f>'IB_6.11.3.sz.mell'!D19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'IB_6.11.3.sz.mell'!C20</f>
        <v>0</v>
      </c>
      <c r="D20" s="758">
        <f>'IB_6.11.3.sz.mell'!D20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'IB_6.11.3.sz.mell'!C21</f>
        <v>0</v>
      </c>
      <c r="D21" s="1519">
        <f>'IB_6.11.3.sz.mell'!D21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'IB_6.11.3.sz.mell'!C22</f>
        <v>0</v>
      </c>
      <c r="D22" s="1519">
        <f>'IB_6.11.3.sz.mell'!D22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'IB_6.11.3.sz.mell'!C23</f>
        <v>0</v>
      </c>
      <c r="D23" s="1519">
        <f>'IB_6.11.3.sz.mell'!D23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'IB_6.11.3.sz.mell'!C24</f>
        <v>0</v>
      </c>
      <c r="D24" s="1519">
        <f>'IB_6.11.3.sz.mell'!D24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'IB_6.11.3.sz.mell'!C25</f>
        <v>0</v>
      </c>
      <c r="D25" s="758">
        <f>'IB_6.11.3.sz.mell'!D25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'IB_6.11.3.sz.mell'!C26</f>
        <v>0</v>
      </c>
      <c r="D26" s="758">
        <f>'IB_6.11.3.sz.mell'!D26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'IB_6.11.3.sz.mell'!C27</f>
        <v>0</v>
      </c>
      <c r="D27" s="1521">
        <f>'IB_6.11.3.sz.mell'!D27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'IB_6.11.3.sz.mell'!C28</f>
        <v>0</v>
      </c>
      <c r="D28" s="1367">
        <f>'IB_6.11.3.sz.mell'!D28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'IB_6.11.3.sz.mell'!C29</f>
        <v>0</v>
      </c>
      <c r="D29" s="1522">
        <f>'IB_6.11.3.sz.mell'!D29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'IB_6.11.3.sz.mell'!C30</f>
        <v>0</v>
      </c>
      <c r="D30" s="758">
        <f>'IB_6.11.3.sz.mell'!D30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'IB_6.11.3.sz.mell'!C31</f>
        <v>0</v>
      </c>
      <c r="D31" s="1521">
        <f>'IB_6.11.3.sz.mell'!D31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'IB_6.11.3.sz.mell'!C32</f>
        <v>0</v>
      </c>
      <c r="D32" s="1367">
        <f>'IB_6.11.3.sz.mell'!D32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'IB_6.11.3.sz.mell'!C33</f>
        <v>0</v>
      </c>
      <c r="D33" s="1522">
        <f>'IB_6.11.3.sz.mell'!D33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'IB_6.11.3.sz.mell'!C34</f>
        <v>0</v>
      </c>
      <c r="D34" s="758">
        <f>'IB_6.11.3.sz.mell'!D34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'IB_6.11.3.sz.mell'!C35</f>
        <v>0</v>
      </c>
      <c r="D35" s="758">
        <f>'IB_6.11.3.sz.mell'!D35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'IB_6.11.3.sz.mell'!C36</f>
        <v>0</v>
      </c>
      <c r="D36" s="758">
        <f>'IB_6.11.3.sz.mell'!D36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'IB_6.11.3.sz.mell'!C37</f>
        <v>0</v>
      </c>
      <c r="D37" s="758">
        <f>'IB_6.11.3.sz.mell'!D37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'IB_6.11.3.sz.mell'!C38</f>
        <v>0</v>
      </c>
      <c r="D38" s="1521">
        <f>'IB_6.11.3.sz.mell'!D38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'IB_6.11.3.sz.mell'!C39</f>
        <v>0</v>
      </c>
      <c r="D39" s="1367">
        <f>'IB_6.11.3.sz.mell'!D39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'IB_6.11.3.sz.mell'!C40</f>
        <v>0</v>
      </c>
      <c r="D40" s="1522">
        <f>'IB_6.11.3.sz.mell'!D40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'IB_6.11.3.sz.mell'!C41</f>
        <v>0</v>
      </c>
      <c r="D41" s="971">
        <f>'IB_6.11.3.sz.mell'!D41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'IB_6.11.3.sz.mell'!C45</f>
        <v>0</v>
      </c>
      <c r="D45" s="758">
        <f>'IB_6.11.3.sz.mell'!D45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'IB_6.11.3.sz.mell'!C46</f>
        <v>0</v>
      </c>
      <c r="D46" s="1521">
        <f>'IB_6.11.3.sz.mell'!D46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'IB_6.11.3.sz.mell'!C47</f>
        <v>0</v>
      </c>
      <c r="D47" s="1365">
        <f>'IB_6.11.3.sz.mell'!D47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'IB_6.11.3.sz.mell'!C48</f>
        <v>0</v>
      </c>
      <c r="D48" s="1365">
        <f>'IB_6.11.3.sz.mell'!D48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'IB_6.11.3.sz.mell'!C49</f>
        <v>0</v>
      </c>
      <c r="D49" s="1365">
        <f>'IB_6.11.3.sz.mell'!D49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'IB_6.11.3.sz.mell'!C50</f>
        <v>0</v>
      </c>
      <c r="D50" s="1365">
        <f>'IB_6.11.3.sz.mell'!D50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'IB_6.11.3.sz.mell'!C51</f>
        <v>0</v>
      </c>
      <c r="D51" s="758">
        <f>'IB_6.11.3.sz.mell'!D51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'IB_6.11.3.sz.mell'!C52</f>
        <v>0</v>
      </c>
      <c r="D52" s="1521">
        <f>'IB_6.11.3.sz.mell'!D52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'IB_6.11.3.sz.mell'!C53</f>
        <v>0</v>
      </c>
      <c r="D53" s="1365">
        <f>'IB_6.11.3.sz.mell'!D53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'IB_6.11.3.sz.mell'!C54</f>
        <v>0</v>
      </c>
      <c r="D54" s="1365">
        <f>'IB_6.11.3.sz.mell'!D54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'IB_6.11.3.sz.mell'!C55</f>
        <v>0</v>
      </c>
      <c r="D55" s="1365">
        <f>'IB_6.11.3.sz.mell'!D55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'IB_6.11.3.sz.mell'!C56</f>
        <v>0</v>
      </c>
      <c r="D56" s="758">
        <f>'IB_6.11.3.sz.mell'!D56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'IB_6.11.3.sz.mell'!C57</f>
        <v>0</v>
      </c>
      <c r="D57" s="971">
        <f>'IB_6.11.3.sz.mell'!D57</f>
        <v>0</v>
      </c>
      <c r="E57" s="374">
        <f>+E45+E51+E56</f>
        <v>0</v>
      </c>
    </row>
    <row r="58" spans="1:5" ht="15.15" customHeight="1" thickBot="1" x14ac:dyDescent="0.3">
      <c r="C58" s="633">
        <f>'IB_6.11.3.sz.mell'!C58</f>
        <v>0</v>
      </c>
      <c r="D58" s="633">
        <f>'IB_6.11.3.sz.mell'!D58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'IB_6.11.3.sz.mell'!C59</f>
        <v>0</v>
      </c>
      <c r="D59" s="1508">
        <f>'IB_6.11.3.sz.mell'!D59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'IB_6.11.3.sz.mell'!C60</f>
        <v>0</v>
      </c>
      <c r="D60" s="1508">
        <f>'IB_6.11.3.sz.mell'!D60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832" t="str">
        <f>CONCATENATE("6.12. melléklet ",Z_ALAPADATOK!A7," ",Z_ALAPADATOK!B7," ",Z_ALAPADATOK!C7," ",Z_ALAPADATOK!D7," ",Z_ALAPADATOK!E7," ",Z_ALAPADATOK!F7," ",Z_ALAPADATOK!G7," ",Z_ALAPADATOK!H7)</f>
        <v>6.12. melléklet a …. / 2020 ( … ) önkormányzati rendelethez</v>
      </c>
      <c r="C1" s="1833"/>
      <c r="D1" s="1833"/>
      <c r="E1" s="1833"/>
    </row>
    <row r="2" spans="1:5" s="465" customFormat="1" ht="25.5" customHeight="1" thickBot="1" x14ac:dyDescent="0.3">
      <c r="A2" s="965" t="s">
        <v>848</v>
      </c>
      <c r="B2" s="1837" t="str">
        <f>CONCATENATE(Z_ALAPADATOK!B31)</f>
        <v>10 kvi név</v>
      </c>
      <c r="C2" s="1838"/>
      <c r="D2" s="1839"/>
      <c r="E2" s="966" t="s">
        <v>619</v>
      </c>
    </row>
    <row r="3" spans="1:5" s="465" customFormat="1" ht="23.4" thickBot="1" x14ac:dyDescent="0.3">
      <c r="A3" s="965" t="s">
        <v>203</v>
      </c>
      <c r="B3" s="1837" t="s">
        <v>398</v>
      </c>
      <c r="C3" s="1838"/>
      <c r="D3" s="1839"/>
      <c r="E3" s="966" t="s">
        <v>54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'Z_6.2.3.sz.mell'!E4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CONCATENATE('Z_6.11.3.sz.mell'!E5)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'IB_6.12.sz.mell'!C8</f>
        <v>0</v>
      </c>
      <c r="D8" s="322">
        <f>'IB_6.12.sz.mell'!D8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'IB_6.12.sz.mell'!C9</f>
        <v>0</v>
      </c>
      <c r="D9" s="1481">
        <f>'IB_6.12.sz.mell'!D9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'IB_6.12.sz.mell'!C10</f>
        <v>0</v>
      </c>
      <c r="D10" s="1519">
        <f>'IB_6.12.sz.mell'!D10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'IB_6.12.sz.mell'!C11</f>
        <v>0</v>
      </c>
      <c r="D11" s="1519">
        <f>'IB_6.12.sz.mell'!D11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'IB_6.12.sz.mell'!C12</f>
        <v>0</v>
      </c>
      <c r="D12" s="1519">
        <f>'IB_6.12.sz.mell'!D12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'IB_6.12.sz.mell'!C13</f>
        <v>0</v>
      </c>
      <c r="D13" s="1519">
        <f>'IB_6.12.sz.mell'!D13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'IB_6.12.sz.mell'!C14</f>
        <v>0</v>
      </c>
      <c r="D14" s="1519">
        <f>'IB_6.12.sz.mell'!D14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'IB_6.12.sz.mell'!C15</f>
        <v>0</v>
      </c>
      <c r="D15" s="1519">
        <f>'IB_6.12.sz.mell'!D15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'IB_6.12.sz.mell'!C16</f>
        <v>0</v>
      </c>
      <c r="D16" s="1520">
        <f>'IB_6.12.sz.mell'!D16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'IB_6.12.sz.mell'!C17</f>
        <v>0</v>
      </c>
      <c r="D17" s="1519">
        <f>'IB_6.12.sz.mell'!D17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'IB_6.12.sz.mell'!C18</f>
        <v>0</v>
      </c>
      <c r="D18" s="1363">
        <f>'IB_6.12.sz.mell'!D18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'IB_6.12.sz.mell'!C19</f>
        <v>0</v>
      </c>
      <c r="D19" s="1363">
        <f>'IB_6.12.sz.mell'!D19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'IB_6.12.sz.mell'!C20</f>
        <v>0</v>
      </c>
      <c r="D20" s="758">
        <f>'IB_6.12.sz.mell'!D20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'IB_6.12.sz.mell'!C21</f>
        <v>0</v>
      </c>
      <c r="D21" s="1519">
        <f>'IB_6.12.sz.mell'!D21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'IB_6.12.sz.mell'!C22</f>
        <v>0</v>
      </c>
      <c r="D22" s="1519">
        <f>'IB_6.12.sz.mell'!D22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'IB_6.12.sz.mell'!C23</f>
        <v>0</v>
      </c>
      <c r="D23" s="1519">
        <f>'IB_6.12.sz.mell'!D23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'IB_6.12.sz.mell'!C24</f>
        <v>0</v>
      </c>
      <c r="D24" s="1519">
        <f>'IB_6.12.sz.mell'!D24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'IB_6.12.sz.mell'!C25</f>
        <v>0</v>
      </c>
      <c r="D25" s="758">
        <f>'IB_6.12.sz.mell'!D25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'IB_6.12.sz.mell'!C26</f>
        <v>0</v>
      </c>
      <c r="D26" s="758">
        <f>'IB_6.12.sz.mell'!D26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'IB_6.12.sz.mell'!C27</f>
        <v>0</v>
      </c>
      <c r="D27" s="1521">
        <f>'IB_6.12.sz.mell'!D27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'IB_6.12.sz.mell'!C28</f>
        <v>0</v>
      </c>
      <c r="D28" s="1367">
        <f>'IB_6.12.sz.mell'!D28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'IB_6.12.sz.mell'!C29</f>
        <v>0</v>
      </c>
      <c r="D29" s="1522">
        <f>'IB_6.12.sz.mell'!D29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'IB_6.12.sz.mell'!C30</f>
        <v>0</v>
      </c>
      <c r="D30" s="758">
        <f>'IB_6.12.sz.mell'!D30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'IB_6.12.sz.mell'!C31</f>
        <v>0</v>
      </c>
      <c r="D31" s="1521">
        <f>'IB_6.12.sz.mell'!D31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'IB_6.12.sz.mell'!C32</f>
        <v>0</v>
      </c>
      <c r="D32" s="1367">
        <f>'IB_6.12.sz.mell'!D32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'IB_6.12.sz.mell'!C33</f>
        <v>0</v>
      </c>
      <c r="D33" s="1522">
        <f>'IB_6.12.sz.mell'!D33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'IB_6.12.sz.mell'!C34</f>
        <v>0</v>
      </c>
      <c r="D34" s="758">
        <f>'IB_6.12.sz.mell'!D34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'IB_6.12.sz.mell'!C35</f>
        <v>0</v>
      </c>
      <c r="D35" s="758">
        <f>'IB_6.12.sz.mell'!D35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'IB_6.12.sz.mell'!C36</f>
        <v>0</v>
      </c>
      <c r="D36" s="758">
        <f>'IB_6.12.sz.mell'!D36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'IB_6.12.sz.mell'!C37</f>
        <v>0</v>
      </c>
      <c r="D37" s="758">
        <f>'IB_6.12.sz.mell'!D37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'IB_6.12.sz.mell'!C38</f>
        <v>0</v>
      </c>
      <c r="D38" s="1521">
        <f>'IB_6.12.sz.mell'!D38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'IB_6.12.sz.mell'!C39</f>
        <v>0</v>
      </c>
      <c r="D39" s="1367">
        <f>'IB_6.12.sz.mell'!D39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'IB_6.12.sz.mell'!C40</f>
        <v>0</v>
      </c>
      <c r="D40" s="1522">
        <f>'IB_6.12.sz.mell'!D40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'IB_6.12.sz.mell'!C41</f>
        <v>0</v>
      </c>
      <c r="D41" s="971">
        <f>'IB_6.12.sz.mell'!D41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'IB_6.12.sz.mell'!C45</f>
        <v>0</v>
      </c>
      <c r="D45" s="758">
        <f>'IB_6.12.sz.mell'!D45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'IB_6.12.sz.mell'!C46</f>
        <v>0</v>
      </c>
      <c r="D46" s="1521">
        <f>'IB_6.12.sz.mell'!D46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'IB_6.12.sz.mell'!C47</f>
        <v>0</v>
      </c>
      <c r="D47" s="1365">
        <f>'IB_6.12.sz.mell'!D47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'IB_6.12.sz.mell'!C48</f>
        <v>0</v>
      </c>
      <c r="D48" s="1365">
        <f>'IB_6.12.sz.mell'!D48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'IB_6.12.sz.mell'!C49</f>
        <v>0</v>
      </c>
      <c r="D49" s="1365">
        <f>'IB_6.12.sz.mell'!D49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'IB_6.12.sz.mell'!C50</f>
        <v>0</v>
      </c>
      <c r="D50" s="1365">
        <f>'IB_6.12.sz.mell'!D50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'IB_6.12.sz.mell'!C51</f>
        <v>0</v>
      </c>
      <c r="D51" s="758">
        <f>'IB_6.12.sz.mell'!D51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'IB_6.12.sz.mell'!C52</f>
        <v>0</v>
      </c>
      <c r="D52" s="1521">
        <f>'IB_6.12.sz.mell'!D52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'IB_6.12.sz.mell'!C53</f>
        <v>0</v>
      </c>
      <c r="D53" s="1365">
        <f>'IB_6.12.sz.mell'!D53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'IB_6.12.sz.mell'!C54</f>
        <v>0</v>
      </c>
      <c r="D54" s="1365">
        <f>'IB_6.12.sz.mell'!D54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'IB_6.12.sz.mell'!C55</f>
        <v>0</v>
      </c>
      <c r="D55" s="1365">
        <f>'IB_6.12.sz.mell'!D55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'IB_6.12.sz.mell'!C56</f>
        <v>0</v>
      </c>
      <c r="D56" s="758">
        <f>'IB_6.12.sz.mell'!D56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'IB_6.12.sz.mell'!C57</f>
        <v>0</v>
      </c>
      <c r="D57" s="971">
        <f>'IB_6.12.sz.mell'!D57</f>
        <v>0</v>
      </c>
      <c r="E57" s="374">
        <f>+E45+E51+E56</f>
        <v>0</v>
      </c>
    </row>
    <row r="58" spans="1:5" ht="15.15" customHeight="1" thickBot="1" x14ac:dyDescent="0.3">
      <c r="C58" s="633">
        <f>'IB_6.12.sz.mell'!C58</f>
        <v>0</v>
      </c>
      <c r="D58" s="633">
        <f>'IB_6.12.sz.mell'!D58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'IB_6.12.sz.mell'!C59</f>
        <v>0</v>
      </c>
      <c r="D59" s="1508">
        <f>'IB_6.12.sz.mell'!D59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'IB_6.12.sz.mell'!C60</f>
        <v>0</v>
      </c>
      <c r="D60" s="1508">
        <f>'IB_6.12.sz.mell'!D60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CONCATENATE("6.12.1. melléklet ",Z_ALAPADATOK!A7," ",Z_ALAPADATOK!B7," ",Z_ALAPADATOK!C7," ",Z_ALAPADATOK!D7," ",Z_ALAPADATOK!E7," ",Z_ALAPADATOK!F7," ",Z_ALAPADATOK!G7," ",Z_ALAPADATOK!H7)</f>
        <v>6.12.1.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CONCATENATE('Z_6.12.sz.mell'!B2:D2)</f>
        <v>10 kvi név</v>
      </c>
      <c r="C2" s="1838"/>
      <c r="D2" s="1839"/>
      <c r="E2" s="966" t="s">
        <v>619</v>
      </c>
    </row>
    <row r="3" spans="1:5" s="465" customFormat="1" ht="23.4" thickBot="1" x14ac:dyDescent="0.3">
      <c r="A3" s="965" t="s">
        <v>203</v>
      </c>
      <c r="B3" s="1837" t="s">
        <v>417</v>
      </c>
      <c r="C3" s="1838"/>
      <c r="D3" s="1839"/>
      <c r="E3" s="966" t="s">
        <v>59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'Z_6.12.sz.mell'!E4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CONCATENATE('Z_6.12.sz.mell'!E5)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'IB_6.12.1.sz.mell'!C8</f>
        <v>0</v>
      </c>
      <c r="D8" s="322">
        <f>'IB_6.12.1.sz.mell'!D8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'IB_6.12.1.sz.mell'!C9</f>
        <v>0</v>
      </c>
      <c r="D9" s="1481">
        <f>'IB_6.12.1.sz.mell'!D9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'IB_6.12.1.sz.mell'!C10</f>
        <v>0</v>
      </c>
      <c r="D10" s="1519">
        <f>'IB_6.12.1.sz.mell'!D10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'IB_6.12.1.sz.mell'!C11</f>
        <v>0</v>
      </c>
      <c r="D11" s="1519">
        <f>'IB_6.12.1.sz.mell'!D11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'IB_6.12.1.sz.mell'!C12</f>
        <v>0</v>
      </c>
      <c r="D12" s="1519">
        <f>'IB_6.12.1.sz.mell'!D12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'IB_6.12.1.sz.mell'!C13</f>
        <v>0</v>
      </c>
      <c r="D13" s="1519">
        <f>'IB_6.12.1.sz.mell'!D13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'IB_6.12.1.sz.mell'!C14</f>
        <v>0</v>
      </c>
      <c r="D14" s="1519">
        <f>'IB_6.12.1.sz.mell'!D14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'IB_6.12.1.sz.mell'!C15</f>
        <v>0</v>
      </c>
      <c r="D15" s="1519">
        <f>'IB_6.12.1.sz.mell'!D15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'IB_6.12.1.sz.mell'!C16</f>
        <v>0</v>
      </c>
      <c r="D16" s="1520">
        <f>'IB_6.12.1.sz.mell'!D16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'IB_6.12.1.sz.mell'!C17</f>
        <v>0</v>
      </c>
      <c r="D17" s="1519">
        <f>'IB_6.12.1.sz.mell'!D17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'IB_6.12.1.sz.mell'!C18</f>
        <v>0</v>
      </c>
      <c r="D18" s="1363">
        <f>'IB_6.12.1.sz.mell'!D18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'IB_6.12.1.sz.mell'!C19</f>
        <v>0</v>
      </c>
      <c r="D19" s="1363">
        <f>'IB_6.12.1.sz.mell'!D19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'IB_6.12.1.sz.mell'!C20</f>
        <v>0</v>
      </c>
      <c r="D20" s="758">
        <f>'IB_6.12.1.sz.mell'!D20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'IB_6.12.1.sz.mell'!C21</f>
        <v>0</v>
      </c>
      <c r="D21" s="1519">
        <f>'IB_6.12.1.sz.mell'!D21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'IB_6.12.1.sz.mell'!C22</f>
        <v>0</v>
      </c>
      <c r="D22" s="1519">
        <f>'IB_6.12.1.sz.mell'!D22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'IB_6.12.1.sz.mell'!C23</f>
        <v>0</v>
      </c>
      <c r="D23" s="1519">
        <f>'IB_6.12.1.sz.mell'!D23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'IB_6.12.1.sz.mell'!C24</f>
        <v>0</v>
      </c>
      <c r="D24" s="1519">
        <f>'IB_6.12.1.sz.mell'!D24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'IB_6.12.1.sz.mell'!C25</f>
        <v>0</v>
      </c>
      <c r="D25" s="758">
        <f>'IB_6.12.1.sz.mell'!D25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'IB_6.12.1.sz.mell'!C26</f>
        <v>0</v>
      </c>
      <c r="D26" s="758">
        <f>'IB_6.12.1.sz.mell'!D26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'IB_6.12.1.sz.mell'!C27</f>
        <v>0</v>
      </c>
      <c r="D27" s="1521">
        <f>'IB_6.12.1.sz.mell'!D27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'IB_6.12.1.sz.mell'!C28</f>
        <v>0</v>
      </c>
      <c r="D28" s="1367">
        <f>'IB_6.12.1.sz.mell'!D28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'IB_6.12.1.sz.mell'!C29</f>
        <v>0</v>
      </c>
      <c r="D29" s="1522">
        <f>'IB_6.12.1.sz.mell'!D29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'IB_6.12.1.sz.mell'!C30</f>
        <v>0</v>
      </c>
      <c r="D30" s="758">
        <f>'IB_6.12.1.sz.mell'!D30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'IB_6.12.1.sz.mell'!C31</f>
        <v>0</v>
      </c>
      <c r="D31" s="1521">
        <f>'IB_6.12.1.sz.mell'!D31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'IB_6.12.1.sz.mell'!C32</f>
        <v>0</v>
      </c>
      <c r="D32" s="1367">
        <f>'IB_6.12.1.sz.mell'!D32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'IB_6.12.1.sz.mell'!C33</f>
        <v>0</v>
      </c>
      <c r="D33" s="1522">
        <f>'IB_6.12.1.sz.mell'!D33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'IB_6.12.1.sz.mell'!C34</f>
        <v>0</v>
      </c>
      <c r="D34" s="758">
        <f>'IB_6.12.1.sz.mell'!D34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'IB_6.12.1.sz.mell'!C35</f>
        <v>0</v>
      </c>
      <c r="D35" s="758">
        <f>'IB_6.12.1.sz.mell'!D35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'IB_6.12.1.sz.mell'!C36</f>
        <v>0</v>
      </c>
      <c r="D36" s="758">
        <f>'IB_6.12.1.sz.mell'!D36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'IB_6.12.1.sz.mell'!C37</f>
        <v>0</v>
      </c>
      <c r="D37" s="758">
        <f>'IB_6.12.1.sz.mell'!D37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'IB_6.12.1.sz.mell'!C38</f>
        <v>0</v>
      </c>
      <c r="D38" s="1521">
        <f>'IB_6.12.1.sz.mell'!D38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'IB_6.12.1.sz.mell'!C39</f>
        <v>0</v>
      </c>
      <c r="D39" s="1367">
        <f>'IB_6.12.1.sz.mell'!D39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'IB_6.12.1.sz.mell'!C40</f>
        <v>0</v>
      </c>
      <c r="D40" s="1522">
        <f>'IB_6.12.1.sz.mell'!D40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'IB_6.12.1.sz.mell'!C41</f>
        <v>0</v>
      </c>
      <c r="D41" s="971">
        <f>'IB_6.12.1.sz.mell'!D41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'IB_6.12.1.sz.mell'!C45</f>
        <v>0</v>
      </c>
      <c r="D45" s="758">
        <f>'IB_6.12.1.sz.mell'!D45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'IB_6.12.1.sz.mell'!C46</f>
        <v>0</v>
      </c>
      <c r="D46" s="1521">
        <f>'IB_6.12.1.sz.mell'!D46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'IB_6.12.1.sz.mell'!C47</f>
        <v>0</v>
      </c>
      <c r="D47" s="1365">
        <f>'IB_6.12.1.sz.mell'!D47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'IB_6.12.1.sz.mell'!C48</f>
        <v>0</v>
      </c>
      <c r="D48" s="1365">
        <f>'IB_6.12.1.sz.mell'!D48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'IB_6.12.1.sz.mell'!C49</f>
        <v>0</v>
      </c>
      <c r="D49" s="1365">
        <f>'IB_6.12.1.sz.mell'!D49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'IB_6.12.1.sz.mell'!C50</f>
        <v>0</v>
      </c>
      <c r="D50" s="1365">
        <f>'IB_6.12.1.sz.mell'!D50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'IB_6.12.1.sz.mell'!C51</f>
        <v>0</v>
      </c>
      <c r="D51" s="758">
        <f>'IB_6.12.1.sz.mell'!D51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'IB_6.12.1.sz.mell'!C52</f>
        <v>0</v>
      </c>
      <c r="D52" s="1521">
        <f>'IB_6.12.1.sz.mell'!D52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'IB_6.12.1.sz.mell'!C53</f>
        <v>0</v>
      </c>
      <c r="D53" s="1365">
        <f>'IB_6.12.1.sz.mell'!D53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'IB_6.12.1.sz.mell'!C54</f>
        <v>0</v>
      </c>
      <c r="D54" s="1365">
        <f>'IB_6.12.1.sz.mell'!D54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'IB_6.12.1.sz.mell'!C55</f>
        <v>0</v>
      </c>
      <c r="D55" s="1365">
        <f>'IB_6.12.1.sz.mell'!D55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'IB_6.12.1.sz.mell'!C56</f>
        <v>0</v>
      </c>
      <c r="D56" s="758">
        <f>'IB_6.12.1.sz.mell'!D56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'IB_6.12.1.sz.mell'!C57</f>
        <v>0</v>
      </c>
      <c r="D57" s="971">
        <f>'IB_6.12.1.sz.mell'!D57</f>
        <v>0</v>
      </c>
      <c r="E57" s="374">
        <f>+E45+E51+E56</f>
        <v>0</v>
      </c>
    </row>
    <row r="58" spans="1:5" ht="15.15" customHeight="1" thickBot="1" x14ac:dyDescent="0.3">
      <c r="C58" s="633">
        <f>'IB_6.12.1.sz.mell'!C58</f>
        <v>0</v>
      </c>
      <c r="D58" s="633">
        <f>'IB_6.12.1.sz.mell'!D58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'IB_6.12.1.sz.mell'!C59</f>
        <v>0</v>
      </c>
      <c r="D59" s="1508">
        <f>'IB_6.12.1.sz.mell'!D59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'IB_6.12.1.sz.mell'!C60</f>
        <v>0</v>
      </c>
      <c r="D60" s="1508">
        <f>'IB_6.12.1.sz.mell'!D60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sheetPr>
    <tabColor theme="5"/>
  </sheetPr>
  <dimension ref="A1:E60"/>
  <sheetViews>
    <sheetView zoomScale="120" zoomScaleNormal="120" workbookViewId="0">
      <selection activeCell="G5" sqref="G5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CONCATENATE("6.12.2. melléklet ",Z_ALAPADATOK!A7," ",Z_ALAPADATOK!B7," ",Z_ALAPADATOK!C7," ",Z_ALAPADATOK!D7," ",Z_ALAPADATOK!E7," ",Z_ALAPADATOK!F7," ",Z_ALAPADATOK!G7," ",Z_ALAPADATOK!H7)</f>
        <v>6.12.2.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CONCATENATE('Z_6.12.1.sz.mell'!B2:D2)</f>
        <v>10 kvi név</v>
      </c>
      <c r="C2" s="1838"/>
      <c r="D2" s="1839"/>
      <c r="E2" s="966" t="s">
        <v>619</v>
      </c>
    </row>
    <row r="3" spans="1:5" s="465" customFormat="1" ht="23.4" thickBot="1" x14ac:dyDescent="0.3">
      <c r="A3" s="965" t="s">
        <v>203</v>
      </c>
      <c r="B3" s="1837" t="s">
        <v>418</v>
      </c>
      <c r="C3" s="1838"/>
      <c r="D3" s="1839"/>
      <c r="E3" s="966" t="s">
        <v>60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'Z_6.12.1.sz.mell'!E4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CONCATENATE('Z_6.12.1.sz.mell'!E5)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'IB_6.12.2.sz.mell'!C8</f>
        <v>0</v>
      </c>
      <c r="D8" s="322">
        <f>'IB_6.12.2.sz.mell'!D8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'IB_6.12.2.sz.mell'!C9</f>
        <v>0</v>
      </c>
      <c r="D9" s="1481">
        <f>'IB_6.12.2.sz.mell'!D9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'IB_6.12.2.sz.mell'!C10</f>
        <v>0</v>
      </c>
      <c r="D10" s="1519">
        <f>'IB_6.12.2.sz.mell'!D10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'IB_6.12.2.sz.mell'!C11</f>
        <v>0</v>
      </c>
      <c r="D11" s="1519">
        <f>'IB_6.12.2.sz.mell'!D11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'IB_6.12.2.sz.mell'!C12</f>
        <v>0</v>
      </c>
      <c r="D12" s="1519">
        <f>'IB_6.12.2.sz.mell'!D12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'IB_6.12.2.sz.mell'!C13</f>
        <v>0</v>
      </c>
      <c r="D13" s="1519">
        <f>'IB_6.12.2.sz.mell'!D13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'IB_6.12.2.sz.mell'!C14</f>
        <v>0</v>
      </c>
      <c r="D14" s="1519">
        <f>'IB_6.12.2.sz.mell'!D14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'IB_6.12.2.sz.mell'!C15</f>
        <v>0</v>
      </c>
      <c r="D15" s="1519">
        <f>'IB_6.12.2.sz.mell'!D15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'IB_6.12.2.sz.mell'!C16</f>
        <v>0</v>
      </c>
      <c r="D16" s="1520">
        <f>'IB_6.12.2.sz.mell'!D16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'IB_6.12.2.sz.mell'!C17</f>
        <v>0</v>
      </c>
      <c r="D17" s="1519">
        <f>'IB_6.12.2.sz.mell'!D17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'IB_6.12.2.sz.mell'!C18</f>
        <v>0</v>
      </c>
      <c r="D18" s="1363">
        <f>'IB_6.12.2.sz.mell'!D18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'IB_6.12.2.sz.mell'!C19</f>
        <v>0</v>
      </c>
      <c r="D19" s="1363">
        <f>'IB_6.12.2.sz.mell'!D19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'IB_6.12.2.sz.mell'!C20</f>
        <v>0</v>
      </c>
      <c r="D20" s="758">
        <f>'IB_6.12.2.sz.mell'!D20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'IB_6.12.2.sz.mell'!C21</f>
        <v>0</v>
      </c>
      <c r="D21" s="1519">
        <f>'IB_6.12.2.sz.mell'!D21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'IB_6.12.2.sz.mell'!C22</f>
        <v>0</v>
      </c>
      <c r="D22" s="1519">
        <f>'IB_6.12.2.sz.mell'!D22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'IB_6.12.2.sz.mell'!C23</f>
        <v>0</v>
      </c>
      <c r="D23" s="1519">
        <f>'IB_6.12.2.sz.mell'!D23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'IB_6.12.2.sz.mell'!C24</f>
        <v>0</v>
      </c>
      <c r="D24" s="1519">
        <f>'IB_6.12.2.sz.mell'!D24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'IB_6.12.2.sz.mell'!C25</f>
        <v>0</v>
      </c>
      <c r="D25" s="758">
        <f>'IB_6.12.2.sz.mell'!D25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'IB_6.12.2.sz.mell'!C26</f>
        <v>0</v>
      </c>
      <c r="D26" s="758">
        <f>'IB_6.12.2.sz.mell'!D26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'IB_6.12.2.sz.mell'!C27</f>
        <v>0</v>
      </c>
      <c r="D27" s="1521">
        <f>'IB_6.12.2.sz.mell'!D27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'IB_6.12.2.sz.mell'!C28</f>
        <v>0</v>
      </c>
      <c r="D28" s="1367">
        <f>'IB_6.12.2.sz.mell'!D28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'IB_6.12.2.sz.mell'!C29</f>
        <v>0</v>
      </c>
      <c r="D29" s="1522">
        <f>'IB_6.12.2.sz.mell'!D29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'IB_6.12.2.sz.mell'!C30</f>
        <v>0</v>
      </c>
      <c r="D30" s="758">
        <f>'IB_6.12.2.sz.mell'!D30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'IB_6.12.2.sz.mell'!C31</f>
        <v>0</v>
      </c>
      <c r="D31" s="1521">
        <f>'IB_6.12.2.sz.mell'!D31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'IB_6.12.2.sz.mell'!C32</f>
        <v>0</v>
      </c>
      <c r="D32" s="1367">
        <f>'IB_6.12.2.sz.mell'!D32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'IB_6.12.2.sz.mell'!C33</f>
        <v>0</v>
      </c>
      <c r="D33" s="1522">
        <f>'IB_6.12.2.sz.mell'!D33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'IB_6.12.2.sz.mell'!C34</f>
        <v>0</v>
      </c>
      <c r="D34" s="758">
        <f>'IB_6.12.2.sz.mell'!D34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'IB_6.12.2.sz.mell'!C35</f>
        <v>0</v>
      </c>
      <c r="D35" s="758">
        <f>'IB_6.12.2.sz.mell'!D35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'IB_6.12.2.sz.mell'!C36</f>
        <v>0</v>
      </c>
      <c r="D36" s="758">
        <f>'IB_6.12.2.sz.mell'!D36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'IB_6.12.2.sz.mell'!C37</f>
        <v>0</v>
      </c>
      <c r="D37" s="758">
        <f>'IB_6.12.2.sz.mell'!D37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'IB_6.12.2.sz.mell'!C38</f>
        <v>0</v>
      </c>
      <c r="D38" s="1521">
        <f>'IB_6.12.2.sz.mell'!D38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'IB_6.12.2.sz.mell'!C39</f>
        <v>0</v>
      </c>
      <c r="D39" s="1367">
        <f>'IB_6.12.2.sz.mell'!D39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'IB_6.12.2.sz.mell'!C40</f>
        <v>0</v>
      </c>
      <c r="D40" s="1522">
        <f>'IB_6.12.2.sz.mell'!D40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'IB_6.12.2.sz.mell'!C41</f>
        <v>0</v>
      </c>
      <c r="D41" s="971">
        <f>'IB_6.12.2.sz.mell'!D41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'IB_6.12.2.sz.mell'!C45</f>
        <v>0</v>
      </c>
      <c r="D45" s="758">
        <f>'IB_6.12.2.sz.mell'!D45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'IB_6.12.2.sz.mell'!C46</f>
        <v>0</v>
      </c>
      <c r="D46" s="1521">
        <f>'IB_6.12.2.sz.mell'!D46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'IB_6.12.2.sz.mell'!C47</f>
        <v>0</v>
      </c>
      <c r="D47" s="1365">
        <f>'IB_6.12.2.sz.mell'!D47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'IB_6.12.2.sz.mell'!C48</f>
        <v>0</v>
      </c>
      <c r="D48" s="1365">
        <f>'IB_6.12.2.sz.mell'!D48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'IB_6.12.2.sz.mell'!C49</f>
        <v>0</v>
      </c>
      <c r="D49" s="1365">
        <f>'IB_6.12.2.sz.mell'!D49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'IB_6.12.2.sz.mell'!C50</f>
        <v>0</v>
      </c>
      <c r="D50" s="1365">
        <f>'IB_6.12.2.sz.mell'!D50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'IB_6.12.2.sz.mell'!C51</f>
        <v>0</v>
      </c>
      <c r="D51" s="758">
        <f>'IB_6.12.2.sz.mell'!D51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'IB_6.12.2.sz.mell'!C52</f>
        <v>0</v>
      </c>
      <c r="D52" s="1521">
        <f>'IB_6.12.2.sz.mell'!D52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'IB_6.12.2.sz.mell'!C53</f>
        <v>0</v>
      </c>
      <c r="D53" s="1365">
        <f>'IB_6.12.2.sz.mell'!D53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'IB_6.12.2.sz.mell'!C54</f>
        <v>0</v>
      </c>
      <c r="D54" s="1365">
        <f>'IB_6.12.2.sz.mell'!D54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'IB_6.12.2.sz.mell'!C55</f>
        <v>0</v>
      </c>
      <c r="D55" s="1365">
        <f>'IB_6.12.2.sz.mell'!D55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'IB_6.12.2.sz.mell'!C56</f>
        <v>0</v>
      </c>
      <c r="D56" s="758">
        <f>'IB_6.12.2.sz.mell'!D56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'IB_6.12.2.sz.mell'!C57</f>
        <v>0</v>
      </c>
      <c r="D57" s="971">
        <f>'IB_6.12.2.sz.mell'!D57</f>
        <v>0</v>
      </c>
      <c r="E57" s="374">
        <f>+E45+E51+E56</f>
        <v>0</v>
      </c>
    </row>
    <row r="58" spans="1:5" ht="15.15" customHeight="1" thickBot="1" x14ac:dyDescent="0.3">
      <c r="C58" s="633">
        <f>'IB_6.12.2.sz.mell'!C58</f>
        <v>0</v>
      </c>
      <c r="D58" s="633">
        <f>'IB_6.12.2.sz.mell'!D58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'IB_6.12.2.sz.mell'!C59</f>
        <v>0</v>
      </c>
      <c r="D59" s="1508">
        <f>'IB_6.12.2.sz.mell'!D59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'IB_6.12.2.sz.mell'!C60</f>
        <v>0</v>
      </c>
      <c r="D60" s="1508">
        <f>'IB_6.12.2.sz.mell'!D60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sheetPr>
    <tabColor theme="5"/>
  </sheetPr>
  <dimension ref="A1:E60"/>
  <sheetViews>
    <sheetView zoomScale="120" zoomScaleNormal="120" workbookViewId="0">
      <selection activeCell="G5" sqref="G5:G6"/>
    </sheetView>
  </sheetViews>
  <sheetFormatPr defaultColWidth="9.33203125" defaultRowHeight="13.2" x14ac:dyDescent="0.25"/>
  <cols>
    <col min="1" max="1" width="13.77734375" style="252" customWidth="1"/>
    <col min="2" max="2" width="54.44140625" style="253" customWidth="1"/>
    <col min="3" max="5" width="15.77734375" style="253" customWidth="1"/>
    <col min="6" max="16384" width="9.33203125" style="253"/>
  </cols>
  <sheetData>
    <row r="1" spans="1:5" s="233" customFormat="1" ht="16.2" thickBot="1" x14ac:dyDescent="0.3">
      <c r="A1" s="611"/>
      <c r="B1" s="1716" t="str">
        <f>CONCATENATE("6.12.3. melléklet ",Z_ALAPADATOK!A7," ",Z_ALAPADATOK!B7," ",Z_ALAPADATOK!C7," ",Z_ALAPADATOK!D7," ",Z_ALAPADATOK!E7," ",Z_ALAPADATOK!F7," ",Z_ALAPADATOK!G7," ",Z_ALAPADATOK!H7)</f>
        <v>6.12.3. melléklet a …. / 2020 ( … ) önkormányzati rendelethez</v>
      </c>
      <c r="C1" s="1842"/>
      <c r="D1" s="1842"/>
      <c r="E1" s="1842"/>
    </row>
    <row r="2" spans="1:5" s="465" customFormat="1" ht="25.5" customHeight="1" thickBot="1" x14ac:dyDescent="0.3">
      <c r="A2" s="965" t="s">
        <v>848</v>
      </c>
      <c r="B2" s="1837" t="str">
        <f>CONCATENATE('Z_6.12.2.sz.mell'!B2:D2)</f>
        <v>10 kvi név</v>
      </c>
      <c r="C2" s="1838"/>
      <c r="D2" s="1839"/>
      <c r="E2" s="966" t="s">
        <v>618</v>
      </c>
    </row>
    <row r="3" spans="1:5" s="465" customFormat="1" ht="23.4" thickBot="1" x14ac:dyDescent="0.3">
      <c r="A3" s="965" t="s">
        <v>203</v>
      </c>
      <c r="B3" s="1837" t="s">
        <v>530</v>
      </c>
      <c r="C3" s="1838"/>
      <c r="D3" s="1839"/>
      <c r="E3" s="966" t="s">
        <v>431</v>
      </c>
    </row>
    <row r="4" spans="1:5" s="466" customFormat="1" ht="15.9" customHeight="1" thickBot="1" x14ac:dyDescent="0.35">
      <c r="A4" s="619"/>
      <c r="B4" s="619"/>
      <c r="C4" s="620"/>
      <c r="D4" s="953"/>
      <c r="E4" s="620" t="str">
        <f>'Z_6.12.2.sz.mell'!E4</f>
        <v xml:space="preserve"> Forintban!</v>
      </c>
    </row>
    <row r="5" spans="1:5" ht="23.4" thickBot="1" x14ac:dyDescent="0.3">
      <c r="A5" s="621" t="s">
        <v>205</v>
      </c>
      <c r="B5" s="622" t="s">
        <v>563</v>
      </c>
      <c r="C5" s="622" t="s">
        <v>844</v>
      </c>
      <c r="D5" s="955" t="s">
        <v>845</v>
      </c>
      <c r="E5" s="956" t="str">
        <f>CONCATENATE('Z_6.12.2.sz.mell'!E5)</f>
        <v>Teljesítés
2019. XII. 31.</v>
      </c>
    </row>
    <row r="6" spans="1:5" s="467" customFormat="1" ht="12.9" customHeight="1" thickBot="1" x14ac:dyDescent="0.3">
      <c r="A6" s="624" t="s">
        <v>493</v>
      </c>
      <c r="B6" s="625" t="s">
        <v>494</v>
      </c>
      <c r="C6" s="625" t="s">
        <v>495</v>
      </c>
      <c r="D6" s="967" t="s">
        <v>497</v>
      </c>
      <c r="E6" s="626" t="s">
        <v>496</v>
      </c>
    </row>
    <row r="7" spans="1:5" s="467" customFormat="1" ht="15.9" customHeight="1" thickBot="1" x14ac:dyDescent="0.3">
      <c r="A7" s="1758" t="s">
        <v>56</v>
      </c>
      <c r="B7" s="1835"/>
      <c r="C7" s="1835"/>
      <c r="D7" s="1835"/>
      <c r="E7" s="1836"/>
    </row>
    <row r="8" spans="1:5" s="378" customFormat="1" ht="12" customHeight="1" thickBot="1" x14ac:dyDescent="0.3">
      <c r="A8" s="201" t="s">
        <v>18</v>
      </c>
      <c r="B8" s="242" t="s">
        <v>520</v>
      </c>
      <c r="C8" s="322">
        <f>'IB_6.12.3.sz.mell'!C8</f>
        <v>0</v>
      </c>
      <c r="D8" s="322">
        <f>'IB_6.12.3.sz.mell'!D8</f>
        <v>0</v>
      </c>
      <c r="E8" s="327">
        <f>SUM(E9:E19)</f>
        <v>0</v>
      </c>
    </row>
    <row r="9" spans="1:5" s="378" customFormat="1" ht="12" customHeight="1" x14ac:dyDescent="0.25">
      <c r="A9" s="460" t="s">
        <v>98</v>
      </c>
      <c r="B9" s="10" t="s">
        <v>277</v>
      </c>
      <c r="C9" s="1481">
        <f>'IB_6.12.3.sz.mell'!C9</f>
        <v>0</v>
      </c>
      <c r="D9" s="1481">
        <f>'IB_6.12.3.sz.mell'!D9</f>
        <v>0</v>
      </c>
      <c r="E9" s="968"/>
    </row>
    <row r="10" spans="1:5" s="378" customFormat="1" ht="12" customHeight="1" x14ac:dyDescent="0.25">
      <c r="A10" s="461" t="s">
        <v>99</v>
      </c>
      <c r="B10" s="8" t="s">
        <v>278</v>
      </c>
      <c r="C10" s="1478">
        <f>'IB_6.12.3.sz.mell'!C10</f>
        <v>0</v>
      </c>
      <c r="D10" s="1519">
        <f>'IB_6.12.3.sz.mell'!D10</f>
        <v>0</v>
      </c>
      <c r="E10" s="877"/>
    </row>
    <row r="11" spans="1:5" s="378" customFormat="1" ht="12" customHeight="1" x14ac:dyDescent="0.25">
      <c r="A11" s="461" t="s">
        <v>100</v>
      </c>
      <c r="B11" s="8" t="s">
        <v>279</v>
      </c>
      <c r="C11" s="1478">
        <f>'IB_6.12.3.sz.mell'!C11</f>
        <v>0</v>
      </c>
      <c r="D11" s="1519">
        <f>'IB_6.12.3.sz.mell'!D11</f>
        <v>0</v>
      </c>
      <c r="E11" s="877"/>
    </row>
    <row r="12" spans="1:5" s="378" customFormat="1" ht="12" customHeight="1" x14ac:dyDescent="0.25">
      <c r="A12" s="461" t="s">
        <v>101</v>
      </c>
      <c r="B12" s="8" t="s">
        <v>280</v>
      </c>
      <c r="C12" s="1478">
        <f>'IB_6.12.3.sz.mell'!C12</f>
        <v>0</v>
      </c>
      <c r="D12" s="1519">
        <f>'IB_6.12.3.sz.mell'!D12</f>
        <v>0</v>
      </c>
      <c r="E12" s="877"/>
    </row>
    <row r="13" spans="1:5" s="378" customFormat="1" ht="12" customHeight="1" x14ac:dyDescent="0.25">
      <c r="A13" s="461" t="s">
        <v>148</v>
      </c>
      <c r="B13" s="8" t="s">
        <v>281</v>
      </c>
      <c r="C13" s="1478">
        <f>'IB_6.12.3.sz.mell'!C13</f>
        <v>0</v>
      </c>
      <c r="D13" s="1519">
        <f>'IB_6.12.3.sz.mell'!D13</f>
        <v>0</v>
      </c>
      <c r="E13" s="877"/>
    </row>
    <row r="14" spans="1:5" s="378" customFormat="1" ht="12" customHeight="1" x14ac:dyDescent="0.25">
      <c r="A14" s="461" t="s">
        <v>102</v>
      </c>
      <c r="B14" s="8" t="s">
        <v>399</v>
      </c>
      <c r="C14" s="1478">
        <f>'IB_6.12.3.sz.mell'!C14</f>
        <v>0</v>
      </c>
      <c r="D14" s="1519">
        <f>'IB_6.12.3.sz.mell'!D14</f>
        <v>0</v>
      </c>
      <c r="E14" s="877"/>
    </row>
    <row r="15" spans="1:5" s="378" customFormat="1" ht="12" customHeight="1" x14ac:dyDescent="0.25">
      <c r="A15" s="461" t="s">
        <v>103</v>
      </c>
      <c r="B15" s="7" t="s">
        <v>400</v>
      </c>
      <c r="C15" s="1478">
        <f>'IB_6.12.3.sz.mell'!C15</f>
        <v>0</v>
      </c>
      <c r="D15" s="1519">
        <f>'IB_6.12.3.sz.mell'!D15</f>
        <v>0</v>
      </c>
      <c r="E15" s="877"/>
    </row>
    <row r="16" spans="1:5" s="378" customFormat="1" ht="12" customHeight="1" x14ac:dyDescent="0.25">
      <c r="A16" s="461" t="s">
        <v>113</v>
      </c>
      <c r="B16" s="8" t="s">
        <v>284</v>
      </c>
      <c r="C16" s="1482">
        <f>'IB_6.12.3.sz.mell'!C16</f>
        <v>0</v>
      </c>
      <c r="D16" s="1520">
        <f>'IB_6.12.3.sz.mell'!D16</f>
        <v>0</v>
      </c>
      <c r="E16" s="883"/>
    </row>
    <row r="17" spans="1:5" s="468" customFormat="1" ht="12" customHeight="1" x14ac:dyDescent="0.25">
      <c r="A17" s="461" t="s">
        <v>114</v>
      </c>
      <c r="B17" s="8" t="s">
        <v>285</v>
      </c>
      <c r="C17" s="1478">
        <f>'IB_6.12.3.sz.mell'!C17</f>
        <v>0</v>
      </c>
      <c r="D17" s="1519">
        <f>'IB_6.12.3.sz.mell'!D17</f>
        <v>0</v>
      </c>
      <c r="E17" s="877"/>
    </row>
    <row r="18" spans="1:5" s="468" customFormat="1" ht="12" customHeight="1" x14ac:dyDescent="0.25">
      <c r="A18" s="461" t="s">
        <v>115</v>
      </c>
      <c r="B18" s="8" t="s">
        <v>436</v>
      </c>
      <c r="C18" s="751">
        <f>'IB_6.12.3.sz.mell'!C18</f>
        <v>0</v>
      </c>
      <c r="D18" s="1363">
        <f>'IB_6.12.3.sz.mell'!D18</f>
        <v>0</v>
      </c>
      <c r="E18" s="878"/>
    </row>
    <row r="19" spans="1:5" s="468" customFormat="1" ht="12" customHeight="1" thickBot="1" x14ac:dyDescent="0.3">
      <c r="A19" s="461" t="s">
        <v>116</v>
      </c>
      <c r="B19" s="7" t="s">
        <v>286</v>
      </c>
      <c r="C19" s="751">
        <f>'IB_6.12.3.sz.mell'!C19</f>
        <v>0</v>
      </c>
      <c r="D19" s="1363">
        <f>'IB_6.12.3.sz.mell'!D19</f>
        <v>0</v>
      </c>
      <c r="E19" s="878"/>
    </row>
    <row r="20" spans="1:5" s="378" customFormat="1" ht="12" customHeight="1" thickBot="1" x14ac:dyDescent="0.3">
      <c r="A20" s="201" t="s">
        <v>19</v>
      </c>
      <c r="B20" s="242" t="s">
        <v>401</v>
      </c>
      <c r="C20" s="322">
        <f>'IB_6.12.3.sz.mell'!C20</f>
        <v>0</v>
      </c>
      <c r="D20" s="758">
        <f>'IB_6.12.3.sz.mell'!D20</f>
        <v>0</v>
      </c>
      <c r="E20" s="371">
        <f>SUM(E21:E23)</f>
        <v>0</v>
      </c>
    </row>
    <row r="21" spans="1:5" s="468" customFormat="1" ht="12" customHeight="1" x14ac:dyDescent="0.25">
      <c r="A21" s="461" t="s">
        <v>104</v>
      </c>
      <c r="B21" s="9" t="s">
        <v>258</v>
      </c>
      <c r="C21" s="1478">
        <f>'IB_6.12.3.sz.mell'!C21</f>
        <v>0</v>
      </c>
      <c r="D21" s="1519">
        <f>'IB_6.12.3.sz.mell'!D21</f>
        <v>0</v>
      </c>
      <c r="E21" s="877"/>
    </row>
    <row r="22" spans="1:5" s="468" customFormat="1" ht="12" customHeight="1" x14ac:dyDescent="0.25">
      <c r="A22" s="461" t="s">
        <v>105</v>
      </c>
      <c r="B22" s="8" t="s">
        <v>402</v>
      </c>
      <c r="C22" s="1478">
        <f>'IB_6.12.3.sz.mell'!C22</f>
        <v>0</v>
      </c>
      <c r="D22" s="1519">
        <f>'IB_6.12.3.sz.mell'!D22</f>
        <v>0</v>
      </c>
      <c r="E22" s="877"/>
    </row>
    <row r="23" spans="1:5" s="468" customFormat="1" ht="12" customHeight="1" x14ac:dyDescent="0.25">
      <c r="A23" s="461" t="s">
        <v>106</v>
      </c>
      <c r="B23" s="8" t="s">
        <v>403</v>
      </c>
      <c r="C23" s="1478">
        <f>'IB_6.12.3.sz.mell'!C23</f>
        <v>0</v>
      </c>
      <c r="D23" s="1519">
        <f>'IB_6.12.3.sz.mell'!D23</f>
        <v>0</v>
      </c>
      <c r="E23" s="877"/>
    </row>
    <row r="24" spans="1:5" s="468" customFormat="1" ht="12" customHeight="1" thickBot="1" x14ac:dyDescent="0.3">
      <c r="A24" s="461" t="s">
        <v>107</v>
      </c>
      <c r="B24" s="8" t="s">
        <v>525</v>
      </c>
      <c r="C24" s="1478">
        <f>'IB_6.12.3.sz.mell'!C24</f>
        <v>0</v>
      </c>
      <c r="D24" s="1519">
        <f>'IB_6.12.3.sz.mell'!D24</f>
        <v>0</v>
      </c>
      <c r="E24" s="877"/>
    </row>
    <row r="25" spans="1:5" s="468" customFormat="1" ht="12" customHeight="1" thickBot="1" x14ac:dyDescent="0.3">
      <c r="A25" s="209" t="s">
        <v>20</v>
      </c>
      <c r="B25" s="128" t="s">
        <v>174</v>
      </c>
      <c r="C25" s="322">
        <f>'IB_6.12.3.sz.mell'!C25</f>
        <v>0</v>
      </c>
      <c r="D25" s="758">
        <f>'IB_6.12.3.sz.mell'!D25</f>
        <v>0</v>
      </c>
      <c r="E25" s="370"/>
    </row>
    <row r="26" spans="1:5" s="468" customFormat="1" ht="12" customHeight="1" thickBot="1" x14ac:dyDescent="0.3">
      <c r="A26" s="209" t="s">
        <v>21</v>
      </c>
      <c r="B26" s="128" t="s">
        <v>404</v>
      </c>
      <c r="C26" s="322">
        <f>'IB_6.12.3.sz.mell'!C26</f>
        <v>0</v>
      </c>
      <c r="D26" s="758">
        <f>'IB_6.12.3.sz.mell'!D26</f>
        <v>0</v>
      </c>
      <c r="E26" s="371">
        <f>+E27+E28</f>
        <v>0</v>
      </c>
    </row>
    <row r="27" spans="1:5" s="468" customFormat="1" ht="12" customHeight="1" x14ac:dyDescent="0.25">
      <c r="A27" s="462" t="s">
        <v>268</v>
      </c>
      <c r="B27" s="463" t="s">
        <v>402</v>
      </c>
      <c r="C27" s="1483">
        <f>'IB_6.12.3.sz.mell'!C27</f>
        <v>0</v>
      </c>
      <c r="D27" s="1521">
        <f>'IB_6.12.3.sz.mell'!D27</f>
        <v>0</v>
      </c>
      <c r="E27" s="884"/>
    </row>
    <row r="28" spans="1:5" s="468" customFormat="1" ht="12" customHeight="1" x14ac:dyDescent="0.25">
      <c r="A28" s="462" t="s">
        <v>269</v>
      </c>
      <c r="B28" s="464" t="s">
        <v>405</v>
      </c>
      <c r="C28" s="757">
        <f>'IB_6.12.3.sz.mell'!C28</f>
        <v>0</v>
      </c>
      <c r="D28" s="1367">
        <f>'IB_6.12.3.sz.mell'!D28</f>
        <v>0</v>
      </c>
      <c r="E28" s="879"/>
    </row>
    <row r="29" spans="1:5" s="468" customFormat="1" ht="12" customHeight="1" thickBot="1" x14ac:dyDescent="0.3">
      <c r="A29" s="461" t="s">
        <v>270</v>
      </c>
      <c r="B29" s="145" t="s">
        <v>526</v>
      </c>
      <c r="C29" s="1518">
        <f>'IB_6.12.3.sz.mell'!C29</f>
        <v>0</v>
      </c>
      <c r="D29" s="1522">
        <f>'IB_6.12.3.sz.mell'!D29</f>
        <v>0</v>
      </c>
      <c r="E29" s="969"/>
    </row>
    <row r="30" spans="1:5" s="468" customFormat="1" ht="12" customHeight="1" thickBot="1" x14ac:dyDescent="0.3">
      <c r="A30" s="209" t="s">
        <v>22</v>
      </c>
      <c r="B30" s="128" t="s">
        <v>406</v>
      </c>
      <c r="C30" s="322">
        <f>'IB_6.12.3.sz.mell'!C30</f>
        <v>0</v>
      </c>
      <c r="D30" s="758">
        <f>'IB_6.12.3.sz.mell'!D30</f>
        <v>0</v>
      </c>
      <c r="E30" s="371">
        <f>+E31+E32+E33</f>
        <v>0</v>
      </c>
    </row>
    <row r="31" spans="1:5" s="468" customFormat="1" ht="12" customHeight="1" x14ac:dyDescent="0.25">
      <c r="A31" s="462" t="s">
        <v>91</v>
      </c>
      <c r="B31" s="463" t="s">
        <v>291</v>
      </c>
      <c r="C31" s="1483">
        <f>'IB_6.12.3.sz.mell'!C31</f>
        <v>0</v>
      </c>
      <c r="D31" s="1521">
        <f>'IB_6.12.3.sz.mell'!D31</f>
        <v>0</v>
      </c>
      <c r="E31" s="884"/>
    </row>
    <row r="32" spans="1:5" s="468" customFormat="1" ht="12" customHeight="1" x14ac:dyDescent="0.25">
      <c r="A32" s="462" t="s">
        <v>92</v>
      </c>
      <c r="B32" s="464" t="s">
        <v>292</v>
      </c>
      <c r="C32" s="757">
        <f>'IB_6.12.3.sz.mell'!C32</f>
        <v>0</v>
      </c>
      <c r="D32" s="1367">
        <f>'IB_6.12.3.sz.mell'!D32</f>
        <v>0</v>
      </c>
      <c r="E32" s="879"/>
    </row>
    <row r="33" spans="1:5" s="468" customFormat="1" ht="12" customHeight="1" thickBot="1" x14ac:dyDescent="0.3">
      <c r="A33" s="461" t="s">
        <v>93</v>
      </c>
      <c r="B33" s="145" t="s">
        <v>293</v>
      </c>
      <c r="C33" s="1518">
        <f>'IB_6.12.3.sz.mell'!C33</f>
        <v>0</v>
      </c>
      <c r="D33" s="1522">
        <f>'IB_6.12.3.sz.mell'!D33</f>
        <v>0</v>
      </c>
      <c r="E33" s="969"/>
    </row>
    <row r="34" spans="1:5" s="378" customFormat="1" ht="12" customHeight="1" thickBot="1" x14ac:dyDescent="0.3">
      <c r="A34" s="209" t="s">
        <v>23</v>
      </c>
      <c r="B34" s="128" t="s">
        <v>376</v>
      </c>
      <c r="C34" s="322">
        <f>'IB_6.12.3.sz.mell'!C34</f>
        <v>0</v>
      </c>
      <c r="D34" s="758">
        <f>'IB_6.12.3.sz.mell'!D34</f>
        <v>0</v>
      </c>
      <c r="E34" s="370"/>
    </row>
    <row r="35" spans="1:5" s="378" customFormat="1" ht="12" customHeight="1" thickBot="1" x14ac:dyDescent="0.3">
      <c r="A35" s="209" t="s">
        <v>24</v>
      </c>
      <c r="B35" s="128" t="s">
        <v>407</v>
      </c>
      <c r="C35" s="322">
        <f>'IB_6.12.3.sz.mell'!C35</f>
        <v>0</v>
      </c>
      <c r="D35" s="758">
        <f>'IB_6.12.3.sz.mell'!D35</f>
        <v>0</v>
      </c>
      <c r="E35" s="370"/>
    </row>
    <row r="36" spans="1:5" s="378" customFormat="1" ht="12" customHeight="1" thickBot="1" x14ac:dyDescent="0.3">
      <c r="A36" s="201" t="s">
        <v>25</v>
      </c>
      <c r="B36" s="128" t="s">
        <v>527</v>
      </c>
      <c r="C36" s="322">
        <f>'IB_6.12.3.sz.mell'!C36</f>
        <v>0</v>
      </c>
      <c r="D36" s="758">
        <f>'IB_6.12.3.sz.mell'!D36</f>
        <v>0</v>
      </c>
      <c r="E36" s="371">
        <f>+E8+E20+E25+E26+E30+E34+E35</f>
        <v>0</v>
      </c>
    </row>
    <row r="37" spans="1:5" s="378" customFormat="1" ht="12" customHeight="1" thickBot="1" x14ac:dyDescent="0.3">
      <c r="A37" s="243" t="s">
        <v>26</v>
      </c>
      <c r="B37" s="128" t="s">
        <v>409</v>
      </c>
      <c r="C37" s="322">
        <f>'IB_6.12.3.sz.mell'!C37</f>
        <v>0</v>
      </c>
      <c r="D37" s="758">
        <f>'IB_6.12.3.sz.mell'!D37</f>
        <v>0</v>
      </c>
      <c r="E37" s="371">
        <f>+E38+E39+E40</f>
        <v>0</v>
      </c>
    </row>
    <row r="38" spans="1:5" s="378" customFormat="1" ht="12" customHeight="1" x14ac:dyDescent="0.25">
      <c r="A38" s="462" t="s">
        <v>410</v>
      </c>
      <c r="B38" s="463" t="s">
        <v>236</v>
      </c>
      <c r="C38" s="1483">
        <f>'IB_6.12.3.sz.mell'!C38</f>
        <v>0</v>
      </c>
      <c r="D38" s="1521">
        <f>'IB_6.12.3.sz.mell'!D38</f>
        <v>0</v>
      </c>
      <c r="E38" s="884"/>
    </row>
    <row r="39" spans="1:5" s="378" customFormat="1" ht="12" customHeight="1" x14ac:dyDescent="0.25">
      <c r="A39" s="462" t="s">
        <v>411</v>
      </c>
      <c r="B39" s="464" t="s">
        <v>2</v>
      </c>
      <c r="C39" s="757">
        <f>'IB_6.12.3.sz.mell'!C39</f>
        <v>0</v>
      </c>
      <c r="D39" s="1367">
        <f>'IB_6.12.3.sz.mell'!D39</f>
        <v>0</v>
      </c>
      <c r="E39" s="879"/>
    </row>
    <row r="40" spans="1:5" s="468" customFormat="1" ht="12" customHeight="1" thickBot="1" x14ac:dyDescent="0.3">
      <c r="A40" s="461" t="s">
        <v>412</v>
      </c>
      <c r="B40" s="145" t="s">
        <v>413</v>
      </c>
      <c r="C40" s="1518">
        <f>'IB_6.12.3.sz.mell'!C40</f>
        <v>0</v>
      </c>
      <c r="D40" s="1522">
        <f>'IB_6.12.3.sz.mell'!D40</f>
        <v>0</v>
      </c>
      <c r="E40" s="969"/>
    </row>
    <row r="41" spans="1:5" s="468" customFormat="1" ht="15.15" customHeight="1" thickBot="1" x14ac:dyDescent="0.25">
      <c r="A41" s="243" t="s">
        <v>27</v>
      </c>
      <c r="B41" s="244" t="s">
        <v>414</v>
      </c>
      <c r="C41" s="970">
        <f>'IB_6.12.3.sz.mell'!C41</f>
        <v>0</v>
      </c>
      <c r="D41" s="971">
        <f>'IB_6.12.3.sz.mell'!D41</f>
        <v>0</v>
      </c>
      <c r="E41" s="374">
        <f>+E36+E37</f>
        <v>0</v>
      </c>
    </row>
    <row r="42" spans="1:5" s="468" customFormat="1" ht="15.15" customHeight="1" x14ac:dyDescent="0.25">
      <c r="A42" s="245"/>
      <c r="B42" s="246"/>
      <c r="C42" s="372"/>
    </row>
    <row r="43" spans="1:5" ht="13.8" thickBot="1" x14ac:dyDescent="0.3">
      <c r="A43" s="247"/>
      <c r="B43" s="248"/>
      <c r="C43" s="373"/>
    </row>
    <row r="44" spans="1:5" s="467" customFormat="1" ht="16.5" customHeight="1" thickBot="1" x14ac:dyDescent="0.3">
      <c r="A44" s="1758" t="s">
        <v>57</v>
      </c>
      <c r="B44" s="1835"/>
      <c r="C44" s="1835"/>
      <c r="D44" s="1835"/>
      <c r="E44" s="1836"/>
    </row>
    <row r="45" spans="1:5" s="469" customFormat="1" ht="12" customHeight="1" thickBot="1" x14ac:dyDescent="0.3">
      <c r="A45" s="209" t="s">
        <v>18</v>
      </c>
      <c r="B45" s="128" t="s">
        <v>415</v>
      </c>
      <c r="C45" s="322">
        <f>'IB_6.12.3.sz.mell'!C45</f>
        <v>0</v>
      </c>
      <c r="D45" s="758">
        <f>'IB_6.12.3.sz.mell'!D45</f>
        <v>0</v>
      </c>
      <c r="E45" s="371">
        <f>SUM(E46:E50)</f>
        <v>0</v>
      </c>
    </row>
    <row r="46" spans="1:5" ht="12" customHeight="1" x14ac:dyDescent="0.25">
      <c r="A46" s="461" t="s">
        <v>98</v>
      </c>
      <c r="B46" s="9" t="s">
        <v>49</v>
      </c>
      <c r="C46" s="1483">
        <f>'IB_6.12.3.sz.mell'!C46</f>
        <v>0</v>
      </c>
      <c r="D46" s="1521">
        <f>'IB_6.12.3.sz.mell'!D46</f>
        <v>0</v>
      </c>
      <c r="E46" s="884"/>
    </row>
    <row r="47" spans="1:5" ht="12" customHeight="1" x14ac:dyDescent="0.25">
      <c r="A47" s="461" t="s">
        <v>99</v>
      </c>
      <c r="B47" s="8" t="s">
        <v>183</v>
      </c>
      <c r="C47" s="755">
        <f>'IB_6.12.3.sz.mell'!C47</f>
        <v>0</v>
      </c>
      <c r="D47" s="1365">
        <f>'IB_6.12.3.sz.mell'!D47</f>
        <v>0</v>
      </c>
      <c r="E47" s="880"/>
    </row>
    <row r="48" spans="1:5" ht="12" customHeight="1" x14ac:dyDescent="0.25">
      <c r="A48" s="461" t="s">
        <v>100</v>
      </c>
      <c r="B48" s="8" t="s">
        <v>140</v>
      </c>
      <c r="C48" s="755">
        <f>'IB_6.12.3.sz.mell'!C48</f>
        <v>0</v>
      </c>
      <c r="D48" s="1365">
        <f>'IB_6.12.3.sz.mell'!D48</f>
        <v>0</v>
      </c>
      <c r="E48" s="880"/>
    </row>
    <row r="49" spans="1:5" ht="12" customHeight="1" x14ac:dyDescent="0.25">
      <c r="A49" s="461" t="s">
        <v>101</v>
      </c>
      <c r="B49" s="8" t="s">
        <v>184</v>
      </c>
      <c r="C49" s="755">
        <f>'IB_6.12.3.sz.mell'!C49</f>
        <v>0</v>
      </c>
      <c r="D49" s="1365">
        <f>'IB_6.12.3.sz.mell'!D49</f>
        <v>0</v>
      </c>
      <c r="E49" s="880"/>
    </row>
    <row r="50" spans="1:5" ht="12" customHeight="1" thickBot="1" x14ac:dyDescent="0.3">
      <c r="A50" s="461" t="s">
        <v>148</v>
      </c>
      <c r="B50" s="8" t="s">
        <v>185</v>
      </c>
      <c r="C50" s="755">
        <f>'IB_6.12.3.sz.mell'!C50</f>
        <v>0</v>
      </c>
      <c r="D50" s="1365">
        <f>'IB_6.12.3.sz.mell'!D50</f>
        <v>0</v>
      </c>
      <c r="E50" s="880"/>
    </row>
    <row r="51" spans="1:5" ht="12" customHeight="1" thickBot="1" x14ac:dyDescent="0.3">
      <c r="A51" s="209" t="s">
        <v>19</v>
      </c>
      <c r="B51" s="128" t="s">
        <v>416</v>
      </c>
      <c r="C51" s="322">
        <f>'IB_6.12.3.sz.mell'!C51</f>
        <v>0</v>
      </c>
      <c r="D51" s="758">
        <f>'IB_6.12.3.sz.mell'!D51</f>
        <v>0</v>
      </c>
      <c r="E51" s="371">
        <f>SUM(E52:E54)</f>
        <v>0</v>
      </c>
    </row>
    <row r="52" spans="1:5" s="469" customFormat="1" ht="12" customHeight="1" x14ac:dyDescent="0.25">
      <c r="A52" s="461" t="s">
        <v>104</v>
      </c>
      <c r="B52" s="9" t="s">
        <v>230</v>
      </c>
      <c r="C52" s="1483">
        <f>'IB_6.12.3.sz.mell'!C52</f>
        <v>0</v>
      </c>
      <c r="D52" s="1521">
        <f>'IB_6.12.3.sz.mell'!D52</f>
        <v>0</v>
      </c>
      <c r="E52" s="884"/>
    </row>
    <row r="53" spans="1:5" ht="12" customHeight="1" x14ac:dyDescent="0.25">
      <c r="A53" s="461" t="s">
        <v>105</v>
      </c>
      <c r="B53" s="8" t="s">
        <v>187</v>
      </c>
      <c r="C53" s="755">
        <f>'IB_6.12.3.sz.mell'!C53</f>
        <v>0</v>
      </c>
      <c r="D53" s="1365">
        <f>'IB_6.12.3.sz.mell'!D53</f>
        <v>0</v>
      </c>
      <c r="E53" s="880"/>
    </row>
    <row r="54" spans="1:5" ht="12" customHeight="1" x14ac:dyDescent="0.25">
      <c r="A54" s="461" t="s">
        <v>106</v>
      </c>
      <c r="B54" s="8" t="s">
        <v>58</v>
      </c>
      <c r="C54" s="755">
        <f>'IB_6.12.3.sz.mell'!C54</f>
        <v>0</v>
      </c>
      <c r="D54" s="1365">
        <f>'IB_6.12.3.sz.mell'!D54</f>
        <v>0</v>
      </c>
      <c r="E54" s="880"/>
    </row>
    <row r="55" spans="1:5" ht="12" customHeight="1" thickBot="1" x14ac:dyDescent="0.3">
      <c r="A55" s="461" t="s">
        <v>107</v>
      </c>
      <c r="B55" s="8" t="s">
        <v>524</v>
      </c>
      <c r="C55" s="755">
        <f>'IB_6.12.3.sz.mell'!C55</f>
        <v>0</v>
      </c>
      <c r="D55" s="1365">
        <f>'IB_6.12.3.sz.mell'!D55</f>
        <v>0</v>
      </c>
      <c r="E55" s="880"/>
    </row>
    <row r="56" spans="1:5" ht="15.15" customHeight="1" thickBot="1" x14ac:dyDescent="0.3">
      <c r="A56" s="209" t="s">
        <v>20</v>
      </c>
      <c r="B56" s="128" t="s">
        <v>13</v>
      </c>
      <c r="C56" s="322">
        <f>'IB_6.12.3.sz.mell'!C56</f>
        <v>0</v>
      </c>
      <c r="D56" s="758">
        <f>'IB_6.12.3.sz.mell'!D56</f>
        <v>0</v>
      </c>
      <c r="E56" s="370"/>
    </row>
    <row r="57" spans="1:5" ht="13.8" thickBot="1" x14ac:dyDescent="0.3">
      <c r="A57" s="209" t="s">
        <v>21</v>
      </c>
      <c r="B57" s="251" t="s">
        <v>529</v>
      </c>
      <c r="C57" s="970">
        <f>'IB_6.12.3.sz.mell'!C57</f>
        <v>0</v>
      </c>
      <c r="D57" s="971">
        <f>'IB_6.12.3.sz.mell'!D57</f>
        <v>0</v>
      </c>
      <c r="E57" s="374">
        <f>+E45+E51+E56</f>
        <v>0</v>
      </c>
    </row>
    <row r="58" spans="1:5" s="1434" customFormat="1" ht="15.15" customHeight="1" thickBot="1" x14ac:dyDescent="0.3">
      <c r="A58" s="1433"/>
      <c r="C58" s="1430">
        <f>'IB_6.12.3.sz.mell'!C58</f>
        <v>0</v>
      </c>
      <c r="D58" s="1430">
        <f>'IB_6.12.3.sz.mell'!D58</f>
        <v>0</v>
      </c>
    </row>
    <row r="59" spans="1:5" ht="14.4" customHeight="1" thickBot="1" x14ac:dyDescent="0.3">
      <c r="A59" s="960" t="s">
        <v>846</v>
      </c>
      <c r="B59" s="961"/>
      <c r="C59" s="1508">
        <f>'IB_6.12.3.sz.mell'!C59</f>
        <v>0</v>
      </c>
      <c r="D59" s="1508">
        <f>'IB_6.12.3.sz.mell'!D59</f>
        <v>0</v>
      </c>
      <c r="E59" s="959"/>
    </row>
    <row r="60" spans="1:5" ht="13.8" thickBot="1" x14ac:dyDescent="0.3">
      <c r="A60" s="962" t="s">
        <v>847</v>
      </c>
      <c r="B60" s="963"/>
      <c r="C60" s="1508">
        <f>'IB_6.12.3.sz.mell'!C60</f>
        <v>0</v>
      </c>
      <c r="D60" s="1508">
        <f>'IB_6.12.3.sz.mell'!D60</f>
        <v>0</v>
      </c>
      <c r="E60" s="95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sheetPr>
    <tabColor theme="5"/>
  </sheetPr>
  <dimension ref="A1:G40"/>
  <sheetViews>
    <sheetView zoomScale="120" zoomScaleNormal="120" workbookViewId="0">
      <selection activeCell="I7" sqref="I7"/>
    </sheetView>
  </sheetViews>
  <sheetFormatPr defaultColWidth="9.33203125" defaultRowHeight="13.2" x14ac:dyDescent="0.25"/>
  <cols>
    <col min="1" max="1" width="7" style="1530" customWidth="1"/>
    <col min="2" max="2" width="32" style="253" customWidth="1"/>
    <col min="3" max="3" width="12.44140625" style="253" customWidth="1"/>
    <col min="4" max="6" width="11.77734375" style="253" customWidth="1"/>
    <col min="7" max="7" width="12.77734375" style="253" customWidth="1"/>
    <col min="8" max="16384" width="9.33203125" style="253"/>
  </cols>
  <sheetData>
    <row r="1" spans="1:7" ht="18.75" customHeight="1" x14ac:dyDescent="0.25">
      <c r="A1" s="1849" t="str">
        <f>CONCATENATE("7. melléklet ",Z_ALAPADATOK!A7," ",Z_ALAPADATOK!B7," ",Z_ALAPADATOK!C7," ",Z_ALAPADATOK!D7," ",Z_ALAPADATOK!E7," ",Z_ALAPADATOK!F7," ",Z_ALAPADATOK!G7," ",Z_ALAPADATOK!H7)</f>
        <v>7. melléklet a …. / 2020 ( … ) önkormányzati rendelethez</v>
      </c>
      <c r="B1" s="1850"/>
      <c r="C1" s="1850"/>
      <c r="D1" s="1850"/>
      <c r="E1" s="1850"/>
      <c r="F1" s="1850"/>
      <c r="G1" s="1850"/>
    </row>
    <row r="3" spans="1:7" ht="15.6" x14ac:dyDescent="0.25">
      <c r="A3" s="1851" t="s">
        <v>1138</v>
      </c>
      <c r="B3" s="1852"/>
      <c r="C3" s="1852"/>
      <c r="D3" s="1852"/>
      <c r="E3" s="1852"/>
      <c r="F3" s="1852"/>
      <c r="G3" s="1852"/>
    </row>
    <row r="5" spans="1:7" ht="14.4" thickBot="1" x14ac:dyDescent="0.3">
      <c r="G5" s="739" t="s">
        <v>564</v>
      </c>
    </row>
    <row r="6" spans="1:7" ht="17.25" customHeight="1" thickBot="1" x14ac:dyDescent="0.3">
      <c r="A6" s="1788" t="s">
        <v>16</v>
      </c>
      <c r="B6" s="1780" t="s">
        <v>1139</v>
      </c>
      <c r="C6" s="1780" t="s">
        <v>1140</v>
      </c>
      <c r="D6" s="1780" t="s">
        <v>1141</v>
      </c>
      <c r="E6" s="1855" t="s">
        <v>1142</v>
      </c>
      <c r="F6" s="1855"/>
      <c r="G6" s="1856"/>
    </row>
    <row r="7" spans="1:7" s="1531" customFormat="1" ht="57.75" customHeight="1" thickBot="1" x14ac:dyDescent="0.3">
      <c r="A7" s="1853"/>
      <c r="B7" s="1854"/>
      <c r="C7" s="1854"/>
      <c r="D7" s="1854"/>
      <c r="E7" s="199" t="s">
        <v>1143</v>
      </c>
      <c r="F7" s="199" t="s">
        <v>1144</v>
      </c>
      <c r="G7" s="200" t="s">
        <v>1145</v>
      </c>
    </row>
    <row r="8" spans="1:7" s="469" customFormat="1" ht="15" customHeight="1" thickBot="1" x14ac:dyDescent="0.3">
      <c r="A8" s="201" t="s">
        <v>493</v>
      </c>
      <c r="B8" s="202" t="s">
        <v>494</v>
      </c>
      <c r="C8" s="202" t="s">
        <v>495</v>
      </c>
      <c r="D8" s="202" t="s">
        <v>497</v>
      </c>
      <c r="E8" s="202" t="s">
        <v>1146</v>
      </c>
      <c r="F8" s="202" t="s">
        <v>498</v>
      </c>
      <c r="G8" s="203" t="s">
        <v>499</v>
      </c>
    </row>
    <row r="9" spans="1:7" ht="15" customHeight="1" x14ac:dyDescent="0.25">
      <c r="A9" s="1532" t="s">
        <v>18</v>
      </c>
      <c r="B9" s="1533"/>
      <c r="C9" s="1534"/>
      <c r="D9" s="1534"/>
      <c r="E9" s="1535">
        <f>C9+D9</f>
        <v>0</v>
      </c>
      <c r="F9" s="1534"/>
      <c r="G9" s="1536"/>
    </row>
    <row r="10" spans="1:7" ht="15" customHeight="1" x14ac:dyDescent="0.25">
      <c r="A10" s="1537" t="s">
        <v>19</v>
      </c>
      <c r="B10" s="1538"/>
      <c r="C10" s="25"/>
      <c r="D10" s="25"/>
      <c r="E10" s="1535">
        <f t="shared" ref="E10:E39" si="0">C10+D10</f>
        <v>0</v>
      </c>
      <c r="F10" s="25"/>
      <c r="G10" s="1064"/>
    </row>
    <row r="11" spans="1:7" ht="15" customHeight="1" x14ac:dyDescent="0.25">
      <c r="A11" s="1537" t="s">
        <v>20</v>
      </c>
      <c r="B11" s="1538"/>
      <c r="C11" s="25"/>
      <c r="D11" s="25"/>
      <c r="E11" s="1535">
        <f t="shared" si="0"/>
        <v>0</v>
      </c>
      <c r="F11" s="25"/>
      <c r="G11" s="1064"/>
    </row>
    <row r="12" spans="1:7" ht="15" customHeight="1" x14ac:dyDescent="0.25">
      <c r="A12" s="1537" t="s">
        <v>21</v>
      </c>
      <c r="B12" s="1538"/>
      <c r="C12" s="25"/>
      <c r="D12" s="25"/>
      <c r="E12" s="1535">
        <f t="shared" si="0"/>
        <v>0</v>
      </c>
      <c r="F12" s="25"/>
      <c r="G12" s="1064"/>
    </row>
    <row r="13" spans="1:7" ht="15" customHeight="1" x14ac:dyDescent="0.25">
      <c r="A13" s="1537" t="s">
        <v>22</v>
      </c>
      <c r="B13" s="1538"/>
      <c r="C13" s="25"/>
      <c r="D13" s="25"/>
      <c r="E13" s="1535">
        <f t="shared" si="0"/>
        <v>0</v>
      </c>
      <c r="F13" s="25"/>
      <c r="G13" s="1064"/>
    </row>
    <row r="14" spans="1:7" ht="15" customHeight="1" x14ac:dyDescent="0.25">
      <c r="A14" s="1537" t="s">
        <v>23</v>
      </c>
      <c r="B14" s="1538"/>
      <c r="C14" s="25"/>
      <c r="D14" s="25"/>
      <c r="E14" s="1535">
        <f t="shared" si="0"/>
        <v>0</v>
      </c>
      <c r="F14" s="25"/>
      <c r="G14" s="1064"/>
    </row>
    <row r="15" spans="1:7" ht="15" customHeight="1" x14ac:dyDescent="0.25">
      <c r="A15" s="1537" t="s">
        <v>24</v>
      </c>
      <c r="B15" s="1538"/>
      <c r="C15" s="25"/>
      <c r="D15" s="25"/>
      <c r="E15" s="1535">
        <f t="shared" si="0"/>
        <v>0</v>
      </c>
      <c r="F15" s="25"/>
      <c r="G15" s="1064"/>
    </row>
    <row r="16" spans="1:7" ht="15" customHeight="1" x14ac:dyDescent="0.25">
      <c r="A16" s="1537" t="s">
        <v>25</v>
      </c>
      <c r="B16" s="1538"/>
      <c r="C16" s="25"/>
      <c r="D16" s="25"/>
      <c r="E16" s="1535">
        <f t="shared" si="0"/>
        <v>0</v>
      </c>
      <c r="F16" s="25"/>
      <c r="G16" s="1064"/>
    </row>
    <row r="17" spans="1:7" ht="15" customHeight="1" x14ac:dyDescent="0.25">
      <c r="A17" s="1537" t="s">
        <v>26</v>
      </c>
      <c r="B17" s="1538"/>
      <c r="C17" s="25"/>
      <c r="D17" s="25"/>
      <c r="E17" s="1535">
        <f t="shared" si="0"/>
        <v>0</v>
      </c>
      <c r="F17" s="25"/>
      <c r="G17" s="1064"/>
    </row>
    <row r="18" spans="1:7" ht="15" customHeight="1" x14ac:dyDescent="0.25">
      <c r="A18" s="1537" t="s">
        <v>27</v>
      </c>
      <c r="B18" s="1538"/>
      <c r="C18" s="25"/>
      <c r="D18" s="25"/>
      <c r="E18" s="1535">
        <f t="shared" si="0"/>
        <v>0</v>
      </c>
      <c r="F18" s="25"/>
      <c r="G18" s="1064"/>
    </row>
    <row r="19" spans="1:7" ht="15" customHeight="1" x14ac:dyDescent="0.25">
      <c r="A19" s="1537" t="s">
        <v>28</v>
      </c>
      <c r="B19" s="1538"/>
      <c r="C19" s="25"/>
      <c r="D19" s="25"/>
      <c r="E19" s="1535">
        <f t="shared" si="0"/>
        <v>0</v>
      </c>
      <c r="F19" s="25"/>
      <c r="G19" s="1064"/>
    </row>
    <row r="20" spans="1:7" ht="15" customHeight="1" x14ac:dyDescent="0.25">
      <c r="A20" s="1537" t="s">
        <v>29</v>
      </c>
      <c r="B20" s="1538"/>
      <c r="C20" s="25"/>
      <c r="D20" s="25"/>
      <c r="E20" s="1535">
        <f t="shared" si="0"/>
        <v>0</v>
      </c>
      <c r="F20" s="25"/>
      <c r="G20" s="1064"/>
    </row>
    <row r="21" spans="1:7" ht="15" customHeight="1" x14ac:dyDescent="0.25">
      <c r="A21" s="1537" t="s">
        <v>30</v>
      </c>
      <c r="B21" s="1538"/>
      <c r="C21" s="25"/>
      <c r="D21" s="25"/>
      <c r="E21" s="1535">
        <f t="shared" si="0"/>
        <v>0</v>
      </c>
      <c r="F21" s="25"/>
      <c r="G21" s="1064"/>
    </row>
    <row r="22" spans="1:7" ht="15" customHeight="1" x14ac:dyDescent="0.25">
      <c r="A22" s="1537" t="s">
        <v>31</v>
      </c>
      <c r="B22" s="1538"/>
      <c r="C22" s="25"/>
      <c r="D22" s="25"/>
      <c r="E22" s="1535">
        <f t="shared" si="0"/>
        <v>0</v>
      </c>
      <c r="F22" s="25"/>
      <c r="G22" s="1064"/>
    </row>
    <row r="23" spans="1:7" ht="15" customHeight="1" x14ac:dyDescent="0.25">
      <c r="A23" s="1537" t="s">
        <v>32</v>
      </c>
      <c r="B23" s="1538"/>
      <c r="C23" s="25"/>
      <c r="D23" s="25"/>
      <c r="E23" s="1535">
        <f t="shared" si="0"/>
        <v>0</v>
      </c>
      <c r="F23" s="25"/>
      <c r="G23" s="1064"/>
    </row>
    <row r="24" spans="1:7" ht="15" customHeight="1" x14ac:dyDescent="0.25">
      <c r="A24" s="1537" t="s">
        <v>33</v>
      </c>
      <c r="B24" s="1538"/>
      <c r="C24" s="25"/>
      <c r="D24" s="25"/>
      <c r="E24" s="1535">
        <f t="shared" si="0"/>
        <v>0</v>
      </c>
      <c r="F24" s="25"/>
      <c r="G24" s="1064"/>
    </row>
    <row r="25" spans="1:7" ht="15" customHeight="1" x14ac:dyDescent="0.25">
      <c r="A25" s="1537" t="s">
        <v>34</v>
      </c>
      <c r="B25" s="1538"/>
      <c r="C25" s="25"/>
      <c r="D25" s="25"/>
      <c r="E25" s="1535">
        <f t="shared" si="0"/>
        <v>0</v>
      </c>
      <c r="F25" s="25"/>
      <c r="G25" s="1064"/>
    </row>
    <row r="26" spans="1:7" ht="15" customHeight="1" x14ac:dyDescent="0.25">
      <c r="A26" s="1537" t="s">
        <v>35</v>
      </c>
      <c r="B26" s="1538"/>
      <c r="C26" s="25"/>
      <c r="D26" s="25"/>
      <c r="E26" s="1535">
        <f t="shared" si="0"/>
        <v>0</v>
      </c>
      <c r="F26" s="25"/>
      <c r="G26" s="1064"/>
    </row>
    <row r="27" spans="1:7" ht="15" customHeight="1" x14ac:dyDescent="0.25">
      <c r="A27" s="1537" t="s">
        <v>36</v>
      </c>
      <c r="B27" s="1538"/>
      <c r="C27" s="25"/>
      <c r="D27" s="25"/>
      <c r="E27" s="1535">
        <f t="shared" si="0"/>
        <v>0</v>
      </c>
      <c r="F27" s="25"/>
      <c r="G27" s="1064"/>
    </row>
    <row r="28" spans="1:7" ht="15" customHeight="1" x14ac:dyDescent="0.25">
      <c r="A28" s="1537" t="s">
        <v>37</v>
      </c>
      <c r="B28" s="1538"/>
      <c r="C28" s="25"/>
      <c r="D28" s="25"/>
      <c r="E28" s="1535">
        <f t="shared" si="0"/>
        <v>0</v>
      </c>
      <c r="F28" s="25"/>
      <c r="G28" s="1064"/>
    </row>
    <row r="29" spans="1:7" ht="15" customHeight="1" x14ac:dyDescent="0.25">
      <c r="A29" s="1537" t="s">
        <v>38</v>
      </c>
      <c r="B29" s="1538"/>
      <c r="C29" s="25"/>
      <c r="D29" s="25"/>
      <c r="E29" s="1535">
        <f t="shared" si="0"/>
        <v>0</v>
      </c>
      <c r="F29" s="25"/>
      <c r="G29" s="1064"/>
    </row>
    <row r="30" spans="1:7" ht="15" customHeight="1" x14ac:dyDescent="0.25">
      <c r="A30" s="1537" t="s">
        <v>39</v>
      </c>
      <c r="B30" s="1538"/>
      <c r="C30" s="25"/>
      <c r="D30" s="25"/>
      <c r="E30" s="1535">
        <f t="shared" si="0"/>
        <v>0</v>
      </c>
      <c r="F30" s="25"/>
      <c r="G30" s="1064"/>
    </row>
    <row r="31" spans="1:7" ht="15" customHeight="1" x14ac:dyDescent="0.25">
      <c r="A31" s="1537" t="s">
        <v>40</v>
      </c>
      <c r="B31" s="1538"/>
      <c r="C31" s="25"/>
      <c r="D31" s="25"/>
      <c r="E31" s="1535">
        <f t="shared" si="0"/>
        <v>0</v>
      </c>
      <c r="F31" s="25"/>
      <c r="G31" s="1064"/>
    </row>
    <row r="32" spans="1:7" ht="15" customHeight="1" x14ac:dyDescent="0.25">
      <c r="A32" s="1537" t="s">
        <v>41</v>
      </c>
      <c r="B32" s="1538"/>
      <c r="C32" s="25"/>
      <c r="D32" s="25"/>
      <c r="E32" s="1535">
        <f t="shared" si="0"/>
        <v>0</v>
      </c>
      <c r="F32" s="25"/>
      <c r="G32" s="1064"/>
    </row>
    <row r="33" spans="1:7" ht="15" customHeight="1" x14ac:dyDescent="0.25">
      <c r="A33" s="1537" t="s">
        <v>42</v>
      </c>
      <c r="B33" s="1538"/>
      <c r="C33" s="25"/>
      <c r="D33" s="25"/>
      <c r="E33" s="1535">
        <f t="shared" si="0"/>
        <v>0</v>
      </c>
      <c r="F33" s="25"/>
      <c r="G33" s="1064"/>
    </row>
    <row r="34" spans="1:7" ht="15" customHeight="1" x14ac:dyDescent="0.25">
      <c r="A34" s="1537" t="s">
        <v>43</v>
      </c>
      <c r="B34" s="1538"/>
      <c r="C34" s="25"/>
      <c r="D34" s="25"/>
      <c r="E34" s="1535"/>
      <c r="F34" s="25"/>
      <c r="G34" s="1064"/>
    </row>
    <row r="35" spans="1:7" ht="15" customHeight="1" x14ac:dyDescent="0.25">
      <c r="A35" s="1537" t="s">
        <v>44</v>
      </c>
      <c r="B35" s="1538"/>
      <c r="C35" s="25"/>
      <c r="D35" s="25"/>
      <c r="E35" s="1535">
        <f t="shared" si="0"/>
        <v>0</v>
      </c>
      <c r="F35" s="25"/>
      <c r="G35" s="1064"/>
    </row>
    <row r="36" spans="1:7" ht="15" customHeight="1" x14ac:dyDescent="0.25">
      <c r="A36" s="1537" t="s">
        <v>45</v>
      </c>
      <c r="B36" s="1538"/>
      <c r="C36" s="25"/>
      <c r="D36" s="25"/>
      <c r="E36" s="1535">
        <f t="shared" si="0"/>
        <v>0</v>
      </c>
      <c r="F36" s="25"/>
      <c r="G36" s="1064"/>
    </row>
    <row r="37" spans="1:7" ht="15" customHeight="1" x14ac:dyDescent="0.25">
      <c r="A37" s="1537" t="s">
        <v>46</v>
      </c>
      <c r="B37" s="1538"/>
      <c r="C37" s="25"/>
      <c r="D37" s="25"/>
      <c r="E37" s="1535">
        <f t="shared" si="0"/>
        <v>0</v>
      </c>
      <c r="F37" s="25"/>
      <c r="G37" s="1064"/>
    </row>
    <row r="38" spans="1:7" ht="15" customHeight="1" x14ac:dyDescent="0.25">
      <c r="A38" s="1537" t="s">
        <v>127</v>
      </c>
      <c r="B38" s="1538"/>
      <c r="C38" s="25"/>
      <c r="D38" s="25"/>
      <c r="E38" s="1535">
        <f t="shared" si="0"/>
        <v>0</v>
      </c>
      <c r="F38" s="25"/>
      <c r="G38" s="1064"/>
    </row>
    <row r="39" spans="1:7" ht="15" customHeight="1" thickBot="1" x14ac:dyDescent="0.3">
      <c r="A39" s="1537" t="s">
        <v>128</v>
      </c>
      <c r="B39" s="1539"/>
      <c r="C39" s="26"/>
      <c r="D39" s="26"/>
      <c r="E39" s="1535">
        <f t="shared" si="0"/>
        <v>0</v>
      </c>
      <c r="F39" s="26"/>
      <c r="G39" s="1540"/>
    </row>
    <row r="40" spans="1:7" ht="15" customHeight="1" thickBot="1" x14ac:dyDescent="0.3">
      <c r="A40" s="1847" t="s">
        <v>53</v>
      </c>
      <c r="B40" s="1848"/>
      <c r="C40" s="59">
        <f>SUM(C9:C39)</f>
        <v>0</v>
      </c>
      <c r="D40" s="59">
        <f>SUM(D9:D39)</f>
        <v>0</v>
      </c>
      <c r="E40" s="59">
        <f>SUM(E9:E39)</f>
        <v>0</v>
      </c>
      <c r="F40" s="59">
        <f>SUM(F9:F39)</f>
        <v>0</v>
      </c>
      <c r="G40" s="60">
        <f>SUM(G9:G39)</f>
        <v>0</v>
      </c>
    </row>
  </sheetData>
  <sheetProtection sheet="1"/>
  <mergeCells count="8">
    <mergeCell ref="A40:B40"/>
    <mergeCell ref="A1:G1"/>
    <mergeCell ref="A3:G3"/>
    <mergeCell ref="A6:A7"/>
    <mergeCell ref="B6:B7"/>
    <mergeCell ref="C6:C7"/>
    <mergeCell ref="D6:D7"/>
    <mergeCell ref="E6:G6"/>
  </mergeCells>
  <printOptions horizontalCentered="1"/>
  <pageMargins left="0.78740157480314965" right="0.78740157480314965" top="1.5748031496062993" bottom="0.98425196850393704" header="0.78740157480314965" footer="0.78740157480314965"/>
  <pageSetup paperSize="9" scale="95" orientation="portrait" horizontalDpi="300" verticalDpi="300" r:id="rId1"/>
  <headerFooter alignWithMargins="0">
    <oddHeader xml:space="preserve">&amp;C&amp;"Times New Roman CE,Félkövér"&amp;12
KÖLTSÉGVETÉSI SZERVEK PÉNZMARADVÁNYÁNAK ALAKULÁSA&amp;R&amp;"Times New Roman CE,Félkövér dőlt"&amp;12 9. melléklet a ……/2018. (……) önkormányzati rendelethez&amp;"Times New Roman CE,Dőlt"
</oddHeader>
  </headerFooter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sheetPr>
    <tabColor theme="5"/>
    <pageSetUpPr fitToPage="1"/>
  </sheetPr>
  <dimension ref="A1:F26"/>
  <sheetViews>
    <sheetView zoomScale="120" zoomScaleNormal="120" zoomScalePageLayoutView="120" workbookViewId="0">
      <selection activeCell="I23" sqref="I23"/>
    </sheetView>
  </sheetViews>
  <sheetFormatPr defaultColWidth="9.33203125" defaultRowHeight="13.2" x14ac:dyDescent="0.25"/>
  <cols>
    <col min="1" max="1" width="13.77734375" style="1541" customWidth="1"/>
    <col min="2" max="2" width="88.6640625" style="1541" customWidth="1"/>
    <col min="3" max="5" width="15.77734375" style="1541" customWidth="1"/>
    <col min="6" max="6" width="4.77734375" style="1561" customWidth="1"/>
    <col min="7" max="16384" width="9.33203125" style="1541"/>
  </cols>
  <sheetData>
    <row r="1" spans="1:6" ht="47.25" customHeight="1" x14ac:dyDescent="0.25">
      <c r="B1" s="1770" t="str">
        <f>+CONCATENATE("A ",LEFT(KV_ÖSSZEFÜGGÉSEK!A5,4),". évi általános működés és ágazati feladatok támogatásának alakulása jogcímenként")</f>
        <v>A 2019. évi általános működés és ágazati feladatok támogatásának alakulása jogcímenként</v>
      </c>
      <c r="C1" s="1770"/>
      <c r="D1" s="1770"/>
      <c r="E1" s="1770"/>
      <c r="F1" s="1771" t="str">
        <f>CONCATENATE("8. melléklet ",Z_ALAPADATOK!A7," ",Z_ALAPADATOK!B7," ",Z_ALAPADATOK!C7," ",Z_ALAPADATOK!D7," ",Z_ALAPADATOK!E7," ",Z_ALAPADATOK!F7," ",Z_ALAPADATOK!G7," ",Z_ALAPADATOK!H7)</f>
        <v>8. melléklet a …. / 2020 ( … ) önkormányzati rendelethez</v>
      </c>
    </row>
    <row r="2" spans="1:6" ht="22.5" customHeight="1" thickBot="1" x14ac:dyDescent="0.35">
      <c r="B2" s="1857"/>
      <c r="C2" s="1857"/>
      <c r="D2" s="1857"/>
      <c r="E2" s="1543" t="s">
        <v>1133</v>
      </c>
      <c r="F2" s="1771"/>
    </row>
    <row r="3" spans="1:6" s="1547" customFormat="1" ht="54" customHeight="1" thickBot="1" x14ac:dyDescent="0.3">
      <c r="A3" s="1544" t="str">
        <f>'RM_6.sz.mell'!A3</f>
        <v>2018. évi L.
törvény 2. sz. melléklete száma</v>
      </c>
      <c r="B3" s="1562" t="str">
        <f>'RM_6.sz.mell'!B3</f>
        <v>Jogcím</v>
      </c>
      <c r="C3" s="1563" t="str">
        <f>'RM_6.sz.mell'!C3</f>
        <v>2019. évi tervezett támogatás összesen</v>
      </c>
      <c r="D3" s="1563" t="str">
        <f>'RM_6.sz.mell'!D3</f>
        <v>Módosított támogatás</v>
      </c>
      <c r="E3" s="1564" t="s">
        <v>1136</v>
      </c>
      <c r="F3" s="1771"/>
    </row>
    <row r="4" spans="1:6" s="1552" customFormat="1" ht="13.8" thickBot="1" x14ac:dyDescent="0.3">
      <c r="A4" s="1548" t="str">
        <f>'RM_6.sz.mell'!A4</f>
        <v>A</v>
      </c>
      <c r="B4" s="1565" t="str">
        <f>'RM_6.sz.mell'!B4</f>
        <v>B</v>
      </c>
      <c r="C4" s="1566" t="str">
        <f>'RM_6.sz.mell'!C4</f>
        <v>C</v>
      </c>
      <c r="D4" s="1566" t="str">
        <f>'RM_6.sz.mell'!D4</f>
        <v>C</v>
      </c>
      <c r="E4" s="1567" t="s">
        <v>496</v>
      </c>
      <c r="F4" s="1771"/>
    </row>
    <row r="5" spans="1:6" x14ac:dyDescent="0.25">
      <c r="A5" s="1574">
        <f>'RM_6.sz.mell'!A5</f>
        <v>0</v>
      </c>
      <c r="B5" s="1568" t="str">
        <f>'RM_6.sz.mell'!B5</f>
        <v>Zöldterület-gazdálkodással kapcsolatos feladatok támogatása</v>
      </c>
      <c r="C5" s="1569">
        <f>'RM_6.sz.mell'!C5</f>
        <v>1326850</v>
      </c>
      <c r="D5" s="1569">
        <f>'RM_6.sz.mell'!D5</f>
        <v>0</v>
      </c>
      <c r="E5" s="1527"/>
      <c r="F5" s="1771"/>
    </row>
    <row r="6" spans="1:6" ht="12.75" customHeight="1" x14ac:dyDescent="0.25">
      <c r="A6" s="1575">
        <f>'RM_6.sz.mell'!A6</f>
        <v>0</v>
      </c>
      <c r="B6" s="1570" t="str">
        <f>'RM_6.sz.mell'!B6</f>
        <v>Közvilágítás fenntartásának támogatása</v>
      </c>
      <c r="C6" s="1569">
        <f>'RM_6.sz.mell'!C6</f>
        <v>1472000</v>
      </c>
      <c r="D6" s="1569">
        <f>'RM_6.sz.mell'!D6</f>
        <v>0</v>
      </c>
      <c r="E6" s="1527"/>
      <c r="F6" s="1771"/>
    </row>
    <row r="7" spans="1:6" x14ac:dyDescent="0.25">
      <c r="A7" s="1575">
        <f>'RM_6.sz.mell'!A7</f>
        <v>0</v>
      </c>
      <c r="B7" s="1570" t="str">
        <f>'RM_6.sz.mell'!B7</f>
        <v>Köztemető fenntartásának támogatása</v>
      </c>
      <c r="C7" s="1569">
        <f>'RM_6.sz.mell'!C7</f>
        <v>100000</v>
      </c>
      <c r="D7" s="1569">
        <f>'RM_6.sz.mell'!D7</f>
        <v>0</v>
      </c>
      <c r="E7" s="1527"/>
      <c r="F7" s="1771"/>
    </row>
    <row r="8" spans="1:6" x14ac:dyDescent="0.25">
      <c r="A8" s="1575">
        <f>'RM_6.sz.mell'!A8</f>
        <v>0</v>
      </c>
      <c r="B8" s="1570" t="str">
        <f>'RM_6.sz.mell'!B8</f>
        <v>Közutak fenntartásának támogatása</v>
      </c>
      <c r="C8" s="1569">
        <f>'RM_6.sz.mell'!C8</f>
        <v>774070</v>
      </c>
      <c r="D8" s="1569">
        <f>'RM_6.sz.mell'!D8</f>
        <v>0</v>
      </c>
      <c r="E8" s="1527"/>
      <c r="F8" s="1771"/>
    </row>
    <row r="9" spans="1:6" x14ac:dyDescent="0.25">
      <c r="A9" s="1575">
        <f>'RM_6.sz.mell'!A9</f>
        <v>0</v>
      </c>
      <c r="B9" s="1570" t="str">
        <f>'RM_6.sz.mell'!B9</f>
        <v>Egyéb önkormányzati feladatok támogatása</v>
      </c>
      <c r="C9" s="1569">
        <f>'RM_6.sz.mell'!C9</f>
        <v>1033321</v>
      </c>
      <c r="D9" s="1569">
        <f>'RM_6.sz.mell'!D9</f>
        <v>0</v>
      </c>
      <c r="E9" s="1527"/>
      <c r="F9" s="1771"/>
    </row>
    <row r="10" spans="1:6" x14ac:dyDescent="0.25">
      <c r="A10" s="1575">
        <f>'RM_6.sz.mell'!A10</f>
        <v>0</v>
      </c>
      <c r="B10" s="1570" t="str">
        <f>'RM_6.sz.mell'!B10</f>
        <v>Polgármesteri illetmény támogatása</v>
      </c>
      <c r="C10" s="1569">
        <f>'RM_6.sz.mell'!C10</f>
        <v>247600</v>
      </c>
      <c r="D10" s="1569">
        <f>'RM_6.sz.mell'!D10</f>
        <v>0</v>
      </c>
      <c r="E10" s="1527"/>
      <c r="F10" s="1771"/>
    </row>
    <row r="11" spans="1:6" x14ac:dyDescent="0.25">
      <c r="A11" s="1575">
        <f>'RM_6.sz.mell'!A11</f>
        <v>0</v>
      </c>
      <c r="B11" s="1570" t="str">
        <f>'RM_6.sz.mell'!B11</f>
        <v>Települési önkormányzatok szociális feladatainak egyéb támogatása</v>
      </c>
      <c r="C11" s="1569">
        <f>'RM_6.sz.mell'!C11</f>
        <v>1280000</v>
      </c>
      <c r="D11" s="1569">
        <f>'RM_6.sz.mell'!D11</f>
        <v>0</v>
      </c>
      <c r="E11" s="1527"/>
      <c r="F11" s="1771"/>
    </row>
    <row r="12" spans="1:6" x14ac:dyDescent="0.25">
      <c r="A12" s="1575">
        <f>'RM_6.sz.mell'!A12</f>
        <v>0</v>
      </c>
      <c r="B12" s="1570" t="str">
        <f>'RM_6.sz.mell'!B12</f>
        <v>Falugondnoki szolgáltatás támogatása</v>
      </c>
      <c r="C12" s="1569">
        <f>'RM_6.sz.mell'!C12</f>
        <v>3100000</v>
      </c>
      <c r="D12" s="1569">
        <f>'RM_6.sz.mell'!D12</f>
        <v>0</v>
      </c>
      <c r="E12" s="1527"/>
      <c r="F12" s="1771"/>
    </row>
    <row r="13" spans="1:6" ht="12.9" customHeight="1" x14ac:dyDescent="0.25">
      <c r="A13" s="1575">
        <f>'RM_6.sz.mell'!A13</f>
        <v>0</v>
      </c>
      <c r="B13" s="1570" t="str">
        <f>'RM_6.sz.mell'!B13</f>
        <v>Kulturális feladatok támogatása</v>
      </c>
      <c r="C13" s="1569">
        <f>'RM_6.sz.mell'!C13</f>
        <v>1800000</v>
      </c>
      <c r="D13" s="1569">
        <f>'RM_6.sz.mell'!D13</f>
        <v>0</v>
      </c>
      <c r="E13" s="1527"/>
      <c r="F13" s="1771"/>
    </row>
    <row r="14" spans="1:6" x14ac:dyDescent="0.25">
      <c r="A14" s="1575">
        <f>'RM_6.sz.mell'!A14</f>
        <v>0</v>
      </c>
      <c r="B14" s="1570">
        <f>'RM_6.sz.mell'!B14</f>
        <v>0</v>
      </c>
      <c r="C14" s="1569">
        <f>'RM_6.sz.mell'!C14</f>
        <v>0</v>
      </c>
      <c r="D14" s="1569">
        <f>'RM_6.sz.mell'!D14</f>
        <v>0</v>
      </c>
      <c r="E14" s="1527"/>
      <c r="F14" s="1771"/>
    </row>
    <row r="15" spans="1:6" x14ac:dyDescent="0.25">
      <c r="A15" s="1575">
        <f>'RM_6.sz.mell'!A15</f>
        <v>0</v>
      </c>
      <c r="B15" s="1570">
        <f>'RM_6.sz.mell'!B15</f>
        <v>0</v>
      </c>
      <c r="C15" s="1569">
        <f>'RM_6.sz.mell'!C15</f>
        <v>0</v>
      </c>
      <c r="D15" s="1569">
        <f>'RM_6.sz.mell'!D15</f>
        <v>0</v>
      </c>
      <c r="E15" s="1527"/>
      <c r="F15" s="1771"/>
    </row>
    <row r="16" spans="1:6" x14ac:dyDescent="0.25">
      <c r="A16" s="1575">
        <f>'RM_6.sz.mell'!A16</f>
        <v>0</v>
      </c>
      <c r="B16" s="1570">
        <f>'RM_6.sz.mell'!B16</f>
        <v>0</v>
      </c>
      <c r="C16" s="1569">
        <f>'RM_6.sz.mell'!C16</f>
        <v>0</v>
      </c>
      <c r="D16" s="1569">
        <f>'RM_6.sz.mell'!D16</f>
        <v>0</v>
      </c>
      <c r="E16" s="1527"/>
      <c r="F16" s="1771"/>
    </row>
    <row r="17" spans="1:6" x14ac:dyDescent="0.25">
      <c r="A17" s="1575">
        <f>'RM_6.sz.mell'!A17</f>
        <v>0</v>
      </c>
      <c r="B17" s="1570">
        <f>'RM_6.sz.mell'!B17</f>
        <v>0</v>
      </c>
      <c r="C17" s="1569">
        <f>'RM_6.sz.mell'!C17</f>
        <v>0</v>
      </c>
      <c r="D17" s="1569">
        <f>'RM_6.sz.mell'!D17</f>
        <v>0</v>
      </c>
      <c r="E17" s="1527"/>
      <c r="F17" s="1771"/>
    </row>
    <row r="18" spans="1:6" x14ac:dyDescent="0.25">
      <c r="A18" s="1575">
        <f>'RM_6.sz.mell'!A18</f>
        <v>0</v>
      </c>
      <c r="B18" s="1570">
        <f>'RM_6.sz.mell'!B18</f>
        <v>0</v>
      </c>
      <c r="C18" s="1569">
        <f>'RM_6.sz.mell'!C18</f>
        <v>0</v>
      </c>
      <c r="D18" s="1569">
        <f>'RM_6.sz.mell'!D18</f>
        <v>0</v>
      </c>
      <c r="E18" s="1527"/>
      <c r="F18" s="1771"/>
    </row>
    <row r="19" spans="1:6" x14ac:dyDescent="0.25">
      <c r="A19" s="1575">
        <f>'RM_6.sz.mell'!A19</f>
        <v>0</v>
      </c>
      <c r="B19" s="1570">
        <f>'RM_6.sz.mell'!B19</f>
        <v>0</v>
      </c>
      <c r="C19" s="1569">
        <f>'RM_6.sz.mell'!C19</f>
        <v>0</v>
      </c>
      <c r="D19" s="1569">
        <f>'RM_6.sz.mell'!D19</f>
        <v>0</v>
      </c>
      <c r="E19" s="1527"/>
      <c r="F19" s="1771"/>
    </row>
    <row r="20" spans="1:6" x14ac:dyDescent="0.25">
      <c r="A20" s="1575">
        <f>'RM_6.sz.mell'!A20</f>
        <v>0</v>
      </c>
      <c r="B20" s="1570">
        <f>'RM_6.sz.mell'!B20</f>
        <v>0</v>
      </c>
      <c r="C20" s="1569">
        <f>'RM_6.sz.mell'!C20</f>
        <v>0</v>
      </c>
      <c r="D20" s="1569">
        <f>'RM_6.sz.mell'!D20</f>
        <v>0</v>
      </c>
      <c r="E20" s="1527"/>
      <c r="F20" s="1771"/>
    </row>
    <row r="21" spans="1:6" x14ac:dyDescent="0.25">
      <c r="A21" s="1575">
        <f>'RM_6.sz.mell'!A21</f>
        <v>0</v>
      </c>
      <c r="B21" s="1570">
        <f>'RM_6.sz.mell'!B21</f>
        <v>0</v>
      </c>
      <c r="C21" s="1569">
        <f>'RM_6.sz.mell'!C21</f>
        <v>0</v>
      </c>
      <c r="D21" s="1569">
        <f>'RM_6.sz.mell'!D21</f>
        <v>0</v>
      </c>
      <c r="E21" s="1527"/>
      <c r="F21" s="1771"/>
    </row>
    <row r="22" spans="1:6" x14ac:dyDescent="0.25">
      <c r="A22" s="1575">
        <f>'RM_6.sz.mell'!A22</f>
        <v>0</v>
      </c>
      <c r="B22" s="1570">
        <f>'RM_6.sz.mell'!B22</f>
        <v>0</v>
      </c>
      <c r="C22" s="1569">
        <f>'RM_6.sz.mell'!C22</f>
        <v>0</v>
      </c>
      <c r="D22" s="1569">
        <f>'RM_6.sz.mell'!D22</f>
        <v>0</v>
      </c>
      <c r="E22" s="1527"/>
      <c r="F22" s="1771"/>
    </row>
    <row r="23" spans="1:6" x14ac:dyDescent="0.25">
      <c r="A23" s="1575">
        <f>'RM_6.sz.mell'!A23</f>
        <v>0</v>
      </c>
      <c r="B23" s="1570">
        <f>'RM_6.sz.mell'!B23</f>
        <v>0</v>
      </c>
      <c r="C23" s="1569">
        <f>'RM_6.sz.mell'!C23</f>
        <v>0</v>
      </c>
      <c r="D23" s="1569">
        <f>'RM_6.sz.mell'!D23</f>
        <v>0</v>
      </c>
      <c r="E23" s="1527"/>
      <c r="F23" s="1771"/>
    </row>
    <row r="24" spans="1:6" ht="13.8" thickBot="1" x14ac:dyDescent="0.3">
      <c r="A24" s="1576">
        <f>'RM_6.sz.mell'!A24</f>
        <v>0</v>
      </c>
      <c r="B24" s="1571">
        <f>'RM_6.sz.mell'!B24</f>
        <v>0</v>
      </c>
      <c r="C24" s="1572">
        <f>'RM_6.sz.mell'!C24</f>
        <v>0</v>
      </c>
      <c r="D24" s="1572">
        <f>'RM_6.sz.mell'!D24</f>
        <v>0</v>
      </c>
      <c r="E24" s="1527"/>
      <c r="F24" s="1771"/>
    </row>
    <row r="25" spans="1:6" s="1560" customFormat="1" ht="19.5" customHeight="1" thickBot="1" x14ac:dyDescent="0.3">
      <c r="A25" s="1577">
        <f>'RM_6.sz.mell'!A25</f>
        <v>0</v>
      </c>
      <c r="B25" s="1573" t="str">
        <f>'RM_6.sz.mell'!B25</f>
        <v>Összesen:</v>
      </c>
      <c r="C25" s="1529">
        <f>'RM_6.sz.mell'!C25</f>
        <v>11133841</v>
      </c>
      <c r="D25" s="1529">
        <f>'RM_6.sz.mell'!D25</f>
        <v>0</v>
      </c>
      <c r="E25" s="1528">
        <f>SUM(E5:E24)</f>
        <v>0</v>
      </c>
      <c r="F25" s="1771"/>
    </row>
    <row r="26" spans="1:6" x14ac:dyDescent="0.25">
      <c r="A26" s="1772" t="str">
        <f>'RM_6.sz.mell'!A26</f>
        <v>* Magyarország 2019. évi központi költségvetéséról szóló törvény</v>
      </c>
      <c r="B26" s="1772">
        <f>'RM_6.sz.mell'!B26</f>
        <v>0</v>
      </c>
      <c r="C26" s="1541">
        <f>'RM_6.sz.mell'!C26</f>
        <v>0</v>
      </c>
      <c r="D26" s="1541">
        <f>'RM_6.sz.mell'!D26</f>
        <v>0</v>
      </c>
    </row>
  </sheetData>
  <sheetProtection sheet="1"/>
  <mergeCells count="4">
    <mergeCell ref="B1:E1"/>
    <mergeCell ref="F1:F25"/>
    <mergeCell ref="B2:D2"/>
    <mergeCell ref="A26:B26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93" orientation="landscape" verticalDpi="300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sheetPr>
    <tabColor theme="5"/>
  </sheetPr>
  <dimension ref="A1:I160"/>
  <sheetViews>
    <sheetView zoomScale="120" zoomScaleNormal="120" zoomScaleSheetLayoutView="100" workbookViewId="0">
      <selection activeCell="G7" sqref="G7"/>
    </sheetView>
  </sheetViews>
  <sheetFormatPr defaultColWidth="9.33203125" defaultRowHeight="15.6" x14ac:dyDescent="0.3"/>
  <cols>
    <col min="1" max="1" width="9" style="391" customWidth="1"/>
    <col min="2" max="2" width="68.77734375" style="391" customWidth="1"/>
    <col min="3" max="3" width="18.77734375" style="391" customWidth="1"/>
    <col min="4" max="5" width="18.77734375" style="392" customWidth="1"/>
    <col min="6" max="16384" width="9.33203125" style="423"/>
  </cols>
  <sheetData>
    <row r="1" spans="1:5" x14ac:dyDescent="0.3">
      <c r="A1" s="1589" t="str">
        <f>CONCATENATE("1. tájékoztató tábla ",Z_ALAPADATOK!A7," ",Z_ALAPADATOK!B7," ",Z_ALAPADATOK!C7," ",Z_ALAPADATOK!D7," ",Z_ALAPADATOK!E7," ",Z_ALAPADATOK!F7," ",Z_ALAPADATOK!G7," ",Z_ALAPADATOK!H7)</f>
        <v>1. tájékoztató tábla a …. / 2020 ( … ) önkormányzati rendelethez</v>
      </c>
      <c r="B1" s="1590"/>
      <c r="C1" s="1590"/>
      <c r="D1" s="1590"/>
      <c r="E1" s="1590"/>
    </row>
    <row r="2" spans="1:5" x14ac:dyDescent="0.3">
      <c r="A2" s="1699" t="str">
        <f>CONCATENATE(Z_ALAPADATOK!A3)</f>
        <v>Hidegkút Község Önkormányzata</v>
      </c>
      <c r="B2" s="1801"/>
      <c r="C2" s="1801"/>
      <c r="D2" s="1801"/>
      <c r="E2" s="1801"/>
    </row>
    <row r="3" spans="1:5" x14ac:dyDescent="0.3">
      <c r="A3" s="1699" t="s">
        <v>870</v>
      </c>
      <c r="B3" s="1801"/>
      <c r="C3" s="1801"/>
      <c r="D3" s="1801"/>
      <c r="E3" s="1801"/>
    </row>
    <row r="4" spans="1:5" ht="15.9" customHeight="1" x14ac:dyDescent="0.3">
      <c r="A4" s="1591" t="s">
        <v>15</v>
      </c>
      <c r="B4" s="1591"/>
      <c r="C4" s="1591"/>
      <c r="D4" s="1591"/>
      <c r="E4" s="1591"/>
    </row>
    <row r="5" spans="1:5" ht="15.9" customHeight="1" thickBot="1" x14ac:dyDescent="0.35">
      <c r="A5" s="975" t="s">
        <v>152</v>
      </c>
      <c r="B5" s="975"/>
      <c r="C5" s="975"/>
      <c r="D5" s="976"/>
      <c r="E5" s="976" t="str">
        <f>CONCATENATE('Z_6.12.3.sz.mell'!E4)</f>
        <v xml:space="preserve"> Forintban!</v>
      </c>
    </row>
    <row r="6" spans="1:5" ht="15.9" customHeight="1" x14ac:dyDescent="0.3">
      <c r="A6" s="1858" t="s">
        <v>69</v>
      </c>
      <c r="B6" s="1860" t="s">
        <v>17</v>
      </c>
      <c r="C6" s="1862" t="s">
        <v>871</v>
      </c>
      <c r="D6" s="1864" t="s">
        <v>872</v>
      </c>
      <c r="E6" s="1865"/>
    </row>
    <row r="7" spans="1:5" ht="38.1" customHeight="1" thickBot="1" x14ac:dyDescent="0.35">
      <c r="A7" s="1859"/>
      <c r="B7" s="1861"/>
      <c r="C7" s="1863"/>
      <c r="D7" s="977" t="s">
        <v>845</v>
      </c>
      <c r="E7" s="857" t="s">
        <v>831</v>
      </c>
    </row>
    <row r="8" spans="1:5" s="424" customFormat="1" ht="12" customHeight="1" thickBot="1" x14ac:dyDescent="0.25">
      <c r="A8" s="978" t="s">
        <v>493</v>
      </c>
      <c r="B8" s="979" t="s">
        <v>494</v>
      </c>
      <c r="C8" s="979" t="s">
        <v>495</v>
      </c>
      <c r="D8" s="979" t="s">
        <v>496</v>
      </c>
      <c r="E8" s="980" t="s">
        <v>498</v>
      </c>
    </row>
    <row r="9" spans="1:5" s="425" customFormat="1" ht="12" customHeight="1" thickBot="1" x14ac:dyDescent="0.3">
      <c r="A9" s="20" t="s">
        <v>18</v>
      </c>
      <c r="B9" s="981" t="s">
        <v>252</v>
      </c>
      <c r="C9" s="407">
        <f>+C10+C11+C12+C13+C14+C15</f>
        <v>0</v>
      </c>
      <c r="D9" s="407">
        <f>+D10+D11+D12+D13+D14+D15</f>
        <v>0</v>
      </c>
      <c r="E9" s="273">
        <f>+E10+E11+E12+E13+E14+E15</f>
        <v>0</v>
      </c>
    </row>
    <row r="10" spans="1:5" s="425" customFormat="1" ht="12" customHeight="1" x14ac:dyDescent="0.25">
      <c r="A10" s="15" t="s">
        <v>98</v>
      </c>
      <c r="B10" s="982" t="s">
        <v>253</v>
      </c>
      <c r="C10" s="409"/>
      <c r="D10" s="409"/>
      <c r="E10" s="275"/>
    </row>
    <row r="11" spans="1:5" s="425" customFormat="1" ht="12" customHeight="1" x14ac:dyDescent="0.25">
      <c r="A11" s="14" t="s">
        <v>99</v>
      </c>
      <c r="B11" s="983" t="s">
        <v>254</v>
      </c>
      <c r="C11" s="408"/>
      <c r="D11" s="408"/>
      <c r="E11" s="274"/>
    </row>
    <row r="12" spans="1:5" s="425" customFormat="1" ht="12" customHeight="1" x14ac:dyDescent="0.25">
      <c r="A12" s="14" t="s">
        <v>100</v>
      </c>
      <c r="B12" s="983" t="s">
        <v>255</v>
      </c>
      <c r="C12" s="408"/>
      <c r="D12" s="408"/>
      <c r="E12" s="274"/>
    </row>
    <row r="13" spans="1:5" s="425" customFormat="1" ht="12" customHeight="1" x14ac:dyDescent="0.25">
      <c r="A13" s="14" t="s">
        <v>101</v>
      </c>
      <c r="B13" s="983" t="s">
        <v>256</v>
      </c>
      <c r="C13" s="408"/>
      <c r="D13" s="408"/>
      <c r="E13" s="274"/>
    </row>
    <row r="14" spans="1:5" s="425" customFormat="1" ht="12" customHeight="1" x14ac:dyDescent="0.25">
      <c r="A14" s="14" t="s">
        <v>148</v>
      </c>
      <c r="B14" s="983" t="s">
        <v>873</v>
      </c>
      <c r="C14" s="984"/>
      <c r="D14" s="408"/>
      <c r="E14" s="274"/>
    </row>
    <row r="15" spans="1:5" s="425" customFormat="1" ht="12" customHeight="1" thickBot="1" x14ac:dyDescent="0.3">
      <c r="A15" s="16" t="s">
        <v>102</v>
      </c>
      <c r="B15" s="570" t="s">
        <v>874</v>
      </c>
      <c r="C15" s="985"/>
      <c r="D15" s="410"/>
      <c r="E15" s="276"/>
    </row>
    <row r="16" spans="1:5" s="425" customFormat="1" ht="12" customHeight="1" thickBot="1" x14ac:dyDescent="0.3">
      <c r="A16" s="20" t="s">
        <v>19</v>
      </c>
      <c r="B16" s="986" t="s">
        <v>257</v>
      </c>
      <c r="C16" s="407">
        <f>+C17+C18+C19+C20+C21</f>
        <v>0</v>
      </c>
      <c r="D16" s="407">
        <f>+D17+D18+D19+D20+D21</f>
        <v>0</v>
      </c>
      <c r="E16" s="273">
        <f>+E17+E18+E19+E20+E21</f>
        <v>0</v>
      </c>
    </row>
    <row r="17" spans="1:5" s="425" customFormat="1" ht="12" customHeight="1" x14ac:dyDescent="0.25">
      <c r="A17" s="15" t="s">
        <v>104</v>
      </c>
      <c r="B17" s="982" t="s">
        <v>258</v>
      </c>
      <c r="C17" s="409"/>
      <c r="D17" s="409"/>
      <c r="E17" s="275"/>
    </row>
    <row r="18" spans="1:5" s="425" customFormat="1" ht="12" customHeight="1" x14ac:dyDescent="0.25">
      <c r="A18" s="14" t="s">
        <v>105</v>
      </c>
      <c r="B18" s="983" t="s">
        <v>259</v>
      </c>
      <c r="C18" s="408"/>
      <c r="D18" s="408"/>
      <c r="E18" s="274"/>
    </row>
    <row r="19" spans="1:5" s="425" customFormat="1" ht="12" customHeight="1" x14ac:dyDescent="0.25">
      <c r="A19" s="14" t="s">
        <v>106</v>
      </c>
      <c r="B19" s="983" t="s">
        <v>422</v>
      </c>
      <c r="C19" s="408"/>
      <c r="D19" s="408"/>
      <c r="E19" s="274"/>
    </row>
    <row r="20" spans="1:5" s="425" customFormat="1" ht="12" customHeight="1" x14ac:dyDescent="0.25">
      <c r="A20" s="14" t="s">
        <v>107</v>
      </c>
      <c r="B20" s="983" t="s">
        <v>423</v>
      </c>
      <c r="C20" s="408"/>
      <c r="D20" s="408"/>
      <c r="E20" s="274"/>
    </row>
    <row r="21" spans="1:5" s="425" customFormat="1" ht="12" customHeight="1" x14ac:dyDescent="0.25">
      <c r="A21" s="14" t="s">
        <v>108</v>
      </c>
      <c r="B21" s="983" t="s">
        <v>260</v>
      </c>
      <c r="C21" s="408"/>
      <c r="D21" s="408"/>
      <c r="E21" s="274"/>
    </row>
    <row r="22" spans="1:5" s="425" customFormat="1" ht="12" customHeight="1" thickBot="1" x14ac:dyDescent="0.3">
      <c r="A22" s="16" t="s">
        <v>117</v>
      </c>
      <c r="B22" s="570" t="s">
        <v>261</v>
      </c>
      <c r="C22" s="410"/>
      <c r="D22" s="410"/>
      <c r="E22" s="276"/>
    </row>
    <row r="23" spans="1:5" s="425" customFormat="1" ht="12" customHeight="1" thickBot="1" x14ac:dyDescent="0.3">
      <c r="A23" s="20" t="s">
        <v>20</v>
      </c>
      <c r="B23" s="981" t="s">
        <v>262</v>
      </c>
      <c r="C23" s="407">
        <f>+C24+C25+C26+C27+C28</f>
        <v>0</v>
      </c>
      <c r="D23" s="407">
        <f>+D24+D25+D26+D27+D28</f>
        <v>0</v>
      </c>
      <c r="E23" s="273">
        <f>+E24+E25+E26+E27+E28</f>
        <v>0</v>
      </c>
    </row>
    <row r="24" spans="1:5" s="425" customFormat="1" ht="12" customHeight="1" x14ac:dyDescent="0.25">
      <c r="A24" s="15" t="s">
        <v>87</v>
      </c>
      <c r="B24" s="982" t="s">
        <v>263</v>
      </c>
      <c r="C24" s="409"/>
      <c r="D24" s="409"/>
      <c r="E24" s="275"/>
    </row>
    <row r="25" spans="1:5" s="425" customFormat="1" ht="12" customHeight="1" x14ac:dyDescent="0.25">
      <c r="A25" s="14" t="s">
        <v>88</v>
      </c>
      <c r="B25" s="983" t="s">
        <v>264</v>
      </c>
      <c r="C25" s="408"/>
      <c r="D25" s="408"/>
      <c r="E25" s="274"/>
    </row>
    <row r="26" spans="1:5" s="425" customFormat="1" ht="12" customHeight="1" x14ac:dyDescent="0.25">
      <c r="A26" s="14" t="s">
        <v>89</v>
      </c>
      <c r="B26" s="983" t="s">
        <v>424</v>
      </c>
      <c r="C26" s="408"/>
      <c r="D26" s="408"/>
      <c r="E26" s="274"/>
    </row>
    <row r="27" spans="1:5" s="425" customFormat="1" ht="12" customHeight="1" x14ac:dyDescent="0.25">
      <c r="A27" s="14" t="s">
        <v>90</v>
      </c>
      <c r="B27" s="983" t="s">
        <v>425</v>
      </c>
      <c r="C27" s="408"/>
      <c r="D27" s="408"/>
      <c r="E27" s="274"/>
    </row>
    <row r="28" spans="1:5" s="425" customFormat="1" ht="12" customHeight="1" x14ac:dyDescent="0.25">
      <c r="A28" s="14" t="s">
        <v>171</v>
      </c>
      <c r="B28" s="983" t="s">
        <v>265</v>
      </c>
      <c r="C28" s="408"/>
      <c r="D28" s="408"/>
      <c r="E28" s="274"/>
    </row>
    <row r="29" spans="1:5" s="425" customFormat="1" ht="12" customHeight="1" thickBot="1" x14ac:dyDescent="0.3">
      <c r="A29" s="16" t="s">
        <v>172</v>
      </c>
      <c r="B29" s="570" t="s">
        <v>266</v>
      </c>
      <c r="C29" s="410"/>
      <c r="D29" s="410"/>
      <c r="E29" s="276"/>
    </row>
    <row r="30" spans="1:5" s="425" customFormat="1" ht="12" customHeight="1" thickBot="1" x14ac:dyDescent="0.3">
      <c r="A30" s="32" t="s">
        <v>173</v>
      </c>
      <c r="B30" s="21" t="s">
        <v>560</v>
      </c>
      <c r="C30" s="414">
        <f>SUM(C31:C36)</f>
        <v>0</v>
      </c>
      <c r="D30" s="414">
        <f>SUM(D31:D36)</f>
        <v>0</v>
      </c>
      <c r="E30" s="457">
        <f>SUM(E31:E36)</f>
        <v>0</v>
      </c>
    </row>
    <row r="31" spans="1:5" s="425" customFormat="1" ht="12" customHeight="1" x14ac:dyDescent="0.25">
      <c r="A31" s="445" t="s">
        <v>268</v>
      </c>
      <c r="B31" s="426" t="s">
        <v>555</v>
      </c>
      <c r="C31" s="409"/>
      <c r="D31" s="409"/>
      <c r="E31" s="275"/>
    </row>
    <row r="32" spans="1:5" s="425" customFormat="1" ht="12" customHeight="1" x14ac:dyDescent="0.25">
      <c r="A32" s="446" t="s">
        <v>269</v>
      </c>
      <c r="B32" s="427" t="s">
        <v>556</v>
      </c>
      <c r="C32" s="408"/>
      <c r="D32" s="408"/>
      <c r="E32" s="274"/>
    </row>
    <row r="33" spans="1:5" s="425" customFormat="1" ht="12" customHeight="1" x14ac:dyDescent="0.25">
      <c r="A33" s="446" t="s">
        <v>270</v>
      </c>
      <c r="B33" s="427" t="s">
        <v>557</v>
      </c>
      <c r="C33" s="408"/>
      <c r="D33" s="408"/>
      <c r="E33" s="274"/>
    </row>
    <row r="34" spans="1:5" s="425" customFormat="1" ht="12" customHeight="1" x14ac:dyDescent="0.25">
      <c r="A34" s="446" t="s">
        <v>552</v>
      </c>
      <c r="B34" s="427" t="s">
        <v>558</v>
      </c>
      <c r="C34" s="408"/>
      <c r="D34" s="408"/>
      <c r="E34" s="274"/>
    </row>
    <row r="35" spans="1:5" s="425" customFormat="1" ht="12" customHeight="1" x14ac:dyDescent="0.25">
      <c r="A35" s="446" t="s">
        <v>553</v>
      </c>
      <c r="B35" s="427" t="s">
        <v>273</v>
      </c>
      <c r="C35" s="408"/>
      <c r="D35" s="408"/>
      <c r="E35" s="274"/>
    </row>
    <row r="36" spans="1:5" s="425" customFormat="1" ht="12" customHeight="1" thickBot="1" x14ac:dyDescent="0.3">
      <c r="A36" s="447" t="s">
        <v>554</v>
      </c>
      <c r="B36" s="304" t="s">
        <v>274</v>
      </c>
      <c r="C36" s="410"/>
      <c r="D36" s="410"/>
      <c r="E36" s="276"/>
    </row>
    <row r="37" spans="1:5" s="425" customFormat="1" ht="12" customHeight="1" thickBot="1" x14ac:dyDescent="0.3">
      <c r="A37" s="20" t="s">
        <v>22</v>
      </c>
      <c r="B37" s="981" t="s">
        <v>875</v>
      </c>
      <c r="C37" s="407">
        <f>SUM(C38:C47)</f>
        <v>0</v>
      </c>
      <c r="D37" s="407">
        <f>SUM(D38:D47)</f>
        <v>0</v>
      </c>
      <c r="E37" s="273">
        <f>SUM(E38:E47)</f>
        <v>0</v>
      </c>
    </row>
    <row r="38" spans="1:5" s="425" customFormat="1" ht="12" customHeight="1" x14ac:dyDescent="0.25">
      <c r="A38" s="15" t="s">
        <v>91</v>
      </c>
      <c r="B38" s="982" t="s">
        <v>277</v>
      </c>
      <c r="C38" s="409"/>
      <c r="D38" s="409"/>
      <c r="E38" s="275"/>
    </row>
    <row r="39" spans="1:5" s="425" customFormat="1" ht="12" customHeight="1" x14ac:dyDescent="0.25">
      <c r="A39" s="14" t="s">
        <v>92</v>
      </c>
      <c r="B39" s="983" t="s">
        <v>278</v>
      </c>
      <c r="C39" s="408"/>
      <c r="D39" s="408"/>
      <c r="E39" s="274"/>
    </row>
    <row r="40" spans="1:5" s="425" customFormat="1" ht="12" customHeight="1" x14ac:dyDescent="0.25">
      <c r="A40" s="14" t="s">
        <v>93</v>
      </c>
      <c r="B40" s="983" t="s">
        <v>279</v>
      </c>
      <c r="C40" s="408"/>
      <c r="D40" s="408"/>
      <c r="E40" s="274"/>
    </row>
    <row r="41" spans="1:5" s="425" customFormat="1" ht="12" customHeight="1" x14ac:dyDescent="0.25">
      <c r="A41" s="14" t="s">
        <v>175</v>
      </c>
      <c r="B41" s="983" t="s">
        <v>280</v>
      </c>
      <c r="C41" s="408"/>
      <c r="D41" s="408"/>
      <c r="E41" s="274"/>
    </row>
    <row r="42" spans="1:5" s="425" customFormat="1" ht="12" customHeight="1" x14ac:dyDescent="0.25">
      <c r="A42" s="14" t="s">
        <v>176</v>
      </c>
      <c r="B42" s="983" t="s">
        <v>281</v>
      </c>
      <c r="C42" s="408"/>
      <c r="D42" s="408"/>
      <c r="E42" s="274"/>
    </row>
    <row r="43" spans="1:5" s="425" customFormat="1" ht="12" customHeight="1" x14ac:dyDescent="0.25">
      <c r="A43" s="14" t="s">
        <v>177</v>
      </c>
      <c r="B43" s="983" t="s">
        <v>282</v>
      </c>
      <c r="C43" s="408"/>
      <c r="D43" s="408"/>
      <c r="E43" s="274"/>
    </row>
    <row r="44" spans="1:5" s="425" customFormat="1" ht="12" customHeight="1" x14ac:dyDescent="0.25">
      <c r="A44" s="14" t="s">
        <v>178</v>
      </c>
      <c r="B44" s="983" t="s">
        <v>283</v>
      </c>
      <c r="C44" s="408"/>
      <c r="D44" s="408"/>
      <c r="E44" s="274"/>
    </row>
    <row r="45" spans="1:5" s="425" customFormat="1" ht="12" customHeight="1" x14ac:dyDescent="0.25">
      <c r="A45" s="14" t="s">
        <v>179</v>
      </c>
      <c r="B45" s="983" t="s">
        <v>284</v>
      </c>
      <c r="C45" s="408"/>
      <c r="D45" s="408"/>
      <c r="E45" s="274"/>
    </row>
    <row r="46" spans="1:5" s="425" customFormat="1" ht="12" customHeight="1" x14ac:dyDescent="0.25">
      <c r="A46" s="14" t="s">
        <v>275</v>
      </c>
      <c r="B46" s="983" t="s">
        <v>285</v>
      </c>
      <c r="C46" s="411"/>
      <c r="D46" s="411"/>
      <c r="E46" s="277"/>
    </row>
    <row r="47" spans="1:5" s="425" customFormat="1" ht="12" customHeight="1" thickBot="1" x14ac:dyDescent="0.3">
      <c r="A47" s="16" t="s">
        <v>276</v>
      </c>
      <c r="B47" s="570" t="s">
        <v>286</v>
      </c>
      <c r="C47" s="412"/>
      <c r="D47" s="412"/>
      <c r="E47" s="278"/>
    </row>
    <row r="48" spans="1:5" s="425" customFormat="1" ht="12" customHeight="1" thickBot="1" x14ac:dyDescent="0.3">
      <c r="A48" s="20" t="s">
        <v>23</v>
      </c>
      <c r="B48" s="981" t="s">
        <v>287</v>
      </c>
      <c r="C48" s="407">
        <f>SUM(C49:C53)</f>
        <v>0</v>
      </c>
      <c r="D48" s="407">
        <f>SUM(D49:D53)</f>
        <v>0</v>
      </c>
      <c r="E48" s="273">
        <f>SUM(E49:E53)</f>
        <v>0</v>
      </c>
    </row>
    <row r="49" spans="1:5" s="425" customFormat="1" ht="12" customHeight="1" x14ac:dyDescent="0.25">
      <c r="A49" s="15" t="s">
        <v>94</v>
      </c>
      <c r="B49" s="982" t="s">
        <v>291</v>
      </c>
      <c r="C49" s="472"/>
      <c r="D49" s="472"/>
      <c r="E49" s="300"/>
    </row>
    <row r="50" spans="1:5" s="425" customFormat="1" ht="12" customHeight="1" x14ac:dyDescent="0.25">
      <c r="A50" s="14" t="s">
        <v>95</v>
      </c>
      <c r="B50" s="983" t="s">
        <v>292</v>
      </c>
      <c r="C50" s="411"/>
      <c r="D50" s="411"/>
      <c r="E50" s="277"/>
    </row>
    <row r="51" spans="1:5" s="425" customFormat="1" ht="12" customHeight="1" x14ac:dyDescent="0.25">
      <c r="A51" s="14" t="s">
        <v>288</v>
      </c>
      <c r="B51" s="983" t="s">
        <v>293</v>
      </c>
      <c r="C51" s="411"/>
      <c r="D51" s="411"/>
      <c r="E51" s="277"/>
    </row>
    <row r="52" spans="1:5" s="425" customFormat="1" ht="12" customHeight="1" x14ac:dyDescent="0.25">
      <c r="A52" s="14" t="s">
        <v>289</v>
      </c>
      <c r="B52" s="983" t="s">
        <v>294</v>
      </c>
      <c r="C52" s="411"/>
      <c r="D52" s="411"/>
      <c r="E52" s="277"/>
    </row>
    <row r="53" spans="1:5" s="425" customFormat="1" ht="12" customHeight="1" thickBot="1" x14ac:dyDescent="0.3">
      <c r="A53" s="16" t="s">
        <v>290</v>
      </c>
      <c r="B53" s="570" t="s">
        <v>295</v>
      </c>
      <c r="C53" s="412"/>
      <c r="D53" s="412"/>
      <c r="E53" s="278"/>
    </row>
    <row r="54" spans="1:5" s="425" customFormat="1" ht="13.8" thickBot="1" x14ac:dyDescent="0.3">
      <c r="A54" s="20" t="s">
        <v>180</v>
      </c>
      <c r="B54" s="981" t="s">
        <v>296</v>
      </c>
      <c r="C54" s="407">
        <f>SUM(C55:C57)</f>
        <v>0</v>
      </c>
      <c r="D54" s="407">
        <f>SUM(D55:D57)</f>
        <v>0</v>
      </c>
      <c r="E54" s="273">
        <f>SUM(E55:E57)</f>
        <v>0</v>
      </c>
    </row>
    <row r="55" spans="1:5" s="425" customFormat="1" ht="13.2" x14ac:dyDescent="0.25">
      <c r="A55" s="15" t="s">
        <v>96</v>
      </c>
      <c r="B55" s="982" t="s">
        <v>297</v>
      </c>
      <c r="C55" s="409"/>
      <c r="D55" s="409"/>
      <c r="E55" s="275"/>
    </row>
    <row r="56" spans="1:5" s="425" customFormat="1" ht="14.4" customHeight="1" x14ac:dyDescent="0.25">
      <c r="A56" s="14" t="s">
        <v>97</v>
      </c>
      <c r="B56" s="983" t="s">
        <v>876</v>
      </c>
      <c r="C56" s="408"/>
      <c r="D56" s="408"/>
      <c r="E56" s="274"/>
    </row>
    <row r="57" spans="1:5" s="425" customFormat="1" ht="13.2" x14ac:dyDescent="0.25">
      <c r="A57" s="14" t="s">
        <v>300</v>
      </c>
      <c r="B57" s="983" t="s">
        <v>298</v>
      </c>
      <c r="C57" s="408"/>
      <c r="D57" s="408"/>
      <c r="E57" s="274"/>
    </row>
    <row r="58" spans="1:5" s="425" customFormat="1" ht="13.8" thickBot="1" x14ac:dyDescent="0.3">
      <c r="A58" s="16" t="s">
        <v>301</v>
      </c>
      <c r="B58" s="570" t="s">
        <v>299</v>
      </c>
      <c r="C58" s="410"/>
      <c r="D58" s="410"/>
      <c r="E58" s="276"/>
    </row>
    <row r="59" spans="1:5" s="425" customFormat="1" ht="13.8" thickBot="1" x14ac:dyDescent="0.3">
      <c r="A59" s="20" t="s">
        <v>25</v>
      </c>
      <c r="B59" s="986" t="s">
        <v>302</v>
      </c>
      <c r="C59" s="407">
        <f>SUM(C60:C62)</f>
        <v>0</v>
      </c>
      <c r="D59" s="407">
        <f>SUM(D60:D62)</f>
        <v>0</v>
      </c>
      <c r="E59" s="273">
        <f>SUM(E60:E62)</f>
        <v>0</v>
      </c>
    </row>
    <row r="60" spans="1:5" s="425" customFormat="1" ht="13.2" x14ac:dyDescent="0.25">
      <c r="A60" s="14" t="s">
        <v>181</v>
      </c>
      <c r="B60" s="982" t="s">
        <v>304</v>
      </c>
      <c r="C60" s="411"/>
      <c r="D60" s="411"/>
      <c r="E60" s="277"/>
    </row>
    <row r="61" spans="1:5" s="425" customFormat="1" ht="12.75" customHeight="1" x14ac:dyDescent="0.25">
      <c r="A61" s="14" t="s">
        <v>182</v>
      </c>
      <c r="B61" s="983" t="s">
        <v>877</v>
      </c>
      <c r="C61" s="411"/>
      <c r="D61" s="411"/>
      <c r="E61" s="277"/>
    </row>
    <row r="62" spans="1:5" s="425" customFormat="1" ht="13.2" x14ac:dyDescent="0.25">
      <c r="A62" s="14" t="s">
        <v>231</v>
      </c>
      <c r="B62" s="983" t="s">
        <v>305</v>
      </c>
      <c r="C62" s="411"/>
      <c r="D62" s="411"/>
      <c r="E62" s="277"/>
    </row>
    <row r="63" spans="1:5" s="425" customFormat="1" ht="13.8" thickBot="1" x14ac:dyDescent="0.3">
      <c r="A63" s="14" t="s">
        <v>303</v>
      </c>
      <c r="B63" s="570" t="s">
        <v>306</v>
      </c>
      <c r="C63" s="411"/>
      <c r="D63" s="411"/>
      <c r="E63" s="277"/>
    </row>
    <row r="64" spans="1:5" s="425" customFormat="1" ht="13.8" thickBot="1" x14ac:dyDescent="0.3">
      <c r="A64" s="20" t="s">
        <v>26</v>
      </c>
      <c r="B64" s="981" t="s">
        <v>307</v>
      </c>
      <c r="C64" s="414">
        <f>+C9+C16+C23+C30+C37+C48+C54+C59</f>
        <v>0</v>
      </c>
      <c r="D64" s="414">
        <f>+D9+D16+D23+D30+D37+D48+D54+D59</f>
        <v>0</v>
      </c>
      <c r="E64" s="457">
        <f>+E9+E16+E23+E30+E37+E48+E54+E59</f>
        <v>0</v>
      </c>
    </row>
    <row r="65" spans="1:5" s="425" customFormat="1" ht="13.8" thickBot="1" x14ac:dyDescent="0.3">
      <c r="A65" s="473" t="s">
        <v>308</v>
      </c>
      <c r="B65" s="986" t="s">
        <v>543</v>
      </c>
      <c r="C65" s="407">
        <f>SUM(C66:C68)</f>
        <v>0</v>
      </c>
      <c r="D65" s="407">
        <f>SUM(D66:D68)</f>
        <v>0</v>
      </c>
      <c r="E65" s="273">
        <f>SUM(E66:E68)</f>
        <v>0</v>
      </c>
    </row>
    <row r="66" spans="1:5" s="425" customFormat="1" ht="13.2" x14ac:dyDescent="0.25">
      <c r="A66" s="14" t="s">
        <v>337</v>
      </c>
      <c r="B66" s="982" t="s">
        <v>310</v>
      </c>
      <c r="C66" s="411"/>
      <c r="D66" s="411"/>
      <c r="E66" s="277"/>
    </row>
    <row r="67" spans="1:5" s="425" customFormat="1" ht="13.2" x14ac:dyDescent="0.25">
      <c r="A67" s="14" t="s">
        <v>346</v>
      </c>
      <c r="B67" s="983" t="s">
        <v>311</v>
      </c>
      <c r="C67" s="411"/>
      <c r="D67" s="411"/>
      <c r="E67" s="277"/>
    </row>
    <row r="68" spans="1:5" s="425" customFormat="1" ht="13.8" thickBot="1" x14ac:dyDescent="0.3">
      <c r="A68" s="14" t="s">
        <v>347</v>
      </c>
      <c r="B68" s="492" t="s">
        <v>461</v>
      </c>
      <c r="C68" s="411"/>
      <c r="D68" s="411"/>
      <c r="E68" s="277"/>
    </row>
    <row r="69" spans="1:5" s="425" customFormat="1" ht="13.8" thickBot="1" x14ac:dyDescent="0.3">
      <c r="A69" s="473" t="s">
        <v>313</v>
      </c>
      <c r="B69" s="986" t="s">
        <v>314</v>
      </c>
      <c r="C69" s="407">
        <f>SUM(C70:C73)</f>
        <v>0</v>
      </c>
      <c r="D69" s="407">
        <f>SUM(D70:D73)</f>
        <v>0</v>
      </c>
      <c r="E69" s="273">
        <f>SUM(E70:E73)</f>
        <v>0</v>
      </c>
    </row>
    <row r="70" spans="1:5" s="425" customFormat="1" ht="13.2" x14ac:dyDescent="0.25">
      <c r="A70" s="14" t="s">
        <v>149</v>
      </c>
      <c r="B70" s="987" t="s">
        <v>315</v>
      </c>
      <c r="C70" s="411"/>
      <c r="D70" s="411"/>
      <c r="E70" s="277"/>
    </row>
    <row r="71" spans="1:5" s="425" customFormat="1" ht="13.2" x14ac:dyDescent="0.25">
      <c r="A71" s="14" t="s">
        <v>150</v>
      </c>
      <c r="B71" s="987" t="s">
        <v>571</v>
      </c>
      <c r="C71" s="411"/>
      <c r="D71" s="411"/>
      <c r="E71" s="277"/>
    </row>
    <row r="72" spans="1:5" s="425" customFormat="1" ht="12" customHeight="1" x14ac:dyDescent="0.25">
      <c r="A72" s="14" t="s">
        <v>338</v>
      </c>
      <c r="B72" s="987" t="s">
        <v>316</v>
      </c>
      <c r="C72" s="411"/>
      <c r="D72" s="411"/>
      <c r="E72" s="277"/>
    </row>
    <row r="73" spans="1:5" s="425" customFormat="1" ht="12" customHeight="1" thickBot="1" x14ac:dyDescent="0.3">
      <c r="A73" s="14" t="s">
        <v>339</v>
      </c>
      <c r="B73" s="988" t="s">
        <v>572</v>
      </c>
      <c r="C73" s="411"/>
      <c r="D73" s="411"/>
      <c r="E73" s="277"/>
    </row>
    <row r="74" spans="1:5" s="425" customFormat="1" ht="12" customHeight="1" thickBot="1" x14ac:dyDescent="0.3">
      <c r="A74" s="473" t="s">
        <v>317</v>
      </c>
      <c r="B74" s="986" t="s">
        <v>318</v>
      </c>
      <c r="C74" s="407">
        <f>SUM(C75:C76)</f>
        <v>0</v>
      </c>
      <c r="D74" s="407">
        <f>SUM(D75:D76)</f>
        <v>0</v>
      </c>
      <c r="E74" s="273">
        <f>SUM(E75:E76)</f>
        <v>0</v>
      </c>
    </row>
    <row r="75" spans="1:5" s="425" customFormat="1" ht="12" customHeight="1" x14ac:dyDescent="0.25">
      <c r="A75" s="14" t="s">
        <v>340</v>
      </c>
      <c r="B75" s="982" t="s">
        <v>319</v>
      </c>
      <c r="C75" s="411"/>
      <c r="D75" s="411"/>
      <c r="E75" s="277"/>
    </row>
    <row r="76" spans="1:5" s="425" customFormat="1" ht="12" customHeight="1" thickBot="1" x14ac:dyDescent="0.3">
      <c r="A76" s="14" t="s">
        <v>341</v>
      </c>
      <c r="B76" s="570" t="s">
        <v>320</v>
      </c>
      <c r="C76" s="411"/>
      <c r="D76" s="411"/>
      <c r="E76" s="277"/>
    </row>
    <row r="77" spans="1:5" s="425" customFormat="1" ht="12" customHeight="1" thickBot="1" x14ac:dyDescent="0.3">
      <c r="A77" s="473" t="s">
        <v>321</v>
      </c>
      <c r="B77" s="986" t="s">
        <v>322</v>
      </c>
      <c r="C77" s="407">
        <f>SUM(C78:C80)</f>
        <v>0</v>
      </c>
      <c r="D77" s="407">
        <f>SUM(D78:D80)</f>
        <v>0</v>
      </c>
      <c r="E77" s="273">
        <f>SUM(E78:E80)</f>
        <v>0</v>
      </c>
    </row>
    <row r="78" spans="1:5" s="425" customFormat="1" ht="12" customHeight="1" x14ac:dyDescent="0.25">
      <c r="A78" s="14" t="s">
        <v>342</v>
      </c>
      <c r="B78" s="982" t="s">
        <v>323</v>
      </c>
      <c r="C78" s="411"/>
      <c r="D78" s="411"/>
      <c r="E78" s="277"/>
    </row>
    <row r="79" spans="1:5" s="425" customFormat="1" ht="12" customHeight="1" x14ac:dyDescent="0.25">
      <c r="A79" s="14" t="s">
        <v>343</v>
      </c>
      <c r="B79" s="983" t="s">
        <v>324</v>
      </c>
      <c r="C79" s="411"/>
      <c r="D79" s="411"/>
      <c r="E79" s="277"/>
    </row>
    <row r="80" spans="1:5" s="425" customFormat="1" ht="12" customHeight="1" thickBot="1" x14ac:dyDescent="0.3">
      <c r="A80" s="14" t="s">
        <v>344</v>
      </c>
      <c r="B80" s="989" t="s">
        <v>764</v>
      </c>
      <c r="C80" s="411"/>
      <c r="D80" s="411"/>
      <c r="E80" s="277"/>
    </row>
    <row r="81" spans="1:5" s="425" customFormat="1" ht="12" customHeight="1" thickBot="1" x14ac:dyDescent="0.3">
      <c r="A81" s="473" t="s">
        <v>325</v>
      </c>
      <c r="B81" s="986" t="s">
        <v>345</v>
      </c>
      <c r="C81" s="407">
        <f>SUM(C82:C85)</f>
        <v>0</v>
      </c>
      <c r="D81" s="407">
        <f>SUM(D82:D85)</f>
        <v>0</v>
      </c>
      <c r="E81" s="273">
        <f>SUM(E82:E85)</f>
        <v>0</v>
      </c>
    </row>
    <row r="82" spans="1:5" s="425" customFormat="1" ht="12" customHeight="1" x14ac:dyDescent="0.25">
      <c r="A82" s="990" t="s">
        <v>326</v>
      </c>
      <c r="B82" s="982" t="s">
        <v>327</v>
      </c>
      <c r="C82" s="411"/>
      <c r="D82" s="411"/>
      <c r="E82" s="277"/>
    </row>
    <row r="83" spans="1:5" s="425" customFormat="1" ht="12" customHeight="1" x14ac:dyDescent="0.25">
      <c r="A83" s="991" t="s">
        <v>328</v>
      </c>
      <c r="B83" s="983" t="s">
        <v>329</v>
      </c>
      <c r="C83" s="411"/>
      <c r="D83" s="411"/>
      <c r="E83" s="277"/>
    </row>
    <row r="84" spans="1:5" s="425" customFormat="1" ht="12" customHeight="1" x14ac:dyDescent="0.25">
      <c r="A84" s="991" t="s">
        <v>330</v>
      </c>
      <c r="B84" s="983" t="s">
        <v>331</v>
      </c>
      <c r="C84" s="411"/>
      <c r="D84" s="411"/>
      <c r="E84" s="277"/>
    </row>
    <row r="85" spans="1:5" s="425" customFormat="1" ht="12" customHeight="1" thickBot="1" x14ac:dyDescent="0.3">
      <c r="A85" s="992" t="s">
        <v>332</v>
      </c>
      <c r="B85" s="570" t="s">
        <v>333</v>
      </c>
      <c r="C85" s="411"/>
      <c r="D85" s="411"/>
      <c r="E85" s="277"/>
    </row>
    <row r="86" spans="1:5" s="425" customFormat="1" ht="12" customHeight="1" thickBot="1" x14ac:dyDescent="0.3">
      <c r="A86" s="473" t="s">
        <v>334</v>
      </c>
      <c r="B86" s="986" t="s">
        <v>335</v>
      </c>
      <c r="C86" s="475"/>
      <c r="D86" s="475"/>
      <c r="E86" s="476"/>
    </row>
    <row r="87" spans="1:5" s="425" customFormat="1" ht="13.5" customHeight="1" thickBot="1" x14ac:dyDescent="0.3">
      <c r="A87" s="473" t="s">
        <v>336</v>
      </c>
      <c r="B87" s="993" t="s">
        <v>878</v>
      </c>
      <c r="C87" s="414">
        <f>+C65+C69+C74+C77+C81+C86</f>
        <v>0</v>
      </c>
      <c r="D87" s="414">
        <f>+D65+D69+D74+D77+D81+D86</f>
        <v>0</v>
      </c>
      <c r="E87" s="457">
        <f>+E65+E69+E74+E77+E81+E86</f>
        <v>0</v>
      </c>
    </row>
    <row r="88" spans="1:5" s="425" customFormat="1" ht="12" customHeight="1" thickBot="1" x14ac:dyDescent="0.3">
      <c r="A88" s="474" t="s">
        <v>348</v>
      </c>
      <c r="B88" s="994" t="s">
        <v>879</v>
      </c>
      <c r="C88" s="414">
        <f>+C64+C87</f>
        <v>0</v>
      </c>
      <c r="D88" s="414">
        <f>+D64+D87</f>
        <v>0</v>
      </c>
      <c r="E88" s="457">
        <f>+E64+E87</f>
        <v>0</v>
      </c>
    </row>
    <row r="89" spans="1:5" ht="16.5" customHeight="1" x14ac:dyDescent="0.3">
      <c r="A89" s="1596" t="s">
        <v>47</v>
      </c>
      <c r="B89" s="1596"/>
      <c r="C89" s="1596"/>
      <c r="D89" s="1596"/>
      <c r="E89" s="1596"/>
    </row>
    <row r="90" spans="1:5" s="435" customFormat="1" ht="16.5" customHeight="1" thickBot="1" x14ac:dyDescent="0.35">
      <c r="A90" s="995" t="s">
        <v>153</v>
      </c>
      <c r="B90" s="995"/>
      <c r="C90" s="995"/>
      <c r="D90" s="714"/>
      <c r="E90" s="714" t="str">
        <f>E5</f>
        <v xml:space="preserve"> Forintban!</v>
      </c>
    </row>
    <row r="91" spans="1:5" s="435" customFormat="1" ht="16.5" customHeight="1" x14ac:dyDescent="0.3">
      <c r="A91" s="1866" t="s">
        <v>69</v>
      </c>
      <c r="B91" s="1693" t="s">
        <v>765</v>
      </c>
      <c r="C91" s="1690" t="str">
        <f>+C6</f>
        <v>2018. évi tény</v>
      </c>
      <c r="D91" s="1869" t="str">
        <f>+D6</f>
        <v>2019. évi</v>
      </c>
      <c r="E91" s="1870"/>
    </row>
    <row r="92" spans="1:5" ht="38.1" customHeight="1" thickBot="1" x14ac:dyDescent="0.35">
      <c r="A92" s="1867"/>
      <c r="B92" s="1868"/>
      <c r="C92" s="1691"/>
      <c r="D92" s="856" t="s">
        <v>845</v>
      </c>
      <c r="E92" s="996" t="s">
        <v>831</v>
      </c>
    </row>
    <row r="93" spans="1:5" s="424" customFormat="1" ht="12" customHeight="1" thickBot="1" x14ac:dyDescent="0.25">
      <c r="A93" s="32" t="s">
        <v>493</v>
      </c>
      <c r="B93" s="33" t="s">
        <v>494</v>
      </c>
      <c r="C93" s="33" t="s">
        <v>495</v>
      </c>
      <c r="D93" s="33" t="s">
        <v>496</v>
      </c>
      <c r="E93" s="458" t="s">
        <v>498</v>
      </c>
    </row>
    <row r="94" spans="1:5" ht="12" customHeight="1" thickBot="1" x14ac:dyDescent="0.35">
      <c r="A94" s="22" t="s">
        <v>18</v>
      </c>
      <c r="B94" s="28" t="s">
        <v>880</v>
      </c>
      <c r="C94" s="406">
        <f>SUM(C95:C99)</f>
        <v>0</v>
      </c>
      <c r="D94" s="406">
        <f>+D95+D96+D97+D98+D99</f>
        <v>0</v>
      </c>
      <c r="E94" s="501">
        <f>+E95+E96+E97+E98+E99</f>
        <v>0</v>
      </c>
    </row>
    <row r="95" spans="1:5" ht="12" customHeight="1" x14ac:dyDescent="0.3">
      <c r="A95" s="17" t="s">
        <v>98</v>
      </c>
      <c r="B95" s="997" t="s">
        <v>49</v>
      </c>
      <c r="C95" s="508"/>
      <c r="D95" s="508"/>
      <c r="E95" s="502"/>
    </row>
    <row r="96" spans="1:5" ht="12" customHeight="1" x14ac:dyDescent="0.3">
      <c r="A96" s="14" t="s">
        <v>99</v>
      </c>
      <c r="B96" s="998" t="s">
        <v>183</v>
      </c>
      <c r="C96" s="408"/>
      <c r="D96" s="408"/>
      <c r="E96" s="274"/>
    </row>
    <row r="97" spans="1:5" ht="12" customHeight="1" x14ac:dyDescent="0.3">
      <c r="A97" s="14" t="s">
        <v>100</v>
      </c>
      <c r="B97" s="998" t="s">
        <v>140</v>
      </c>
      <c r="C97" s="410"/>
      <c r="D97" s="410"/>
      <c r="E97" s="276"/>
    </row>
    <row r="98" spans="1:5" ht="12" customHeight="1" x14ac:dyDescent="0.3">
      <c r="A98" s="14" t="s">
        <v>101</v>
      </c>
      <c r="B98" s="999" t="s">
        <v>184</v>
      </c>
      <c r="C98" s="410"/>
      <c r="D98" s="410"/>
      <c r="E98" s="276"/>
    </row>
    <row r="99" spans="1:5" ht="12" customHeight="1" x14ac:dyDescent="0.3">
      <c r="A99" s="14" t="s">
        <v>112</v>
      </c>
      <c r="B99" s="1000" t="s">
        <v>185</v>
      </c>
      <c r="C99" s="410"/>
      <c r="D99" s="410"/>
      <c r="E99" s="276"/>
    </row>
    <row r="100" spans="1:5" ht="12" customHeight="1" x14ac:dyDescent="0.3">
      <c r="A100" s="14" t="s">
        <v>102</v>
      </c>
      <c r="B100" s="998" t="s">
        <v>881</v>
      </c>
      <c r="C100" s="410"/>
      <c r="D100" s="410"/>
      <c r="E100" s="276"/>
    </row>
    <row r="101" spans="1:5" ht="12" customHeight="1" x14ac:dyDescent="0.3">
      <c r="A101" s="14" t="s">
        <v>103</v>
      </c>
      <c r="B101" s="1001" t="s">
        <v>351</v>
      </c>
      <c r="C101" s="410"/>
      <c r="D101" s="410"/>
      <c r="E101" s="276"/>
    </row>
    <row r="102" spans="1:5" ht="12" customHeight="1" x14ac:dyDescent="0.3">
      <c r="A102" s="14" t="s">
        <v>113</v>
      </c>
      <c r="B102" s="998" t="s">
        <v>352</v>
      </c>
      <c r="C102" s="410"/>
      <c r="D102" s="410"/>
      <c r="E102" s="276"/>
    </row>
    <row r="103" spans="1:5" ht="12" customHeight="1" x14ac:dyDescent="0.3">
      <c r="A103" s="14" t="s">
        <v>114</v>
      </c>
      <c r="B103" s="998" t="s">
        <v>353</v>
      </c>
      <c r="C103" s="410"/>
      <c r="D103" s="410"/>
      <c r="E103" s="276"/>
    </row>
    <row r="104" spans="1:5" ht="12" customHeight="1" x14ac:dyDescent="0.3">
      <c r="A104" s="14" t="s">
        <v>115</v>
      </c>
      <c r="B104" s="1001" t="s">
        <v>354</v>
      </c>
      <c r="C104" s="410"/>
      <c r="D104" s="410"/>
      <c r="E104" s="276"/>
    </row>
    <row r="105" spans="1:5" ht="12" customHeight="1" x14ac:dyDescent="0.3">
      <c r="A105" s="14" t="s">
        <v>116</v>
      </c>
      <c r="B105" s="1001" t="s">
        <v>355</v>
      </c>
      <c r="C105" s="410"/>
      <c r="D105" s="410"/>
      <c r="E105" s="276"/>
    </row>
    <row r="106" spans="1:5" ht="12" customHeight="1" x14ac:dyDescent="0.3">
      <c r="A106" s="14" t="s">
        <v>118</v>
      </c>
      <c r="B106" s="998" t="s">
        <v>356</v>
      </c>
      <c r="C106" s="410"/>
      <c r="D106" s="410"/>
      <c r="E106" s="276"/>
    </row>
    <row r="107" spans="1:5" ht="12" customHeight="1" x14ac:dyDescent="0.3">
      <c r="A107" s="13" t="s">
        <v>186</v>
      </c>
      <c r="B107" s="1002" t="s">
        <v>357</v>
      </c>
      <c r="C107" s="410"/>
      <c r="D107" s="410"/>
      <c r="E107" s="276"/>
    </row>
    <row r="108" spans="1:5" ht="12" customHeight="1" x14ac:dyDescent="0.3">
      <c r="A108" s="14" t="s">
        <v>349</v>
      </c>
      <c r="B108" s="1002" t="s">
        <v>358</v>
      </c>
      <c r="C108" s="410"/>
      <c r="D108" s="410"/>
      <c r="E108" s="276"/>
    </row>
    <row r="109" spans="1:5" ht="12" customHeight="1" thickBot="1" x14ac:dyDescent="0.35">
      <c r="A109" s="18" t="s">
        <v>350</v>
      </c>
      <c r="B109" s="1003" t="s">
        <v>359</v>
      </c>
      <c r="C109" s="509"/>
      <c r="D109" s="509"/>
      <c r="E109" s="503"/>
    </row>
    <row r="110" spans="1:5" ht="12" customHeight="1" thickBot="1" x14ac:dyDescent="0.35">
      <c r="A110" s="20" t="s">
        <v>19</v>
      </c>
      <c r="B110" s="27" t="s">
        <v>882</v>
      </c>
      <c r="C110" s="407">
        <f>+C111+C113+C115</f>
        <v>0</v>
      </c>
      <c r="D110" s="407">
        <f>+D111+D113+D115</f>
        <v>0</v>
      </c>
      <c r="E110" s="273">
        <f>+E111+E113+E115</f>
        <v>0</v>
      </c>
    </row>
    <row r="111" spans="1:5" ht="12" customHeight="1" x14ac:dyDescent="0.3">
      <c r="A111" s="15" t="s">
        <v>104</v>
      </c>
      <c r="B111" s="998" t="s">
        <v>230</v>
      </c>
      <c r="C111" s="409"/>
      <c r="D111" s="409"/>
      <c r="E111" s="275"/>
    </row>
    <row r="112" spans="1:5" ht="12" customHeight="1" x14ac:dyDescent="0.3">
      <c r="A112" s="15" t="s">
        <v>105</v>
      </c>
      <c r="B112" s="1002" t="s">
        <v>364</v>
      </c>
      <c r="C112" s="409"/>
      <c r="D112" s="409"/>
      <c r="E112" s="275"/>
    </row>
    <row r="113" spans="1:5" x14ac:dyDescent="0.3">
      <c r="A113" s="15" t="s">
        <v>106</v>
      </c>
      <c r="B113" s="1002" t="s">
        <v>187</v>
      </c>
      <c r="C113" s="408"/>
      <c r="D113" s="408"/>
      <c r="E113" s="274"/>
    </row>
    <row r="114" spans="1:5" ht="12" customHeight="1" x14ac:dyDescent="0.3">
      <c r="A114" s="15" t="s">
        <v>107</v>
      </c>
      <c r="B114" s="1002" t="s">
        <v>365</v>
      </c>
      <c r="C114" s="408"/>
      <c r="D114" s="408"/>
      <c r="E114" s="274"/>
    </row>
    <row r="115" spans="1:5" ht="12" customHeight="1" x14ac:dyDescent="0.3">
      <c r="A115" s="15" t="s">
        <v>108</v>
      </c>
      <c r="B115" s="570" t="s">
        <v>232</v>
      </c>
      <c r="C115" s="408"/>
      <c r="D115" s="408"/>
      <c r="E115" s="274"/>
    </row>
    <row r="116" spans="1:5" x14ac:dyDescent="0.3">
      <c r="A116" s="15" t="s">
        <v>117</v>
      </c>
      <c r="B116" s="983" t="s">
        <v>428</v>
      </c>
      <c r="C116" s="408"/>
      <c r="D116" s="408"/>
      <c r="E116" s="274"/>
    </row>
    <row r="117" spans="1:5" x14ac:dyDescent="0.3">
      <c r="A117" s="15" t="s">
        <v>119</v>
      </c>
      <c r="B117" s="1004" t="s">
        <v>370</v>
      </c>
      <c r="C117" s="408"/>
      <c r="D117" s="408"/>
      <c r="E117" s="274"/>
    </row>
    <row r="118" spans="1:5" ht="12" customHeight="1" x14ac:dyDescent="0.3">
      <c r="A118" s="15" t="s">
        <v>188</v>
      </c>
      <c r="B118" s="998" t="s">
        <v>353</v>
      </c>
      <c r="C118" s="408"/>
      <c r="D118" s="408"/>
      <c r="E118" s="274"/>
    </row>
    <row r="119" spans="1:5" ht="12" customHeight="1" x14ac:dyDescent="0.3">
      <c r="A119" s="15" t="s">
        <v>189</v>
      </c>
      <c r="B119" s="998" t="s">
        <v>369</v>
      </c>
      <c r="C119" s="408"/>
      <c r="D119" s="408"/>
      <c r="E119" s="274"/>
    </row>
    <row r="120" spans="1:5" ht="12" customHeight="1" x14ac:dyDescent="0.3">
      <c r="A120" s="15" t="s">
        <v>190</v>
      </c>
      <c r="B120" s="998" t="s">
        <v>368</v>
      </c>
      <c r="C120" s="408"/>
      <c r="D120" s="408"/>
      <c r="E120" s="274"/>
    </row>
    <row r="121" spans="1:5" s="1005" customFormat="1" ht="12" customHeight="1" x14ac:dyDescent="0.25">
      <c r="A121" s="15" t="s">
        <v>361</v>
      </c>
      <c r="B121" s="998" t="s">
        <v>356</v>
      </c>
      <c r="C121" s="408"/>
      <c r="D121" s="408"/>
      <c r="E121" s="274"/>
    </row>
    <row r="122" spans="1:5" ht="12" customHeight="1" x14ac:dyDescent="0.3">
      <c r="A122" s="15" t="s">
        <v>362</v>
      </c>
      <c r="B122" s="998" t="s">
        <v>367</v>
      </c>
      <c r="C122" s="408"/>
      <c r="D122" s="408"/>
      <c r="E122" s="274"/>
    </row>
    <row r="123" spans="1:5" ht="12" customHeight="1" thickBot="1" x14ac:dyDescent="0.35">
      <c r="A123" s="13" t="s">
        <v>363</v>
      </c>
      <c r="B123" s="998" t="s">
        <v>366</v>
      </c>
      <c r="C123" s="410"/>
      <c r="D123" s="410"/>
      <c r="E123" s="276"/>
    </row>
    <row r="124" spans="1:5" ht="12" customHeight="1" thickBot="1" x14ac:dyDescent="0.35">
      <c r="A124" s="20" t="s">
        <v>20</v>
      </c>
      <c r="B124" s="135" t="s">
        <v>883</v>
      </c>
      <c r="C124" s="407">
        <f>+C125+C126</f>
        <v>0</v>
      </c>
      <c r="D124" s="407">
        <f>+D125+D126</f>
        <v>0</v>
      </c>
      <c r="E124" s="273">
        <f>+E125+E126</f>
        <v>0</v>
      </c>
    </row>
    <row r="125" spans="1:5" ht="12" customHeight="1" x14ac:dyDescent="0.3">
      <c r="A125" s="15" t="s">
        <v>87</v>
      </c>
      <c r="B125" s="1004" t="s">
        <v>884</v>
      </c>
      <c r="C125" s="409"/>
      <c r="D125" s="409"/>
      <c r="E125" s="275"/>
    </row>
    <row r="126" spans="1:5" ht="12" customHeight="1" thickBot="1" x14ac:dyDescent="0.35">
      <c r="A126" s="16" t="s">
        <v>88</v>
      </c>
      <c r="B126" s="1002" t="s">
        <v>885</v>
      </c>
      <c r="C126" s="410"/>
      <c r="D126" s="410"/>
      <c r="E126" s="276"/>
    </row>
    <row r="127" spans="1:5" ht="12" customHeight="1" thickBot="1" x14ac:dyDescent="0.35">
      <c r="A127" s="20" t="s">
        <v>21</v>
      </c>
      <c r="B127" s="135" t="s">
        <v>886</v>
      </c>
      <c r="C127" s="407">
        <f>+C94+C110+C124</f>
        <v>0</v>
      </c>
      <c r="D127" s="407">
        <f>+D94+D110+D124</f>
        <v>0</v>
      </c>
      <c r="E127" s="273">
        <f>+E94+E110+E124</f>
        <v>0</v>
      </c>
    </row>
    <row r="128" spans="1:5" ht="12" customHeight="1" thickBot="1" x14ac:dyDescent="0.35">
      <c r="A128" s="20" t="s">
        <v>22</v>
      </c>
      <c r="B128" s="135" t="s">
        <v>887</v>
      </c>
      <c r="C128" s="407">
        <f>+C129+C130+C131</f>
        <v>0</v>
      </c>
      <c r="D128" s="407">
        <f>+D129+D130+D131</f>
        <v>0</v>
      </c>
      <c r="E128" s="273">
        <f>+E129+E130+E131</f>
        <v>0</v>
      </c>
    </row>
    <row r="129" spans="1:9" ht="12" customHeight="1" x14ac:dyDescent="0.3">
      <c r="A129" s="15" t="s">
        <v>91</v>
      </c>
      <c r="B129" s="1004" t="s">
        <v>517</v>
      </c>
      <c r="C129" s="408"/>
      <c r="D129" s="408"/>
      <c r="E129" s="274"/>
    </row>
    <row r="130" spans="1:9" ht="12" customHeight="1" x14ac:dyDescent="0.3">
      <c r="A130" s="15" t="s">
        <v>92</v>
      </c>
      <c r="B130" s="1004" t="s">
        <v>457</v>
      </c>
      <c r="C130" s="408"/>
      <c r="D130" s="408"/>
      <c r="E130" s="274"/>
    </row>
    <row r="131" spans="1:9" ht="12" customHeight="1" thickBot="1" x14ac:dyDescent="0.35">
      <c r="A131" s="13" t="s">
        <v>93</v>
      </c>
      <c r="B131" s="1006" t="s">
        <v>516</v>
      </c>
      <c r="C131" s="408"/>
      <c r="D131" s="408"/>
      <c r="E131" s="274"/>
    </row>
    <row r="132" spans="1:9" ht="12" customHeight="1" thickBot="1" x14ac:dyDescent="0.35">
      <c r="A132" s="20" t="s">
        <v>23</v>
      </c>
      <c r="B132" s="135" t="s">
        <v>888</v>
      </c>
      <c r="C132" s="407">
        <f>+C133+C134+C135+C136</f>
        <v>0</v>
      </c>
      <c r="D132" s="407">
        <f>+D133+D134+D135+D136</f>
        <v>0</v>
      </c>
      <c r="E132" s="273">
        <f>+E133+E134+E135+E136</f>
        <v>0</v>
      </c>
    </row>
    <row r="133" spans="1:9" ht="12" customHeight="1" x14ac:dyDescent="0.3">
      <c r="A133" s="15" t="s">
        <v>94</v>
      </c>
      <c r="B133" s="1004" t="s">
        <v>459</v>
      </c>
      <c r="C133" s="408"/>
      <c r="D133" s="408"/>
      <c r="E133" s="274"/>
    </row>
    <row r="134" spans="1:9" ht="12" customHeight="1" x14ac:dyDescent="0.3">
      <c r="A134" s="15" t="s">
        <v>95</v>
      </c>
      <c r="B134" s="1004" t="s">
        <v>889</v>
      </c>
      <c r="C134" s="408"/>
      <c r="D134" s="408"/>
      <c r="E134" s="274"/>
    </row>
    <row r="135" spans="1:9" ht="12" customHeight="1" x14ac:dyDescent="0.3">
      <c r="A135" s="15" t="s">
        <v>288</v>
      </c>
      <c r="B135" s="1004" t="s">
        <v>451</v>
      </c>
      <c r="C135" s="408"/>
      <c r="D135" s="408"/>
      <c r="E135" s="274"/>
    </row>
    <row r="136" spans="1:9" ht="12" customHeight="1" thickBot="1" x14ac:dyDescent="0.35">
      <c r="A136" s="13" t="s">
        <v>289</v>
      </c>
      <c r="B136" s="1006" t="s">
        <v>890</v>
      </c>
      <c r="C136" s="408"/>
      <c r="D136" s="408"/>
      <c r="E136" s="274"/>
    </row>
    <row r="137" spans="1:9" ht="12" customHeight="1" thickBot="1" x14ac:dyDescent="0.35">
      <c r="A137" s="20" t="s">
        <v>24</v>
      </c>
      <c r="B137" s="135" t="s">
        <v>891</v>
      </c>
      <c r="C137" s="414">
        <f>+C138+C139+C140+C141</f>
        <v>0</v>
      </c>
      <c r="D137" s="414">
        <f>+D138+D139+D140+D141</f>
        <v>0</v>
      </c>
      <c r="E137" s="457">
        <f>+E138+E139+E140+E141</f>
        <v>0</v>
      </c>
    </row>
    <row r="138" spans="1:9" ht="12" customHeight="1" x14ac:dyDescent="0.3">
      <c r="A138" s="15" t="s">
        <v>96</v>
      </c>
      <c r="B138" s="1004" t="s">
        <v>371</v>
      </c>
      <c r="C138" s="408"/>
      <c r="D138" s="408"/>
      <c r="E138" s="274"/>
    </row>
    <row r="139" spans="1:9" ht="12" customHeight="1" x14ac:dyDescent="0.3">
      <c r="A139" s="15" t="s">
        <v>97</v>
      </c>
      <c r="B139" s="1004" t="s">
        <v>372</v>
      </c>
      <c r="C139" s="408"/>
      <c r="D139" s="408"/>
      <c r="E139" s="274"/>
    </row>
    <row r="140" spans="1:9" ht="12" customHeight="1" x14ac:dyDescent="0.3">
      <c r="A140" s="15" t="s">
        <v>300</v>
      </c>
      <c r="B140" s="1004" t="s">
        <v>892</v>
      </c>
      <c r="C140" s="408"/>
      <c r="D140" s="408"/>
      <c r="E140" s="274"/>
    </row>
    <row r="141" spans="1:9" ht="12" customHeight="1" thickBot="1" x14ac:dyDescent="0.35">
      <c r="A141" s="13" t="s">
        <v>301</v>
      </c>
      <c r="B141" s="1006" t="s">
        <v>390</v>
      </c>
      <c r="C141" s="408"/>
      <c r="D141" s="408"/>
      <c r="E141" s="274"/>
    </row>
    <row r="142" spans="1:9" ht="15.15" customHeight="1" thickBot="1" x14ac:dyDescent="0.35">
      <c r="A142" s="20" t="s">
        <v>25</v>
      </c>
      <c r="B142" s="135" t="s">
        <v>893</v>
      </c>
      <c r="C142" s="511">
        <f>+C143+C144+C145+C146</f>
        <v>0</v>
      </c>
      <c r="D142" s="511">
        <f>+D143+D144+D145+D146</f>
        <v>0</v>
      </c>
      <c r="E142" s="505">
        <f>+E143+E144+E145+E146</f>
        <v>0</v>
      </c>
      <c r="F142" s="437"/>
      <c r="G142" s="438"/>
      <c r="H142" s="438"/>
      <c r="I142" s="438"/>
    </row>
    <row r="143" spans="1:9" s="425" customFormat="1" ht="12.9" customHeight="1" x14ac:dyDescent="0.25">
      <c r="A143" s="15" t="s">
        <v>181</v>
      </c>
      <c r="B143" s="1004" t="s">
        <v>894</v>
      </c>
      <c r="C143" s="408"/>
      <c r="D143" s="408"/>
      <c r="E143" s="274"/>
    </row>
    <row r="144" spans="1:9" ht="13.5" customHeight="1" x14ac:dyDescent="0.3">
      <c r="A144" s="15" t="s">
        <v>182</v>
      </c>
      <c r="B144" s="1004" t="s">
        <v>895</v>
      </c>
      <c r="C144" s="408"/>
      <c r="D144" s="408"/>
      <c r="E144" s="274"/>
    </row>
    <row r="145" spans="1:5" ht="13.5" customHeight="1" x14ac:dyDescent="0.3">
      <c r="A145" s="15" t="s">
        <v>231</v>
      </c>
      <c r="B145" s="1004" t="s">
        <v>896</v>
      </c>
      <c r="C145" s="408"/>
      <c r="D145" s="408"/>
      <c r="E145" s="274"/>
    </row>
    <row r="146" spans="1:5" ht="13.5" customHeight="1" thickBot="1" x14ac:dyDescent="0.35">
      <c r="A146" s="15" t="s">
        <v>303</v>
      </c>
      <c r="B146" s="1004" t="s">
        <v>897</v>
      </c>
      <c r="C146" s="408"/>
      <c r="D146" s="408"/>
      <c r="E146" s="274"/>
    </row>
    <row r="147" spans="1:5" ht="12.75" customHeight="1" thickBot="1" x14ac:dyDescent="0.35">
      <c r="A147" s="20" t="s">
        <v>26</v>
      </c>
      <c r="B147" s="135" t="s">
        <v>898</v>
      </c>
      <c r="C147" s="513">
        <f>+C128+C132+C137+C142</f>
        <v>0</v>
      </c>
      <c r="D147" s="513">
        <f>+D128+D132+D137+D142</f>
        <v>0</v>
      </c>
      <c r="E147" s="507">
        <f>+E128+E132+E137+E142</f>
        <v>0</v>
      </c>
    </row>
    <row r="148" spans="1:5" ht="13.5" customHeight="1" thickBot="1" x14ac:dyDescent="0.35">
      <c r="A148" s="305" t="s">
        <v>27</v>
      </c>
      <c r="B148" s="1007" t="s">
        <v>899</v>
      </c>
      <c r="C148" s="513">
        <f>+C127+C147</f>
        <v>0</v>
      </c>
      <c r="D148" s="513">
        <f>+D127+D147</f>
        <v>0</v>
      </c>
      <c r="E148" s="507">
        <f>+E127+E147</f>
        <v>0</v>
      </c>
    </row>
    <row r="149" spans="1:5" ht="13.5" customHeight="1" x14ac:dyDescent="0.3">
      <c r="C149" s="681"/>
      <c r="D149" s="681">
        <f>D88-D148</f>
        <v>0</v>
      </c>
    </row>
    <row r="150" spans="1:5" ht="13.5" customHeight="1" x14ac:dyDescent="0.3"/>
    <row r="151" spans="1:5" ht="7.5" customHeight="1" x14ac:dyDescent="0.3"/>
    <row r="153" spans="1:5" ht="12.75" customHeight="1" x14ac:dyDescent="0.3"/>
    <row r="154" spans="1:5" ht="12.75" customHeight="1" x14ac:dyDescent="0.3"/>
    <row r="155" spans="1:5" ht="12.75" customHeight="1" x14ac:dyDescent="0.3"/>
    <row r="156" spans="1:5" ht="12.75" customHeight="1" x14ac:dyDescent="0.3"/>
    <row r="157" spans="1:5" ht="12.75" customHeight="1" x14ac:dyDescent="0.3"/>
    <row r="158" spans="1:5" ht="12.75" customHeight="1" x14ac:dyDescent="0.3"/>
    <row r="159" spans="1:5" ht="12.75" customHeight="1" x14ac:dyDescent="0.3"/>
    <row r="160" spans="1:5" ht="12.75" customHeight="1" x14ac:dyDescent="0.3"/>
  </sheetData>
  <sheetProtection sheet="1"/>
  <mergeCells count="13">
    <mergeCell ref="A89:E89"/>
    <mergeCell ref="A91:A92"/>
    <mergeCell ref="B91:B92"/>
    <mergeCell ref="C91:C92"/>
    <mergeCell ref="D91:E91"/>
    <mergeCell ref="A1:E1"/>
    <mergeCell ref="A2:E2"/>
    <mergeCell ref="A3:E3"/>
    <mergeCell ref="A4:E4"/>
    <mergeCell ref="A6:A7"/>
    <mergeCell ref="B6:B7"/>
    <mergeCell ref="C6:C7"/>
    <mergeCell ref="D6:E6"/>
  </mergeCells>
  <printOptions horizontalCentered="1"/>
  <pageMargins left="0.59055118110236227" right="0.59055118110236227" top="0.59055118110236227" bottom="0.59055118110236227" header="0.39370078740157483" footer="0.39370078740157483"/>
  <pageSetup paperSize="9" scale="67" fitToHeight="2" orientation="portrait" r:id="rId1"/>
  <headerFooter alignWithMargins="0"/>
  <rowBreaks count="1" manualBreakCount="1">
    <brk id="88" max="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A1:C60"/>
  <sheetViews>
    <sheetView zoomScale="120" zoomScaleNormal="120" workbookViewId="0">
      <selection activeCell="C54" sqref="C54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CONCATENATE("9.4.3. melléklet ",ALAPADATOK!A7," ",ALAPADATOK!B7," ",ALAPADATOK!C7," ",ALAPADATOK!D7," ",ALAPADATOK!E7," ",ALAPADATOK!F7," ",ALAPADATOK!G7," ",ALAPADATOK!H7)</f>
        <v>9.4.3.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CONCATENATE('KV_9.4.2.sz.mell'!B2)</f>
        <v>2 kvi név</v>
      </c>
      <c r="C2" s="376" t="s">
        <v>431</v>
      </c>
    </row>
    <row r="3" spans="1:3" s="465" customFormat="1" ht="23.4" thickBot="1" x14ac:dyDescent="0.3">
      <c r="A3" s="459" t="s">
        <v>203</v>
      </c>
      <c r="B3" s="605" t="s">
        <v>530</v>
      </c>
      <c r="C3" s="377" t="s">
        <v>431</v>
      </c>
    </row>
    <row r="4" spans="1:3" s="466" customFormat="1" ht="15.9" customHeight="1" thickBot="1" x14ac:dyDescent="0.35">
      <c r="A4" s="235"/>
      <c r="B4" s="235"/>
      <c r="C4" s="236" t="str">
        <f>'KV_9.4.2.sz.mell'!C4</f>
        <v>Forintban!</v>
      </c>
    </row>
    <row r="5" spans="1:3" ht="13.8" thickBot="1" x14ac:dyDescent="0.3">
      <c r="A5" s="418" t="s">
        <v>205</v>
      </c>
      <c r="B5" s="237" t="s">
        <v>563</v>
      </c>
      <c r="C5" s="569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sheetPr>
    <tabColor theme="5"/>
  </sheetPr>
  <dimension ref="A1:K21"/>
  <sheetViews>
    <sheetView view="pageBreakPreview" zoomScale="60" zoomScaleNormal="120" workbookViewId="0">
      <selection activeCell="Z32" sqref="Z32"/>
    </sheetView>
  </sheetViews>
  <sheetFormatPr defaultColWidth="9.33203125" defaultRowHeight="13.2" x14ac:dyDescent="0.25"/>
  <cols>
    <col min="1" max="1" width="6.77734375" style="43" customWidth="1"/>
    <col min="2" max="2" width="32.33203125" style="42" customWidth="1"/>
    <col min="3" max="3" width="17" style="42" customWidth="1"/>
    <col min="4" max="9" width="12.77734375" style="42" customWidth="1"/>
    <col min="10" max="10" width="13.77734375" style="42" customWidth="1"/>
    <col min="11" max="11" width="4" style="42" customWidth="1"/>
    <col min="12" max="16384" width="9.33203125" style="42"/>
  </cols>
  <sheetData>
    <row r="1" spans="1:11" x14ac:dyDescent="0.25">
      <c r="A1" s="655"/>
      <c r="B1" s="640"/>
      <c r="C1" s="640"/>
      <c r="D1" s="640"/>
      <c r="E1" s="640"/>
      <c r="F1" s="640"/>
      <c r="G1" s="640"/>
      <c r="H1" s="640"/>
      <c r="I1" s="640"/>
      <c r="J1" s="640"/>
    </row>
    <row r="2" spans="1:11" ht="15.6" x14ac:dyDescent="0.25">
      <c r="A2" s="1619" t="s">
        <v>900</v>
      </c>
      <c r="B2" s="1871"/>
      <c r="C2" s="1871"/>
      <c r="D2" s="1871"/>
      <c r="E2" s="1871"/>
      <c r="F2" s="1871"/>
      <c r="G2" s="1871"/>
      <c r="H2" s="1871"/>
      <c r="I2" s="1871"/>
      <c r="J2" s="1871"/>
    </row>
    <row r="3" spans="1:11" x14ac:dyDescent="0.25">
      <c r="A3" s="655"/>
      <c r="B3" s="640"/>
      <c r="C3" s="640"/>
      <c r="D3" s="640"/>
      <c r="E3" s="640"/>
      <c r="F3" s="640"/>
      <c r="G3" s="640"/>
      <c r="H3" s="640"/>
      <c r="I3" s="640"/>
      <c r="J3" s="640"/>
    </row>
    <row r="4" spans="1:11" ht="14.4" thickBot="1" x14ac:dyDescent="0.3">
      <c r="A4" s="655"/>
      <c r="B4" s="640"/>
      <c r="C4" s="640"/>
      <c r="D4" s="640"/>
      <c r="E4" s="640"/>
      <c r="F4" s="640"/>
      <c r="G4" s="640"/>
      <c r="H4" s="640"/>
      <c r="I4" s="640"/>
      <c r="J4" s="862" t="str">
        <f>'Z_1.tájékoztató_t.'!E5</f>
        <v xml:space="preserve"> Forintban!</v>
      </c>
      <c r="K4" s="1802" t="str">
        <f>CONCATENATE("2. tájékoztató tábla ",Z_ALAPADATOK!A7," ",Z_ALAPADATOK!B7," ",Z_ALAPADATOK!C7," ",Z_ALAPADATOK!D7," ",Z_ALAPADATOK!E7," ",Z_ALAPADATOK!F7," ",Z_ALAPADATOK!G7," ",Z_ALAPADATOK!H7)</f>
        <v>2. tájékoztató tábla a …. / 2020 ( … ) önkormányzati rendelethez</v>
      </c>
    </row>
    <row r="5" spans="1:11" s="1011" customFormat="1" ht="26.4" customHeight="1" x14ac:dyDescent="0.25">
      <c r="A5" s="1872" t="s">
        <v>69</v>
      </c>
      <c r="B5" s="1874" t="s">
        <v>901</v>
      </c>
      <c r="C5" s="1874" t="s">
        <v>902</v>
      </c>
      <c r="D5" s="1874" t="s">
        <v>903</v>
      </c>
      <c r="E5" s="1874" t="s">
        <v>904</v>
      </c>
      <c r="F5" s="1008" t="s">
        <v>905</v>
      </c>
      <c r="G5" s="1009"/>
      <c r="H5" s="1009"/>
      <c r="I5" s="1010"/>
      <c r="J5" s="1665" t="s">
        <v>906</v>
      </c>
      <c r="K5" s="1802"/>
    </row>
    <row r="6" spans="1:11" s="1013" customFormat="1" ht="32.4" customHeight="1" thickBot="1" x14ac:dyDescent="0.3">
      <c r="A6" s="1873"/>
      <c r="B6" s="1875"/>
      <c r="C6" s="1875"/>
      <c r="D6" s="1876"/>
      <c r="E6" s="1876"/>
      <c r="F6" s="1012" t="s">
        <v>907</v>
      </c>
      <c r="G6" s="279" t="s">
        <v>908</v>
      </c>
      <c r="H6" s="279" t="s">
        <v>909</v>
      </c>
      <c r="I6" s="280" t="s">
        <v>910</v>
      </c>
      <c r="J6" s="1666"/>
      <c r="K6" s="1802"/>
    </row>
    <row r="7" spans="1:11" s="1015" customFormat="1" ht="14.1" customHeight="1" thickBot="1" x14ac:dyDescent="0.3">
      <c r="A7" s="281" t="s">
        <v>493</v>
      </c>
      <c r="B7" s="1014" t="s">
        <v>911</v>
      </c>
      <c r="C7" s="283" t="s">
        <v>495</v>
      </c>
      <c r="D7" s="283" t="s">
        <v>497</v>
      </c>
      <c r="E7" s="283" t="s">
        <v>496</v>
      </c>
      <c r="F7" s="283" t="s">
        <v>498</v>
      </c>
      <c r="G7" s="283" t="s">
        <v>499</v>
      </c>
      <c r="H7" s="283" t="s">
        <v>500</v>
      </c>
      <c r="I7" s="283" t="s">
        <v>761</v>
      </c>
      <c r="J7" s="285" t="s">
        <v>912</v>
      </c>
      <c r="K7" s="1802"/>
    </row>
    <row r="8" spans="1:11" ht="33.75" customHeight="1" x14ac:dyDescent="0.25">
      <c r="A8" s="1016" t="s">
        <v>18</v>
      </c>
      <c r="B8" s="1017" t="s">
        <v>913</v>
      </c>
      <c r="C8" s="1018"/>
      <c r="D8" s="1019">
        <f t="shared" ref="D8:I8" si="0">SUM(D9:D10)</f>
        <v>0</v>
      </c>
      <c r="E8" s="1019">
        <f t="shared" si="0"/>
        <v>0</v>
      </c>
      <c r="F8" s="1019">
        <f t="shared" si="0"/>
        <v>0</v>
      </c>
      <c r="G8" s="1019">
        <f t="shared" si="0"/>
        <v>0</v>
      </c>
      <c r="H8" s="1019">
        <f t="shared" si="0"/>
        <v>0</v>
      </c>
      <c r="I8" s="1020">
        <f t="shared" si="0"/>
        <v>0</v>
      </c>
      <c r="J8" s="1021">
        <f t="shared" ref="J8:J20" si="1">SUM(F8:I8)</f>
        <v>0</v>
      </c>
      <c r="K8" s="1802"/>
    </row>
    <row r="9" spans="1:11" ht="21.15" customHeight="1" x14ac:dyDescent="0.25">
      <c r="A9" s="1022" t="s">
        <v>19</v>
      </c>
      <c r="B9" s="1023" t="s">
        <v>70</v>
      </c>
      <c r="C9" s="1024"/>
      <c r="D9" s="25"/>
      <c r="E9" s="25"/>
      <c r="F9" s="25"/>
      <c r="G9" s="25"/>
      <c r="H9" s="25"/>
      <c r="I9" s="1025"/>
      <c r="J9" s="289">
        <f t="shared" si="1"/>
        <v>0</v>
      </c>
      <c r="K9" s="1802"/>
    </row>
    <row r="10" spans="1:11" ht="21.15" customHeight="1" x14ac:dyDescent="0.25">
      <c r="A10" s="1022" t="s">
        <v>20</v>
      </c>
      <c r="B10" s="1023" t="s">
        <v>70</v>
      </c>
      <c r="C10" s="1024"/>
      <c r="D10" s="25"/>
      <c r="E10" s="25"/>
      <c r="F10" s="25"/>
      <c r="G10" s="25"/>
      <c r="H10" s="25"/>
      <c r="I10" s="1025"/>
      <c r="J10" s="289">
        <f t="shared" si="1"/>
        <v>0</v>
      </c>
      <c r="K10" s="1802"/>
    </row>
    <row r="11" spans="1:11" ht="36" customHeight="1" x14ac:dyDescent="0.25">
      <c r="A11" s="1022" t="s">
        <v>21</v>
      </c>
      <c r="B11" s="1026" t="s">
        <v>914</v>
      </c>
      <c r="C11" s="1027"/>
      <c r="D11" s="1028">
        <f t="shared" ref="D11:I11" si="2">SUM(D12:D13)</f>
        <v>0</v>
      </c>
      <c r="E11" s="1028">
        <f t="shared" si="2"/>
        <v>0</v>
      </c>
      <c r="F11" s="1028">
        <f t="shared" si="2"/>
        <v>0</v>
      </c>
      <c r="G11" s="1028">
        <f t="shared" si="2"/>
        <v>0</v>
      </c>
      <c r="H11" s="1028">
        <f t="shared" si="2"/>
        <v>0</v>
      </c>
      <c r="I11" s="1029">
        <f t="shared" si="2"/>
        <v>0</v>
      </c>
      <c r="J11" s="1030">
        <f t="shared" si="1"/>
        <v>0</v>
      </c>
      <c r="K11" s="1802"/>
    </row>
    <row r="12" spans="1:11" ht="21.15" customHeight="1" x14ac:dyDescent="0.25">
      <c r="A12" s="1022" t="s">
        <v>22</v>
      </c>
      <c r="B12" s="1023" t="s">
        <v>70</v>
      </c>
      <c r="C12" s="1024"/>
      <c r="D12" s="25"/>
      <c r="E12" s="25"/>
      <c r="F12" s="25"/>
      <c r="G12" s="25"/>
      <c r="H12" s="25"/>
      <c r="I12" s="1025"/>
      <c r="J12" s="289">
        <f t="shared" si="1"/>
        <v>0</v>
      </c>
      <c r="K12" s="1802"/>
    </row>
    <row r="13" spans="1:11" ht="18" customHeight="1" x14ac:dyDescent="0.25">
      <c r="A13" s="1022" t="s">
        <v>23</v>
      </c>
      <c r="B13" s="1023" t="s">
        <v>70</v>
      </c>
      <c r="C13" s="1024"/>
      <c r="D13" s="25"/>
      <c r="E13" s="25"/>
      <c r="F13" s="25"/>
      <c r="G13" s="25"/>
      <c r="H13" s="25"/>
      <c r="I13" s="1025"/>
      <c r="J13" s="289">
        <f t="shared" si="1"/>
        <v>0</v>
      </c>
      <c r="K13" s="1802"/>
    </row>
    <row r="14" spans="1:11" ht="21.15" customHeight="1" x14ac:dyDescent="0.25">
      <c r="A14" s="1022" t="s">
        <v>24</v>
      </c>
      <c r="B14" s="1031" t="s">
        <v>915</v>
      </c>
      <c r="C14" s="1027"/>
      <c r="D14" s="1028">
        <f t="shared" ref="D14:I14" si="3">SUM(D15:D15)</f>
        <v>0</v>
      </c>
      <c r="E14" s="1028">
        <f t="shared" si="3"/>
        <v>0</v>
      </c>
      <c r="F14" s="1028">
        <f t="shared" si="3"/>
        <v>0</v>
      </c>
      <c r="G14" s="1028">
        <f t="shared" si="3"/>
        <v>0</v>
      </c>
      <c r="H14" s="1028">
        <f t="shared" si="3"/>
        <v>0</v>
      </c>
      <c r="I14" s="1029">
        <f t="shared" si="3"/>
        <v>0</v>
      </c>
      <c r="J14" s="1030">
        <f t="shared" si="1"/>
        <v>0</v>
      </c>
      <c r="K14" s="1802"/>
    </row>
    <row r="15" spans="1:11" ht="21.15" customHeight="1" x14ac:dyDescent="0.25">
      <c r="A15" s="1022" t="s">
        <v>25</v>
      </c>
      <c r="B15" s="1023" t="s">
        <v>70</v>
      </c>
      <c r="C15" s="1024"/>
      <c r="D15" s="25"/>
      <c r="E15" s="25"/>
      <c r="F15" s="25"/>
      <c r="G15" s="25"/>
      <c r="H15" s="25"/>
      <c r="I15" s="1025"/>
      <c r="J15" s="289">
        <f t="shared" si="1"/>
        <v>0</v>
      </c>
      <c r="K15" s="1802"/>
    </row>
    <row r="16" spans="1:11" ht="21.15" customHeight="1" x14ac:dyDescent="0.25">
      <c r="A16" s="1022" t="s">
        <v>26</v>
      </c>
      <c r="B16" s="1031" t="s">
        <v>916</v>
      </c>
      <c r="C16" s="1027"/>
      <c r="D16" s="1028">
        <f t="shared" ref="D16:I16" si="4">SUM(D17:D17)</f>
        <v>0</v>
      </c>
      <c r="E16" s="1028">
        <f t="shared" si="4"/>
        <v>0</v>
      </c>
      <c r="F16" s="1028">
        <f t="shared" si="4"/>
        <v>0</v>
      </c>
      <c r="G16" s="1028">
        <f t="shared" si="4"/>
        <v>0</v>
      </c>
      <c r="H16" s="1028">
        <f t="shared" si="4"/>
        <v>0</v>
      </c>
      <c r="I16" s="1029">
        <f t="shared" si="4"/>
        <v>0</v>
      </c>
      <c r="J16" s="1030">
        <f t="shared" si="1"/>
        <v>0</v>
      </c>
      <c r="K16" s="1802"/>
    </row>
    <row r="17" spans="1:11" ht="21.15" customHeight="1" x14ac:dyDescent="0.25">
      <c r="A17" s="1022" t="s">
        <v>27</v>
      </c>
      <c r="B17" s="1023" t="s">
        <v>70</v>
      </c>
      <c r="C17" s="1024"/>
      <c r="D17" s="25"/>
      <c r="E17" s="25"/>
      <c r="F17" s="25"/>
      <c r="G17" s="25"/>
      <c r="H17" s="25"/>
      <c r="I17" s="1025"/>
      <c r="J17" s="289">
        <f t="shared" si="1"/>
        <v>0</v>
      </c>
      <c r="K17" s="1802"/>
    </row>
    <row r="18" spans="1:11" ht="21.15" customHeight="1" x14ac:dyDescent="0.25">
      <c r="A18" s="1032" t="s">
        <v>28</v>
      </c>
      <c r="B18" s="1033" t="s">
        <v>917</v>
      </c>
      <c r="C18" s="1034"/>
      <c r="D18" s="1035">
        <f t="shared" ref="D18:I18" si="5">SUM(D19:D20)</f>
        <v>0</v>
      </c>
      <c r="E18" s="1035">
        <f t="shared" si="5"/>
        <v>0</v>
      </c>
      <c r="F18" s="1035">
        <f t="shared" si="5"/>
        <v>0</v>
      </c>
      <c r="G18" s="1035">
        <f t="shared" si="5"/>
        <v>0</v>
      </c>
      <c r="H18" s="1035">
        <f t="shared" si="5"/>
        <v>0</v>
      </c>
      <c r="I18" s="1036">
        <f t="shared" si="5"/>
        <v>0</v>
      </c>
      <c r="J18" s="1030">
        <f t="shared" si="1"/>
        <v>0</v>
      </c>
      <c r="K18" s="1802"/>
    </row>
    <row r="19" spans="1:11" ht="21.15" customHeight="1" x14ac:dyDescent="0.25">
      <c r="A19" s="1032" t="s">
        <v>29</v>
      </c>
      <c r="B19" s="1023" t="s">
        <v>70</v>
      </c>
      <c r="C19" s="1024"/>
      <c r="D19" s="25"/>
      <c r="E19" s="25"/>
      <c r="F19" s="25"/>
      <c r="G19" s="25"/>
      <c r="H19" s="25"/>
      <c r="I19" s="1025"/>
      <c r="J19" s="289">
        <f t="shared" si="1"/>
        <v>0</v>
      </c>
      <c r="K19" s="1802"/>
    </row>
    <row r="20" spans="1:11" ht="21.15" customHeight="1" thickBot="1" x14ac:dyDescent="0.3">
      <c r="A20" s="1032" t="s">
        <v>30</v>
      </c>
      <c r="B20" s="1023" t="s">
        <v>70</v>
      </c>
      <c r="C20" s="1037"/>
      <c r="D20" s="1038"/>
      <c r="E20" s="1038"/>
      <c r="F20" s="1038"/>
      <c r="G20" s="1038"/>
      <c r="H20" s="1038"/>
      <c r="I20" s="1039"/>
      <c r="J20" s="289">
        <f t="shared" si="1"/>
        <v>0</v>
      </c>
      <c r="K20" s="1802"/>
    </row>
    <row r="21" spans="1:11" ht="21.15" customHeight="1" thickBot="1" x14ac:dyDescent="0.3">
      <c r="A21" s="1040" t="s">
        <v>31</v>
      </c>
      <c r="B21" s="1041" t="s">
        <v>146</v>
      </c>
      <c r="C21" s="1042"/>
      <c r="D21" s="1043">
        <f t="shared" ref="D21:J21" si="6">D8+D11+D14+D16+D18</f>
        <v>0</v>
      </c>
      <c r="E21" s="1043">
        <f t="shared" si="6"/>
        <v>0</v>
      </c>
      <c r="F21" s="1043">
        <f t="shared" si="6"/>
        <v>0</v>
      </c>
      <c r="G21" s="1043">
        <f t="shared" si="6"/>
        <v>0</v>
      </c>
      <c r="H21" s="1043">
        <f t="shared" si="6"/>
        <v>0</v>
      </c>
      <c r="I21" s="1044">
        <f t="shared" si="6"/>
        <v>0</v>
      </c>
      <c r="J21" s="1045">
        <f t="shared" si="6"/>
        <v>0</v>
      </c>
      <c r="K21" s="1802"/>
    </row>
  </sheetData>
  <sheetProtection sheet="1"/>
  <mergeCells count="8">
    <mergeCell ref="A2:J2"/>
    <mergeCell ref="K4:K21"/>
    <mergeCell ref="A5:A6"/>
    <mergeCell ref="B5:B6"/>
    <mergeCell ref="C5:C6"/>
    <mergeCell ref="D5:D6"/>
    <mergeCell ref="E5:E6"/>
    <mergeCell ref="J5:J6"/>
  </mergeCells>
  <printOptions horizontalCentered="1"/>
  <pageMargins left="0.78740157480314965" right="0.78740157480314965" top="1.39" bottom="0.98425196850393704" header="0.78740157480314965" footer="0.78740157480314965"/>
  <pageSetup paperSize="9" scale="91" orientation="landscape" verticalDpi="300" r:id="rId1"/>
  <headerFooter alignWithMargins="0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sheetPr>
    <tabColor theme="5"/>
  </sheetPr>
  <dimension ref="A1:I22"/>
  <sheetViews>
    <sheetView zoomScale="120" zoomScaleNormal="120" workbookViewId="0">
      <selection activeCell="J4" sqref="J4"/>
    </sheetView>
  </sheetViews>
  <sheetFormatPr defaultColWidth="9.33203125" defaultRowHeight="13.2" x14ac:dyDescent="0.25"/>
  <cols>
    <col min="1" max="1" width="6.77734375" style="43" customWidth="1"/>
    <col min="2" max="2" width="50.33203125" style="42" customWidth="1"/>
    <col min="3" max="4" width="12.77734375" style="42" customWidth="1"/>
    <col min="5" max="5" width="14.77734375" style="42" customWidth="1"/>
    <col min="6" max="6" width="13.77734375" style="42" customWidth="1"/>
    <col min="7" max="7" width="15.44140625" style="42" customWidth="1"/>
    <col min="8" max="8" width="16.77734375" style="42" customWidth="1"/>
    <col min="9" max="9" width="5.6640625" style="42" customWidth="1"/>
    <col min="10" max="16384" width="9.33203125" style="42"/>
  </cols>
  <sheetData>
    <row r="1" spans="1:9" ht="17.25" customHeight="1" x14ac:dyDescent="0.25">
      <c r="A1" s="1619" t="s">
        <v>918</v>
      </c>
      <c r="B1" s="1871"/>
      <c r="C1" s="1871"/>
      <c r="D1" s="1871"/>
      <c r="E1" s="1871"/>
      <c r="F1" s="1871"/>
      <c r="G1" s="1871"/>
      <c r="H1" s="1871"/>
    </row>
    <row r="2" spans="1:9" x14ac:dyDescent="0.25">
      <c r="A2" s="655"/>
      <c r="B2" s="640"/>
      <c r="C2" s="640"/>
      <c r="D2" s="640"/>
      <c r="E2" s="640"/>
      <c r="F2" s="640"/>
      <c r="G2" s="640"/>
      <c r="H2" s="640"/>
    </row>
    <row r="3" spans="1:9" s="75" customFormat="1" ht="14.4" thickBot="1" x14ac:dyDescent="0.3">
      <c r="A3" s="1046"/>
      <c r="B3" s="888"/>
      <c r="C3" s="888"/>
      <c r="D3" s="888"/>
      <c r="E3" s="888"/>
      <c r="F3" s="888"/>
      <c r="G3" s="888"/>
      <c r="H3" s="862" t="str">
        <f>'Z_2.tájékoztató_t.'!J4</f>
        <v xml:space="preserve"> Forintban!</v>
      </c>
      <c r="I3" s="1877" t="str">
        <f>CONCATENATE("3. tájékoztató tábla ",Z_ALAPADATOK!A7," ",Z_ALAPADATOK!B7," ",Z_ALAPADATOK!C7," ",Z_ALAPADATOK!D7," ",Z_ALAPADATOK!E7," ",Z_ALAPADATOK!F7," ",Z_ALAPADATOK!G7," ",Z_ALAPADATOK!H7)</f>
        <v>3. tájékoztató tábla a …. / 2020 ( … ) önkormányzati rendelethez</v>
      </c>
    </row>
    <row r="4" spans="1:9" s="1011" customFormat="1" ht="26.4" customHeight="1" x14ac:dyDescent="0.25">
      <c r="A4" s="1878" t="s">
        <v>69</v>
      </c>
      <c r="B4" s="1880" t="s">
        <v>919</v>
      </c>
      <c r="C4" s="1878" t="s">
        <v>920</v>
      </c>
      <c r="D4" s="1878" t="s">
        <v>921</v>
      </c>
      <c r="E4" s="1882" t="s">
        <v>922</v>
      </c>
      <c r="F4" s="1884" t="s">
        <v>923</v>
      </c>
      <c r="G4" s="1885"/>
      <c r="H4" s="1886" t="s">
        <v>924</v>
      </c>
      <c r="I4" s="1877"/>
    </row>
    <row r="5" spans="1:9" s="1013" customFormat="1" ht="40.5" customHeight="1" thickBot="1" x14ac:dyDescent="0.3">
      <c r="A5" s="1879"/>
      <c r="B5" s="1881"/>
      <c r="C5" s="1881"/>
      <c r="D5" s="1879"/>
      <c r="E5" s="1883"/>
      <c r="F5" s="1047" t="s">
        <v>907</v>
      </c>
      <c r="G5" s="1048" t="s">
        <v>908</v>
      </c>
      <c r="H5" s="1887"/>
      <c r="I5" s="1877"/>
    </row>
    <row r="6" spans="1:9" s="1052" customFormat="1" ht="12.9" customHeight="1" thickBot="1" x14ac:dyDescent="0.3">
      <c r="A6" s="1049" t="s">
        <v>493</v>
      </c>
      <c r="B6" s="1050" t="s">
        <v>494</v>
      </c>
      <c r="C6" s="1050" t="s">
        <v>495</v>
      </c>
      <c r="D6" s="1051" t="s">
        <v>497</v>
      </c>
      <c r="E6" s="1049" t="s">
        <v>496</v>
      </c>
      <c r="F6" s="1051" t="s">
        <v>498</v>
      </c>
      <c r="G6" s="1051" t="s">
        <v>499</v>
      </c>
      <c r="H6" s="659" t="s">
        <v>500</v>
      </c>
      <c r="I6" s="1877"/>
    </row>
    <row r="7" spans="1:9" ht="22.5" customHeight="1" thickBot="1" x14ac:dyDescent="0.3">
      <c r="A7" s="1053" t="s">
        <v>18</v>
      </c>
      <c r="B7" s="1054" t="s">
        <v>925</v>
      </c>
      <c r="C7" s="1055"/>
      <c r="D7" s="1056"/>
      <c r="E7" s="1057">
        <f>SUM(E8:E13)</f>
        <v>0</v>
      </c>
      <c r="F7" s="1058">
        <f>SUM(F8:F13)</f>
        <v>0</v>
      </c>
      <c r="G7" s="1058">
        <f>SUM(G8:G13)</f>
        <v>0</v>
      </c>
      <c r="H7" s="1059">
        <f>SUM(H8:H13)</f>
        <v>0</v>
      </c>
      <c r="I7" s="1877"/>
    </row>
    <row r="8" spans="1:9" ht="22.5" customHeight="1" x14ac:dyDescent="0.25">
      <c r="A8" s="1060" t="s">
        <v>19</v>
      </c>
      <c r="B8" s="71" t="s">
        <v>70</v>
      </c>
      <c r="C8" s="1061"/>
      <c r="D8" s="1062"/>
      <c r="E8" s="1063"/>
      <c r="F8" s="25"/>
      <c r="G8" s="25"/>
      <c r="H8" s="1064"/>
      <c r="I8" s="1877"/>
    </row>
    <row r="9" spans="1:9" ht="22.5" customHeight="1" x14ac:dyDescent="0.25">
      <c r="A9" s="1060" t="s">
        <v>20</v>
      </c>
      <c r="B9" s="71" t="s">
        <v>70</v>
      </c>
      <c r="C9" s="1061"/>
      <c r="D9" s="1062"/>
      <c r="E9" s="1063"/>
      <c r="F9" s="25"/>
      <c r="G9" s="25"/>
      <c r="H9" s="1064"/>
      <c r="I9" s="1877"/>
    </row>
    <row r="10" spans="1:9" ht="22.5" customHeight="1" x14ac:dyDescent="0.25">
      <c r="A10" s="1060" t="s">
        <v>21</v>
      </c>
      <c r="B10" s="71" t="s">
        <v>70</v>
      </c>
      <c r="C10" s="1061"/>
      <c r="D10" s="1062"/>
      <c r="E10" s="1063"/>
      <c r="F10" s="25"/>
      <c r="G10" s="25"/>
      <c r="H10" s="1064"/>
      <c r="I10" s="1877"/>
    </row>
    <row r="11" spans="1:9" ht="22.5" customHeight="1" x14ac:dyDescent="0.25">
      <c r="A11" s="1060" t="s">
        <v>22</v>
      </c>
      <c r="B11" s="71" t="s">
        <v>70</v>
      </c>
      <c r="C11" s="1061"/>
      <c r="D11" s="1062"/>
      <c r="E11" s="1063"/>
      <c r="F11" s="25"/>
      <c r="G11" s="25"/>
      <c r="H11" s="1064"/>
      <c r="I11" s="1877"/>
    </row>
    <row r="12" spans="1:9" ht="22.5" customHeight="1" x14ac:dyDescent="0.25">
      <c r="A12" s="1060" t="s">
        <v>23</v>
      </c>
      <c r="B12" s="71" t="s">
        <v>70</v>
      </c>
      <c r="C12" s="1061"/>
      <c r="D12" s="1062"/>
      <c r="E12" s="1063"/>
      <c r="F12" s="25"/>
      <c r="G12" s="25"/>
      <c r="H12" s="1064"/>
      <c r="I12" s="1877"/>
    </row>
    <row r="13" spans="1:9" ht="22.5" customHeight="1" thickBot="1" x14ac:dyDescent="0.3">
      <c r="A13" s="1060" t="s">
        <v>24</v>
      </c>
      <c r="B13" s="71" t="s">
        <v>70</v>
      </c>
      <c r="C13" s="1061"/>
      <c r="D13" s="1062"/>
      <c r="E13" s="1063"/>
      <c r="F13" s="25"/>
      <c r="G13" s="25"/>
      <c r="H13" s="1064"/>
      <c r="I13" s="1877"/>
    </row>
    <row r="14" spans="1:9" ht="22.5" customHeight="1" thickBot="1" x14ac:dyDescent="0.3">
      <c r="A14" s="1053" t="s">
        <v>25</v>
      </c>
      <c r="B14" s="1054" t="s">
        <v>926</v>
      </c>
      <c r="C14" s="1065"/>
      <c r="D14" s="1066"/>
      <c r="E14" s="1057">
        <f>SUM(E15:E20)</f>
        <v>0</v>
      </c>
      <c r="F14" s="1058">
        <f>SUM(F15:F20)</f>
        <v>0</v>
      </c>
      <c r="G14" s="1058">
        <f>SUM(G15:G20)</f>
        <v>0</v>
      </c>
      <c r="H14" s="1059">
        <f>SUM(H15:H20)</f>
        <v>0</v>
      </c>
      <c r="I14" s="1877"/>
    </row>
    <row r="15" spans="1:9" ht="22.5" customHeight="1" x14ac:dyDescent="0.25">
      <c r="A15" s="1060" t="s">
        <v>26</v>
      </c>
      <c r="B15" s="71" t="s">
        <v>70</v>
      </c>
      <c r="C15" s="1061"/>
      <c r="D15" s="1062"/>
      <c r="E15" s="1063"/>
      <c r="F15" s="25"/>
      <c r="G15" s="25"/>
      <c r="H15" s="1064"/>
      <c r="I15" s="1877"/>
    </row>
    <row r="16" spans="1:9" ht="22.5" customHeight="1" x14ac:dyDescent="0.25">
      <c r="A16" s="1060" t="s">
        <v>27</v>
      </c>
      <c r="B16" s="71" t="s">
        <v>70</v>
      </c>
      <c r="C16" s="1061"/>
      <c r="D16" s="1062"/>
      <c r="E16" s="1063"/>
      <c r="F16" s="25"/>
      <c r="G16" s="25"/>
      <c r="H16" s="1064"/>
      <c r="I16" s="1877"/>
    </row>
    <row r="17" spans="1:9" ht="22.5" customHeight="1" x14ac:dyDescent="0.25">
      <c r="A17" s="1060" t="s">
        <v>28</v>
      </c>
      <c r="B17" s="71" t="s">
        <v>70</v>
      </c>
      <c r="C17" s="1061"/>
      <c r="D17" s="1062"/>
      <c r="E17" s="1063"/>
      <c r="F17" s="25"/>
      <c r="G17" s="25"/>
      <c r="H17" s="1064"/>
      <c r="I17" s="1877"/>
    </row>
    <row r="18" spans="1:9" ht="22.5" customHeight="1" x14ac:dyDescent="0.25">
      <c r="A18" s="1060" t="s">
        <v>29</v>
      </c>
      <c r="B18" s="71" t="s">
        <v>70</v>
      </c>
      <c r="C18" s="1061"/>
      <c r="D18" s="1062"/>
      <c r="E18" s="1063"/>
      <c r="F18" s="25"/>
      <c r="G18" s="25"/>
      <c r="H18" s="1064"/>
      <c r="I18" s="1877"/>
    </row>
    <row r="19" spans="1:9" ht="22.5" customHeight="1" x14ac:dyDescent="0.25">
      <c r="A19" s="1060" t="s">
        <v>30</v>
      </c>
      <c r="B19" s="71" t="s">
        <v>70</v>
      </c>
      <c r="C19" s="1061"/>
      <c r="D19" s="1062"/>
      <c r="E19" s="1063"/>
      <c r="F19" s="25"/>
      <c r="G19" s="25"/>
      <c r="H19" s="1064"/>
      <c r="I19" s="1877"/>
    </row>
    <row r="20" spans="1:9" ht="22.5" customHeight="1" thickBot="1" x14ac:dyDescent="0.3">
      <c r="A20" s="1060" t="s">
        <v>31</v>
      </c>
      <c r="B20" s="71" t="s">
        <v>70</v>
      </c>
      <c r="C20" s="1061"/>
      <c r="D20" s="1062"/>
      <c r="E20" s="1063"/>
      <c r="F20" s="25"/>
      <c r="G20" s="25"/>
      <c r="H20" s="1064"/>
      <c r="I20" s="1877"/>
    </row>
    <row r="21" spans="1:9" ht="22.5" customHeight="1" thickBot="1" x14ac:dyDescent="0.3">
      <c r="A21" s="1053" t="s">
        <v>32</v>
      </c>
      <c r="B21" s="1054" t="s">
        <v>927</v>
      </c>
      <c r="C21" s="1055"/>
      <c r="D21" s="1056"/>
      <c r="E21" s="1057">
        <f>E7+E14</f>
        <v>0</v>
      </c>
      <c r="F21" s="1058">
        <f>F7+F14</f>
        <v>0</v>
      </c>
      <c r="G21" s="1058">
        <f>G7+G14</f>
        <v>0</v>
      </c>
      <c r="H21" s="1059">
        <f>H7+H14</f>
        <v>0</v>
      </c>
      <c r="I21" s="1877"/>
    </row>
    <row r="22" spans="1:9" ht="20.100000000000001" customHeight="1" x14ac:dyDescent="0.25"/>
  </sheetData>
  <sheetProtection sheet="1"/>
  <mergeCells count="9">
    <mergeCell ref="A1:H1"/>
    <mergeCell ref="I3:I21"/>
    <mergeCell ref="A4:A5"/>
    <mergeCell ref="B4:B5"/>
    <mergeCell ref="C4:C5"/>
    <mergeCell ref="D4:D5"/>
    <mergeCell ref="E4:E5"/>
    <mergeCell ref="F4:G4"/>
    <mergeCell ref="H4:H5"/>
  </mergeCells>
  <printOptions horizontalCentered="1"/>
  <pageMargins left="0.59055118110236227" right="0.59055118110236227" top="0.78740157480314965" bottom="0.78740157480314965" header="0.39370078740157483" footer="0.39370078740157483"/>
  <pageSetup paperSize="9" scale="95" orientation="landscape" verticalDpi="300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sheetPr>
    <tabColor theme="5"/>
  </sheetPr>
  <dimension ref="A1:J19"/>
  <sheetViews>
    <sheetView zoomScale="120" zoomScaleNormal="120" workbookViewId="0">
      <selection activeCell="K4" sqref="K4"/>
    </sheetView>
  </sheetViews>
  <sheetFormatPr defaultColWidth="9.33203125" defaultRowHeight="13.2" x14ac:dyDescent="0.25"/>
  <cols>
    <col min="1" max="1" width="5.44140625" style="47" customWidth="1"/>
    <col min="2" max="2" width="36.77734375" style="47" customWidth="1"/>
    <col min="3" max="8" width="13.77734375" style="47" customWidth="1"/>
    <col min="9" max="9" width="15.109375" style="47" customWidth="1"/>
    <col min="10" max="10" width="5" style="47" customWidth="1"/>
    <col min="11" max="16384" width="9.33203125" style="47"/>
  </cols>
  <sheetData>
    <row r="1" spans="1:10" ht="34.5" customHeight="1" x14ac:dyDescent="0.25">
      <c r="A1" s="1888" t="s">
        <v>928</v>
      </c>
      <c r="B1" s="1889"/>
      <c r="C1" s="1889"/>
      <c r="D1" s="1889"/>
      <c r="E1" s="1889"/>
      <c r="F1" s="1889"/>
      <c r="G1" s="1889"/>
      <c r="H1" s="1889"/>
      <c r="I1" s="1889"/>
      <c r="J1" s="1877" t="str">
        <f>CONCATENATE("4. tájékoztató tábla ",Z_ALAPADATOK!A7," ",Z_ALAPADATOK!B7," ",Z_ALAPADATOK!C7," ",Z_ALAPADATOK!D7," ",Z_ALAPADATOK!E7," ",Z_ALAPADATOK!F7," ",Z_ALAPADATOK!G7," ",Z_ALAPADATOK!H7)</f>
        <v>4. tájékoztató tábla a …. / 2020 ( … ) önkormányzati rendelethez</v>
      </c>
    </row>
    <row r="2" spans="1:10" ht="14.4" thickBot="1" x14ac:dyDescent="0.35">
      <c r="A2" s="166"/>
      <c r="B2" s="166"/>
      <c r="C2" s="166"/>
      <c r="D2" s="166"/>
      <c r="E2" s="166"/>
      <c r="F2" s="166"/>
      <c r="G2" s="166"/>
      <c r="H2" s="1890" t="str">
        <f>'Z_3.tájékoztató_t.'!H3</f>
        <v xml:space="preserve"> Forintban!</v>
      </c>
      <c r="I2" s="1890"/>
      <c r="J2" s="1877"/>
    </row>
    <row r="3" spans="1:10" ht="13.8" thickBot="1" x14ac:dyDescent="0.3">
      <c r="A3" s="1891" t="s">
        <v>16</v>
      </c>
      <c r="B3" s="1749" t="s">
        <v>929</v>
      </c>
      <c r="C3" s="1894" t="s">
        <v>930</v>
      </c>
      <c r="D3" s="1896" t="s">
        <v>931</v>
      </c>
      <c r="E3" s="1897"/>
      <c r="F3" s="1897"/>
      <c r="G3" s="1897"/>
      <c r="H3" s="1897"/>
      <c r="I3" s="1898" t="s">
        <v>932</v>
      </c>
      <c r="J3" s="1877"/>
    </row>
    <row r="4" spans="1:10" s="77" customFormat="1" ht="42" customHeight="1" thickBot="1" x14ac:dyDescent="0.3">
      <c r="A4" s="1892"/>
      <c r="B4" s="1893"/>
      <c r="C4" s="1895"/>
      <c r="D4" s="955" t="s">
        <v>933</v>
      </c>
      <c r="E4" s="955" t="s">
        <v>934</v>
      </c>
      <c r="F4" s="955" t="s">
        <v>935</v>
      </c>
      <c r="G4" s="1067" t="s">
        <v>936</v>
      </c>
      <c r="H4" s="1067" t="s">
        <v>937</v>
      </c>
      <c r="I4" s="1899"/>
      <c r="J4" s="1877"/>
    </row>
    <row r="5" spans="1:10" s="77" customFormat="1" ht="12" customHeight="1" thickBot="1" x14ac:dyDescent="0.3">
      <c r="A5" s="624" t="s">
        <v>493</v>
      </c>
      <c r="B5" s="625" t="s">
        <v>494</v>
      </c>
      <c r="C5" s="625" t="s">
        <v>495</v>
      </c>
      <c r="D5" s="625" t="s">
        <v>497</v>
      </c>
      <c r="E5" s="625" t="s">
        <v>496</v>
      </c>
      <c r="F5" s="625" t="s">
        <v>498</v>
      </c>
      <c r="G5" s="625" t="s">
        <v>499</v>
      </c>
      <c r="H5" s="625" t="s">
        <v>938</v>
      </c>
      <c r="I5" s="626" t="s">
        <v>939</v>
      </c>
      <c r="J5" s="1877"/>
    </row>
    <row r="6" spans="1:10" s="77" customFormat="1" ht="18" customHeight="1" x14ac:dyDescent="0.25">
      <c r="A6" s="1900" t="s">
        <v>940</v>
      </c>
      <c r="B6" s="1901"/>
      <c r="C6" s="1901"/>
      <c r="D6" s="1901"/>
      <c r="E6" s="1901"/>
      <c r="F6" s="1901"/>
      <c r="G6" s="1901"/>
      <c r="H6" s="1901"/>
      <c r="I6" s="1902"/>
      <c r="J6" s="1877"/>
    </row>
    <row r="7" spans="1:10" ht="15.9" customHeight="1" x14ac:dyDescent="0.25">
      <c r="A7" s="260" t="s">
        <v>18</v>
      </c>
      <c r="B7" s="208" t="s">
        <v>941</v>
      </c>
      <c r="C7" s="169"/>
      <c r="D7" s="169"/>
      <c r="E7" s="169"/>
      <c r="F7" s="169"/>
      <c r="G7" s="1068"/>
      <c r="H7" s="1069">
        <f t="shared" ref="H7:H13" si="0">SUM(D7:G7)</f>
        <v>0</v>
      </c>
      <c r="I7" s="261">
        <f t="shared" ref="I7:I13" si="1">C7+H7</f>
        <v>0</v>
      </c>
      <c r="J7" s="1877"/>
    </row>
    <row r="8" spans="1:10" x14ac:dyDescent="0.25">
      <c r="A8" s="260" t="s">
        <v>19</v>
      </c>
      <c r="B8" s="208" t="s">
        <v>220</v>
      </c>
      <c r="C8" s="169"/>
      <c r="D8" s="169"/>
      <c r="E8" s="169"/>
      <c r="F8" s="169"/>
      <c r="G8" s="1068"/>
      <c r="H8" s="1069">
        <f t="shared" si="0"/>
        <v>0</v>
      </c>
      <c r="I8" s="261">
        <f t="shared" si="1"/>
        <v>0</v>
      </c>
      <c r="J8" s="1877"/>
    </row>
    <row r="9" spans="1:10" x14ac:dyDescent="0.25">
      <c r="A9" s="260" t="s">
        <v>20</v>
      </c>
      <c r="B9" s="208" t="s">
        <v>221</v>
      </c>
      <c r="C9" s="169"/>
      <c r="D9" s="169"/>
      <c r="E9" s="169"/>
      <c r="F9" s="169"/>
      <c r="G9" s="1068"/>
      <c r="H9" s="1069">
        <f t="shared" si="0"/>
        <v>0</v>
      </c>
      <c r="I9" s="261">
        <f t="shared" si="1"/>
        <v>0</v>
      </c>
      <c r="J9" s="1877"/>
    </row>
    <row r="10" spans="1:10" ht="15.9" customHeight="1" x14ac:dyDescent="0.25">
      <c r="A10" s="260" t="s">
        <v>21</v>
      </c>
      <c r="B10" s="208" t="s">
        <v>222</v>
      </c>
      <c r="C10" s="169"/>
      <c r="D10" s="169"/>
      <c r="E10" s="169"/>
      <c r="F10" s="169"/>
      <c r="G10" s="1068"/>
      <c r="H10" s="1069">
        <f t="shared" si="0"/>
        <v>0</v>
      </c>
      <c r="I10" s="261">
        <f t="shared" si="1"/>
        <v>0</v>
      </c>
      <c r="J10" s="1877"/>
    </row>
    <row r="11" spans="1:10" x14ac:dyDescent="0.25">
      <c r="A11" s="260" t="s">
        <v>22</v>
      </c>
      <c r="B11" s="208" t="s">
        <v>223</v>
      </c>
      <c r="C11" s="169"/>
      <c r="D11" s="169"/>
      <c r="E11" s="169"/>
      <c r="F11" s="169"/>
      <c r="G11" s="1068"/>
      <c r="H11" s="1069">
        <f t="shared" si="0"/>
        <v>0</v>
      </c>
      <c r="I11" s="261">
        <f t="shared" si="1"/>
        <v>0</v>
      </c>
      <c r="J11" s="1877"/>
    </row>
    <row r="12" spans="1:10" ht="15.9" customHeight="1" x14ac:dyDescent="0.25">
      <c r="A12" s="262" t="s">
        <v>23</v>
      </c>
      <c r="B12" s="263" t="s">
        <v>942</v>
      </c>
      <c r="C12" s="170"/>
      <c r="D12" s="170"/>
      <c r="E12" s="170"/>
      <c r="F12" s="170"/>
      <c r="G12" s="1070"/>
      <c r="H12" s="1069">
        <f t="shared" si="0"/>
        <v>0</v>
      </c>
      <c r="I12" s="261">
        <f t="shared" si="1"/>
        <v>0</v>
      </c>
      <c r="J12" s="1877"/>
    </row>
    <row r="13" spans="1:10" ht="15.9" customHeight="1" thickBot="1" x14ac:dyDescent="0.3">
      <c r="A13" s="1071" t="s">
        <v>24</v>
      </c>
      <c r="B13" s="1072" t="s">
        <v>943</v>
      </c>
      <c r="C13" s="1073"/>
      <c r="D13" s="1073"/>
      <c r="E13" s="1073"/>
      <c r="F13" s="1073"/>
      <c r="G13" s="1074"/>
      <c r="H13" s="1069">
        <f t="shared" si="0"/>
        <v>0</v>
      </c>
      <c r="I13" s="261">
        <f t="shared" si="1"/>
        <v>0</v>
      </c>
      <c r="J13" s="1877"/>
    </row>
    <row r="14" spans="1:10" s="171" customFormat="1" ht="18" customHeight="1" thickBot="1" x14ac:dyDescent="0.3">
      <c r="A14" s="1903" t="s">
        <v>944</v>
      </c>
      <c r="B14" s="1904"/>
      <c r="C14" s="267">
        <f t="shared" ref="C14:I14" si="2">SUM(C7:C13)</f>
        <v>0</v>
      </c>
      <c r="D14" s="267">
        <f>SUM(D7:D13)</f>
        <v>0</v>
      </c>
      <c r="E14" s="267">
        <f t="shared" si="2"/>
        <v>0</v>
      </c>
      <c r="F14" s="267">
        <f t="shared" si="2"/>
        <v>0</v>
      </c>
      <c r="G14" s="1075">
        <f t="shared" si="2"/>
        <v>0</v>
      </c>
      <c r="H14" s="1075">
        <f t="shared" si="2"/>
        <v>0</v>
      </c>
      <c r="I14" s="268">
        <f t="shared" si="2"/>
        <v>0</v>
      </c>
      <c r="J14" s="1877"/>
    </row>
    <row r="15" spans="1:10" s="166" customFormat="1" ht="18" customHeight="1" x14ac:dyDescent="0.25">
      <c r="A15" s="1905" t="s">
        <v>945</v>
      </c>
      <c r="B15" s="1906"/>
      <c r="C15" s="1906"/>
      <c r="D15" s="1906"/>
      <c r="E15" s="1906"/>
      <c r="F15" s="1906"/>
      <c r="G15" s="1906"/>
      <c r="H15" s="1906"/>
      <c r="I15" s="1907"/>
      <c r="J15" s="1877"/>
    </row>
    <row r="16" spans="1:10" s="166" customFormat="1" x14ac:dyDescent="0.25">
      <c r="A16" s="260" t="s">
        <v>18</v>
      </c>
      <c r="B16" s="208" t="s">
        <v>946</v>
      </c>
      <c r="C16" s="169"/>
      <c r="D16" s="169"/>
      <c r="E16" s="169"/>
      <c r="F16" s="169"/>
      <c r="G16" s="1068"/>
      <c r="H16" s="1069">
        <f>SUM(D16:G16)</f>
        <v>0</v>
      </c>
      <c r="I16" s="261">
        <f>C16+H16</f>
        <v>0</v>
      </c>
      <c r="J16" s="1877"/>
    </row>
    <row r="17" spans="1:10" ht="13.8" thickBot="1" x14ac:dyDescent="0.3">
      <c r="A17" s="1071" t="s">
        <v>19</v>
      </c>
      <c r="B17" s="1072" t="s">
        <v>943</v>
      </c>
      <c r="C17" s="1073"/>
      <c r="D17" s="1073"/>
      <c r="E17" s="1073"/>
      <c r="F17" s="1073"/>
      <c r="G17" s="1074"/>
      <c r="H17" s="1069">
        <f>SUM(D17:G17)</f>
        <v>0</v>
      </c>
      <c r="I17" s="1076">
        <f>C17+H17</f>
        <v>0</v>
      </c>
      <c r="J17" s="1877"/>
    </row>
    <row r="18" spans="1:10" ht="15.9" customHeight="1" thickBot="1" x14ac:dyDescent="0.3">
      <c r="A18" s="1903" t="s">
        <v>947</v>
      </c>
      <c r="B18" s="1904"/>
      <c r="C18" s="267">
        <f t="shared" ref="C18:I18" si="3">SUM(C16:C17)</f>
        <v>0</v>
      </c>
      <c r="D18" s="267">
        <f t="shared" si="3"/>
        <v>0</v>
      </c>
      <c r="E18" s="267">
        <f t="shared" si="3"/>
        <v>0</v>
      </c>
      <c r="F18" s="267">
        <f t="shared" si="3"/>
        <v>0</v>
      </c>
      <c r="G18" s="1075">
        <f t="shared" si="3"/>
        <v>0</v>
      </c>
      <c r="H18" s="1075">
        <f t="shared" si="3"/>
        <v>0</v>
      </c>
      <c r="I18" s="268">
        <f t="shared" si="3"/>
        <v>0</v>
      </c>
      <c r="J18" s="1877"/>
    </row>
    <row r="19" spans="1:10" ht="18" customHeight="1" thickBot="1" x14ac:dyDescent="0.3">
      <c r="A19" s="1908" t="s">
        <v>948</v>
      </c>
      <c r="B19" s="1909"/>
      <c r="C19" s="1077">
        <f t="shared" ref="C19:I19" si="4">C14+C18</f>
        <v>0</v>
      </c>
      <c r="D19" s="1077">
        <f t="shared" si="4"/>
        <v>0</v>
      </c>
      <c r="E19" s="1077">
        <f t="shared" si="4"/>
        <v>0</v>
      </c>
      <c r="F19" s="1077">
        <f t="shared" si="4"/>
        <v>0</v>
      </c>
      <c r="G19" s="1077">
        <f t="shared" si="4"/>
        <v>0</v>
      </c>
      <c r="H19" s="1077">
        <f t="shared" si="4"/>
        <v>0</v>
      </c>
      <c r="I19" s="268">
        <f t="shared" si="4"/>
        <v>0</v>
      </c>
      <c r="J19" s="1877"/>
    </row>
  </sheetData>
  <sheetProtection sheet="1"/>
  <mergeCells count="13">
    <mergeCell ref="A1:I1"/>
    <mergeCell ref="J1:J19"/>
    <mergeCell ref="H2:I2"/>
    <mergeCell ref="A3:A4"/>
    <mergeCell ref="B3:B4"/>
    <mergeCell ref="C3:C4"/>
    <mergeCell ref="D3:H3"/>
    <mergeCell ref="I3:I4"/>
    <mergeCell ref="A6:I6"/>
    <mergeCell ref="A14:B14"/>
    <mergeCell ref="A15:I15"/>
    <mergeCell ref="A18:B18"/>
    <mergeCell ref="A19:B19"/>
  </mergeCells>
  <printOptions horizontalCentered="1"/>
  <pageMargins left="0.59055118110236227" right="0.59055118110236227" top="1.1811023622047245" bottom="0.78740157480314965" header="0.59055118110236227" footer="0.59055118110236227"/>
  <pageSetup paperSize="9" orientation="landscape" horizontalDpi="300" verticalDpi="300" r:id="rId1"/>
  <headerFooter alignWithMargins="0">
    <oddHeader xml:space="preserve">&amp;C&amp;"Times New Roman CE,Félkövér dőlt"&amp;12
</oddHeader>
  </headerFooter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1-000000000000}">
  <sheetPr>
    <tabColor theme="5"/>
  </sheetPr>
  <dimension ref="A1:D34"/>
  <sheetViews>
    <sheetView zoomScale="120" zoomScaleNormal="120" workbookViewId="0">
      <selection activeCell="H6" sqref="H6"/>
    </sheetView>
  </sheetViews>
  <sheetFormatPr defaultColWidth="9.33203125" defaultRowHeight="13.2" x14ac:dyDescent="0.25"/>
  <cols>
    <col min="1" max="1" width="5.77734375" style="87" customWidth="1"/>
    <col min="2" max="2" width="55.77734375" style="3" customWidth="1"/>
    <col min="3" max="4" width="14.77734375" style="3" customWidth="1"/>
    <col min="5" max="16384" width="9.33203125" style="3"/>
  </cols>
  <sheetData>
    <row r="1" spans="1:4" ht="13.8" x14ac:dyDescent="0.25">
      <c r="A1" s="1910" t="str">
        <f>CONCATENATE("5. tájékoztató tábla ",Z_ALAPADATOK!A7," ",Z_ALAPADATOK!B7," ",Z_ALAPADATOK!C7," ",Z_ALAPADATOK!D7," ",Z_ALAPADATOK!E7," ",Z_ALAPADATOK!F7," ",Z_ALAPADATOK!G7," ",Z_ALAPADATOK!H7)</f>
        <v>5. tájékoztató tábla a …. / 2020 ( … ) önkormányzati rendelethez</v>
      </c>
      <c r="B1" s="1621"/>
      <c r="C1" s="1621"/>
      <c r="D1" s="1621"/>
    </row>
    <row r="2" spans="1:4" x14ac:dyDescent="0.25">
      <c r="A2" s="1078"/>
      <c r="B2" s="639"/>
      <c r="C2" s="639"/>
      <c r="D2" s="639"/>
    </row>
    <row r="3" spans="1:4" ht="15.6" x14ac:dyDescent="0.25">
      <c r="A3" s="1888" t="s">
        <v>949</v>
      </c>
      <c r="B3" s="1871"/>
      <c r="C3" s="1871"/>
      <c r="D3" s="1871"/>
    </row>
    <row r="4" spans="1:4" ht="15.6" x14ac:dyDescent="0.25">
      <c r="A4" s="1888" t="s">
        <v>950</v>
      </c>
      <c r="B4" s="1871"/>
      <c r="C4" s="1871"/>
      <c r="D4" s="1871"/>
    </row>
    <row r="5" spans="1:4" s="75" customFormat="1" ht="14.4" thickBot="1" x14ac:dyDescent="0.3">
      <c r="A5" s="1046"/>
      <c r="B5" s="888"/>
      <c r="C5" s="888"/>
      <c r="D5" s="862" t="str">
        <f>'Z_3.tájékoztató_t.'!H3</f>
        <v xml:space="preserve"> Forintban!</v>
      </c>
    </row>
    <row r="6" spans="1:4" s="77" customFormat="1" ht="48" customHeight="1" thickBot="1" x14ac:dyDescent="0.3">
      <c r="A6" s="965" t="s">
        <v>16</v>
      </c>
      <c r="B6" s="955" t="s">
        <v>17</v>
      </c>
      <c r="C6" s="955" t="s">
        <v>951</v>
      </c>
      <c r="D6" s="1079" t="s">
        <v>952</v>
      </c>
    </row>
    <row r="7" spans="1:4" s="77" customFormat="1" ht="14.1" customHeight="1" thickBot="1" x14ac:dyDescent="0.3">
      <c r="A7" s="1080" t="s">
        <v>493</v>
      </c>
      <c r="B7" s="1081" t="s">
        <v>494</v>
      </c>
      <c r="C7" s="1081" t="s">
        <v>495</v>
      </c>
      <c r="D7" s="1082" t="s">
        <v>497</v>
      </c>
    </row>
    <row r="8" spans="1:4" ht="18" customHeight="1" x14ac:dyDescent="0.25">
      <c r="A8" s="1083" t="s">
        <v>18</v>
      </c>
      <c r="B8" s="1084" t="s">
        <v>167</v>
      </c>
      <c r="C8" s="1085"/>
      <c r="D8" s="1086"/>
    </row>
    <row r="9" spans="1:4" ht="18" customHeight="1" x14ac:dyDescent="0.25">
      <c r="A9" s="1087" t="s">
        <v>19</v>
      </c>
      <c r="B9" s="1088" t="s">
        <v>168</v>
      </c>
      <c r="C9" s="1089"/>
      <c r="D9" s="1090"/>
    </row>
    <row r="10" spans="1:4" ht="18" customHeight="1" x14ac:dyDescent="0.25">
      <c r="A10" s="1087" t="s">
        <v>20</v>
      </c>
      <c r="B10" s="1088" t="s">
        <v>120</v>
      </c>
      <c r="C10" s="1089"/>
      <c r="D10" s="1090"/>
    </row>
    <row r="11" spans="1:4" ht="18" customHeight="1" x14ac:dyDescent="0.25">
      <c r="A11" s="1087" t="s">
        <v>21</v>
      </c>
      <c r="B11" s="1088" t="s">
        <v>121</v>
      </c>
      <c r="C11" s="1089"/>
      <c r="D11" s="1090"/>
    </row>
    <row r="12" spans="1:4" ht="18" customHeight="1" x14ac:dyDescent="0.25">
      <c r="A12" s="1091" t="s">
        <v>22</v>
      </c>
      <c r="B12" s="1088" t="s">
        <v>160</v>
      </c>
      <c r="C12" s="1089"/>
      <c r="D12" s="1090"/>
    </row>
    <row r="13" spans="1:4" ht="18" customHeight="1" x14ac:dyDescent="0.25">
      <c r="A13" s="1087" t="s">
        <v>23</v>
      </c>
      <c r="B13" s="1088" t="s">
        <v>161</v>
      </c>
      <c r="C13" s="1089"/>
      <c r="D13" s="1090"/>
    </row>
    <row r="14" spans="1:4" ht="18" customHeight="1" x14ac:dyDescent="0.25">
      <c r="A14" s="1091" t="s">
        <v>24</v>
      </c>
      <c r="B14" s="1092" t="s">
        <v>162</v>
      </c>
      <c r="C14" s="1089"/>
      <c r="D14" s="1090"/>
    </row>
    <row r="15" spans="1:4" ht="18" customHeight="1" x14ac:dyDescent="0.25">
      <c r="A15" s="1091" t="s">
        <v>25</v>
      </c>
      <c r="B15" s="1092" t="s">
        <v>163</v>
      </c>
      <c r="C15" s="1089"/>
      <c r="D15" s="1090"/>
    </row>
    <row r="16" spans="1:4" ht="18" customHeight="1" x14ac:dyDescent="0.25">
      <c r="A16" s="1087" t="s">
        <v>26</v>
      </c>
      <c r="B16" s="1092" t="s">
        <v>164</v>
      </c>
      <c r="C16" s="1089"/>
      <c r="D16" s="1090"/>
    </row>
    <row r="17" spans="1:4" ht="18" customHeight="1" x14ac:dyDescent="0.25">
      <c r="A17" s="1091" t="s">
        <v>27</v>
      </c>
      <c r="B17" s="1092" t="s">
        <v>165</v>
      </c>
      <c r="C17" s="1089"/>
      <c r="D17" s="1090"/>
    </row>
    <row r="18" spans="1:4" x14ac:dyDescent="0.25">
      <c r="A18" s="1087" t="s">
        <v>28</v>
      </c>
      <c r="B18" s="1092" t="s">
        <v>166</v>
      </c>
      <c r="C18" s="1089"/>
      <c r="D18" s="1090"/>
    </row>
    <row r="19" spans="1:4" ht="18" customHeight="1" x14ac:dyDescent="0.25">
      <c r="A19" s="1091" t="s">
        <v>29</v>
      </c>
      <c r="B19" s="1088" t="s">
        <v>122</v>
      </c>
      <c r="C19" s="1089"/>
      <c r="D19" s="1090"/>
    </row>
    <row r="20" spans="1:4" ht="18" customHeight="1" x14ac:dyDescent="0.25">
      <c r="A20" s="1087" t="s">
        <v>30</v>
      </c>
      <c r="B20" s="1088" t="s">
        <v>953</v>
      </c>
      <c r="C20" s="1089"/>
      <c r="D20" s="1090"/>
    </row>
    <row r="21" spans="1:4" ht="18" customHeight="1" x14ac:dyDescent="0.25">
      <c r="A21" s="1091" t="s">
        <v>31</v>
      </c>
      <c r="B21" s="1088" t="s">
        <v>954</v>
      </c>
      <c r="C21" s="1089"/>
      <c r="D21" s="1090"/>
    </row>
    <row r="22" spans="1:4" ht="18" customHeight="1" x14ac:dyDescent="0.25">
      <c r="A22" s="1087" t="s">
        <v>32</v>
      </c>
      <c r="B22" s="1088" t="s">
        <v>123</v>
      </c>
      <c r="C22" s="1089"/>
      <c r="D22" s="1090"/>
    </row>
    <row r="23" spans="1:4" ht="18" customHeight="1" x14ac:dyDescent="0.25">
      <c r="A23" s="1091" t="s">
        <v>33</v>
      </c>
      <c r="B23" s="1088" t="s">
        <v>124</v>
      </c>
      <c r="C23" s="1089"/>
      <c r="D23" s="1090"/>
    </row>
    <row r="24" spans="1:4" ht="18" customHeight="1" x14ac:dyDescent="0.25">
      <c r="A24" s="1087" t="s">
        <v>34</v>
      </c>
      <c r="B24" s="82"/>
      <c r="C24" s="1089"/>
      <c r="D24" s="1090"/>
    </row>
    <row r="25" spans="1:4" ht="18" customHeight="1" x14ac:dyDescent="0.25">
      <c r="A25" s="1091" t="s">
        <v>35</v>
      </c>
      <c r="B25" s="82"/>
      <c r="C25" s="1089"/>
      <c r="D25" s="1090"/>
    </row>
    <row r="26" spans="1:4" ht="18" customHeight="1" x14ac:dyDescent="0.25">
      <c r="A26" s="1087" t="s">
        <v>36</v>
      </c>
      <c r="B26" s="82"/>
      <c r="C26" s="1089"/>
      <c r="D26" s="1090"/>
    </row>
    <row r="27" spans="1:4" ht="18" customHeight="1" x14ac:dyDescent="0.25">
      <c r="A27" s="1091" t="s">
        <v>37</v>
      </c>
      <c r="B27" s="82"/>
      <c r="C27" s="1089"/>
      <c r="D27" s="1090"/>
    </row>
    <row r="28" spans="1:4" ht="18" customHeight="1" x14ac:dyDescent="0.25">
      <c r="A28" s="1087" t="s">
        <v>38</v>
      </c>
      <c r="B28" s="82"/>
      <c r="C28" s="1089"/>
      <c r="D28" s="1090"/>
    </row>
    <row r="29" spans="1:4" ht="18" customHeight="1" x14ac:dyDescent="0.25">
      <c r="A29" s="1091" t="s">
        <v>39</v>
      </c>
      <c r="B29" s="82"/>
      <c r="C29" s="1089"/>
      <c r="D29" s="1090"/>
    </row>
    <row r="30" spans="1:4" ht="18" customHeight="1" x14ac:dyDescent="0.25">
      <c r="A30" s="1087" t="s">
        <v>40</v>
      </c>
      <c r="B30" s="82"/>
      <c r="C30" s="1089"/>
      <c r="D30" s="1090"/>
    </row>
    <row r="31" spans="1:4" ht="18" customHeight="1" x14ac:dyDescent="0.25">
      <c r="A31" s="1091" t="s">
        <v>41</v>
      </c>
      <c r="B31" s="82"/>
      <c r="C31" s="1089"/>
      <c r="D31" s="1090"/>
    </row>
    <row r="32" spans="1:4" ht="18" customHeight="1" thickBot="1" x14ac:dyDescent="0.3">
      <c r="A32" s="1093" t="s">
        <v>42</v>
      </c>
      <c r="B32" s="83"/>
      <c r="C32" s="1094"/>
      <c r="D32" s="1095"/>
    </row>
    <row r="33" spans="1:4" ht="18" customHeight="1" thickBot="1" x14ac:dyDescent="0.3">
      <c r="A33" s="1096" t="s">
        <v>43</v>
      </c>
      <c r="B33" s="1097" t="s">
        <v>53</v>
      </c>
      <c r="C33" s="1058">
        <f>+C8+C9+C10+C11+C12+C19+C20+C21+C22+C23+C24+C25+C26+C27+C28+C29+C30+C31+C32</f>
        <v>0</v>
      </c>
      <c r="D33" s="1059">
        <f>+D8+D9+D10+D11+D12+D19+D20+D21+D22+D23+D24+D25+D26+D27+D28+D29+D30+D31+D32</f>
        <v>0</v>
      </c>
    </row>
    <row r="34" spans="1:4" ht="25.5" customHeight="1" x14ac:dyDescent="0.25">
      <c r="A34" s="86"/>
      <c r="B34" s="1667" t="s">
        <v>955</v>
      </c>
      <c r="C34" s="1667"/>
      <c r="D34" s="1667"/>
    </row>
  </sheetData>
  <sheetProtection sheet="1"/>
  <mergeCells count="4">
    <mergeCell ref="A1:D1"/>
    <mergeCell ref="A3:D3"/>
    <mergeCell ref="A4:D4"/>
    <mergeCell ref="B34:D3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95" orientation="portrait" horizontalDpi="300" verticalDpi="300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1-000000000000}">
  <sheetPr>
    <tabColor theme="5"/>
  </sheetPr>
  <dimension ref="A1:E41"/>
  <sheetViews>
    <sheetView zoomScale="120" zoomScaleNormal="120" workbookViewId="0">
      <selection activeCell="I8" sqref="I8"/>
    </sheetView>
  </sheetViews>
  <sheetFormatPr defaultColWidth="9.33203125" defaultRowHeight="13.2" x14ac:dyDescent="0.25"/>
  <cols>
    <col min="1" max="1" width="6.6640625" style="47" customWidth="1"/>
    <col min="2" max="2" width="40.77734375" style="47" customWidth="1"/>
    <col min="3" max="3" width="20.77734375" style="47" customWidth="1"/>
    <col min="4" max="5" width="12.77734375" style="47" customWidth="1"/>
    <col min="6" max="16384" width="9.33203125" style="47"/>
  </cols>
  <sheetData>
    <row r="1" spans="1:5" ht="13.8" x14ac:dyDescent="0.25">
      <c r="A1" s="1622" t="str">
        <f>CONCATENATE("6. tájékoztató tábla ",Z_ALAPADATOK!A7," ",Z_ALAPADATOK!B7," ",Z_ALAPADATOK!C7," ",Z_ALAPADATOK!D7," ",Z_ALAPADATOK!E7," ",Z_ALAPADATOK!F7," ",Z_ALAPADATOK!G7," ",Z_ALAPADATOK!H7)</f>
        <v>6. tájékoztató tábla a …. / 2020 ( … ) önkormányzati rendelethez</v>
      </c>
      <c r="B1" s="1622"/>
      <c r="C1" s="1622"/>
      <c r="D1" s="1622"/>
      <c r="E1" s="1622"/>
    </row>
    <row r="2" spans="1:5" x14ac:dyDescent="0.25">
      <c r="A2" s="166"/>
      <c r="B2" s="166"/>
      <c r="C2" s="166"/>
      <c r="D2" s="166"/>
      <c r="E2" s="166"/>
    </row>
    <row r="3" spans="1:5" ht="15.6" x14ac:dyDescent="0.3">
      <c r="A3" s="1648" t="s">
        <v>956</v>
      </c>
      <c r="B3" s="1648"/>
      <c r="C3" s="1648"/>
      <c r="D3" s="1648"/>
      <c r="E3" s="1648"/>
    </row>
    <row r="4" spans="1:5" ht="15.6" x14ac:dyDescent="0.3">
      <c r="A4" s="1648" t="s">
        <v>957</v>
      </c>
      <c r="B4" s="1648"/>
      <c r="C4" s="1648"/>
      <c r="D4" s="1648"/>
      <c r="E4" s="1648"/>
    </row>
    <row r="5" spans="1:5" x14ac:dyDescent="0.25">
      <c r="A5" s="166"/>
      <c r="B5" s="166"/>
      <c r="C5" s="166"/>
      <c r="D5" s="166"/>
      <c r="E5" s="166"/>
    </row>
    <row r="6" spans="1:5" ht="14.4" thickBot="1" x14ac:dyDescent="0.35">
      <c r="A6" s="166"/>
      <c r="B6" s="166"/>
      <c r="C6" s="1098"/>
      <c r="D6" s="1098"/>
      <c r="E6" s="1098" t="str">
        <f>'Z_5.tájékoztató_t.'!D5</f>
        <v xml:space="preserve"> Forintban!</v>
      </c>
    </row>
    <row r="7" spans="1:5" ht="42.75" customHeight="1" thickBot="1" x14ac:dyDescent="0.3">
      <c r="A7" s="1099" t="s">
        <v>69</v>
      </c>
      <c r="B7" s="662" t="s">
        <v>125</v>
      </c>
      <c r="C7" s="662" t="s">
        <v>126</v>
      </c>
      <c r="D7" s="1100" t="s">
        <v>958</v>
      </c>
      <c r="E7" s="1101" t="s">
        <v>959</v>
      </c>
    </row>
    <row r="8" spans="1:5" ht="15.9" customHeight="1" x14ac:dyDescent="0.25">
      <c r="A8" s="1102" t="s">
        <v>18</v>
      </c>
      <c r="B8" s="1103"/>
      <c r="C8" s="1103"/>
      <c r="D8" s="1104"/>
      <c r="E8" s="1105"/>
    </row>
    <row r="9" spans="1:5" ht="15.9" customHeight="1" x14ac:dyDescent="0.25">
      <c r="A9" s="1106" t="s">
        <v>19</v>
      </c>
      <c r="B9" s="1107"/>
      <c r="C9" s="1107"/>
      <c r="D9" s="1108"/>
      <c r="E9" s="1109"/>
    </row>
    <row r="10" spans="1:5" ht="15.9" customHeight="1" x14ac:dyDescent="0.25">
      <c r="A10" s="1106" t="s">
        <v>20</v>
      </c>
      <c r="B10" s="1107"/>
      <c r="C10" s="1107"/>
      <c r="D10" s="1108"/>
      <c r="E10" s="1109"/>
    </row>
    <row r="11" spans="1:5" ht="15.9" customHeight="1" x14ac:dyDescent="0.25">
      <c r="A11" s="1106" t="s">
        <v>21</v>
      </c>
      <c r="B11" s="1107"/>
      <c r="C11" s="1107"/>
      <c r="D11" s="1108"/>
      <c r="E11" s="1109"/>
    </row>
    <row r="12" spans="1:5" ht="15.9" customHeight="1" x14ac:dyDescent="0.25">
      <c r="A12" s="1106" t="s">
        <v>22</v>
      </c>
      <c r="B12" s="1107"/>
      <c r="C12" s="1107"/>
      <c r="D12" s="1108"/>
      <c r="E12" s="1109"/>
    </row>
    <row r="13" spans="1:5" ht="15.9" customHeight="1" x14ac:dyDescent="0.25">
      <c r="A13" s="1106" t="s">
        <v>23</v>
      </c>
      <c r="B13" s="1107"/>
      <c r="C13" s="1107"/>
      <c r="D13" s="1108"/>
      <c r="E13" s="1109"/>
    </row>
    <row r="14" spans="1:5" ht="15.9" customHeight="1" x14ac:dyDescent="0.25">
      <c r="A14" s="1106" t="s">
        <v>24</v>
      </c>
      <c r="B14" s="1107"/>
      <c r="C14" s="1107"/>
      <c r="D14" s="1108"/>
      <c r="E14" s="1109"/>
    </row>
    <row r="15" spans="1:5" ht="15.9" customHeight="1" x14ac:dyDescent="0.25">
      <c r="A15" s="1106" t="s">
        <v>25</v>
      </c>
      <c r="B15" s="1107"/>
      <c r="C15" s="1107"/>
      <c r="D15" s="1108"/>
      <c r="E15" s="1109"/>
    </row>
    <row r="16" spans="1:5" ht="15.9" customHeight="1" x14ac:dyDescent="0.25">
      <c r="A16" s="1106" t="s">
        <v>26</v>
      </c>
      <c r="B16" s="1107"/>
      <c r="C16" s="1107"/>
      <c r="D16" s="1108"/>
      <c r="E16" s="1109"/>
    </row>
    <row r="17" spans="1:5" ht="15.9" customHeight="1" x14ac:dyDescent="0.25">
      <c r="A17" s="1106" t="s">
        <v>27</v>
      </c>
      <c r="B17" s="1107"/>
      <c r="C17" s="1107"/>
      <c r="D17" s="1108"/>
      <c r="E17" s="1109"/>
    </row>
    <row r="18" spans="1:5" ht="15.9" customHeight="1" x14ac:dyDescent="0.25">
      <c r="A18" s="1106" t="s">
        <v>28</v>
      </c>
      <c r="B18" s="1107"/>
      <c r="C18" s="1107"/>
      <c r="D18" s="1108"/>
      <c r="E18" s="1109"/>
    </row>
    <row r="19" spans="1:5" ht="15.9" customHeight="1" x14ac:dyDescent="0.25">
      <c r="A19" s="1106" t="s">
        <v>29</v>
      </c>
      <c r="B19" s="1107"/>
      <c r="C19" s="1107"/>
      <c r="D19" s="1108"/>
      <c r="E19" s="1109"/>
    </row>
    <row r="20" spans="1:5" ht="15.9" customHeight="1" x14ac:dyDescent="0.25">
      <c r="A20" s="1106" t="s">
        <v>30</v>
      </c>
      <c r="B20" s="1107"/>
      <c r="C20" s="1107"/>
      <c r="D20" s="1108"/>
      <c r="E20" s="1109"/>
    </row>
    <row r="21" spans="1:5" ht="15.9" customHeight="1" x14ac:dyDescent="0.25">
      <c r="A21" s="1106" t="s">
        <v>31</v>
      </c>
      <c r="B21" s="1107"/>
      <c r="C21" s="1107"/>
      <c r="D21" s="1108"/>
      <c r="E21" s="1109"/>
    </row>
    <row r="22" spans="1:5" ht="15.9" customHeight="1" x14ac:dyDescent="0.25">
      <c r="A22" s="1106" t="s">
        <v>32</v>
      </c>
      <c r="B22" s="1107"/>
      <c r="C22" s="1107"/>
      <c r="D22" s="1108"/>
      <c r="E22" s="1109"/>
    </row>
    <row r="23" spans="1:5" ht="15.9" customHeight="1" x14ac:dyDescent="0.25">
      <c r="A23" s="1106" t="s">
        <v>33</v>
      </c>
      <c r="B23" s="1107"/>
      <c r="C23" s="1107"/>
      <c r="D23" s="1108"/>
      <c r="E23" s="1109"/>
    </row>
    <row r="24" spans="1:5" ht="15.9" customHeight="1" x14ac:dyDescent="0.25">
      <c r="A24" s="1106" t="s">
        <v>34</v>
      </c>
      <c r="B24" s="1107"/>
      <c r="C24" s="1107"/>
      <c r="D24" s="1108"/>
      <c r="E24" s="1109"/>
    </row>
    <row r="25" spans="1:5" ht="15.9" customHeight="1" x14ac:dyDescent="0.25">
      <c r="A25" s="1106" t="s">
        <v>35</v>
      </c>
      <c r="B25" s="1107"/>
      <c r="C25" s="1107"/>
      <c r="D25" s="1108"/>
      <c r="E25" s="1109"/>
    </row>
    <row r="26" spans="1:5" ht="15.9" customHeight="1" x14ac:dyDescent="0.25">
      <c r="A26" s="1106" t="s">
        <v>36</v>
      </c>
      <c r="B26" s="1107"/>
      <c r="C26" s="1107"/>
      <c r="D26" s="1108"/>
      <c r="E26" s="1109"/>
    </row>
    <row r="27" spans="1:5" ht="15.9" customHeight="1" x14ac:dyDescent="0.25">
      <c r="A27" s="1106" t="s">
        <v>37</v>
      </c>
      <c r="B27" s="1107"/>
      <c r="C27" s="1107"/>
      <c r="D27" s="1108"/>
      <c r="E27" s="1109"/>
    </row>
    <row r="28" spans="1:5" ht="15.9" customHeight="1" x14ac:dyDescent="0.25">
      <c r="A28" s="1106" t="s">
        <v>38</v>
      </c>
      <c r="B28" s="1107"/>
      <c r="C28" s="1107"/>
      <c r="D28" s="1108"/>
      <c r="E28" s="1109"/>
    </row>
    <row r="29" spans="1:5" ht="15.9" customHeight="1" x14ac:dyDescent="0.25">
      <c r="A29" s="1106" t="s">
        <v>39</v>
      </c>
      <c r="B29" s="1107"/>
      <c r="C29" s="1107"/>
      <c r="D29" s="1108"/>
      <c r="E29" s="1109"/>
    </row>
    <row r="30" spans="1:5" ht="15.9" customHeight="1" x14ac:dyDescent="0.25">
      <c r="A30" s="1106" t="s">
        <v>40</v>
      </c>
      <c r="B30" s="1107"/>
      <c r="C30" s="1107"/>
      <c r="D30" s="1108"/>
      <c r="E30" s="1109"/>
    </row>
    <row r="31" spans="1:5" ht="15.9" customHeight="1" x14ac:dyDescent="0.25">
      <c r="A31" s="1106" t="s">
        <v>41</v>
      </c>
      <c r="B31" s="1107"/>
      <c r="C31" s="1107"/>
      <c r="D31" s="1108"/>
      <c r="E31" s="1109"/>
    </row>
    <row r="32" spans="1:5" ht="15.9" customHeight="1" x14ac:dyDescent="0.25">
      <c r="A32" s="1106" t="s">
        <v>42</v>
      </c>
      <c r="B32" s="1107"/>
      <c r="C32" s="1107"/>
      <c r="D32" s="1108"/>
      <c r="E32" s="1109"/>
    </row>
    <row r="33" spans="1:5" ht="15.9" customHeight="1" x14ac:dyDescent="0.25">
      <c r="A33" s="1106" t="s">
        <v>43</v>
      </c>
      <c r="B33" s="1107"/>
      <c r="C33" s="1107"/>
      <c r="D33" s="1108"/>
      <c r="E33" s="1109"/>
    </row>
    <row r="34" spans="1:5" ht="15.9" customHeight="1" x14ac:dyDescent="0.25">
      <c r="A34" s="1106" t="s">
        <v>44</v>
      </c>
      <c r="B34" s="1107"/>
      <c r="C34" s="1107"/>
      <c r="D34" s="1108"/>
      <c r="E34" s="1109"/>
    </row>
    <row r="35" spans="1:5" ht="15.9" customHeight="1" x14ac:dyDescent="0.25">
      <c r="A35" s="1106" t="s">
        <v>45</v>
      </c>
      <c r="B35" s="1107"/>
      <c r="C35" s="1107"/>
      <c r="D35" s="1108"/>
      <c r="E35" s="1109"/>
    </row>
    <row r="36" spans="1:5" ht="15.9" customHeight="1" x14ac:dyDescent="0.25">
      <c r="A36" s="1106" t="s">
        <v>46</v>
      </c>
      <c r="B36" s="1107"/>
      <c r="C36" s="1107"/>
      <c r="D36" s="1108"/>
      <c r="E36" s="1109"/>
    </row>
    <row r="37" spans="1:5" ht="15.9" customHeight="1" x14ac:dyDescent="0.25">
      <c r="A37" s="1106" t="s">
        <v>127</v>
      </c>
      <c r="B37" s="1107"/>
      <c r="C37" s="1107"/>
      <c r="D37" s="1108"/>
      <c r="E37" s="1109"/>
    </row>
    <row r="38" spans="1:5" ht="15.9" customHeight="1" x14ac:dyDescent="0.25">
      <c r="A38" s="1106" t="s">
        <v>128</v>
      </c>
      <c r="B38" s="1107"/>
      <c r="C38" s="1107"/>
      <c r="D38" s="1108"/>
      <c r="E38" s="1109"/>
    </row>
    <row r="39" spans="1:5" ht="15.9" customHeight="1" x14ac:dyDescent="0.25">
      <c r="A39" s="1106" t="s">
        <v>129</v>
      </c>
      <c r="B39" s="1107"/>
      <c r="C39" s="1107"/>
      <c r="D39" s="1108"/>
      <c r="E39" s="1109"/>
    </row>
    <row r="40" spans="1:5" ht="15.9" customHeight="1" thickBot="1" x14ac:dyDescent="0.3">
      <c r="A40" s="1110" t="s">
        <v>130</v>
      </c>
      <c r="B40" s="1111"/>
      <c r="C40" s="1111"/>
      <c r="D40" s="1112"/>
      <c r="E40" s="1113"/>
    </row>
    <row r="41" spans="1:5" ht="15.9" customHeight="1" thickBot="1" x14ac:dyDescent="0.3">
      <c r="A41" s="1911" t="s">
        <v>53</v>
      </c>
      <c r="B41" s="1912"/>
      <c r="C41" s="1114"/>
      <c r="D41" s="1115">
        <f>SUM(D8:D40)</f>
        <v>0</v>
      </c>
      <c r="E41" s="1116">
        <f>SUM(E8:E40)</f>
        <v>0</v>
      </c>
    </row>
  </sheetData>
  <sheetProtection sheet="1"/>
  <mergeCells count="4">
    <mergeCell ref="A1:E1"/>
    <mergeCell ref="A3:E3"/>
    <mergeCell ref="A4:E4"/>
    <mergeCell ref="A41:B41"/>
  </mergeCells>
  <printOptions horizontalCentered="1"/>
  <pageMargins left="0.78740157480314965" right="0.78740157480314965" top="1.5748031496062993" bottom="0.98425196850393704" header="0.78740157480314965" footer="0.78740157480314965"/>
  <pageSetup paperSize="9" scale="95" fitToWidth="2" orientation="portrait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1-000000000000}">
  <sheetPr>
    <tabColor theme="5"/>
  </sheetPr>
  <dimension ref="A1:E76"/>
  <sheetViews>
    <sheetView zoomScale="120" zoomScaleNormal="120" zoomScaleSheetLayoutView="120" workbookViewId="0">
      <selection activeCell="G9" sqref="G9"/>
    </sheetView>
  </sheetViews>
  <sheetFormatPr defaultColWidth="12" defaultRowHeight="15.6" x14ac:dyDescent="0.3"/>
  <cols>
    <col min="1" max="1" width="67.109375" style="1117" customWidth="1"/>
    <col min="2" max="2" width="6.109375" style="1145" customWidth="1"/>
    <col min="3" max="4" width="12.109375" style="1117" customWidth="1"/>
    <col min="5" max="5" width="12.109375" style="1149" customWidth="1"/>
    <col min="6" max="16384" width="12" style="1117"/>
  </cols>
  <sheetData>
    <row r="1" spans="1:5" x14ac:dyDescent="0.3">
      <c r="A1" s="1913" t="str">
        <f>CONCATENATE("7.1. tájékoztató tábla ",Z_ALAPADATOK!A7," ",Z_ALAPADATOK!B7," ",Z_ALAPADATOK!C7," ",Z_ALAPADATOK!D7," ",Z_ALAPADATOK!E7," ",Z_ALAPADATOK!F7," ",Z_ALAPADATOK!G7," ",Z_ALAPADATOK!H7)</f>
        <v>7.1. tájékoztató tábla a …. / 2020 ( … ) önkormányzati rendelethez</v>
      </c>
      <c r="B1" s="1590"/>
      <c r="C1" s="1590"/>
      <c r="D1" s="1590"/>
      <c r="E1" s="1590"/>
    </row>
    <row r="2" spans="1:5" x14ac:dyDescent="0.3">
      <c r="A2" s="1914" t="s">
        <v>960</v>
      </c>
      <c r="B2" s="1915"/>
      <c r="C2" s="1915"/>
      <c r="D2" s="1915"/>
      <c r="E2" s="1915"/>
    </row>
    <row r="3" spans="1:5" ht="16.5" customHeight="1" x14ac:dyDescent="0.3">
      <c r="A3" s="1914" t="s">
        <v>961</v>
      </c>
      <c r="B3" s="1915"/>
      <c r="C3" s="1915"/>
      <c r="D3" s="1915"/>
      <c r="E3" s="1915"/>
    </row>
    <row r="4" spans="1:5" ht="16.5" customHeight="1" x14ac:dyDescent="0.3">
      <c r="A4" s="1916" t="s">
        <v>962</v>
      </c>
      <c r="B4" s="1917"/>
      <c r="C4" s="1917"/>
      <c r="D4" s="1917"/>
      <c r="E4" s="1917"/>
    </row>
    <row r="5" spans="1:5" ht="16.5" customHeight="1" thickBot="1" x14ac:dyDescent="0.35">
      <c r="A5" s="1118"/>
      <c r="B5" s="1119"/>
      <c r="C5" s="1918" t="str">
        <f>'Z_6.tájékoztató_t.'!E6</f>
        <v xml:space="preserve"> Forintban!</v>
      </c>
      <c r="D5" s="1918"/>
      <c r="E5" s="1918"/>
    </row>
    <row r="6" spans="1:5" ht="15.75" customHeight="1" x14ac:dyDescent="0.3">
      <c r="A6" s="1919" t="s">
        <v>963</v>
      </c>
      <c r="B6" s="1922" t="s">
        <v>964</v>
      </c>
      <c r="C6" s="1925" t="s">
        <v>965</v>
      </c>
      <c r="D6" s="1925" t="s">
        <v>966</v>
      </c>
      <c r="E6" s="1927" t="s">
        <v>967</v>
      </c>
    </row>
    <row r="7" spans="1:5" ht="11.25" customHeight="1" x14ac:dyDescent="0.3">
      <c r="A7" s="1920"/>
      <c r="B7" s="1923"/>
      <c r="C7" s="1926"/>
      <c r="D7" s="1926"/>
      <c r="E7" s="1928"/>
    </row>
    <row r="8" spans="1:5" x14ac:dyDescent="0.3">
      <c r="A8" s="1921"/>
      <c r="B8" s="1924"/>
      <c r="C8" s="1929" t="s">
        <v>968</v>
      </c>
      <c r="D8" s="1929"/>
      <c r="E8" s="1930"/>
    </row>
    <row r="9" spans="1:5" s="1123" customFormat="1" ht="16.2" thickBot="1" x14ac:dyDescent="0.3">
      <c r="A9" s="1120" t="s">
        <v>969</v>
      </c>
      <c r="B9" s="1121" t="s">
        <v>494</v>
      </c>
      <c r="C9" s="1121" t="s">
        <v>495</v>
      </c>
      <c r="D9" s="1121" t="s">
        <v>497</v>
      </c>
      <c r="E9" s="1122" t="s">
        <v>496</v>
      </c>
    </row>
    <row r="10" spans="1:5" s="1128" customFormat="1" x14ac:dyDescent="0.25">
      <c r="A10" s="1124" t="s">
        <v>970</v>
      </c>
      <c r="B10" s="1125" t="s">
        <v>971</v>
      </c>
      <c r="C10" s="1126"/>
      <c r="D10" s="1126"/>
      <c r="E10" s="1127"/>
    </row>
    <row r="11" spans="1:5" s="1128" customFormat="1" x14ac:dyDescent="0.25">
      <c r="A11" s="1129" t="s">
        <v>972</v>
      </c>
      <c r="B11" s="1130" t="s">
        <v>973</v>
      </c>
      <c r="C11" s="1131">
        <f>+C12+C17+C22+C27+C32</f>
        <v>0</v>
      </c>
      <c r="D11" s="1131">
        <f>+D12+D17+D22+D27+D32</f>
        <v>0</v>
      </c>
      <c r="E11" s="1132">
        <f>+E12+E17+E22+E27+E32</f>
        <v>0</v>
      </c>
    </row>
    <row r="12" spans="1:5" s="1128" customFormat="1" x14ac:dyDescent="0.25">
      <c r="A12" s="1129" t="s">
        <v>974</v>
      </c>
      <c r="B12" s="1130" t="s">
        <v>975</v>
      </c>
      <c r="C12" s="1131">
        <f>+C13+C14+C15+C16</f>
        <v>0</v>
      </c>
      <c r="D12" s="1131">
        <f>+D13+D14+D15+D16</f>
        <v>0</v>
      </c>
      <c r="E12" s="1132">
        <f>+E13+E14+E15+E16</f>
        <v>0</v>
      </c>
    </row>
    <row r="13" spans="1:5" s="1128" customFormat="1" x14ac:dyDescent="0.25">
      <c r="A13" s="1133" t="s">
        <v>976</v>
      </c>
      <c r="B13" s="1130" t="s">
        <v>977</v>
      </c>
      <c r="C13" s="1134"/>
      <c r="D13" s="1134"/>
      <c r="E13" s="1135"/>
    </row>
    <row r="14" spans="1:5" s="1128" customFormat="1" ht="26.4" customHeight="1" x14ac:dyDescent="0.25">
      <c r="A14" s="1133" t="s">
        <v>978</v>
      </c>
      <c r="B14" s="1130" t="s">
        <v>979</v>
      </c>
      <c r="C14" s="1136"/>
      <c r="D14" s="1136"/>
      <c r="E14" s="1137"/>
    </row>
    <row r="15" spans="1:5" s="1128" customFormat="1" x14ac:dyDescent="0.25">
      <c r="A15" s="1133" t="s">
        <v>980</v>
      </c>
      <c r="B15" s="1130" t="s">
        <v>981</v>
      </c>
      <c r="C15" s="1136"/>
      <c r="D15" s="1136"/>
      <c r="E15" s="1137"/>
    </row>
    <row r="16" spans="1:5" s="1128" customFormat="1" x14ac:dyDescent="0.25">
      <c r="A16" s="1133" t="s">
        <v>982</v>
      </c>
      <c r="B16" s="1130" t="s">
        <v>983</v>
      </c>
      <c r="C16" s="1136"/>
      <c r="D16" s="1136"/>
      <c r="E16" s="1137"/>
    </row>
    <row r="17" spans="1:5" s="1128" customFormat="1" x14ac:dyDescent="0.25">
      <c r="A17" s="1129" t="s">
        <v>984</v>
      </c>
      <c r="B17" s="1130" t="s">
        <v>985</v>
      </c>
      <c r="C17" s="1138">
        <f>+C18+C19+C20+C21</f>
        <v>0</v>
      </c>
      <c r="D17" s="1138">
        <f>+D18+D19+D20+D21</f>
        <v>0</v>
      </c>
      <c r="E17" s="1139">
        <f>+E18+E19+E20+E21</f>
        <v>0</v>
      </c>
    </row>
    <row r="18" spans="1:5" s="1128" customFormat="1" x14ac:dyDescent="0.25">
      <c r="A18" s="1133" t="s">
        <v>986</v>
      </c>
      <c r="B18" s="1130" t="s">
        <v>987</v>
      </c>
      <c r="C18" s="1136"/>
      <c r="D18" s="1136"/>
      <c r="E18" s="1137"/>
    </row>
    <row r="19" spans="1:5" s="1128" customFormat="1" ht="20.399999999999999" x14ac:dyDescent="0.25">
      <c r="A19" s="1133" t="s">
        <v>988</v>
      </c>
      <c r="B19" s="1130" t="s">
        <v>27</v>
      </c>
      <c r="C19" s="1136"/>
      <c r="D19" s="1136"/>
      <c r="E19" s="1137"/>
    </row>
    <row r="20" spans="1:5" s="1128" customFormat="1" x14ac:dyDescent="0.25">
      <c r="A20" s="1133" t="s">
        <v>989</v>
      </c>
      <c r="B20" s="1130" t="s">
        <v>28</v>
      </c>
      <c r="C20" s="1136"/>
      <c r="D20" s="1136"/>
      <c r="E20" s="1137"/>
    </row>
    <row r="21" spans="1:5" s="1128" customFormat="1" x14ac:dyDescent="0.25">
      <c r="A21" s="1133" t="s">
        <v>990</v>
      </c>
      <c r="B21" s="1130" t="s">
        <v>29</v>
      </c>
      <c r="C21" s="1136"/>
      <c r="D21" s="1136"/>
      <c r="E21" s="1137"/>
    </row>
    <row r="22" spans="1:5" s="1128" customFormat="1" x14ac:dyDescent="0.25">
      <c r="A22" s="1129" t="s">
        <v>991</v>
      </c>
      <c r="B22" s="1130" t="s">
        <v>30</v>
      </c>
      <c r="C22" s="1138">
        <f>+C23+C24+C25+C26</f>
        <v>0</v>
      </c>
      <c r="D22" s="1138">
        <f>+D23+D24+D25+D26</f>
        <v>0</v>
      </c>
      <c r="E22" s="1139">
        <f>+E23+E24+E25+E26</f>
        <v>0</v>
      </c>
    </row>
    <row r="23" spans="1:5" s="1128" customFormat="1" x14ac:dyDescent="0.25">
      <c r="A23" s="1133" t="s">
        <v>992</v>
      </c>
      <c r="B23" s="1130" t="s">
        <v>31</v>
      </c>
      <c r="C23" s="1136"/>
      <c r="D23" s="1136"/>
      <c r="E23" s="1137"/>
    </row>
    <row r="24" spans="1:5" s="1128" customFormat="1" x14ac:dyDescent="0.25">
      <c r="A24" s="1133" t="s">
        <v>993</v>
      </c>
      <c r="B24" s="1130" t="s">
        <v>32</v>
      </c>
      <c r="C24" s="1136"/>
      <c r="D24" s="1136"/>
      <c r="E24" s="1137"/>
    </row>
    <row r="25" spans="1:5" s="1128" customFormat="1" x14ac:dyDescent="0.25">
      <c r="A25" s="1133" t="s">
        <v>994</v>
      </c>
      <c r="B25" s="1130" t="s">
        <v>33</v>
      </c>
      <c r="C25" s="1136"/>
      <c r="D25" s="1136"/>
      <c r="E25" s="1137"/>
    </row>
    <row r="26" spans="1:5" s="1128" customFormat="1" x14ac:dyDescent="0.25">
      <c r="A26" s="1133" t="s">
        <v>995</v>
      </c>
      <c r="B26" s="1130" t="s">
        <v>34</v>
      </c>
      <c r="C26" s="1136"/>
      <c r="D26" s="1136"/>
      <c r="E26" s="1137"/>
    </row>
    <row r="27" spans="1:5" s="1128" customFormat="1" x14ac:dyDescent="0.25">
      <c r="A27" s="1129" t="s">
        <v>996</v>
      </c>
      <c r="B27" s="1130" t="s">
        <v>35</v>
      </c>
      <c r="C27" s="1138">
        <f>+C28+C29+C30+C31</f>
        <v>0</v>
      </c>
      <c r="D27" s="1138">
        <f>+D28+D29+D30+D31</f>
        <v>0</v>
      </c>
      <c r="E27" s="1139">
        <f>+E28+E29+E30+E31</f>
        <v>0</v>
      </c>
    </row>
    <row r="28" spans="1:5" s="1128" customFormat="1" x14ac:dyDescent="0.25">
      <c r="A28" s="1133" t="s">
        <v>997</v>
      </c>
      <c r="B28" s="1130" t="s">
        <v>36</v>
      </c>
      <c r="C28" s="1136"/>
      <c r="D28" s="1136"/>
      <c r="E28" s="1137"/>
    </row>
    <row r="29" spans="1:5" s="1128" customFormat="1" x14ac:dyDescent="0.25">
      <c r="A29" s="1133" t="s">
        <v>998</v>
      </c>
      <c r="B29" s="1130" t="s">
        <v>37</v>
      </c>
      <c r="C29" s="1136"/>
      <c r="D29" s="1136"/>
      <c r="E29" s="1137"/>
    </row>
    <row r="30" spans="1:5" s="1128" customFormat="1" x14ac:dyDescent="0.25">
      <c r="A30" s="1133" t="s">
        <v>999</v>
      </c>
      <c r="B30" s="1130" t="s">
        <v>38</v>
      </c>
      <c r="C30" s="1136"/>
      <c r="D30" s="1136"/>
      <c r="E30" s="1137"/>
    </row>
    <row r="31" spans="1:5" s="1128" customFormat="1" x14ac:dyDescent="0.25">
      <c r="A31" s="1133" t="s">
        <v>1000</v>
      </c>
      <c r="B31" s="1130" t="s">
        <v>39</v>
      </c>
      <c r="C31" s="1136"/>
      <c r="D31" s="1136"/>
      <c r="E31" s="1137"/>
    </row>
    <row r="32" spans="1:5" s="1128" customFormat="1" x14ac:dyDescent="0.25">
      <c r="A32" s="1129" t="s">
        <v>1001</v>
      </c>
      <c r="B32" s="1130" t="s">
        <v>40</v>
      </c>
      <c r="C32" s="1138">
        <f>+C33+C34+C35+C36</f>
        <v>0</v>
      </c>
      <c r="D32" s="1138">
        <f>+D33+D34+D35+D36</f>
        <v>0</v>
      </c>
      <c r="E32" s="1139">
        <f>+E33+E34+E35+E36</f>
        <v>0</v>
      </c>
    </row>
    <row r="33" spans="1:5" s="1128" customFormat="1" x14ac:dyDescent="0.25">
      <c r="A33" s="1133" t="s">
        <v>1002</v>
      </c>
      <c r="B33" s="1130" t="s">
        <v>41</v>
      </c>
      <c r="C33" s="1136"/>
      <c r="D33" s="1136"/>
      <c r="E33" s="1137"/>
    </row>
    <row r="34" spans="1:5" s="1128" customFormat="1" ht="20.399999999999999" x14ac:dyDescent="0.25">
      <c r="A34" s="1133" t="s">
        <v>1003</v>
      </c>
      <c r="B34" s="1130" t="s">
        <v>42</v>
      </c>
      <c r="C34" s="1136"/>
      <c r="D34" s="1136"/>
      <c r="E34" s="1137"/>
    </row>
    <row r="35" spans="1:5" s="1128" customFormat="1" x14ac:dyDescent="0.25">
      <c r="A35" s="1133" t="s">
        <v>1004</v>
      </c>
      <c r="B35" s="1130" t="s">
        <v>43</v>
      </c>
      <c r="C35" s="1136"/>
      <c r="D35" s="1136"/>
      <c r="E35" s="1137"/>
    </row>
    <row r="36" spans="1:5" s="1128" customFormat="1" x14ac:dyDescent="0.25">
      <c r="A36" s="1133" t="s">
        <v>1005</v>
      </c>
      <c r="B36" s="1130" t="s">
        <v>44</v>
      </c>
      <c r="C36" s="1136"/>
      <c r="D36" s="1136"/>
      <c r="E36" s="1137"/>
    </row>
    <row r="37" spans="1:5" s="1128" customFormat="1" x14ac:dyDescent="0.25">
      <c r="A37" s="1129" t="s">
        <v>1006</v>
      </c>
      <c r="B37" s="1130" t="s">
        <v>45</v>
      </c>
      <c r="C37" s="1138">
        <f>+C38+C43+C48</f>
        <v>0</v>
      </c>
      <c r="D37" s="1138">
        <f>+D38+D43+D48</f>
        <v>0</v>
      </c>
      <c r="E37" s="1139">
        <f>+E38+E43+E48</f>
        <v>0</v>
      </c>
    </row>
    <row r="38" spans="1:5" s="1128" customFormat="1" x14ac:dyDescent="0.25">
      <c r="A38" s="1129" t="s">
        <v>1007</v>
      </c>
      <c r="B38" s="1130" t="s">
        <v>46</v>
      </c>
      <c r="C38" s="1138">
        <f>+C39+C40+C41+C42</f>
        <v>0</v>
      </c>
      <c r="D38" s="1138">
        <f>+D39+D40+D41+D42</f>
        <v>0</v>
      </c>
      <c r="E38" s="1139">
        <f>+E39+E40+E41+E42</f>
        <v>0</v>
      </c>
    </row>
    <row r="39" spans="1:5" s="1128" customFormat="1" x14ac:dyDescent="0.25">
      <c r="A39" s="1133" t="s">
        <v>1008</v>
      </c>
      <c r="B39" s="1130" t="s">
        <v>127</v>
      </c>
      <c r="C39" s="1136"/>
      <c r="D39" s="1136"/>
      <c r="E39" s="1137"/>
    </row>
    <row r="40" spans="1:5" s="1128" customFormat="1" x14ac:dyDescent="0.25">
      <c r="A40" s="1133" t="s">
        <v>1009</v>
      </c>
      <c r="B40" s="1130" t="s">
        <v>128</v>
      </c>
      <c r="C40" s="1136"/>
      <c r="D40" s="1136"/>
      <c r="E40" s="1137"/>
    </row>
    <row r="41" spans="1:5" s="1128" customFormat="1" x14ac:dyDescent="0.25">
      <c r="A41" s="1133" t="s">
        <v>1010</v>
      </c>
      <c r="B41" s="1130" t="s">
        <v>129</v>
      </c>
      <c r="C41" s="1136"/>
      <c r="D41" s="1136"/>
      <c r="E41" s="1137"/>
    </row>
    <row r="42" spans="1:5" s="1128" customFormat="1" x14ac:dyDescent="0.25">
      <c r="A42" s="1133" t="s">
        <v>1011</v>
      </c>
      <c r="B42" s="1130" t="s">
        <v>130</v>
      </c>
      <c r="C42" s="1136"/>
      <c r="D42" s="1136"/>
      <c r="E42" s="1137"/>
    </row>
    <row r="43" spans="1:5" s="1128" customFormat="1" x14ac:dyDescent="0.25">
      <c r="A43" s="1129" t="s">
        <v>1012</v>
      </c>
      <c r="B43" s="1130" t="s">
        <v>1013</v>
      </c>
      <c r="C43" s="1138">
        <f>+C44+C45+C46+C47</f>
        <v>0</v>
      </c>
      <c r="D43" s="1138">
        <f>+D44+D45+D46+D47</f>
        <v>0</v>
      </c>
      <c r="E43" s="1139">
        <f>+E44+E45+E46+E47</f>
        <v>0</v>
      </c>
    </row>
    <row r="44" spans="1:5" s="1128" customFormat="1" x14ac:dyDescent="0.25">
      <c r="A44" s="1133" t="s">
        <v>1014</v>
      </c>
      <c r="B44" s="1130" t="s">
        <v>1015</v>
      </c>
      <c r="C44" s="1136"/>
      <c r="D44" s="1136"/>
      <c r="E44" s="1137"/>
    </row>
    <row r="45" spans="1:5" s="1128" customFormat="1" ht="20.399999999999999" x14ac:dyDescent="0.25">
      <c r="A45" s="1133" t="s">
        <v>1016</v>
      </c>
      <c r="B45" s="1130" t="s">
        <v>1017</v>
      </c>
      <c r="C45" s="1136"/>
      <c r="D45" s="1136"/>
      <c r="E45" s="1137"/>
    </row>
    <row r="46" spans="1:5" s="1128" customFormat="1" x14ac:dyDescent="0.25">
      <c r="A46" s="1133" t="s">
        <v>1018</v>
      </c>
      <c r="B46" s="1130" t="s">
        <v>1019</v>
      </c>
      <c r="C46" s="1136"/>
      <c r="D46" s="1136"/>
      <c r="E46" s="1137"/>
    </row>
    <row r="47" spans="1:5" s="1128" customFormat="1" x14ac:dyDescent="0.25">
      <c r="A47" s="1133" t="s">
        <v>1020</v>
      </c>
      <c r="B47" s="1130" t="s">
        <v>1021</v>
      </c>
      <c r="C47" s="1136"/>
      <c r="D47" s="1136"/>
      <c r="E47" s="1137"/>
    </row>
    <row r="48" spans="1:5" s="1128" customFormat="1" x14ac:dyDescent="0.25">
      <c r="A48" s="1129" t="s">
        <v>1022</v>
      </c>
      <c r="B48" s="1130" t="s">
        <v>1023</v>
      </c>
      <c r="C48" s="1138">
        <f>+C49+C50+C51+C52</f>
        <v>0</v>
      </c>
      <c r="D48" s="1138">
        <f>+D49+D50+D51+D52</f>
        <v>0</v>
      </c>
      <c r="E48" s="1139">
        <f>+E49+E50+E51+E52</f>
        <v>0</v>
      </c>
    </row>
    <row r="49" spans="1:5" s="1128" customFormat="1" x14ac:dyDescent="0.25">
      <c r="A49" s="1133" t="s">
        <v>1024</v>
      </c>
      <c r="B49" s="1130" t="s">
        <v>1025</v>
      </c>
      <c r="C49" s="1136"/>
      <c r="D49" s="1136"/>
      <c r="E49" s="1137"/>
    </row>
    <row r="50" spans="1:5" s="1128" customFormat="1" ht="20.399999999999999" x14ac:dyDescent="0.25">
      <c r="A50" s="1133" t="s">
        <v>1026</v>
      </c>
      <c r="B50" s="1130" t="s">
        <v>1027</v>
      </c>
      <c r="C50" s="1136"/>
      <c r="D50" s="1136"/>
      <c r="E50" s="1137"/>
    </row>
    <row r="51" spans="1:5" s="1128" customFormat="1" x14ac:dyDescent="0.25">
      <c r="A51" s="1133" t="s">
        <v>1028</v>
      </c>
      <c r="B51" s="1130" t="s">
        <v>1029</v>
      </c>
      <c r="C51" s="1136"/>
      <c r="D51" s="1136"/>
      <c r="E51" s="1137"/>
    </row>
    <row r="52" spans="1:5" s="1128" customFormat="1" x14ac:dyDescent="0.25">
      <c r="A52" s="1133" t="s">
        <v>1030</v>
      </c>
      <c r="B52" s="1130" t="s">
        <v>1031</v>
      </c>
      <c r="C52" s="1136"/>
      <c r="D52" s="1136"/>
      <c r="E52" s="1137"/>
    </row>
    <row r="53" spans="1:5" s="1128" customFormat="1" x14ac:dyDescent="0.25">
      <c r="A53" s="1129" t="s">
        <v>1032</v>
      </c>
      <c r="B53" s="1130" t="s">
        <v>1033</v>
      </c>
      <c r="C53" s="1136"/>
      <c r="D53" s="1136"/>
      <c r="E53" s="1137"/>
    </row>
    <row r="54" spans="1:5" s="1128" customFormat="1" ht="20.399999999999999" x14ac:dyDescent="0.25">
      <c r="A54" s="1129" t="s">
        <v>1034</v>
      </c>
      <c r="B54" s="1130" t="s">
        <v>1035</v>
      </c>
      <c r="C54" s="1138">
        <f>+C10+C11+C37+C53</f>
        <v>0</v>
      </c>
      <c r="D54" s="1138">
        <f>+D10+D11+D37+D53</f>
        <v>0</v>
      </c>
      <c r="E54" s="1139">
        <f>+E10+E11+E37+E53</f>
        <v>0</v>
      </c>
    </row>
    <row r="55" spans="1:5" s="1128" customFormat="1" x14ac:dyDescent="0.25">
      <c r="A55" s="1129" t="s">
        <v>1036</v>
      </c>
      <c r="B55" s="1130" t="s">
        <v>1037</v>
      </c>
      <c r="C55" s="1136"/>
      <c r="D55" s="1136"/>
      <c r="E55" s="1137"/>
    </row>
    <row r="56" spans="1:5" s="1128" customFormat="1" x14ac:dyDescent="0.25">
      <c r="A56" s="1129" t="s">
        <v>1038</v>
      </c>
      <c r="B56" s="1130" t="s">
        <v>1039</v>
      </c>
      <c r="C56" s="1136"/>
      <c r="D56" s="1136"/>
      <c r="E56" s="1137"/>
    </row>
    <row r="57" spans="1:5" s="1128" customFormat="1" x14ac:dyDescent="0.25">
      <c r="A57" s="1129" t="s">
        <v>1040</v>
      </c>
      <c r="B57" s="1130" t="s">
        <v>1041</v>
      </c>
      <c r="C57" s="1138">
        <f>+C55+C56</f>
        <v>0</v>
      </c>
      <c r="D57" s="1138">
        <f>+D55+D56</f>
        <v>0</v>
      </c>
      <c r="E57" s="1139">
        <f>+E55+E56</f>
        <v>0</v>
      </c>
    </row>
    <row r="58" spans="1:5" s="1128" customFormat="1" x14ac:dyDescent="0.25">
      <c r="A58" s="1129" t="s">
        <v>1042</v>
      </c>
      <c r="B58" s="1130" t="s">
        <v>1043</v>
      </c>
      <c r="C58" s="1136"/>
      <c r="D58" s="1136"/>
      <c r="E58" s="1137"/>
    </row>
    <row r="59" spans="1:5" s="1128" customFormat="1" x14ac:dyDescent="0.25">
      <c r="A59" s="1129" t="s">
        <v>1044</v>
      </c>
      <c r="B59" s="1130" t="s">
        <v>1045</v>
      </c>
      <c r="C59" s="1136"/>
      <c r="D59" s="1136"/>
      <c r="E59" s="1137"/>
    </row>
    <row r="60" spans="1:5" s="1128" customFormat="1" x14ac:dyDescent="0.25">
      <c r="A60" s="1129" t="s">
        <v>1046</v>
      </c>
      <c r="B60" s="1130" t="s">
        <v>1047</v>
      </c>
      <c r="C60" s="1136"/>
      <c r="D60" s="1136"/>
      <c r="E60" s="1137"/>
    </row>
    <row r="61" spans="1:5" s="1128" customFormat="1" x14ac:dyDescent="0.25">
      <c r="A61" s="1129" t="s">
        <v>1048</v>
      </c>
      <c r="B61" s="1130" t="s">
        <v>1049</v>
      </c>
      <c r="C61" s="1136"/>
      <c r="D61" s="1136"/>
      <c r="E61" s="1137"/>
    </row>
    <row r="62" spans="1:5" s="1128" customFormat="1" x14ac:dyDescent="0.25">
      <c r="A62" s="1129" t="s">
        <v>1050</v>
      </c>
      <c r="B62" s="1130" t="s">
        <v>1051</v>
      </c>
      <c r="C62" s="1138">
        <f>+C58+C59+C60+C61</f>
        <v>0</v>
      </c>
      <c r="D62" s="1138">
        <f>+D58+D59+D60+D61</f>
        <v>0</v>
      </c>
      <c r="E62" s="1139">
        <f>+E58+E59+E60+E61</f>
        <v>0</v>
      </c>
    </row>
    <row r="63" spans="1:5" s="1128" customFormat="1" x14ac:dyDescent="0.25">
      <c r="A63" s="1129" t="s">
        <v>1052</v>
      </c>
      <c r="B63" s="1130" t="s">
        <v>1053</v>
      </c>
      <c r="C63" s="1136"/>
      <c r="D63" s="1136"/>
      <c r="E63" s="1137"/>
    </row>
    <row r="64" spans="1:5" s="1128" customFormat="1" x14ac:dyDescent="0.25">
      <c r="A64" s="1129" t="s">
        <v>1054</v>
      </c>
      <c r="B64" s="1130" t="s">
        <v>1055</v>
      </c>
      <c r="C64" s="1136"/>
      <c r="D64" s="1136"/>
      <c r="E64" s="1137"/>
    </row>
    <row r="65" spans="1:5" s="1128" customFormat="1" x14ac:dyDescent="0.25">
      <c r="A65" s="1129" t="s">
        <v>1056</v>
      </c>
      <c r="B65" s="1130" t="s">
        <v>1057</v>
      </c>
      <c r="C65" s="1136"/>
      <c r="D65" s="1136"/>
      <c r="E65" s="1137"/>
    </row>
    <row r="66" spans="1:5" s="1128" customFormat="1" x14ac:dyDescent="0.25">
      <c r="A66" s="1129" t="s">
        <v>1058</v>
      </c>
      <c r="B66" s="1130" t="s">
        <v>1059</v>
      </c>
      <c r="C66" s="1138">
        <f>+C63+C64+C65</f>
        <v>0</v>
      </c>
      <c r="D66" s="1138">
        <f>+D63+D64+D65</f>
        <v>0</v>
      </c>
      <c r="E66" s="1139">
        <f>+E63+E64+E65</f>
        <v>0</v>
      </c>
    </row>
    <row r="67" spans="1:5" s="1128" customFormat="1" x14ac:dyDescent="0.25">
      <c r="A67" s="1129" t="s">
        <v>1060</v>
      </c>
      <c r="B67" s="1130" t="s">
        <v>1061</v>
      </c>
      <c r="C67" s="1136"/>
      <c r="D67" s="1136"/>
      <c r="E67" s="1137"/>
    </row>
    <row r="68" spans="1:5" s="1128" customFormat="1" ht="20.399999999999999" x14ac:dyDescent="0.25">
      <c r="A68" s="1129" t="s">
        <v>1062</v>
      </c>
      <c r="B68" s="1130" t="s">
        <v>1063</v>
      </c>
      <c r="C68" s="1136"/>
      <c r="D68" s="1136"/>
      <c r="E68" s="1137"/>
    </row>
    <row r="69" spans="1:5" s="1128" customFormat="1" x14ac:dyDescent="0.25">
      <c r="A69" s="1129" t="s">
        <v>1064</v>
      </c>
      <c r="B69" s="1130" t="s">
        <v>1065</v>
      </c>
      <c r="C69" s="1138">
        <f>+C67+C68</f>
        <v>0</v>
      </c>
      <c r="D69" s="1138">
        <f>+D67+D68</f>
        <v>0</v>
      </c>
      <c r="E69" s="1139">
        <f>+E67+E68</f>
        <v>0</v>
      </c>
    </row>
    <row r="70" spans="1:5" s="1128" customFormat="1" x14ac:dyDescent="0.25">
      <c r="A70" s="1129" t="s">
        <v>1066</v>
      </c>
      <c r="B70" s="1130" t="s">
        <v>1067</v>
      </c>
      <c r="C70" s="1136"/>
      <c r="D70" s="1136"/>
      <c r="E70" s="1137"/>
    </row>
    <row r="71" spans="1:5" s="1128" customFormat="1" ht="16.2" thickBot="1" x14ac:dyDescent="0.3">
      <c r="A71" s="1140" t="s">
        <v>1068</v>
      </c>
      <c r="B71" s="1141" t="s">
        <v>1069</v>
      </c>
      <c r="C71" s="1142">
        <f>+C54+C57+C62+C66+C69+C70</f>
        <v>0</v>
      </c>
      <c r="D71" s="1142">
        <f>+D54+D57+D62+D66+D69+D70</f>
        <v>0</v>
      </c>
      <c r="E71" s="1143">
        <f>+E54+E57+E62+E66+E69+E70</f>
        <v>0</v>
      </c>
    </row>
    <row r="72" spans="1:5" x14ac:dyDescent="0.3">
      <c r="A72" s="1144"/>
      <c r="C72" s="1146"/>
      <c r="D72" s="1146"/>
      <c r="E72" s="1147"/>
    </row>
    <row r="73" spans="1:5" x14ac:dyDescent="0.3">
      <c r="A73" s="1144"/>
      <c r="C73" s="1146"/>
      <c r="D73" s="1146"/>
      <c r="E73" s="1147"/>
    </row>
    <row r="74" spans="1:5" x14ac:dyDescent="0.3">
      <c r="A74" s="1148"/>
      <c r="C74" s="1146"/>
      <c r="D74" s="1146"/>
      <c r="E74" s="1147"/>
    </row>
    <row r="75" spans="1:5" x14ac:dyDescent="0.3">
      <c r="A75" s="1931"/>
      <c r="B75" s="1931"/>
      <c r="C75" s="1931"/>
      <c r="D75" s="1931"/>
      <c r="E75" s="1931"/>
    </row>
    <row r="76" spans="1:5" x14ac:dyDescent="0.3">
      <c r="A76" s="1931"/>
      <c r="B76" s="1931"/>
      <c r="C76" s="1931"/>
      <c r="D76" s="1931"/>
      <c r="E76" s="1931"/>
    </row>
  </sheetData>
  <sheetProtection sheet="1"/>
  <mergeCells count="13">
    <mergeCell ref="A75:E75"/>
    <mergeCell ref="A76:E76"/>
    <mergeCell ref="A6:A8"/>
    <mergeCell ref="B6:B8"/>
    <mergeCell ref="C6:C7"/>
    <mergeCell ref="D6:D7"/>
    <mergeCell ref="E6:E7"/>
    <mergeCell ref="C8:E8"/>
    <mergeCell ref="A1:E1"/>
    <mergeCell ref="A2:E2"/>
    <mergeCell ref="A3:E3"/>
    <mergeCell ref="A4:E4"/>
    <mergeCell ref="C5:E5"/>
  </mergeCells>
  <printOptions horizontalCentered="1"/>
  <pageMargins left="0.78740157480314965" right="0.82677165354330717" top="0.9055118110236221" bottom="0.98425196850393704" header="0.78740157480314965" footer="0.78740157480314965"/>
  <pageSetup paperSize="9" scale="85" orientation="portrait" horizontalDpi="300" verticalDpi="300" r:id="rId1"/>
  <headerFooter alignWithMargins="0">
    <oddFooter>&amp;C&amp;P</oddFooter>
  </headerFooter>
  <rowBreaks count="1" manualBreakCount="1">
    <brk id="47" max="16383" man="1"/>
  </rowBreaks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1-000000000000}">
  <sheetPr>
    <tabColor theme="5"/>
  </sheetPr>
  <dimension ref="A1:E28"/>
  <sheetViews>
    <sheetView zoomScale="120" zoomScaleNormal="120" workbookViewId="0">
      <selection activeCell="E7" sqref="E7"/>
    </sheetView>
  </sheetViews>
  <sheetFormatPr defaultColWidth="9.33203125" defaultRowHeight="13.2" x14ac:dyDescent="0.25"/>
  <cols>
    <col min="1" max="1" width="71.109375" style="1168" customWidth="1"/>
    <col min="2" max="2" width="6.109375" style="1169" customWidth="1"/>
    <col min="3" max="3" width="18" style="1150" customWidth="1"/>
    <col min="4" max="16384" width="9.33203125" style="1150"/>
  </cols>
  <sheetData>
    <row r="1" spans="1:3" ht="16.5" customHeight="1" x14ac:dyDescent="0.25">
      <c r="A1" s="1933" t="str">
        <f>CONCATENATE("7.2. tájékoztató tábla ",Z_ALAPADATOK!A7," ",Z_ALAPADATOK!B7," ",Z_ALAPADATOK!C7," ",Z_ALAPADATOK!D7," ",Z_ALAPADATOK!E7," ",Z_ALAPADATOK!F7," ",Z_ALAPADATOK!G7," ",Z_ALAPADATOK!H7)</f>
        <v>7.2. tájékoztató tábla a …. / 2020 ( … ) önkormányzati rendelethez</v>
      </c>
      <c r="B1" s="1934"/>
      <c r="C1" s="1934"/>
    </row>
    <row r="2" spans="1:3" ht="16.5" customHeight="1" x14ac:dyDescent="0.25">
      <c r="A2" s="1151"/>
      <c r="B2" s="1152"/>
      <c r="C2" s="1153"/>
    </row>
    <row r="3" spans="1:3" ht="16.5" customHeight="1" x14ac:dyDescent="0.25">
      <c r="A3" s="1935" t="s">
        <v>960</v>
      </c>
      <c r="B3" s="1935"/>
      <c r="C3" s="1935"/>
    </row>
    <row r="4" spans="1:3" ht="16.5" customHeight="1" x14ac:dyDescent="0.25">
      <c r="A4" s="1936" t="s">
        <v>1070</v>
      </c>
      <c r="B4" s="1936"/>
      <c r="C4" s="1936"/>
    </row>
    <row r="5" spans="1:3" ht="16.5" customHeight="1" x14ac:dyDescent="0.25">
      <c r="A5" s="1936" t="s">
        <v>962</v>
      </c>
      <c r="B5" s="1937"/>
      <c r="C5" s="1937"/>
    </row>
    <row r="6" spans="1:3" ht="13.8" thickBot="1" x14ac:dyDescent="0.3">
      <c r="A6" s="1151"/>
      <c r="B6" s="1938" t="str">
        <f>'Z_6.tájékoztató_t.'!E6</f>
        <v xml:space="preserve"> Forintban!</v>
      </c>
      <c r="C6" s="1938"/>
    </row>
    <row r="7" spans="1:3" s="1154" customFormat="1" ht="31.5" customHeight="1" x14ac:dyDescent="0.25">
      <c r="A7" s="1939" t="s">
        <v>1071</v>
      </c>
      <c r="B7" s="1941" t="s">
        <v>964</v>
      </c>
      <c r="C7" s="1943" t="s">
        <v>1072</v>
      </c>
    </row>
    <row r="8" spans="1:3" s="1154" customFormat="1" x14ac:dyDescent="0.25">
      <c r="A8" s="1940"/>
      <c r="B8" s="1942"/>
      <c r="C8" s="1944"/>
    </row>
    <row r="9" spans="1:3" s="1158" customFormat="1" ht="13.8" thickBot="1" x14ac:dyDescent="0.3">
      <c r="A9" s="1155" t="s">
        <v>493</v>
      </c>
      <c r="B9" s="1156" t="s">
        <v>494</v>
      </c>
      <c r="C9" s="1157" t="s">
        <v>495</v>
      </c>
    </row>
    <row r="10" spans="1:3" ht="15.75" customHeight="1" x14ac:dyDescent="0.25">
      <c r="A10" s="1129" t="s">
        <v>1073</v>
      </c>
      <c r="B10" s="1159" t="s">
        <v>971</v>
      </c>
      <c r="C10" s="1160"/>
    </row>
    <row r="11" spans="1:3" ht="15.75" customHeight="1" x14ac:dyDescent="0.25">
      <c r="A11" s="1129" t="s">
        <v>1074</v>
      </c>
      <c r="B11" s="1130" t="s">
        <v>973</v>
      </c>
      <c r="C11" s="1160"/>
    </row>
    <row r="12" spans="1:3" ht="15.75" customHeight="1" x14ac:dyDescent="0.25">
      <c r="A12" s="1129" t="s">
        <v>1075</v>
      </c>
      <c r="B12" s="1130" t="s">
        <v>975</v>
      </c>
      <c r="C12" s="1160"/>
    </row>
    <row r="13" spans="1:3" ht="15.75" customHeight="1" x14ac:dyDescent="0.25">
      <c r="A13" s="1129" t="s">
        <v>1076</v>
      </c>
      <c r="B13" s="1130" t="s">
        <v>977</v>
      </c>
      <c r="C13" s="1161"/>
    </row>
    <row r="14" spans="1:3" ht="15.75" customHeight="1" x14ac:dyDescent="0.25">
      <c r="A14" s="1129" t="s">
        <v>1077</v>
      </c>
      <c r="B14" s="1130" t="s">
        <v>979</v>
      </c>
      <c r="C14" s="1161"/>
    </row>
    <row r="15" spans="1:3" ht="15.75" customHeight="1" x14ac:dyDescent="0.25">
      <c r="A15" s="1129" t="s">
        <v>1078</v>
      </c>
      <c r="B15" s="1130" t="s">
        <v>981</v>
      </c>
      <c r="C15" s="1161"/>
    </row>
    <row r="16" spans="1:3" ht="15.75" customHeight="1" x14ac:dyDescent="0.25">
      <c r="A16" s="1129" t="s">
        <v>1079</v>
      </c>
      <c r="B16" s="1130" t="s">
        <v>983</v>
      </c>
      <c r="C16" s="1162">
        <f>+C10+C11+C12+C13+C14+C15</f>
        <v>0</v>
      </c>
    </row>
    <row r="17" spans="1:5" ht="15.75" customHeight="1" x14ac:dyDescent="0.25">
      <c r="A17" s="1129" t="s">
        <v>1080</v>
      </c>
      <c r="B17" s="1130" t="s">
        <v>985</v>
      </c>
      <c r="C17" s="1163"/>
    </row>
    <row r="18" spans="1:5" ht="15.75" customHeight="1" x14ac:dyDescent="0.25">
      <c r="A18" s="1129" t="s">
        <v>1081</v>
      </c>
      <c r="B18" s="1130" t="s">
        <v>987</v>
      </c>
      <c r="C18" s="1161"/>
    </row>
    <row r="19" spans="1:5" ht="15.75" customHeight="1" x14ac:dyDescent="0.25">
      <c r="A19" s="1129" t="s">
        <v>1082</v>
      </c>
      <c r="B19" s="1130" t="s">
        <v>27</v>
      </c>
      <c r="C19" s="1161"/>
    </row>
    <row r="20" spans="1:5" ht="15.75" customHeight="1" x14ac:dyDescent="0.25">
      <c r="A20" s="1129" t="s">
        <v>1083</v>
      </c>
      <c r="B20" s="1130" t="s">
        <v>28</v>
      </c>
      <c r="C20" s="1162">
        <f>+C17+C18+C19</f>
        <v>0</v>
      </c>
    </row>
    <row r="21" spans="1:5" s="1164" customFormat="1" ht="15.75" customHeight="1" x14ac:dyDescent="0.25">
      <c r="A21" s="1129" t="s">
        <v>1084</v>
      </c>
      <c r="B21" s="1130" t="s">
        <v>29</v>
      </c>
      <c r="C21" s="1161"/>
    </row>
    <row r="22" spans="1:5" ht="15.75" customHeight="1" x14ac:dyDescent="0.25">
      <c r="A22" s="1129" t="s">
        <v>1085</v>
      </c>
      <c r="B22" s="1130" t="s">
        <v>30</v>
      </c>
      <c r="C22" s="1161"/>
    </row>
    <row r="23" spans="1:5" ht="15.75" customHeight="1" thickBot="1" x14ac:dyDescent="0.3">
      <c r="A23" s="1165" t="s">
        <v>1086</v>
      </c>
      <c r="B23" s="1141" t="s">
        <v>31</v>
      </c>
      <c r="C23" s="1166">
        <f>+C16+C20+C21+C22</f>
        <v>0</v>
      </c>
    </row>
    <row r="24" spans="1:5" ht="15.6" x14ac:dyDescent="0.3">
      <c r="A24" s="1144"/>
      <c r="B24" s="1148"/>
      <c r="C24" s="1146"/>
      <c r="D24" s="1146"/>
      <c r="E24" s="1146"/>
    </row>
    <row r="25" spans="1:5" ht="15.6" x14ac:dyDescent="0.3">
      <c r="A25" s="1144"/>
      <c r="B25" s="1148"/>
      <c r="C25" s="1146"/>
      <c r="D25" s="1146"/>
      <c r="E25" s="1146"/>
    </row>
    <row r="26" spans="1:5" ht="15.6" x14ac:dyDescent="0.3">
      <c r="A26" s="1148"/>
      <c r="B26" s="1148"/>
      <c r="C26" s="1146"/>
      <c r="D26" s="1146"/>
      <c r="E26" s="1146"/>
    </row>
    <row r="27" spans="1:5" ht="15.6" x14ac:dyDescent="0.3">
      <c r="A27" s="1932"/>
      <c r="B27" s="1932"/>
      <c r="C27" s="1932"/>
      <c r="D27" s="1167"/>
      <c r="E27" s="1167"/>
    </row>
    <row r="28" spans="1:5" ht="15.6" x14ac:dyDescent="0.3">
      <c r="A28" s="1932"/>
      <c r="B28" s="1932"/>
      <c r="C28" s="1932"/>
      <c r="D28" s="1167"/>
      <c r="E28" s="1167"/>
    </row>
  </sheetData>
  <sheetProtection sheet="1"/>
  <mergeCells count="10">
    <mergeCell ref="A27:C27"/>
    <mergeCell ref="A28:C28"/>
    <mergeCell ref="A1:C1"/>
    <mergeCell ref="A3:C3"/>
    <mergeCell ref="A4:C4"/>
    <mergeCell ref="A5:C5"/>
    <mergeCell ref="B6:C6"/>
    <mergeCell ref="A7:A8"/>
    <mergeCell ref="B7:B8"/>
    <mergeCell ref="C7:C8"/>
  </mergeCells>
  <printOptions horizontalCentered="1"/>
  <pageMargins left="0.78740157480314965" right="0.78740157480314965" top="1.0629921259842521" bottom="0.98425196850393704" header="0.78740157480314965" footer="0.78740157480314965"/>
  <pageSetup paperSize="9" scale="95" orientation="portrait" verticalDpi="300" r:id="rId1"/>
  <headerFooter alignWithMargins="0">
    <oddHeader>&amp;L&amp;"Times New Roman,Félkövér dőlt"............................................Önkormányzat&amp;R&amp;"Times New Roman CE,Félkövér dőlt"7.2. tájékoztató tábla a ……/2018. (……) önkormányzati rendelethez</oddHeader>
  </headerFooter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1-000000000000}">
  <sheetPr>
    <tabColor theme="5"/>
  </sheetPr>
  <dimension ref="A1:F48"/>
  <sheetViews>
    <sheetView zoomScale="120" zoomScaleNormal="120" workbookViewId="0">
      <selection activeCell="F7" sqref="F7"/>
    </sheetView>
  </sheetViews>
  <sheetFormatPr defaultColWidth="12" defaultRowHeight="15.6" x14ac:dyDescent="0.3"/>
  <cols>
    <col min="1" max="1" width="58.77734375" style="1170" customWidth="1"/>
    <col min="2" max="2" width="6.77734375" style="1170" customWidth="1"/>
    <col min="3" max="3" width="17.109375" style="1170" customWidth="1"/>
    <col min="4" max="4" width="19.109375" style="1170" customWidth="1"/>
    <col min="5" max="16384" width="12" style="1170"/>
  </cols>
  <sheetData>
    <row r="1" spans="1:4" ht="16.5" customHeight="1" x14ac:dyDescent="0.3">
      <c r="A1" s="1946" t="str">
        <f>CONCATENATE("7.3. tájékoztató tábla ",Z_ALAPADATOK!A7," ",Z_ALAPADATOK!B7," ",Z_ALAPADATOK!C7," ",Z_ALAPADATOK!D7," ",Z_ALAPADATOK!E7," ",Z_ALAPADATOK!F7," ",Z_ALAPADATOK!G7," ",Z_ALAPADATOK!H7)</f>
        <v>7.3. tájékoztató tábla a …. / 2020 ( … ) önkormányzati rendelethez</v>
      </c>
      <c r="B1" s="1946"/>
      <c r="C1" s="1946"/>
      <c r="D1" s="1946"/>
    </row>
    <row r="2" spans="1:4" s="1171" customFormat="1" ht="16.5" customHeight="1" x14ac:dyDescent="0.3"/>
    <row r="3" spans="1:4" s="1172" customFormat="1" ht="16.5" customHeight="1" x14ac:dyDescent="0.3">
      <c r="A3" s="1947" t="s">
        <v>960</v>
      </c>
      <c r="B3" s="1947"/>
      <c r="C3" s="1947"/>
      <c r="D3" s="1947"/>
    </row>
    <row r="4" spans="1:4" s="1172" customFormat="1" ht="16.5" customHeight="1" x14ac:dyDescent="0.3">
      <c r="A4" s="1947" t="s">
        <v>1087</v>
      </c>
      <c r="B4" s="1947"/>
      <c r="C4" s="1947"/>
      <c r="D4" s="1947"/>
    </row>
    <row r="5" spans="1:4" s="1172" customFormat="1" ht="16.5" customHeight="1" x14ac:dyDescent="0.3">
      <c r="A5" s="1948" t="s">
        <v>962</v>
      </c>
      <c r="B5" s="1949"/>
      <c r="C5" s="1949"/>
      <c r="D5" s="1949"/>
    </row>
    <row r="6" spans="1:4" ht="16.5" customHeight="1" thickBot="1" x14ac:dyDescent="0.35"/>
    <row r="7" spans="1:4" ht="43.5" customHeight="1" thickBot="1" x14ac:dyDescent="0.35">
      <c r="A7" s="1173" t="s">
        <v>61</v>
      </c>
      <c r="B7" s="1174" t="s">
        <v>964</v>
      </c>
      <c r="C7" s="1175" t="s">
        <v>1088</v>
      </c>
      <c r="D7" s="1176" t="s">
        <v>1089</v>
      </c>
    </row>
    <row r="8" spans="1:4" ht="16.2" thickBot="1" x14ac:dyDescent="0.35">
      <c r="A8" s="1177" t="s">
        <v>493</v>
      </c>
      <c r="B8" s="1178" t="s">
        <v>494</v>
      </c>
      <c r="C8" s="1178" t="s">
        <v>495</v>
      </c>
      <c r="D8" s="1179" t="s">
        <v>497</v>
      </c>
    </row>
    <row r="9" spans="1:4" ht="15.75" customHeight="1" x14ac:dyDescent="0.3">
      <c r="A9" s="1180" t="s">
        <v>1090</v>
      </c>
      <c r="B9" s="1181" t="s">
        <v>18</v>
      </c>
      <c r="C9" s="1182"/>
      <c r="D9" s="1183"/>
    </row>
    <row r="10" spans="1:4" ht="15.75" customHeight="1" x14ac:dyDescent="0.3">
      <c r="A10" s="1180" t="s">
        <v>1091</v>
      </c>
      <c r="B10" s="1184" t="s">
        <v>19</v>
      </c>
      <c r="C10" s="1185"/>
      <c r="D10" s="1186"/>
    </row>
    <row r="11" spans="1:4" ht="15.75" customHeight="1" x14ac:dyDescent="0.3">
      <c r="A11" s="1180" t="s">
        <v>1092</v>
      </c>
      <c r="B11" s="1184" t="s">
        <v>20</v>
      </c>
      <c r="C11" s="1185"/>
      <c r="D11" s="1186"/>
    </row>
    <row r="12" spans="1:4" ht="15.75" customHeight="1" thickBot="1" x14ac:dyDescent="0.35">
      <c r="A12" s="1187" t="s">
        <v>1093</v>
      </c>
      <c r="B12" s="1188" t="s">
        <v>21</v>
      </c>
      <c r="C12" s="1189"/>
      <c r="D12" s="1190"/>
    </row>
    <row r="13" spans="1:4" ht="15.75" customHeight="1" thickBot="1" x14ac:dyDescent="0.35">
      <c r="A13" s="1191" t="s">
        <v>1094</v>
      </c>
      <c r="B13" s="1192" t="s">
        <v>22</v>
      </c>
      <c r="C13" s="1193"/>
      <c r="D13" s="1194">
        <f>+D14+D15+D16+D17</f>
        <v>0</v>
      </c>
    </row>
    <row r="14" spans="1:4" ht="15.75" customHeight="1" x14ac:dyDescent="0.3">
      <c r="A14" s="1195" t="s">
        <v>1095</v>
      </c>
      <c r="B14" s="1181" t="s">
        <v>23</v>
      </c>
      <c r="C14" s="1182"/>
      <c r="D14" s="1183"/>
    </row>
    <row r="15" spans="1:4" ht="15.75" customHeight="1" x14ac:dyDescent="0.3">
      <c r="A15" s="1180" t="s">
        <v>1096</v>
      </c>
      <c r="B15" s="1184" t="s">
        <v>24</v>
      </c>
      <c r="C15" s="1185"/>
      <c r="D15" s="1186"/>
    </row>
    <row r="16" spans="1:4" ht="15.75" customHeight="1" x14ac:dyDescent="0.3">
      <c r="A16" s="1180" t="s">
        <v>1097</v>
      </c>
      <c r="B16" s="1184" t="s">
        <v>25</v>
      </c>
      <c r="C16" s="1185"/>
      <c r="D16" s="1186"/>
    </row>
    <row r="17" spans="1:4" ht="15.75" customHeight="1" thickBot="1" x14ac:dyDescent="0.35">
      <c r="A17" s="1187" t="s">
        <v>1098</v>
      </c>
      <c r="B17" s="1188" t="s">
        <v>26</v>
      </c>
      <c r="C17" s="1189"/>
      <c r="D17" s="1190"/>
    </row>
    <row r="18" spans="1:4" ht="15.75" customHeight="1" thickBot="1" x14ac:dyDescent="0.35">
      <c r="A18" s="1191" t="s">
        <v>1099</v>
      </c>
      <c r="B18" s="1192" t="s">
        <v>27</v>
      </c>
      <c r="C18" s="1193"/>
      <c r="D18" s="1194">
        <f>+D19+D20+D21</f>
        <v>0</v>
      </c>
    </row>
    <row r="19" spans="1:4" ht="15.75" customHeight="1" x14ac:dyDescent="0.3">
      <c r="A19" s="1195" t="s">
        <v>1100</v>
      </c>
      <c r="B19" s="1181" t="s">
        <v>28</v>
      </c>
      <c r="C19" s="1182"/>
      <c r="D19" s="1183"/>
    </row>
    <row r="20" spans="1:4" ht="15.75" customHeight="1" x14ac:dyDescent="0.3">
      <c r="A20" s="1180" t="s">
        <v>1101</v>
      </c>
      <c r="B20" s="1184" t="s">
        <v>29</v>
      </c>
      <c r="C20" s="1185"/>
      <c r="D20" s="1186"/>
    </row>
    <row r="21" spans="1:4" ht="15.75" customHeight="1" thickBot="1" x14ac:dyDescent="0.35">
      <c r="A21" s="1187" t="s">
        <v>1102</v>
      </c>
      <c r="B21" s="1188" t="s">
        <v>30</v>
      </c>
      <c r="C21" s="1189"/>
      <c r="D21" s="1190"/>
    </row>
    <row r="22" spans="1:4" ht="15.75" customHeight="1" thickBot="1" x14ac:dyDescent="0.35">
      <c r="A22" s="1191" t="s">
        <v>1103</v>
      </c>
      <c r="B22" s="1192" t="s">
        <v>31</v>
      </c>
      <c r="C22" s="1193"/>
      <c r="D22" s="1194">
        <f>+D23+D24+D25</f>
        <v>0</v>
      </c>
    </row>
    <row r="23" spans="1:4" ht="15.75" customHeight="1" x14ac:dyDescent="0.3">
      <c r="A23" s="1195" t="s">
        <v>1104</v>
      </c>
      <c r="B23" s="1181" t="s">
        <v>32</v>
      </c>
      <c r="C23" s="1182"/>
      <c r="D23" s="1183"/>
    </row>
    <row r="24" spans="1:4" ht="15.75" customHeight="1" x14ac:dyDescent="0.3">
      <c r="A24" s="1180" t="s">
        <v>1105</v>
      </c>
      <c r="B24" s="1184" t="s">
        <v>33</v>
      </c>
      <c r="C24" s="1185"/>
      <c r="D24" s="1186"/>
    </row>
    <row r="25" spans="1:4" ht="15.75" customHeight="1" x14ac:dyDescent="0.3">
      <c r="A25" s="1180" t="s">
        <v>1106</v>
      </c>
      <c r="B25" s="1184" t="s">
        <v>34</v>
      </c>
      <c r="C25" s="1185"/>
      <c r="D25" s="1186"/>
    </row>
    <row r="26" spans="1:4" ht="15.75" customHeight="1" x14ac:dyDescent="0.3">
      <c r="A26" s="1180" t="s">
        <v>1107</v>
      </c>
      <c r="B26" s="1184" t="s">
        <v>35</v>
      </c>
      <c r="C26" s="1185"/>
      <c r="D26" s="1186"/>
    </row>
    <row r="27" spans="1:4" ht="15.75" customHeight="1" x14ac:dyDescent="0.3">
      <c r="A27" s="1180"/>
      <c r="B27" s="1184" t="s">
        <v>36</v>
      </c>
      <c r="C27" s="1185"/>
      <c r="D27" s="1186"/>
    </row>
    <row r="28" spans="1:4" ht="15.75" customHeight="1" x14ac:dyDescent="0.3">
      <c r="A28" s="1180"/>
      <c r="B28" s="1184" t="s">
        <v>37</v>
      </c>
      <c r="C28" s="1185"/>
      <c r="D28" s="1186"/>
    </row>
    <row r="29" spans="1:4" ht="15.75" customHeight="1" x14ac:dyDescent="0.3">
      <c r="A29" s="1180"/>
      <c r="B29" s="1184" t="s">
        <v>38</v>
      </c>
      <c r="C29" s="1185"/>
      <c r="D29" s="1186"/>
    </row>
    <row r="30" spans="1:4" ht="15.75" customHeight="1" x14ac:dyDescent="0.3">
      <c r="A30" s="1180"/>
      <c r="B30" s="1184" t="s">
        <v>39</v>
      </c>
      <c r="C30" s="1185"/>
      <c r="D30" s="1186"/>
    </row>
    <row r="31" spans="1:4" ht="15.75" customHeight="1" x14ac:dyDescent="0.3">
      <c r="A31" s="1180"/>
      <c r="B31" s="1184" t="s">
        <v>40</v>
      </c>
      <c r="C31" s="1185"/>
      <c r="D31" s="1186"/>
    </row>
    <row r="32" spans="1:4" ht="15.75" customHeight="1" x14ac:dyDescent="0.3">
      <c r="A32" s="1180"/>
      <c r="B32" s="1184" t="s">
        <v>41</v>
      </c>
      <c r="C32" s="1185"/>
      <c r="D32" s="1186"/>
    </row>
    <row r="33" spans="1:6" ht="15.75" customHeight="1" x14ac:dyDescent="0.3">
      <c r="A33" s="1180"/>
      <c r="B33" s="1184" t="s">
        <v>42</v>
      </c>
      <c r="C33" s="1185"/>
      <c r="D33" s="1186"/>
    </row>
    <row r="34" spans="1:6" ht="15.75" customHeight="1" x14ac:dyDescent="0.3">
      <c r="A34" s="1180"/>
      <c r="B34" s="1184" t="s">
        <v>43</v>
      </c>
      <c r="C34" s="1185"/>
      <c r="D34" s="1186"/>
    </row>
    <row r="35" spans="1:6" ht="15.75" customHeight="1" x14ac:dyDescent="0.3">
      <c r="A35" s="1180"/>
      <c r="B35" s="1184" t="s">
        <v>44</v>
      </c>
      <c r="C35" s="1185"/>
      <c r="D35" s="1186"/>
    </row>
    <row r="36" spans="1:6" ht="15.75" customHeight="1" x14ac:dyDescent="0.3">
      <c r="A36" s="1180"/>
      <c r="B36" s="1184" t="s">
        <v>45</v>
      </c>
      <c r="C36" s="1185"/>
      <c r="D36" s="1186"/>
    </row>
    <row r="37" spans="1:6" ht="15.75" customHeight="1" x14ac:dyDescent="0.3">
      <c r="A37" s="1180"/>
      <c r="B37" s="1184" t="s">
        <v>46</v>
      </c>
      <c r="C37" s="1185"/>
      <c r="D37" s="1186"/>
    </row>
    <row r="38" spans="1:6" ht="15.75" customHeight="1" x14ac:dyDescent="0.3">
      <c r="A38" s="1180"/>
      <c r="B38" s="1184" t="s">
        <v>127</v>
      </c>
      <c r="C38" s="1185"/>
      <c r="D38" s="1186"/>
    </row>
    <row r="39" spans="1:6" ht="15.75" customHeight="1" x14ac:dyDescent="0.3">
      <c r="A39" s="1180"/>
      <c r="B39" s="1184" t="s">
        <v>128</v>
      </c>
      <c r="C39" s="1185"/>
      <c r="D39" s="1186"/>
    </row>
    <row r="40" spans="1:6" ht="15.75" customHeight="1" x14ac:dyDescent="0.3">
      <c r="A40" s="1180"/>
      <c r="B40" s="1184" t="s">
        <v>129</v>
      </c>
      <c r="C40" s="1185"/>
      <c r="D40" s="1186"/>
    </row>
    <row r="41" spans="1:6" ht="15.75" customHeight="1" thickBot="1" x14ac:dyDescent="0.35">
      <c r="A41" s="1187"/>
      <c r="B41" s="1188" t="s">
        <v>130</v>
      </c>
      <c r="C41" s="1189"/>
      <c r="D41" s="1190"/>
    </row>
    <row r="42" spans="1:6" ht="15.75" customHeight="1" thickBot="1" x14ac:dyDescent="0.35">
      <c r="A42" s="1950" t="s">
        <v>1108</v>
      </c>
      <c r="B42" s="1951"/>
      <c r="C42" s="1196"/>
      <c r="D42" s="1194">
        <f>+D9+D10+D11+D12+D13+D18+D22+D26+D27+D28+D29+D30+D31+D32+D33+D34+D35+D36+D37+D38+D39+D40+D41</f>
        <v>0</v>
      </c>
      <c r="F42" s="1197"/>
    </row>
    <row r="43" spans="1:6" x14ac:dyDescent="0.3">
      <c r="A43" s="1198" t="s">
        <v>1109</v>
      </c>
    </row>
    <row r="44" spans="1:6" x14ac:dyDescent="0.3">
      <c r="A44" s="1199"/>
      <c r="B44" s="1200"/>
      <c r="C44" s="1945"/>
      <c r="D44" s="1945"/>
    </row>
    <row r="45" spans="1:6" x14ac:dyDescent="0.3">
      <c r="A45" s="1199"/>
      <c r="B45" s="1200"/>
      <c r="C45" s="1201"/>
      <c r="D45" s="1201"/>
    </row>
    <row r="46" spans="1:6" x14ac:dyDescent="0.3">
      <c r="A46" s="1200"/>
      <c r="B46" s="1200"/>
      <c r="C46" s="1945"/>
      <c r="D46" s="1945"/>
    </row>
    <row r="47" spans="1:6" x14ac:dyDescent="0.3">
      <c r="A47" s="1202"/>
      <c r="B47" s="1202"/>
    </row>
    <row r="48" spans="1:6" x14ac:dyDescent="0.3">
      <c r="A48" s="1202"/>
      <c r="B48" s="1202"/>
      <c r="C48" s="1202"/>
    </row>
  </sheetData>
  <sheetProtection sheet="1"/>
  <mergeCells count="7">
    <mergeCell ref="C46:D46"/>
    <mergeCell ref="A1:D1"/>
    <mergeCell ref="A3:D3"/>
    <mergeCell ref="A4:D4"/>
    <mergeCell ref="A5:D5"/>
    <mergeCell ref="A42:B42"/>
    <mergeCell ref="C44:D44"/>
  </mergeCells>
  <printOptions horizontalCentered="1"/>
  <pageMargins left="0.78740157480314965" right="0.78740157480314965" top="0.94488188976377963" bottom="0.98425196850393704" header="0.78740157480314965" footer="0.78740157480314965"/>
  <pageSetup paperSize="9" scale="93" orientation="portrait" r:id="rId1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1-000000000000}">
  <sheetPr>
    <tabColor theme="5"/>
  </sheetPr>
  <dimension ref="A1:F24"/>
  <sheetViews>
    <sheetView zoomScale="120" zoomScaleNormal="120" workbookViewId="0">
      <selection activeCell="G5" sqref="G5"/>
    </sheetView>
  </sheetViews>
  <sheetFormatPr defaultColWidth="9.33203125" defaultRowHeight="13.2" x14ac:dyDescent="0.25"/>
  <cols>
    <col min="1" max="1" width="9.33203125" style="213"/>
    <col min="2" max="2" width="58.33203125" style="213" customWidth="1"/>
    <col min="3" max="5" width="25" style="213" customWidth="1"/>
    <col min="6" max="6" width="5.44140625" style="213" customWidth="1"/>
    <col min="7" max="16384" width="9.33203125" style="213"/>
  </cols>
  <sheetData>
    <row r="1" spans="1:6" x14ac:dyDescent="0.25">
      <c r="A1" s="677"/>
      <c r="B1" s="677"/>
      <c r="C1" s="677"/>
      <c r="D1" s="677"/>
      <c r="E1" s="677"/>
    </row>
    <row r="2" spans="1:6" ht="15.6" x14ac:dyDescent="0.3">
      <c r="A2" s="1649" t="str">
        <f>CONCATENATE(PROPER(Z_ALAPADATOK!A3)," tulajdonában álló gazdálkodó szervezetek működéséből származó")</f>
        <v>Hidegkút Község Önkormányzata tulajdonában álló gazdálkodó szervezetek működéséből származó</v>
      </c>
      <c r="B2" s="1649"/>
      <c r="C2" s="1649"/>
      <c r="D2" s="1649"/>
      <c r="E2" s="1649"/>
    </row>
    <row r="3" spans="1:6" ht="15.6" x14ac:dyDescent="0.3">
      <c r="A3" s="1952" t="s">
        <v>1110</v>
      </c>
      <c r="B3" s="1649"/>
      <c r="C3" s="1649"/>
      <c r="D3" s="1649"/>
      <c r="E3" s="1649"/>
      <c r="F3" s="1953" t="str">
        <f>CONCATENATE("8. tájékoztató tábla ",Z_ALAPADATOK!A7," ",Z_ALAPADATOK!B7," ",Z_ALAPADATOK!C7," ",Z_ALAPADATOK!D7," ",Z_ALAPADATOK!E7," ",Z_ALAPADATOK!F7," ",Z_ALAPADATOK!G7," ",Z_ALAPADATOK!H7)</f>
        <v>8. tájékoztató tábla a …. / 2020 ( … ) önkormányzati rendelethez</v>
      </c>
    </row>
    <row r="4" spans="1:6" ht="16.2" thickBot="1" x14ac:dyDescent="0.35">
      <c r="A4" s="1203"/>
      <c r="B4" s="677"/>
      <c r="C4" s="677"/>
      <c r="D4" s="677"/>
      <c r="E4" s="677"/>
      <c r="F4" s="1953"/>
    </row>
    <row r="5" spans="1:6" ht="63" thickBot="1" x14ac:dyDescent="0.3">
      <c r="A5" s="1204" t="s">
        <v>964</v>
      </c>
      <c r="B5" s="1205" t="s">
        <v>1111</v>
      </c>
      <c r="C5" s="1205" t="s">
        <v>1112</v>
      </c>
      <c r="D5" s="1205" t="s">
        <v>1113</v>
      </c>
      <c r="E5" s="1206" t="s">
        <v>1114</v>
      </c>
      <c r="F5" s="1953"/>
    </row>
    <row r="6" spans="1:6" ht="15.6" x14ac:dyDescent="0.25">
      <c r="A6" s="1207" t="s">
        <v>18</v>
      </c>
      <c r="B6" s="1208"/>
      <c r="C6" s="1209"/>
      <c r="D6" s="1210"/>
      <c r="E6" s="1211"/>
      <c r="F6" s="1953"/>
    </row>
    <row r="7" spans="1:6" ht="15.6" x14ac:dyDescent="0.25">
      <c r="A7" s="1212" t="s">
        <v>19</v>
      </c>
      <c r="B7" s="1213"/>
      <c r="C7" s="1214"/>
      <c r="D7" s="1215"/>
      <c r="E7" s="1216"/>
      <c r="F7" s="1953"/>
    </row>
    <row r="8" spans="1:6" ht="15.6" x14ac:dyDescent="0.25">
      <c r="A8" s="1212" t="s">
        <v>20</v>
      </c>
      <c r="B8" s="1213"/>
      <c r="C8" s="1214"/>
      <c r="D8" s="1215"/>
      <c r="E8" s="1216"/>
      <c r="F8" s="1953"/>
    </row>
    <row r="9" spans="1:6" ht="15.6" x14ac:dyDescent="0.25">
      <c r="A9" s="1212" t="s">
        <v>21</v>
      </c>
      <c r="B9" s="1213"/>
      <c r="C9" s="1214"/>
      <c r="D9" s="1215"/>
      <c r="E9" s="1216"/>
      <c r="F9" s="1953"/>
    </row>
    <row r="10" spans="1:6" ht="15.6" x14ac:dyDescent="0.25">
      <c r="A10" s="1212" t="s">
        <v>22</v>
      </c>
      <c r="B10" s="1213"/>
      <c r="C10" s="1214"/>
      <c r="D10" s="1215"/>
      <c r="E10" s="1216"/>
      <c r="F10" s="1953"/>
    </row>
    <row r="11" spans="1:6" ht="15.6" x14ac:dyDescent="0.25">
      <c r="A11" s="1212" t="s">
        <v>23</v>
      </c>
      <c r="B11" s="1213"/>
      <c r="C11" s="1214"/>
      <c r="D11" s="1215"/>
      <c r="E11" s="1216"/>
      <c r="F11" s="1953"/>
    </row>
    <row r="12" spans="1:6" ht="15.6" x14ac:dyDescent="0.25">
      <c r="A12" s="1212" t="s">
        <v>24</v>
      </c>
      <c r="B12" s="1213"/>
      <c r="C12" s="1214"/>
      <c r="D12" s="1215"/>
      <c r="E12" s="1216"/>
      <c r="F12" s="1953"/>
    </row>
    <row r="13" spans="1:6" ht="15.6" x14ac:dyDescent="0.25">
      <c r="A13" s="1212" t="s">
        <v>25</v>
      </c>
      <c r="B13" s="1213"/>
      <c r="C13" s="1214"/>
      <c r="D13" s="1215"/>
      <c r="E13" s="1216"/>
      <c r="F13" s="1953"/>
    </row>
    <row r="14" spans="1:6" ht="15.6" x14ac:dyDescent="0.25">
      <c r="A14" s="1212" t="s">
        <v>26</v>
      </c>
      <c r="B14" s="1213"/>
      <c r="C14" s="1214"/>
      <c r="D14" s="1215"/>
      <c r="E14" s="1216"/>
      <c r="F14" s="1953"/>
    </row>
    <row r="15" spans="1:6" ht="15.6" x14ac:dyDescent="0.25">
      <c r="A15" s="1212" t="s">
        <v>27</v>
      </c>
      <c r="B15" s="1213"/>
      <c r="C15" s="1214"/>
      <c r="D15" s="1215"/>
      <c r="E15" s="1216"/>
      <c r="F15" s="1953"/>
    </row>
    <row r="16" spans="1:6" ht="15.6" x14ac:dyDescent="0.25">
      <c r="A16" s="1212" t="s">
        <v>28</v>
      </c>
      <c r="B16" s="1213"/>
      <c r="C16" s="1214"/>
      <c r="D16" s="1215"/>
      <c r="E16" s="1216"/>
      <c r="F16" s="1953"/>
    </row>
    <row r="17" spans="1:6" ht="15.6" x14ac:dyDescent="0.25">
      <c r="A17" s="1212" t="s">
        <v>29</v>
      </c>
      <c r="B17" s="1213"/>
      <c r="C17" s="1214"/>
      <c r="D17" s="1215"/>
      <c r="E17" s="1216"/>
      <c r="F17" s="1953"/>
    </row>
    <row r="18" spans="1:6" ht="15.6" x14ac:dyDescent="0.25">
      <c r="A18" s="1212" t="s">
        <v>30</v>
      </c>
      <c r="B18" s="1213"/>
      <c r="C18" s="1214"/>
      <c r="D18" s="1215"/>
      <c r="E18" s="1216"/>
      <c r="F18" s="1953"/>
    </row>
    <row r="19" spans="1:6" ht="15.6" x14ac:dyDescent="0.25">
      <c r="A19" s="1212" t="s">
        <v>31</v>
      </c>
      <c r="B19" s="1213"/>
      <c r="C19" s="1214"/>
      <c r="D19" s="1215"/>
      <c r="E19" s="1216"/>
      <c r="F19" s="1953"/>
    </row>
    <row r="20" spans="1:6" ht="15.6" x14ac:dyDescent="0.25">
      <c r="A20" s="1212" t="s">
        <v>32</v>
      </c>
      <c r="B20" s="1213"/>
      <c r="C20" s="1214"/>
      <c r="D20" s="1215"/>
      <c r="E20" s="1216"/>
      <c r="F20" s="1953"/>
    </row>
    <row r="21" spans="1:6" ht="15.6" x14ac:dyDescent="0.25">
      <c r="A21" s="1212" t="s">
        <v>33</v>
      </c>
      <c r="B21" s="1213"/>
      <c r="C21" s="1214"/>
      <c r="D21" s="1215"/>
      <c r="E21" s="1216"/>
      <c r="F21" s="1953"/>
    </row>
    <row r="22" spans="1:6" ht="16.2" thickBot="1" x14ac:dyDescent="0.3">
      <c r="A22" s="1217" t="s">
        <v>34</v>
      </c>
      <c r="B22" s="1218"/>
      <c r="C22" s="1219"/>
      <c r="D22" s="1220"/>
      <c r="E22" s="1221"/>
      <c r="F22" s="1953"/>
    </row>
    <row r="23" spans="1:6" ht="16.2" thickBot="1" x14ac:dyDescent="0.35">
      <c r="A23" s="1954" t="s">
        <v>1115</v>
      </c>
      <c r="B23" s="1955"/>
      <c r="C23" s="1222"/>
      <c r="D23" s="1223" t="str">
        <f>IF(SUM(D6:D22)=0,"",SUM(D6:D22))</f>
        <v/>
      </c>
      <c r="E23" s="1224" t="str">
        <f>IF(SUM(E6:E22)=0,"",SUM(E6:E22))</f>
        <v/>
      </c>
      <c r="F23" s="1953"/>
    </row>
    <row r="24" spans="1:6" ht="15.6" x14ac:dyDescent="0.3">
      <c r="A24" s="1225"/>
    </row>
  </sheetData>
  <sheetProtection sheet="1"/>
  <mergeCells count="4">
    <mergeCell ref="A2:E2"/>
    <mergeCell ref="A3:E3"/>
    <mergeCell ref="F3:F23"/>
    <mergeCell ref="A23:B23"/>
  </mergeCells>
  <pageMargins left="0.70866141732283472" right="0.70866141732283472" top="0.94488188976377963" bottom="0.74803149606299213" header="0.31496062992125984" footer="0.31496062992125984"/>
  <pageSetup paperSize="9" orientation="landscape"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1-000000000000}">
  <sheetPr>
    <tabColor theme="5"/>
  </sheetPr>
  <dimension ref="A2:C15"/>
  <sheetViews>
    <sheetView zoomScale="120" zoomScaleNormal="120" workbookViewId="0">
      <selection activeCell="F24" sqref="F24"/>
    </sheetView>
  </sheetViews>
  <sheetFormatPr defaultColWidth="9.33203125" defaultRowHeight="13.2" x14ac:dyDescent="0.25"/>
  <cols>
    <col min="1" max="1" width="7.6640625" style="47" customWidth="1"/>
    <col min="2" max="2" width="60.77734375" style="47" customWidth="1"/>
    <col min="3" max="3" width="25.6640625" style="47" customWidth="1"/>
    <col min="4" max="16384" width="9.33203125" style="47"/>
  </cols>
  <sheetData>
    <row r="2" spans="1:3" ht="13.8" x14ac:dyDescent="0.25">
      <c r="A2" s="1622" t="str">
        <f>CONCATENATE("9. tájékoztató tábla ",Z_ALAPADATOK!A7," ",Z_ALAPADATOK!B7," ",Z_ALAPADATOK!C7," ",Z_ALAPADATOK!D7," ",Z_ALAPADATOK!E7," ",Z_ALAPADATOK!F7," ",Z_ALAPADATOK!G7," ",Z_ALAPADATOK!H7)</f>
        <v>9. tájékoztató tábla a …. / 2020 ( … ) önkormányzati rendelethez</v>
      </c>
      <c r="B2" s="1956"/>
      <c r="C2" s="1956"/>
    </row>
    <row r="3" spans="1:3" ht="13.8" x14ac:dyDescent="0.25">
      <c r="A3" s="1226"/>
      <c r="B3" s="1226"/>
      <c r="C3" s="1226"/>
    </row>
    <row r="4" spans="1:3" ht="33.75" customHeight="1" x14ac:dyDescent="0.25">
      <c r="A4" s="1957" t="s">
        <v>1116</v>
      </c>
      <c r="B4" s="1957"/>
      <c r="C4" s="1957"/>
    </row>
    <row r="5" spans="1:3" ht="13.8" thickBot="1" x14ac:dyDescent="0.3">
      <c r="C5" s="1227"/>
    </row>
    <row r="6" spans="1:3" s="1231" customFormat="1" ht="43.5" customHeight="1" thickBot="1" x14ac:dyDescent="0.3">
      <c r="A6" s="1228" t="s">
        <v>16</v>
      </c>
      <c r="B6" s="1229" t="s">
        <v>61</v>
      </c>
      <c r="C6" s="1230" t="s">
        <v>1117</v>
      </c>
    </row>
    <row r="7" spans="1:3" ht="28.5" customHeight="1" x14ac:dyDescent="0.25">
      <c r="A7" s="1232" t="s">
        <v>18</v>
      </c>
      <c r="B7" s="1233" t="s">
        <v>1118</v>
      </c>
      <c r="C7" s="1583"/>
    </row>
    <row r="8" spans="1:3" ht="18" customHeight="1" x14ac:dyDescent="0.25">
      <c r="A8" s="1234" t="s">
        <v>19</v>
      </c>
      <c r="B8" s="1235" t="s">
        <v>1119</v>
      </c>
      <c r="C8" s="1236"/>
    </row>
    <row r="9" spans="1:3" ht="18" customHeight="1" x14ac:dyDescent="0.25">
      <c r="A9" s="1234" t="s">
        <v>20</v>
      </c>
      <c r="B9" s="1235" t="s">
        <v>1120</v>
      </c>
      <c r="C9" s="1236"/>
    </row>
    <row r="10" spans="1:3" ht="18" customHeight="1" x14ac:dyDescent="0.25">
      <c r="A10" s="1234" t="s">
        <v>21</v>
      </c>
      <c r="B10" s="1237" t="s">
        <v>1121</v>
      </c>
      <c r="C10" s="1236"/>
    </row>
    <row r="11" spans="1:3" ht="18" customHeight="1" x14ac:dyDescent="0.25">
      <c r="A11" s="1238" t="s">
        <v>22</v>
      </c>
      <c r="B11" s="1239" t="s">
        <v>1122</v>
      </c>
      <c r="C11" s="1240"/>
    </row>
    <row r="12" spans="1:3" ht="18" customHeight="1" thickBot="1" x14ac:dyDescent="0.3">
      <c r="A12" s="1241" t="s">
        <v>23</v>
      </c>
      <c r="B12" s="1242" t="s">
        <v>1123</v>
      </c>
      <c r="C12" s="1243"/>
    </row>
    <row r="13" spans="1:3" ht="25.5" customHeight="1" x14ac:dyDescent="0.25">
      <c r="A13" s="1244" t="s">
        <v>24</v>
      </c>
      <c r="B13" s="1245" t="s">
        <v>1124</v>
      </c>
      <c r="C13" s="1246">
        <f>C7+C10-C11+C12</f>
        <v>0</v>
      </c>
    </row>
    <row r="14" spans="1:3" ht="18" customHeight="1" x14ac:dyDescent="0.25">
      <c r="A14" s="1234" t="s">
        <v>25</v>
      </c>
      <c r="B14" s="1235" t="s">
        <v>1119</v>
      </c>
      <c r="C14" s="1236"/>
    </row>
    <row r="15" spans="1:3" ht="18" customHeight="1" thickBot="1" x14ac:dyDescent="0.3">
      <c r="A15" s="1241" t="s">
        <v>26</v>
      </c>
      <c r="B15" s="1247" t="s">
        <v>1120</v>
      </c>
      <c r="C15" s="1243"/>
    </row>
  </sheetData>
  <sheetProtection sheet="1"/>
  <mergeCells count="2">
    <mergeCell ref="A2:C2"/>
    <mergeCell ref="A4:C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9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CONCATENATE("9.5. melléklet ",ALAPADATOK!A7," ",ALAPADATOK!B7," ",ALAPADATOK!C7," ",ALAPADATOK!D7," ",ALAPADATOK!E7," ",ALAPADATOK!F7," ",ALAPADATOK!G7," ",ALAPADATOK!H7)</f>
        <v>9.5.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CONCATENATE(ALAPADATOK!B17)</f>
        <v>3 kvi név</v>
      </c>
      <c r="C2" s="376" t="s">
        <v>612</v>
      </c>
    </row>
    <row r="3" spans="1:3" s="465" customFormat="1" ht="23.4" thickBot="1" x14ac:dyDescent="0.3">
      <c r="A3" s="459" t="s">
        <v>203</v>
      </c>
      <c r="B3" s="605" t="s">
        <v>398</v>
      </c>
      <c r="C3" s="377" t="s">
        <v>54</v>
      </c>
    </row>
    <row r="4" spans="1:3" s="466" customFormat="1" ht="15.9" customHeight="1" thickBot="1" x14ac:dyDescent="0.35">
      <c r="A4" s="235"/>
      <c r="B4" s="235"/>
      <c r="C4" s="236" t="str">
        <f>'KV_9.2.3.sz.mell'!C4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</sheetPr>
  <dimension ref="A1:C60"/>
  <sheetViews>
    <sheetView zoomScale="120" zoomScaleNormal="120" workbookViewId="0">
      <selection activeCell="B3" sqref="B3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CONCATENATE("9.5.1. melléklet ",ALAPADATOK!A7," ",ALAPADATOK!B7," ",ALAPADATOK!C7," ",ALAPADATOK!D7," ",ALAPADATOK!E7," ",ALAPADATOK!F7," ",ALAPADATOK!G7," ",ALAPADATOK!H7)</f>
        <v>9.5.1.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'KV_9.5.sz.mell'!B2</f>
        <v>3 kvi név</v>
      </c>
      <c r="C2" s="376" t="s">
        <v>612</v>
      </c>
    </row>
    <row r="3" spans="1:3" s="465" customFormat="1" ht="23.4" thickBot="1" x14ac:dyDescent="0.3">
      <c r="A3" s="459" t="s">
        <v>203</v>
      </c>
      <c r="B3" s="605" t="s">
        <v>417</v>
      </c>
      <c r="C3" s="377" t="s">
        <v>59</v>
      </c>
    </row>
    <row r="4" spans="1:3" s="466" customFormat="1" ht="15.9" customHeight="1" thickBot="1" x14ac:dyDescent="0.35">
      <c r="A4" s="235"/>
      <c r="B4" s="235"/>
      <c r="C4" s="236" t="str">
        <f>'KV_9.5.sz.mell'!C4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</sheetPr>
  <dimension ref="A1:C60"/>
  <sheetViews>
    <sheetView zoomScale="120" zoomScaleNormal="120" workbookViewId="0">
      <selection activeCell="B3" sqref="B3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CONCATENATE("9.5.2. melléklet ",ALAPADATOK!A7," ",ALAPADATOK!B7," ",ALAPADATOK!C7," ",ALAPADATOK!D7," ",ALAPADATOK!E7," ",ALAPADATOK!F7," ",ALAPADATOK!G7," ",ALAPADATOK!H7)</f>
        <v>9.5.2.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'KV_9.5.sz.mell'!B2</f>
        <v>3 kvi név</v>
      </c>
      <c r="C2" s="376"/>
    </row>
    <row r="3" spans="1:3" s="465" customFormat="1" ht="23.4" thickBot="1" x14ac:dyDescent="0.3">
      <c r="A3" s="459" t="s">
        <v>203</v>
      </c>
      <c r="B3" s="605" t="s">
        <v>418</v>
      </c>
      <c r="C3" s="377" t="s">
        <v>60</v>
      </c>
    </row>
    <row r="4" spans="1:3" s="466" customFormat="1" ht="15.9" customHeight="1" thickBot="1" x14ac:dyDescent="0.35">
      <c r="A4" s="235"/>
      <c r="B4" s="235"/>
      <c r="C4" s="236" t="str">
        <f>'KV_9.5.1.sz.mell'!C4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CONCATENATE("9.5.3. melléklet ",ALAPADATOK!A7," ",ALAPADATOK!B7," ",ALAPADATOK!C7," ",ALAPADATOK!D7," ",ALAPADATOK!E7," ",ALAPADATOK!F7," ",ALAPADATOK!G7," ",ALAPADATOK!H7)</f>
        <v>9.5.3.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'KV_9.5.sz.mell'!B2</f>
        <v>3 kvi név</v>
      </c>
      <c r="C2" s="376" t="s">
        <v>612</v>
      </c>
    </row>
    <row r="3" spans="1:3" s="465" customFormat="1" ht="23.4" thickBot="1" x14ac:dyDescent="0.3">
      <c r="A3" s="459" t="s">
        <v>203</v>
      </c>
      <c r="B3" s="605" t="s">
        <v>530</v>
      </c>
      <c r="C3" s="377" t="s">
        <v>431</v>
      </c>
    </row>
    <row r="4" spans="1:3" s="466" customFormat="1" ht="15.9" customHeight="1" thickBot="1" x14ac:dyDescent="0.35">
      <c r="A4" s="235"/>
      <c r="B4" s="235"/>
      <c r="C4" s="236" t="str">
        <f>'KV_9.5.2.sz.mell'!C4</f>
        <v>Forintban!</v>
      </c>
    </row>
    <row r="5" spans="1:3" ht="13.8" thickBot="1" x14ac:dyDescent="0.3">
      <c r="A5" s="418" t="s">
        <v>205</v>
      </c>
      <c r="B5" s="237" t="s">
        <v>563</v>
      </c>
      <c r="C5" s="569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CONCATENATE("9.6. melléklet ",ALAPADATOK!A7," ",ALAPADATOK!B7," ",ALAPADATOK!C7," ",ALAPADATOK!D7," ",ALAPADATOK!E7," ",ALAPADATOK!F7," ",ALAPADATOK!G7," ",ALAPADATOK!H7)</f>
        <v>9.6.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CONCATENATE(ALAPADATOK!B19)</f>
        <v>4 kvi név</v>
      </c>
      <c r="C2" s="376" t="s">
        <v>613</v>
      </c>
    </row>
    <row r="3" spans="1:3" s="465" customFormat="1" ht="23.4" thickBot="1" x14ac:dyDescent="0.3">
      <c r="A3" s="459" t="s">
        <v>203</v>
      </c>
      <c r="B3" s="605" t="s">
        <v>398</v>
      </c>
      <c r="C3" s="377" t="s">
        <v>54</v>
      </c>
    </row>
    <row r="4" spans="1:3" s="466" customFormat="1" ht="15.9" customHeight="1" thickBot="1" x14ac:dyDescent="0.35">
      <c r="A4" s="235"/>
      <c r="B4" s="235"/>
      <c r="C4" s="236" t="str">
        <f>'KV_9.2.3.sz.mell'!C4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</sheetPr>
  <dimension ref="A1:C60"/>
  <sheetViews>
    <sheetView zoomScale="120" zoomScaleNormal="120" workbookViewId="0">
      <selection activeCell="B3" sqref="B3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CONCATENATE("9.6.1. melléklet ",ALAPADATOK!A7," ",ALAPADATOK!B7," ",ALAPADATOK!C7," ",ALAPADATOK!D7," ",ALAPADATOK!E7," ",ALAPADATOK!F7," ",ALAPADATOK!G7," ",ALAPADATOK!H7)</f>
        <v>9.6.1.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'KV_9.6.sz.mell'!B2</f>
        <v>4 kvi név</v>
      </c>
      <c r="C2" s="376" t="s">
        <v>613</v>
      </c>
    </row>
    <row r="3" spans="1:3" s="465" customFormat="1" ht="23.4" thickBot="1" x14ac:dyDescent="0.3">
      <c r="A3" s="459" t="s">
        <v>203</v>
      </c>
      <c r="B3" s="605" t="s">
        <v>417</v>
      </c>
      <c r="C3" s="377" t="s">
        <v>59</v>
      </c>
    </row>
    <row r="4" spans="1:3" s="466" customFormat="1" ht="15.9" customHeight="1" thickBot="1" x14ac:dyDescent="0.35">
      <c r="A4" s="235"/>
      <c r="B4" s="235"/>
      <c r="C4" s="236" t="str">
        <f>'KV_9.6.sz.mell'!C4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</sheetPr>
  <dimension ref="A1:C60"/>
  <sheetViews>
    <sheetView zoomScale="120" zoomScaleNormal="120" workbookViewId="0">
      <selection activeCell="B3" sqref="B3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CONCATENATE("9.6.2. melléklet ",ALAPADATOK!A7," ",ALAPADATOK!B7," ",ALAPADATOK!C7," ",ALAPADATOK!D7," ",ALAPADATOK!E7," ",ALAPADATOK!F7," ",ALAPADATOK!G7," ",ALAPADATOK!H7)</f>
        <v>9.6.2.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'KV_9.6.sz.mell'!B2</f>
        <v>4 kvi név</v>
      </c>
      <c r="C2" s="376" t="s">
        <v>613</v>
      </c>
    </row>
    <row r="3" spans="1:3" s="465" customFormat="1" ht="23.4" thickBot="1" x14ac:dyDescent="0.3">
      <c r="A3" s="459" t="s">
        <v>203</v>
      </c>
      <c r="B3" s="605" t="s">
        <v>418</v>
      </c>
      <c r="C3" s="377" t="s">
        <v>60</v>
      </c>
    </row>
    <row r="4" spans="1:3" s="466" customFormat="1" ht="15.9" customHeight="1" thickBot="1" x14ac:dyDescent="0.35">
      <c r="A4" s="235"/>
      <c r="B4" s="235"/>
      <c r="C4" s="236" t="str">
        <f>'KV_9.6.1.sz.mell'!C4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2">
    <tabColor rgb="FF92D050"/>
  </sheetPr>
  <dimension ref="A1:I164"/>
  <sheetViews>
    <sheetView topLeftCell="A133" zoomScale="120" zoomScaleNormal="120" zoomScaleSheetLayoutView="100" workbookViewId="0">
      <selection activeCell="C104" sqref="C104"/>
    </sheetView>
  </sheetViews>
  <sheetFormatPr defaultColWidth="9.33203125" defaultRowHeight="15.6" x14ac:dyDescent="0.3"/>
  <cols>
    <col min="1" max="1" width="9.44140625" style="391" customWidth="1"/>
    <col min="2" max="2" width="99.33203125" style="391" customWidth="1"/>
    <col min="3" max="3" width="21.6640625" style="392" customWidth="1"/>
    <col min="4" max="4" width="9" style="423" customWidth="1"/>
    <col min="5" max="16384" width="9.33203125" style="423"/>
  </cols>
  <sheetData>
    <row r="1" spans="1:3" ht="18.75" customHeight="1" x14ac:dyDescent="0.3">
      <c r="A1" s="643"/>
      <c r="B1" s="1589" t="str">
        <f>CONCATENATE("1.1. melléklet ",ALAPADATOK!A7," ",ALAPADATOK!B7," ",ALAPADATOK!C7," ",ALAPADATOK!D7," ",ALAPADATOK!E7," ",ALAPADATOK!F7," ",ALAPADATOK!G7," ",ALAPADATOK!H7)</f>
        <v>1.1. melléklet a … / 2019 ( … ) önkormányzati rendelethez</v>
      </c>
      <c r="C1" s="1590"/>
    </row>
    <row r="2" spans="1:3" ht="21.9" customHeight="1" x14ac:dyDescent="0.3">
      <c r="A2" s="644"/>
      <c r="B2" s="645" t="str">
        <f>CONCATENATE(ALAPADATOK!A3)</f>
        <v>Hidegkút Község Önkormányzata</v>
      </c>
      <c r="C2" s="646"/>
    </row>
    <row r="3" spans="1:3" ht="21.9" customHeight="1" x14ac:dyDescent="0.3">
      <c r="A3" s="646"/>
      <c r="B3" s="645" t="s">
        <v>580</v>
      </c>
      <c r="C3" s="646"/>
    </row>
    <row r="4" spans="1:3" ht="21.9" customHeight="1" x14ac:dyDescent="0.3">
      <c r="A4" s="646"/>
      <c r="B4" s="645" t="s">
        <v>581</v>
      </c>
      <c r="C4" s="646"/>
    </row>
    <row r="5" spans="1:3" ht="21.9" customHeight="1" x14ac:dyDescent="0.3">
      <c r="A5" s="643"/>
      <c r="B5" s="643"/>
      <c r="C5" s="647"/>
    </row>
    <row r="6" spans="1:3" ht="15.15" customHeight="1" x14ac:dyDescent="0.3">
      <c r="A6" s="1591" t="s">
        <v>15</v>
      </c>
      <c r="B6" s="1591"/>
      <c r="C6" s="1591"/>
    </row>
    <row r="7" spans="1:3" ht="15.15" customHeight="1" thickBot="1" x14ac:dyDescent="0.35">
      <c r="A7" s="1592" t="s">
        <v>152</v>
      </c>
      <c r="B7" s="1592"/>
      <c r="C7" s="592" t="s">
        <v>564</v>
      </c>
    </row>
    <row r="8" spans="1:3" ht="24" customHeight="1" thickBot="1" x14ac:dyDescent="0.35">
      <c r="A8" s="648" t="s">
        <v>69</v>
      </c>
      <c r="B8" s="649" t="s">
        <v>17</v>
      </c>
      <c r="C8" s="650" t="str">
        <f>+CONCATENATE(LEFT(KV_ÖSSZEFÜGGÉSEK!A5,4),". évi előirányzat")</f>
        <v>2019. évi előirányzat</v>
      </c>
    </row>
    <row r="9" spans="1:3" s="424" customFormat="1" ht="12" customHeight="1" thickBot="1" x14ac:dyDescent="0.25">
      <c r="A9" s="581"/>
      <c r="B9" s="582" t="s">
        <v>493</v>
      </c>
      <c r="C9" s="583" t="s">
        <v>494</v>
      </c>
    </row>
    <row r="10" spans="1:3" s="425" customFormat="1" ht="12" customHeight="1" thickBot="1" x14ac:dyDescent="0.3">
      <c r="A10" s="20" t="s">
        <v>18</v>
      </c>
      <c r="B10" s="21" t="s">
        <v>252</v>
      </c>
      <c r="C10" s="307">
        <f>+C11+C12+C13+C14+C15+C16</f>
        <v>11133841</v>
      </c>
    </row>
    <row r="11" spans="1:3" s="425" customFormat="1" ht="12" customHeight="1" x14ac:dyDescent="0.25">
      <c r="A11" s="15" t="s">
        <v>98</v>
      </c>
      <c r="B11" s="426" t="s">
        <v>253</v>
      </c>
      <c r="C11" s="310">
        <v>4953841</v>
      </c>
    </row>
    <row r="12" spans="1:3" s="425" customFormat="1" ht="12" customHeight="1" x14ac:dyDescent="0.25">
      <c r="A12" s="14" t="s">
        <v>99</v>
      </c>
      <c r="B12" s="427" t="s">
        <v>254</v>
      </c>
      <c r="C12" s="309"/>
    </row>
    <row r="13" spans="1:3" s="425" customFormat="1" ht="12" customHeight="1" x14ac:dyDescent="0.25">
      <c r="A13" s="14" t="s">
        <v>100</v>
      </c>
      <c r="B13" s="427" t="s">
        <v>550</v>
      </c>
      <c r="C13" s="309">
        <v>4380000</v>
      </c>
    </row>
    <row r="14" spans="1:3" s="425" customFormat="1" ht="12" customHeight="1" x14ac:dyDescent="0.25">
      <c r="A14" s="14" t="s">
        <v>101</v>
      </c>
      <c r="B14" s="427" t="s">
        <v>256</v>
      </c>
      <c r="C14" s="309">
        <v>1800000</v>
      </c>
    </row>
    <row r="15" spans="1:3" s="425" customFormat="1" ht="12" customHeight="1" x14ac:dyDescent="0.25">
      <c r="A15" s="14" t="s">
        <v>148</v>
      </c>
      <c r="B15" s="303" t="s">
        <v>432</v>
      </c>
      <c r="C15" s="309"/>
    </row>
    <row r="16" spans="1:3" s="425" customFormat="1" ht="12" customHeight="1" thickBot="1" x14ac:dyDescent="0.3">
      <c r="A16" s="16" t="s">
        <v>102</v>
      </c>
      <c r="B16" s="304" t="s">
        <v>433</v>
      </c>
      <c r="C16" s="309"/>
    </row>
    <row r="17" spans="1:3" s="425" customFormat="1" ht="12" customHeight="1" thickBot="1" x14ac:dyDescent="0.3">
      <c r="A17" s="20" t="s">
        <v>19</v>
      </c>
      <c r="B17" s="302" t="s">
        <v>257</v>
      </c>
      <c r="C17" s="307">
        <f>+C18+C19+C20+C21+C22</f>
        <v>0</v>
      </c>
    </row>
    <row r="18" spans="1:3" s="425" customFormat="1" ht="12" customHeight="1" x14ac:dyDescent="0.25">
      <c r="A18" s="15" t="s">
        <v>104</v>
      </c>
      <c r="B18" s="426" t="s">
        <v>258</v>
      </c>
      <c r="C18" s="310"/>
    </row>
    <row r="19" spans="1:3" s="425" customFormat="1" ht="12" customHeight="1" x14ac:dyDescent="0.25">
      <c r="A19" s="14" t="s">
        <v>105</v>
      </c>
      <c r="B19" s="427" t="s">
        <v>259</v>
      </c>
      <c r="C19" s="309"/>
    </row>
    <row r="20" spans="1:3" s="425" customFormat="1" ht="12" customHeight="1" x14ac:dyDescent="0.25">
      <c r="A20" s="14" t="s">
        <v>106</v>
      </c>
      <c r="B20" s="427" t="s">
        <v>422</v>
      </c>
      <c r="C20" s="309"/>
    </row>
    <row r="21" spans="1:3" s="425" customFormat="1" ht="12" customHeight="1" x14ac:dyDescent="0.25">
      <c r="A21" s="14" t="s">
        <v>107</v>
      </c>
      <c r="B21" s="427" t="s">
        <v>423</v>
      </c>
      <c r="C21" s="309"/>
    </row>
    <row r="22" spans="1:3" s="425" customFormat="1" ht="12" customHeight="1" x14ac:dyDescent="0.25">
      <c r="A22" s="14" t="s">
        <v>108</v>
      </c>
      <c r="B22" s="427" t="s">
        <v>574</v>
      </c>
      <c r="C22" s="309"/>
    </row>
    <row r="23" spans="1:3" s="425" customFormat="1" ht="12" customHeight="1" thickBot="1" x14ac:dyDescent="0.3">
      <c r="A23" s="16" t="s">
        <v>117</v>
      </c>
      <c r="B23" s="304" t="s">
        <v>261</v>
      </c>
      <c r="C23" s="311"/>
    </row>
    <row r="24" spans="1:3" s="425" customFormat="1" ht="12" customHeight="1" thickBot="1" x14ac:dyDescent="0.3">
      <c r="A24" s="20" t="s">
        <v>20</v>
      </c>
      <c r="B24" s="21" t="s">
        <v>262</v>
      </c>
      <c r="C24" s="307">
        <f>+C25+C26+C27+C28+C29</f>
        <v>0</v>
      </c>
    </row>
    <row r="25" spans="1:3" s="425" customFormat="1" ht="12" customHeight="1" x14ac:dyDescent="0.25">
      <c r="A25" s="15" t="s">
        <v>87</v>
      </c>
      <c r="B25" s="426" t="s">
        <v>263</v>
      </c>
      <c r="C25" s="310"/>
    </row>
    <row r="26" spans="1:3" s="425" customFormat="1" ht="12" customHeight="1" x14ac:dyDescent="0.25">
      <c r="A26" s="14" t="s">
        <v>88</v>
      </c>
      <c r="B26" s="427" t="s">
        <v>264</v>
      </c>
      <c r="C26" s="309"/>
    </row>
    <row r="27" spans="1:3" s="425" customFormat="1" ht="12" customHeight="1" x14ac:dyDescent="0.25">
      <c r="A27" s="14" t="s">
        <v>89</v>
      </c>
      <c r="B27" s="427" t="s">
        <v>424</v>
      </c>
      <c r="C27" s="309"/>
    </row>
    <row r="28" spans="1:3" s="425" customFormat="1" ht="12" customHeight="1" x14ac:dyDescent="0.25">
      <c r="A28" s="14" t="s">
        <v>90</v>
      </c>
      <c r="B28" s="427" t="s">
        <v>425</v>
      </c>
      <c r="C28" s="309"/>
    </row>
    <row r="29" spans="1:3" s="425" customFormat="1" ht="12" customHeight="1" x14ac:dyDescent="0.25">
      <c r="A29" s="14" t="s">
        <v>171</v>
      </c>
      <c r="B29" s="427" t="s">
        <v>265</v>
      </c>
      <c r="C29" s="309"/>
    </row>
    <row r="30" spans="1:3" s="572" customFormat="1" ht="12" customHeight="1" thickBot="1" x14ac:dyDescent="0.3">
      <c r="A30" s="584" t="s">
        <v>172</v>
      </c>
      <c r="B30" s="570" t="s">
        <v>569</v>
      </c>
      <c r="C30" s="571"/>
    </row>
    <row r="31" spans="1:3" s="425" customFormat="1" ht="12" customHeight="1" thickBot="1" x14ac:dyDescent="0.3">
      <c r="A31" s="20" t="s">
        <v>173</v>
      </c>
      <c r="B31" s="21" t="s">
        <v>551</v>
      </c>
      <c r="C31" s="313">
        <f>SUM(C32:C38)</f>
        <v>7160000</v>
      </c>
    </row>
    <row r="32" spans="1:3" s="425" customFormat="1" ht="12" customHeight="1" x14ac:dyDescent="0.25">
      <c r="A32" s="15" t="s">
        <v>268</v>
      </c>
      <c r="B32" s="426" t="s">
        <v>1159</v>
      </c>
      <c r="C32" s="310">
        <v>1380000</v>
      </c>
    </row>
    <row r="33" spans="1:3" s="425" customFormat="1" ht="12" customHeight="1" x14ac:dyDescent="0.25">
      <c r="A33" s="14" t="s">
        <v>269</v>
      </c>
      <c r="B33" s="427" t="s">
        <v>1160</v>
      </c>
      <c r="C33" s="309">
        <v>680000</v>
      </c>
    </row>
    <row r="34" spans="1:3" s="425" customFormat="1" ht="12" customHeight="1" x14ac:dyDescent="0.25">
      <c r="A34" s="14" t="s">
        <v>270</v>
      </c>
      <c r="B34" s="427" t="s">
        <v>557</v>
      </c>
      <c r="C34" s="309">
        <v>3500000</v>
      </c>
    </row>
    <row r="35" spans="1:3" s="425" customFormat="1" ht="12" customHeight="1" x14ac:dyDescent="0.25">
      <c r="A35" s="14" t="s">
        <v>271</v>
      </c>
      <c r="B35" s="427" t="s">
        <v>558</v>
      </c>
      <c r="C35" s="309"/>
    </row>
    <row r="36" spans="1:3" s="425" customFormat="1" ht="12" customHeight="1" x14ac:dyDescent="0.25">
      <c r="A36" s="14" t="s">
        <v>552</v>
      </c>
      <c r="B36" s="427" t="s">
        <v>272</v>
      </c>
      <c r="C36" s="309">
        <v>1600000</v>
      </c>
    </row>
    <row r="37" spans="1:3" s="425" customFormat="1" ht="12" customHeight="1" x14ac:dyDescent="0.25">
      <c r="A37" s="14" t="s">
        <v>553</v>
      </c>
      <c r="B37" s="427" t="s">
        <v>273</v>
      </c>
      <c r="C37" s="309"/>
    </row>
    <row r="38" spans="1:3" s="425" customFormat="1" ht="12" customHeight="1" thickBot="1" x14ac:dyDescent="0.3">
      <c r="A38" s="16" t="s">
        <v>554</v>
      </c>
      <c r="B38" s="525" t="s">
        <v>274</v>
      </c>
      <c r="C38" s="311"/>
    </row>
    <row r="39" spans="1:3" s="425" customFormat="1" ht="12" customHeight="1" thickBot="1" x14ac:dyDescent="0.3">
      <c r="A39" s="20" t="s">
        <v>22</v>
      </c>
      <c r="B39" s="21" t="s">
        <v>434</v>
      </c>
      <c r="C39" s="307">
        <f>SUM(C40:C50)</f>
        <v>150000</v>
      </c>
    </row>
    <row r="40" spans="1:3" s="425" customFormat="1" ht="12" customHeight="1" x14ac:dyDescent="0.25">
      <c r="A40" s="15" t="s">
        <v>91</v>
      </c>
      <c r="B40" s="426" t="s">
        <v>277</v>
      </c>
      <c r="C40" s="310"/>
    </row>
    <row r="41" spans="1:3" s="425" customFormat="1" ht="12" customHeight="1" x14ac:dyDescent="0.25">
      <c r="A41" s="14" t="s">
        <v>92</v>
      </c>
      <c r="B41" s="427" t="s">
        <v>278</v>
      </c>
      <c r="C41" s="309"/>
    </row>
    <row r="42" spans="1:3" s="425" customFormat="1" ht="12" customHeight="1" x14ac:dyDescent="0.25">
      <c r="A42" s="14" t="s">
        <v>93</v>
      </c>
      <c r="B42" s="427" t="s">
        <v>279</v>
      </c>
      <c r="C42" s="309"/>
    </row>
    <row r="43" spans="1:3" s="425" customFormat="1" ht="12" customHeight="1" x14ac:dyDescent="0.25">
      <c r="A43" s="14" t="s">
        <v>175</v>
      </c>
      <c r="B43" s="427" t="s">
        <v>280</v>
      </c>
      <c r="C43" s="309">
        <v>150000</v>
      </c>
    </row>
    <row r="44" spans="1:3" s="425" customFormat="1" ht="12" customHeight="1" x14ac:dyDescent="0.25">
      <c r="A44" s="14" t="s">
        <v>176</v>
      </c>
      <c r="B44" s="427" t="s">
        <v>281</v>
      </c>
      <c r="C44" s="309"/>
    </row>
    <row r="45" spans="1:3" s="425" customFormat="1" ht="12" customHeight="1" x14ac:dyDescent="0.25">
      <c r="A45" s="14" t="s">
        <v>177</v>
      </c>
      <c r="B45" s="427" t="s">
        <v>282</v>
      </c>
      <c r="C45" s="309"/>
    </row>
    <row r="46" spans="1:3" s="425" customFormat="1" ht="12" customHeight="1" x14ac:dyDescent="0.25">
      <c r="A46" s="14" t="s">
        <v>178</v>
      </c>
      <c r="B46" s="427" t="s">
        <v>283</v>
      </c>
      <c r="C46" s="309"/>
    </row>
    <row r="47" spans="1:3" s="425" customFormat="1" ht="12" customHeight="1" x14ac:dyDescent="0.25">
      <c r="A47" s="14" t="s">
        <v>179</v>
      </c>
      <c r="B47" s="427" t="s">
        <v>559</v>
      </c>
      <c r="C47" s="309"/>
    </row>
    <row r="48" spans="1:3" s="425" customFormat="1" ht="12" customHeight="1" x14ac:dyDescent="0.25">
      <c r="A48" s="14" t="s">
        <v>275</v>
      </c>
      <c r="B48" s="427" t="s">
        <v>285</v>
      </c>
      <c r="C48" s="312"/>
    </row>
    <row r="49" spans="1:3" s="425" customFormat="1" ht="12" customHeight="1" x14ac:dyDescent="0.25">
      <c r="A49" s="16" t="s">
        <v>276</v>
      </c>
      <c r="B49" s="428" t="s">
        <v>436</v>
      </c>
      <c r="C49" s="413"/>
    </row>
    <row r="50" spans="1:3" s="425" customFormat="1" ht="12" customHeight="1" thickBot="1" x14ac:dyDescent="0.3">
      <c r="A50" s="16" t="s">
        <v>435</v>
      </c>
      <c r="B50" s="304" t="s">
        <v>286</v>
      </c>
      <c r="C50" s="413"/>
    </row>
    <row r="51" spans="1:3" s="425" customFormat="1" ht="12" customHeight="1" thickBot="1" x14ac:dyDescent="0.3">
      <c r="A51" s="20" t="s">
        <v>23</v>
      </c>
      <c r="B51" s="21" t="s">
        <v>287</v>
      </c>
      <c r="C51" s="307">
        <f>SUM(C52:C56)</f>
        <v>0</v>
      </c>
    </row>
    <row r="52" spans="1:3" s="425" customFormat="1" ht="12" customHeight="1" x14ac:dyDescent="0.25">
      <c r="A52" s="15" t="s">
        <v>94</v>
      </c>
      <c r="B52" s="426" t="s">
        <v>291</v>
      </c>
      <c r="C52" s="470"/>
    </row>
    <row r="53" spans="1:3" s="425" customFormat="1" ht="12" customHeight="1" x14ac:dyDescent="0.25">
      <c r="A53" s="14" t="s">
        <v>95</v>
      </c>
      <c r="B53" s="427" t="s">
        <v>292</v>
      </c>
      <c r="C53" s="312"/>
    </row>
    <row r="54" spans="1:3" s="425" customFormat="1" ht="12" customHeight="1" x14ac:dyDescent="0.25">
      <c r="A54" s="14" t="s">
        <v>288</v>
      </c>
      <c r="B54" s="427" t="s">
        <v>293</v>
      </c>
      <c r="C54" s="312"/>
    </row>
    <row r="55" spans="1:3" s="425" customFormat="1" ht="12" customHeight="1" x14ac:dyDescent="0.25">
      <c r="A55" s="14" t="s">
        <v>289</v>
      </c>
      <c r="B55" s="427" t="s">
        <v>294</v>
      </c>
      <c r="C55" s="312"/>
    </row>
    <row r="56" spans="1:3" s="425" customFormat="1" ht="12" customHeight="1" thickBot="1" x14ac:dyDescent="0.3">
      <c r="A56" s="16" t="s">
        <v>290</v>
      </c>
      <c r="B56" s="304" t="s">
        <v>295</v>
      </c>
      <c r="C56" s="413"/>
    </row>
    <row r="57" spans="1:3" s="425" customFormat="1" ht="12" customHeight="1" thickBot="1" x14ac:dyDescent="0.3">
      <c r="A57" s="20" t="s">
        <v>180</v>
      </c>
      <c r="B57" s="21" t="s">
        <v>296</v>
      </c>
      <c r="C57" s="307">
        <f>SUM(C58:C60)</f>
        <v>0</v>
      </c>
    </row>
    <row r="58" spans="1:3" s="425" customFormat="1" ht="12" customHeight="1" x14ac:dyDescent="0.25">
      <c r="A58" s="15" t="s">
        <v>96</v>
      </c>
      <c r="B58" s="426" t="s">
        <v>297</v>
      </c>
      <c r="C58" s="310"/>
    </row>
    <row r="59" spans="1:3" s="425" customFormat="1" ht="12" customHeight="1" x14ac:dyDescent="0.25">
      <c r="A59" s="14" t="s">
        <v>97</v>
      </c>
      <c r="B59" s="427" t="s">
        <v>426</v>
      </c>
      <c r="C59" s="309"/>
    </row>
    <row r="60" spans="1:3" s="425" customFormat="1" ht="12" customHeight="1" x14ac:dyDescent="0.25">
      <c r="A60" s="14" t="s">
        <v>300</v>
      </c>
      <c r="B60" s="427" t="s">
        <v>298</v>
      </c>
      <c r="C60" s="309"/>
    </row>
    <row r="61" spans="1:3" s="425" customFormat="1" ht="12" customHeight="1" thickBot="1" x14ac:dyDescent="0.3">
      <c r="A61" s="16" t="s">
        <v>301</v>
      </c>
      <c r="B61" s="304" t="s">
        <v>299</v>
      </c>
      <c r="C61" s="311"/>
    </row>
    <row r="62" spans="1:3" s="425" customFormat="1" ht="12" customHeight="1" thickBot="1" x14ac:dyDescent="0.3">
      <c r="A62" s="20" t="s">
        <v>25</v>
      </c>
      <c r="B62" s="302" t="s">
        <v>302</v>
      </c>
      <c r="C62" s="307">
        <f>SUM(C63:C65)</f>
        <v>0</v>
      </c>
    </row>
    <row r="63" spans="1:3" s="425" customFormat="1" ht="12" customHeight="1" x14ac:dyDescent="0.25">
      <c r="A63" s="15" t="s">
        <v>181</v>
      </c>
      <c r="B63" s="426" t="s">
        <v>304</v>
      </c>
      <c r="C63" s="312"/>
    </row>
    <row r="64" spans="1:3" s="425" customFormat="1" ht="12" customHeight="1" x14ac:dyDescent="0.25">
      <c r="A64" s="14" t="s">
        <v>182</v>
      </c>
      <c r="B64" s="427" t="s">
        <v>427</v>
      </c>
      <c r="C64" s="312"/>
    </row>
    <row r="65" spans="1:3" s="425" customFormat="1" ht="12" customHeight="1" x14ac:dyDescent="0.25">
      <c r="A65" s="14" t="s">
        <v>231</v>
      </c>
      <c r="B65" s="427" t="s">
        <v>305</v>
      </c>
      <c r="C65" s="312"/>
    </row>
    <row r="66" spans="1:3" s="425" customFormat="1" ht="12" customHeight="1" thickBot="1" x14ac:dyDescent="0.3">
      <c r="A66" s="16" t="s">
        <v>303</v>
      </c>
      <c r="B66" s="304" t="s">
        <v>306</v>
      </c>
      <c r="C66" s="312"/>
    </row>
    <row r="67" spans="1:3" s="425" customFormat="1" ht="12" customHeight="1" thickBot="1" x14ac:dyDescent="0.3">
      <c r="A67" s="498" t="s">
        <v>476</v>
      </c>
      <c r="B67" s="21" t="s">
        <v>307</v>
      </c>
      <c r="C67" s="313">
        <f>+C10+C17+C24+C31+C39+C51+C57+C62</f>
        <v>18443841</v>
      </c>
    </row>
    <row r="68" spans="1:3" s="425" customFormat="1" ht="12" customHeight="1" thickBot="1" x14ac:dyDescent="0.3">
      <c r="A68" s="473" t="s">
        <v>308</v>
      </c>
      <c r="B68" s="302" t="s">
        <v>309</v>
      </c>
      <c r="C68" s="307">
        <f>SUM(C69:C71)</f>
        <v>0</v>
      </c>
    </row>
    <row r="69" spans="1:3" s="425" customFormat="1" ht="12" customHeight="1" x14ac:dyDescent="0.25">
      <c r="A69" s="15" t="s">
        <v>337</v>
      </c>
      <c r="B69" s="426" t="s">
        <v>310</v>
      </c>
      <c r="C69" s="312"/>
    </row>
    <row r="70" spans="1:3" s="425" customFormat="1" ht="12" customHeight="1" x14ac:dyDescent="0.25">
      <c r="A70" s="14" t="s">
        <v>346</v>
      </c>
      <c r="B70" s="427" t="s">
        <v>311</v>
      </c>
      <c r="C70" s="312"/>
    </row>
    <row r="71" spans="1:3" s="425" customFormat="1" ht="12" customHeight="1" thickBot="1" x14ac:dyDescent="0.3">
      <c r="A71" s="16" t="s">
        <v>347</v>
      </c>
      <c r="B71" s="492" t="s">
        <v>570</v>
      </c>
      <c r="C71" s="312"/>
    </row>
    <row r="72" spans="1:3" s="425" customFormat="1" ht="12" customHeight="1" thickBot="1" x14ac:dyDescent="0.3">
      <c r="A72" s="473" t="s">
        <v>313</v>
      </c>
      <c r="B72" s="302" t="s">
        <v>314</v>
      </c>
      <c r="C72" s="307">
        <f>SUM(C73:C76)</f>
        <v>0</v>
      </c>
    </row>
    <row r="73" spans="1:3" s="425" customFormat="1" ht="12" customHeight="1" x14ac:dyDescent="0.25">
      <c r="A73" s="15" t="s">
        <v>149</v>
      </c>
      <c r="B73" s="426" t="s">
        <v>315</v>
      </c>
      <c r="C73" s="312"/>
    </row>
    <row r="74" spans="1:3" s="425" customFormat="1" ht="12" customHeight="1" x14ac:dyDescent="0.25">
      <c r="A74" s="14" t="s">
        <v>150</v>
      </c>
      <c r="B74" s="427" t="s">
        <v>571</v>
      </c>
      <c r="C74" s="312"/>
    </row>
    <row r="75" spans="1:3" s="425" customFormat="1" ht="12" customHeight="1" x14ac:dyDescent="0.25">
      <c r="A75" s="16" t="s">
        <v>338</v>
      </c>
      <c r="B75" s="428" t="s">
        <v>316</v>
      </c>
      <c r="C75" s="413"/>
    </row>
    <row r="76" spans="1:3" s="425" customFormat="1" ht="12" customHeight="1" thickBot="1" x14ac:dyDescent="0.3">
      <c r="A76" s="18" t="s">
        <v>339</v>
      </c>
      <c r="B76" s="585" t="s">
        <v>572</v>
      </c>
      <c r="C76" s="586"/>
    </row>
    <row r="77" spans="1:3" s="425" customFormat="1" ht="12" customHeight="1" thickBot="1" x14ac:dyDescent="0.3">
      <c r="A77" s="473" t="s">
        <v>317</v>
      </c>
      <c r="B77" s="302" t="s">
        <v>318</v>
      </c>
      <c r="C77" s="307">
        <f>SUM(C78:C79)</f>
        <v>44000000</v>
      </c>
    </row>
    <row r="78" spans="1:3" s="425" customFormat="1" ht="12" customHeight="1" x14ac:dyDescent="0.25">
      <c r="A78" s="17" t="s">
        <v>340</v>
      </c>
      <c r="B78" s="1426" t="s">
        <v>319</v>
      </c>
      <c r="C78" s="1427">
        <v>44000000</v>
      </c>
    </row>
    <row r="79" spans="1:3" s="425" customFormat="1" ht="12" customHeight="1" thickBot="1" x14ac:dyDescent="0.3">
      <c r="A79" s="18" t="s">
        <v>341</v>
      </c>
      <c r="B79" s="585" t="s">
        <v>320</v>
      </c>
      <c r="C79" s="586"/>
    </row>
    <row r="80" spans="1:3" s="425" customFormat="1" ht="12" customHeight="1" thickBot="1" x14ac:dyDescent="0.3">
      <c r="A80" s="473" t="s">
        <v>321</v>
      </c>
      <c r="B80" s="302" t="s">
        <v>322</v>
      </c>
      <c r="C80" s="307">
        <f>SUM(C81:C83)</f>
        <v>0</v>
      </c>
    </row>
    <row r="81" spans="1:3" s="425" customFormat="1" ht="12" customHeight="1" x14ac:dyDescent="0.25">
      <c r="A81" s="15" t="s">
        <v>342</v>
      </c>
      <c r="B81" s="426" t="s">
        <v>323</v>
      </c>
      <c r="C81" s="312"/>
    </row>
    <row r="82" spans="1:3" s="425" customFormat="1" ht="12" customHeight="1" x14ac:dyDescent="0.25">
      <c r="A82" s="14" t="s">
        <v>343</v>
      </c>
      <c r="B82" s="427" t="s">
        <v>324</v>
      </c>
      <c r="C82" s="312"/>
    </row>
    <row r="83" spans="1:3" s="425" customFormat="1" ht="12" customHeight="1" thickBot="1" x14ac:dyDescent="0.3">
      <c r="A83" s="18" t="s">
        <v>344</v>
      </c>
      <c r="B83" s="585" t="s">
        <v>573</v>
      </c>
      <c r="C83" s="586"/>
    </row>
    <row r="84" spans="1:3" s="425" customFormat="1" ht="12" customHeight="1" thickBot="1" x14ac:dyDescent="0.3">
      <c r="A84" s="473" t="s">
        <v>325</v>
      </c>
      <c r="B84" s="302" t="s">
        <v>345</v>
      </c>
      <c r="C84" s="307">
        <f>SUM(C85:C88)</f>
        <v>0</v>
      </c>
    </row>
    <row r="85" spans="1:3" s="425" customFormat="1" ht="12" customHeight="1" x14ac:dyDescent="0.25">
      <c r="A85" s="430" t="s">
        <v>326</v>
      </c>
      <c r="B85" s="426" t="s">
        <v>327</v>
      </c>
      <c r="C85" s="312"/>
    </row>
    <row r="86" spans="1:3" s="425" customFormat="1" ht="12" customHeight="1" x14ac:dyDescent="0.25">
      <c r="A86" s="431" t="s">
        <v>328</v>
      </c>
      <c r="B86" s="427" t="s">
        <v>329</v>
      </c>
      <c r="C86" s="312"/>
    </row>
    <row r="87" spans="1:3" s="425" customFormat="1" ht="12" customHeight="1" x14ac:dyDescent="0.25">
      <c r="A87" s="431" t="s">
        <v>330</v>
      </c>
      <c r="B87" s="427" t="s">
        <v>331</v>
      </c>
      <c r="C87" s="312"/>
    </row>
    <row r="88" spans="1:3" s="425" customFormat="1" ht="12" customHeight="1" thickBot="1" x14ac:dyDescent="0.3">
      <c r="A88" s="432" t="s">
        <v>332</v>
      </c>
      <c r="B88" s="304" t="s">
        <v>333</v>
      </c>
      <c r="C88" s="312"/>
    </row>
    <row r="89" spans="1:3" s="425" customFormat="1" ht="12" customHeight="1" thickBot="1" x14ac:dyDescent="0.3">
      <c r="A89" s="473" t="s">
        <v>334</v>
      </c>
      <c r="B89" s="302" t="s">
        <v>475</v>
      </c>
      <c r="C89" s="471"/>
    </row>
    <row r="90" spans="1:3" s="425" customFormat="1" ht="13.5" customHeight="1" thickBot="1" x14ac:dyDescent="0.3">
      <c r="A90" s="473" t="s">
        <v>336</v>
      </c>
      <c r="B90" s="302" t="s">
        <v>335</v>
      </c>
      <c r="C90" s="471"/>
    </row>
    <row r="91" spans="1:3" s="425" customFormat="1" ht="15.75" customHeight="1" thickBot="1" x14ac:dyDescent="0.3">
      <c r="A91" s="473" t="s">
        <v>348</v>
      </c>
      <c r="B91" s="433" t="s">
        <v>478</v>
      </c>
      <c r="C91" s="313">
        <f>+C68+C72+C77+C80+C84+C90+C89</f>
        <v>44000000</v>
      </c>
    </row>
    <row r="92" spans="1:3" s="425" customFormat="1" ht="16.5" customHeight="1" thickBot="1" x14ac:dyDescent="0.3">
      <c r="A92" s="474" t="s">
        <v>477</v>
      </c>
      <c r="B92" s="434" t="s">
        <v>479</v>
      </c>
      <c r="C92" s="313">
        <f>+C67+C91</f>
        <v>62443841</v>
      </c>
    </row>
    <row r="93" spans="1:3" s="425" customFormat="1" ht="11.1" customHeight="1" x14ac:dyDescent="0.25">
      <c r="A93" s="5"/>
      <c r="B93" s="6"/>
      <c r="C93" s="314"/>
    </row>
    <row r="94" spans="1:3" ht="16.5" customHeight="1" x14ac:dyDescent="0.3">
      <c r="A94" s="1596" t="s">
        <v>47</v>
      </c>
      <c r="B94" s="1596"/>
      <c r="C94" s="1596"/>
    </row>
    <row r="95" spans="1:3" s="435" customFormat="1" ht="16.5" customHeight="1" thickBot="1" x14ac:dyDescent="0.35">
      <c r="A95" s="1593" t="s">
        <v>153</v>
      </c>
      <c r="B95" s="1593"/>
      <c r="C95" s="593" t="str">
        <f>C7</f>
        <v>Forintban!</v>
      </c>
    </row>
    <row r="96" spans="1:3" ht="38.1" customHeight="1" thickBot="1" x14ac:dyDescent="0.35">
      <c r="A96" s="578" t="s">
        <v>69</v>
      </c>
      <c r="B96" s="579" t="s">
        <v>48</v>
      </c>
      <c r="C96" s="580" t="str">
        <f>+C8</f>
        <v>2019. évi előirányzat</v>
      </c>
    </row>
    <row r="97" spans="1:3" s="424" customFormat="1" ht="12" customHeight="1" thickBot="1" x14ac:dyDescent="0.25">
      <c r="A97" s="578"/>
      <c r="B97" s="579" t="s">
        <v>493</v>
      </c>
      <c r="C97" s="580" t="s">
        <v>494</v>
      </c>
    </row>
    <row r="98" spans="1:3" ht="12" customHeight="1" thickBot="1" x14ac:dyDescent="0.35">
      <c r="A98" s="22" t="s">
        <v>18</v>
      </c>
      <c r="B98" s="28" t="s">
        <v>437</v>
      </c>
      <c r="C98" s="306">
        <f>C99+C100+C101+C102+C103+C116</f>
        <v>20328318</v>
      </c>
    </row>
    <row r="99" spans="1:3" ht="12" customHeight="1" x14ac:dyDescent="0.3">
      <c r="A99" s="17" t="s">
        <v>98</v>
      </c>
      <c r="B99" s="10" t="s">
        <v>49</v>
      </c>
      <c r="C99" s="308">
        <v>7296102</v>
      </c>
    </row>
    <row r="100" spans="1:3" ht="12" customHeight="1" x14ac:dyDescent="0.3">
      <c r="A100" s="14" t="s">
        <v>99</v>
      </c>
      <c r="B100" s="8" t="s">
        <v>183</v>
      </c>
      <c r="C100" s="309">
        <v>1465908</v>
      </c>
    </row>
    <row r="101" spans="1:3" ht="12" customHeight="1" x14ac:dyDescent="0.3">
      <c r="A101" s="14" t="s">
        <v>100</v>
      </c>
      <c r="B101" s="8" t="s">
        <v>140</v>
      </c>
      <c r="C101" s="311">
        <v>9800000</v>
      </c>
    </row>
    <row r="102" spans="1:3" ht="12" customHeight="1" x14ac:dyDescent="0.3">
      <c r="A102" s="14" t="s">
        <v>101</v>
      </c>
      <c r="B102" s="11" t="s">
        <v>184</v>
      </c>
      <c r="C102" s="311">
        <v>100000</v>
      </c>
    </row>
    <row r="103" spans="1:3" ht="12" customHeight="1" x14ac:dyDescent="0.3">
      <c r="A103" s="14" t="s">
        <v>112</v>
      </c>
      <c r="B103" s="19" t="s">
        <v>185</v>
      </c>
      <c r="C103" s="311">
        <v>1407863</v>
      </c>
    </row>
    <row r="104" spans="1:3" ht="12" customHeight="1" x14ac:dyDescent="0.3">
      <c r="A104" s="14" t="s">
        <v>102</v>
      </c>
      <c r="B104" s="8" t="s">
        <v>442</v>
      </c>
      <c r="C104" s="311"/>
    </row>
    <row r="105" spans="1:3" ht="12" customHeight="1" x14ac:dyDescent="0.3">
      <c r="A105" s="14" t="s">
        <v>103</v>
      </c>
      <c r="B105" s="148" t="s">
        <v>441</v>
      </c>
      <c r="C105" s="311"/>
    </row>
    <row r="106" spans="1:3" ht="12" customHeight="1" x14ac:dyDescent="0.3">
      <c r="A106" s="14" t="s">
        <v>113</v>
      </c>
      <c r="B106" s="148" t="s">
        <v>440</v>
      </c>
      <c r="C106" s="311"/>
    </row>
    <row r="107" spans="1:3" ht="12" customHeight="1" x14ac:dyDescent="0.3">
      <c r="A107" s="14" t="s">
        <v>114</v>
      </c>
      <c r="B107" s="146" t="s">
        <v>351</v>
      </c>
      <c r="C107" s="311"/>
    </row>
    <row r="108" spans="1:3" ht="12" customHeight="1" x14ac:dyDescent="0.3">
      <c r="A108" s="14" t="s">
        <v>115</v>
      </c>
      <c r="B108" s="147" t="s">
        <v>352</v>
      </c>
      <c r="C108" s="311"/>
    </row>
    <row r="109" spans="1:3" ht="12" customHeight="1" x14ac:dyDescent="0.3">
      <c r="A109" s="14" t="s">
        <v>116</v>
      </c>
      <c r="B109" s="147" t="s">
        <v>353</v>
      </c>
      <c r="C109" s="311"/>
    </row>
    <row r="110" spans="1:3" ht="12" customHeight="1" x14ac:dyDescent="0.3">
      <c r="A110" s="14" t="s">
        <v>118</v>
      </c>
      <c r="B110" s="146" t="s">
        <v>354</v>
      </c>
      <c r="C110" s="311">
        <v>1360000</v>
      </c>
    </row>
    <row r="111" spans="1:3" ht="12" customHeight="1" x14ac:dyDescent="0.3">
      <c r="A111" s="14" t="s">
        <v>186</v>
      </c>
      <c r="B111" s="146" t="s">
        <v>355</v>
      </c>
      <c r="C111" s="311"/>
    </row>
    <row r="112" spans="1:3" ht="12" customHeight="1" x14ac:dyDescent="0.3">
      <c r="A112" s="14" t="s">
        <v>349</v>
      </c>
      <c r="B112" s="147" t="s">
        <v>356</v>
      </c>
      <c r="C112" s="311"/>
    </row>
    <row r="113" spans="1:3" ht="12" customHeight="1" x14ac:dyDescent="0.3">
      <c r="A113" s="13" t="s">
        <v>350</v>
      </c>
      <c r="B113" s="148" t="s">
        <v>357</v>
      </c>
      <c r="C113" s="311"/>
    </row>
    <row r="114" spans="1:3" ht="12" customHeight="1" x14ac:dyDescent="0.3">
      <c r="A114" s="14" t="s">
        <v>438</v>
      </c>
      <c r="B114" s="148" t="s">
        <v>358</v>
      </c>
      <c r="C114" s="311"/>
    </row>
    <row r="115" spans="1:3" ht="12" customHeight="1" x14ac:dyDescent="0.3">
      <c r="A115" s="16" t="s">
        <v>439</v>
      </c>
      <c r="B115" s="148" t="s">
        <v>359</v>
      </c>
      <c r="C115" s="311">
        <v>47863</v>
      </c>
    </row>
    <row r="116" spans="1:3" ht="12" customHeight="1" x14ac:dyDescent="0.3">
      <c r="A116" s="14" t="s">
        <v>443</v>
      </c>
      <c r="B116" s="11" t="s">
        <v>50</v>
      </c>
      <c r="C116" s="309">
        <v>258445</v>
      </c>
    </row>
    <row r="117" spans="1:3" ht="12" customHeight="1" x14ac:dyDescent="0.3">
      <c r="A117" s="14" t="s">
        <v>444</v>
      </c>
      <c r="B117" s="8" t="s">
        <v>446</v>
      </c>
      <c r="C117" s="309">
        <v>258445</v>
      </c>
    </row>
    <row r="118" spans="1:3" ht="12" customHeight="1" thickBot="1" x14ac:dyDescent="0.35">
      <c r="A118" s="18" t="s">
        <v>445</v>
      </c>
      <c r="B118" s="496" t="s">
        <v>447</v>
      </c>
      <c r="C118" s="315"/>
    </row>
    <row r="119" spans="1:3" ht="12" customHeight="1" thickBot="1" x14ac:dyDescent="0.35">
      <c r="A119" s="493" t="s">
        <v>19</v>
      </c>
      <c r="B119" s="494" t="s">
        <v>360</v>
      </c>
      <c r="C119" s="495">
        <f>+C120+C122+C124</f>
        <v>41670169</v>
      </c>
    </row>
    <row r="120" spans="1:3" ht="12" customHeight="1" x14ac:dyDescent="0.3">
      <c r="A120" s="15" t="s">
        <v>104</v>
      </c>
      <c r="B120" s="8" t="s">
        <v>230</v>
      </c>
      <c r="C120" s="310">
        <v>19215800</v>
      </c>
    </row>
    <row r="121" spans="1:3" ht="12" customHeight="1" x14ac:dyDescent="0.3">
      <c r="A121" s="15" t="s">
        <v>105</v>
      </c>
      <c r="B121" s="12" t="s">
        <v>364</v>
      </c>
      <c r="C121" s="310"/>
    </row>
    <row r="122" spans="1:3" ht="12" customHeight="1" x14ac:dyDescent="0.3">
      <c r="A122" s="15" t="s">
        <v>106</v>
      </c>
      <c r="B122" s="12" t="s">
        <v>187</v>
      </c>
      <c r="C122" s="309">
        <v>22454369</v>
      </c>
    </row>
    <row r="123" spans="1:3" ht="12" customHeight="1" x14ac:dyDescent="0.3">
      <c r="A123" s="15" t="s">
        <v>107</v>
      </c>
      <c r="B123" s="12" t="s">
        <v>365</v>
      </c>
      <c r="C123" s="274"/>
    </row>
    <row r="124" spans="1:3" ht="12" customHeight="1" x14ac:dyDescent="0.3">
      <c r="A124" s="15" t="s">
        <v>108</v>
      </c>
      <c r="B124" s="304" t="s">
        <v>575</v>
      </c>
      <c r="C124" s="274"/>
    </row>
    <row r="125" spans="1:3" ht="12" customHeight="1" x14ac:dyDescent="0.3">
      <c r="A125" s="15" t="s">
        <v>117</v>
      </c>
      <c r="B125" s="303" t="s">
        <v>428</v>
      </c>
      <c r="C125" s="274"/>
    </row>
    <row r="126" spans="1:3" ht="12" customHeight="1" x14ac:dyDescent="0.3">
      <c r="A126" s="15" t="s">
        <v>119</v>
      </c>
      <c r="B126" s="422" t="s">
        <v>370</v>
      </c>
      <c r="C126" s="274"/>
    </row>
    <row r="127" spans="1:3" x14ac:dyDescent="0.3">
      <c r="A127" s="15" t="s">
        <v>188</v>
      </c>
      <c r="B127" s="147" t="s">
        <v>353</v>
      </c>
      <c r="C127" s="274"/>
    </row>
    <row r="128" spans="1:3" ht="12" customHeight="1" x14ac:dyDescent="0.3">
      <c r="A128" s="15" t="s">
        <v>189</v>
      </c>
      <c r="B128" s="147" t="s">
        <v>369</v>
      </c>
      <c r="C128" s="274"/>
    </row>
    <row r="129" spans="1:3" ht="12" customHeight="1" x14ac:dyDescent="0.3">
      <c r="A129" s="15" t="s">
        <v>190</v>
      </c>
      <c r="B129" s="147" t="s">
        <v>368</v>
      </c>
      <c r="C129" s="274"/>
    </row>
    <row r="130" spans="1:3" ht="12" customHeight="1" x14ac:dyDescent="0.3">
      <c r="A130" s="15" t="s">
        <v>361</v>
      </c>
      <c r="B130" s="147" t="s">
        <v>356</v>
      </c>
      <c r="C130" s="274"/>
    </row>
    <row r="131" spans="1:3" ht="12" customHeight="1" x14ac:dyDescent="0.3">
      <c r="A131" s="15" t="s">
        <v>362</v>
      </c>
      <c r="B131" s="147" t="s">
        <v>367</v>
      </c>
      <c r="C131" s="274"/>
    </row>
    <row r="132" spans="1:3" ht="16.2" thickBot="1" x14ac:dyDescent="0.35">
      <c r="A132" s="13" t="s">
        <v>363</v>
      </c>
      <c r="B132" s="147" t="s">
        <v>366</v>
      </c>
      <c r="C132" s="276"/>
    </row>
    <row r="133" spans="1:3" ht="12" customHeight="1" thickBot="1" x14ac:dyDescent="0.35">
      <c r="A133" s="20" t="s">
        <v>20</v>
      </c>
      <c r="B133" s="128" t="s">
        <v>448</v>
      </c>
      <c r="C133" s="307">
        <f>+C98+C119</f>
        <v>61998487</v>
      </c>
    </row>
    <row r="134" spans="1:3" ht="12" customHeight="1" thickBot="1" x14ac:dyDescent="0.35">
      <c r="A134" s="20" t="s">
        <v>21</v>
      </c>
      <c r="B134" s="128" t="s">
        <v>449</v>
      </c>
      <c r="C134" s="307">
        <f>+C135+C136+C137</f>
        <v>0</v>
      </c>
    </row>
    <row r="135" spans="1:3" ht="12" customHeight="1" x14ac:dyDescent="0.3">
      <c r="A135" s="15" t="s">
        <v>268</v>
      </c>
      <c r="B135" s="12" t="s">
        <v>456</v>
      </c>
      <c r="C135" s="274"/>
    </row>
    <row r="136" spans="1:3" ht="12" customHeight="1" x14ac:dyDescent="0.3">
      <c r="A136" s="15" t="s">
        <v>269</v>
      </c>
      <c r="B136" s="12" t="s">
        <v>457</v>
      </c>
      <c r="C136" s="274"/>
    </row>
    <row r="137" spans="1:3" ht="12" customHeight="1" thickBot="1" x14ac:dyDescent="0.35">
      <c r="A137" s="13" t="s">
        <v>270</v>
      </c>
      <c r="B137" s="12" t="s">
        <v>458</v>
      </c>
      <c r="C137" s="274"/>
    </row>
    <row r="138" spans="1:3" ht="12" customHeight="1" thickBot="1" x14ac:dyDescent="0.35">
      <c r="A138" s="20" t="s">
        <v>22</v>
      </c>
      <c r="B138" s="128" t="s">
        <v>450</v>
      </c>
      <c r="C138" s="307">
        <f>SUM(C139:C144)</f>
        <v>0</v>
      </c>
    </row>
    <row r="139" spans="1:3" ht="12" customHeight="1" x14ac:dyDescent="0.3">
      <c r="A139" s="15" t="s">
        <v>91</v>
      </c>
      <c r="B139" s="9" t="s">
        <v>459</v>
      </c>
      <c r="C139" s="274"/>
    </row>
    <row r="140" spans="1:3" ht="12" customHeight="1" x14ac:dyDescent="0.3">
      <c r="A140" s="15" t="s">
        <v>92</v>
      </c>
      <c r="B140" s="9" t="s">
        <v>451</v>
      </c>
      <c r="C140" s="274"/>
    </row>
    <row r="141" spans="1:3" ht="12" customHeight="1" x14ac:dyDescent="0.3">
      <c r="A141" s="15" t="s">
        <v>93</v>
      </c>
      <c r="B141" s="9" t="s">
        <v>452</v>
      </c>
      <c r="C141" s="274"/>
    </row>
    <row r="142" spans="1:3" ht="12" customHeight="1" x14ac:dyDescent="0.3">
      <c r="A142" s="15" t="s">
        <v>175</v>
      </c>
      <c r="B142" s="9" t="s">
        <v>453</v>
      </c>
      <c r="C142" s="274"/>
    </row>
    <row r="143" spans="1:3" ht="12" customHeight="1" x14ac:dyDescent="0.3">
      <c r="A143" s="13" t="s">
        <v>176</v>
      </c>
      <c r="B143" s="7" t="s">
        <v>454</v>
      </c>
      <c r="C143" s="276"/>
    </row>
    <row r="144" spans="1:3" ht="12" customHeight="1" thickBot="1" x14ac:dyDescent="0.35">
      <c r="A144" s="18" t="s">
        <v>177</v>
      </c>
      <c r="B144" s="860" t="s">
        <v>455</v>
      </c>
      <c r="C144" s="503"/>
    </row>
    <row r="145" spans="1:9" ht="12" customHeight="1" thickBot="1" x14ac:dyDescent="0.35">
      <c r="A145" s="20" t="s">
        <v>23</v>
      </c>
      <c r="B145" s="128" t="s">
        <v>463</v>
      </c>
      <c r="C145" s="313">
        <f>+C146+C147+C148+C149</f>
        <v>445354</v>
      </c>
    </row>
    <row r="146" spans="1:9" ht="12" customHeight="1" x14ac:dyDescent="0.3">
      <c r="A146" s="15" t="s">
        <v>94</v>
      </c>
      <c r="B146" s="9" t="s">
        <v>371</v>
      </c>
      <c r="C146" s="274"/>
    </row>
    <row r="147" spans="1:9" ht="12" customHeight="1" x14ac:dyDescent="0.3">
      <c r="A147" s="15" t="s">
        <v>95</v>
      </c>
      <c r="B147" s="9" t="s">
        <v>372</v>
      </c>
      <c r="C147" s="274">
        <v>445354</v>
      </c>
    </row>
    <row r="148" spans="1:9" ht="12" customHeight="1" x14ac:dyDescent="0.3">
      <c r="A148" s="13" t="s">
        <v>288</v>
      </c>
      <c r="B148" s="7" t="s">
        <v>464</v>
      </c>
      <c r="C148" s="276"/>
    </row>
    <row r="149" spans="1:9" ht="12" customHeight="1" thickBot="1" x14ac:dyDescent="0.35">
      <c r="A149" s="18" t="s">
        <v>289</v>
      </c>
      <c r="B149" s="860" t="s">
        <v>390</v>
      </c>
      <c r="C149" s="503"/>
    </row>
    <row r="150" spans="1:9" ht="12" customHeight="1" thickBot="1" x14ac:dyDescent="0.35">
      <c r="A150" s="20" t="s">
        <v>24</v>
      </c>
      <c r="B150" s="128" t="s">
        <v>465</v>
      </c>
      <c r="C150" s="316">
        <f>SUM(C151:C155)</f>
        <v>0</v>
      </c>
    </row>
    <row r="151" spans="1:9" ht="12" customHeight="1" x14ac:dyDescent="0.3">
      <c r="A151" s="15" t="s">
        <v>96</v>
      </c>
      <c r="B151" s="9" t="s">
        <v>460</v>
      </c>
      <c r="C151" s="274"/>
    </row>
    <row r="152" spans="1:9" ht="12" customHeight="1" x14ac:dyDescent="0.3">
      <c r="A152" s="15" t="s">
        <v>97</v>
      </c>
      <c r="B152" s="9" t="s">
        <v>467</v>
      </c>
      <c r="C152" s="274"/>
    </row>
    <row r="153" spans="1:9" ht="12" customHeight="1" x14ac:dyDescent="0.3">
      <c r="A153" s="15" t="s">
        <v>300</v>
      </c>
      <c r="B153" s="9" t="s">
        <v>462</v>
      </c>
      <c r="C153" s="274"/>
    </row>
    <row r="154" spans="1:9" ht="12" customHeight="1" x14ac:dyDescent="0.3">
      <c r="A154" s="15" t="s">
        <v>301</v>
      </c>
      <c r="B154" s="9" t="s">
        <v>518</v>
      </c>
      <c r="C154" s="274"/>
    </row>
    <row r="155" spans="1:9" ht="12" customHeight="1" thickBot="1" x14ac:dyDescent="0.35">
      <c r="A155" s="15" t="s">
        <v>466</v>
      </c>
      <c r="B155" s="9" t="s">
        <v>469</v>
      </c>
      <c r="C155" s="274"/>
    </row>
    <row r="156" spans="1:9" ht="12" customHeight="1" thickBot="1" x14ac:dyDescent="0.35">
      <c r="A156" s="20" t="s">
        <v>25</v>
      </c>
      <c r="B156" s="128" t="s">
        <v>470</v>
      </c>
      <c r="C156" s="497"/>
    </row>
    <row r="157" spans="1:9" ht="12" customHeight="1" thickBot="1" x14ac:dyDescent="0.35">
      <c r="A157" s="20" t="s">
        <v>26</v>
      </c>
      <c r="B157" s="128" t="s">
        <v>471</v>
      </c>
      <c r="C157" s="497"/>
    </row>
    <row r="158" spans="1:9" ht="15.15" customHeight="1" thickBot="1" x14ac:dyDescent="0.35">
      <c r="A158" s="20" t="s">
        <v>27</v>
      </c>
      <c r="B158" s="128" t="s">
        <v>473</v>
      </c>
      <c r="C158" s="587">
        <f>+C134+C138+C145+C150+C156+C157</f>
        <v>445354</v>
      </c>
      <c r="F158" s="437"/>
      <c r="G158" s="438"/>
      <c r="H158" s="438"/>
      <c r="I158" s="438"/>
    </row>
    <row r="159" spans="1:9" s="425" customFormat="1" ht="17.25" customHeight="1" thickBot="1" x14ac:dyDescent="0.3">
      <c r="A159" s="305" t="s">
        <v>28</v>
      </c>
      <c r="B159" s="588" t="s">
        <v>472</v>
      </c>
      <c r="C159" s="587">
        <f>+C133+C158</f>
        <v>62443841</v>
      </c>
    </row>
    <row r="160" spans="1:9" ht="15.9" customHeight="1" x14ac:dyDescent="0.3">
      <c r="A160" s="651"/>
      <c r="B160" s="651"/>
      <c r="C160" s="652">
        <f>C92-C159</f>
        <v>0</v>
      </c>
    </row>
    <row r="161" spans="1:4" x14ac:dyDescent="0.3">
      <c r="A161" s="1594" t="s">
        <v>373</v>
      </c>
      <c r="B161" s="1594"/>
      <c r="C161" s="1594"/>
    </row>
    <row r="162" spans="1:4" ht="15.15" customHeight="1" thickBot="1" x14ac:dyDescent="0.35">
      <c r="A162" s="1595" t="s">
        <v>154</v>
      </c>
      <c r="B162" s="1595"/>
      <c r="C162" s="594" t="str">
        <f>C95</f>
        <v>Forintban!</v>
      </c>
    </row>
    <row r="163" spans="1:4" ht="13.5" customHeight="1" thickBot="1" x14ac:dyDescent="0.35">
      <c r="A163" s="20">
        <v>1</v>
      </c>
      <c r="B163" s="27" t="s">
        <v>474</v>
      </c>
      <c r="C163" s="307">
        <f>+C67-C133</f>
        <v>-43554646</v>
      </c>
      <c r="D163" s="439"/>
    </row>
    <row r="164" spans="1:4" ht="27.75" customHeight="1" thickBot="1" x14ac:dyDescent="0.35">
      <c r="A164" s="20" t="s">
        <v>19</v>
      </c>
      <c r="B164" s="27" t="s">
        <v>480</v>
      </c>
      <c r="C164" s="307">
        <f>C91-C158</f>
        <v>43554646</v>
      </c>
    </row>
  </sheetData>
  <mergeCells count="7">
    <mergeCell ref="A162:B162"/>
    <mergeCell ref="A94:C94"/>
    <mergeCell ref="B1:C1"/>
    <mergeCell ref="A6:C6"/>
    <mergeCell ref="A7:B7"/>
    <mergeCell ref="A95:B95"/>
    <mergeCell ref="A161:C161"/>
  </mergeCells>
  <phoneticPr fontId="0" type="noConversion"/>
  <printOptions horizontalCentered="1"/>
  <pageMargins left="0.6692913385826772" right="0.6692913385826772" top="0.86614173228346458" bottom="0.86614173228346458" header="0" footer="0"/>
  <pageSetup paperSize="9" scale="74" fitToHeight="2" orientation="portrait" r:id="rId1"/>
  <headerFooter alignWithMargins="0"/>
  <rowBreaks count="2" manualBreakCount="2">
    <brk id="67" max="2" man="1"/>
    <brk id="144" max="2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</sheetPr>
  <dimension ref="A1:C60"/>
  <sheetViews>
    <sheetView zoomScale="120" zoomScaleNormal="120" workbookViewId="0">
      <selection activeCell="H56" sqref="H56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CONCATENATE("9.6.3. melléklet ",ALAPADATOK!A7," ",ALAPADATOK!B7," ",ALAPADATOK!C7," ",ALAPADATOK!D7," ",ALAPADATOK!E7," ",ALAPADATOK!F7," ",ALAPADATOK!G7," ",ALAPADATOK!H7)</f>
        <v>9.6.3.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'KV_9.6.sz.mell'!B2</f>
        <v>4 kvi név</v>
      </c>
      <c r="C2" s="376" t="s">
        <v>613</v>
      </c>
    </row>
    <row r="3" spans="1:3" s="465" customFormat="1" ht="23.4" thickBot="1" x14ac:dyDescent="0.3">
      <c r="A3" s="459" t="s">
        <v>203</v>
      </c>
      <c r="B3" s="605" t="s">
        <v>530</v>
      </c>
      <c r="C3" s="377" t="s">
        <v>431</v>
      </c>
    </row>
    <row r="4" spans="1:3" s="466" customFormat="1" ht="15.9" customHeight="1" thickBot="1" x14ac:dyDescent="0.35">
      <c r="A4" s="235"/>
      <c r="B4" s="235"/>
      <c r="C4" s="236" t="str">
        <f>'KV_9.6.2.sz.mell'!C4</f>
        <v>Forintban!</v>
      </c>
    </row>
    <row r="5" spans="1:3" ht="13.8" thickBot="1" x14ac:dyDescent="0.3">
      <c r="A5" s="418" t="s">
        <v>205</v>
      </c>
      <c r="B5" s="237" t="s">
        <v>563</v>
      </c>
      <c r="C5" s="569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CONCATENATE("9.7. melléklet ",ALAPADATOK!A7," ",ALAPADATOK!B7," ",ALAPADATOK!C7," ",ALAPADATOK!D7," ",ALAPADATOK!E7," ",ALAPADATOK!F7," ",ALAPADATOK!G7," ",ALAPADATOK!H7)</f>
        <v>9.7.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CONCATENATE(ALAPADATOK!B21)</f>
        <v>5 kvi név</v>
      </c>
      <c r="C2" s="376" t="s">
        <v>614</v>
      </c>
    </row>
    <row r="3" spans="1:3" s="465" customFormat="1" ht="23.4" thickBot="1" x14ac:dyDescent="0.3">
      <c r="A3" s="459" t="s">
        <v>203</v>
      </c>
      <c r="B3" s="605" t="s">
        <v>398</v>
      </c>
      <c r="C3" s="377" t="s">
        <v>54</v>
      </c>
    </row>
    <row r="4" spans="1:3" s="466" customFormat="1" ht="15.9" customHeight="1" thickBot="1" x14ac:dyDescent="0.35">
      <c r="A4" s="235"/>
      <c r="B4" s="235"/>
      <c r="C4" s="236" t="str">
        <f>'KV_9.2.3.sz.mell'!C4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CONCATENATE("9.7.1. melléklet ",ALAPADATOK!A7," ",ALAPADATOK!B7," ",ALAPADATOK!C7," ",ALAPADATOK!D7," ",ALAPADATOK!E7," ",ALAPADATOK!F7," ",ALAPADATOK!G7," ",ALAPADATOK!H7)</f>
        <v>9.7.1.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'KV_9.7.sz.mell'!B2</f>
        <v>5 kvi név</v>
      </c>
      <c r="C2" s="376" t="s">
        <v>614</v>
      </c>
    </row>
    <row r="3" spans="1:3" s="465" customFormat="1" ht="23.4" thickBot="1" x14ac:dyDescent="0.3">
      <c r="A3" s="459" t="s">
        <v>203</v>
      </c>
      <c r="B3" s="605" t="s">
        <v>417</v>
      </c>
      <c r="C3" s="377" t="s">
        <v>59</v>
      </c>
    </row>
    <row r="4" spans="1:3" s="466" customFormat="1" ht="15.9" customHeight="1" thickBot="1" x14ac:dyDescent="0.35">
      <c r="A4" s="235"/>
      <c r="B4" s="235"/>
      <c r="C4" s="236" t="str">
        <f>'KV_9.7.sz.mell'!C4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</sheetPr>
  <dimension ref="A1:C60"/>
  <sheetViews>
    <sheetView zoomScale="120" zoomScaleNormal="120" workbookViewId="0">
      <selection activeCell="C54" sqref="C54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CONCATENATE("9.7.2. melléklet ",ALAPADATOK!A7," ",ALAPADATOK!B7," ",ALAPADATOK!C7," ",ALAPADATOK!D7," ",ALAPADATOK!E7," ",ALAPADATOK!F7," ",ALAPADATOK!G7," ",ALAPADATOK!H7)</f>
        <v>9.7.2.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'KV_9.7.sz.mell'!B2</f>
        <v>5 kvi név</v>
      </c>
      <c r="C2" s="376" t="s">
        <v>614</v>
      </c>
    </row>
    <row r="3" spans="1:3" s="465" customFormat="1" ht="23.4" thickBot="1" x14ac:dyDescent="0.3">
      <c r="A3" s="459" t="s">
        <v>203</v>
      </c>
      <c r="B3" s="605" t="s">
        <v>418</v>
      </c>
      <c r="C3" s="377" t="s">
        <v>60</v>
      </c>
    </row>
    <row r="4" spans="1:3" s="466" customFormat="1" ht="15.9" customHeight="1" thickBot="1" x14ac:dyDescent="0.35">
      <c r="A4" s="235"/>
      <c r="B4" s="235"/>
      <c r="C4" s="236" t="str">
        <f>'KV_9.7.1.sz.mell'!C4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CONCATENATE("9.7.3. melléklet ",ALAPADATOK!A7," ",ALAPADATOK!B7," ",ALAPADATOK!C7," ",ALAPADATOK!D7," ",ALAPADATOK!E7," ",ALAPADATOK!F7," ",ALAPADATOK!G7," ",ALAPADATOK!H7)</f>
        <v>9.7.3.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'KV_9.7.sz.mell'!B2</f>
        <v>5 kvi név</v>
      </c>
      <c r="C2" s="376" t="s">
        <v>614</v>
      </c>
    </row>
    <row r="3" spans="1:3" s="465" customFormat="1" ht="23.4" thickBot="1" x14ac:dyDescent="0.3">
      <c r="A3" s="459" t="s">
        <v>203</v>
      </c>
      <c r="B3" s="605" t="s">
        <v>530</v>
      </c>
      <c r="C3" s="377" t="s">
        <v>431</v>
      </c>
    </row>
    <row r="4" spans="1:3" s="466" customFormat="1" ht="15.9" customHeight="1" thickBot="1" x14ac:dyDescent="0.35">
      <c r="A4" s="235"/>
      <c r="B4" s="235"/>
      <c r="C4" s="236" t="str">
        <f>'KV_9.7.2.sz.mell'!C4</f>
        <v>Forintban!</v>
      </c>
    </row>
    <row r="5" spans="1:3" ht="13.8" thickBot="1" x14ac:dyDescent="0.3">
      <c r="A5" s="418" t="s">
        <v>205</v>
      </c>
      <c r="B5" s="237" t="s">
        <v>563</v>
      </c>
      <c r="C5" s="569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CONCATENATE("9.8. melléklet ",ALAPADATOK!A7," ",ALAPADATOK!B7," ",ALAPADATOK!C7," ",ALAPADATOK!D7," ",ALAPADATOK!E7," ",ALAPADATOK!F7," ",ALAPADATOK!G7," ",ALAPADATOK!H7)</f>
        <v>9.8.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CONCATENATE(ALAPADATOK!B23)</f>
        <v>6 kvi név</v>
      </c>
      <c r="C2" s="376" t="s">
        <v>615</v>
      </c>
    </row>
    <row r="3" spans="1:3" s="465" customFormat="1" ht="23.4" thickBot="1" x14ac:dyDescent="0.3">
      <c r="A3" s="459" t="s">
        <v>203</v>
      </c>
      <c r="B3" s="605" t="s">
        <v>398</v>
      </c>
      <c r="C3" s="377" t="s">
        <v>54</v>
      </c>
    </row>
    <row r="4" spans="1:3" s="466" customFormat="1" ht="15.9" customHeight="1" thickBot="1" x14ac:dyDescent="0.35">
      <c r="A4" s="235"/>
      <c r="B4" s="235"/>
      <c r="C4" s="236" t="str">
        <f>'KV_9.2.3.sz.mell'!C4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92D050"/>
  </sheetPr>
  <dimension ref="A1:C60"/>
  <sheetViews>
    <sheetView zoomScale="120" zoomScaleNormal="120" workbookViewId="0">
      <selection activeCell="B3" sqref="B3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CONCATENATE("9.8.1. melléklet ",ALAPADATOK!A7," ",ALAPADATOK!B7," ",ALAPADATOK!C7," ",ALAPADATOK!D7," ",ALAPADATOK!E7," ",ALAPADATOK!F7," ",ALAPADATOK!G7," ",ALAPADATOK!H7)</f>
        <v>9.8.1.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'KV_9.8.sz.mell'!B2</f>
        <v>6 kvi név</v>
      </c>
      <c r="C2" s="376" t="s">
        <v>615</v>
      </c>
    </row>
    <row r="3" spans="1:3" s="465" customFormat="1" ht="23.4" thickBot="1" x14ac:dyDescent="0.3">
      <c r="A3" s="459" t="s">
        <v>203</v>
      </c>
      <c r="B3" s="605" t="s">
        <v>417</v>
      </c>
      <c r="C3" s="377" t="s">
        <v>59</v>
      </c>
    </row>
    <row r="4" spans="1:3" s="466" customFormat="1" ht="15.9" customHeight="1" thickBot="1" x14ac:dyDescent="0.35">
      <c r="A4" s="235"/>
      <c r="B4" s="235"/>
      <c r="C4" s="236" t="str">
        <f>'KV_9.8.sz.mell'!C4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</sheetPr>
  <dimension ref="A1:C60"/>
  <sheetViews>
    <sheetView zoomScale="120" zoomScaleNormal="120" workbookViewId="0">
      <selection activeCell="B3" sqref="B3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CONCATENATE("9.8.2. melléklet ",ALAPADATOK!A7," ",ALAPADATOK!B7," ",ALAPADATOK!C7," ",ALAPADATOK!D7," ",ALAPADATOK!E7," ",ALAPADATOK!F7," ",ALAPADATOK!G7," ",ALAPADATOK!H7)</f>
        <v>9.8.2.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'KV_9.8.sz.mell'!B2</f>
        <v>6 kvi név</v>
      </c>
      <c r="C2" s="376" t="s">
        <v>615</v>
      </c>
    </row>
    <row r="3" spans="1:3" s="465" customFormat="1" ht="23.4" thickBot="1" x14ac:dyDescent="0.3">
      <c r="A3" s="459" t="s">
        <v>203</v>
      </c>
      <c r="B3" s="605" t="s">
        <v>418</v>
      </c>
      <c r="C3" s="377" t="s">
        <v>60</v>
      </c>
    </row>
    <row r="4" spans="1:3" s="466" customFormat="1" ht="15.9" customHeight="1" thickBot="1" x14ac:dyDescent="0.35">
      <c r="A4" s="235"/>
      <c r="B4" s="235"/>
      <c r="C4" s="236" t="str">
        <f>'KV_9.8.1.sz.mell'!C4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</sheetPr>
  <dimension ref="A1:C60"/>
  <sheetViews>
    <sheetView zoomScale="120" zoomScaleNormal="120" workbookViewId="0">
      <selection activeCell="B3" sqref="B3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CONCATENATE("9.8.3. melléklet ",ALAPADATOK!A7," ",ALAPADATOK!B7," ",ALAPADATOK!C7," ",ALAPADATOK!D7," ",ALAPADATOK!E7," ",ALAPADATOK!F7," ",ALAPADATOK!G7," ",ALAPADATOK!H7)</f>
        <v>9.8.3.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'KV_9.8.sz.mell'!B2</f>
        <v>6 kvi név</v>
      </c>
      <c r="C2" s="376" t="s">
        <v>615</v>
      </c>
    </row>
    <row r="3" spans="1:3" s="465" customFormat="1" ht="23.4" thickBot="1" x14ac:dyDescent="0.3">
      <c r="A3" s="459" t="s">
        <v>203</v>
      </c>
      <c r="B3" s="605" t="s">
        <v>530</v>
      </c>
      <c r="C3" s="377" t="s">
        <v>431</v>
      </c>
    </row>
    <row r="4" spans="1:3" s="466" customFormat="1" ht="15.9" customHeight="1" thickBot="1" x14ac:dyDescent="0.35">
      <c r="A4" s="235"/>
      <c r="B4" s="235"/>
      <c r="C4" s="236" t="str">
        <f>'KV_9.8.2.sz.mell'!C4</f>
        <v>Forintban!</v>
      </c>
    </row>
    <row r="5" spans="1:3" ht="13.8" thickBot="1" x14ac:dyDescent="0.3">
      <c r="A5" s="418" t="s">
        <v>205</v>
      </c>
      <c r="B5" s="237" t="s">
        <v>563</v>
      </c>
      <c r="C5" s="569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CONCATENATE("9.9. melléklet ",ALAPADATOK!A7," ",ALAPADATOK!B7," ",ALAPADATOK!C7," ",ALAPADATOK!D7," ",ALAPADATOK!E7," ",ALAPADATOK!F7," ",ALAPADATOK!G7," ",ALAPADATOK!H7)</f>
        <v>9.9.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CONCATENATE(ALAPADATOK!B25)</f>
        <v>7 kvi név</v>
      </c>
      <c r="C2" s="376" t="s">
        <v>616</v>
      </c>
    </row>
    <row r="3" spans="1:3" s="465" customFormat="1" ht="23.4" thickBot="1" x14ac:dyDescent="0.3">
      <c r="A3" s="459" t="s">
        <v>203</v>
      </c>
      <c r="B3" s="605" t="s">
        <v>398</v>
      </c>
      <c r="C3" s="377" t="s">
        <v>54</v>
      </c>
    </row>
    <row r="4" spans="1:3" s="466" customFormat="1" ht="15.9" customHeight="1" thickBot="1" x14ac:dyDescent="0.35">
      <c r="A4" s="235"/>
      <c r="B4" s="235"/>
      <c r="C4" s="236" t="str">
        <f>'KV_9.2.3.sz.mell'!C4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I164"/>
  <sheetViews>
    <sheetView topLeftCell="A150" zoomScale="120" zoomScaleNormal="120" zoomScaleSheetLayoutView="100" workbookViewId="0">
      <selection activeCell="C104" sqref="C104"/>
    </sheetView>
  </sheetViews>
  <sheetFormatPr defaultColWidth="9.33203125" defaultRowHeight="15.6" x14ac:dyDescent="0.3"/>
  <cols>
    <col min="1" max="1" width="9.44140625" style="391" customWidth="1"/>
    <col min="2" max="2" width="99.33203125" style="391" customWidth="1"/>
    <col min="3" max="3" width="21.6640625" style="392" customWidth="1"/>
    <col min="4" max="4" width="9" style="423" customWidth="1"/>
    <col min="5" max="16384" width="9.33203125" style="423"/>
  </cols>
  <sheetData>
    <row r="1" spans="1:3" ht="18.75" customHeight="1" x14ac:dyDescent="0.3">
      <c r="A1" s="643"/>
      <c r="B1" s="1589" t="str">
        <f>CONCATENATE("1.2. melléklet ",ALAPADATOK!A7," ",ALAPADATOK!B7," ",ALAPADATOK!C7," ",ALAPADATOK!D7," ",ALAPADATOK!E7," ",ALAPADATOK!F7," ",ALAPADATOK!G7," ",ALAPADATOK!H7)</f>
        <v>1.2. melléklet a … / 2019 ( … ) önkormányzati rendelethez</v>
      </c>
      <c r="C1" s="1590"/>
    </row>
    <row r="2" spans="1:3" ht="21.9" customHeight="1" x14ac:dyDescent="0.3">
      <c r="A2" s="644"/>
      <c r="B2" s="645" t="str">
        <f>CONCATENATE(ALAPADATOK!A3)</f>
        <v>Hidegkút Község Önkormányzata</v>
      </c>
      <c r="C2" s="646"/>
    </row>
    <row r="3" spans="1:3" ht="21.9" customHeight="1" x14ac:dyDescent="0.3">
      <c r="A3" s="646"/>
      <c r="B3" s="645" t="s">
        <v>580</v>
      </c>
      <c r="C3" s="646"/>
    </row>
    <row r="4" spans="1:3" ht="21.9" customHeight="1" x14ac:dyDescent="0.3">
      <c r="A4" s="646"/>
      <c r="B4" s="645" t="s">
        <v>582</v>
      </c>
      <c r="C4" s="646"/>
    </row>
    <row r="5" spans="1:3" ht="21.9" customHeight="1" x14ac:dyDescent="0.3">
      <c r="A5" s="643"/>
      <c r="B5" s="643"/>
      <c r="C5" s="647"/>
    </row>
    <row r="6" spans="1:3" ht="15.15" customHeight="1" x14ac:dyDescent="0.3">
      <c r="A6" s="1591" t="s">
        <v>15</v>
      </c>
      <c r="B6" s="1591"/>
      <c r="C6" s="1591"/>
    </row>
    <row r="7" spans="1:3" ht="15.15" customHeight="1" thickBot="1" x14ac:dyDescent="0.35">
      <c r="A7" s="1592" t="s">
        <v>152</v>
      </c>
      <c r="B7" s="1592"/>
      <c r="C7" s="592" t="str">
        <f>CONCATENATE('KV_1.1.sz.mell.'!C7)</f>
        <v>Forintban!</v>
      </c>
    </row>
    <row r="8" spans="1:3" ht="24" customHeight="1" thickBot="1" x14ac:dyDescent="0.35">
      <c r="A8" s="648" t="s">
        <v>69</v>
      </c>
      <c r="B8" s="649" t="s">
        <v>17</v>
      </c>
      <c r="C8" s="650" t="str">
        <f>+CONCATENATE(LEFT(KV_ÖSSZEFÜGGÉSEK!A5,4),". évi előirányzat")</f>
        <v>2019. évi előirányzat</v>
      </c>
    </row>
    <row r="9" spans="1:3" s="424" customFormat="1" ht="12" customHeight="1" thickBot="1" x14ac:dyDescent="0.25">
      <c r="A9" s="581"/>
      <c r="B9" s="582" t="s">
        <v>493</v>
      </c>
      <c r="C9" s="583" t="s">
        <v>494</v>
      </c>
    </row>
    <row r="10" spans="1:3" s="425" customFormat="1" ht="12" customHeight="1" thickBot="1" x14ac:dyDescent="0.3">
      <c r="A10" s="20" t="s">
        <v>18</v>
      </c>
      <c r="B10" s="21" t="s">
        <v>252</v>
      </c>
      <c r="C10" s="307">
        <f>+C11+C12+C13+C14+C15+C16</f>
        <v>11133841</v>
      </c>
    </row>
    <row r="11" spans="1:3" s="425" customFormat="1" ht="12" customHeight="1" x14ac:dyDescent="0.25">
      <c r="A11" s="15" t="s">
        <v>98</v>
      </c>
      <c r="B11" s="426" t="s">
        <v>253</v>
      </c>
      <c r="C11" s="310">
        <v>4953841</v>
      </c>
    </row>
    <row r="12" spans="1:3" s="425" customFormat="1" ht="12" customHeight="1" x14ac:dyDescent="0.25">
      <c r="A12" s="14" t="s">
        <v>99</v>
      </c>
      <c r="B12" s="427" t="s">
        <v>254</v>
      </c>
      <c r="C12" s="309"/>
    </row>
    <row r="13" spans="1:3" s="425" customFormat="1" ht="12" customHeight="1" x14ac:dyDescent="0.25">
      <c r="A13" s="14" t="s">
        <v>100</v>
      </c>
      <c r="B13" s="427" t="s">
        <v>550</v>
      </c>
      <c r="C13" s="309">
        <v>4380000</v>
      </c>
    </row>
    <row r="14" spans="1:3" s="425" customFormat="1" ht="12" customHeight="1" x14ac:dyDescent="0.25">
      <c r="A14" s="14" t="s">
        <v>101</v>
      </c>
      <c r="B14" s="427" t="s">
        <v>256</v>
      </c>
      <c r="C14" s="309">
        <v>1800000</v>
      </c>
    </row>
    <row r="15" spans="1:3" s="425" customFormat="1" ht="12" customHeight="1" x14ac:dyDescent="0.25">
      <c r="A15" s="14" t="s">
        <v>148</v>
      </c>
      <c r="B15" s="303" t="s">
        <v>432</v>
      </c>
      <c r="C15" s="309"/>
    </row>
    <row r="16" spans="1:3" s="425" customFormat="1" ht="12" customHeight="1" thickBot="1" x14ac:dyDescent="0.3">
      <c r="A16" s="16" t="s">
        <v>102</v>
      </c>
      <c r="B16" s="304" t="s">
        <v>433</v>
      </c>
      <c r="C16" s="309"/>
    </row>
    <row r="17" spans="1:3" s="425" customFormat="1" ht="12" customHeight="1" thickBot="1" x14ac:dyDescent="0.3">
      <c r="A17" s="20" t="s">
        <v>19</v>
      </c>
      <c r="B17" s="302" t="s">
        <v>257</v>
      </c>
      <c r="C17" s="307">
        <f>+C18+C19+C20+C21+C22</f>
        <v>0</v>
      </c>
    </row>
    <row r="18" spans="1:3" s="425" customFormat="1" ht="12" customHeight="1" x14ac:dyDescent="0.25">
      <c r="A18" s="15" t="s">
        <v>104</v>
      </c>
      <c r="B18" s="426" t="s">
        <v>258</v>
      </c>
      <c r="C18" s="310"/>
    </row>
    <row r="19" spans="1:3" s="425" customFormat="1" ht="12" customHeight="1" x14ac:dyDescent="0.25">
      <c r="A19" s="14" t="s">
        <v>105</v>
      </c>
      <c r="B19" s="427" t="s">
        <v>259</v>
      </c>
      <c r="C19" s="309"/>
    </row>
    <row r="20" spans="1:3" s="425" customFormat="1" ht="12" customHeight="1" x14ac:dyDescent="0.25">
      <c r="A20" s="14" t="s">
        <v>106</v>
      </c>
      <c r="B20" s="427" t="s">
        <v>422</v>
      </c>
      <c r="C20" s="309"/>
    </row>
    <row r="21" spans="1:3" s="425" customFormat="1" ht="12" customHeight="1" x14ac:dyDescent="0.25">
      <c r="A21" s="14" t="s">
        <v>107</v>
      </c>
      <c r="B21" s="427" t="s">
        <v>423</v>
      </c>
      <c r="C21" s="309"/>
    </row>
    <row r="22" spans="1:3" s="425" customFormat="1" ht="12" customHeight="1" x14ac:dyDescent="0.25">
      <c r="A22" s="14" t="s">
        <v>108</v>
      </c>
      <c r="B22" s="427" t="s">
        <v>574</v>
      </c>
      <c r="C22" s="309"/>
    </row>
    <row r="23" spans="1:3" s="425" customFormat="1" ht="12" customHeight="1" thickBot="1" x14ac:dyDescent="0.3">
      <c r="A23" s="16" t="s">
        <v>117</v>
      </c>
      <c r="B23" s="304" t="s">
        <v>261</v>
      </c>
      <c r="C23" s="311"/>
    </row>
    <row r="24" spans="1:3" s="425" customFormat="1" ht="12" customHeight="1" thickBot="1" x14ac:dyDescent="0.3">
      <c r="A24" s="20" t="s">
        <v>20</v>
      </c>
      <c r="B24" s="21" t="s">
        <v>262</v>
      </c>
      <c r="C24" s="307">
        <f>+C25+C26+C27+C28+C29</f>
        <v>0</v>
      </c>
    </row>
    <row r="25" spans="1:3" s="425" customFormat="1" ht="12" customHeight="1" x14ac:dyDescent="0.25">
      <c r="A25" s="15" t="s">
        <v>87</v>
      </c>
      <c r="B25" s="426" t="s">
        <v>263</v>
      </c>
      <c r="C25" s="310"/>
    </row>
    <row r="26" spans="1:3" s="425" customFormat="1" ht="12" customHeight="1" x14ac:dyDescent="0.25">
      <c r="A26" s="14" t="s">
        <v>88</v>
      </c>
      <c r="B26" s="427" t="s">
        <v>264</v>
      </c>
      <c r="C26" s="309"/>
    </row>
    <row r="27" spans="1:3" s="425" customFormat="1" ht="12" customHeight="1" x14ac:dyDescent="0.25">
      <c r="A27" s="14" t="s">
        <v>89</v>
      </c>
      <c r="B27" s="427" t="s">
        <v>424</v>
      </c>
      <c r="C27" s="309"/>
    </row>
    <row r="28" spans="1:3" s="425" customFormat="1" ht="12" customHeight="1" x14ac:dyDescent="0.25">
      <c r="A28" s="14" t="s">
        <v>90</v>
      </c>
      <c r="B28" s="427" t="s">
        <v>425</v>
      </c>
      <c r="C28" s="309"/>
    </row>
    <row r="29" spans="1:3" s="425" customFormat="1" ht="12" customHeight="1" x14ac:dyDescent="0.25">
      <c r="A29" s="14" t="s">
        <v>171</v>
      </c>
      <c r="B29" s="427" t="s">
        <v>265</v>
      </c>
      <c r="C29" s="309"/>
    </row>
    <row r="30" spans="1:3" s="572" customFormat="1" ht="12" customHeight="1" thickBot="1" x14ac:dyDescent="0.3">
      <c r="A30" s="584" t="s">
        <v>172</v>
      </c>
      <c r="B30" s="570" t="s">
        <v>569</v>
      </c>
      <c r="C30" s="571"/>
    </row>
    <row r="31" spans="1:3" s="425" customFormat="1" ht="12" customHeight="1" thickBot="1" x14ac:dyDescent="0.3">
      <c r="A31" s="20" t="s">
        <v>173</v>
      </c>
      <c r="B31" s="21" t="s">
        <v>551</v>
      </c>
      <c r="C31" s="313">
        <f>SUM(C32:C38)</f>
        <v>7160000</v>
      </c>
    </row>
    <row r="32" spans="1:3" s="425" customFormat="1" ht="12" customHeight="1" x14ac:dyDescent="0.25">
      <c r="A32" s="15" t="s">
        <v>268</v>
      </c>
      <c r="B32" s="426" t="s">
        <v>1159</v>
      </c>
      <c r="C32" s="310">
        <v>1380000</v>
      </c>
    </row>
    <row r="33" spans="1:3" s="425" customFormat="1" ht="12" customHeight="1" x14ac:dyDescent="0.25">
      <c r="A33" s="14" t="s">
        <v>269</v>
      </c>
      <c r="B33" s="427" t="s">
        <v>1160</v>
      </c>
      <c r="C33" s="309">
        <v>680000</v>
      </c>
    </row>
    <row r="34" spans="1:3" s="425" customFormat="1" ht="12" customHeight="1" x14ac:dyDescent="0.25">
      <c r="A34" s="14" t="s">
        <v>270</v>
      </c>
      <c r="B34" s="427" t="s">
        <v>557</v>
      </c>
      <c r="C34" s="309">
        <v>3500000</v>
      </c>
    </row>
    <row r="35" spans="1:3" s="425" customFormat="1" ht="12" customHeight="1" x14ac:dyDescent="0.25">
      <c r="A35" s="14" t="s">
        <v>271</v>
      </c>
      <c r="B35" s="427" t="s">
        <v>558</v>
      </c>
      <c r="C35" s="309"/>
    </row>
    <row r="36" spans="1:3" s="425" customFormat="1" ht="12" customHeight="1" x14ac:dyDescent="0.25">
      <c r="A36" s="14" t="s">
        <v>552</v>
      </c>
      <c r="B36" s="427" t="s">
        <v>272</v>
      </c>
      <c r="C36" s="309">
        <v>1600000</v>
      </c>
    </row>
    <row r="37" spans="1:3" s="425" customFormat="1" ht="12" customHeight="1" x14ac:dyDescent="0.25">
      <c r="A37" s="14" t="s">
        <v>553</v>
      </c>
      <c r="B37" s="427" t="s">
        <v>273</v>
      </c>
      <c r="C37" s="309"/>
    </row>
    <row r="38" spans="1:3" s="425" customFormat="1" ht="12" customHeight="1" thickBot="1" x14ac:dyDescent="0.3">
      <c r="A38" s="16" t="s">
        <v>554</v>
      </c>
      <c r="B38" s="525" t="s">
        <v>274</v>
      </c>
      <c r="C38" s="311"/>
    </row>
    <row r="39" spans="1:3" s="425" customFormat="1" ht="12" customHeight="1" thickBot="1" x14ac:dyDescent="0.3">
      <c r="A39" s="20" t="s">
        <v>22</v>
      </c>
      <c r="B39" s="21" t="s">
        <v>434</v>
      </c>
      <c r="C39" s="307">
        <f>SUM(C40:C50)</f>
        <v>150000</v>
      </c>
    </row>
    <row r="40" spans="1:3" s="425" customFormat="1" ht="12" customHeight="1" x14ac:dyDescent="0.25">
      <c r="A40" s="15" t="s">
        <v>91</v>
      </c>
      <c r="B40" s="426" t="s">
        <v>277</v>
      </c>
      <c r="C40" s="310"/>
    </row>
    <row r="41" spans="1:3" s="425" customFormat="1" ht="12" customHeight="1" x14ac:dyDescent="0.25">
      <c r="A41" s="14" t="s">
        <v>92</v>
      </c>
      <c r="B41" s="427" t="s">
        <v>278</v>
      </c>
      <c r="C41" s="309"/>
    </row>
    <row r="42" spans="1:3" s="425" customFormat="1" ht="12" customHeight="1" x14ac:dyDescent="0.25">
      <c r="A42" s="14" t="s">
        <v>93</v>
      </c>
      <c r="B42" s="427" t="s">
        <v>279</v>
      </c>
      <c r="C42" s="309"/>
    </row>
    <row r="43" spans="1:3" s="425" customFormat="1" ht="12" customHeight="1" x14ac:dyDescent="0.25">
      <c r="A43" s="14" t="s">
        <v>175</v>
      </c>
      <c r="B43" s="427" t="s">
        <v>280</v>
      </c>
      <c r="C43" s="309">
        <v>150000</v>
      </c>
    </row>
    <row r="44" spans="1:3" s="425" customFormat="1" ht="12" customHeight="1" x14ac:dyDescent="0.25">
      <c r="A44" s="14" t="s">
        <v>176</v>
      </c>
      <c r="B44" s="427" t="s">
        <v>281</v>
      </c>
      <c r="C44" s="309"/>
    </row>
    <row r="45" spans="1:3" s="425" customFormat="1" ht="12" customHeight="1" x14ac:dyDescent="0.25">
      <c r="A45" s="14" t="s">
        <v>177</v>
      </c>
      <c r="B45" s="427" t="s">
        <v>282</v>
      </c>
      <c r="C45" s="309"/>
    </row>
    <row r="46" spans="1:3" s="425" customFormat="1" ht="12" customHeight="1" x14ac:dyDescent="0.25">
      <c r="A46" s="14" t="s">
        <v>178</v>
      </c>
      <c r="B46" s="427" t="s">
        <v>283</v>
      </c>
      <c r="C46" s="309"/>
    </row>
    <row r="47" spans="1:3" s="425" customFormat="1" ht="12" customHeight="1" x14ac:dyDescent="0.25">
      <c r="A47" s="14" t="s">
        <v>179</v>
      </c>
      <c r="B47" s="427" t="s">
        <v>559</v>
      </c>
      <c r="C47" s="309"/>
    </row>
    <row r="48" spans="1:3" s="425" customFormat="1" ht="12" customHeight="1" x14ac:dyDescent="0.25">
      <c r="A48" s="14" t="s">
        <v>275</v>
      </c>
      <c r="B48" s="427" t="s">
        <v>285</v>
      </c>
      <c r="C48" s="312"/>
    </row>
    <row r="49" spans="1:3" s="425" customFormat="1" ht="12" customHeight="1" x14ac:dyDescent="0.25">
      <c r="A49" s="16" t="s">
        <v>276</v>
      </c>
      <c r="B49" s="428" t="s">
        <v>436</v>
      </c>
      <c r="C49" s="413"/>
    </row>
    <row r="50" spans="1:3" s="425" customFormat="1" ht="12" customHeight="1" thickBot="1" x14ac:dyDescent="0.3">
      <c r="A50" s="16" t="s">
        <v>435</v>
      </c>
      <c r="B50" s="304" t="s">
        <v>286</v>
      </c>
      <c r="C50" s="413"/>
    </row>
    <row r="51" spans="1:3" s="425" customFormat="1" ht="12" customHeight="1" thickBot="1" x14ac:dyDescent="0.3">
      <c r="A51" s="20" t="s">
        <v>23</v>
      </c>
      <c r="B51" s="21" t="s">
        <v>287</v>
      </c>
      <c r="C51" s="307">
        <f>SUM(C52:C56)</f>
        <v>0</v>
      </c>
    </row>
    <row r="52" spans="1:3" s="425" customFormat="1" ht="12" customHeight="1" x14ac:dyDescent="0.25">
      <c r="A52" s="15" t="s">
        <v>94</v>
      </c>
      <c r="B52" s="426" t="s">
        <v>291</v>
      </c>
      <c r="C52" s="470"/>
    </row>
    <row r="53" spans="1:3" s="425" customFormat="1" ht="12" customHeight="1" x14ac:dyDescent="0.25">
      <c r="A53" s="14" t="s">
        <v>95</v>
      </c>
      <c r="B53" s="427" t="s">
        <v>292</v>
      </c>
      <c r="C53" s="312"/>
    </row>
    <row r="54" spans="1:3" s="425" customFormat="1" ht="12" customHeight="1" x14ac:dyDescent="0.25">
      <c r="A54" s="14" t="s">
        <v>288</v>
      </c>
      <c r="B54" s="427" t="s">
        <v>293</v>
      </c>
      <c r="C54" s="312"/>
    </row>
    <row r="55" spans="1:3" s="425" customFormat="1" ht="12" customHeight="1" x14ac:dyDescent="0.25">
      <c r="A55" s="14" t="s">
        <v>289</v>
      </c>
      <c r="B55" s="427" t="s">
        <v>294</v>
      </c>
      <c r="C55" s="312"/>
    </row>
    <row r="56" spans="1:3" s="425" customFormat="1" ht="12" customHeight="1" thickBot="1" x14ac:dyDescent="0.3">
      <c r="A56" s="16" t="s">
        <v>290</v>
      </c>
      <c r="B56" s="304" t="s">
        <v>295</v>
      </c>
      <c r="C56" s="413"/>
    </row>
    <row r="57" spans="1:3" s="425" customFormat="1" ht="12" customHeight="1" thickBot="1" x14ac:dyDescent="0.3">
      <c r="A57" s="20" t="s">
        <v>180</v>
      </c>
      <c r="B57" s="21" t="s">
        <v>296</v>
      </c>
      <c r="C57" s="307">
        <f>SUM(C58:C60)</f>
        <v>0</v>
      </c>
    </row>
    <row r="58" spans="1:3" s="425" customFormat="1" ht="12" customHeight="1" x14ac:dyDescent="0.25">
      <c r="A58" s="15" t="s">
        <v>96</v>
      </c>
      <c r="B58" s="426" t="s">
        <v>297</v>
      </c>
      <c r="C58" s="310"/>
    </row>
    <row r="59" spans="1:3" s="425" customFormat="1" ht="12" customHeight="1" x14ac:dyDescent="0.25">
      <c r="A59" s="14" t="s">
        <v>97</v>
      </c>
      <c r="B59" s="427" t="s">
        <v>426</v>
      </c>
      <c r="C59" s="309"/>
    </row>
    <row r="60" spans="1:3" s="425" customFormat="1" ht="12" customHeight="1" x14ac:dyDescent="0.25">
      <c r="A60" s="14" t="s">
        <v>300</v>
      </c>
      <c r="B60" s="427" t="s">
        <v>298</v>
      </c>
      <c r="C60" s="309"/>
    </row>
    <row r="61" spans="1:3" s="425" customFormat="1" ht="12" customHeight="1" thickBot="1" x14ac:dyDescent="0.3">
      <c r="A61" s="16" t="s">
        <v>301</v>
      </c>
      <c r="B61" s="304" t="s">
        <v>299</v>
      </c>
      <c r="C61" s="311"/>
    </row>
    <row r="62" spans="1:3" s="425" customFormat="1" ht="12" customHeight="1" thickBot="1" x14ac:dyDescent="0.3">
      <c r="A62" s="20" t="s">
        <v>25</v>
      </c>
      <c r="B62" s="302" t="s">
        <v>302</v>
      </c>
      <c r="C62" s="307">
        <f>SUM(C63:C65)</f>
        <v>0</v>
      </c>
    </row>
    <row r="63" spans="1:3" s="425" customFormat="1" ht="12" customHeight="1" x14ac:dyDescent="0.25">
      <c r="A63" s="15" t="s">
        <v>181</v>
      </c>
      <c r="B63" s="426" t="s">
        <v>304</v>
      </c>
      <c r="C63" s="312"/>
    </row>
    <row r="64" spans="1:3" s="425" customFormat="1" ht="12" customHeight="1" x14ac:dyDescent="0.25">
      <c r="A64" s="14" t="s">
        <v>182</v>
      </c>
      <c r="B64" s="427" t="s">
        <v>427</v>
      </c>
      <c r="C64" s="312"/>
    </row>
    <row r="65" spans="1:3" s="425" customFormat="1" ht="12" customHeight="1" x14ac:dyDescent="0.25">
      <c r="A65" s="14" t="s">
        <v>231</v>
      </c>
      <c r="B65" s="427" t="s">
        <v>305</v>
      </c>
      <c r="C65" s="312"/>
    </row>
    <row r="66" spans="1:3" s="425" customFormat="1" ht="12" customHeight="1" thickBot="1" x14ac:dyDescent="0.3">
      <c r="A66" s="16" t="s">
        <v>303</v>
      </c>
      <c r="B66" s="304" t="s">
        <v>306</v>
      </c>
      <c r="C66" s="312"/>
    </row>
    <row r="67" spans="1:3" s="425" customFormat="1" ht="12" customHeight="1" thickBot="1" x14ac:dyDescent="0.3">
      <c r="A67" s="498" t="s">
        <v>476</v>
      </c>
      <c r="B67" s="21" t="s">
        <v>307</v>
      </c>
      <c r="C67" s="313">
        <f>+C10+C17+C24+C31+C39+C51+C57+C62</f>
        <v>18443841</v>
      </c>
    </row>
    <row r="68" spans="1:3" s="425" customFormat="1" ht="12" customHeight="1" thickBot="1" x14ac:dyDescent="0.3">
      <c r="A68" s="473" t="s">
        <v>308</v>
      </c>
      <c r="B68" s="302" t="s">
        <v>309</v>
      </c>
      <c r="C68" s="307">
        <f>SUM(C69:C71)</f>
        <v>0</v>
      </c>
    </row>
    <row r="69" spans="1:3" s="425" customFormat="1" ht="12" customHeight="1" x14ac:dyDescent="0.25">
      <c r="A69" s="15" t="s">
        <v>337</v>
      </c>
      <c r="B69" s="426" t="s">
        <v>310</v>
      </c>
      <c r="C69" s="312"/>
    </row>
    <row r="70" spans="1:3" s="425" customFormat="1" ht="12" customHeight="1" x14ac:dyDescent="0.25">
      <c r="A70" s="14" t="s">
        <v>346</v>
      </c>
      <c r="B70" s="427" t="s">
        <v>311</v>
      </c>
      <c r="C70" s="312"/>
    </row>
    <row r="71" spans="1:3" s="425" customFormat="1" ht="12" customHeight="1" thickBot="1" x14ac:dyDescent="0.3">
      <c r="A71" s="16" t="s">
        <v>347</v>
      </c>
      <c r="B71" s="492" t="s">
        <v>570</v>
      </c>
      <c r="C71" s="312"/>
    </row>
    <row r="72" spans="1:3" s="425" customFormat="1" ht="12" customHeight="1" thickBot="1" x14ac:dyDescent="0.3">
      <c r="A72" s="473" t="s">
        <v>313</v>
      </c>
      <c r="B72" s="302" t="s">
        <v>314</v>
      </c>
      <c r="C72" s="307">
        <f>SUM(C73:C76)</f>
        <v>0</v>
      </c>
    </row>
    <row r="73" spans="1:3" s="425" customFormat="1" ht="12" customHeight="1" x14ac:dyDescent="0.25">
      <c r="A73" s="15" t="s">
        <v>149</v>
      </c>
      <c r="B73" s="426" t="s">
        <v>315</v>
      </c>
      <c r="C73" s="312"/>
    </row>
    <row r="74" spans="1:3" s="425" customFormat="1" ht="12" customHeight="1" x14ac:dyDescent="0.25">
      <c r="A74" s="14" t="s">
        <v>150</v>
      </c>
      <c r="B74" s="427" t="s">
        <v>571</v>
      </c>
      <c r="C74" s="312"/>
    </row>
    <row r="75" spans="1:3" s="425" customFormat="1" ht="12" customHeight="1" x14ac:dyDescent="0.25">
      <c r="A75" s="16" t="s">
        <v>338</v>
      </c>
      <c r="B75" s="428" t="s">
        <v>316</v>
      </c>
      <c r="C75" s="413"/>
    </row>
    <row r="76" spans="1:3" s="425" customFormat="1" ht="12" customHeight="1" thickBot="1" x14ac:dyDescent="0.3">
      <c r="A76" s="18" t="s">
        <v>339</v>
      </c>
      <c r="B76" s="585" t="s">
        <v>572</v>
      </c>
      <c r="C76" s="586"/>
    </row>
    <row r="77" spans="1:3" s="425" customFormat="1" ht="12" customHeight="1" thickBot="1" x14ac:dyDescent="0.3">
      <c r="A77" s="473" t="s">
        <v>317</v>
      </c>
      <c r="B77" s="302" t="s">
        <v>318</v>
      </c>
      <c r="C77" s="307">
        <f>SUM(C78:C79)</f>
        <v>44000000</v>
      </c>
    </row>
    <row r="78" spans="1:3" s="425" customFormat="1" ht="12" customHeight="1" x14ac:dyDescent="0.25">
      <c r="A78" s="17" t="s">
        <v>340</v>
      </c>
      <c r="B78" s="1426" t="s">
        <v>319</v>
      </c>
      <c r="C78" s="1427">
        <v>44000000</v>
      </c>
    </row>
    <row r="79" spans="1:3" s="425" customFormat="1" ht="12" customHeight="1" thickBot="1" x14ac:dyDescent="0.3">
      <c r="A79" s="18" t="s">
        <v>341</v>
      </c>
      <c r="B79" s="585" t="s">
        <v>320</v>
      </c>
      <c r="C79" s="586"/>
    </row>
    <row r="80" spans="1:3" s="425" customFormat="1" ht="12" customHeight="1" thickBot="1" x14ac:dyDescent="0.3">
      <c r="A80" s="473" t="s">
        <v>321</v>
      </c>
      <c r="B80" s="302" t="s">
        <v>322</v>
      </c>
      <c r="C80" s="307">
        <f>SUM(C81:C83)</f>
        <v>0</v>
      </c>
    </row>
    <row r="81" spans="1:3" s="425" customFormat="1" ht="12" customHeight="1" x14ac:dyDescent="0.25">
      <c r="A81" s="15" t="s">
        <v>342</v>
      </c>
      <c r="B81" s="426" t="s">
        <v>323</v>
      </c>
      <c r="C81" s="312"/>
    </row>
    <row r="82" spans="1:3" s="425" customFormat="1" ht="12" customHeight="1" x14ac:dyDescent="0.25">
      <c r="A82" s="14" t="s">
        <v>343</v>
      </c>
      <c r="B82" s="427" t="s">
        <v>324</v>
      </c>
      <c r="C82" s="312"/>
    </row>
    <row r="83" spans="1:3" s="425" customFormat="1" ht="12" customHeight="1" thickBot="1" x14ac:dyDescent="0.3">
      <c r="A83" s="18" t="s">
        <v>344</v>
      </c>
      <c r="B83" s="585" t="s">
        <v>573</v>
      </c>
      <c r="C83" s="586"/>
    </row>
    <row r="84" spans="1:3" s="425" customFormat="1" ht="12" customHeight="1" thickBot="1" x14ac:dyDescent="0.3">
      <c r="A84" s="473" t="s">
        <v>325</v>
      </c>
      <c r="B84" s="302" t="s">
        <v>345</v>
      </c>
      <c r="C84" s="307">
        <f>SUM(C85:C88)</f>
        <v>0</v>
      </c>
    </row>
    <row r="85" spans="1:3" s="425" customFormat="1" ht="12" customHeight="1" x14ac:dyDescent="0.25">
      <c r="A85" s="430" t="s">
        <v>326</v>
      </c>
      <c r="B85" s="426" t="s">
        <v>327</v>
      </c>
      <c r="C85" s="312"/>
    </row>
    <row r="86" spans="1:3" s="425" customFormat="1" ht="12" customHeight="1" x14ac:dyDescent="0.25">
      <c r="A86" s="431" t="s">
        <v>328</v>
      </c>
      <c r="B86" s="427" t="s">
        <v>329</v>
      </c>
      <c r="C86" s="312"/>
    </row>
    <row r="87" spans="1:3" s="425" customFormat="1" ht="12" customHeight="1" x14ac:dyDescent="0.25">
      <c r="A87" s="431" t="s">
        <v>330</v>
      </c>
      <c r="B87" s="427" t="s">
        <v>331</v>
      </c>
      <c r="C87" s="312"/>
    </row>
    <row r="88" spans="1:3" s="425" customFormat="1" ht="12" customHeight="1" thickBot="1" x14ac:dyDescent="0.3">
      <c r="A88" s="432" t="s">
        <v>332</v>
      </c>
      <c r="B88" s="304" t="s">
        <v>333</v>
      </c>
      <c r="C88" s="312"/>
    </row>
    <row r="89" spans="1:3" s="425" customFormat="1" ht="12" customHeight="1" thickBot="1" x14ac:dyDescent="0.3">
      <c r="A89" s="473" t="s">
        <v>334</v>
      </c>
      <c r="B89" s="302" t="s">
        <v>475</v>
      </c>
      <c r="C89" s="471"/>
    </row>
    <row r="90" spans="1:3" s="425" customFormat="1" ht="13.5" customHeight="1" thickBot="1" x14ac:dyDescent="0.3">
      <c r="A90" s="473" t="s">
        <v>336</v>
      </c>
      <c r="B90" s="302" t="s">
        <v>335</v>
      </c>
      <c r="C90" s="471"/>
    </row>
    <row r="91" spans="1:3" s="425" customFormat="1" ht="15.75" customHeight="1" thickBot="1" x14ac:dyDescent="0.3">
      <c r="A91" s="473" t="s">
        <v>348</v>
      </c>
      <c r="B91" s="433" t="s">
        <v>478</v>
      </c>
      <c r="C91" s="313">
        <f>+C68+C72+C77+C80+C84+C90+C89</f>
        <v>44000000</v>
      </c>
    </row>
    <row r="92" spans="1:3" s="425" customFormat="1" ht="16.5" customHeight="1" thickBot="1" x14ac:dyDescent="0.3">
      <c r="A92" s="474" t="s">
        <v>477</v>
      </c>
      <c r="B92" s="434" t="s">
        <v>479</v>
      </c>
      <c r="C92" s="313">
        <f>+C67+C91</f>
        <v>62443841</v>
      </c>
    </row>
    <row r="93" spans="1:3" s="425" customFormat="1" ht="11.1" customHeight="1" x14ac:dyDescent="0.25">
      <c r="A93" s="5"/>
      <c r="B93" s="6"/>
      <c r="C93" s="314"/>
    </row>
    <row r="94" spans="1:3" ht="16.5" customHeight="1" x14ac:dyDescent="0.3">
      <c r="A94" s="1596" t="s">
        <v>47</v>
      </c>
      <c r="B94" s="1596"/>
      <c r="C94" s="1596"/>
    </row>
    <row r="95" spans="1:3" s="435" customFormat="1" ht="16.5" customHeight="1" thickBot="1" x14ac:dyDescent="0.35">
      <c r="A95" s="1593" t="s">
        <v>153</v>
      </c>
      <c r="B95" s="1593"/>
      <c r="C95" s="593" t="str">
        <f>C7</f>
        <v>Forintban!</v>
      </c>
    </row>
    <row r="96" spans="1:3" ht="38.1" customHeight="1" thickBot="1" x14ac:dyDescent="0.35">
      <c r="A96" s="578" t="s">
        <v>69</v>
      </c>
      <c r="B96" s="579" t="s">
        <v>48</v>
      </c>
      <c r="C96" s="580" t="str">
        <f>+C8</f>
        <v>2019. évi előirányzat</v>
      </c>
    </row>
    <row r="97" spans="1:3" s="424" customFormat="1" ht="12" customHeight="1" thickBot="1" x14ac:dyDescent="0.25">
      <c r="A97" s="578"/>
      <c r="B97" s="579" t="s">
        <v>493</v>
      </c>
      <c r="C97" s="580" t="s">
        <v>494</v>
      </c>
    </row>
    <row r="98" spans="1:3" ht="12" customHeight="1" thickBot="1" x14ac:dyDescent="0.35">
      <c r="A98" s="22" t="s">
        <v>18</v>
      </c>
      <c r="B98" s="28" t="s">
        <v>437</v>
      </c>
      <c r="C98" s="306">
        <f>C99+C100+C101+C102+C103+C116</f>
        <v>20328318</v>
      </c>
    </row>
    <row r="99" spans="1:3" ht="12" customHeight="1" x14ac:dyDescent="0.3">
      <c r="A99" s="17" t="s">
        <v>98</v>
      </c>
      <c r="B99" s="10" t="s">
        <v>49</v>
      </c>
      <c r="C99" s="308">
        <v>7296102</v>
      </c>
    </row>
    <row r="100" spans="1:3" ht="12" customHeight="1" x14ac:dyDescent="0.3">
      <c r="A100" s="14" t="s">
        <v>99</v>
      </c>
      <c r="B100" s="8" t="s">
        <v>183</v>
      </c>
      <c r="C100" s="309">
        <v>1465908</v>
      </c>
    </row>
    <row r="101" spans="1:3" ht="12" customHeight="1" x14ac:dyDescent="0.3">
      <c r="A101" s="14" t="s">
        <v>100</v>
      </c>
      <c r="B101" s="8" t="s">
        <v>140</v>
      </c>
      <c r="C101" s="311">
        <v>9800000</v>
      </c>
    </row>
    <row r="102" spans="1:3" ht="12" customHeight="1" x14ac:dyDescent="0.3">
      <c r="A102" s="14" t="s">
        <v>101</v>
      </c>
      <c r="B102" s="11" t="s">
        <v>184</v>
      </c>
      <c r="C102" s="311">
        <v>100000</v>
      </c>
    </row>
    <row r="103" spans="1:3" ht="12" customHeight="1" x14ac:dyDescent="0.3">
      <c r="A103" s="14" t="s">
        <v>112</v>
      </c>
      <c r="B103" s="19" t="s">
        <v>185</v>
      </c>
      <c r="C103" s="311">
        <v>1407863</v>
      </c>
    </row>
    <row r="104" spans="1:3" ht="12" customHeight="1" x14ac:dyDescent="0.3">
      <c r="A104" s="14" t="s">
        <v>102</v>
      </c>
      <c r="B104" s="8" t="s">
        <v>442</v>
      </c>
      <c r="C104" s="311"/>
    </row>
    <row r="105" spans="1:3" ht="12" customHeight="1" x14ac:dyDescent="0.3">
      <c r="A105" s="14" t="s">
        <v>103</v>
      </c>
      <c r="B105" s="148" t="s">
        <v>441</v>
      </c>
      <c r="C105" s="311"/>
    </row>
    <row r="106" spans="1:3" ht="12" customHeight="1" x14ac:dyDescent="0.3">
      <c r="A106" s="14" t="s">
        <v>113</v>
      </c>
      <c r="B106" s="148" t="s">
        <v>440</v>
      </c>
      <c r="C106" s="311"/>
    </row>
    <row r="107" spans="1:3" ht="12" customHeight="1" x14ac:dyDescent="0.3">
      <c r="A107" s="14" t="s">
        <v>114</v>
      </c>
      <c r="B107" s="146" t="s">
        <v>351</v>
      </c>
      <c r="C107" s="311"/>
    </row>
    <row r="108" spans="1:3" ht="12" customHeight="1" x14ac:dyDescent="0.3">
      <c r="A108" s="14" t="s">
        <v>115</v>
      </c>
      <c r="B108" s="147" t="s">
        <v>352</v>
      </c>
      <c r="C108" s="311"/>
    </row>
    <row r="109" spans="1:3" ht="12" customHeight="1" x14ac:dyDescent="0.3">
      <c r="A109" s="14" t="s">
        <v>116</v>
      </c>
      <c r="B109" s="147" t="s">
        <v>353</v>
      </c>
      <c r="C109" s="311"/>
    </row>
    <row r="110" spans="1:3" ht="12" customHeight="1" x14ac:dyDescent="0.3">
      <c r="A110" s="14" t="s">
        <v>118</v>
      </c>
      <c r="B110" s="146" t="s">
        <v>354</v>
      </c>
      <c r="C110" s="311">
        <v>1360000</v>
      </c>
    </row>
    <row r="111" spans="1:3" ht="12" customHeight="1" x14ac:dyDescent="0.3">
      <c r="A111" s="14" t="s">
        <v>186</v>
      </c>
      <c r="B111" s="146" t="s">
        <v>355</v>
      </c>
      <c r="C111" s="311"/>
    </row>
    <row r="112" spans="1:3" ht="12" customHeight="1" x14ac:dyDescent="0.3">
      <c r="A112" s="14" t="s">
        <v>349</v>
      </c>
      <c r="B112" s="147" t="s">
        <v>356</v>
      </c>
      <c r="C112" s="311"/>
    </row>
    <row r="113" spans="1:3" ht="12" customHeight="1" x14ac:dyDescent="0.3">
      <c r="A113" s="13" t="s">
        <v>350</v>
      </c>
      <c r="B113" s="148" t="s">
        <v>357</v>
      </c>
      <c r="C113" s="311"/>
    </row>
    <row r="114" spans="1:3" ht="12" customHeight="1" x14ac:dyDescent="0.3">
      <c r="A114" s="14" t="s">
        <v>438</v>
      </c>
      <c r="B114" s="148" t="s">
        <v>358</v>
      </c>
      <c r="C114" s="311"/>
    </row>
    <row r="115" spans="1:3" ht="12" customHeight="1" x14ac:dyDescent="0.3">
      <c r="A115" s="16" t="s">
        <v>439</v>
      </c>
      <c r="B115" s="148" t="s">
        <v>359</v>
      </c>
      <c r="C115" s="311">
        <v>47863</v>
      </c>
    </row>
    <row r="116" spans="1:3" ht="12" customHeight="1" x14ac:dyDescent="0.3">
      <c r="A116" s="14" t="s">
        <v>443</v>
      </c>
      <c r="B116" s="11" t="s">
        <v>50</v>
      </c>
      <c r="C116" s="309">
        <v>258445</v>
      </c>
    </row>
    <row r="117" spans="1:3" ht="12" customHeight="1" x14ac:dyDescent="0.3">
      <c r="A117" s="14" t="s">
        <v>444</v>
      </c>
      <c r="B117" s="8" t="s">
        <v>446</v>
      </c>
      <c r="C117" s="309">
        <v>258445</v>
      </c>
    </row>
    <row r="118" spans="1:3" ht="12" customHeight="1" thickBot="1" x14ac:dyDescent="0.35">
      <c r="A118" s="18" t="s">
        <v>445</v>
      </c>
      <c r="B118" s="496" t="s">
        <v>447</v>
      </c>
      <c r="C118" s="315"/>
    </row>
    <row r="119" spans="1:3" ht="12" customHeight="1" thickBot="1" x14ac:dyDescent="0.35">
      <c r="A119" s="493" t="s">
        <v>19</v>
      </c>
      <c r="B119" s="494" t="s">
        <v>360</v>
      </c>
      <c r="C119" s="495">
        <f>+C120+C122+C124</f>
        <v>41670169</v>
      </c>
    </row>
    <row r="120" spans="1:3" ht="12" customHeight="1" x14ac:dyDescent="0.3">
      <c r="A120" s="15" t="s">
        <v>104</v>
      </c>
      <c r="B120" s="8" t="s">
        <v>230</v>
      </c>
      <c r="C120" s="310">
        <v>19215800</v>
      </c>
    </row>
    <row r="121" spans="1:3" ht="12" customHeight="1" x14ac:dyDescent="0.3">
      <c r="A121" s="15" t="s">
        <v>105</v>
      </c>
      <c r="B121" s="12" t="s">
        <v>364</v>
      </c>
      <c r="C121" s="310"/>
    </row>
    <row r="122" spans="1:3" ht="12" customHeight="1" x14ac:dyDescent="0.3">
      <c r="A122" s="15" t="s">
        <v>106</v>
      </c>
      <c r="B122" s="12" t="s">
        <v>187</v>
      </c>
      <c r="C122" s="309">
        <v>22454369</v>
      </c>
    </row>
    <row r="123" spans="1:3" ht="12" customHeight="1" x14ac:dyDescent="0.3">
      <c r="A123" s="15" t="s">
        <v>107</v>
      </c>
      <c r="B123" s="12" t="s">
        <v>365</v>
      </c>
      <c r="C123" s="274"/>
    </row>
    <row r="124" spans="1:3" ht="12" customHeight="1" x14ac:dyDescent="0.3">
      <c r="A124" s="15" t="s">
        <v>108</v>
      </c>
      <c r="B124" s="304" t="s">
        <v>575</v>
      </c>
      <c r="C124" s="274"/>
    </row>
    <row r="125" spans="1:3" ht="12" customHeight="1" x14ac:dyDescent="0.3">
      <c r="A125" s="15" t="s">
        <v>117</v>
      </c>
      <c r="B125" s="303" t="s">
        <v>428</v>
      </c>
      <c r="C125" s="274"/>
    </row>
    <row r="126" spans="1:3" ht="12" customHeight="1" x14ac:dyDescent="0.3">
      <c r="A126" s="15" t="s">
        <v>119</v>
      </c>
      <c r="B126" s="422" t="s">
        <v>370</v>
      </c>
      <c r="C126" s="274"/>
    </row>
    <row r="127" spans="1:3" x14ac:dyDescent="0.3">
      <c r="A127" s="15" t="s">
        <v>188</v>
      </c>
      <c r="B127" s="147" t="s">
        <v>353</v>
      </c>
      <c r="C127" s="274"/>
    </row>
    <row r="128" spans="1:3" ht="12" customHeight="1" x14ac:dyDescent="0.3">
      <c r="A128" s="15" t="s">
        <v>189</v>
      </c>
      <c r="B128" s="147" t="s">
        <v>369</v>
      </c>
      <c r="C128" s="274"/>
    </row>
    <row r="129" spans="1:3" ht="12" customHeight="1" x14ac:dyDescent="0.3">
      <c r="A129" s="15" t="s">
        <v>190</v>
      </c>
      <c r="B129" s="147" t="s">
        <v>368</v>
      </c>
      <c r="C129" s="274"/>
    </row>
    <row r="130" spans="1:3" ht="12" customHeight="1" x14ac:dyDescent="0.3">
      <c r="A130" s="15" t="s">
        <v>361</v>
      </c>
      <c r="B130" s="147" t="s">
        <v>356</v>
      </c>
      <c r="C130" s="274"/>
    </row>
    <row r="131" spans="1:3" ht="12" customHeight="1" x14ac:dyDescent="0.3">
      <c r="A131" s="15" t="s">
        <v>362</v>
      </c>
      <c r="B131" s="147" t="s">
        <v>367</v>
      </c>
      <c r="C131" s="274"/>
    </row>
    <row r="132" spans="1:3" ht="16.2" thickBot="1" x14ac:dyDescent="0.35">
      <c r="A132" s="13" t="s">
        <v>363</v>
      </c>
      <c r="B132" s="147" t="s">
        <v>366</v>
      </c>
      <c r="C132" s="276"/>
    </row>
    <row r="133" spans="1:3" ht="12" customHeight="1" thickBot="1" x14ac:dyDescent="0.35">
      <c r="A133" s="20" t="s">
        <v>20</v>
      </c>
      <c r="B133" s="128" t="s">
        <v>448</v>
      </c>
      <c r="C133" s="307">
        <f>+C98+C119</f>
        <v>61998487</v>
      </c>
    </row>
    <row r="134" spans="1:3" ht="12" customHeight="1" thickBot="1" x14ac:dyDescent="0.35">
      <c r="A134" s="20" t="s">
        <v>21</v>
      </c>
      <c r="B134" s="128" t="s">
        <v>449</v>
      </c>
      <c r="C134" s="307">
        <f>+C135+C136+C137</f>
        <v>0</v>
      </c>
    </row>
    <row r="135" spans="1:3" ht="12" customHeight="1" x14ac:dyDescent="0.3">
      <c r="A135" s="15" t="s">
        <v>268</v>
      </c>
      <c r="B135" s="12" t="s">
        <v>456</v>
      </c>
      <c r="C135" s="274"/>
    </row>
    <row r="136" spans="1:3" ht="12" customHeight="1" x14ac:dyDescent="0.3">
      <c r="A136" s="15" t="s">
        <v>269</v>
      </c>
      <c r="B136" s="12" t="s">
        <v>457</v>
      </c>
      <c r="C136" s="274"/>
    </row>
    <row r="137" spans="1:3" ht="12" customHeight="1" thickBot="1" x14ac:dyDescent="0.35">
      <c r="A137" s="13" t="s">
        <v>270</v>
      </c>
      <c r="B137" s="12" t="s">
        <v>458</v>
      </c>
      <c r="C137" s="274"/>
    </row>
    <row r="138" spans="1:3" ht="12" customHeight="1" thickBot="1" x14ac:dyDescent="0.35">
      <c r="A138" s="20" t="s">
        <v>22</v>
      </c>
      <c r="B138" s="128" t="s">
        <v>450</v>
      </c>
      <c r="C138" s="307">
        <f>SUM(C139:C144)</f>
        <v>0</v>
      </c>
    </row>
    <row r="139" spans="1:3" ht="12" customHeight="1" x14ac:dyDescent="0.3">
      <c r="A139" s="15" t="s">
        <v>91</v>
      </c>
      <c r="B139" s="9" t="s">
        <v>459</v>
      </c>
      <c r="C139" s="274"/>
    </row>
    <row r="140" spans="1:3" ht="12" customHeight="1" x14ac:dyDescent="0.3">
      <c r="A140" s="15" t="s">
        <v>92</v>
      </c>
      <c r="B140" s="9" t="s">
        <v>451</v>
      </c>
      <c r="C140" s="274"/>
    </row>
    <row r="141" spans="1:3" ht="12" customHeight="1" x14ac:dyDescent="0.3">
      <c r="A141" s="15" t="s">
        <v>93</v>
      </c>
      <c r="B141" s="9" t="s">
        <v>452</v>
      </c>
      <c r="C141" s="274"/>
    </row>
    <row r="142" spans="1:3" ht="12" customHeight="1" x14ac:dyDescent="0.3">
      <c r="A142" s="15" t="s">
        <v>175</v>
      </c>
      <c r="B142" s="9" t="s">
        <v>453</v>
      </c>
      <c r="C142" s="274"/>
    </row>
    <row r="143" spans="1:3" ht="12" customHeight="1" x14ac:dyDescent="0.3">
      <c r="A143" s="13" t="s">
        <v>176</v>
      </c>
      <c r="B143" s="7" t="s">
        <v>454</v>
      </c>
      <c r="C143" s="276"/>
    </row>
    <row r="144" spans="1:3" ht="12" customHeight="1" thickBot="1" x14ac:dyDescent="0.35">
      <c r="A144" s="18" t="s">
        <v>177</v>
      </c>
      <c r="B144" s="860" t="s">
        <v>455</v>
      </c>
      <c r="C144" s="503"/>
    </row>
    <row r="145" spans="1:9" ht="12" customHeight="1" thickBot="1" x14ac:dyDescent="0.35">
      <c r="A145" s="20" t="s">
        <v>23</v>
      </c>
      <c r="B145" s="128" t="s">
        <v>463</v>
      </c>
      <c r="C145" s="313">
        <f>+C146+C147+C148+C149</f>
        <v>445354</v>
      </c>
    </row>
    <row r="146" spans="1:9" ht="12" customHeight="1" x14ac:dyDescent="0.3">
      <c r="A146" s="15" t="s">
        <v>94</v>
      </c>
      <c r="B146" s="9" t="s">
        <v>371</v>
      </c>
      <c r="C146" s="274"/>
    </row>
    <row r="147" spans="1:9" ht="12" customHeight="1" x14ac:dyDescent="0.3">
      <c r="A147" s="15" t="s">
        <v>95</v>
      </c>
      <c r="B147" s="9" t="s">
        <v>372</v>
      </c>
      <c r="C147" s="274">
        <v>445354</v>
      </c>
    </row>
    <row r="148" spans="1:9" ht="12" customHeight="1" x14ac:dyDescent="0.3">
      <c r="A148" s="13" t="s">
        <v>288</v>
      </c>
      <c r="B148" s="7" t="s">
        <v>464</v>
      </c>
      <c r="C148" s="276"/>
    </row>
    <row r="149" spans="1:9" ht="12" customHeight="1" thickBot="1" x14ac:dyDescent="0.35">
      <c r="A149" s="18" t="s">
        <v>289</v>
      </c>
      <c r="B149" s="860" t="s">
        <v>390</v>
      </c>
      <c r="C149" s="503"/>
    </row>
    <row r="150" spans="1:9" ht="12" customHeight="1" thickBot="1" x14ac:dyDescent="0.35">
      <c r="A150" s="20" t="s">
        <v>24</v>
      </c>
      <c r="B150" s="128" t="s">
        <v>465</v>
      </c>
      <c r="C150" s="316">
        <f>SUM(C151:C155)</f>
        <v>0</v>
      </c>
    </row>
    <row r="151" spans="1:9" ht="12" customHeight="1" x14ac:dyDescent="0.3">
      <c r="A151" s="15" t="s">
        <v>96</v>
      </c>
      <c r="B151" s="9" t="s">
        <v>460</v>
      </c>
      <c r="C151" s="274"/>
    </row>
    <row r="152" spans="1:9" ht="12" customHeight="1" x14ac:dyDescent="0.3">
      <c r="A152" s="15" t="s">
        <v>97</v>
      </c>
      <c r="B152" s="9" t="s">
        <v>467</v>
      </c>
      <c r="C152" s="274"/>
    </row>
    <row r="153" spans="1:9" ht="12" customHeight="1" x14ac:dyDescent="0.3">
      <c r="A153" s="15" t="s">
        <v>300</v>
      </c>
      <c r="B153" s="9" t="s">
        <v>462</v>
      </c>
      <c r="C153" s="274"/>
    </row>
    <row r="154" spans="1:9" ht="12" customHeight="1" x14ac:dyDescent="0.3">
      <c r="A154" s="15" t="s">
        <v>301</v>
      </c>
      <c r="B154" s="9" t="s">
        <v>518</v>
      </c>
      <c r="C154" s="274"/>
    </row>
    <row r="155" spans="1:9" ht="12" customHeight="1" thickBot="1" x14ac:dyDescent="0.35">
      <c r="A155" s="15" t="s">
        <v>466</v>
      </c>
      <c r="B155" s="9" t="s">
        <v>469</v>
      </c>
      <c r="C155" s="274"/>
    </row>
    <row r="156" spans="1:9" ht="12" customHeight="1" thickBot="1" x14ac:dyDescent="0.35">
      <c r="A156" s="20" t="s">
        <v>25</v>
      </c>
      <c r="B156" s="128" t="s">
        <v>470</v>
      </c>
      <c r="C156" s="497"/>
    </row>
    <row r="157" spans="1:9" ht="12" customHeight="1" thickBot="1" x14ac:dyDescent="0.35">
      <c r="A157" s="20" t="s">
        <v>26</v>
      </c>
      <c r="B157" s="128" t="s">
        <v>471</v>
      </c>
      <c r="C157" s="497"/>
    </row>
    <row r="158" spans="1:9" ht="15.15" customHeight="1" thickBot="1" x14ac:dyDescent="0.35">
      <c r="A158" s="20" t="s">
        <v>27</v>
      </c>
      <c r="B158" s="128" t="s">
        <v>473</v>
      </c>
      <c r="C158" s="587">
        <f>+C134+C138+C145+C150+C156+C157</f>
        <v>445354</v>
      </c>
      <c r="F158" s="437"/>
      <c r="G158" s="438"/>
      <c r="H158" s="438"/>
      <c r="I158" s="438"/>
    </row>
    <row r="159" spans="1:9" s="425" customFormat="1" ht="17.25" customHeight="1" thickBot="1" x14ac:dyDescent="0.3">
      <c r="A159" s="305" t="s">
        <v>28</v>
      </c>
      <c r="B159" s="588" t="s">
        <v>472</v>
      </c>
      <c r="C159" s="587">
        <f>+C133+C158</f>
        <v>62443841</v>
      </c>
    </row>
    <row r="160" spans="1:9" ht="15.9" customHeight="1" x14ac:dyDescent="0.3">
      <c r="A160" s="589"/>
      <c r="B160" s="589"/>
      <c r="C160" s="652">
        <f>C92-C159</f>
        <v>0</v>
      </c>
    </row>
    <row r="161" spans="1:4" x14ac:dyDescent="0.3">
      <c r="A161" s="1594" t="s">
        <v>373</v>
      </c>
      <c r="B161" s="1594"/>
      <c r="C161" s="1594"/>
    </row>
    <row r="162" spans="1:4" ht="15.15" customHeight="1" thickBot="1" x14ac:dyDescent="0.35">
      <c r="A162" s="1595" t="s">
        <v>154</v>
      </c>
      <c r="B162" s="1595"/>
      <c r="C162" s="594" t="str">
        <f>C95</f>
        <v>Forintban!</v>
      </c>
    </row>
    <row r="163" spans="1:4" ht="13.5" customHeight="1" thickBot="1" x14ac:dyDescent="0.35">
      <c r="A163" s="20">
        <v>1</v>
      </c>
      <c r="B163" s="27" t="s">
        <v>474</v>
      </c>
      <c r="C163" s="307">
        <f>+C67-C133</f>
        <v>-43554646</v>
      </c>
      <c r="D163" s="439"/>
    </row>
    <row r="164" spans="1:4" ht="27.75" customHeight="1" thickBot="1" x14ac:dyDescent="0.35">
      <c r="A164" s="20" t="s">
        <v>19</v>
      </c>
      <c r="B164" s="27" t="s">
        <v>480</v>
      </c>
      <c r="C164" s="307">
        <f>C91-C158</f>
        <v>43554646</v>
      </c>
    </row>
  </sheetData>
  <mergeCells count="7">
    <mergeCell ref="A162:B162"/>
    <mergeCell ref="B1:C1"/>
    <mergeCell ref="A6:C6"/>
    <mergeCell ref="A7:B7"/>
    <mergeCell ref="A94:C94"/>
    <mergeCell ref="A95:B95"/>
    <mergeCell ref="A161:C161"/>
  </mergeCells>
  <printOptions horizontalCentered="1"/>
  <pageMargins left="0.6692913385826772" right="0.6692913385826772" top="0.86614173228346458" bottom="0.86614173228346458" header="0" footer="0"/>
  <pageSetup paperSize="9" scale="74" fitToHeight="2" orientation="portrait" r:id="rId1"/>
  <headerFooter alignWithMargins="0"/>
  <rowBreaks count="2" manualBreakCount="2">
    <brk id="67" max="2" man="1"/>
    <brk id="144" max="2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92D050"/>
  </sheetPr>
  <dimension ref="A1:C60"/>
  <sheetViews>
    <sheetView zoomScale="120" zoomScaleNormal="120" workbookViewId="0">
      <selection activeCell="N38" sqref="N38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CONCATENATE("9.9.1. melléklet ",ALAPADATOK!A7," ",ALAPADATOK!B7," ",ALAPADATOK!C7," ",ALAPADATOK!D7," ",ALAPADATOK!E7," ",ALAPADATOK!F7," ",ALAPADATOK!G7," ",ALAPADATOK!H7)</f>
        <v>9.9.1.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'KV_9.9.sz.mell'!B2</f>
        <v>7 kvi név</v>
      </c>
      <c r="C2" s="376" t="s">
        <v>616</v>
      </c>
    </row>
    <row r="3" spans="1:3" s="465" customFormat="1" ht="23.4" thickBot="1" x14ac:dyDescent="0.3">
      <c r="A3" s="459" t="s">
        <v>203</v>
      </c>
      <c r="B3" s="605" t="s">
        <v>417</v>
      </c>
      <c r="C3" s="377" t="s">
        <v>59</v>
      </c>
    </row>
    <row r="4" spans="1:3" s="466" customFormat="1" ht="15.9" customHeight="1" thickBot="1" x14ac:dyDescent="0.35">
      <c r="A4" s="235"/>
      <c r="B4" s="235"/>
      <c r="C4" s="236" t="str">
        <f>'KV_9.9.sz.mell'!C4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CONCATENATE("9.9.2. melléklet ",ALAPADATOK!A7," ",ALAPADATOK!B7," ",ALAPADATOK!C7," ",ALAPADATOK!D7," ",ALAPADATOK!E7," ",ALAPADATOK!F7," ",ALAPADATOK!G7," ",ALAPADATOK!H7)</f>
        <v>9.9.2.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'KV_9.9.sz.mell'!B2</f>
        <v>7 kvi név</v>
      </c>
      <c r="C2" s="376" t="s">
        <v>616</v>
      </c>
    </row>
    <row r="3" spans="1:3" s="465" customFormat="1" ht="23.4" thickBot="1" x14ac:dyDescent="0.3">
      <c r="A3" s="459" t="s">
        <v>203</v>
      </c>
      <c r="B3" s="605" t="s">
        <v>418</v>
      </c>
      <c r="C3" s="377" t="s">
        <v>60</v>
      </c>
    </row>
    <row r="4" spans="1:3" s="466" customFormat="1" ht="15.9" customHeight="1" thickBot="1" x14ac:dyDescent="0.35">
      <c r="A4" s="235"/>
      <c r="B4" s="235"/>
      <c r="C4" s="236" t="str">
        <f>'KV_9.9.1.sz.mell'!C4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92D050"/>
  </sheetPr>
  <dimension ref="A1:C60"/>
  <sheetViews>
    <sheetView zoomScale="120" zoomScaleNormal="120" workbookViewId="0">
      <selection activeCell="H71" sqref="H71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CONCATENATE("9.9.3. melléklet ",ALAPADATOK!A7," ",ALAPADATOK!B7," ",ALAPADATOK!C7," ",ALAPADATOK!D7," ",ALAPADATOK!E7," ",ALAPADATOK!F7," ",ALAPADATOK!G7," ",ALAPADATOK!H7)</f>
        <v>9.9.3.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'KV_9.9.sz.mell'!B2</f>
        <v>7 kvi név</v>
      </c>
      <c r="C2" s="376" t="s">
        <v>616</v>
      </c>
    </row>
    <row r="3" spans="1:3" s="465" customFormat="1" ht="23.4" thickBot="1" x14ac:dyDescent="0.3">
      <c r="A3" s="459" t="s">
        <v>203</v>
      </c>
      <c r="B3" s="605" t="s">
        <v>530</v>
      </c>
      <c r="C3" s="377" t="s">
        <v>431</v>
      </c>
    </row>
    <row r="4" spans="1:3" s="466" customFormat="1" ht="15.9" customHeight="1" thickBot="1" x14ac:dyDescent="0.35">
      <c r="A4" s="235"/>
      <c r="B4" s="235"/>
      <c r="C4" s="236" t="str">
        <f>'KV_9.9.2.sz.mell'!C4</f>
        <v>Forintban!</v>
      </c>
    </row>
    <row r="5" spans="1:3" ht="13.8" thickBot="1" x14ac:dyDescent="0.3">
      <c r="A5" s="418" t="s">
        <v>205</v>
      </c>
      <c r="B5" s="237" t="s">
        <v>563</v>
      </c>
      <c r="C5" s="569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CONCATENATE("9.10. melléklet ",ALAPADATOK!A7," ",ALAPADATOK!B7," ",ALAPADATOK!C7," ",ALAPADATOK!D7," ",ALAPADATOK!E7," ",ALAPADATOK!F7," ",ALAPADATOK!G7," ",ALAPADATOK!H7)</f>
        <v>9.10.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CONCATENATE(ALAPADATOK!B27)</f>
        <v>8 kvi név</v>
      </c>
      <c r="C2" s="376" t="s">
        <v>617</v>
      </c>
    </row>
    <row r="3" spans="1:3" s="465" customFormat="1" ht="23.4" thickBot="1" x14ac:dyDescent="0.3">
      <c r="A3" s="459" t="s">
        <v>203</v>
      </c>
      <c r="B3" s="605" t="s">
        <v>398</v>
      </c>
      <c r="C3" s="377" t="s">
        <v>54</v>
      </c>
    </row>
    <row r="4" spans="1:3" s="466" customFormat="1" ht="15.9" customHeight="1" thickBot="1" x14ac:dyDescent="0.35">
      <c r="A4" s="235"/>
      <c r="B4" s="235"/>
      <c r="C4" s="236" t="str">
        <f>'KV_9.2.3.sz.mell'!C4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CONCATENATE("9.10.1. melléklet ",ALAPADATOK!A7," ",ALAPADATOK!B7," ",ALAPADATOK!C7," ",ALAPADATOK!D7," ",ALAPADATOK!E7," ",ALAPADATOK!F7," ",ALAPADATOK!G7," ",ALAPADATOK!H7)</f>
        <v>9.10.1.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'KV_9.10.sz.mell'!B2</f>
        <v>8 kvi név</v>
      </c>
      <c r="C2" s="376" t="s">
        <v>617</v>
      </c>
    </row>
    <row r="3" spans="1:3" s="465" customFormat="1" ht="23.4" thickBot="1" x14ac:dyDescent="0.3">
      <c r="A3" s="459" t="s">
        <v>203</v>
      </c>
      <c r="B3" s="605" t="s">
        <v>417</v>
      </c>
      <c r="C3" s="377" t="s">
        <v>59</v>
      </c>
    </row>
    <row r="4" spans="1:3" s="466" customFormat="1" ht="15.9" customHeight="1" thickBot="1" x14ac:dyDescent="0.35">
      <c r="A4" s="235"/>
      <c r="B4" s="235"/>
      <c r="C4" s="236" t="str">
        <f>'KV_9.10.sz.mell'!C4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CONCATENATE("9.10.2. melléklet ",ALAPADATOK!A7," ",ALAPADATOK!B7," ",ALAPADATOK!C7," ",ALAPADATOK!D7," ",ALAPADATOK!E7," ",ALAPADATOK!F7," ",ALAPADATOK!G7," ",ALAPADATOK!H7)</f>
        <v>9.10.2.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'KV_9.10.sz.mell'!B2</f>
        <v>8 kvi név</v>
      </c>
      <c r="C2" s="376" t="s">
        <v>617</v>
      </c>
    </row>
    <row r="3" spans="1:3" s="465" customFormat="1" ht="23.4" thickBot="1" x14ac:dyDescent="0.3">
      <c r="A3" s="459" t="s">
        <v>203</v>
      </c>
      <c r="B3" s="605" t="s">
        <v>418</v>
      </c>
      <c r="C3" s="377" t="s">
        <v>60</v>
      </c>
    </row>
    <row r="4" spans="1:3" s="466" customFormat="1" ht="15.9" customHeight="1" thickBot="1" x14ac:dyDescent="0.35">
      <c r="A4" s="235"/>
      <c r="B4" s="235"/>
      <c r="C4" s="236" t="str">
        <f>'KV_9.10.1.sz.mell'!C4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CONCATENATE("9.10.3. melléklet ",ALAPADATOK!A7," ",ALAPADATOK!B7," ",ALAPADATOK!C7," ",ALAPADATOK!D7," ",ALAPADATOK!E7," ",ALAPADATOK!F7," ",ALAPADATOK!G7," ",ALAPADATOK!H7)</f>
        <v>9.10.3.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'KV_9.10.sz.mell'!B2</f>
        <v>8 kvi név</v>
      </c>
      <c r="C2" s="376" t="s">
        <v>617</v>
      </c>
    </row>
    <row r="3" spans="1:3" s="465" customFormat="1" ht="23.4" thickBot="1" x14ac:dyDescent="0.3">
      <c r="A3" s="459" t="s">
        <v>203</v>
      </c>
      <c r="B3" s="605" t="s">
        <v>530</v>
      </c>
      <c r="C3" s="377" t="s">
        <v>431</v>
      </c>
    </row>
    <row r="4" spans="1:3" s="466" customFormat="1" ht="15.9" customHeight="1" thickBot="1" x14ac:dyDescent="0.35">
      <c r="A4" s="235"/>
      <c r="B4" s="235"/>
      <c r="C4" s="236" t="str">
        <f>'KV_9.10.2.sz.mell'!C4</f>
        <v>Forintban!</v>
      </c>
    </row>
    <row r="5" spans="1:3" ht="13.8" thickBot="1" x14ac:dyDescent="0.3">
      <c r="A5" s="418" t="s">
        <v>205</v>
      </c>
      <c r="B5" s="237" t="s">
        <v>563</v>
      </c>
      <c r="C5" s="569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CONCATENATE("9.11. melléklet ",ALAPADATOK!A7," ",ALAPADATOK!B7," ",ALAPADATOK!C7," ",ALAPADATOK!D7," ",ALAPADATOK!E7," ",ALAPADATOK!F7," ",ALAPADATOK!G7," ",ALAPADATOK!H7)</f>
        <v>9.11.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CONCATENATE(ALAPADATOK!B29)</f>
        <v>9 kvi név</v>
      </c>
      <c r="C2" s="376" t="s">
        <v>618</v>
      </c>
    </row>
    <row r="3" spans="1:3" s="465" customFormat="1" ht="23.4" thickBot="1" x14ac:dyDescent="0.3">
      <c r="A3" s="459" t="s">
        <v>203</v>
      </c>
      <c r="B3" s="605" t="s">
        <v>398</v>
      </c>
      <c r="C3" s="377" t="s">
        <v>54</v>
      </c>
    </row>
    <row r="4" spans="1:3" s="466" customFormat="1" ht="15.9" customHeight="1" thickBot="1" x14ac:dyDescent="0.35">
      <c r="A4" s="235"/>
      <c r="B4" s="235"/>
      <c r="C4" s="236" t="str">
        <f>'KV_9.2.3.sz.mell'!C4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CONCATENATE("9.11.1. melléklet ",ALAPADATOK!A7," ",ALAPADATOK!B7," ",ALAPADATOK!C7," ",ALAPADATOK!D7," ",ALAPADATOK!E7," ",ALAPADATOK!F7," ",ALAPADATOK!G7," ",ALAPADATOK!H7)</f>
        <v>9.11.1. melléklet a … / 2019 ( … ) önkormányzati rendelethez</v>
      </c>
    </row>
    <row r="2" spans="1:3" s="465" customFormat="1" ht="25.5" customHeight="1" x14ac:dyDescent="0.25">
      <c r="A2" s="417" t="s">
        <v>204</v>
      </c>
      <c r="B2" s="604" t="str">
        <f>'KV_9.11.sz.mell'!B2</f>
        <v>9 kvi név</v>
      </c>
      <c r="C2" s="376" t="s">
        <v>618</v>
      </c>
    </row>
    <row r="3" spans="1:3" s="465" customFormat="1" ht="23.4" thickBot="1" x14ac:dyDescent="0.3">
      <c r="A3" s="459" t="s">
        <v>203</v>
      </c>
      <c r="B3" s="605" t="s">
        <v>417</v>
      </c>
      <c r="C3" s="377" t="s">
        <v>59</v>
      </c>
    </row>
    <row r="4" spans="1:3" s="466" customFormat="1" ht="15.9" customHeight="1" thickBot="1" x14ac:dyDescent="0.35">
      <c r="A4" s="235"/>
      <c r="B4" s="235"/>
      <c r="C4" s="236" t="str">
        <f>'KV_9.11.sz.mell'!C4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CONCATENATE("9.11.2. melléklet ",ALAPADATOK!A7," ",ALAPADATOK!B7," ",ALAPADATOK!C7," ",ALAPADATOK!D7," ",ALAPADATOK!E7," ",ALAPADATOK!F7," ",ALAPADATOK!G7," ",ALAPADATOK!H7)</f>
        <v>9.11.2. melléklet a … / 2019 ( … ) önkormányzati rendelethez</v>
      </c>
    </row>
    <row r="2" spans="1:3" s="465" customFormat="1" ht="25.5" customHeight="1" x14ac:dyDescent="0.25">
      <c r="A2" s="417" t="s">
        <v>204</v>
      </c>
      <c r="B2" s="604" t="str">
        <f>'KV_9.11.sz.mell'!B2</f>
        <v>9 kvi név</v>
      </c>
      <c r="C2" s="376" t="s">
        <v>618</v>
      </c>
    </row>
    <row r="3" spans="1:3" s="465" customFormat="1" ht="23.4" thickBot="1" x14ac:dyDescent="0.3">
      <c r="A3" s="459" t="s">
        <v>203</v>
      </c>
      <c r="B3" s="605" t="s">
        <v>418</v>
      </c>
      <c r="C3" s="377" t="s">
        <v>60</v>
      </c>
    </row>
    <row r="4" spans="1:3" s="466" customFormat="1" ht="15.9" customHeight="1" thickBot="1" x14ac:dyDescent="0.35">
      <c r="A4" s="235"/>
      <c r="B4" s="235"/>
      <c r="C4" s="236" t="str">
        <f>'KV_9.11.1.sz.mell'!C4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I164"/>
  <sheetViews>
    <sheetView zoomScale="120" zoomScaleNormal="120" zoomScaleSheetLayoutView="100" workbookViewId="0">
      <selection activeCell="C153" sqref="C153"/>
    </sheetView>
  </sheetViews>
  <sheetFormatPr defaultColWidth="9.33203125" defaultRowHeight="15.6" x14ac:dyDescent="0.3"/>
  <cols>
    <col min="1" max="1" width="9.44140625" style="391" customWidth="1"/>
    <col min="2" max="2" width="99.33203125" style="391" customWidth="1"/>
    <col min="3" max="3" width="21.6640625" style="392" customWidth="1"/>
    <col min="4" max="4" width="9" style="423" customWidth="1"/>
    <col min="5" max="16384" width="9.33203125" style="423"/>
  </cols>
  <sheetData>
    <row r="1" spans="1:3" ht="18.75" customHeight="1" x14ac:dyDescent="0.3">
      <c r="B1" s="1597" t="str">
        <f>CONCATENATE("1.3. melléklet ",ALAPADATOK!A7," ",ALAPADATOK!B7," ",ALAPADATOK!C7," ",ALAPADATOK!D7," ",ALAPADATOK!E7," ",ALAPADATOK!F7," ",ALAPADATOK!G7," ",ALAPADATOK!H7)</f>
        <v>1.3. melléklet a … / 2019 ( … ) önkormányzati rendelethez</v>
      </c>
      <c r="C1" s="1598"/>
    </row>
    <row r="2" spans="1:3" ht="21.9" customHeight="1" x14ac:dyDescent="0.3">
      <c r="A2" s="577"/>
      <c r="B2" s="653" t="str">
        <f>CONCATENATE(ALAPADATOK!A3)</f>
        <v>Hidegkút Község Önkormányzata</v>
      </c>
      <c r="C2" s="654"/>
    </row>
    <row r="3" spans="1:3" ht="21.9" customHeight="1" x14ac:dyDescent="0.3">
      <c r="A3" s="654"/>
      <c r="B3" s="653" t="s">
        <v>580</v>
      </c>
      <c r="C3" s="654"/>
    </row>
    <row r="4" spans="1:3" ht="21.9" customHeight="1" x14ac:dyDescent="0.3">
      <c r="A4" s="654"/>
      <c r="B4" s="653" t="s">
        <v>583</v>
      </c>
      <c r="C4" s="654"/>
    </row>
    <row r="5" spans="1:3" ht="21.9" customHeight="1" x14ac:dyDescent="0.3"/>
    <row r="6" spans="1:3" ht="15.15" customHeight="1" x14ac:dyDescent="0.3">
      <c r="A6" s="1596" t="s">
        <v>15</v>
      </c>
      <c r="B6" s="1596"/>
      <c r="C6" s="1596"/>
    </row>
    <row r="7" spans="1:3" ht="15.15" customHeight="1" thickBot="1" x14ac:dyDescent="0.35">
      <c r="A7" s="1595" t="s">
        <v>152</v>
      </c>
      <c r="B7" s="1595"/>
      <c r="C7" s="594" t="str">
        <f>CONCATENATE('KV_1.1.sz.mell.'!C7)</f>
        <v>Forintban!</v>
      </c>
    </row>
    <row r="8" spans="1:3" ht="24" customHeight="1" thickBot="1" x14ac:dyDescent="0.35">
      <c r="A8" s="23" t="s">
        <v>69</v>
      </c>
      <c r="B8" s="24" t="s">
        <v>17</v>
      </c>
      <c r="C8" s="39" t="str">
        <f>+CONCATENATE(LEFT(KV_ÖSSZEFÜGGÉSEK!A5,4),". évi előirányzat")</f>
        <v>2019. évi előirányzat</v>
      </c>
    </row>
    <row r="9" spans="1:3" s="424" customFormat="1" ht="12" customHeight="1" thickBot="1" x14ac:dyDescent="0.25">
      <c r="A9" s="581"/>
      <c r="B9" s="582" t="s">
        <v>493</v>
      </c>
      <c r="C9" s="583" t="s">
        <v>494</v>
      </c>
    </row>
    <row r="10" spans="1:3" s="425" customFormat="1" ht="12" customHeight="1" thickBot="1" x14ac:dyDescent="0.3">
      <c r="A10" s="20" t="s">
        <v>18</v>
      </c>
      <c r="B10" s="21" t="s">
        <v>252</v>
      </c>
      <c r="C10" s="307">
        <f>+C11+C12+C13+C14+C15+C16</f>
        <v>0</v>
      </c>
    </row>
    <row r="11" spans="1:3" s="425" customFormat="1" ht="12" customHeight="1" x14ac:dyDescent="0.25">
      <c r="A11" s="15" t="s">
        <v>98</v>
      </c>
      <c r="B11" s="426" t="s">
        <v>253</v>
      </c>
      <c r="C11" s="310"/>
    </row>
    <row r="12" spans="1:3" s="425" customFormat="1" ht="12" customHeight="1" x14ac:dyDescent="0.25">
      <c r="A12" s="14" t="s">
        <v>99</v>
      </c>
      <c r="B12" s="427" t="s">
        <v>254</v>
      </c>
      <c r="C12" s="309"/>
    </row>
    <row r="13" spans="1:3" s="425" customFormat="1" ht="12" customHeight="1" x14ac:dyDescent="0.25">
      <c r="A13" s="14" t="s">
        <v>100</v>
      </c>
      <c r="B13" s="427" t="s">
        <v>550</v>
      </c>
      <c r="C13" s="309"/>
    </row>
    <row r="14" spans="1:3" s="425" customFormat="1" ht="12" customHeight="1" x14ac:dyDescent="0.25">
      <c r="A14" s="14" t="s">
        <v>101</v>
      </c>
      <c r="B14" s="427" t="s">
        <v>256</v>
      </c>
      <c r="C14" s="309"/>
    </row>
    <row r="15" spans="1:3" s="425" customFormat="1" ht="12" customHeight="1" x14ac:dyDescent="0.25">
      <c r="A15" s="14" t="s">
        <v>148</v>
      </c>
      <c r="B15" s="303" t="s">
        <v>432</v>
      </c>
      <c r="C15" s="309"/>
    </row>
    <row r="16" spans="1:3" s="425" customFormat="1" ht="12" customHeight="1" thickBot="1" x14ac:dyDescent="0.3">
      <c r="A16" s="16" t="s">
        <v>102</v>
      </c>
      <c r="B16" s="304" t="s">
        <v>433</v>
      </c>
      <c r="C16" s="309"/>
    </row>
    <row r="17" spans="1:3" s="425" customFormat="1" ht="12" customHeight="1" thickBot="1" x14ac:dyDescent="0.3">
      <c r="A17" s="20" t="s">
        <v>19</v>
      </c>
      <c r="B17" s="302" t="s">
        <v>257</v>
      </c>
      <c r="C17" s="307">
        <f>+C18+C19+C20+C21+C22</f>
        <v>0</v>
      </c>
    </row>
    <row r="18" spans="1:3" s="425" customFormat="1" ht="12" customHeight="1" x14ac:dyDescent="0.25">
      <c r="A18" s="15" t="s">
        <v>104</v>
      </c>
      <c r="B18" s="426" t="s">
        <v>258</v>
      </c>
      <c r="C18" s="310"/>
    </row>
    <row r="19" spans="1:3" s="425" customFormat="1" ht="12" customHeight="1" x14ac:dyDescent="0.25">
      <c r="A19" s="14" t="s">
        <v>105</v>
      </c>
      <c r="B19" s="427" t="s">
        <v>259</v>
      </c>
      <c r="C19" s="309"/>
    </row>
    <row r="20" spans="1:3" s="425" customFormat="1" ht="12" customHeight="1" x14ac:dyDescent="0.25">
      <c r="A20" s="14" t="s">
        <v>106</v>
      </c>
      <c r="B20" s="427" t="s">
        <v>422</v>
      </c>
      <c r="C20" s="309"/>
    </row>
    <row r="21" spans="1:3" s="425" customFormat="1" ht="12" customHeight="1" x14ac:dyDescent="0.25">
      <c r="A21" s="14" t="s">
        <v>107</v>
      </c>
      <c r="B21" s="427" t="s">
        <v>423</v>
      </c>
      <c r="C21" s="309"/>
    </row>
    <row r="22" spans="1:3" s="425" customFormat="1" ht="12" customHeight="1" x14ac:dyDescent="0.25">
      <c r="A22" s="14" t="s">
        <v>108</v>
      </c>
      <c r="B22" s="427" t="s">
        <v>574</v>
      </c>
      <c r="C22" s="309"/>
    </row>
    <row r="23" spans="1:3" s="425" customFormat="1" ht="12" customHeight="1" thickBot="1" x14ac:dyDescent="0.3">
      <c r="A23" s="16" t="s">
        <v>117</v>
      </c>
      <c r="B23" s="304" t="s">
        <v>261</v>
      </c>
      <c r="C23" s="311"/>
    </row>
    <row r="24" spans="1:3" s="425" customFormat="1" ht="12" customHeight="1" thickBot="1" x14ac:dyDescent="0.3">
      <c r="A24" s="20" t="s">
        <v>20</v>
      </c>
      <c r="B24" s="21" t="s">
        <v>262</v>
      </c>
      <c r="C24" s="307">
        <f>+C25+C26+C27+C28+C29</f>
        <v>0</v>
      </c>
    </row>
    <row r="25" spans="1:3" s="425" customFormat="1" ht="12" customHeight="1" x14ac:dyDescent="0.25">
      <c r="A25" s="15" t="s">
        <v>87</v>
      </c>
      <c r="B25" s="426" t="s">
        <v>263</v>
      </c>
      <c r="C25" s="310"/>
    </row>
    <row r="26" spans="1:3" s="425" customFormat="1" ht="12" customHeight="1" x14ac:dyDescent="0.25">
      <c r="A26" s="14" t="s">
        <v>88</v>
      </c>
      <c r="B26" s="427" t="s">
        <v>264</v>
      </c>
      <c r="C26" s="309"/>
    </row>
    <row r="27" spans="1:3" s="425" customFormat="1" ht="12" customHeight="1" x14ac:dyDescent="0.25">
      <c r="A27" s="14" t="s">
        <v>89</v>
      </c>
      <c r="B27" s="427" t="s">
        <v>424</v>
      </c>
      <c r="C27" s="309"/>
    </row>
    <row r="28" spans="1:3" s="425" customFormat="1" ht="12" customHeight="1" x14ac:dyDescent="0.25">
      <c r="A28" s="14" t="s">
        <v>90</v>
      </c>
      <c r="B28" s="427" t="s">
        <v>425</v>
      </c>
      <c r="C28" s="309"/>
    </row>
    <row r="29" spans="1:3" s="425" customFormat="1" ht="12" customHeight="1" x14ac:dyDescent="0.25">
      <c r="A29" s="14" t="s">
        <v>171</v>
      </c>
      <c r="B29" s="427" t="s">
        <v>265</v>
      </c>
      <c r="C29" s="309"/>
    </row>
    <row r="30" spans="1:3" s="572" customFormat="1" ht="12" customHeight="1" thickBot="1" x14ac:dyDescent="0.3">
      <c r="A30" s="584" t="s">
        <v>172</v>
      </c>
      <c r="B30" s="570" t="s">
        <v>569</v>
      </c>
      <c r="C30" s="571"/>
    </row>
    <row r="31" spans="1:3" s="425" customFormat="1" ht="12" customHeight="1" thickBot="1" x14ac:dyDescent="0.3">
      <c r="A31" s="20" t="s">
        <v>173</v>
      </c>
      <c r="B31" s="21" t="s">
        <v>551</v>
      </c>
      <c r="C31" s="313">
        <f>SUM(C32:C38)</f>
        <v>0</v>
      </c>
    </row>
    <row r="32" spans="1:3" s="425" customFormat="1" ht="12" customHeight="1" x14ac:dyDescent="0.25">
      <c r="A32" s="15" t="s">
        <v>268</v>
      </c>
      <c r="B32" s="426" t="s">
        <v>555</v>
      </c>
      <c r="C32" s="310"/>
    </row>
    <row r="33" spans="1:3" s="425" customFormat="1" ht="12" customHeight="1" x14ac:dyDescent="0.25">
      <c r="A33" s="14" t="s">
        <v>269</v>
      </c>
      <c r="B33" s="427" t="s">
        <v>556</v>
      </c>
      <c r="C33" s="309"/>
    </row>
    <row r="34" spans="1:3" s="425" customFormat="1" ht="12" customHeight="1" x14ac:dyDescent="0.25">
      <c r="A34" s="14" t="s">
        <v>270</v>
      </c>
      <c r="B34" s="427" t="s">
        <v>557</v>
      </c>
      <c r="C34" s="309"/>
    </row>
    <row r="35" spans="1:3" s="425" customFormat="1" ht="12" customHeight="1" x14ac:dyDescent="0.25">
      <c r="A35" s="14" t="s">
        <v>271</v>
      </c>
      <c r="B35" s="427" t="s">
        <v>558</v>
      </c>
      <c r="C35" s="309"/>
    </row>
    <row r="36" spans="1:3" s="425" customFormat="1" ht="12" customHeight="1" x14ac:dyDescent="0.25">
      <c r="A36" s="14" t="s">
        <v>552</v>
      </c>
      <c r="B36" s="427" t="s">
        <v>272</v>
      </c>
      <c r="C36" s="309"/>
    </row>
    <row r="37" spans="1:3" s="425" customFormat="1" ht="12" customHeight="1" x14ac:dyDescent="0.25">
      <c r="A37" s="14" t="s">
        <v>553</v>
      </c>
      <c r="B37" s="427" t="s">
        <v>273</v>
      </c>
      <c r="C37" s="309"/>
    </row>
    <row r="38" spans="1:3" s="425" customFormat="1" ht="12" customHeight="1" thickBot="1" x14ac:dyDescent="0.3">
      <c r="A38" s="16" t="s">
        <v>554</v>
      </c>
      <c r="B38" s="525" t="s">
        <v>274</v>
      </c>
      <c r="C38" s="311"/>
    </row>
    <row r="39" spans="1:3" s="425" customFormat="1" ht="12" customHeight="1" thickBot="1" x14ac:dyDescent="0.3">
      <c r="A39" s="20" t="s">
        <v>22</v>
      </c>
      <c r="B39" s="21" t="s">
        <v>434</v>
      </c>
      <c r="C39" s="307">
        <f>SUM(C40:C50)</f>
        <v>0</v>
      </c>
    </row>
    <row r="40" spans="1:3" s="425" customFormat="1" ht="12" customHeight="1" x14ac:dyDescent="0.25">
      <c r="A40" s="15" t="s">
        <v>91</v>
      </c>
      <c r="B40" s="426" t="s">
        <v>277</v>
      </c>
      <c r="C40" s="310"/>
    </row>
    <row r="41" spans="1:3" s="425" customFormat="1" ht="12" customHeight="1" x14ac:dyDescent="0.25">
      <c r="A41" s="14" t="s">
        <v>92</v>
      </c>
      <c r="B41" s="427" t="s">
        <v>278</v>
      </c>
      <c r="C41" s="309"/>
    </row>
    <row r="42" spans="1:3" s="425" customFormat="1" ht="12" customHeight="1" x14ac:dyDescent="0.25">
      <c r="A42" s="14" t="s">
        <v>93</v>
      </c>
      <c r="B42" s="427" t="s">
        <v>279</v>
      </c>
      <c r="C42" s="309"/>
    </row>
    <row r="43" spans="1:3" s="425" customFormat="1" ht="12" customHeight="1" x14ac:dyDescent="0.25">
      <c r="A43" s="14" t="s">
        <v>175</v>
      </c>
      <c r="B43" s="427" t="s">
        <v>280</v>
      </c>
      <c r="C43" s="309"/>
    </row>
    <row r="44" spans="1:3" s="425" customFormat="1" ht="12" customHeight="1" x14ac:dyDescent="0.25">
      <c r="A44" s="14" t="s">
        <v>176</v>
      </c>
      <c r="B44" s="427" t="s">
        <v>281</v>
      </c>
      <c r="C44" s="309"/>
    </row>
    <row r="45" spans="1:3" s="425" customFormat="1" ht="12" customHeight="1" x14ac:dyDescent="0.25">
      <c r="A45" s="14" t="s">
        <v>177</v>
      </c>
      <c r="B45" s="427" t="s">
        <v>282</v>
      </c>
      <c r="C45" s="309"/>
    </row>
    <row r="46" spans="1:3" s="425" customFormat="1" ht="12" customHeight="1" x14ac:dyDescent="0.25">
      <c r="A46" s="14" t="s">
        <v>178</v>
      </c>
      <c r="B46" s="427" t="s">
        <v>283</v>
      </c>
      <c r="C46" s="309"/>
    </row>
    <row r="47" spans="1:3" s="425" customFormat="1" ht="12" customHeight="1" x14ac:dyDescent="0.25">
      <c r="A47" s="14" t="s">
        <v>179</v>
      </c>
      <c r="B47" s="427" t="s">
        <v>559</v>
      </c>
      <c r="C47" s="309"/>
    </row>
    <row r="48" spans="1:3" s="425" customFormat="1" ht="12" customHeight="1" x14ac:dyDescent="0.25">
      <c r="A48" s="14" t="s">
        <v>275</v>
      </c>
      <c r="B48" s="427" t="s">
        <v>285</v>
      </c>
      <c r="C48" s="312"/>
    </row>
    <row r="49" spans="1:3" s="425" customFormat="1" ht="12" customHeight="1" x14ac:dyDescent="0.25">
      <c r="A49" s="16" t="s">
        <v>276</v>
      </c>
      <c r="B49" s="428" t="s">
        <v>436</v>
      </c>
      <c r="C49" s="413"/>
    </row>
    <row r="50" spans="1:3" s="425" customFormat="1" ht="12" customHeight="1" thickBot="1" x14ac:dyDescent="0.3">
      <c r="A50" s="16" t="s">
        <v>435</v>
      </c>
      <c r="B50" s="304" t="s">
        <v>286</v>
      </c>
      <c r="C50" s="413"/>
    </row>
    <row r="51" spans="1:3" s="425" customFormat="1" ht="12" customHeight="1" thickBot="1" x14ac:dyDescent="0.3">
      <c r="A51" s="20" t="s">
        <v>23</v>
      </c>
      <c r="B51" s="21" t="s">
        <v>287</v>
      </c>
      <c r="C51" s="307">
        <f>SUM(C52:C56)</f>
        <v>0</v>
      </c>
    </row>
    <row r="52" spans="1:3" s="425" customFormat="1" ht="12" customHeight="1" x14ac:dyDescent="0.25">
      <c r="A52" s="15" t="s">
        <v>94</v>
      </c>
      <c r="B52" s="426" t="s">
        <v>291</v>
      </c>
      <c r="C52" s="470"/>
    </row>
    <row r="53" spans="1:3" s="425" customFormat="1" ht="12" customHeight="1" x14ac:dyDescent="0.25">
      <c r="A53" s="14" t="s">
        <v>95</v>
      </c>
      <c r="B53" s="427" t="s">
        <v>292</v>
      </c>
      <c r="C53" s="312"/>
    </row>
    <row r="54" spans="1:3" s="425" customFormat="1" ht="12" customHeight="1" x14ac:dyDescent="0.25">
      <c r="A54" s="14" t="s">
        <v>288</v>
      </c>
      <c r="B54" s="427" t="s">
        <v>293</v>
      </c>
      <c r="C54" s="312"/>
    </row>
    <row r="55" spans="1:3" s="425" customFormat="1" ht="12" customHeight="1" x14ac:dyDescent="0.25">
      <c r="A55" s="14" t="s">
        <v>289</v>
      </c>
      <c r="B55" s="427" t="s">
        <v>294</v>
      </c>
      <c r="C55" s="312"/>
    </row>
    <row r="56" spans="1:3" s="425" customFormat="1" ht="12" customHeight="1" thickBot="1" x14ac:dyDescent="0.3">
      <c r="A56" s="16" t="s">
        <v>290</v>
      </c>
      <c r="B56" s="304" t="s">
        <v>295</v>
      </c>
      <c r="C56" s="413"/>
    </row>
    <row r="57" spans="1:3" s="425" customFormat="1" ht="12" customHeight="1" thickBot="1" x14ac:dyDescent="0.3">
      <c r="A57" s="20" t="s">
        <v>180</v>
      </c>
      <c r="B57" s="21" t="s">
        <v>296</v>
      </c>
      <c r="C57" s="307">
        <f>SUM(C58:C60)</f>
        <v>0</v>
      </c>
    </row>
    <row r="58" spans="1:3" s="425" customFormat="1" ht="12" customHeight="1" x14ac:dyDescent="0.25">
      <c r="A58" s="15" t="s">
        <v>96</v>
      </c>
      <c r="B58" s="426" t="s">
        <v>297</v>
      </c>
      <c r="C58" s="310"/>
    </row>
    <row r="59" spans="1:3" s="425" customFormat="1" ht="12" customHeight="1" x14ac:dyDescent="0.25">
      <c r="A59" s="14" t="s">
        <v>97</v>
      </c>
      <c r="B59" s="427" t="s">
        <v>426</v>
      </c>
      <c r="C59" s="309"/>
    </row>
    <row r="60" spans="1:3" s="425" customFormat="1" ht="12" customHeight="1" x14ac:dyDescent="0.25">
      <c r="A60" s="14" t="s">
        <v>300</v>
      </c>
      <c r="B60" s="427" t="s">
        <v>298</v>
      </c>
      <c r="C60" s="309"/>
    </row>
    <row r="61" spans="1:3" s="425" customFormat="1" ht="12" customHeight="1" thickBot="1" x14ac:dyDescent="0.3">
      <c r="A61" s="16" t="s">
        <v>301</v>
      </c>
      <c r="B61" s="304" t="s">
        <v>299</v>
      </c>
      <c r="C61" s="311"/>
    </row>
    <row r="62" spans="1:3" s="425" customFormat="1" ht="12" customHeight="1" thickBot="1" x14ac:dyDescent="0.3">
      <c r="A62" s="20" t="s">
        <v>25</v>
      </c>
      <c r="B62" s="302" t="s">
        <v>302</v>
      </c>
      <c r="C62" s="307">
        <f>SUM(C63:C65)</f>
        <v>0</v>
      </c>
    </row>
    <row r="63" spans="1:3" s="425" customFormat="1" ht="12" customHeight="1" x14ac:dyDescent="0.25">
      <c r="A63" s="15" t="s">
        <v>181</v>
      </c>
      <c r="B63" s="426" t="s">
        <v>304</v>
      </c>
      <c r="C63" s="312"/>
    </row>
    <row r="64" spans="1:3" s="425" customFormat="1" ht="12" customHeight="1" x14ac:dyDescent="0.25">
      <c r="A64" s="14" t="s">
        <v>182</v>
      </c>
      <c r="B64" s="427" t="s">
        <v>427</v>
      </c>
      <c r="C64" s="312"/>
    </row>
    <row r="65" spans="1:3" s="425" customFormat="1" ht="12" customHeight="1" x14ac:dyDescent="0.25">
      <c r="A65" s="14" t="s">
        <v>231</v>
      </c>
      <c r="B65" s="427" t="s">
        <v>305</v>
      </c>
      <c r="C65" s="312"/>
    </row>
    <row r="66" spans="1:3" s="425" customFormat="1" ht="12" customHeight="1" thickBot="1" x14ac:dyDescent="0.3">
      <c r="A66" s="16" t="s">
        <v>303</v>
      </c>
      <c r="B66" s="304" t="s">
        <v>306</v>
      </c>
      <c r="C66" s="312"/>
    </row>
    <row r="67" spans="1:3" s="425" customFormat="1" ht="12" customHeight="1" thickBot="1" x14ac:dyDescent="0.3">
      <c r="A67" s="498" t="s">
        <v>476</v>
      </c>
      <c r="B67" s="21" t="s">
        <v>307</v>
      </c>
      <c r="C67" s="313">
        <f>+C10+C17+C24+C31+C39+C51+C57+C62</f>
        <v>0</v>
      </c>
    </row>
    <row r="68" spans="1:3" s="425" customFormat="1" ht="12" customHeight="1" thickBot="1" x14ac:dyDescent="0.3">
      <c r="A68" s="473" t="s">
        <v>308</v>
      </c>
      <c r="B68" s="302" t="s">
        <v>309</v>
      </c>
      <c r="C68" s="307">
        <f>SUM(C69:C71)</f>
        <v>0</v>
      </c>
    </row>
    <row r="69" spans="1:3" s="425" customFormat="1" ht="12" customHeight="1" x14ac:dyDescent="0.25">
      <c r="A69" s="15" t="s">
        <v>337</v>
      </c>
      <c r="B69" s="426" t="s">
        <v>310</v>
      </c>
      <c r="C69" s="312"/>
    </row>
    <row r="70" spans="1:3" s="425" customFormat="1" ht="12" customHeight="1" x14ac:dyDescent="0.25">
      <c r="A70" s="14" t="s">
        <v>346</v>
      </c>
      <c r="B70" s="427" t="s">
        <v>311</v>
      </c>
      <c r="C70" s="312"/>
    </row>
    <row r="71" spans="1:3" s="425" customFormat="1" ht="12" customHeight="1" thickBot="1" x14ac:dyDescent="0.3">
      <c r="A71" s="16" t="s">
        <v>347</v>
      </c>
      <c r="B71" s="492" t="s">
        <v>570</v>
      </c>
      <c r="C71" s="312"/>
    </row>
    <row r="72" spans="1:3" s="425" customFormat="1" ht="12" customHeight="1" thickBot="1" x14ac:dyDescent="0.3">
      <c r="A72" s="473" t="s">
        <v>313</v>
      </c>
      <c r="B72" s="302" t="s">
        <v>314</v>
      </c>
      <c r="C72" s="307">
        <f>SUM(C73:C76)</f>
        <v>0</v>
      </c>
    </row>
    <row r="73" spans="1:3" s="425" customFormat="1" ht="12" customHeight="1" x14ac:dyDescent="0.25">
      <c r="A73" s="15" t="s">
        <v>149</v>
      </c>
      <c r="B73" s="426" t="s">
        <v>315</v>
      </c>
      <c r="C73" s="312"/>
    </row>
    <row r="74" spans="1:3" s="425" customFormat="1" ht="12" customHeight="1" x14ac:dyDescent="0.25">
      <c r="A74" s="14" t="s">
        <v>150</v>
      </c>
      <c r="B74" s="427" t="s">
        <v>571</v>
      </c>
      <c r="C74" s="312"/>
    </row>
    <row r="75" spans="1:3" s="425" customFormat="1" ht="12" customHeight="1" x14ac:dyDescent="0.25">
      <c r="A75" s="16" t="s">
        <v>338</v>
      </c>
      <c r="B75" s="428" t="s">
        <v>316</v>
      </c>
      <c r="C75" s="413"/>
    </row>
    <row r="76" spans="1:3" s="425" customFormat="1" ht="12" customHeight="1" thickBot="1" x14ac:dyDescent="0.3">
      <c r="A76" s="18" t="s">
        <v>339</v>
      </c>
      <c r="B76" s="585" t="s">
        <v>572</v>
      </c>
      <c r="C76" s="586"/>
    </row>
    <row r="77" spans="1:3" s="425" customFormat="1" ht="12" customHeight="1" thickBot="1" x14ac:dyDescent="0.3">
      <c r="A77" s="473" t="s">
        <v>317</v>
      </c>
      <c r="B77" s="302" t="s">
        <v>318</v>
      </c>
      <c r="C77" s="307">
        <f>SUM(C78:C79)</f>
        <v>0</v>
      </c>
    </row>
    <row r="78" spans="1:3" s="425" customFormat="1" ht="12" customHeight="1" x14ac:dyDescent="0.25">
      <c r="A78" s="17" t="s">
        <v>340</v>
      </c>
      <c r="B78" s="1426" t="s">
        <v>319</v>
      </c>
      <c r="C78" s="1427"/>
    </row>
    <row r="79" spans="1:3" s="425" customFormat="1" ht="12" customHeight="1" thickBot="1" x14ac:dyDescent="0.3">
      <c r="A79" s="18" t="s">
        <v>341</v>
      </c>
      <c r="B79" s="585" t="s">
        <v>320</v>
      </c>
      <c r="C79" s="586"/>
    </row>
    <row r="80" spans="1:3" s="425" customFormat="1" ht="12" customHeight="1" thickBot="1" x14ac:dyDescent="0.3">
      <c r="A80" s="473" t="s">
        <v>321</v>
      </c>
      <c r="B80" s="302" t="s">
        <v>322</v>
      </c>
      <c r="C80" s="307">
        <f>SUM(C81:C83)</f>
        <v>0</v>
      </c>
    </row>
    <row r="81" spans="1:3" s="425" customFormat="1" ht="12" customHeight="1" x14ac:dyDescent="0.25">
      <c r="A81" s="15" t="s">
        <v>342</v>
      </c>
      <c r="B81" s="426" t="s">
        <v>323</v>
      </c>
      <c r="C81" s="312"/>
    </row>
    <row r="82" spans="1:3" s="425" customFormat="1" ht="12" customHeight="1" x14ac:dyDescent="0.25">
      <c r="A82" s="14" t="s">
        <v>343</v>
      </c>
      <c r="B82" s="427" t="s">
        <v>324</v>
      </c>
      <c r="C82" s="312"/>
    </row>
    <row r="83" spans="1:3" s="425" customFormat="1" ht="12" customHeight="1" thickBot="1" x14ac:dyDescent="0.3">
      <c r="A83" s="18" t="s">
        <v>344</v>
      </c>
      <c r="B83" s="585" t="s">
        <v>573</v>
      </c>
      <c r="C83" s="586"/>
    </row>
    <row r="84" spans="1:3" s="425" customFormat="1" ht="12" customHeight="1" thickBot="1" x14ac:dyDescent="0.3">
      <c r="A84" s="473" t="s">
        <v>325</v>
      </c>
      <c r="B84" s="302" t="s">
        <v>345</v>
      </c>
      <c r="C84" s="307">
        <f>SUM(C85:C88)</f>
        <v>0</v>
      </c>
    </row>
    <row r="85" spans="1:3" s="425" customFormat="1" ht="12" customHeight="1" x14ac:dyDescent="0.25">
      <c r="A85" s="430" t="s">
        <v>326</v>
      </c>
      <c r="B85" s="426" t="s">
        <v>327</v>
      </c>
      <c r="C85" s="312"/>
    </row>
    <row r="86" spans="1:3" s="425" customFormat="1" ht="12" customHeight="1" x14ac:dyDescent="0.25">
      <c r="A86" s="431" t="s">
        <v>328</v>
      </c>
      <c r="B86" s="427" t="s">
        <v>329</v>
      </c>
      <c r="C86" s="312"/>
    </row>
    <row r="87" spans="1:3" s="425" customFormat="1" ht="12" customHeight="1" x14ac:dyDescent="0.25">
      <c r="A87" s="431" t="s">
        <v>330</v>
      </c>
      <c r="B87" s="427" t="s">
        <v>331</v>
      </c>
      <c r="C87" s="312"/>
    </row>
    <row r="88" spans="1:3" s="425" customFormat="1" ht="12" customHeight="1" thickBot="1" x14ac:dyDescent="0.3">
      <c r="A88" s="432" t="s">
        <v>332</v>
      </c>
      <c r="B88" s="304" t="s">
        <v>333</v>
      </c>
      <c r="C88" s="312"/>
    </row>
    <row r="89" spans="1:3" s="425" customFormat="1" ht="12" customHeight="1" thickBot="1" x14ac:dyDescent="0.3">
      <c r="A89" s="473" t="s">
        <v>334</v>
      </c>
      <c r="B89" s="302" t="s">
        <v>475</v>
      </c>
      <c r="C89" s="471"/>
    </row>
    <row r="90" spans="1:3" s="425" customFormat="1" ht="13.5" customHeight="1" thickBot="1" x14ac:dyDescent="0.3">
      <c r="A90" s="473" t="s">
        <v>336</v>
      </c>
      <c r="B90" s="302" t="s">
        <v>335</v>
      </c>
      <c r="C90" s="471"/>
    </row>
    <row r="91" spans="1:3" s="425" customFormat="1" ht="15.75" customHeight="1" thickBot="1" x14ac:dyDescent="0.3">
      <c r="A91" s="473" t="s">
        <v>348</v>
      </c>
      <c r="B91" s="433" t="s">
        <v>478</v>
      </c>
      <c r="C91" s="313">
        <f>+C68+C72+C77+C80+C84+C90+C89</f>
        <v>0</v>
      </c>
    </row>
    <row r="92" spans="1:3" s="425" customFormat="1" ht="16.5" customHeight="1" thickBot="1" x14ac:dyDescent="0.3">
      <c r="A92" s="474" t="s">
        <v>477</v>
      </c>
      <c r="B92" s="434" t="s">
        <v>479</v>
      </c>
      <c r="C92" s="313">
        <f>+C67+C91</f>
        <v>0</v>
      </c>
    </row>
    <row r="93" spans="1:3" s="425" customFormat="1" ht="11.1" customHeight="1" x14ac:dyDescent="0.25">
      <c r="A93" s="5"/>
      <c r="B93" s="6"/>
      <c r="C93" s="314"/>
    </row>
    <row r="94" spans="1:3" ht="16.5" customHeight="1" x14ac:dyDescent="0.3">
      <c r="A94" s="1596" t="s">
        <v>47</v>
      </c>
      <c r="B94" s="1596"/>
      <c r="C94" s="1596"/>
    </row>
    <row r="95" spans="1:3" s="435" customFormat="1" ht="16.5" customHeight="1" thickBot="1" x14ac:dyDescent="0.35">
      <c r="A95" s="1593" t="s">
        <v>153</v>
      </c>
      <c r="B95" s="1593"/>
      <c r="C95" s="593" t="str">
        <f>C7</f>
        <v>Forintban!</v>
      </c>
    </row>
    <row r="96" spans="1:3" ht="38.1" customHeight="1" thickBot="1" x14ac:dyDescent="0.35">
      <c r="A96" s="578" t="s">
        <v>69</v>
      </c>
      <c r="B96" s="579" t="s">
        <v>48</v>
      </c>
      <c r="C96" s="580" t="str">
        <f>+C8</f>
        <v>2019. évi előirányzat</v>
      </c>
    </row>
    <row r="97" spans="1:3" s="424" customFormat="1" ht="12" customHeight="1" thickBot="1" x14ac:dyDescent="0.25">
      <c r="A97" s="578"/>
      <c r="B97" s="579" t="s">
        <v>493</v>
      </c>
      <c r="C97" s="580" t="s">
        <v>494</v>
      </c>
    </row>
    <row r="98" spans="1:3" ht="12" customHeight="1" thickBot="1" x14ac:dyDescent="0.35">
      <c r="A98" s="22" t="s">
        <v>18</v>
      </c>
      <c r="B98" s="28" t="s">
        <v>437</v>
      </c>
      <c r="C98" s="306">
        <f>C99+C100+C101+C102+C103+C116</f>
        <v>0</v>
      </c>
    </row>
    <row r="99" spans="1:3" ht="12" customHeight="1" x14ac:dyDescent="0.3">
      <c r="A99" s="17" t="s">
        <v>98</v>
      </c>
      <c r="B99" s="10" t="s">
        <v>49</v>
      </c>
      <c r="C99" s="308"/>
    </row>
    <row r="100" spans="1:3" ht="12" customHeight="1" x14ac:dyDescent="0.3">
      <c r="A100" s="14" t="s">
        <v>99</v>
      </c>
      <c r="B100" s="8" t="s">
        <v>183</v>
      </c>
      <c r="C100" s="309"/>
    </row>
    <row r="101" spans="1:3" ht="12" customHeight="1" x14ac:dyDescent="0.3">
      <c r="A101" s="14" t="s">
        <v>100</v>
      </c>
      <c r="B101" s="8" t="s">
        <v>140</v>
      </c>
      <c r="C101" s="311"/>
    </row>
    <row r="102" spans="1:3" ht="12" customHeight="1" x14ac:dyDescent="0.3">
      <c r="A102" s="14" t="s">
        <v>101</v>
      </c>
      <c r="B102" s="11" t="s">
        <v>184</v>
      </c>
      <c r="C102" s="311"/>
    </row>
    <row r="103" spans="1:3" ht="12" customHeight="1" x14ac:dyDescent="0.3">
      <c r="A103" s="14" t="s">
        <v>112</v>
      </c>
      <c r="B103" s="19" t="s">
        <v>185</v>
      </c>
      <c r="C103" s="311"/>
    </row>
    <row r="104" spans="1:3" ht="12" customHeight="1" x14ac:dyDescent="0.3">
      <c r="A104" s="14" t="s">
        <v>102</v>
      </c>
      <c r="B104" s="8" t="s">
        <v>442</v>
      </c>
      <c r="C104" s="311"/>
    </row>
    <row r="105" spans="1:3" ht="12" customHeight="1" x14ac:dyDescent="0.3">
      <c r="A105" s="14" t="s">
        <v>103</v>
      </c>
      <c r="B105" s="148" t="s">
        <v>441</v>
      </c>
      <c r="C105" s="311"/>
    </row>
    <row r="106" spans="1:3" ht="12" customHeight="1" x14ac:dyDescent="0.3">
      <c r="A106" s="14" t="s">
        <v>113</v>
      </c>
      <c r="B106" s="148" t="s">
        <v>440</v>
      </c>
      <c r="C106" s="311"/>
    </row>
    <row r="107" spans="1:3" ht="12" customHeight="1" x14ac:dyDescent="0.3">
      <c r="A107" s="14" t="s">
        <v>114</v>
      </c>
      <c r="B107" s="146" t="s">
        <v>351</v>
      </c>
      <c r="C107" s="311"/>
    </row>
    <row r="108" spans="1:3" ht="12" customHeight="1" x14ac:dyDescent="0.3">
      <c r="A108" s="14" t="s">
        <v>115</v>
      </c>
      <c r="B108" s="147" t="s">
        <v>352</v>
      </c>
      <c r="C108" s="311"/>
    </row>
    <row r="109" spans="1:3" ht="12" customHeight="1" x14ac:dyDescent="0.3">
      <c r="A109" s="14" t="s">
        <v>116</v>
      </c>
      <c r="B109" s="147" t="s">
        <v>353</v>
      </c>
      <c r="C109" s="311"/>
    </row>
    <row r="110" spans="1:3" ht="12" customHeight="1" x14ac:dyDescent="0.3">
      <c r="A110" s="14" t="s">
        <v>118</v>
      </c>
      <c r="B110" s="146" t="s">
        <v>354</v>
      </c>
      <c r="C110" s="311"/>
    </row>
    <row r="111" spans="1:3" ht="12" customHeight="1" x14ac:dyDescent="0.3">
      <c r="A111" s="14" t="s">
        <v>186</v>
      </c>
      <c r="B111" s="146" t="s">
        <v>355</v>
      </c>
      <c r="C111" s="311"/>
    </row>
    <row r="112" spans="1:3" ht="12" customHeight="1" x14ac:dyDescent="0.3">
      <c r="A112" s="14" t="s">
        <v>349</v>
      </c>
      <c r="B112" s="147" t="s">
        <v>356</v>
      </c>
      <c r="C112" s="311"/>
    </row>
    <row r="113" spans="1:3" ht="12" customHeight="1" x14ac:dyDescent="0.3">
      <c r="A113" s="13" t="s">
        <v>350</v>
      </c>
      <c r="B113" s="148" t="s">
        <v>357</v>
      </c>
      <c r="C113" s="311"/>
    </row>
    <row r="114" spans="1:3" ht="12" customHeight="1" x14ac:dyDescent="0.3">
      <c r="A114" s="14" t="s">
        <v>438</v>
      </c>
      <c r="B114" s="148" t="s">
        <v>358</v>
      </c>
      <c r="C114" s="311"/>
    </row>
    <row r="115" spans="1:3" ht="12" customHeight="1" x14ac:dyDescent="0.3">
      <c r="A115" s="16" t="s">
        <v>439</v>
      </c>
      <c r="B115" s="148" t="s">
        <v>359</v>
      </c>
      <c r="C115" s="311"/>
    </row>
    <row r="116" spans="1:3" ht="12" customHeight="1" x14ac:dyDescent="0.3">
      <c r="A116" s="14" t="s">
        <v>443</v>
      </c>
      <c r="B116" s="11" t="s">
        <v>50</v>
      </c>
      <c r="C116" s="309"/>
    </row>
    <row r="117" spans="1:3" ht="12" customHeight="1" x14ac:dyDescent="0.3">
      <c r="A117" s="14" t="s">
        <v>444</v>
      </c>
      <c r="B117" s="8" t="s">
        <v>446</v>
      </c>
      <c r="C117" s="309"/>
    </row>
    <row r="118" spans="1:3" ht="12" customHeight="1" thickBot="1" x14ac:dyDescent="0.35">
      <c r="A118" s="18" t="s">
        <v>445</v>
      </c>
      <c r="B118" s="496" t="s">
        <v>447</v>
      </c>
      <c r="C118" s="315"/>
    </row>
    <row r="119" spans="1:3" ht="12" customHeight="1" thickBot="1" x14ac:dyDescent="0.35">
      <c r="A119" s="493" t="s">
        <v>19</v>
      </c>
      <c r="B119" s="494" t="s">
        <v>360</v>
      </c>
      <c r="C119" s="495">
        <f>+C120+C122+C124</f>
        <v>0</v>
      </c>
    </row>
    <row r="120" spans="1:3" ht="12" customHeight="1" x14ac:dyDescent="0.3">
      <c r="A120" s="15" t="s">
        <v>104</v>
      </c>
      <c r="B120" s="8" t="s">
        <v>230</v>
      </c>
      <c r="C120" s="310"/>
    </row>
    <row r="121" spans="1:3" ht="12" customHeight="1" x14ac:dyDescent="0.3">
      <c r="A121" s="15" t="s">
        <v>105</v>
      </c>
      <c r="B121" s="12" t="s">
        <v>364</v>
      </c>
      <c r="C121" s="310"/>
    </row>
    <row r="122" spans="1:3" ht="12" customHeight="1" x14ac:dyDescent="0.3">
      <c r="A122" s="15" t="s">
        <v>106</v>
      </c>
      <c r="B122" s="12" t="s">
        <v>187</v>
      </c>
      <c r="C122" s="309"/>
    </row>
    <row r="123" spans="1:3" ht="12" customHeight="1" x14ac:dyDescent="0.3">
      <c r="A123" s="15" t="s">
        <v>107</v>
      </c>
      <c r="B123" s="12" t="s">
        <v>365</v>
      </c>
      <c r="C123" s="274"/>
    </row>
    <row r="124" spans="1:3" ht="12" customHeight="1" x14ac:dyDescent="0.3">
      <c r="A124" s="15" t="s">
        <v>108</v>
      </c>
      <c r="B124" s="304" t="s">
        <v>575</v>
      </c>
      <c r="C124" s="274"/>
    </row>
    <row r="125" spans="1:3" ht="12" customHeight="1" x14ac:dyDescent="0.3">
      <c r="A125" s="15" t="s">
        <v>117</v>
      </c>
      <c r="B125" s="303" t="s">
        <v>428</v>
      </c>
      <c r="C125" s="274"/>
    </row>
    <row r="126" spans="1:3" ht="12" customHeight="1" x14ac:dyDescent="0.3">
      <c r="A126" s="15" t="s">
        <v>119</v>
      </c>
      <c r="B126" s="422" t="s">
        <v>370</v>
      </c>
      <c r="C126" s="274"/>
    </row>
    <row r="127" spans="1:3" x14ac:dyDescent="0.3">
      <c r="A127" s="15" t="s">
        <v>188</v>
      </c>
      <c r="B127" s="147" t="s">
        <v>353</v>
      </c>
      <c r="C127" s="274"/>
    </row>
    <row r="128" spans="1:3" ht="12" customHeight="1" x14ac:dyDescent="0.3">
      <c r="A128" s="15" t="s">
        <v>189</v>
      </c>
      <c r="B128" s="147" t="s">
        <v>369</v>
      </c>
      <c r="C128" s="274"/>
    </row>
    <row r="129" spans="1:3" ht="12" customHeight="1" x14ac:dyDescent="0.3">
      <c r="A129" s="15" t="s">
        <v>190</v>
      </c>
      <c r="B129" s="147" t="s">
        <v>368</v>
      </c>
      <c r="C129" s="274"/>
    </row>
    <row r="130" spans="1:3" ht="12" customHeight="1" x14ac:dyDescent="0.3">
      <c r="A130" s="15" t="s">
        <v>361</v>
      </c>
      <c r="B130" s="147" t="s">
        <v>356</v>
      </c>
      <c r="C130" s="274"/>
    </row>
    <row r="131" spans="1:3" ht="12" customHeight="1" x14ac:dyDescent="0.3">
      <c r="A131" s="15" t="s">
        <v>362</v>
      </c>
      <c r="B131" s="147" t="s">
        <v>367</v>
      </c>
      <c r="C131" s="274"/>
    </row>
    <row r="132" spans="1:3" ht="16.2" thickBot="1" x14ac:dyDescent="0.35">
      <c r="A132" s="13" t="s">
        <v>363</v>
      </c>
      <c r="B132" s="147" t="s">
        <v>366</v>
      </c>
      <c r="C132" s="276"/>
    </row>
    <row r="133" spans="1:3" ht="12" customHeight="1" thickBot="1" x14ac:dyDescent="0.35">
      <c r="A133" s="20" t="s">
        <v>20</v>
      </c>
      <c r="B133" s="128" t="s">
        <v>448</v>
      </c>
      <c r="C133" s="307">
        <f>+C98+C119</f>
        <v>0</v>
      </c>
    </row>
    <row r="134" spans="1:3" ht="12" customHeight="1" thickBot="1" x14ac:dyDescent="0.35">
      <c r="A134" s="20" t="s">
        <v>21</v>
      </c>
      <c r="B134" s="128" t="s">
        <v>449</v>
      </c>
      <c r="C134" s="307">
        <f>+C135+C136+C137</f>
        <v>0</v>
      </c>
    </row>
    <row r="135" spans="1:3" ht="12" customHeight="1" x14ac:dyDescent="0.3">
      <c r="A135" s="15" t="s">
        <v>268</v>
      </c>
      <c r="B135" s="12" t="s">
        <v>456</v>
      </c>
      <c r="C135" s="274"/>
    </row>
    <row r="136" spans="1:3" ht="12" customHeight="1" x14ac:dyDescent="0.3">
      <c r="A136" s="15" t="s">
        <v>269</v>
      </c>
      <c r="B136" s="12" t="s">
        <v>457</v>
      </c>
      <c r="C136" s="274"/>
    </row>
    <row r="137" spans="1:3" ht="12" customHeight="1" thickBot="1" x14ac:dyDescent="0.35">
      <c r="A137" s="13" t="s">
        <v>270</v>
      </c>
      <c r="B137" s="12" t="s">
        <v>458</v>
      </c>
      <c r="C137" s="274"/>
    </row>
    <row r="138" spans="1:3" ht="12" customHeight="1" thickBot="1" x14ac:dyDescent="0.35">
      <c r="A138" s="20" t="s">
        <v>22</v>
      </c>
      <c r="B138" s="128" t="s">
        <v>450</v>
      </c>
      <c r="C138" s="307">
        <f>SUM(C139:C144)</f>
        <v>0</v>
      </c>
    </row>
    <row r="139" spans="1:3" ht="12" customHeight="1" x14ac:dyDescent="0.3">
      <c r="A139" s="15" t="s">
        <v>91</v>
      </c>
      <c r="B139" s="9" t="s">
        <v>459</v>
      </c>
      <c r="C139" s="274"/>
    </row>
    <row r="140" spans="1:3" ht="12" customHeight="1" x14ac:dyDescent="0.3">
      <c r="A140" s="15" t="s">
        <v>92</v>
      </c>
      <c r="B140" s="9" t="s">
        <v>451</v>
      </c>
      <c r="C140" s="274"/>
    </row>
    <row r="141" spans="1:3" ht="12" customHeight="1" x14ac:dyDescent="0.3">
      <c r="A141" s="15" t="s">
        <v>93</v>
      </c>
      <c r="B141" s="9" t="s">
        <v>452</v>
      </c>
      <c r="C141" s="274"/>
    </row>
    <row r="142" spans="1:3" ht="12" customHeight="1" x14ac:dyDescent="0.3">
      <c r="A142" s="15" t="s">
        <v>175</v>
      </c>
      <c r="B142" s="9" t="s">
        <v>453</v>
      </c>
      <c r="C142" s="274"/>
    </row>
    <row r="143" spans="1:3" ht="12" customHeight="1" x14ac:dyDescent="0.3">
      <c r="A143" s="13" t="s">
        <v>176</v>
      </c>
      <c r="B143" s="7" t="s">
        <v>454</v>
      </c>
      <c r="C143" s="276"/>
    </row>
    <row r="144" spans="1:3" ht="12" customHeight="1" thickBot="1" x14ac:dyDescent="0.35">
      <c r="A144" s="18" t="s">
        <v>177</v>
      </c>
      <c r="B144" s="860" t="s">
        <v>455</v>
      </c>
      <c r="C144" s="503"/>
    </row>
    <row r="145" spans="1:9" ht="12" customHeight="1" thickBot="1" x14ac:dyDescent="0.35">
      <c r="A145" s="20" t="s">
        <v>23</v>
      </c>
      <c r="B145" s="128" t="s">
        <v>463</v>
      </c>
      <c r="C145" s="313">
        <f>+C146+C147+C148+C149</f>
        <v>0</v>
      </c>
    </row>
    <row r="146" spans="1:9" ht="12" customHeight="1" x14ac:dyDescent="0.3">
      <c r="A146" s="15" t="s">
        <v>94</v>
      </c>
      <c r="B146" s="9" t="s">
        <v>371</v>
      </c>
      <c r="C146" s="274"/>
    </row>
    <row r="147" spans="1:9" ht="12" customHeight="1" x14ac:dyDescent="0.3">
      <c r="A147" s="15" t="s">
        <v>95</v>
      </c>
      <c r="B147" s="9" t="s">
        <v>372</v>
      </c>
      <c r="C147" s="274"/>
    </row>
    <row r="148" spans="1:9" ht="12" customHeight="1" x14ac:dyDescent="0.3">
      <c r="A148" s="13" t="s">
        <v>288</v>
      </c>
      <c r="B148" s="7" t="s">
        <v>464</v>
      </c>
      <c r="C148" s="276"/>
    </row>
    <row r="149" spans="1:9" ht="12" customHeight="1" thickBot="1" x14ac:dyDescent="0.35">
      <c r="A149" s="18" t="s">
        <v>289</v>
      </c>
      <c r="B149" s="860" t="s">
        <v>390</v>
      </c>
      <c r="C149" s="503"/>
    </row>
    <row r="150" spans="1:9" ht="12" customHeight="1" thickBot="1" x14ac:dyDescent="0.35">
      <c r="A150" s="20" t="s">
        <v>24</v>
      </c>
      <c r="B150" s="128" t="s">
        <v>465</v>
      </c>
      <c r="C150" s="316">
        <f>SUM(C151:C155)</f>
        <v>0</v>
      </c>
    </row>
    <row r="151" spans="1:9" ht="12" customHeight="1" x14ac:dyDescent="0.3">
      <c r="A151" s="15" t="s">
        <v>96</v>
      </c>
      <c r="B151" s="9" t="s">
        <v>460</v>
      </c>
      <c r="C151" s="274"/>
    </row>
    <row r="152" spans="1:9" ht="12" customHeight="1" x14ac:dyDescent="0.3">
      <c r="A152" s="15" t="s">
        <v>97</v>
      </c>
      <c r="B152" s="9" t="s">
        <v>467</v>
      </c>
      <c r="C152" s="274"/>
    </row>
    <row r="153" spans="1:9" ht="12" customHeight="1" x14ac:dyDescent="0.3">
      <c r="A153" s="15" t="s">
        <v>300</v>
      </c>
      <c r="B153" s="9" t="s">
        <v>462</v>
      </c>
      <c r="C153" s="274"/>
    </row>
    <row r="154" spans="1:9" ht="12" customHeight="1" x14ac:dyDescent="0.3">
      <c r="A154" s="15" t="s">
        <v>301</v>
      </c>
      <c r="B154" s="9" t="s">
        <v>518</v>
      </c>
      <c r="C154" s="274"/>
    </row>
    <row r="155" spans="1:9" ht="12" customHeight="1" thickBot="1" x14ac:dyDescent="0.35">
      <c r="A155" s="15" t="s">
        <v>466</v>
      </c>
      <c r="B155" s="9" t="s">
        <v>469</v>
      </c>
      <c r="C155" s="274"/>
    </row>
    <row r="156" spans="1:9" ht="12" customHeight="1" thickBot="1" x14ac:dyDescent="0.35">
      <c r="A156" s="20" t="s">
        <v>25</v>
      </c>
      <c r="B156" s="128" t="s">
        <v>470</v>
      </c>
      <c r="C156" s="497"/>
    </row>
    <row r="157" spans="1:9" ht="12" customHeight="1" thickBot="1" x14ac:dyDescent="0.35">
      <c r="A157" s="20" t="s">
        <v>26</v>
      </c>
      <c r="B157" s="128" t="s">
        <v>471</v>
      </c>
      <c r="C157" s="497"/>
    </row>
    <row r="158" spans="1:9" ht="15.15" customHeight="1" thickBot="1" x14ac:dyDescent="0.35">
      <c r="A158" s="20" t="s">
        <v>27</v>
      </c>
      <c r="B158" s="128" t="s">
        <v>473</v>
      </c>
      <c r="C158" s="587">
        <f>+C134+C138+C145+C150+C156+C157</f>
        <v>0</v>
      </c>
      <c r="F158" s="437"/>
      <c r="G158" s="438"/>
      <c r="H158" s="438"/>
      <c r="I158" s="438"/>
    </row>
    <row r="159" spans="1:9" s="425" customFormat="1" ht="17.25" customHeight="1" thickBot="1" x14ac:dyDescent="0.3">
      <c r="A159" s="305" t="s">
        <v>28</v>
      </c>
      <c r="B159" s="588" t="s">
        <v>472</v>
      </c>
      <c r="C159" s="587">
        <f>+C133+C158</f>
        <v>0</v>
      </c>
    </row>
    <row r="160" spans="1:9" ht="15.9" customHeight="1" x14ac:dyDescent="0.3">
      <c r="A160" s="589"/>
      <c r="B160" s="589"/>
      <c r="C160" s="652">
        <f>C92-C159</f>
        <v>0</v>
      </c>
    </row>
    <row r="161" spans="1:4" x14ac:dyDescent="0.3">
      <c r="A161" s="1594" t="s">
        <v>373</v>
      </c>
      <c r="B161" s="1594"/>
      <c r="C161" s="1594"/>
    </row>
    <row r="162" spans="1:4" ht="15.15" customHeight="1" thickBot="1" x14ac:dyDescent="0.35">
      <c r="A162" s="1595" t="s">
        <v>154</v>
      </c>
      <c r="B162" s="1595"/>
      <c r="C162" s="594" t="str">
        <f>C95</f>
        <v>Forintban!</v>
      </c>
    </row>
    <row r="163" spans="1:4" ht="13.5" customHeight="1" thickBot="1" x14ac:dyDescent="0.35">
      <c r="A163" s="20">
        <v>1</v>
      </c>
      <c r="B163" s="27" t="s">
        <v>474</v>
      </c>
      <c r="C163" s="307">
        <f>+C67-C133</f>
        <v>0</v>
      </c>
      <c r="D163" s="439"/>
    </row>
    <row r="164" spans="1:4" ht="27.75" customHeight="1" thickBot="1" x14ac:dyDescent="0.35">
      <c r="A164" s="20" t="s">
        <v>19</v>
      </c>
      <c r="B164" s="27" t="s">
        <v>480</v>
      </c>
      <c r="C164" s="307">
        <f>C91-C158</f>
        <v>0</v>
      </c>
    </row>
  </sheetData>
  <sheetProtection sheet="1"/>
  <mergeCells count="7">
    <mergeCell ref="A162:B162"/>
    <mergeCell ref="B1:C1"/>
    <mergeCell ref="A6:C6"/>
    <mergeCell ref="A7:B7"/>
    <mergeCell ref="A94:C94"/>
    <mergeCell ref="A95:B95"/>
    <mergeCell ref="A161:C161"/>
  </mergeCells>
  <printOptions horizontalCentered="1"/>
  <pageMargins left="0.6692913385826772" right="0.6692913385826772" top="0.86614173228346458" bottom="0.86614173228346458" header="0" footer="0"/>
  <pageSetup paperSize="9" scale="74" fitToHeight="2" orientation="portrait" r:id="rId1"/>
  <headerFooter alignWithMargins="0"/>
  <rowBreaks count="2" manualBreakCount="2">
    <brk id="67" max="2" man="1"/>
    <brk id="144" max="2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CONCATENATE("9.11.3. melléklet ",ALAPADATOK!A7," ",ALAPADATOK!B7," ",ALAPADATOK!C7," ",ALAPADATOK!D7," ",ALAPADATOK!E7," ",ALAPADATOK!F7," ",ALAPADATOK!G7," ",ALAPADATOK!H7)</f>
        <v>9.11.3. melléklet a … / 2019 ( … ) önkormányzati rendelethez</v>
      </c>
    </row>
    <row r="2" spans="1:3" s="465" customFormat="1" ht="25.5" customHeight="1" x14ac:dyDescent="0.25">
      <c r="A2" s="417" t="s">
        <v>204</v>
      </c>
      <c r="B2" s="604" t="str">
        <f>'KV_9.11.sz.mell'!B2</f>
        <v>9 kvi név</v>
      </c>
      <c r="C2" s="376" t="s">
        <v>618</v>
      </c>
    </row>
    <row r="3" spans="1:3" s="465" customFormat="1" ht="23.4" thickBot="1" x14ac:dyDescent="0.3">
      <c r="A3" s="459" t="s">
        <v>203</v>
      </c>
      <c r="B3" s="605" t="s">
        <v>530</v>
      </c>
      <c r="C3" s="377" t="s">
        <v>431</v>
      </c>
    </row>
    <row r="4" spans="1:3" s="466" customFormat="1" ht="15.9" customHeight="1" thickBot="1" x14ac:dyDescent="0.35">
      <c r="A4" s="235"/>
      <c r="B4" s="235"/>
      <c r="C4" s="236" t="str">
        <f>'KV_9.11.2.sz.mell'!C4</f>
        <v>Forintban!</v>
      </c>
    </row>
    <row r="5" spans="1:3" ht="13.8" thickBot="1" x14ac:dyDescent="0.3">
      <c r="A5" s="418" t="s">
        <v>205</v>
      </c>
      <c r="B5" s="237" t="s">
        <v>563</v>
      </c>
      <c r="C5" s="569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</sheetPr>
  <dimension ref="A1:C60"/>
  <sheetViews>
    <sheetView zoomScale="120" zoomScaleNormal="120" workbookViewId="0">
      <selection activeCell="F9" sqref="F9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CONCATENATE("9.12. melléklet ",ALAPADATOK!A7," ",ALAPADATOK!B7," ",ALAPADATOK!C7," ",ALAPADATOK!D7," ",ALAPADATOK!E7," ",ALAPADATOK!F7," ",ALAPADATOK!G7," ",ALAPADATOK!H7)</f>
        <v>9.12. melléklet a … / 2019 ( … ) önkormányzati rendelethez</v>
      </c>
    </row>
    <row r="2" spans="1:3" s="465" customFormat="1" ht="25.5" customHeight="1" x14ac:dyDescent="0.25">
      <c r="A2" s="417" t="s">
        <v>204</v>
      </c>
      <c r="B2" s="604" t="str">
        <f>CONCATENATE(ALAPADATOK!B31)</f>
        <v>10 kvi név</v>
      </c>
      <c r="C2" s="376" t="s">
        <v>619</v>
      </c>
    </row>
    <row r="3" spans="1:3" s="465" customFormat="1" ht="23.4" thickBot="1" x14ac:dyDescent="0.3">
      <c r="A3" s="459" t="s">
        <v>203</v>
      </c>
      <c r="B3" s="605" t="s">
        <v>398</v>
      </c>
      <c r="C3" s="377" t="s">
        <v>54</v>
      </c>
    </row>
    <row r="4" spans="1:3" s="466" customFormat="1" ht="15.9" customHeight="1" thickBot="1" x14ac:dyDescent="0.35">
      <c r="A4" s="235"/>
      <c r="B4" s="235"/>
      <c r="C4" s="236" t="str">
        <f>'KV_9.2.3.sz.mell'!C4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</sheetPr>
  <dimension ref="A1:C60"/>
  <sheetViews>
    <sheetView zoomScale="120" zoomScaleNormal="120" workbookViewId="0">
      <selection activeCell="B2" sqref="B2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CONCATENATE("9.12.1. melléklet ",ALAPADATOK!A7," ",ALAPADATOK!B7," ",ALAPADATOK!C7," ",ALAPADATOK!D7," ",ALAPADATOK!E7," ",ALAPADATOK!F7," ",ALAPADATOK!G7," ",ALAPADATOK!H7)</f>
        <v>9.12.1. melléklet a … / 2019 ( … ) önkormányzati rendelethez</v>
      </c>
    </row>
    <row r="2" spans="1:3" s="465" customFormat="1" ht="25.5" customHeight="1" x14ac:dyDescent="0.25">
      <c r="A2" s="417" t="s">
        <v>204</v>
      </c>
      <c r="B2" s="604" t="str">
        <f>'KV_9.12.sz.mell'!B2</f>
        <v>10 kvi név</v>
      </c>
      <c r="C2" s="376" t="s">
        <v>619</v>
      </c>
    </row>
    <row r="3" spans="1:3" s="465" customFormat="1" ht="23.4" thickBot="1" x14ac:dyDescent="0.3">
      <c r="A3" s="459" t="s">
        <v>203</v>
      </c>
      <c r="B3" s="605" t="s">
        <v>417</v>
      </c>
      <c r="C3" s="377" t="s">
        <v>59</v>
      </c>
    </row>
    <row r="4" spans="1:3" s="466" customFormat="1" ht="15.9" customHeight="1" thickBot="1" x14ac:dyDescent="0.35">
      <c r="A4" s="235"/>
      <c r="B4" s="235"/>
      <c r="C4" s="236" t="str">
        <f>'KV_9.12.sz.mell'!C4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</sheetPr>
  <dimension ref="A1:C60"/>
  <sheetViews>
    <sheetView zoomScale="120" zoomScaleNormal="120" workbookViewId="0">
      <selection activeCell="A3" sqref="A3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CONCATENATE("9.12.2. melléklet ",ALAPADATOK!A7," ",ALAPADATOK!B7," ",ALAPADATOK!C7," ",ALAPADATOK!D7," ",ALAPADATOK!E7," ",ALAPADATOK!F7," ",ALAPADATOK!G7," ",ALAPADATOK!H7)</f>
        <v>9.12.2. melléklet a … / 2019 ( … ) önkormányzati rendelethez</v>
      </c>
    </row>
    <row r="2" spans="1:3" s="465" customFormat="1" ht="25.5" customHeight="1" x14ac:dyDescent="0.25">
      <c r="A2" s="417" t="s">
        <v>204</v>
      </c>
      <c r="B2" s="604" t="str">
        <f>'KV_9.12.1.sz.mell'!B2</f>
        <v>10 kvi név</v>
      </c>
      <c r="C2" s="376" t="s">
        <v>619</v>
      </c>
    </row>
    <row r="3" spans="1:3" s="465" customFormat="1" ht="23.4" thickBot="1" x14ac:dyDescent="0.3">
      <c r="A3" s="459" t="s">
        <v>203</v>
      </c>
      <c r="B3" s="605" t="s">
        <v>418</v>
      </c>
      <c r="C3" s="377" t="s">
        <v>60</v>
      </c>
    </row>
    <row r="4" spans="1:3" s="466" customFormat="1" ht="15.9" customHeight="1" thickBot="1" x14ac:dyDescent="0.35">
      <c r="A4" s="235"/>
      <c r="B4" s="235"/>
      <c r="C4" s="236" t="str">
        <f>'KV_9.12.1.sz.mell'!C4</f>
        <v>Forintban!</v>
      </c>
    </row>
    <row r="5" spans="1:3" ht="13.8" thickBot="1" x14ac:dyDescent="0.3">
      <c r="A5" s="418" t="s">
        <v>205</v>
      </c>
      <c r="B5" s="237" t="s">
        <v>563</v>
      </c>
      <c r="C5" s="238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</sheetPr>
  <dimension ref="A1:C60"/>
  <sheetViews>
    <sheetView zoomScale="120" zoomScaleNormal="120" workbookViewId="0">
      <selection activeCell="E62" sqref="E62"/>
    </sheetView>
  </sheetViews>
  <sheetFormatPr defaultColWidth="9.33203125" defaultRowHeight="13.2" x14ac:dyDescent="0.25"/>
  <cols>
    <col min="1" max="1" width="13.77734375" style="252" customWidth="1"/>
    <col min="2" max="2" width="79.109375" style="253" customWidth="1"/>
    <col min="3" max="3" width="25" style="253" customWidth="1"/>
    <col min="4" max="16384" width="9.33203125" style="253"/>
  </cols>
  <sheetData>
    <row r="1" spans="1:3" s="233" customFormat="1" ht="21.15" customHeight="1" thickBot="1" x14ac:dyDescent="0.3">
      <c r="A1" s="232"/>
      <c r="B1" s="234"/>
      <c r="C1" s="606" t="str">
        <f>CONCATENATE("9.12.3. melléklet ",ALAPADATOK!A7," ",ALAPADATOK!B7," ",ALAPADATOK!C7," ",ALAPADATOK!D7," ",ALAPADATOK!E7," ",ALAPADATOK!F7," ",ALAPADATOK!G7," ",ALAPADATOK!H7)</f>
        <v>9.12.3. melléklet a … / 2019 ( … ) önkormányzati rendelethez</v>
      </c>
    </row>
    <row r="2" spans="1:3" s="465" customFormat="1" ht="34.200000000000003" x14ac:dyDescent="0.25">
      <c r="A2" s="417" t="s">
        <v>204</v>
      </c>
      <c r="B2" s="604" t="str">
        <f>'KV_9.12.2.sz.mell'!B2</f>
        <v>10 kvi név</v>
      </c>
      <c r="C2" s="376" t="s">
        <v>619</v>
      </c>
    </row>
    <row r="3" spans="1:3" s="465" customFormat="1" ht="23.4" thickBot="1" x14ac:dyDescent="0.3">
      <c r="A3" s="459" t="s">
        <v>203</v>
      </c>
      <c r="B3" s="605" t="s">
        <v>530</v>
      </c>
      <c r="C3" s="377" t="s">
        <v>431</v>
      </c>
    </row>
    <row r="4" spans="1:3" s="466" customFormat="1" ht="15.9" customHeight="1" thickBot="1" x14ac:dyDescent="0.35">
      <c r="A4" s="235"/>
      <c r="B4" s="235"/>
      <c r="C4" s="236" t="str">
        <f>'KV_9.12.2.sz.mell'!C4</f>
        <v>Forintban!</v>
      </c>
    </row>
    <row r="5" spans="1:3" ht="13.8" thickBot="1" x14ac:dyDescent="0.3">
      <c r="A5" s="418" t="s">
        <v>205</v>
      </c>
      <c r="B5" s="237" t="s">
        <v>563</v>
      </c>
      <c r="C5" s="569" t="s">
        <v>55</v>
      </c>
    </row>
    <row r="6" spans="1:3" s="467" customFormat="1" ht="12.9" customHeight="1" thickBot="1" x14ac:dyDescent="0.3">
      <c r="A6" s="201"/>
      <c r="B6" s="202" t="s">
        <v>493</v>
      </c>
      <c r="C6" s="203" t="s">
        <v>494</v>
      </c>
    </row>
    <row r="7" spans="1:3" s="467" customFormat="1" ht="15.9" customHeight="1" thickBot="1" x14ac:dyDescent="0.3">
      <c r="A7" s="239"/>
      <c r="B7" s="240" t="s">
        <v>56</v>
      </c>
      <c r="C7" s="241"/>
    </row>
    <row r="8" spans="1:3" s="378" customFormat="1" ht="12" customHeight="1" thickBot="1" x14ac:dyDescent="0.3">
      <c r="A8" s="201" t="s">
        <v>18</v>
      </c>
      <c r="B8" s="242" t="s">
        <v>520</v>
      </c>
      <c r="C8" s="327">
        <f>SUM(C9:C19)</f>
        <v>0</v>
      </c>
    </row>
    <row r="9" spans="1:3" s="378" customFormat="1" ht="12" customHeight="1" x14ac:dyDescent="0.25">
      <c r="A9" s="460" t="s">
        <v>98</v>
      </c>
      <c r="B9" s="10" t="s">
        <v>277</v>
      </c>
      <c r="C9" s="368"/>
    </row>
    <row r="10" spans="1:3" s="378" customFormat="1" ht="12" customHeight="1" x14ac:dyDescent="0.25">
      <c r="A10" s="461" t="s">
        <v>99</v>
      </c>
      <c r="B10" s="8" t="s">
        <v>278</v>
      </c>
      <c r="C10" s="325"/>
    </row>
    <row r="11" spans="1:3" s="378" customFormat="1" ht="12" customHeight="1" x14ac:dyDescent="0.25">
      <c r="A11" s="461" t="s">
        <v>100</v>
      </c>
      <c r="B11" s="8" t="s">
        <v>279</v>
      </c>
      <c r="C11" s="325"/>
    </row>
    <row r="12" spans="1:3" s="378" customFormat="1" ht="12" customHeight="1" x14ac:dyDescent="0.25">
      <c r="A12" s="461" t="s">
        <v>101</v>
      </c>
      <c r="B12" s="8" t="s">
        <v>280</v>
      </c>
      <c r="C12" s="325"/>
    </row>
    <row r="13" spans="1:3" s="378" customFormat="1" ht="12" customHeight="1" x14ac:dyDescent="0.25">
      <c r="A13" s="461" t="s">
        <v>148</v>
      </c>
      <c r="B13" s="8" t="s">
        <v>281</v>
      </c>
      <c r="C13" s="325"/>
    </row>
    <row r="14" spans="1:3" s="378" customFormat="1" ht="12" customHeight="1" x14ac:dyDescent="0.25">
      <c r="A14" s="461" t="s">
        <v>102</v>
      </c>
      <c r="B14" s="8" t="s">
        <v>399</v>
      </c>
      <c r="C14" s="325"/>
    </row>
    <row r="15" spans="1:3" s="378" customFormat="1" ht="12" customHeight="1" x14ac:dyDescent="0.25">
      <c r="A15" s="461" t="s">
        <v>103</v>
      </c>
      <c r="B15" s="7" t="s">
        <v>400</v>
      </c>
      <c r="C15" s="325"/>
    </row>
    <row r="16" spans="1:3" s="378" customFormat="1" ht="12" customHeight="1" x14ac:dyDescent="0.25">
      <c r="A16" s="461" t="s">
        <v>113</v>
      </c>
      <c r="B16" s="8" t="s">
        <v>284</v>
      </c>
      <c r="C16" s="369"/>
    </row>
    <row r="17" spans="1:3" s="468" customFormat="1" ht="12" customHeight="1" x14ac:dyDescent="0.25">
      <c r="A17" s="461" t="s">
        <v>114</v>
      </c>
      <c r="B17" s="8" t="s">
        <v>285</v>
      </c>
      <c r="C17" s="325"/>
    </row>
    <row r="18" spans="1:3" s="468" customFormat="1" ht="12" customHeight="1" x14ac:dyDescent="0.25">
      <c r="A18" s="461" t="s">
        <v>115</v>
      </c>
      <c r="B18" s="8" t="s">
        <v>436</v>
      </c>
      <c r="C18" s="326"/>
    </row>
    <row r="19" spans="1:3" s="468" customFormat="1" ht="12" customHeight="1" thickBot="1" x14ac:dyDescent="0.3">
      <c r="A19" s="461" t="s">
        <v>116</v>
      </c>
      <c r="B19" s="7" t="s">
        <v>286</v>
      </c>
      <c r="C19" s="326"/>
    </row>
    <row r="20" spans="1:3" s="378" customFormat="1" ht="12" customHeight="1" thickBot="1" x14ac:dyDescent="0.3">
      <c r="A20" s="201" t="s">
        <v>19</v>
      </c>
      <c r="B20" s="242" t="s">
        <v>401</v>
      </c>
      <c r="C20" s="327">
        <f>SUM(C21:C23)</f>
        <v>0</v>
      </c>
    </row>
    <row r="21" spans="1:3" s="468" customFormat="1" ht="12" customHeight="1" x14ac:dyDescent="0.25">
      <c r="A21" s="461" t="s">
        <v>104</v>
      </c>
      <c r="B21" s="9" t="s">
        <v>258</v>
      </c>
      <c r="C21" s="325"/>
    </row>
    <row r="22" spans="1:3" s="468" customFormat="1" ht="12" customHeight="1" x14ac:dyDescent="0.25">
      <c r="A22" s="461" t="s">
        <v>105</v>
      </c>
      <c r="B22" s="8" t="s">
        <v>402</v>
      </c>
      <c r="C22" s="325"/>
    </row>
    <row r="23" spans="1:3" s="468" customFormat="1" ht="12" customHeight="1" x14ac:dyDescent="0.25">
      <c r="A23" s="461" t="s">
        <v>106</v>
      </c>
      <c r="B23" s="8" t="s">
        <v>403</v>
      </c>
      <c r="C23" s="325"/>
    </row>
    <row r="24" spans="1:3" s="468" customFormat="1" ht="12" customHeight="1" thickBot="1" x14ac:dyDescent="0.3">
      <c r="A24" s="461" t="s">
        <v>107</v>
      </c>
      <c r="B24" s="8" t="s">
        <v>525</v>
      </c>
      <c r="C24" s="325"/>
    </row>
    <row r="25" spans="1:3" s="468" customFormat="1" ht="12" customHeight="1" thickBot="1" x14ac:dyDescent="0.3">
      <c r="A25" s="209" t="s">
        <v>20</v>
      </c>
      <c r="B25" s="128" t="s">
        <v>174</v>
      </c>
      <c r="C25" s="353"/>
    </row>
    <row r="26" spans="1:3" s="468" customFormat="1" ht="12" customHeight="1" thickBot="1" x14ac:dyDescent="0.3">
      <c r="A26" s="209" t="s">
        <v>21</v>
      </c>
      <c r="B26" s="128" t="s">
        <v>404</v>
      </c>
      <c r="C26" s="327">
        <f>+C27+C28</f>
        <v>0</v>
      </c>
    </row>
    <row r="27" spans="1:3" s="468" customFormat="1" ht="12" customHeight="1" x14ac:dyDescent="0.25">
      <c r="A27" s="462" t="s">
        <v>268</v>
      </c>
      <c r="B27" s="463" t="s">
        <v>402</v>
      </c>
      <c r="C27" s="78"/>
    </row>
    <row r="28" spans="1:3" s="468" customFormat="1" ht="12" customHeight="1" x14ac:dyDescent="0.25">
      <c r="A28" s="462" t="s">
        <v>269</v>
      </c>
      <c r="B28" s="464" t="s">
        <v>405</v>
      </c>
      <c r="C28" s="328"/>
    </row>
    <row r="29" spans="1:3" s="468" customFormat="1" ht="12" customHeight="1" thickBot="1" x14ac:dyDescent="0.3">
      <c r="A29" s="461" t="s">
        <v>270</v>
      </c>
      <c r="B29" s="145" t="s">
        <v>526</v>
      </c>
      <c r="C29" s="85"/>
    </row>
    <row r="30" spans="1:3" s="468" customFormat="1" ht="12" customHeight="1" thickBot="1" x14ac:dyDescent="0.3">
      <c r="A30" s="209" t="s">
        <v>22</v>
      </c>
      <c r="B30" s="128" t="s">
        <v>406</v>
      </c>
      <c r="C30" s="327">
        <f>+C31+C32+C33</f>
        <v>0</v>
      </c>
    </row>
    <row r="31" spans="1:3" s="468" customFormat="1" ht="12" customHeight="1" x14ac:dyDescent="0.25">
      <c r="A31" s="462" t="s">
        <v>91</v>
      </c>
      <c r="B31" s="463" t="s">
        <v>291</v>
      </c>
      <c r="C31" s="78"/>
    </row>
    <row r="32" spans="1:3" s="468" customFormat="1" ht="12" customHeight="1" x14ac:dyDescent="0.25">
      <c r="A32" s="462" t="s">
        <v>92</v>
      </c>
      <c r="B32" s="464" t="s">
        <v>292</v>
      </c>
      <c r="C32" s="328"/>
    </row>
    <row r="33" spans="1:3" s="468" customFormat="1" ht="12" customHeight="1" thickBot="1" x14ac:dyDescent="0.3">
      <c r="A33" s="461" t="s">
        <v>93</v>
      </c>
      <c r="B33" s="145" t="s">
        <v>293</v>
      </c>
      <c r="C33" s="85"/>
    </row>
    <row r="34" spans="1:3" s="378" customFormat="1" ht="12" customHeight="1" thickBot="1" x14ac:dyDescent="0.3">
      <c r="A34" s="209" t="s">
        <v>23</v>
      </c>
      <c r="B34" s="128" t="s">
        <v>376</v>
      </c>
      <c r="C34" s="353"/>
    </row>
    <row r="35" spans="1:3" s="378" customFormat="1" ht="12" customHeight="1" thickBot="1" x14ac:dyDescent="0.3">
      <c r="A35" s="209" t="s">
        <v>24</v>
      </c>
      <c r="B35" s="128" t="s">
        <v>407</v>
      </c>
      <c r="C35" s="370"/>
    </row>
    <row r="36" spans="1:3" s="378" customFormat="1" ht="12" customHeight="1" thickBot="1" x14ac:dyDescent="0.3">
      <c r="A36" s="201" t="s">
        <v>25</v>
      </c>
      <c r="B36" s="128" t="s">
        <v>527</v>
      </c>
      <c r="C36" s="371">
        <f>+C8+C20+C25+C26+C30+C34+C35</f>
        <v>0</v>
      </c>
    </row>
    <row r="37" spans="1:3" s="378" customFormat="1" ht="12" customHeight="1" thickBot="1" x14ac:dyDescent="0.3">
      <c r="A37" s="243" t="s">
        <v>26</v>
      </c>
      <c r="B37" s="128" t="s">
        <v>409</v>
      </c>
      <c r="C37" s="371">
        <f>+C38+C39+C40</f>
        <v>0</v>
      </c>
    </row>
    <row r="38" spans="1:3" s="378" customFormat="1" ht="12" customHeight="1" x14ac:dyDescent="0.25">
      <c r="A38" s="462" t="s">
        <v>410</v>
      </c>
      <c r="B38" s="463" t="s">
        <v>236</v>
      </c>
      <c r="C38" s="78"/>
    </row>
    <row r="39" spans="1:3" s="378" customFormat="1" ht="12" customHeight="1" x14ac:dyDescent="0.25">
      <c r="A39" s="462" t="s">
        <v>411</v>
      </c>
      <c r="B39" s="464" t="s">
        <v>2</v>
      </c>
      <c r="C39" s="328"/>
    </row>
    <row r="40" spans="1:3" s="468" customFormat="1" ht="12" customHeight="1" thickBot="1" x14ac:dyDescent="0.3">
      <c r="A40" s="461" t="s">
        <v>412</v>
      </c>
      <c r="B40" s="145" t="s">
        <v>413</v>
      </c>
      <c r="C40" s="85"/>
    </row>
    <row r="41" spans="1:3" s="468" customFormat="1" ht="15.15" customHeight="1" thickBot="1" x14ac:dyDescent="0.25">
      <c r="A41" s="243" t="s">
        <v>27</v>
      </c>
      <c r="B41" s="244" t="s">
        <v>414</v>
      </c>
      <c r="C41" s="374">
        <f>+C36+C37</f>
        <v>0</v>
      </c>
    </row>
    <row r="42" spans="1:3" s="468" customFormat="1" ht="15.15" customHeight="1" x14ac:dyDescent="0.25">
      <c r="A42" s="245"/>
      <c r="B42" s="246"/>
      <c r="C42" s="372"/>
    </row>
    <row r="43" spans="1:3" ht="13.8" thickBot="1" x14ac:dyDescent="0.3">
      <c r="A43" s="247"/>
      <c r="B43" s="248"/>
      <c r="C43" s="373"/>
    </row>
    <row r="44" spans="1:3" s="467" customFormat="1" ht="16.5" customHeight="1" thickBot="1" x14ac:dyDescent="0.3">
      <c r="A44" s="249"/>
      <c r="B44" s="250" t="s">
        <v>57</v>
      </c>
      <c r="C44" s="374"/>
    </row>
    <row r="45" spans="1:3" s="469" customFormat="1" ht="12" customHeight="1" thickBot="1" x14ac:dyDescent="0.3">
      <c r="A45" s="209" t="s">
        <v>18</v>
      </c>
      <c r="B45" s="128" t="s">
        <v>415</v>
      </c>
      <c r="C45" s="327">
        <f>SUM(C46:C50)</f>
        <v>0</v>
      </c>
    </row>
    <row r="46" spans="1:3" ht="12" customHeight="1" x14ac:dyDescent="0.25">
      <c r="A46" s="461" t="s">
        <v>98</v>
      </c>
      <c r="B46" s="9" t="s">
        <v>49</v>
      </c>
      <c r="C46" s="78"/>
    </row>
    <row r="47" spans="1:3" ht="12" customHeight="1" x14ac:dyDescent="0.25">
      <c r="A47" s="461" t="s">
        <v>99</v>
      </c>
      <c r="B47" s="8" t="s">
        <v>183</v>
      </c>
      <c r="C47" s="81"/>
    </row>
    <row r="48" spans="1:3" ht="12" customHeight="1" x14ac:dyDescent="0.25">
      <c r="A48" s="461" t="s">
        <v>100</v>
      </c>
      <c r="B48" s="8" t="s">
        <v>140</v>
      </c>
      <c r="C48" s="81"/>
    </row>
    <row r="49" spans="1:3" ht="12" customHeight="1" x14ac:dyDescent="0.25">
      <c r="A49" s="461" t="s">
        <v>101</v>
      </c>
      <c r="B49" s="8" t="s">
        <v>184</v>
      </c>
      <c r="C49" s="81"/>
    </row>
    <row r="50" spans="1:3" ht="12" customHeight="1" thickBot="1" x14ac:dyDescent="0.3">
      <c r="A50" s="461" t="s">
        <v>148</v>
      </c>
      <c r="B50" s="8" t="s">
        <v>185</v>
      </c>
      <c r="C50" s="81"/>
    </row>
    <row r="51" spans="1:3" ht="12" customHeight="1" thickBot="1" x14ac:dyDescent="0.3">
      <c r="A51" s="209" t="s">
        <v>19</v>
      </c>
      <c r="B51" s="128" t="s">
        <v>416</v>
      </c>
      <c r="C51" s="327">
        <f>SUM(C52:C54)</f>
        <v>0</v>
      </c>
    </row>
    <row r="52" spans="1:3" s="469" customFormat="1" ht="12" customHeight="1" x14ac:dyDescent="0.25">
      <c r="A52" s="461" t="s">
        <v>104</v>
      </c>
      <c r="B52" s="9" t="s">
        <v>230</v>
      </c>
      <c r="C52" s="78"/>
    </row>
    <row r="53" spans="1:3" ht="12" customHeight="1" x14ac:dyDescent="0.25">
      <c r="A53" s="461" t="s">
        <v>105</v>
      </c>
      <c r="B53" s="8" t="s">
        <v>187</v>
      </c>
      <c r="C53" s="81"/>
    </row>
    <row r="54" spans="1:3" ht="12" customHeight="1" x14ac:dyDescent="0.25">
      <c r="A54" s="461" t="s">
        <v>106</v>
      </c>
      <c r="B54" s="8" t="s">
        <v>58</v>
      </c>
      <c r="C54" s="81"/>
    </row>
    <row r="55" spans="1:3" ht="12" customHeight="1" thickBot="1" x14ac:dyDescent="0.3">
      <c r="A55" s="461" t="s">
        <v>107</v>
      </c>
      <c r="B55" s="8" t="s">
        <v>524</v>
      </c>
      <c r="C55" s="81"/>
    </row>
    <row r="56" spans="1:3" ht="15.15" customHeight="1" thickBot="1" x14ac:dyDescent="0.3">
      <c r="A56" s="209" t="s">
        <v>20</v>
      </c>
      <c r="B56" s="128" t="s">
        <v>13</v>
      </c>
      <c r="C56" s="353"/>
    </row>
    <row r="57" spans="1:3" ht="13.8" thickBot="1" x14ac:dyDescent="0.3">
      <c r="A57" s="209" t="s">
        <v>21</v>
      </c>
      <c r="B57" s="251" t="s">
        <v>529</v>
      </c>
      <c r="C57" s="375">
        <f>+C45+C51+C56</f>
        <v>0</v>
      </c>
    </row>
    <row r="58" spans="1:3" ht="15.15" customHeight="1" thickBot="1" x14ac:dyDescent="0.3">
      <c r="C58" s="641">
        <f>C41-C57</f>
        <v>0</v>
      </c>
    </row>
    <row r="59" spans="1:3" ht="14.4" customHeight="1" thickBot="1" x14ac:dyDescent="0.3">
      <c r="A59" s="254" t="s">
        <v>519</v>
      </c>
      <c r="B59" s="255"/>
      <c r="C59" s="125"/>
    </row>
    <row r="60" spans="1:3" ht="13.8" thickBot="1" x14ac:dyDescent="0.3">
      <c r="A60" s="254" t="s">
        <v>206</v>
      </c>
      <c r="B60" s="255"/>
      <c r="C60" s="12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</sheetPr>
  <dimension ref="A2:G29"/>
  <sheetViews>
    <sheetView zoomScale="120" zoomScaleNormal="120" workbookViewId="0">
      <selection activeCell="J22" sqref="J22"/>
    </sheetView>
  </sheetViews>
  <sheetFormatPr defaultColWidth="9.33203125" defaultRowHeight="13.2" x14ac:dyDescent="0.25"/>
  <cols>
    <col min="1" max="1" width="5.44140625" style="47" customWidth="1"/>
    <col min="2" max="2" width="33.109375" style="47" customWidth="1"/>
    <col min="3" max="3" width="12.33203125" style="47" customWidth="1"/>
    <col min="4" max="4" width="11.44140625" style="47" customWidth="1"/>
    <col min="5" max="5" width="11.33203125" style="47" customWidth="1"/>
    <col min="6" max="6" width="11" style="47" customWidth="1"/>
    <col min="7" max="7" width="14.33203125" style="47" customWidth="1"/>
    <col min="8" max="16384" width="9.33203125" style="47"/>
  </cols>
  <sheetData>
    <row r="2" spans="1:7" ht="13.8" x14ac:dyDescent="0.25">
      <c r="B2" s="1652" t="str">
        <f>CONCATENATE("10. melléklet ",ALAPADATOK!A7," ",ALAPADATOK!B7," ",ALAPADATOK!C7," ",ALAPADATOK!D7," ",ALAPADATOK!E7," ",ALAPADATOK!F7," ",ALAPADATOK!G7," ",ALAPADATOK!H7)</f>
        <v>10. melléklet a … / 2019 ( … ) önkormányzati rendelethez</v>
      </c>
      <c r="C2" s="1652"/>
      <c r="D2" s="1652"/>
      <c r="E2" s="1652"/>
      <c r="F2" s="1652"/>
      <c r="G2" s="1652"/>
    </row>
    <row r="4" spans="1:7" ht="43.5" customHeight="1" x14ac:dyDescent="0.3">
      <c r="A4" s="1651" t="s">
        <v>3</v>
      </c>
      <c r="B4" s="1651"/>
      <c r="C4" s="1651"/>
      <c r="D4" s="1651"/>
      <c r="E4" s="1651"/>
      <c r="F4" s="1651"/>
      <c r="G4" s="1651"/>
    </row>
    <row r="6" spans="1:7" s="165" customFormat="1" ht="27.15" customHeight="1" x14ac:dyDescent="0.35">
      <c r="A6" s="1438" t="s">
        <v>210</v>
      </c>
      <c r="C6" s="1650" t="s">
        <v>211</v>
      </c>
      <c r="D6" s="1650"/>
      <c r="E6" s="1650"/>
      <c r="F6" s="1650"/>
      <c r="G6" s="1650"/>
    </row>
    <row r="7" spans="1:7" s="165" customFormat="1" ht="15.6" x14ac:dyDescent="0.3"/>
    <row r="8" spans="1:7" s="165" customFormat="1" ht="24.75" customHeight="1" x14ac:dyDescent="0.35">
      <c r="A8" s="1438" t="s">
        <v>212</v>
      </c>
      <c r="C8" s="1650" t="s">
        <v>211</v>
      </c>
      <c r="D8" s="1650"/>
      <c r="E8" s="1650"/>
      <c r="F8" s="1650"/>
    </row>
    <row r="9" spans="1:7" s="166" customFormat="1" x14ac:dyDescent="0.25"/>
    <row r="10" spans="1:7" s="167" customFormat="1" ht="15.15" customHeight="1" x14ac:dyDescent="0.25">
      <c r="A10" s="272" t="s">
        <v>566</v>
      </c>
      <c r="B10" s="271"/>
      <c r="C10" s="271"/>
      <c r="D10" s="271"/>
      <c r="E10" s="271"/>
      <c r="F10" s="271"/>
      <c r="G10" s="271"/>
    </row>
    <row r="11" spans="1:7" s="167" customFormat="1" ht="15.15" customHeight="1" thickBot="1" x14ac:dyDescent="0.35">
      <c r="A11" s="272" t="s">
        <v>213</v>
      </c>
      <c r="B11" s="271"/>
      <c r="C11" s="271"/>
      <c r="D11" s="271"/>
      <c r="E11" s="271"/>
      <c r="F11" s="271"/>
      <c r="G11" s="1439" t="str">
        <f>'KV_9.3.3.sz.mell'!C4</f>
        <v>Forintban!</v>
      </c>
    </row>
    <row r="12" spans="1:7" s="77" customFormat="1" ht="42" customHeight="1" thickBot="1" x14ac:dyDescent="0.3">
      <c r="A12" s="198" t="s">
        <v>16</v>
      </c>
      <c r="B12" s="199" t="s">
        <v>214</v>
      </c>
      <c r="C12" s="199" t="s">
        <v>215</v>
      </c>
      <c r="D12" s="199" t="s">
        <v>216</v>
      </c>
      <c r="E12" s="199" t="s">
        <v>217</v>
      </c>
      <c r="F12" s="199" t="s">
        <v>218</v>
      </c>
      <c r="G12" s="200" t="s">
        <v>53</v>
      </c>
    </row>
    <row r="13" spans="1:7" ht="24" customHeight="1" x14ac:dyDescent="0.25">
      <c r="A13" s="258" t="s">
        <v>18</v>
      </c>
      <c r="B13" s="207" t="s">
        <v>219</v>
      </c>
      <c r="C13" s="168"/>
      <c r="D13" s="168"/>
      <c r="E13" s="168"/>
      <c r="F13" s="168"/>
      <c r="G13" s="259">
        <f>SUM(C13:F13)</f>
        <v>0</v>
      </c>
    </row>
    <row r="14" spans="1:7" ht="24" customHeight="1" x14ac:dyDescent="0.25">
      <c r="A14" s="260" t="s">
        <v>19</v>
      </c>
      <c r="B14" s="208" t="s">
        <v>220</v>
      </c>
      <c r="C14" s="169"/>
      <c r="D14" s="169"/>
      <c r="E14" s="169"/>
      <c r="F14" s="169"/>
      <c r="G14" s="261">
        <f t="shared" ref="G14:G19" si="0">SUM(C14:F14)</f>
        <v>0</v>
      </c>
    </row>
    <row r="15" spans="1:7" ht="24" customHeight="1" x14ac:dyDescent="0.25">
      <c r="A15" s="260" t="s">
        <v>20</v>
      </c>
      <c r="B15" s="208" t="s">
        <v>221</v>
      </c>
      <c r="C15" s="169"/>
      <c r="D15" s="169"/>
      <c r="E15" s="169"/>
      <c r="F15" s="169"/>
      <c r="G15" s="261">
        <f t="shared" si="0"/>
        <v>0</v>
      </c>
    </row>
    <row r="16" spans="1:7" ht="24" customHeight="1" x14ac:dyDescent="0.25">
      <c r="A16" s="260" t="s">
        <v>21</v>
      </c>
      <c r="B16" s="208" t="s">
        <v>222</v>
      </c>
      <c r="C16" s="169"/>
      <c r="D16" s="169"/>
      <c r="E16" s="169"/>
      <c r="F16" s="169"/>
      <c r="G16" s="261">
        <f t="shared" si="0"/>
        <v>0</v>
      </c>
    </row>
    <row r="17" spans="1:7" ht="24" customHeight="1" x14ac:dyDescent="0.25">
      <c r="A17" s="260" t="s">
        <v>22</v>
      </c>
      <c r="B17" s="208" t="s">
        <v>223</v>
      </c>
      <c r="C17" s="169"/>
      <c r="D17" s="169"/>
      <c r="E17" s="169"/>
      <c r="F17" s="169"/>
      <c r="G17" s="261">
        <f t="shared" si="0"/>
        <v>0</v>
      </c>
    </row>
    <row r="18" spans="1:7" ht="24" customHeight="1" thickBot="1" x14ac:dyDescent="0.3">
      <c r="A18" s="262" t="s">
        <v>23</v>
      </c>
      <c r="B18" s="263" t="s">
        <v>224</v>
      </c>
      <c r="C18" s="170"/>
      <c r="D18" s="170"/>
      <c r="E18" s="170"/>
      <c r="F18" s="170"/>
      <c r="G18" s="264">
        <f t="shared" si="0"/>
        <v>0</v>
      </c>
    </row>
    <row r="19" spans="1:7" s="171" customFormat="1" ht="24" customHeight="1" thickBot="1" x14ac:dyDescent="0.3">
      <c r="A19" s="265" t="s">
        <v>24</v>
      </c>
      <c r="B19" s="266" t="s">
        <v>53</v>
      </c>
      <c r="C19" s="267">
        <f>SUM(C13:C18)</f>
        <v>0</v>
      </c>
      <c r="D19" s="267">
        <f>SUM(D13:D18)</f>
        <v>0</v>
      </c>
      <c r="E19" s="267">
        <f>SUM(E13:E18)</f>
        <v>0</v>
      </c>
      <c r="F19" s="267">
        <f>SUM(F13:F18)</f>
        <v>0</v>
      </c>
      <c r="G19" s="268">
        <f t="shared" si="0"/>
        <v>0</v>
      </c>
    </row>
    <row r="20" spans="1:7" s="166" customFormat="1" x14ac:dyDescent="0.25">
      <c r="A20" s="218"/>
      <c r="B20" s="218"/>
      <c r="C20" s="218"/>
      <c r="D20" s="218"/>
      <c r="E20" s="218"/>
      <c r="F20" s="218"/>
      <c r="G20" s="218"/>
    </row>
    <row r="21" spans="1:7" s="166" customFormat="1" x14ac:dyDescent="0.25">
      <c r="A21" s="218"/>
      <c r="B21" s="218"/>
      <c r="C21" s="218"/>
      <c r="D21" s="218"/>
      <c r="E21" s="218"/>
      <c r="F21" s="218"/>
      <c r="G21" s="218"/>
    </row>
    <row r="22" spans="1:7" s="166" customFormat="1" x14ac:dyDescent="0.25">
      <c r="A22" s="218"/>
      <c r="B22" s="218"/>
      <c r="C22" s="218"/>
      <c r="D22" s="218"/>
      <c r="E22" s="218"/>
      <c r="F22" s="218"/>
      <c r="G22" s="218"/>
    </row>
    <row r="23" spans="1:7" s="166" customFormat="1" ht="15.6" x14ac:dyDescent="0.3">
      <c r="A23" s="1653" t="str">
        <f>+CONCATENATE("......................, ",LEFT(KV_ÖSSZEFÜGGÉSEK!A5,4),". .......................... hó ..... nap")</f>
        <v>......................, 2019. .......................... hó ..... nap</v>
      </c>
      <c r="B23" s="1654"/>
      <c r="C23" s="1654"/>
      <c r="D23" s="1654"/>
      <c r="G23" s="218"/>
    </row>
    <row r="24" spans="1:7" s="166" customFormat="1" x14ac:dyDescent="0.25">
      <c r="A24" s="218"/>
      <c r="B24" s="218"/>
      <c r="C24" s="218"/>
      <c r="D24" s="218"/>
      <c r="E24" s="218"/>
      <c r="F24" s="218"/>
      <c r="G24" s="218"/>
    </row>
    <row r="25" spans="1:7" x14ac:dyDescent="0.25">
      <c r="A25" s="218"/>
      <c r="B25" s="218"/>
      <c r="C25" s="218"/>
      <c r="D25" s="218"/>
      <c r="E25" s="218"/>
      <c r="F25" s="218"/>
      <c r="G25" s="218"/>
    </row>
    <row r="26" spans="1:7" x14ac:dyDescent="0.25">
      <c r="A26" s="218"/>
      <c r="B26" s="218"/>
      <c r="C26" s="166"/>
      <c r="D26" s="166"/>
      <c r="E26" s="166"/>
      <c r="F26" s="166"/>
      <c r="G26" s="218"/>
    </row>
    <row r="27" spans="1:7" ht="13.8" x14ac:dyDescent="0.3">
      <c r="A27" s="218"/>
      <c r="B27" s="218"/>
      <c r="C27" s="269"/>
      <c r="D27" s="270" t="s">
        <v>225</v>
      </c>
      <c r="E27" s="270"/>
      <c r="F27" s="269"/>
      <c r="G27" s="218"/>
    </row>
    <row r="28" spans="1:7" ht="13.8" x14ac:dyDescent="0.3">
      <c r="C28" s="172"/>
      <c r="D28" s="173"/>
      <c r="E28" s="173"/>
      <c r="F28" s="172"/>
    </row>
    <row r="29" spans="1:7" ht="13.8" x14ac:dyDescent="0.3">
      <c r="C29" s="172"/>
      <c r="D29" s="173"/>
      <c r="E29" s="173"/>
      <c r="F29" s="172"/>
    </row>
  </sheetData>
  <sheetProtection sheet="1"/>
  <mergeCells count="5">
    <mergeCell ref="C6:G6"/>
    <mergeCell ref="C8:F8"/>
    <mergeCell ref="A4:G4"/>
    <mergeCell ref="B2:G2"/>
    <mergeCell ref="A23:D23"/>
  </mergeCells>
  <phoneticPr fontId="29" type="noConversion"/>
  <printOptions horizontalCentered="1"/>
  <pageMargins left="0.78740157480314965" right="0.78740157480314965" top="1.1417322834645669" bottom="0.98425196850393704" header="0.78740157480314965" footer="0.78740157480314965"/>
  <pageSetup paperSize="9" scale="95" orientation="portrait" horizontalDpi="300" verticalDpi="300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</sheetPr>
  <dimension ref="A1:G170"/>
  <sheetViews>
    <sheetView topLeftCell="A137" zoomScale="120" zoomScaleNormal="120" zoomScaleSheetLayoutView="100" workbookViewId="0">
      <selection activeCell="E102" sqref="E102"/>
    </sheetView>
  </sheetViews>
  <sheetFormatPr defaultColWidth="9.33203125" defaultRowHeight="15.6" x14ac:dyDescent="0.3"/>
  <cols>
    <col min="1" max="1" width="9" style="393" customWidth="1"/>
    <col min="2" max="2" width="75.77734375" style="393" customWidth="1"/>
    <col min="3" max="3" width="15.44140625" style="394" customWidth="1"/>
    <col min="4" max="5" width="15.44140625" style="393" customWidth="1"/>
    <col min="6" max="6" width="9" style="38" customWidth="1"/>
    <col min="7" max="16384" width="9.33203125" style="38"/>
  </cols>
  <sheetData>
    <row r="1" spans="1:5" ht="14.4" customHeight="1" x14ac:dyDescent="0.3">
      <c r="E1" s="668" t="str">
        <f>CONCATENATE("1. tájékoztató tábla ",ALAPADATOK!A7," ",ALAPADATOK!B7," ",ALAPADATOK!C7," ",ALAPADATOK!D7," ",ALAPADATOK!E7," ",ALAPADATOK!F7," ",ALAPADATOK!G7," ",ALAPADATOK!H7)</f>
        <v>1. tájékoztató tábla a … / 2019 ( … ) önkormányzati rendelethez</v>
      </c>
    </row>
    <row r="2" spans="1:5" x14ac:dyDescent="0.3">
      <c r="A2" s="1655" t="str">
        <f>CONCATENATE(ALAPADATOK!A3)</f>
        <v>Hidegkút Község Önkormányzata</v>
      </c>
      <c r="B2" s="1655"/>
      <c r="C2" s="1656"/>
      <c r="D2" s="1655"/>
      <c r="E2" s="1655"/>
    </row>
    <row r="3" spans="1:5" x14ac:dyDescent="0.3">
      <c r="A3" s="1655" t="s">
        <v>609</v>
      </c>
      <c r="B3" s="1655"/>
      <c r="C3" s="1656"/>
      <c r="D3" s="1655"/>
      <c r="E3" s="1655"/>
    </row>
    <row r="4" spans="1:5" ht="15.9" customHeight="1" x14ac:dyDescent="0.3">
      <c r="A4" s="1596" t="s">
        <v>15</v>
      </c>
      <c r="B4" s="1596"/>
      <c r="C4" s="1596"/>
      <c r="D4" s="1596"/>
      <c r="E4" s="1596"/>
    </row>
    <row r="5" spans="1:5" ht="15.9" customHeight="1" thickBot="1" x14ac:dyDescent="0.35">
      <c r="A5" s="1595" t="s">
        <v>152</v>
      </c>
      <c r="B5" s="1595"/>
      <c r="D5" s="144"/>
      <c r="E5" s="317" t="str">
        <f>'KV_10.sz.mell'!G11</f>
        <v>Forintban!</v>
      </c>
    </row>
    <row r="6" spans="1:5" ht="30.75" customHeight="1" thickBot="1" x14ac:dyDescent="0.35">
      <c r="A6" s="23" t="s">
        <v>69</v>
      </c>
      <c r="B6" s="24" t="s">
        <v>17</v>
      </c>
      <c r="C6" s="24" t="str">
        <f>+CONCATENATE(LEFT(KV_ÖSSZEFÜGGÉSEK!A5,4)-2,". évi tény")</f>
        <v>2017. évi tény</v>
      </c>
      <c r="D6" s="415" t="str">
        <f>+CONCATENATE(LEFT(KV_ÖSSZEFÜGGÉSEK!A5,4)-1,". évi várható")</f>
        <v>2018. évi várható</v>
      </c>
      <c r="E6" s="163" t="str">
        <f>+'KV_1.1.sz.mell.'!C8</f>
        <v>2019. évi előirányzat</v>
      </c>
    </row>
    <row r="7" spans="1:5" s="40" customFormat="1" ht="12" customHeight="1" thickBot="1" x14ac:dyDescent="0.25">
      <c r="A7" s="32" t="s">
        <v>493</v>
      </c>
      <c r="B7" s="33" t="s">
        <v>494</v>
      </c>
      <c r="C7" s="33" t="s">
        <v>495</v>
      </c>
      <c r="D7" s="33" t="s">
        <v>497</v>
      </c>
      <c r="E7" s="458" t="s">
        <v>496</v>
      </c>
    </row>
    <row r="8" spans="1:5" s="1" customFormat="1" ht="12" customHeight="1" thickBot="1" x14ac:dyDescent="0.3">
      <c r="A8" s="20" t="s">
        <v>18</v>
      </c>
      <c r="B8" s="21" t="s">
        <v>252</v>
      </c>
      <c r="C8" s="407">
        <f>+C9+C10+C11+C12+C13+C14</f>
        <v>7162359</v>
      </c>
      <c r="D8" s="407">
        <f>+D9+D10+D11+D12+D13+D14</f>
        <v>11532651</v>
      </c>
      <c r="E8" s="407">
        <f>+E9+E10+E11+E12+E13+E14</f>
        <v>11133841</v>
      </c>
    </row>
    <row r="9" spans="1:5" s="1" customFormat="1" ht="12" customHeight="1" x14ac:dyDescent="0.25">
      <c r="A9" s="15" t="s">
        <v>98</v>
      </c>
      <c r="B9" s="426" t="s">
        <v>253</v>
      </c>
      <c r="C9" s="409">
        <v>13081</v>
      </c>
      <c r="D9" s="409">
        <v>4436100</v>
      </c>
      <c r="E9" s="310">
        <v>4953841</v>
      </c>
    </row>
    <row r="10" spans="1:5" s="1" customFormat="1" ht="12" customHeight="1" x14ac:dyDescent="0.25">
      <c r="A10" s="14" t="s">
        <v>99</v>
      </c>
      <c r="B10" s="427" t="s">
        <v>254</v>
      </c>
      <c r="C10" s="408"/>
      <c r="D10" s="408"/>
      <c r="E10" s="309"/>
    </row>
    <row r="11" spans="1:5" s="1" customFormat="1" ht="12" customHeight="1" x14ac:dyDescent="0.25">
      <c r="A11" s="14" t="s">
        <v>100</v>
      </c>
      <c r="B11" s="427" t="s">
        <v>255</v>
      </c>
      <c r="C11" s="408">
        <v>2873098</v>
      </c>
      <c r="D11" s="408">
        <v>4256011</v>
      </c>
      <c r="E11" s="309">
        <v>4380000</v>
      </c>
    </row>
    <row r="12" spans="1:5" s="1" customFormat="1" ht="12" customHeight="1" x14ac:dyDescent="0.25">
      <c r="A12" s="14" t="s">
        <v>101</v>
      </c>
      <c r="B12" s="427" t="s">
        <v>256</v>
      </c>
      <c r="C12" s="408">
        <v>1200000</v>
      </c>
      <c r="D12" s="408">
        <v>1800000</v>
      </c>
      <c r="E12" s="309">
        <v>1800000</v>
      </c>
    </row>
    <row r="13" spans="1:5" s="1" customFormat="1" ht="12" customHeight="1" x14ac:dyDescent="0.25">
      <c r="A13" s="14" t="s">
        <v>148</v>
      </c>
      <c r="B13" s="303" t="s">
        <v>432</v>
      </c>
      <c r="C13" s="408">
        <v>3076180</v>
      </c>
      <c r="D13" s="408">
        <v>1040540</v>
      </c>
      <c r="E13" s="309"/>
    </row>
    <row r="14" spans="1:5" s="1" customFormat="1" ht="12" customHeight="1" thickBot="1" x14ac:dyDescent="0.3">
      <c r="A14" s="16" t="s">
        <v>102</v>
      </c>
      <c r="B14" s="304" t="s">
        <v>433</v>
      </c>
      <c r="C14" s="408"/>
      <c r="D14" s="408"/>
      <c r="E14" s="309"/>
    </row>
    <row r="15" spans="1:5" s="1" customFormat="1" ht="12" customHeight="1" thickBot="1" x14ac:dyDescent="0.3">
      <c r="A15" s="20" t="s">
        <v>19</v>
      </c>
      <c r="B15" s="302" t="s">
        <v>257</v>
      </c>
      <c r="C15" s="407">
        <f>+C16+C17+C18+C19+C20</f>
        <v>3356251</v>
      </c>
      <c r="D15" s="407">
        <f>+D16+D17+D18+D19+D20</f>
        <v>5165202</v>
      </c>
      <c r="E15" s="273">
        <f>+E16+E17+E18+E19+E20</f>
        <v>0</v>
      </c>
    </row>
    <row r="16" spans="1:5" s="1" customFormat="1" ht="12" customHeight="1" x14ac:dyDescent="0.25">
      <c r="A16" s="15" t="s">
        <v>104</v>
      </c>
      <c r="B16" s="426" t="s">
        <v>258</v>
      </c>
      <c r="C16" s="409"/>
      <c r="D16" s="409"/>
      <c r="E16" s="275"/>
    </row>
    <row r="17" spans="1:5" s="1" customFormat="1" ht="12" customHeight="1" x14ac:dyDescent="0.25">
      <c r="A17" s="14" t="s">
        <v>105</v>
      </c>
      <c r="B17" s="427" t="s">
        <v>259</v>
      </c>
      <c r="C17" s="408"/>
      <c r="D17" s="408"/>
      <c r="E17" s="274"/>
    </row>
    <row r="18" spans="1:5" s="1" customFormat="1" ht="12" customHeight="1" x14ac:dyDescent="0.25">
      <c r="A18" s="14" t="s">
        <v>106</v>
      </c>
      <c r="B18" s="427" t="s">
        <v>422</v>
      </c>
      <c r="C18" s="408"/>
      <c r="D18" s="408"/>
      <c r="E18" s="274"/>
    </row>
    <row r="19" spans="1:5" s="1" customFormat="1" ht="12" customHeight="1" x14ac:dyDescent="0.25">
      <c r="A19" s="14" t="s">
        <v>107</v>
      </c>
      <c r="B19" s="427" t="s">
        <v>423</v>
      </c>
      <c r="C19" s="408"/>
      <c r="D19" s="408"/>
      <c r="E19" s="274"/>
    </row>
    <row r="20" spans="1:5" s="1" customFormat="1" ht="12" customHeight="1" x14ac:dyDescent="0.25">
      <c r="A20" s="14" t="s">
        <v>108</v>
      </c>
      <c r="B20" s="427" t="s">
        <v>260</v>
      </c>
      <c r="C20" s="408">
        <v>3356251</v>
      </c>
      <c r="D20" s="408">
        <v>5165202</v>
      </c>
      <c r="E20" s="274"/>
    </row>
    <row r="21" spans="1:5" s="1" customFormat="1" ht="12" customHeight="1" thickBot="1" x14ac:dyDescent="0.3">
      <c r="A21" s="16" t="s">
        <v>117</v>
      </c>
      <c r="B21" s="304" t="s">
        <v>261</v>
      </c>
      <c r="C21" s="410"/>
      <c r="D21" s="410"/>
      <c r="E21" s="276"/>
    </row>
    <row r="22" spans="1:5" s="1" customFormat="1" ht="12" customHeight="1" thickBot="1" x14ac:dyDescent="0.3">
      <c r="A22" s="20" t="s">
        <v>20</v>
      </c>
      <c r="B22" s="21" t="s">
        <v>262</v>
      </c>
      <c r="C22" s="407">
        <f>+C23+C24+C25+C26+C27</f>
        <v>16665000</v>
      </c>
      <c r="D22" s="407">
        <f>+D23+D24+D25+D26+D27</f>
        <v>41123840</v>
      </c>
      <c r="E22" s="273">
        <f>+E23+E24+E25+E26+E27</f>
        <v>0</v>
      </c>
    </row>
    <row r="23" spans="1:5" s="1" customFormat="1" ht="12" customHeight="1" x14ac:dyDescent="0.25">
      <c r="A23" s="15" t="s">
        <v>87</v>
      </c>
      <c r="B23" s="426" t="s">
        <v>263</v>
      </c>
      <c r="C23" s="409">
        <v>16665000</v>
      </c>
      <c r="D23" s="409">
        <v>12320240</v>
      </c>
      <c r="E23" s="275"/>
    </row>
    <row r="24" spans="1:5" s="1" customFormat="1" ht="12" customHeight="1" x14ac:dyDescent="0.25">
      <c r="A24" s="14" t="s">
        <v>88</v>
      </c>
      <c r="B24" s="427" t="s">
        <v>264</v>
      </c>
      <c r="C24" s="408"/>
      <c r="D24" s="408"/>
      <c r="E24" s="274"/>
    </row>
    <row r="25" spans="1:5" s="1" customFormat="1" ht="12" customHeight="1" x14ac:dyDescent="0.25">
      <c r="A25" s="14" t="s">
        <v>89</v>
      </c>
      <c r="B25" s="427" t="s">
        <v>424</v>
      </c>
      <c r="C25" s="408"/>
      <c r="D25" s="408"/>
      <c r="E25" s="274"/>
    </row>
    <row r="26" spans="1:5" s="1" customFormat="1" ht="12" customHeight="1" x14ac:dyDescent="0.25">
      <c r="A26" s="14" t="s">
        <v>90</v>
      </c>
      <c r="B26" s="427" t="s">
        <v>425</v>
      </c>
      <c r="C26" s="408"/>
      <c r="D26" s="408"/>
      <c r="E26" s="274"/>
    </row>
    <row r="27" spans="1:5" s="1" customFormat="1" ht="12" customHeight="1" x14ac:dyDescent="0.25">
      <c r="A27" s="14" t="s">
        <v>171</v>
      </c>
      <c r="B27" s="427" t="s">
        <v>265</v>
      </c>
      <c r="C27" s="408"/>
      <c r="D27" s="408">
        <v>28803600</v>
      </c>
      <c r="E27" s="274"/>
    </row>
    <row r="28" spans="1:5" s="1" customFormat="1" ht="12" customHeight="1" thickBot="1" x14ac:dyDescent="0.3">
      <c r="A28" s="16" t="s">
        <v>172</v>
      </c>
      <c r="B28" s="428" t="s">
        <v>266</v>
      </c>
      <c r="C28" s="410"/>
      <c r="D28" s="410"/>
      <c r="E28" s="276"/>
    </row>
    <row r="29" spans="1:5" s="1" customFormat="1" ht="12" customHeight="1" thickBot="1" x14ac:dyDescent="0.3">
      <c r="A29" s="20" t="s">
        <v>173</v>
      </c>
      <c r="B29" s="21" t="s">
        <v>267</v>
      </c>
      <c r="C29" s="414">
        <f>SUM(C30:C36)</f>
        <v>10966670</v>
      </c>
      <c r="D29" s="414">
        <f>SUM(D30:D36)</f>
        <v>12853005</v>
      </c>
      <c r="E29" s="457">
        <f>SUM(E30:E36)</f>
        <v>7160000</v>
      </c>
    </row>
    <row r="30" spans="1:5" s="1" customFormat="1" ht="12" customHeight="1" x14ac:dyDescent="0.25">
      <c r="A30" s="15" t="s">
        <v>268</v>
      </c>
      <c r="B30" s="426" t="s">
        <v>1159</v>
      </c>
      <c r="C30" s="409">
        <v>1429000</v>
      </c>
      <c r="D30" s="409">
        <v>1439290</v>
      </c>
      <c r="E30" s="308">
        <v>1380000</v>
      </c>
    </row>
    <row r="31" spans="1:5" s="1" customFormat="1" ht="12" customHeight="1" x14ac:dyDescent="0.25">
      <c r="A31" s="14" t="s">
        <v>269</v>
      </c>
      <c r="B31" s="427" t="s">
        <v>1160</v>
      </c>
      <c r="C31" s="408">
        <v>1044949</v>
      </c>
      <c r="D31" s="408">
        <v>786137</v>
      </c>
      <c r="E31" s="309">
        <v>680000</v>
      </c>
    </row>
    <row r="32" spans="1:5" s="1" customFormat="1" ht="12" customHeight="1" x14ac:dyDescent="0.25">
      <c r="A32" s="14" t="s">
        <v>270</v>
      </c>
      <c r="B32" s="427" t="s">
        <v>557</v>
      </c>
      <c r="C32" s="408">
        <v>6755372</v>
      </c>
      <c r="D32" s="408">
        <v>8814925</v>
      </c>
      <c r="E32" s="309">
        <v>3500000</v>
      </c>
    </row>
    <row r="33" spans="1:5" s="1" customFormat="1" ht="12" customHeight="1" x14ac:dyDescent="0.25">
      <c r="A33" s="14" t="s">
        <v>271</v>
      </c>
      <c r="B33" s="427" t="s">
        <v>558</v>
      </c>
      <c r="C33" s="408"/>
      <c r="D33" s="408"/>
      <c r="E33" s="309"/>
    </row>
    <row r="34" spans="1:5" s="1" customFormat="1" ht="12" customHeight="1" x14ac:dyDescent="0.25">
      <c r="A34" s="14" t="s">
        <v>552</v>
      </c>
      <c r="B34" s="427" t="s">
        <v>272</v>
      </c>
      <c r="C34" s="408">
        <v>1641771</v>
      </c>
      <c r="D34" s="408">
        <v>1744240</v>
      </c>
      <c r="E34" s="309">
        <v>1600000</v>
      </c>
    </row>
    <row r="35" spans="1:5" s="1" customFormat="1" ht="12" customHeight="1" x14ac:dyDescent="0.25">
      <c r="A35" s="14" t="s">
        <v>553</v>
      </c>
      <c r="B35" s="427" t="s">
        <v>273</v>
      </c>
      <c r="C35" s="408"/>
      <c r="D35" s="408"/>
      <c r="E35" s="309"/>
    </row>
    <row r="36" spans="1:5" s="1" customFormat="1" ht="12" customHeight="1" thickBot="1" x14ac:dyDescent="0.3">
      <c r="A36" s="16" t="s">
        <v>554</v>
      </c>
      <c r="B36" s="525" t="s">
        <v>274</v>
      </c>
      <c r="C36" s="410">
        <v>95578</v>
      </c>
      <c r="D36" s="410">
        <v>68413</v>
      </c>
      <c r="E36" s="315"/>
    </row>
    <row r="37" spans="1:5" s="1" customFormat="1" ht="12" customHeight="1" thickBot="1" x14ac:dyDescent="0.3">
      <c r="A37" s="20" t="s">
        <v>22</v>
      </c>
      <c r="B37" s="21" t="s">
        <v>434</v>
      </c>
      <c r="C37" s="407">
        <f>SUM(C38:C48)</f>
        <v>1017697</v>
      </c>
      <c r="D37" s="407">
        <f>SUM(D38:D48)</f>
        <v>551952</v>
      </c>
      <c r="E37" s="273">
        <f>SUM(E38:E48)</f>
        <v>150000</v>
      </c>
    </row>
    <row r="38" spans="1:5" s="1" customFormat="1" ht="12" customHeight="1" x14ac:dyDescent="0.25">
      <c r="A38" s="15" t="s">
        <v>91</v>
      </c>
      <c r="B38" s="426" t="s">
        <v>277</v>
      </c>
      <c r="C38" s="409"/>
      <c r="D38" s="409"/>
      <c r="E38" s="275"/>
    </row>
    <row r="39" spans="1:5" s="1" customFormat="1" ht="12" customHeight="1" x14ac:dyDescent="0.25">
      <c r="A39" s="14" t="s">
        <v>92</v>
      </c>
      <c r="B39" s="427" t="s">
        <v>278</v>
      </c>
      <c r="C39" s="408">
        <v>701620</v>
      </c>
      <c r="D39" s="408">
        <v>273605</v>
      </c>
      <c r="E39" s="274"/>
    </row>
    <row r="40" spans="1:5" s="1" customFormat="1" ht="12" customHeight="1" x14ac:dyDescent="0.25">
      <c r="A40" s="14" t="s">
        <v>93</v>
      </c>
      <c r="B40" s="427" t="s">
        <v>279</v>
      </c>
      <c r="C40" s="408"/>
      <c r="D40" s="408"/>
      <c r="E40" s="274"/>
    </row>
    <row r="41" spans="1:5" s="1" customFormat="1" ht="12" customHeight="1" x14ac:dyDescent="0.25">
      <c r="A41" s="14" t="s">
        <v>175</v>
      </c>
      <c r="B41" s="427" t="s">
        <v>280</v>
      </c>
      <c r="C41" s="408">
        <v>102245</v>
      </c>
      <c r="D41" s="408">
        <v>184149</v>
      </c>
      <c r="E41" s="274">
        <v>150000</v>
      </c>
    </row>
    <row r="42" spans="1:5" s="1" customFormat="1" ht="12" customHeight="1" x14ac:dyDescent="0.25">
      <c r="A42" s="14" t="s">
        <v>176</v>
      </c>
      <c r="B42" s="427" t="s">
        <v>281</v>
      </c>
      <c r="C42" s="408"/>
      <c r="D42" s="408"/>
      <c r="E42" s="274"/>
    </row>
    <row r="43" spans="1:5" s="1" customFormat="1" ht="12" customHeight="1" x14ac:dyDescent="0.25">
      <c r="A43" s="14" t="s">
        <v>177</v>
      </c>
      <c r="B43" s="427" t="s">
        <v>282</v>
      </c>
      <c r="C43" s="408">
        <v>144145</v>
      </c>
      <c r="D43" s="408">
        <v>73308</v>
      </c>
      <c r="E43" s="274"/>
    </row>
    <row r="44" spans="1:5" s="1" customFormat="1" ht="12" customHeight="1" x14ac:dyDescent="0.25">
      <c r="A44" s="14" t="s">
        <v>178</v>
      </c>
      <c r="B44" s="427" t="s">
        <v>283</v>
      </c>
      <c r="C44" s="408"/>
      <c r="D44" s="408"/>
      <c r="E44" s="274"/>
    </row>
    <row r="45" spans="1:5" s="1" customFormat="1" ht="12" customHeight="1" x14ac:dyDescent="0.25">
      <c r="A45" s="14" t="s">
        <v>179</v>
      </c>
      <c r="B45" s="427" t="s">
        <v>559</v>
      </c>
      <c r="C45" s="408">
        <v>2091</v>
      </c>
      <c r="D45" s="408">
        <v>4050</v>
      </c>
      <c r="E45" s="274"/>
    </row>
    <row r="46" spans="1:5" s="1" customFormat="1" ht="12" customHeight="1" x14ac:dyDescent="0.25">
      <c r="A46" s="14" t="s">
        <v>275</v>
      </c>
      <c r="B46" s="427" t="s">
        <v>285</v>
      </c>
      <c r="C46" s="411"/>
      <c r="D46" s="411"/>
      <c r="E46" s="277"/>
    </row>
    <row r="47" spans="1:5" s="1" customFormat="1" ht="12" customHeight="1" x14ac:dyDescent="0.25">
      <c r="A47" s="16" t="s">
        <v>276</v>
      </c>
      <c r="B47" s="428" t="s">
        <v>436</v>
      </c>
      <c r="C47" s="412"/>
      <c r="D47" s="412"/>
      <c r="E47" s="278"/>
    </row>
    <row r="48" spans="1:5" s="1" customFormat="1" ht="12" customHeight="1" thickBot="1" x14ac:dyDescent="0.3">
      <c r="A48" s="16" t="s">
        <v>435</v>
      </c>
      <c r="B48" s="304" t="s">
        <v>286</v>
      </c>
      <c r="C48" s="412">
        <v>67596</v>
      </c>
      <c r="D48" s="412">
        <v>16840</v>
      </c>
      <c r="E48" s="278"/>
    </row>
    <row r="49" spans="1:5" s="1" customFormat="1" ht="12" customHeight="1" thickBot="1" x14ac:dyDescent="0.3">
      <c r="A49" s="20" t="s">
        <v>23</v>
      </c>
      <c r="B49" s="21" t="s">
        <v>287</v>
      </c>
      <c r="C49" s="407">
        <f>SUM(C50:C54)</f>
        <v>0</v>
      </c>
      <c r="D49" s="407">
        <f>SUM(D50:D54)</f>
        <v>84252</v>
      </c>
      <c r="E49" s="273">
        <f>SUM(E50:E54)</f>
        <v>0</v>
      </c>
    </row>
    <row r="50" spans="1:5" s="1" customFormat="1" ht="12" customHeight="1" x14ac:dyDescent="0.25">
      <c r="A50" s="15" t="s">
        <v>94</v>
      </c>
      <c r="B50" s="426" t="s">
        <v>291</v>
      </c>
      <c r="C50" s="472"/>
      <c r="D50" s="472"/>
      <c r="E50" s="300"/>
    </row>
    <row r="51" spans="1:5" s="1" customFormat="1" ht="12" customHeight="1" x14ac:dyDescent="0.25">
      <c r="A51" s="14" t="s">
        <v>95</v>
      </c>
      <c r="B51" s="427" t="s">
        <v>292</v>
      </c>
      <c r="C51" s="411"/>
      <c r="D51" s="411">
        <v>84252</v>
      </c>
      <c r="E51" s="277"/>
    </row>
    <row r="52" spans="1:5" s="1" customFormat="1" ht="12" customHeight="1" x14ac:dyDescent="0.25">
      <c r="A52" s="14" t="s">
        <v>288</v>
      </c>
      <c r="B52" s="427" t="s">
        <v>293</v>
      </c>
      <c r="C52" s="411"/>
      <c r="D52" s="411"/>
      <c r="E52" s="277"/>
    </row>
    <row r="53" spans="1:5" s="1" customFormat="1" ht="12" customHeight="1" x14ac:dyDescent="0.25">
      <c r="A53" s="14" t="s">
        <v>289</v>
      </c>
      <c r="B53" s="427" t="s">
        <v>294</v>
      </c>
      <c r="C53" s="411"/>
      <c r="D53" s="411"/>
      <c r="E53" s="277"/>
    </row>
    <row r="54" spans="1:5" s="1" customFormat="1" ht="12" customHeight="1" thickBot="1" x14ac:dyDescent="0.3">
      <c r="A54" s="16" t="s">
        <v>290</v>
      </c>
      <c r="B54" s="304" t="s">
        <v>295</v>
      </c>
      <c r="C54" s="412"/>
      <c r="D54" s="412"/>
      <c r="E54" s="278"/>
    </row>
    <row r="55" spans="1:5" s="1" customFormat="1" ht="12" customHeight="1" thickBot="1" x14ac:dyDescent="0.3">
      <c r="A55" s="20" t="s">
        <v>180</v>
      </c>
      <c r="B55" s="21" t="s">
        <v>296</v>
      </c>
      <c r="C55" s="407">
        <f>SUM(C56:C58)</f>
        <v>20000</v>
      </c>
      <c r="D55" s="407">
        <f>SUM(D56:D58)</f>
        <v>0</v>
      </c>
      <c r="E55" s="273">
        <f>SUM(E56:E58)</f>
        <v>0</v>
      </c>
    </row>
    <row r="56" spans="1:5" s="1" customFormat="1" ht="12" customHeight="1" x14ac:dyDescent="0.25">
      <c r="A56" s="15" t="s">
        <v>96</v>
      </c>
      <c r="B56" s="426" t="s">
        <v>297</v>
      </c>
      <c r="C56" s="409"/>
      <c r="D56" s="409"/>
      <c r="E56" s="275"/>
    </row>
    <row r="57" spans="1:5" s="1" customFormat="1" ht="12" customHeight="1" x14ac:dyDescent="0.25">
      <c r="A57" s="14" t="s">
        <v>97</v>
      </c>
      <c r="B57" s="427" t="s">
        <v>426</v>
      </c>
      <c r="C57" s="408"/>
      <c r="D57" s="408"/>
      <c r="E57" s="274"/>
    </row>
    <row r="58" spans="1:5" s="1" customFormat="1" ht="12" customHeight="1" x14ac:dyDescent="0.25">
      <c r="A58" s="14" t="s">
        <v>300</v>
      </c>
      <c r="B58" s="427" t="s">
        <v>298</v>
      </c>
      <c r="C58" s="408">
        <v>20000</v>
      </c>
      <c r="D58" s="408"/>
      <c r="E58" s="274"/>
    </row>
    <row r="59" spans="1:5" s="1" customFormat="1" ht="12" customHeight="1" thickBot="1" x14ac:dyDescent="0.3">
      <c r="A59" s="16" t="s">
        <v>301</v>
      </c>
      <c r="B59" s="304" t="s">
        <v>299</v>
      </c>
      <c r="C59" s="410"/>
      <c r="D59" s="410"/>
      <c r="E59" s="276"/>
    </row>
    <row r="60" spans="1:5" s="1" customFormat="1" ht="12" customHeight="1" thickBot="1" x14ac:dyDescent="0.3">
      <c r="A60" s="20" t="s">
        <v>25</v>
      </c>
      <c r="B60" s="302" t="s">
        <v>302</v>
      </c>
      <c r="C60" s="407">
        <f>SUM(C61:C63)</f>
        <v>60000</v>
      </c>
      <c r="D60" s="407">
        <f>SUM(D61:D63)</f>
        <v>3217804</v>
      </c>
      <c r="E60" s="273">
        <f>SUM(E61:E63)</f>
        <v>0</v>
      </c>
    </row>
    <row r="61" spans="1:5" s="1" customFormat="1" ht="12" customHeight="1" x14ac:dyDescent="0.25">
      <c r="A61" s="15" t="s">
        <v>181</v>
      </c>
      <c r="B61" s="426" t="s">
        <v>304</v>
      </c>
      <c r="C61" s="411"/>
      <c r="D61" s="411"/>
      <c r="E61" s="277"/>
    </row>
    <row r="62" spans="1:5" s="1" customFormat="1" ht="12" customHeight="1" x14ac:dyDescent="0.25">
      <c r="A62" s="14" t="s">
        <v>182</v>
      </c>
      <c r="B62" s="427" t="s">
        <v>427</v>
      </c>
      <c r="C62" s="411"/>
      <c r="D62" s="411"/>
      <c r="E62" s="277"/>
    </row>
    <row r="63" spans="1:5" s="1" customFormat="1" ht="12" customHeight="1" x14ac:dyDescent="0.25">
      <c r="A63" s="14" t="s">
        <v>231</v>
      </c>
      <c r="B63" s="427" t="s">
        <v>305</v>
      </c>
      <c r="C63" s="411">
        <v>60000</v>
      </c>
      <c r="D63" s="411">
        <v>3217804</v>
      </c>
      <c r="E63" s="277"/>
    </row>
    <row r="64" spans="1:5" s="1" customFormat="1" ht="12" customHeight="1" thickBot="1" x14ac:dyDescent="0.3">
      <c r="A64" s="16" t="s">
        <v>303</v>
      </c>
      <c r="B64" s="304" t="s">
        <v>306</v>
      </c>
      <c r="C64" s="411"/>
      <c r="D64" s="411"/>
      <c r="E64" s="277"/>
    </row>
    <row r="65" spans="1:7" s="1" customFormat="1" ht="12" customHeight="1" thickBot="1" x14ac:dyDescent="0.3">
      <c r="A65" s="498" t="s">
        <v>476</v>
      </c>
      <c r="B65" s="21" t="s">
        <v>307</v>
      </c>
      <c r="C65" s="414">
        <f>+C8+C15+C22+C29+C37+C49+C55+C60</f>
        <v>39247977</v>
      </c>
      <c r="D65" s="414">
        <f>+D8+D15+D22+D29+D37+D49+D55+D60</f>
        <v>74528706</v>
      </c>
      <c r="E65" s="457">
        <f>+E8+E15+E22+E29+E37+E49+E55+E60</f>
        <v>18443841</v>
      </c>
    </row>
    <row r="66" spans="1:7" s="1" customFormat="1" ht="12" customHeight="1" thickBot="1" x14ac:dyDescent="0.3">
      <c r="A66" s="473" t="s">
        <v>308</v>
      </c>
      <c r="B66" s="302" t="s">
        <v>543</v>
      </c>
      <c r="C66" s="407">
        <f>SUM(C67:C69)</f>
        <v>0</v>
      </c>
      <c r="D66" s="407">
        <f>SUM(D67:D69)</f>
        <v>0</v>
      </c>
      <c r="E66" s="273">
        <f>SUM(E67:E69)</f>
        <v>0</v>
      </c>
    </row>
    <row r="67" spans="1:7" s="1" customFormat="1" ht="12" customHeight="1" x14ac:dyDescent="0.25">
      <c r="A67" s="15" t="s">
        <v>337</v>
      </c>
      <c r="B67" s="426" t="s">
        <v>310</v>
      </c>
      <c r="C67" s="411"/>
      <c r="D67" s="411"/>
      <c r="E67" s="277"/>
    </row>
    <row r="68" spans="1:7" s="1" customFormat="1" ht="12" customHeight="1" x14ac:dyDescent="0.25">
      <c r="A68" s="14" t="s">
        <v>346</v>
      </c>
      <c r="B68" s="427" t="s">
        <v>311</v>
      </c>
      <c r="C68" s="411"/>
      <c r="D68" s="411"/>
      <c r="E68" s="277"/>
    </row>
    <row r="69" spans="1:7" s="1" customFormat="1" ht="12" customHeight="1" thickBot="1" x14ac:dyDescent="0.3">
      <c r="A69" s="16" t="s">
        <v>347</v>
      </c>
      <c r="B69" s="492" t="s">
        <v>461</v>
      </c>
      <c r="C69" s="411"/>
      <c r="D69" s="411"/>
      <c r="E69" s="277"/>
    </row>
    <row r="70" spans="1:7" s="1" customFormat="1" ht="12" customHeight="1" thickBot="1" x14ac:dyDescent="0.3">
      <c r="A70" s="473" t="s">
        <v>313</v>
      </c>
      <c r="B70" s="302" t="s">
        <v>314</v>
      </c>
      <c r="C70" s="407">
        <f>SUM(C71:C74)</f>
        <v>0</v>
      </c>
      <c r="D70" s="407">
        <f>SUM(D71:D74)</f>
        <v>0</v>
      </c>
      <c r="E70" s="273">
        <f>SUM(E71:E74)</f>
        <v>0</v>
      </c>
    </row>
    <row r="71" spans="1:7" s="1" customFormat="1" ht="12" customHeight="1" x14ac:dyDescent="0.25">
      <c r="A71" s="15" t="s">
        <v>149</v>
      </c>
      <c r="B71" s="574" t="s">
        <v>315</v>
      </c>
      <c r="C71" s="411"/>
      <c r="D71" s="411"/>
      <c r="E71" s="277"/>
    </row>
    <row r="72" spans="1:7" s="1" customFormat="1" ht="13.5" customHeight="1" x14ac:dyDescent="0.3">
      <c r="A72" s="14" t="s">
        <v>150</v>
      </c>
      <c r="B72" s="574" t="s">
        <v>571</v>
      </c>
      <c r="C72" s="411"/>
      <c r="D72" s="411"/>
      <c r="E72" s="277"/>
      <c r="G72" s="41"/>
    </row>
    <row r="73" spans="1:7" s="1" customFormat="1" ht="12" customHeight="1" x14ac:dyDescent="0.25">
      <c r="A73" s="14" t="s">
        <v>338</v>
      </c>
      <c r="B73" s="574" t="s">
        <v>316</v>
      </c>
      <c r="C73" s="411"/>
      <c r="D73" s="411"/>
      <c r="E73" s="277"/>
    </row>
    <row r="74" spans="1:7" s="1" customFormat="1" ht="12" customHeight="1" thickBot="1" x14ac:dyDescent="0.3">
      <c r="A74" s="16" t="s">
        <v>339</v>
      </c>
      <c r="B74" s="575" t="s">
        <v>572</v>
      </c>
      <c r="C74" s="411"/>
      <c r="D74" s="411"/>
      <c r="E74" s="277"/>
    </row>
    <row r="75" spans="1:7" s="1" customFormat="1" ht="12" customHeight="1" thickBot="1" x14ac:dyDescent="0.3">
      <c r="A75" s="473" t="s">
        <v>317</v>
      </c>
      <c r="B75" s="302" t="s">
        <v>318</v>
      </c>
      <c r="C75" s="407">
        <f>SUM(C76:C77)</f>
        <v>26014938</v>
      </c>
      <c r="D75" s="407">
        <f>SUM(D76:D77)</f>
        <v>19880382</v>
      </c>
      <c r="E75" s="273">
        <f>SUM(E76:E77)</f>
        <v>44000000</v>
      </c>
    </row>
    <row r="76" spans="1:7" s="1" customFormat="1" ht="12" customHeight="1" x14ac:dyDescent="0.25">
      <c r="A76" s="15" t="s">
        <v>340</v>
      </c>
      <c r="B76" s="426" t="s">
        <v>319</v>
      </c>
      <c r="C76" s="411">
        <v>26014938</v>
      </c>
      <c r="D76" s="411">
        <v>19880382</v>
      </c>
      <c r="E76" s="277">
        <v>44000000</v>
      </c>
    </row>
    <row r="77" spans="1:7" s="1" customFormat="1" ht="12" customHeight="1" thickBot="1" x14ac:dyDescent="0.3">
      <c r="A77" s="16" t="s">
        <v>341</v>
      </c>
      <c r="B77" s="304" t="s">
        <v>320</v>
      </c>
      <c r="C77" s="411"/>
      <c r="D77" s="411"/>
      <c r="E77" s="277"/>
    </row>
    <row r="78" spans="1:7" s="1" customFormat="1" ht="12" customHeight="1" thickBot="1" x14ac:dyDescent="0.3">
      <c r="A78" s="473" t="s">
        <v>321</v>
      </c>
      <c r="B78" s="302" t="s">
        <v>322</v>
      </c>
      <c r="C78" s="407">
        <f>SUM(C79:C81)</f>
        <v>3797092</v>
      </c>
      <c r="D78" s="407">
        <f>SUM(D79:D81)</f>
        <v>1290484</v>
      </c>
      <c r="E78" s="273">
        <f>SUM(E79:E81)</f>
        <v>0</v>
      </c>
    </row>
    <row r="79" spans="1:7" s="1" customFormat="1" ht="12" customHeight="1" x14ac:dyDescent="0.25">
      <c r="A79" s="15" t="s">
        <v>342</v>
      </c>
      <c r="B79" s="426" t="s">
        <v>323</v>
      </c>
      <c r="C79" s="411">
        <v>3797092</v>
      </c>
      <c r="D79" s="411">
        <v>1290484</v>
      </c>
      <c r="E79" s="277"/>
    </row>
    <row r="80" spans="1:7" s="1" customFormat="1" ht="12" customHeight="1" x14ac:dyDescent="0.25">
      <c r="A80" s="14" t="s">
        <v>343</v>
      </c>
      <c r="B80" s="427" t="s">
        <v>324</v>
      </c>
      <c r="C80" s="411"/>
      <c r="D80" s="411"/>
      <c r="E80" s="277"/>
    </row>
    <row r="81" spans="1:6" s="1" customFormat="1" ht="12" customHeight="1" thickBot="1" x14ac:dyDescent="0.3">
      <c r="A81" s="16" t="s">
        <v>344</v>
      </c>
      <c r="B81" s="304" t="s">
        <v>573</v>
      </c>
      <c r="C81" s="411"/>
      <c r="D81" s="411"/>
      <c r="E81" s="277"/>
    </row>
    <row r="82" spans="1:6" s="1" customFormat="1" ht="12" customHeight="1" thickBot="1" x14ac:dyDescent="0.3">
      <c r="A82" s="473" t="s">
        <v>325</v>
      </c>
      <c r="B82" s="302" t="s">
        <v>345</v>
      </c>
      <c r="C82" s="407">
        <f>SUM(C83:C86)</f>
        <v>0</v>
      </c>
      <c r="D82" s="407">
        <f>SUM(D83:D86)</f>
        <v>0</v>
      </c>
      <c r="E82" s="273">
        <f>SUM(E83:E86)</f>
        <v>0</v>
      </c>
    </row>
    <row r="83" spans="1:6" s="1" customFormat="1" ht="12" customHeight="1" x14ac:dyDescent="0.25">
      <c r="A83" s="430" t="s">
        <v>326</v>
      </c>
      <c r="B83" s="426" t="s">
        <v>327</v>
      </c>
      <c r="C83" s="411"/>
      <c r="D83" s="411"/>
      <c r="E83" s="277"/>
    </row>
    <row r="84" spans="1:6" s="1" customFormat="1" ht="12" customHeight="1" x14ac:dyDescent="0.25">
      <c r="A84" s="431" t="s">
        <v>328</v>
      </c>
      <c r="B84" s="427" t="s">
        <v>329</v>
      </c>
      <c r="C84" s="411"/>
      <c r="D84" s="411"/>
      <c r="E84" s="277"/>
    </row>
    <row r="85" spans="1:6" s="1" customFormat="1" ht="12" customHeight="1" x14ac:dyDescent="0.25">
      <c r="A85" s="431" t="s">
        <v>330</v>
      </c>
      <c r="B85" s="427" t="s">
        <v>331</v>
      </c>
      <c r="C85" s="411"/>
      <c r="D85" s="411"/>
      <c r="E85" s="277"/>
    </row>
    <row r="86" spans="1:6" s="1" customFormat="1" ht="12" customHeight="1" thickBot="1" x14ac:dyDescent="0.3">
      <c r="A86" s="432" t="s">
        <v>332</v>
      </c>
      <c r="B86" s="304" t="s">
        <v>333</v>
      </c>
      <c r="C86" s="411"/>
      <c r="D86" s="411"/>
      <c r="E86" s="277"/>
    </row>
    <row r="87" spans="1:6" s="1" customFormat="1" ht="12" customHeight="1" thickBot="1" x14ac:dyDescent="0.3">
      <c r="A87" s="473" t="s">
        <v>334</v>
      </c>
      <c r="B87" s="302" t="s">
        <v>475</v>
      </c>
      <c r="C87" s="475"/>
      <c r="D87" s="475"/>
      <c r="E87" s="476"/>
    </row>
    <row r="88" spans="1:6" s="1" customFormat="1" ht="12" customHeight="1" thickBot="1" x14ac:dyDescent="0.3">
      <c r="A88" s="473" t="s">
        <v>336</v>
      </c>
      <c r="B88" s="302" t="s">
        <v>335</v>
      </c>
      <c r="C88" s="475"/>
      <c r="D88" s="475"/>
      <c r="E88" s="476"/>
    </row>
    <row r="89" spans="1:6" s="1" customFormat="1" ht="12" customHeight="1" thickBot="1" x14ac:dyDescent="0.3">
      <c r="A89" s="473" t="s">
        <v>348</v>
      </c>
      <c r="B89" s="433" t="s">
        <v>478</v>
      </c>
      <c r="C89" s="414">
        <f>+C66+C70+C75+C78+C82+C88+C87</f>
        <v>29812030</v>
      </c>
      <c r="D89" s="414">
        <f>+D66+D70+D75+D78+D82+D88+D87</f>
        <v>21170866</v>
      </c>
      <c r="E89" s="457">
        <f>+E66+E70+E75+E78+E82+E88+E87</f>
        <v>44000000</v>
      </c>
    </row>
    <row r="90" spans="1:6" s="1" customFormat="1" ht="12" customHeight="1" thickBot="1" x14ac:dyDescent="0.3">
      <c r="A90" s="474" t="s">
        <v>477</v>
      </c>
      <c r="B90" s="434" t="s">
        <v>479</v>
      </c>
      <c r="C90" s="414">
        <f>+C65+C89</f>
        <v>69060007</v>
      </c>
      <c r="D90" s="414">
        <f>+D65+D89</f>
        <v>95699572</v>
      </c>
      <c r="E90" s="457">
        <f>+E65+E89</f>
        <v>62443841</v>
      </c>
    </row>
    <row r="91" spans="1:6" s="1" customFormat="1" ht="12" customHeight="1" x14ac:dyDescent="0.25">
      <c r="A91" s="379"/>
      <c r="B91" s="380"/>
      <c r="C91" s="381"/>
      <c r="D91" s="382"/>
      <c r="E91" s="383"/>
    </row>
    <row r="92" spans="1:6" s="1" customFormat="1" ht="12" customHeight="1" x14ac:dyDescent="0.25">
      <c r="A92" s="1596" t="s">
        <v>47</v>
      </c>
      <c r="B92" s="1596"/>
      <c r="C92" s="1596"/>
      <c r="D92" s="1596"/>
      <c r="E92" s="1596"/>
    </row>
    <row r="93" spans="1:6" s="1" customFormat="1" ht="12" customHeight="1" thickBot="1" x14ac:dyDescent="0.3">
      <c r="A93" s="1593" t="s">
        <v>153</v>
      </c>
      <c r="B93" s="1593"/>
      <c r="C93" s="394"/>
      <c r="D93" s="144"/>
      <c r="E93" s="317" t="str">
        <f>E5</f>
        <v>Forintban!</v>
      </c>
    </row>
    <row r="94" spans="1:6" s="1" customFormat="1" ht="24" customHeight="1" thickBot="1" x14ac:dyDescent="0.3">
      <c r="A94" s="23" t="s">
        <v>16</v>
      </c>
      <c r="B94" s="24" t="s">
        <v>48</v>
      </c>
      <c r="C94" s="24" t="str">
        <f>+C6</f>
        <v>2017. évi tény</v>
      </c>
      <c r="D94" s="24" t="str">
        <f>+D6</f>
        <v>2018. évi várható</v>
      </c>
      <c r="E94" s="163" t="str">
        <f>+E6</f>
        <v>2019. évi előirányzat</v>
      </c>
      <c r="F94" s="152"/>
    </row>
    <row r="95" spans="1:6" s="1" customFormat="1" ht="12" customHeight="1" thickBot="1" x14ac:dyDescent="0.3">
      <c r="A95" s="32" t="s">
        <v>493</v>
      </c>
      <c r="B95" s="33" t="s">
        <v>494</v>
      </c>
      <c r="C95" s="33" t="s">
        <v>495</v>
      </c>
      <c r="D95" s="33" t="s">
        <v>497</v>
      </c>
      <c r="E95" s="458" t="s">
        <v>496</v>
      </c>
      <c r="F95" s="152"/>
    </row>
    <row r="96" spans="1:6" s="1" customFormat="1" ht="15.15" customHeight="1" thickBot="1" x14ac:dyDescent="0.3">
      <c r="A96" s="22" t="s">
        <v>18</v>
      </c>
      <c r="B96" s="28" t="s">
        <v>437</v>
      </c>
      <c r="C96" s="406">
        <f>C97+C98+C99+C100+C101+C114</f>
        <v>21212545</v>
      </c>
      <c r="D96" s="406">
        <f>D97+D98+D99+D100+D101+D114</f>
        <v>21918822</v>
      </c>
      <c r="E96" s="501">
        <f>E97+E98+E99+E100+E101+E114</f>
        <v>20328318</v>
      </c>
      <c r="F96" s="152"/>
    </row>
    <row r="97" spans="1:5" s="1" customFormat="1" ht="12.9" customHeight="1" x14ac:dyDescent="0.25">
      <c r="A97" s="17" t="s">
        <v>98</v>
      </c>
      <c r="B97" s="10" t="s">
        <v>49</v>
      </c>
      <c r="C97" s="508">
        <v>7614299</v>
      </c>
      <c r="D97" s="508">
        <v>7629506</v>
      </c>
      <c r="E97" s="502">
        <v>7296102</v>
      </c>
    </row>
    <row r="98" spans="1:5" ht="16.5" customHeight="1" x14ac:dyDescent="0.3">
      <c r="A98" s="14" t="s">
        <v>99</v>
      </c>
      <c r="B98" s="8" t="s">
        <v>183</v>
      </c>
      <c r="C98" s="408">
        <v>1402791</v>
      </c>
      <c r="D98" s="408">
        <v>1329483</v>
      </c>
      <c r="E98" s="274">
        <v>1465908</v>
      </c>
    </row>
    <row r="99" spans="1:5" x14ac:dyDescent="0.3">
      <c r="A99" s="14" t="s">
        <v>100</v>
      </c>
      <c r="B99" s="8" t="s">
        <v>140</v>
      </c>
      <c r="C99" s="410">
        <v>7810538</v>
      </c>
      <c r="D99" s="410">
        <v>9643903</v>
      </c>
      <c r="E99" s="276">
        <v>9800000</v>
      </c>
    </row>
    <row r="100" spans="1:5" s="40" customFormat="1" ht="12" customHeight="1" x14ac:dyDescent="0.2">
      <c r="A100" s="14" t="s">
        <v>101</v>
      </c>
      <c r="B100" s="11" t="s">
        <v>184</v>
      </c>
      <c r="C100" s="410">
        <v>94950</v>
      </c>
      <c r="D100" s="410">
        <v>63250</v>
      </c>
      <c r="E100" s="276">
        <v>100000</v>
      </c>
    </row>
    <row r="101" spans="1:5" ht="12" customHeight="1" x14ac:dyDescent="0.3">
      <c r="A101" s="14" t="s">
        <v>112</v>
      </c>
      <c r="B101" s="19" t="s">
        <v>185</v>
      </c>
      <c r="C101" s="410">
        <v>4289967</v>
      </c>
      <c r="D101" s="410">
        <v>3252680</v>
      </c>
      <c r="E101" s="276">
        <v>1407863</v>
      </c>
    </row>
    <row r="102" spans="1:5" ht="12" customHeight="1" x14ac:dyDescent="0.3">
      <c r="A102" s="14" t="s">
        <v>102</v>
      </c>
      <c r="B102" s="8" t="s">
        <v>442</v>
      </c>
      <c r="C102" s="410"/>
      <c r="D102" s="410"/>
      <c r="E102" s="276"/>
    </row>
    <row r="103" spans="1:5" ht="12" customHeight="1" x14ac:dyDescent="0.3">
      <c r="A103" s="14" t="s">
        <v>103</v>
      </c>
      <c r="B103" s="148" t="s">
        <v>441</v>
      </c>
      <c r="C103" s="410">
        <v>3171787</v>
      </c>
      <c r="D103" s="410"/>
      <c r="E103" s="276"/>
    </row>
    <row r="104" spans="1:5" ht="12" customHeight="1" x14ac:dyDescent="0.3">
      <c r="A104" s="14" t="s">
        <v>113</v>
      </c>
      <c r="B104" s="148" t="s">
        <v>440</v>
      </c>
      <c r="C104" s="410"/>
      <c r="D104" s="410"/>
      <c r="E104" s="276"/>
    </row>
    <row r="105" spans="1:5" ht="12" customHeight="1" x14ac:dyDescent="0.3">
      <c r="A105" s="14" t="s">
        <v>114</v>
      </c>
      <c r="B105" s="146" t="s">
        <v>351</v>
      </c>
      <c r="C105" s="410"/>
      <c r="D105" s="410"/>
      <c r="E105" s="276"/>
    </row>
    <row r="106" spans="1:5" ht="12" customHeight="1" x14ac:dyDescent="0.3">
      <c r="A106" s="14" t="s">
        <v>115</v>
      </c>
      <c r="B106" s="147" t="s">
        <v>352</v>
      </c>
      <c r="C106" s="410"/>
      <c r="D106" s="410"/>
      <c r="E106" s="276"/>
    </row>
    <row r="107" spans="1:5" ht="12" customHeight="1" x14ac:dyDescent="0.3">
      <c r="A107" s="14" t="s">
        <v>116</v>
      </c>
      <c r="B107" s="147" t="s">
        <v>353</v>
      </c>
      <c r="C107" s="410"/>
      <c r="D107" s="410"/>
      <c r="E107" s="276"/>
    </row>
    <row r="108" spans="1:5" ht="12" customHeight="1" x14ac:dyDescent="0.3">
      <c r="A108" s="14" t="s">
        <v>118</v>
      </c>
      <c r="B108" s="146" t="s">
        <v>354</v>
      </c>
      <c r="C108" s="410">
        <v>1118180</v>
      </c>
      <c r="D108" s="410">
        <v>3252680</v>
      </c>
      <c r="E108" s="276">
        <v>1360000</v>
      </c>
    </row>
    <row r="109" spans="1:5" ht="12" customHeight="1" x14ac:dyDescent="0.3">
      <c r="A109" s="14" t="s">
        <v>186</v>
      </c>
      <c r="B109" s="146" t="s">
        <v>355</v>
      </c>
      <c r="C109" s="410"/>
      <c r="D109" s="410"/>
      <c r="E109" s="276"/>
    </row>
    <row r="110" spans="1:5" ht="12" customHeight="1" x14ac:dyDescent="0.3">
      <c r="A110" s="14" t="s">
        <v>349</v>
      </c>
      <c r="B110" s="147" t="s">
        <v>356</v>
      </c>
      <c r="C110" s="410"/>
      <c r="D110" s="410"/>
      <c r="E110" s="276"/>
    </row>
    <row r="111" spans="1:5" ht="12" customHeight="1" x14ac:dyDescent="0.3">
      <c r="A111" s="13" t="s">
        <v>350</v>
      </c>
      <c r="B111" s="148" t="s">
        <v>357</v>
      </c>
      <c r="C111" s="410"/>
      <c r="D111" s="410"/>
      <c r="E111" s="276"/>
    </row>
    <row r="112" spans="1:5" ht="12" customHeight="1" x14ac:dyDescent="0.3">
      <c r="A112" s="14" t="s">
        <v>438</v>
      </c>
      <c r="B112" s="148" t="s">
        <v>358</v>
      </c>
      <c r="C112" s="410"/>
      <c r="D112" s="410"/>
      <c r="E112" s="276"/>
    </row>
    <row r="113" spans="1:5" ht="12" customHeight="1" x14ac:dyDescent="0.3">
      <c r="A113" s="16" t="s">
        <v>439</v>
      </c>
      <c r="B113" s="148" t="s">
        <v>359</v>
      </c>
      <c r="C113" s="410"/>
      <c r="D113" s="410"/>
      <c r="E113" s="276">
        <v>47863</v>
      </c>
    </row>
    <row r="114" spans="1:5" ht="12" customHeight="1" x14ac:dyDescent="0.3">
      <c r="A114" s="14" t="s">
        <v>443</v>
      </c>
      <c r="B114" s="11" t="s">
        <v>50</v>
      </c>
      <c r="C114" s="408"/>
      <c r="D114" s="408"/>
      <c r="E114" s="274">
        <v>258445</v>
      </c>
    </row>
    <row r="115" spans="1:5" ht="12" customHeight="1" x14ac:dyDescent="0.3">
      <c r="A115" s="14" t="s">
        <v>444</v>
      </c>
      <c r="B115" s="8" t="s">
        <v>446</v>
      </c>
      <c r="C115" s="408"/>
      <c r="D115" s="408"/>
      <c r="E115" s="274">
        <v>258445</v>
      </c>
    </row>
    <row r="116" spans="1:5" ht="12" customHeight="1" thickBot="1" x14ac:dyDescent="0.35">
      <c r="A116" s="18" t="s">
        <v>445</v>
      </c>
      <c r="B116" s="496" t="s">
        <v>447</v>
      </c>
      <c r="C116" s="509"/>
      <c r="D116" s="509"/>
      <c r="E116" s="503"/>
    </row>
    <row r="117" spans="1:5" ht="12" customHeight="1" thickBot="1" x14ac:dyDescent="0.35">
      <c r="A117" s="493" t="s">
        <v>19</v>
      </c>
      <c r="B117" s="494" t="s">
        <v>360</v>
      </c>
      <c r="C117" s="510">
        <f>+C118+C120+C122</f>
        <v>24424734</v>
      </c>
      <c r="D117" s="510">
        <f>+D118+D120+D122</f>
        <v>21626350</v>
      </c>
      <c r="E117" s="504">
        <f>+E118+E120+E122</f>
        <v>41670169</v>
      </c>
    </row>
    <row r="118" spans="1:5" ht="12" customHeight="1" x14ac:dyDescent="0.3">
      <c r="A118" s="15" t="s">
        <v>104</v>
      </c>
      <c r="B118" s="8" t="s">
        <v>230</v>
      </c>
      <c r="C118" s="409">
        <v>650000</v>
      </c>
      <c r="D118" s="409">
        <v>407175</v>
      </c>
      <c r="E118" s="275">
        <v>19215800</v>
      </c>
    </row>
    <row r="119" spans="1:5" x14ac:dyDescent="0.3">
      <c r="A119" s="15" t="s">
        <v>105</v>
      </c>
      <c r="B119" s="12" t="s">
        <v>364</v>
      </c>
      <c r="C119" s="409"/>
      <c r="D119" s="409"/>
      <c r="E119" s="275"/>
    </row>
    <row r="120" spans="1:5" ht="12" customHeight="1" x14ac:dyDescent="0.3">
      <c r="A120" s="15" t="s">
        <v>106</v>
      </c>
      <c r="B120" s="12" t="s">
        <v>187</v>
      </c>
      <c r="C120" s="408">
        <v>23680995</v>
      </c>
      <c r="D120" s="408">
        <v>21081800</v>
      </c>
      <c r="E120" s="274">
        <v>22454369</v>
      </c>
    </row>
    <row r="121" spans="1:5" ht="12" customHeight="1" x14ac:dyDescent="0.3">
      <c r="A121" s="15" t="s">
        <v>107</v>
      </c>
      <c r="B121" s="12" t="s">
        <v>365</v>
      </c>
      <c r="C121" s="408"/>
      <c r="D121" s="408"/>
      <c r="E121" s="274"/>
    </row>
    <row r="122" spans="1:5" ht="12" customHeight="1" x14ac:dyDescent="0.3">
      <c r="A122" s="15" t="s">
        <v>108</v>
      </c>
      <c r="B122" s="304" t="s">
        <v>232</v>
      </c>
      <c r="C122" s="408">
        <v>93739</v>
      </c>
      <c r="D122" s="408">
        <v>137375</v>
      </c>
      <c r="E122" s="274"/>
    </row>
    <row r="123" spans="1:5" ht="12" customHeight="1" x14ac:dyDescent="0.3">
      <c r="A123" s="15" t="s">
        <v>117</v>
      </c>
      <c r="B123" s="303" t="s">
        <v>428</v>
      </c>
      <c r="C123" s="408"/>
      <c r="D123" s="408"/>
      <c r="E123" s="274"/>
    </row>
    <row r="124" spans="1:5" ht="12" customHeight="1" x14ac:dyDescent="0.3">
      <c r="A124" s="15" t="s">
        <v>119</v>
      </c>
      <c r="B124" s="422" t="s">
        <v>370</v>
      </c>
      <c r="C124" s="408"/>
      <c r="D124" s="408"/>
      <c r="E124" s="274"/>
    </row>
    <row r="125" spans="1:5" ht="12" customHeight="1" x14ac:dyDescent="0.3">
      <c r="A125" s="15" t="s">
        <v>188</v>
      </c>
      <c r="B125" s="147" t="s">
        <v>353</v>
      </c>
      <c r="C125" s="408"/>
      <c r="D125" s="408"/>
      <c r="E125" s="274"/>
    </row>
    <row r="126" spans="1:5" ht="12" customHeight="1" x14ac:dyDescent="0.3">
      <c r="A126" s="15" t="s">
        <v>189</v>
      </c>
      <c r="B126" s="147" t="s">
        <v>369</v>
      </c>
      <c r="C126" s="408"/>
      <c r="D126" s="408"/>
      <c r="E126" s="274"/>
    </row>
    <row r="127" spans="1:5" ht="12" customHeight="1" x14ac:dyDescent="0.3">
      <c r="A127" s="15" t="s">
        <v>190</v>
      </c>
      <c r="B127" s="147" t="s">
        <v>368</v>
      </c>
      <c r="C127" s="408"/>
      <c r="D127" s="408"/>
      <c r="E127" s="274"/>
    </row>
    <row r="128" spans="1:5" ht="12" customHeight="1" x14ac:dyDescent="0.3">
      <c r="A128" s="15" t="s">
        <v>361</v>
      </c>
      <c r="B128" s="147" t="s">
        <v>356</v>
      </c>
      <c r="C128" s="408"/>
      <c r="D128" s="408"/>
      <c r="E128" s="274"/>
    </row>
    <row r="129" spans="1:5" ht="12" customHeight="1" x14ac:dyDescent="0.3">
      <c r="A129" s="15" t="s">
        <v>362</v>
      </c>
      <c r="B129" s="147" t="s">
        <v>367</v>
      </c>
      <c r="C129" s="408"/>
      <c r="D129" s="408"/>
      <c r="E129" s="274"/>
    </row>
    <row r="130" spans="1:5" ht="12" customHeight="1" thickBot="1" x14ac:dyDescent="0.35">
      <c r="A130" s="13" t="s">
        <v>363</v>
      </c>
      <c r="B130" s="147" t="s">
        <v>366</v>
      </c>
      <c r="C130" s="410">
        <v>93739</v>
      </c>
      <c r="D130" s="410">
        <v>137375</v>
      </c>
      <c r="E130" s="276"/>
    </row>
    <row r="131" spans="1:5" ht="12" customHeight="1" thickBot="1" x14ac:dyDescent="0.35">
      <c r="A131" s="20" t="s">
        <v>20</v>
      </c>
      <c r="B131" s="128" t="s">
        <v>448</v>
      </c>
      <c r="C131" s="407">
        <f>+C96+C117</f>
        <v>45637279</v>
      </c>
      <c r="D131" s="407">
        <f>+D96+D117</f>
        <v>43545172</v>
      </c>
      <c r="E131" s="273">
        <f>+E96+E117</f>
        <v>61998487</v>
      </c>
    </row>
    <row r="132" spans="1:5" ht="12" customHeight="1" thickBot="1" x14ac:dyDescent="0.35">
      <c r="A132" s="20" t="s">
        <v>21</v>
      </c>
      <c r="B132" s="128" t="s">
        <v>449</v>
      </c>
      <c r="C132" s="407">
        <f>+C133+C134+C135</f>
        <v>0</v>
      </c>
      <c r="D132" s="407">
        <f>+D133+D134+D135</f>
        <v>0</v>
      </c>
      <c r="E132" s="273">
        <f>+E133+E134+E135</f>
        <v>0</v>
      </c>
    </row>
    <row r="133" spans="1:5" ht="12" customHeight="1" x14ac:dyDescent="0.3">
      <c r="A133" s="15" t="s">
        <v>268</v>
      </c>
      <c r="B133" s="12" t="s">
        <v>456</v>
      </c>
      <c r="C133" s="408"/>
      <c r="D133" s="408"/>
      <c r="E133" s="274"/>
    </row>
    <row r="134" spans="1:5" ht="12" customHeight="1" x14ac:dyDescent="0.3">
      <c r="A134" s="15" t="s">
        <v>269</v>
      </c>
      <c r="B134" s="12" t="s">
        <v>457</v>
      </c>
      <c r="C134" s="408"/>
      <c r="D134" s="408"/>
      <c r="E134" s="274"/>
    </row>
    <row r="135" spans="1:5" ht="12" customHeight="1" thickBot="1" x14ac:dyDescent="0.35">
      <c r="A135" s="13" t="s">
        <v>270</v>
      </c>
      <c r="B135" s="12" t="s">
        <v>458</v>
      </c>
      <c r="C135" s="408"/>
      <c r="D135" s="408"/>
      <c r="E135" s="274"/>
    </row>
    <row r="136" spans="1:5" ht="12" customHeight="1" thickBot="1" x14ac:dyDescent="0.35">
      <c r="A136" s="20" t="s">
        <v>22</v>
      </c>
      <c r="B136" s="128" t="s">
        <v>450</v>
      </c>
      <c r="C136" s="407">
        <f>SUM(C137:C142)</f>
        <v>0</v>
      </c>
      <c r="D136" s="407">
        <f>SUM(D137:D142)</f>
        <v>0</v>
      </c>
      <c r="E136" s="273">
        <f>SUM(E137:E142)</f>
        <v>0</v>
      </c>
    </row>
    <row r="137" spans="1:5" ht="12" customHeight="1" x14ac:dyDescent="0.3">
      <c r="A137" s="15" t="s">
        <v>91</v>
      </c>
      <c r="B137" s="9" t="s">
        <v>459</v>
      </c>
      <c r="C137" s="408"/>
      <c r="D137" s="408"/>
      <c r="E137" s="274"/>
    </row>
    <row r="138" spans="1:5" ht="12" customHeight="1" x14ac:dyDescent="0.3">
      <c r="A138" s="15" t="s">
        <v>92</v>
      </c>
      <c r="B138" s="9" t="s">
        <v>451</v>
      </c>
      <c r="C138" s="408"/>
      <c r="D138" s="408"/>
      <c r="E138" s="274"/>
    </row>
    <row r="139" spans="1:5" ht="12" customHeight="1" x14ac:dyDescent="0.3">
      <c r="A139" s="15" t="s">
        <v>93</v>
      </c>
      <c r="B139" s="9" t="s">
        <v>452</v>
      </c>
      <c r="C139" s="408"/>
      <c r="D139" s="408"/>
      <c r="E139" s="274"/>
    </row>
    <row r="140" spans="1:5" ht="12" customHeight="1" x14ac:dyDescent="0.3">
      <c r="A140" s="15" t="s">
        <v>175</v>
      </c>
      <c r="B140" s="9" t="s">
        <v>453</v>
      </c>
      <c r="C140" s="408"/>
      <c r="D140" s="408"/>
      <c r="E140" s="274"/>
    </row>
    <row r="141" spans="1:5" ht="12" customHeight="1" x14ac:dyDescent="0.3">
      <c r="A141" s="15" t="s">
        <v>176</v>
      </c>
      <c r="B141" s="9" t="s">
        <v>454</v>
      </c>
      <c r="C141" s="408"/>
      <c r="D141" s="408"/>
      <c r="E141" s="274"/>
    </row>
    <row r="142" spans="1:5" ht="12" customHeight="1" thickBot="1" x14ac:dyDescent="0.35">
      <c r="A142" s="13" t="s">
        <v>177</v>
      </c>
      <c r="B142" s="9" t="s">
        <v>455</v>
      </c>
      <c r="C142" s="408"/>
      <c r="D142" s="408"/>
      <c r="E142" s="274"/>
    </row>
    <row r="143" spans="1:5" ht="12" customHeight="1" thickBot="1" x14ac:dyDescent="0.35">
      <c r="A143" s="20" t="s">
        <v>23</v>
      </c>
      <c r="B143" s="128" t="s">
        <v>463</v>
      </c>
      <c r="C143" s="414">
        <f>+C144+C145+C146+C147</f>
        <v>3542346</v>
      </c>
      <c r="D143" s="414">
        <f>+D144+D145+D146+D147</f>
        <v>1247876</v>
      </c>
      <c r="E143" s="457">
        <f>+E144+E145+E146+E147</f>
        <v>445354</v>
      </c>
    </row>
    <row r="144" spans="1:5" ht="12" customHeight="1" x14ac:dyDescent="0.3">
      <c r="A144" s="15" t="s">
        <v>94</v>
      </c>
      <c r="B144" s="9" t="s">
        <v>371</v>
      </c>
      <c r="C144" s="408"/>
      <c r="D144" s="408"/>
      <c r="E144" s="274"/>
    </row>
    <row r="145" spans="1:6" ht="12" customHeight="1" x14ac:dyDescent="0.3">
      <c r="A145" s="15" t="s">
        <v>95</v>
      </c>
      <c r="B145" s="9" t="s">
        <v>372</v>
      </c>
      <c r="C145" s="408">
        <v>3542346</v>
      </c>
      <c r="D145" s="408">
        <v>1247876</v>
      </c>
      <c r="E145" s="274">
        <v>445354</v>
      </c>
    </row>
    <row r="146" spans="1:6" ht="12" customHeight="1" x14ac:dyDescent="0.3">
      <c r="A146" s="15" t="s">
        <v>288</v>
      </c>
      <c r="B146" s="9" t="s">
        <v>464</v>
      </c>
      <c r="C146" s="408"/>
      <c r="D146" s="408"/>
      <c r="E146" s="274"/>
    </row>
    <row r="147" spans="1:6" ht="12" customHeight="1" thickBot="1" x14ac:dyDescent="0.35">
      <c r="A147" s="13" t="s">
        <v>289</v>
      </c>
      <c r="B147" s="7" t="s">
        <v>390</v>
      </c>
      <c r="C147" s="408"/>
      <c r="D147" s="408"/>
      <c r="E147" s="274"/>
    </row>
    <row r="148" spans="1:6" ht="12" customHeight="1" thickBot="1" x14ac:dyDescent="0.35">
      <c r="A148" s="20" t="s">
        <v>24</v>
      </c>
      <c r="B148" s="128" t="s">
        <v>465</v>
      </c>
      <c r="C148" s="511">
        <f>SUM(C149:C153)</f>
        <v>0</v>
      </c>
      <c r="D148" s="511">
        <f>SUM(D149:D153)</f>
        <v>0</v>
      </c>
      <c r="E148" s="505">
        <f>SUM(E149:E153)</f>
        <v>0</v>
      </c>
    </row>
    <row r="149" spans="1:6" ht="12" customHeight="1" x14ac:dyDescent="0.3">
      <c r="A149" s="15" t="s">
        <v>96</v>
      </c>
      <c r="B149" s="9" t="s">
        <v>460</v>
      </c>
      <c r="C149" s="408"/>
      <c r="D149" s="408"/>
      <c r="E149" s="274"/>
    </row>
    <row r="150" spans="1:6" ht="12" customHeight="1" x14ac:dyDescent="0.3">
      <c r="A150" s="15" t="s">
        <v>97</v>
      </c>
      <c r="B150" s="9" t="s">
        <v>467</v>
      </c>
      <c r="C150" s="408"/>
      <c r="D150" s="408"/>
      <c r="E150" s="274"/>
    </row>
    <row r="151" spans="1:6" ht="12" customHeight="1" x14ac:dyDescent="0.3">
      <c r="A151" s="15" t="s">
        <v>300</v>
      </c>
      <c r="B151" s="9" t="s">
        <v>462</v>
      </c>
      <c r="C151" s="408"/>
      <c r="D151" s="408"/>
      <c r="E151" s="274"/>
    </row>
    <row r="152" spans="1:6" ht="12" customHeight="1" x14ac:dyDescent="0.3">
      <c r="A152" s="15" t="s">
        <v>301</v>
      </c>
      <c r="B152" s="9" t="s">
        <v>468</v>
      </c>
      <c r="C152" s="408"/>
      <c r="D152" s="408"/>
      <c r="E152" s="274"/>
    </row>
    <row r="153" spans="1:6" ht="12" customHeight="1" thickBot="1" x14ac:dyDescent="0.35">
      <c r="A153" s="15" t="s">
        <v>466</v>
      </c>
      <c r="B153" s="9" t="s">
        <v>469</v>
      </c>
      <c r="C153" s="408"/>
      <c r="D153" s="408"/>
      <c r="E153" s="274"/>
    </row>
    <row r="154" spans="1:6" ht="12" customHeight="1" thickBot="1" x14ac:dyDescent="0.35">
      <c r="A154" s="20" t="s">
        <v>25</v>
      </c>
      <c r="B154" s="128" t="s">
        <v>470</v>
      </c>
      <c r="C154" s="512"/>
      <c r="D154" s="512"/>
      <c r="E154" s="506"/>
    </row>
    <row r="155" spans="1:6" ht="12" customHeight="1" thickBot="1" x14ac:dyDescent="0.35">
      <c r="A155" s="20" t="s">
        <v>26</v>
      </c>
      <c r="B155" s="128" t="s">
        <v>471</v>
      </c>
      <c r="C155" s="512"/>
      <c r="D155" s="512"/>
      <c r="E155" s="506"/>
    </row>
    <row r="156" spans="1:6" ht="15.15" customHeight="1" thickBot="1" x14ac:dyDescent="0.35">
      <c r="A156" s="20" t="s">
        <v>27</v>
      </c>
      <c r="B156" s="128" t="s">
        <v>473</v>
      </c>
      <c r="C156" s="513">
        <f>+C132+C136+C143+C148+C154+C155</f>
        <v>3542346</v>
      </c>
      <c r="D156" s="513">
        <f>+D132+D136+D143+D148+D154+D155</f>
        <v>1247876</v>
      </c>
      <c r="E156" s="507">
        <f>+E132+E136+E143+E148+E154+E155</f>
        <v>445354</v>
      </c>
      <c r="F156" s="129"/>
    </row>
    <row r="157" spans="1:6" s="1" customFormat="1" ht="12.9" customHeight="1" thickBot="1" x14ac:dyDescent="0.3">
      <c r="A157" s="305" t="s">
        <v>28</v>
      </c>
      <c r="B157" s="390" t="s">
        <v>472</v>
      </c>
      <c r="C157" s="513">
        <f>+C131+C156</f>
        <v>49179625</v>
      </c>
      <c r="D157" s="513">
        <f>+D131+D156</f>
        <v>44793048</v>
      </c>
      <c r="E157" s="507">
        <f>+E131+E156</f>
        <v>62443841</v>
      </c>
    </row>
    <row r="158" spans="1:6" x14ac:dyDescent="0.3">
      <c r="C158" s="393"/>
      <c r="E158" s="676">
        <f>E90-E157</f>
        <v>0</v>
      </c>
    </row>
    <row r="159" spans="1:6" x14ac:dyDescent="0.3">
      <c r="C159" s="393"/>
    </row>
    <row r="160" spans="1:6" x14ac:dyDescent="0.3">
      <c r="C160" s="393"/>
    </row>
    <row r="161" spans="3:3" ht="16.5" customHeight="1" x14ac:dyDescent="0.3">
      <c r="C161" s="393"/>
    </row>
    <row r="162" spans="3:3" x14ac:dyDescent="0.3">
      <c r="C162" s="393"/>
    </row>
    <row r="163" spans="3:3" x14ac:dyDescent="0.3">
      <c r="C163" s="393"/>
    </row>
    <row r="164" spans="3:3" x14ac:dyDescent="0.3">
      <c r="C164" s="393"/>
    </row>
    <row r="165" spans="3:3" x14ac:dyDescent="0.3">
      <c r="C165" s="393"/>
    </row>
    <row r="166" spans="3:3" x14ac:dyDescent="0.3">
      <c r="C166" s="393"/>
    </row>
    <row r="167" spans="3:3" x14ac:dyDescent="0.3">
      <c r="C167" s="393"/>
    </row>
    <row r="168" spans="3:3" x14ac:dyDescent="0.3">
      <c r="C168" s="393"/>
    </row>
    <row r="169" spans="3:3" x14ac:dyDescent="0.3">
      <c r="C169" s="393"/>
    </row>
    <row r="170" spans="3:3" x14ac:dyDescent="0.3">
      <c r="C170" s="393"/>
    </row>
  </sheetData>
  <mergeCells count="6">
    <mergeCell ref="A4:E4"/>
    <mergeCell ref="A92:E92"/>
    <mergeCell ref="A93:B93"/>
    <mergeCell ref="A5:B5"/>
    <mergeCell ref="A2:E2"/>
    <mergeCell ref="A3:E3"/>
  </mergeCells>
  <phoneticPr fontId="29" type="noConversion"/>
  <printOptions horizontalCentered="1"/>
  <pageMargins left="0.78740157480314965" right="0.78740157480314965" top="0.6692913385826772" bottom="0.47244094488188981" header="0.39370078740157483" footer="0.19685039370078741"/>
  <pageSetup paperSize="9" scale="65" fitToWidth="3" fitToHeight="2" orientation="portrait" r:id="rId1"/>
  <headerFooter alignWithMargins="0"/>
  <rowBreaks count="1" manualBreakCount="1">
    <brk id="91" max="4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</sheetPr>
  <dimension ref="A1:J18"/>
  <sheetViews>
    <sheetView zoomScale="120" zoomScaleNormal="120" workbookViewId="0">
      <selection activeCell="L17" sqref="L17"/>
    </sheetView>
  </sheetViews>
  <sheetFormatPr defaultColWidth="9.33203125" defaultRowHeight="13.2" x14ac:dyDescent="0.25"/>
  <cols>
    <col min="1" max="1" width="6.77734375" style="193" customWidth="1"/>
    <col min="2" max="2" width="49.6640625" style="55" customWidth="1"/>
    <col min="3" max="8" width="12.77734375" style="55" customWidth="1"/>
    <col min="9" max="9" width="14.33203125" style="55" customWidth="1"/>
    <col min="10" max="10" width="4.33203125" style="55" customWidth="1"/>
    <col min="11" max="16384" width="9.33203125" style="55"/>
  </cols>
  <sheetData>
    <row r="1" spans="1:10" ht="27.75" customHeight="1" x14ac:dyDescent="0.25">
      <c r="A1" s="1619" t="s">
        <v>4</v>
      </c>
      <c r="B1" s="1619"/>
      <c r="C1" s="1619"/>
      <c r="D1" s="1619"/>
      <c r="E1" s="1619"/>
      <c r="F1" s="1619"/>
      <c r="G1" s="1619"/>
      <c r="H1" s="1619"/>
      <c r="I1" s="1619"/>
      <c r="J1" s="1657" t="str">
        <f>CONCATENATE("2. tájékoztató tábla ",ALAPADATOK!A7," ",ALAPADATOK!B7," ",ALAPADATOK!C7," ",ALAPADATOK!D7," ",ALAPADATOK!E7," ",ALAPADATOK!F7," ",ALAPADATOK!G7," ",ALAPADATOK!H7)</f>
        <v>2. tájékoztató tábla a … / 2019 ( … ) önkormányzati rendelethez</v>
      </c>
    </row>
    <row r="2" spans="1:10" ht="20.399999999999999" customHeight="1" thickBot="1" x14ac:dyDescent="0.35">
      <c r="I2" s="486" t="str">
        <f>'KV_1.sz.tájékoztató_t.'!E5</f>
        <v>Forintban!</v>
      </c>
      <c r="J2" s="1657"/>
    </row>
    <row r="3" spans="1:10" s="487" customFormat="1" ht="26.4" customHeight="1" x14ac:dyDescent="0.25">
      <c r="A3" s="1665" t="s">
        <v>69</v>
      </c>
      <c r="B3" s="1660" t="s">
        <v>85</v>
      </c>
      <c r="C3" s="1665" t="s">
        <v>86</v>
      </c>
      <c r="D3" s="1665" t="str">
        <f>+CONCATENATE(LEFT(KV_ÖSSZEFÜGGÉSEK!A5,4)," előtti kifizetés")</f>
        <v>2019 előtti kifizetés</v>
      </c>
      <c r="E3" s="1662" t="s">
        <v>68</v>
      </c>
      <c r="F3" s="1663"/>
      <c r="G3" s="1663"/>
      <c r="H3" s="1664"/>
      <c r="I3" s="1660" t="s">
        <v>51</v>
      </c>
      <c r="J3" s="1657"/>
    </row>
    <row r="4" spans="1:10" s="488" customFormat="1" ht="32.4" customHeight="1" thickBot="1" x14ac:dyDescent="0.3">
      <c r="A4" s="1666"/>
      <c r="B4" s="1661"/>
      <c r="C4" s="1661"/>
      <c r="D4" s="1666"/>
      <c r="E4" s="279" t="str">
        <f>+CONCATENATE(LEFT(KV_ÖSSZEFÜGGÉSEK!A5,4),".")</f>
        <v>2019.</v>
      </c>
      <c r="F4" s="279" t="str">
        <f>+CONCATENATE(LEFT(KV_ÖSSZEFÜGGÉSEK!A5,4)+1,".")</f>
        <v>2020.</v>
      </c>
      <c r="G4" s="279" t="str">
        <f>+CONCATENATE(LEFT(KV_ÖSSZEFÜGGÉSEK!A5,4)+2,".")</f>
        <v>2021.</v>
      </c>
      <c r="H4" s="280" t="str">
        <f>+CONCATENATE(LEFT(KV_ÖSSZEFÜGGÉSEK!A5,4)+2,".",CHAR(10)," után")</f>
        <v>2021.
 után</v>
      </c>
      <c r="I4" s="1661"/>
      <c r="J4" s="1657"/>
    </row>
    <row r="5" spans="1:10" s="489" customFormat="1" ht="12.9" customHeight="1" thickBot="1" x14ac:dyDescent="0.3">
      <c r="A5" s="281" t="s">
        <v>493</v>
      </c>
      <c r="B5" s="282" t="s">
        <v>494</v>
      </c>
      <c r="C5" s="283" t="s">
        <v>495</v>
      </c>
      <c r="D5" s="282" t="s">
        <v>497</v>
      </c>
      <c r="E5" s="281" t="s">
        <v>496</v>
      </c>
      <c r="F5" s="283" t="s">
        <v>498</v>
      </c>
      <c r="G5" s="283" t="s">
        <v>499</v>
      </c>
      <c r="H5" s="284" t="s">
        <v>500</v>
      </c>
      <c r="I5" s="285" t="s">
        <v>501</v>
      </c>
      <c r="J5" s="1657"/>
    </row>
    <row r="6" spans="1:10" ht="24.75" customHeight="1" thickBot="1" x14ac:dyDescent="0.3">
      <c r="A6" s="286" t="s">
        <v>18</v>
      </c>
      <c r="B6" s="287" t="s">
        <v>5</v>
      </c>
      <c r="C6" s="538"/>
      <c r="D6" s="539">
        <f>+D7+D8</f>
        <v>0</v>
      </c>
      <c r="E6" s="540">
        <f>+E7+E8</f>
        <v>0</v>
      </c>
      <c r="F6" s="541">
        <f>+F7+F8</f>
        <v>0</v>
      </c>
      <c r="G6" s="541">
        <f>+G7+G8</f>
        <v>0</v>
      </c>
      <c r="H6" s="542">
        <f>+H7+H8</f>
        <v>0</v>
      </c>
      <c r="I6" s="70">
        <f t="shared" ref="I6:I17" si="0">SUM(D6:H6)</f>
        <v>0</v>
      </c>
      <c r="J6" s="1657"/>
    </row>
    <row r="7" spans="1:10" ht="20.100000000000001" customHeight="1" x14ac:dyDescent="0.25">
      <c r="A7" s="288" t="s">
        <v>19</v>
      </c>
      <c r="B7" s="71" t="s">
        <v>70</v>
      </c>
      <c r="C7" s="543"/>
      <c r="D7" s="544"/>
      <c r="E7" s="545"/>
      <c r="F7" s="546"/>
      <c r="G7" s="546"/>
      <c r="H7" s="547"/>
      <c r="I7" s="289">
        <f t="shared" si="0"/>
        <v>0</v>
      </c>
      <c r="J7" s="1657"/>
    </row>
    <row r="8" spans="1:10" ht="20.100000000000001" customHeight="1" thickBot="1" x14ac:dyDescent="0.3">
      <c r="A8" s="288" t="s">
        <v>20</v>
      </c>
      <c r="B8" s="71" t="s">
        <v>70</v>
      </c>
      <c r="C8" s="543"/>
      <c r="D8" s="544"/>
      <c r="E8" s="545"/>
      <c r="F8" s="546"/>
      <c r="G8" s="546"/>
      <c r="H8" s="547"/>
      <c r="I8" s="289">
        <f t="shared" si="0"/>
        <v>0</v>
      </c>
      <c r="J8" s="1657"/>
    </row>
    <row r="9" spans="1:10" ht="26.1" customHeight="1" thickBot="1" x14ac:dyDescent="0.3">
      <c r="A9" s="286" t="s">
        <v>21</v>
      </c>
      <c r="B9" s="287" t="s">
        <v>6</v>
      </c>
      <c r="C9" s="538"/>
      <c r="D9" s="539">
        <f>+D10+D11</f>
        <v>0</v>
      </c>
      <c r="E9" s="540">
        <f>+E10+E11</f>
        <v>0</v>
      </c>
      <c r="F9" s="541">
        <f>+F10+F11</f>
        <v>0</v>
      </c>
      <c r="G9" s="541">
        <f>+G10+G11</f>
        <v>0</v>
      </c>
      <c r="H9" s="542">
        <f>+H10+H11</f>
        <v>0</v>
      </c>
      <c r="I9" s="70">
        <f t="shared" si="0"/>
        <v>0</v>
      </c>
      <c r="J9" s="1657"/>
    </row>
    <row r="10" spans="1:10" ht="20.100000000000001" customHeight="1" x14ac:dyDescent="0.25">
      <c r="A10" s="288" t="s">
        <v>22</v>
      </c>
      <c r="B10" s="71" t="s">
        <v>70</v>
      </c>
      <c r="C10" s="543"/>
      <c r="D10" s="544"/>
      <c r="E10" s="545"/>
      <c r="F10" s="546"/>
      <c r="G10" s="546"/>
      <c r="H10" s="547"/>
      <c r="I10" s="289">
        <f t="shared" si="0"/>
        <v>0</v>
      </c>
      <c r="J10" s="1657"/>
    </row>
    <row r="11" spans="1:10" ht="20.100000000000001" customHeight="1" thickBot="1" x14ac:dyDescent="0.3">
      <c r="A11" s="288" t="s">
        <v>23</v>
      </c>
      <c r="B11" s="71" t="s">
        <v>70</v>
      </c>
      <c r="C11" s="543"/>
      <c r="D11" s="544"/>
      <c r="E11" s="545"/>
      <c r="F11" s="546"/>
      <c r="G11" s="546"/>
      <c r="H11" s="547"/>
      <c r="I11" s="289">
        <f t="shared" si="0"/>
        <v>0</v>
      </c>
      <c r="J11" s="1657"/>
    </row>
    <row r="12" spans="1:10" ht="20.100000000000001" customHeight="1" thickBot="1" x14ac:dyDescent="0.3">
      <c r="A12" s="286" t="s">
        <v>24</v>
      </c>
      <c r="B12" s="287" t="s">
        <v>207</v>
      </c>
      <c r="C12" s="538"/>
      <c r="D12" s="539">
        <f>+D13</f>
        <v>0</v>
      </c>
      <c r="E12" s="540">
        <f>+E13</f>
        <v>0</v>
      </c>
      <c r="F12" s="541">
        <f>+F13</f>
        <v>0</v>
      </c>
      <c r="G12" s="541">
        <f>+G13</f>
        <v>0</v>
      </c>
      <c r="H12" s="542">
        <f>+H13</f>
        <v>0</v>
      </c>
      <c r="I12" s="70">
        <f t="shared" si="0"/>
        <v>0</v>
      </c>
      <c r="J12" s="1657"/>
    </row>
    <row r="13" spans="1:10" ht="20.100000000000001" customHeight="1" thickBot="1" x14ac:dyDescent="0.3">
      <c r="A13" s="288" t="s">
        <v>25</v>
      </c>
      <c r="B13" s="71" t="s">
        <v>70</v>
      </c>
      <c r="C13" s="543"/>
      <c r="D13" s="544"/>
      <c r="E13" s="545"/>
      <c r="F13" s="546"/>
      <c r="G13" s="546"/>
      <c r="H13" s="547"/>
      <c r="I13" s="289">
        <f t="shared" si="0"/>
        <v>0</v>
      </c>
      <c r="J13" s="1657"/>
    </row>
    <row r="14" spans="1:10" ht="20.100000000000001" customHeight="1" thickBot="1" x14ac:dyDescent="0.3">
      <c r="A14" s="286" t="s">
        <v>26</v>
      </c>
      <c r="B14" s="287" t="s">
        <v>208</v>
      </c>
      <c r="C14" s="538"/>
      <c r="D14" s="539">
        <f>+D15</f>
        <v>0</v>
      </c>
      <c r="E14" s="540">
        <f>+E15</f>
        <v>0</v>
      </c>
      <c r="F14" s="541">
        <f>+F15</f>
        <v>0</v>
      </c>
      <c r="G14" s="541">
        <f>+G15</f>
        <v>0</v>
      </c>
      <c r="H14" s="542">
        <f>+H15</f>
        <v>0</v>
      </c>
      <c r="I14" s="70">
        <f t="shared" si="0"/>
        <v>0</v>
      </c>
      <c r="J14" s="1657"/>
    </row>
    <row r="15" spans="1:10" ht="20.100000000000001" customHeight="1" thickBot="1" x14ac:dyDescent="0.3">
      <c r="A15" s="290" t="s">
        <v>27</v>
      </c>
      <c r="B15" s="72" t="s">
        <v>70</v>
      </c>
      <c r="C15" s="548"/>
      <c r="D15" s="549"/>
      <c r="E15" s="550"/>
      <c r="F15" s="551"/>
      <c r="G15" s="551"/>
      <c r="H15" s="552"/>
      <c r="I15" s="291">
        <f t="shared" si="0"/>
        <v>0</v>
      </c>
      <c r="J15" s="1657"/>
    </row>
    <row r="16" spans="1:10" ht="20.100000000000001" customHeight="1" thickBot="1" x14ac:dyDescent="0.3">
      <c r="A16" s="286" t="s">
        <v>28</v>
      </c>
      <c r="B16" s="292" t="s">
        <v>209</v>
      </c>
      <c r="C16" s="538"/>
      <c r="D16" s="539">
        <f>+D17</f>
        <v>0</v>
      </c>
      <c r="E16" s="540">
        <f>+E17</f>
        <v>0</v>
      </c>
      <c r="F16" s="541">
        <f>+F17</f>
        <v>0</v>
      </c>
      <c r="G16" s="541">
        <f>+G17</f>
        <v>0</v>
      </c>
      <c r="H16" s="542">
        <f>+H17</f>
        <v>0</v>
      </c>
      <c r="I16" s="70">
        <f t="shared" si="0"/>
        <v>0</v>
      </c>
      <c r="J16" s="1657"/>
    </row>
    <row r="17" spans="1:10" ht="20.100000000000001" customHeight="1" thickBot="1" x14ac:dyDescent="0.3">
      <c r="A17" s="293" t="s">
        <v>29</v>
      </c>
      <c r="B17" s="73" t="s">
        <v>70</v>
      </c>
      <c r="C17" s="553"/>
      <c r="D17" s="554"/>
      <c r="E17" s="555"/>
      <c r="F17" s="556"/>
      <c r="G17" s="556"/>
      <c r="H17" s="557"/>
      <c r="I17" s="294">
        <f t="shared" si="0"/>
        <v>0</v>
      </c>
      <c r="J17" s="1657"/>
    </row>
    <row r="18" spans="1:10" ht="20.100000000000001" customHeight="1" thickBot="1" x14ac:dyDescent="0.3">
      <c r="A18" s="1658" t="s">
        <v>146</v>
      </c>
      <c r="B18" s="1659"/>
      <c r="C18" s="558"/>
      <c r="D18" s="539">
        <f t="shared" ref="D18:I18" si="1">+D6+D9+D12+D14+D16</f>
        <v>0</v>
      </c>
      <c r="E18" s="540">
        <f t="shared" si="1"/>
        <v>0</v>
      </c>
      <c r="F18" s="541">
        <f t="shared" si="1"/>
        <v>0</v>
      </c>
      <c r="G18" s="541">
        <f t="shared" si="1"/>
        <v>0</v>
      </c>
      <c r="H18" s="542">
        <f t="shared" si="1"/>
        <v>0</v>
      </c>
      <c r="I18" s="70">
        <f t="shared" si="1"/>
        <v>0</v>
      </c>
      <c r="J18" s="1657"/>
    </row>
  </sheetData>
  <sheetProtection sheet="1"/>
  <mergeCells count="9">
    <mergeCell ref="J1:J18"/>
    <mergeCell ref="A1:I1"/>
    <mergeCell ref="A18:B18"/>
    <mergeCell ref="I3:I4"/>
    <mergeCell ref="E3:H3"/>
    <mergeCell ref="A3:A4"/>
    <mergeCell ref="B3:B4"/>
    <mergeCell ref="C3:C4"/>
    <mergeCell ref="D3:D4"/>
  </mergeCells>
  <phoneticPr fontId="0" type="noConversion"/>
  <printOptions horizontalCentered="1"/>
  <pageMargins left="0.78740157480314965" right="0.78740157480314965" top="1.03" bottom="0.98425196850393704" header="0.78740157480314965" footer="0.78740157480314965"/>
  <pageSetup paperSize="9" scale="95" orientation="landscape" verticalDpi="30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</sheetPr>
  <dimension ref="A1:D33"/>
  <sheetViews>
    <sheetView topLeftCell="A4" zoomScale="120" zoomScaleNormal="120" workbookViewId="0">
      <selection activeCell="B7" sqref="B7"/>
    </sheetView>
  </sheetViews>
  <sheetFormatPr defaultColWidth="9.33203125" defaultRowHeight="13.2" x14ac:dyDescent="0.25"/>
  <cols>
    <col min="1" max="1" width="5.77734375" style="87" customWidth="1"/>
    <col min="2" max="2" width="54.77734375" style="3" customWidth="1"/>
    <col min="3" max="4" width="17.6640625" style="3" customWidth="1"/>
    <col min="5" max="16384" width="9.33203125" style="3"/>
  </cols>
  <sheetData>
    <row r="1" spans="1:4" ht="14.85" customHeight="1" x14ac:dyDescent="0.25">
      <c r="D1" s="675" t="str">
        <f>CONCATENATE("3. tájékoztató tábla ",ALAPADATOK!A7," ",ALAPADATOK!B7," ",ALAPADATOK!C7," ",ALAPADATOK!D7," ",ALAPADATOK!E7," ",ALAPADATOK!F7," ",ALAPADATOK!G7," ",ALAPADATOK!H7)</f>
        <v>3. tájékoztató tábla a … / 2019 ( … ) önkormányzati rendelethez</v>
      </c>
    </row>
    <row r="3" spans="1:4" ht="31.5" customHeight="1" x14ac:dyDescent="0.3">
      <c r="B3" s="1668" t="s">
        <v>7</v>
      </c>
      <c r="C3" s="1668"/>
      <c r="D3" s="1668"/>
    </row>
    <row r="4" spans="1:4" s="75" customFormat="1" ht="16.2" thickBot="1" x14ac:dyDescent="0.35">
      <c r="A4" s="74"/>
      <c r="B4" s="384"/>
      <c r="D4" s="44" t="str">
        <f>'KV_2.sz.tájékoztató_t.'!I2</f>
        <v>Forintban!</v>
      </c>
    </row>
    <row r="5" spans="1:4" s="77" customFormat="1" ht="48" customHeight="1" thickBot="1" x14ac:dyDescent="0.3">
      <c r="A5" s="76" t="s">
        <v>16</v>
      </c>
      <c r="B5" s="199" t="s">
        <v>17</v>
      </c>
      <c r="C5" s="199" t="s">
        <v>71</v>
      </c>
      <c r="D5" s="200" t="s">
        <v>72</v>
      </c>
    </row>
    <row r="6" spans="1:4" s="77" customFormat="1" ht="14.1" customHeight="1" thickBot="1" x14ac:dyDescent="0.3">
      <c r="A6" s="35" t="s">
        <v>493</v>
      </c>
      <c r="B6" s="202" t="s">
        <v>494</v>
      </c>
      <c r="C6" s="202" t="s">
        <v>495</v>
      </c>
      <c r="D6" s="203" t="s">
        <v>497</v>
      </c>
    </row>
    <row r="7" spans="1:4" ht="18" customHeight="1" x14ac:dyDescent="0.25">
      <c r="A7" s="138" t="s">
        <v>18</v>
      </c>
      <c r="B7" s="204" t="s">
        <v>167</v>
      </c>
      <c r="C7" s="136"/>
      <c r="D7" s="78"/>
    </row>
    <row r="8" spans="1:4" ht="18" customHeight="1" x14ac:dyDescent="0.25">
      <c r="A8" s="79" t="s">
        <v>19</v>
      </c>
      <c r="B8" s="205" t="s">
        <v>168</v>
      </c>
      <c r="C8" s="137"/>
      <c r="D8" s="81"/>
    </row>
    <row r="9" spans="1:4" ht="18" customHeight="1" x14ac:dyDescent="0.25">
      <c r="A9" s="79" t="s">
        <v>20</v>
      </c>
      <c r="B9" s="205" t="s">
        <v>120</v>
      </c>
      <c r="C9" s="137"/>
      <c r="D9" s="81"/>
    </row>
    <row r="10" spans="1:4" ht="18" customHeight="1" x14ac:dyDescent="0.25">
      <c r="A10" s="79" t="s">
        <v>21</v>
      </c>
      <c r="B10" s="205" t="s">
        <v>121</v>
      </c>
      <c r="C10" s="137"/>
      <c r="D10" s="81"/>
    </row>
    <row r="11" spans="1:4" ht="18" customHeight="1" x14ac:dyDescent="0.25">
      <c r="A11" s="79" t="s">
        <v>22</v>
      </c>
      <c r="B11" s="205" t="s">
        <v>160</v>
      </c>
      <c r="C11" s="137"/>
      <c r="D11" s="81"/>
    </row>
    <row r="12" spans="1:4" ht="18" customHeight="1" x14ac:dyDescent="0.25">
      <c r="A12" s="79" t="s">
        <v>23</v>
      </c>
      <c r="B12" s="205" t="s">
        <v>161</v>
      </c>
      <c r="C12" s="137"/>
      <c r="D12" s="81"/>
    </row>
    <row r="13" spans="1:4" ht="18" customHeight="1" x14ac:dyDescent="0.25">
      <c r="A13" s="79" t="s">
        <v>24</v>
      </c>
      <c r="B13" s="206" t="s">
        <v>162</v>
      </c>
      <c r="C13" s="137"/>
      <c r="D13" s="81"/>
    </row>
    <row r="14" spans="1:4" ht="18" customHeight="1" x14ac:dyDescent="0.25">
      <c r="A14" s="79" t="s">
        <v>26</v>
      </c>
      <c r="B14" s="206" t="s">
        <v>163</v>
      </c>
      <c r="C14" s="137"/>
      <c r="D14" s="81"/>
    </row>
    <row r="15" spans="1:4" ht="18" customHeight="1" x14ac:dyDescent="0.25">
      <c r="A15" s="79" t="s">
        <v>27</v>
      </c>
      <c r="B15" s="206" t="s">
        <v>164</v>
      </c>
      <c r="C15" s="137"/>
      <c r="D15" s="81"/>
    </row>
    <row r="16" spans="1:4" ht="18" customHeight="1" x14ac:dyDescent="0.25">
      <c r="A16" s="79" t="s">
        <v>28</v>
      </c>
      <c r="B16" s="206" t="s">
        <v>165</v>
      </c>
      <c r="C16" s="137"/>
      <c r="D16" s="81"/>
    </row>
    <row r="17" spans="1:4" ht="22.5" customHeight="1" x14ac:dyDescent="0.25">
      <c r="A17" s="79" t="s">
        <v>29</v>
      </c>
      <c r="B17" s="206" t="s">
        <v>166</v>
      </c>
      <c r="C17" s="137"/>
      <c r="D17" s="81"/>
    </row>
    <row r="18" spans="1:4" ht="18" customHeight="1" x14ac:dyDescent="0.25">
      <c r="A18" s="79" t="s">
        <v>30</v>
      </c>
      <c r="B18" s="205" t="s">
        <v>122</v>
      </c>
      <c r="C18" s="137"/>
      <c r="D18" s="81"/>
    </row>
    <row r="19" spans="1:4" ht="18" customHeight="1" x14ac:dyDescent="0.25">
      <c r="A19" s="79" t="s">
        <v>31</v>
      </c>
      <c r="B19" s="205" t="s">
        <v>9</v>
      </c>
      <c r="C19" s="137"/>
      <c r="D19" s="81"/>
    </row>
    <row r="20" spans="1:4" ht="18" customHeight="1" x14ac:dyDescent="0.25">
      <c r="A20" s="79" t="s">
        <v>32</v>
      </c>
      <c r="B20" s="205" t="s">
        <v>8</v>
      </c>
      <c r="C20" s="137"/>
      <c r="D20" s="81"/>
    </row>
    <row r="21" spans="1:4" ht="18" customHeight="1" x14ac:dyDescent="0.25">
      <c r="A21" s="79" t="s">
        <v>33</v>
      </c>
      <c r="B21" s="205" t="s">
        <v>123</v>
      </c>
      <c r="C21" s="137"/>
      <c r="D21" s="81"/>
    </row>
    <row r="22" spans="1:4" ht="18" customHeight="1" x14ac:dyDescent="0.25">
      <c r="A22" s="79" t="s">
        <v>34</v>
      </c>
      <c r="B22" s="205" t="s">
        <v>124</v>
      </c>
      <c r="C22" s="137"/>
      <c r="D22" s="81"/>
    </row>
    <row r="23" spans="1:4" ht="18" customHeight="1" x14ac:dyDescent="0.25">
      <c r="A23" s="79" t="s">
        <v>35</v>
      </c>
      <c r="B23" s="127"/>
      <c r="C23" s="80"/>
      <c r="D23" s="81"/>
    </row>
    <row r="24" spans="1:4" ht="18" customHeight="1" x14ac:dyDescent="0.25">
      <c r="A24" s="79" t="s">
        <v>36</v>
      </c>
      <c r="B24" s="82"/>
      <c r="C24" s="80"/>
      <c r="D24" s="81"/>
    </row>
    <row r="25" spans="1:4" ht="18" customHeight="1" x14ac:dyDescent="0.25">
      <c r="A25" s="79" t="s">
        <v>37</v>
      </c>
      <c r="B25" s="82"/>
      <c r="C25" s="80"/>
      <c r="D25" s="81"/>
    </row>
    <row r="26" spans="1:4" ht="18" customHeight="1" x14ac:dyDescent="0.25">
      <c r="A26" s="79" t="s">
        <v>38</v>
      </c>
      <c r="B26" s="82"/>
      <c r="C26" s="80"/>
      <c r="D26" s="81"/>
    </row>
    <row r="27" spans="1:4" ht="18" customHeight="1" x14ac:dyDescent="0.25">
      <c r="A27" s="79" t="s">
        <v>39</v>
      </c>
      <c r="B27" s="82"/>
      <c r="C27" s="80"/>
      <c r="D27" s="81"/>
    </row>
    <row r="28" spans="1:4" ht="18" customHeight="1" x14ac:dyDescent="0.25">
      <c r="A28" s="79" t="s">
        <v>40</v>
      </c>
      <c r="B28" s="82"/>
      <c r="C28" s="80"/>
      <c r="D28" s="81"/>
    </row>
    <row r="29" spans="1:4" ht="18" customHeight="1" x14ac:dyDescent="0.25">
      <c r="A29" s="79" t="s">
        <v>41</v>
      </c>
      <c r="B29" s="82"/>
      <c r="C29" s="80"/>
      <c r="D29" s="81"/>
    </row>
    <row r="30" spans="1:4" ht="18" customHeight="1" x14ac:dyDescent="0.25">
      <c r="A30" s="79" t="s">
        <v>42</v>
      </c>
      <c r="B30" s="82"/>
      <c r="C30" s="80"/>
      <c r="D30" s="81"/>
    </row>
    <row r="31" spans="1:4" ht="18" customHeight="1" thickBot="1" x14ac:dyDescent="0.3">
      <c r="A31" s="139" t="s">
        <v>43</v>
      </c>
      <c r="B31" s="83"/>
      <c r="C31" s="84"/>
      <c r="D31" s="85"/>
    </row>
    <row r="32" spans="1:4" ht="18" customHeight="1" thickBot="1" x14ac:dyDescent="0.3">
      <c r="A32" s="36" t="s">
        <v>44</v>
      </c>
      <c r="B32" s="210" t="s">
        <v>53</v>
      </c>
      <c r="C32" s="211">
        <f>+C7+C8+C9+C10+C11+C18+C19+C20+C21+C22+C23+C24+C25+C26+C27+C28+C29+C30+C31</f>
        <v>0</v>
      </c>
      <c r="D32" s="212">
        <f>+D7+D8+D9+D10+D11+D18+D19+D20+D21+D22+D23+D24+D25+D26+D27+D28+D29+D30+D31</f>
        <v>0</v>
      </c>
    </row>
    <row r="33" spans="1:4" ht="8.4" customHeight="1" x14ac:dyDescent="0.25">
      <c r="A33" s="86"/>
      <c r="B33" s="1667"/>
      <c r="C33" s="1667"/>
      <c r="D33" s="1667"/>
    </row>
  </sheetData>
  <sheetProtection sheet="1"/>
  <mergeCells count="2">
    <mergeCell ref="B33:D33"/>
    <mergeCell ref="B3:D3"/>
  </mergeCells>
  <phoneticPr fontId="29" type="noConversion"/>
  <printOptions horizontalCentered="1"/>
  <pageMargins left="0.78740157480314965" right="0.78740157480314965" top="1.06" bottom="0.98425196850393704" header="0.78740157480314965" footer="0.78740157480314965"/>
  <pageSetup paperSize="9" scale="95" orientation="portrait" horizontalDpi="300" verticalDpi="30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Munka25">
    <tabColor rgb="FF92D050"/>
  </sheetPr>
  <dimension ref="A1:Q82"/>
  <sheetViews>
    <sheetView topLeftCell="A7" zoomScale="120" zoomScaleNormal="120" workbookViewId="0">
      <selection activeCell="E22" sqref="E22"/>
    </sheetView>
  </sheetViews>
  <sheetFormatPr defaultColWidth="9.33203125" defaultRowHeight="15.6" x14ac:dyDescent="0.3"/>
  <cols>
    <col min="1" max="1" width="4.77734375" style="103" customWidth="1"/>
    <col min="2" max="2" width="31.109375" style="116" customWidth="1"/>
    <col min="3" max="4" width="9" style="116" customWidth="1"/>
    <col min="5" max="5" width="9.44140625" style="116" customWidth="1"/>
    <col min="6" max="6" width="8.77734375" style="116" customWidth="1"/>
    <col min="7" max="7" width="8.6640625" style="116" customWidth="1"/>
    <col min="8" max="8" width="8.77734375" style="116" customWidth="1"/>
    <col min="9" max="9" width="8.109375" style="116" customWidth="1"/>
    <col min="10" max="14" width="9.44140625" style="116" customWidth="1"/>
    <col min="15" max="15" width="12.6640625" style="103" customWidth="1"/>
    <col min="16" max="16384" width="9.33203125" style="116"/>
  </cols>
  <sheetData>
    <row r="1" spans="1:17" x14ac:dyDescent="0.3">
      <c r="M1" s="666"/>
      <c r="N1" s="602"/>
      <c r="O1" s="675" t="str">
        <f>CONCATENATE("4. tájékoztató tábla ",ALAPADATOK!A7," ",ALAPADATOK!B7," ",ALAPADATOK!C7," ",ALAPADATOK!D7," ",ALAPADATOK!E7," ",ALAPADATOK!F7," ",ALAPADATOK!G7," ",ALAPADATOK!H7)</f>
        <v>4. tájékoztató tábla a … / 2019 ( … ) önkormányzati rendelethez</v>
      </c>
    </row>
    <row r="2" spans="1:17" ht="31.5" customHeight="1" x14ac:dyDescent="0.3">
      <c r="A2" s="1672" t="str">
        <f>+CONCATENATE("Előirányzat-felhasználási terv",CHAR(10),LEFT(KV_ÖSSZEFÜGGÉSEK!A5,4),". évre")</f>
        <v>Előirányzat-felhasználási terv
2019. évre</v>
      </c>
      <c r="B2" s="1673"/>
      <c r="C2" s="1673"/>
      <c r="D2" s="1673"/>
      <c r="E2" s="1673"/>
      <c r="F2" s="1673"/>
      <c r="G2" s="1673"/>
      <c r="H2" s="1673"/>
      <c r="I2" s="1673"/>
      <c r="J2" s="1673"/>
      <c r="K2" s="1673"/>
      <c r="L2" s="1673"/>
      <c r="M2" s="1673"/>
      <c r="N2" s="1673"/>
      <c r="O2" s="1673"/>
    </row>
    <row r="3" spans="1:17" ht="16.2" thickBot="1" x14ac:dyDescent="0.35">
      <c r="O3" s="4" t="str">
        <f>'KV_3.sz.tájékoztató_t.'!D4</f>
        <v>Forintban!</v>
      </c>
    </row>
    <row r="4" spans="1:17" s="103" customFormat="1" ht="26.1" customHeight="1" thickBot="1" x14ac:dyDescent="0.35">
      <c r="A4" s="100" t="s">
        <v>16</v>
      </c>
      <c r="B4" s="101" t="s">
        <v>61</v>
      </c>
      <c r="C4" s="101" t="s">
        <v>73</v>
      </c>
      <c r="D4" s="101" t="s">
        <v>74</v>
      </c>
      <c r="E4" s="101" t="s">
        <v>75</v>
      </c>
      <c r="F4" s="101" t="s">
        <v>76</v>
      </c>
      <c r="G4" s="101" t="s">
        <v>77</v>
      </c>
      <c r="H4" s="101" t="s">
        <v>78</v>
      </c>
      <c r="I4" s="101" t="s">
        <v>79</v>
      </c>
      <c r="J4" s="101" t="s">
        <v>80</v>
      </c>
      <c r="K4" s="101" t="s">
        <v>81</v>
      </c>
      <c r="L4" s="101" t="s">
        <v>82</v>
      </c>
      <c r="M4" s="101" t="s">
        <v>83</v>
      </c>
      <c r="N4" s="101" t="s">
        <v>84</v>
      </c>
      <c r="O4" s="102" t="s">
        <v>53</v>
      </c>
    </row>
    <row r="5" spans="1:17" s="105" customFormat="1" ht="15.15" customHeight="1" thickBot="1" x14ac:dyDescent="0.3">
      <c r="A5" s="104" t="s">
        <v>18</v>
      </c>
      <c r="B5" s="1669" t="s">
        <v>56</v>
      </c>
      <c r="C5" s="1670"/>
      <c r="D5" s="1670"/>
      <c r="E5" s="1670"/>
      <c r="F5" s="1670"/>
      <c r="G5" s="1670"/>
      <c r="H5" s="1670"/>
      <c r="I5" s="1670"/>
      <c r="J5" s="1670"/>
      <c r="K5" s="1670"/>
      <c r="L5" s="1670"/>
      <c r="M5" s="1670"/>
      <c r="N5" s="1670"/>
      <c r="O5" s="1671"/>
    </row>
    <row r="6" spans="1:17" s="105" customFormat="1" x14ac:dyDescent="0.25">
      <c r="A6" s="106" t="s">
        <v>19</v>
      </c>
      <c r="B6" s="490" t="s">
        <v>374</v>
      </c>
      <c r="C6" s="559">
        <v>927820</v>
      </c>
      <c r="D6" s="559">
        <v>927820</v>
      </c>
      <c r="E6" s="559">
        <v>927820</v>
      </c>
      <c r="F6" s="559">
        <v>927820</v>
      </c>
      <c r="G6" s="559">
        <v>927820</v>
      </c>
      <c r="H6" s="559">
        <v>927820</v>
      </c>
      <c r="I6" s="559">
        <v>927820</v>
      </c>
      <c r="J6" s="559">
        <v>927820</v>
      </c>
      <c r="K6" s="559">
        <v>927820</v>
      </c>
      <c r="L6" s="559">
        <v>927820</v>
      </c>
      <c r="M6" s="559">
        <v>927820</v>
      </c>
      <c r="N6" s="559">
        <v>927821</v>
      </c>
      <c r="O6" s="107">
        <f t="shared" ref="O6:O26" si="0">SUM(C6:N6)</f>
        <v>11133841</v>
      </c>
      <c r="Q6" s="671"/>
    </row>
    <row r="7" spans="1:17" s="110" customFormat="1" x14ac:dyDescent="0.25">
      <c r="A7" s="108" t="s">
        <v>20</v>
      </c>
      <c r="B7" s="297" t="s">
        <v>419</v>
      </c>
      <c r="C7" s="560"/>
      <c r="D7" s="560"/>
      <c r="E7" s="560"/>
      <c r="F7" s="560"/>
      <c r="G7" s="560"/>
      <c r="H7" s="560"/>
      <c r="I7" s="560"/>
      <c r="J7" s="560"/>
      <c r="K7" s="560"/>
      <c r="L7" s="560"/>
      <c r="M7" s="560"/>
      <c r="N7" s="560"/>
      <c r="O7" s="109">
        <f t="shared" si="0"/>
        <v>0</v>
      </c>
    </row>
    <row r="8" spans="1:17" s="110" customFormat="1" x14ac:dyDescent="0.25">
      <c r="A8" s="108" t="s">
        <v>21</v>
      </c>
      <c r="B8" s="296" t="s">
        <v>420</v>
      </c>
      <c r="C8" s="561"/>
      <c r="D8" s="561"/>
      <c r="E8" s="561"/>
      <c r="F8" s="561"/>
      <c r="G8" s="561"/>
      <c r="H8" s="561"/>
      <c r="I8" s="561"/>
      <c r="J8" s="561"/>
      <c r="K8" s="561"/>
      <c r="L8" s="561"/>
      <c r="M8" s="561"/>
      <c r="N8" s="561"/>
      <c r="O8" s="111">
        <f t="shared" si="0"/>
        <v>0</v>
      </c>
    </row>
    <row r="9" spans="1:17" s="110" customFormat="1" ht="14.1" customHeight="1" x14ac:dyDescent="0.25">
      <c r="A9" s="108" t="s">
        <v>22</v>
      </c>
      <c r="B9" s="295" t="s">
        <v>174</v>
      </c>
      <c r="C9" s="560"/>
      <c r="D9" s="560"/>
      <c r="E9" s="560">
        <v>3400000</v>
      </c>
      <c r="F9" s="560"/>
      <c r="G9" s="560">
        <v>360000</v>
      </c>
      <c r="H9" s="560"/>
      <c r="I9" s="560"/>
      <c r="J9" s="560"/>
      <c r="K9" s="560">
        <v>3400000</v>
      </c>
      <c r="L9" s="560"/>
      <c r="M9" s="560"/>
      <c r="N9" s="560"/>
      <c r="O9" s="109">
        <f t="shared" si="0"/>
        <v>7160000</v>
      </c>
    </row>
    <row r="10" spans="1:17" s="110" customFormat="1" ht="14.1" customHeight="1" x14ac:dyDescent="0.25">
      <c r="A10" s="108" t="s">
        <v>23</v>
      </c>
      <c r="B10" s="295" t="s">
        <v>421</v>
      </c>
      <c r="C10" s="560"/>
      <c r="D10" s="560"/>
      <c r="E10" s="560">
        <v>75000</v>
      </c>
      <c r="F10" s="560"/>
      <c r="G10" s="560"/>
      <c r="H10" s="560"/>
      <c r="I10" s="560"/>
      <c r="J10" s="560"/>
      <c r="K10" s="560">
        <v>75000</v>
      </c>
      <c r="L10" s="560"/>
      <c r="M10" s="560"/>
      <c r="N10" s="560"/>
      <c r="O10" s="109">
        <f t="shared" si="0"/>
        <v>150000</v>
      </c>
    </row>
    <row r="11" spans="1:17" s="110" customFormat="1" ht="14.1" customHeight="1" x14ac:dyDescent="0.25">
      <c r="A11" s="108" t="s">
        <v>24</v>
      </c>
      <c r="B11" s="295" t="s">
        <v>10</v>
      </c>
      <c r="C11" s="560"/>
      <c r="D11" s="560"/>
      <c r="E11" s="560"/>
      <c r="F11" s="560"/>
      <c r="G11" s="560"/>
      <c r="H11" s="560"/>
      <c r="I11" s="560"/>
      <c r="J11" s="560"/>
      <c r="K11" s="560"/>
      <c r="L11" s="560"/>
      <c r="M11" s="560"/>
      <c r="N11" s="560"/>
      <c r="O11" s="109">
        <f t="shared" si="0"/>
        <v>0</v>
      </c>
    </row>
    <row r="12" spans="1:17" s="110" customFormat="1" ht="14.1" customHeight="1" x14ac:dyDescent="0.25">
      <c r="A12" s="108" t="s">
        <v>25</v>
      </c>
      <c r="B12" s="295" t="s">
        <v>376</v>
      </c>
      <c r="C12" s="560"/>
      <c r="D12" s="560"/>
      <c r="E12" s="560"/>
      <c r="F12" s="560"/>
      <c r="G12" s="560"/>
      <c r="H12" s="560"/>
      <c r="I12" s="560"/>
      <c r="J12" s="560"/>
      <c r="K12" s="560"/>
      <c r="L12" s="560"/>
      <c r="M12" s="560"/>
      <c r="N12" s="560"/>
      <c r="O12" s="109">
        <f t="shared" si="0"/>
        <v>0</v>
      </c>
    </row>
    <row r="13" spans="1:17" s="110" customFormat="1" x14ac:dyDescent="0.25">
      <c r="A13" s="108" t="s">
        <v>26</v>
      </c>
      <c r="B13" s="297" t="s">
        <v>407</v>
      </c>
      <c r="C13" s="560"/>
      <c r="D13" s="560"/>
      <c r="E13" s="560"/>
      <c r="F13" s="560"/>
      <c r="G13" s="560"/>
      <c r="H13" s="560"/>
      <c r="I13" s="560"/>
      <c r="J13" s="560"/>
      <c r="K13" s="560"/>
      <c r="L13" s="560"/>
      <c r="M13" s="560"/>
      <c r="N13" s="560"/>
      <c r="O13" s="109">
        <f t="shared" si="0"/>
        <v>0</v>
      </c>
    </row>
    <row r="14" spans="1:17" s="110" customFormat="1" ht="14.1" customHeight="1" thickBot="1" x14ac:dyDescent="0.3">
      <c r="A14" s="108" t="s">
        <v>27</v>
      </c>
      <c r="B14" s="295" t="s">
        <v>11</v>
      </c>
      <c r="C14" s="560">
        <v>737346</v>
      </c>
      <c r="D14" s="560">
        <v>737346</v>
      </c>
      <c r="E14" s="560">
        <v>5500000</v>
      </c>
      <c r="F14" s="560">
        <v>737346</v>
      </c>
      <c r="G14" s="560">
        <v>117793</v>
      </c>
      <c r="H14" s="560">
        <v>17215800</v>
      </c>
      <c r="I14" s="560"/>
      <c r="J14" s="560">
        <v>18954369</v>
      </c>
      <c r="K14" s="560"/>
      <c r="L14" s="560"/>
      <c r="M14" s="560"/>
      <c r="N14" s="560"/>
      <c r="O14" s="109">
        <f t="shared" si="0"/>
        <v>44000000</v>
      </c>
    </row>
    <row r="15" spans="1:17" s="105" customFormat="1" ht="15.9" customHeight="1" thickBot="1" x14ac:dyDescent="0.3">
      <c r="A15" s="104" t="s">
        <v>28</v>
      </c>
      <c r="B15" s="37" t="s">
        <v>109</v>
      </c>
      <c r="C15" s="562">
        <f t="shared" ref="C15:N15" si="1">SUM(C6:C14)</f>
        <v>1665166</v>
      </c>
      <c r="D15" s="562">
        <f t="shared" si="1"/>
        <v>1665166</v>
      </c>
      <c r="E15" s="562">
        <f t="shared" si="1"/>
        <v>9902820</v>
      </c>
      <c r="F15" s="562">
        <f t="shared" si="1"/>
        <v>1665166</v>
      </c>
      <c r="G15" s="562">
        <f t="shared" si="1"/>
        <v>1405613</v>
      </c>
      <c r="H15" s="562">
        <f t="shared" si="1"/>
        <v>18143620</v>
      </c>
      <c r="I15" s="562">
        <f t="shared" si="1"/>
        <v>927820</v>
      </c>
      <c r="J15" s="562">
        <f t="shared" si="1"/>
        <v>19882189</v>
      </c>
      <c r="K15" s="562">
        <f t="shared" si="1"/>
        <v>4402820</v>
      </c>
      <c r="L15" s="562">
        <f t="shared" si="1"/>
        <v>927820</v>
      </c>
      <c r="M15" s="562">
        <f t="shared" si="1"/>
        <v>927820</v>
      </c>
      <c r="N15" s="562">
        <f t="shared" si="1"/>
        <v>927821</v>
      </c>
      <c r="O15" s="112">
        <f>SUM(C15:N15)</f>
        <v>62443841</v>
      </c>
    </row>
    <row r="16" spans="1:17" s="105" customFormat="1" ht="15.15" customHeight="1" thickBot="1" x14ac:dyDescent="0.3">
      <c r="A16" s="104" t="s">
        <v>29</v>
      </c>
      <c r="B16" s="1669" t="s">
        <v>57</v>
      </c>
      <c r="C16" s="1670"/>
      <c r="D16" s="1670"/>
      <c r="E16" s="1670"/>
      <c r="F16" s="1670"/>
      <c r="G16" s="1670"/>
      <c r="H16" s="1670"/>
      <c r="I16" s="1670"/>
      <c r="J16" s="1670"/>
      <c r="K16" s="1670"/>
      <c r="L16" s="1670"/>
      <c r="M16" s="1670"/>
      <c r="N16" s="1670"/>
      <c r="O16" s="1671"/>
    </row>
    <row r="17" spans="1:15" s="110" customFormat="1" ht="14.1" customHeight="1" x14ac:dyDescent="0.25">
      <c r="A17" s="113" t="s">
        <v>30</v>
      </c>
      <c r="B17" s="298" t="s">
        <v>62</v>
      </c>
      <c r="C17" s="561">
        <v>608008</v>
      </c>
      <c r="D17" s="561">
        <v>608008</v>
      </c>
      <c r="E17" s="561">
        <v>608008</v>
      </c>
      <c r="F17" s="561">
        <v>608008</v>
      </c>
      <c r="G17" s="561">
        <v>608008</v>
      </c>
      <c r="H17" s="561">
        <v>608008</v>
      </c>
      <c r="I17" s="561">
        <v>608009</v>
      </c>
      <c r="J17" s="561">
        <v>608009</v>
      </c>
      <c r="K17" s="561">
        <v>608009</v>
      </c>
      <c r="L17" s="561">
        <v>608009</v>
      </c>
      <c r="M17" s="561">
        <v>608009</v>
      </c>
      <c r="N17" s="561">
        <v>608009</v>
      </c>
      <c r="O17" s="111">
        <f t="shared" si="0"/>
        <v>7296102</v>
      </c>
    </row>
    <row r="18" spans="1:15" s="110" customFormat="1" ht="27.15" customHeight="1" x14ac:dyDescent="0.25">
      <c r="A18" s="108" t="s">
        <v>31</v>
      </c>
      <c r="B18" s="297" t="s">
        <v>183</v>
      </c>
      <c r="C18" s="560">
        <v>122159</v>
      </c>
      <c r="D18" s="560">
        <v>122159</v>
      </c>
      <c r="E18" s="560">
        <v>122159</v>
      </c>
      <c r="F18" s="560">
        <v>122159</v>
      </c>
      <c r="G18" s="560">
        <v>122159</v>
      </c>
      <c r="H18" s="560">
        <v>122159</v>
      </c>
      <c r="I18" s="560">
        <v>122159</v>
      </c>
      <c r="J18" s="560">
        <v>122159</v>
      </c>
      <c r="K18" s="560">
        <v>122159</v>
      </c>
      <c r="L18" s="560">
        <v>122159</v>
      </c>
      <c r="M18" s="560">
        <v>122159</v>
      </c>
      <c r="N18" s="560">
        <v>122159</v>
      </c>
      <c r="O18" s="109">
        <f t="shared" si="0"/>
        <v>1465908</v>
      </c>
    </row>
    <row r="19" spans="1:15" s="110" customFormat="1" ht="14.1" customHeight="1" x14ac:dyDescent="0.25">
      <c r="A19" s="108" t="s">
        <v>32</v>
      </c>
      <c r="B19" s="295" t="s">
        <v>140</v>
      </c>
      <c r="C19" s="560">
        <v>816666</v>
      </c>
      <c r="D19" s="560">
        <v>816666</v>
      </c>
      <c r="E19" s="560">
        <v>816666</v>
      </c>
      <c r="F19" s="560">
        <v>816666</v>
      </c>
      <c r="G19" s="560">
        <v>816667</v>
      </c>
      <c r="H19" s="560">
        <v>816667</v>
      </c>
      <c r="I19" s="560">
        <v>816667</v>
      </c>
      <c r="J19" s="560">
        <v>816667</v>
      </c>
      <c r="K19" s="560">
        <v>816667</v>
      </c>
      <c r="L19" s="560">
        <v>816667</v>
      </c>
      <c r="M19" s="560">
        <v>816667</v>
      </c>
      <c r="N19" s="560">
        <v>816667</v>
      </c>
      <c r="O19" s="109">
        <f t="shared" si="0"/>
        <v>9800000</v>
      </c>
    </row>
    <row r="20" spans="1:15" s="110" customFormat="1" ht="14.1" customHeight="1" x14ac:dyDescent="0.25">
      <c r="A20" s="108" t="s">
        <v>33</v>
      </c>
      <c r="B20" s="295" t="s">
        <v>184</v>
      </c>
      <c r="C20" s="560">
        <v>5000</v>
      </c>
      <c r="D20" s="560">
        <v>5000</v>
      </c>
      <c r="E20" s="560">
        <v>5000</v>
      </c>
      <c r="F20" s="560">
        <v>5000</v>
      </c>
      <c r="G20" s="560">
        <v>10000</v>
      </c>
      <c r="H20" s="560">
        <v>10000</v>
      </c>
      <c r="I20" s="560">
        <v>10000</v>
      </c>
      <c r="J20" s="560">
        <v>10000</v>
      </c>
      <c r="K20" s="560">
        <v>10000</v>
      </c>
      <c r="L20" s="560">
        <v>10000</v>
      </c>
      <c r="M20" s="560">
        <v>10000</v>
      </c>
      <c r="N20" s="560">
        <v>10000</v>
      </c>
      <c r="O20" s="109">
        <f t="shared" si="0"/>
        <v>100000</v>
      </c>
    </row>
    <row r="21" spans="1:15" s="110" customFormat="1" ht="14.1" customHeight="1" x14ac:dyDescent="0.25">
      <c r="A21" s="108" t="s">
        <v>34</v>
      </c>
      <c r="B21" s="295" t="s">
        <v>12</v>
      </c>
      <c r="C21" s="560">
        <v>113333</v>
      </c>
      <c r="D21" s="560">
        <v>113333</v>
      </c>
      <c r="E21" s="560">
        <v>161196</v>
      </c>
      <c r="F21" s="560">
        <v>113333</v>
      </c>
      <c r="G21" s="560">
        <v>113333</v>
      </c>
      <c r="H21" s="560">
        <v>113333</v>
      </c>
      <c r="I21" s="560">
        <v>113333</v>
      </c>
      <c r="J21" s="560">
        <v>113333</v>
      </c>
      <c r="K21" s="560">
        <v>113334</v>
      </c>
      <c r="L21" s="560">
        <v>113334</v>
      </c>
      <c r="M21" s="560">
        <v>113334</v>
      </c>
      <c r="N21" s="560">
        <v>113334</v>
      </c>
      <c r="O21" s="109">
        <f t="shared" si="0"/>
        <v>1407863</v>
      </c>
    </row>
    <row r="22" spans="1:15" s="110" customFormat="1" ht="14.1" customHeight="1" x14ac:dyDescent="0.25">
      <c r="A22" s="108" t="s">
        <v>35</v>
      </c>
      <c r="B22" s="295" t="s">
        <v>230</v>
      </c>
      <c r="C22" s="560"/>
      <c r="D22" s="560"/>
      <c r="E22" s="560">
        <v>2000000</v>
      </c>
      <c r="F22" s="560"/>
      <c r="G22" s="560"/>
      <c r="H22" s="560">
        <v>17215800</v>
      </c>
      <c r="I22" s="560"/>
      <c r="J22" s="560"/>
      <c r="K22" s="560"/>
      <c r="L22" s="560"/>
      <c r="M22" s="560"/>
      <c r="N22" s="560"/>
      <c r="O22" s="109">
        <f t="shared" si="0"/>
        <v>19215800</v>
      </c>
    </row>
    <row r="23" spans="1:15" s="110" customFormat="1" x14ac:dyDescent="0.25">
      <c r="A23" s="108" t="s">
        <v>36</v>
      </c>
      <c r="B23" s="297" t="s">
        <v>187</v>
      </c>
      <c r="C23" s="560"/>
      <c r="D23" s="560"/>
      <c r="E23" s="560">
        <v>3500000</v>
      </c>
      <c r="F23" s="560"/>
      <c r="G23" s="560"/>
      <c r="H23" s="560"/>
      <c r="I23" s="560"/>
      <c r="J23" s="560">
        <v>18954369</v>
      </c>
      <c r="K23" s="560"/>
      <c r="L23" s="560"/>
      <c r="M23" s="560"/>
      <c r="N23" s="560"/>
      <c r="O23" s="109">
        <f t="shared" si="0"/>
        <v>22454369</v>
      </c>
    </row>
    <row r="24" spans="1:15" s="110" customFormat="1" ht="14.1" customHeight="1" x14ac:dyDescent="0.25">
      <c r="A24" s="108" t="s">
        <v>37</v>
      </c>
      <c r="B24" s="295" t="s">
        <v>232</v>
      </c>
      <c r="C24" s="560"/>
      <c r="D24" s="560"/>
      <c r="E24" s="560"/>
      <c r="F24" s="560"/>
      <c r="G24" s="560"/>
      <c r="H24" s="560"/>
      <c r="I24" s="560"/>
      <c r="J24" s="560"/>
      <c r="K24" s="560"/>
      <c r="L24" s="560"/>
      <c r="M24" s="560"/>
      <c r="N24" s="560"/>
      <c r="O24" s="109">
        <f t="shared" si="0"/>
        <v>0</v>
      </c>
    </row>
    <row r="25" spans="1:15" s="110" customFormat="1" ht="14.1" customHeight="1" thickBot="1" x14ac:dyDescent="0.3">
      <c r="A25" s="108" t="s">
        <v>38</v>
      </c>
      <c r="B25" s="295" t="s">
        <v>13</v>
      </c>
      <c r="C25" s="560">
        <v>445354</v>
      </c>
      <c r="D25" s="560"/>
      <c r="E25" s="560"/>
      <c r="F25" s="560"/>
      <c r="G25" s="560"/>
      <c r="H25" s="560"/>
      <c r="I25" s="560"/>
      <c r="J25" s="560"/>
      <c r="K25" s="560"/>
      <c r="L25" s="560"/>
      <c r="M25" s="560"/>
      <c r="N25" s="560"/>
      <c r="O25" s="109">
        <f t="shared" si="0"/>
        <v>445354</v>
      </c>
    </row>
    <row r="26" spans="1:15" s="105" customFormat="1" ht="15.9" customHeight="1" thickBot="1" x14ac:dyDescent="0.3">
      <c r="A26" s="114" t="s">
        <v>39</v>
      </c>
      <c r="B26" s="37" t="s">
        <v>110</v>
      </c>
      <c r="C26" s="562">
        <f t="shared" ref="C26:N26" si="2">SUM(C17:C25)</f>
        <v>2110520</v>
      </c>
      <c r="D26" s="562">
        <f t="shared" si="2"/>
        <v>1665166</v>
      </c>
      <c r="E26" s="562">
        <f t="shared" si="2"/>
        <v>7213029</v>
      </c>
      <c r="F26" s="562">
        <f t="shared" si="2"/>
        <v>1665166</v>
      </c>
      <c r="G26" s="562">
        <f t="shared" si="2"/>
        <v>1670167</v>
      </c>
      <c r="H26" s="562">
        <f t="shared" si="2"/>
        <v>18885967</v>
      </c>
      <c r="I26" s="562">
        <f t="shared" si="2"/>
        <v>1670168</v>
      </c>
      <c r="J26" s="562">
        <f t="shared" si="2"/>
        <v>20624537</v>
      </c>
      <c r="K26" s="562">
        <f t="shared" si="2"/>
        <v>1670169</v>
      </c>
      <c r="L26" s="562">
        <f t="shared" si="2"/>
        <v>1670169</v>
      </c>
      <c r="M26" s="562">
        <f t="shared" si="2"/>
        <v>1670169</v>
      </c>
      <c r="N26" s="562">
        <f t="shared" si="2"/>
        <v>1670169</v>
      </c>
      <c r="O26" s="112">
        <f t="shared" si="0"/>
        <v>62185396</v>
      </c>
    </row>
    <row r="27" spans="1:15" ht="16.2" thickBot="1" x14ac:dyDescent="0.35">
      <c r="A27" s="114" t="s">
        <v>40</v>
      </c>
      <c r="B27" s="299" t="s">
        <v>111</v>
      </c>
      <c r="C27" s="563">
        <f t="shared" ref="C27:O27" si="3">C15-C26</f>
        <v>-445354</v>
      </c>
      <c r="D27" s="563">
        <f t="shared" si="3"/>
        <v>0</v>
      </c>
      <c r="E27" s="563">
        <f t="shared" si="3"/>
        <v>2689791</v>
      </c>
      <c r="F27" s="563">
        <f t="shared" si="3"/>
        <v>0</v>
      </c>
      <c r="G27" s="563">
        <f t="shared" si="3"/>
        <v>-264554</v>
      </c>
      <c r="H27" s="563">
        <f t="shared" si="3"/>
        <v>-742347</v>
      </c>
      <c r="I27" s="563">
        <f t="shared" si="3"/>
        <v>-742348</v>
      </c>
      <c r="J27" s="563">
        <f t="shared" si="3"/>
        <v>-742348</v>
      </c>
      <c r="K27" s="563">
        <f t="shared" si="3"/>
        <v>2732651</v>
      </c>
      <c r="L27" s="563">
        <f t="shared" si="3"/>
        <v>-742349</v>
      </c>
      <c r="M27" s="563">
        <f t="shared" si="3"/>
        <v>-742349</v>
      </c>
      <c r="N27" s="563">
        <f t="shared" si="3"/>
        <v>-742348</v>
      </c>
      <c r="O27" s="115">
        <f t="shared" si="3"/>
        <v>258445</v>
      </c>
    </row>
    <row r="28" spans="1:15" x14ac:dyDescent="0.3">
      <c r="A28" s="117"/>
    </row>
    <row r="29" spans="1:15" x14ac:dyDescent="0.3">
      <c r="B29" s="118"/>
      <c r="C29" s="119"/>
      <c r="D29" s="119"/>
      <c r="O29" s="116"/>
    </row>
    <row r="30" spans="1:15" x14ac:dyDescent="0.3">
      <c r="O30" s="116"/>
    </row>
    <row r="31" spans="1:15" x14ac:dyDescent="0.3">
      <c r="O31" s="116"/>
    </row>
    <row r="32" spans="1:15" x14ac:dyDescent="0.3">
      <c r="O32" s="116"/>
    </row>
    <row r="33" spans="15:15" x14ac:dyDescent="0.3">
      <c r="O33" s="116"/>
    </row>
    <row r="34" spans="15:15" x14ac:dyDescent="0.3">
      <c r="O34" s="116"/>
    </row>
    <row r="35" spans="15:15" x14ac:dyDescent="0.3">
      <c r="O35" s="116"/>
    </row>
    <row r="36" spans="15:15" x14ac:dyDescent="0.3">
      <c r="O36" s="116"/>
    </row>
    <row r="37" spans="15:15" x14ac:dyDescent="0.3">
      <c r="O37" s="116"/>
    </row>
    <row r="38" spans="15:15" x14ac:dyDescent="0.3">
      <c r="O38" s="116"/>
    </row>
    <row r="39" spans="15:15" x14ac:dyDescent="0.3">
      <c r="O39" s="116"/>
    </row>
    <row r="40" spans="15:15" x14ac:dyDescent="0.3">
      <c r="O40" s="116"/>
    </row>
    <row r="41" spans="15:15" x14ac:dyDescent="0.3">
      <c r="O41" s="116"/>
    </row>
    <row r="42" spans="15:15" x14ac:dyDescent="0.3">
      <c r="O42" s="116"/>
    </row>
    <row r="43" spans="15:15" x14ac:dyDescent="0.3">
      <c r="O43" s="116"/>
    </row>
    <row r="44" spans="15:15" x14ac:dyDescent="0.3">
      <c r="O44" s="116"/>
    </row>
    <row r="45" spans="15:15" x14ac:dyDescent="0.3">
      <c r="O45" s="116"/>
    </row>
    <row r="46" spans="15:15" x14ac:dyDescent="0.3">
      <c r="O46" s="116"/>
    </row>
    <row r="47" spans="15:15" x14ac:dyDescent="0.3">
      <c r="O47" s="116"/>
    </row>
    <row r="48" spans="15:15" x14ac:dyDescent="0.3">
      <c r="O48" s="116"/>
    </row>
    <row r="49" spans="15:15" x14ac:dyDescent="0.3">
      <c r="O49" s="116"/>
    </row>
    <row r="50" spans="15:15" x14ac:dyDescent="0.3">
      <c r="O50" s="116"/>
    </row>
    <row r="51" spans="15:15" x14ac:dyDescent="0.3">
      <c r="O51" s="116"/>
    </row>
    <row r="52" spans="15:15" x14ac:dyDescent="0.3">
      <c r="O52" s="116"/>
    </row>
    <row r="53" spans="15:15" x14ac:dyDescent="0.3">
      <c r="O53" s="116"/>
    </row>
    <row r="54" spans="15:15" x14ac:dyDescent="0.3">
      <c r="O54" s="116"/>
    </row>
    <row r="55" spans="15:15" x14ac:dyDescent="0.3">
      <c r="O55" s="116"/>
    </row>
    <row r="56" spans="15:15" x14ac:dyDescent="0.3">
      <c r="O56" s="116"/>
    </row>
    <row r="57" spans="15:15" x14ac:dyDescent="0.3">
      <c r="O57" s="116"/>
    </row>
    <row r="58" spans="15:15" x14ac:dyDescent="0.3">
      <c r="O58" s="116"/>
    </row>
    <row r="59" spans="15:15" x14ac:dyDescent="0.3">
      <c r="O59" s="116"/>
    </row>
    <row r="60" spans="15:15" x14ac:dyDescent="0.3">
      <c r="O60" s="116"/>
    </row>
    <row r="61" spans="15:15" x14ac:dyDescent="0.3">
      <c r="O61" s="116"/>
    </row>
    <row r="62" spans="15:15" x14ac:dyDescent="0.3">
      <c r="O62" s="116"/>
    </row>
    <row r="63" spans="15:15" x14ac:dyDescent="0.3">
      <c r="O63" s="116"/>
    </row>
    <row r="64" spans="15:15" x14ac:dyDescent="0.3">
      <c r="O64" s="116"/>
    </row>
    <row r="65" spans="15:15" x14ac:dyDescent="0.3">
      <c r="O65" s="116"/>
    </row>
    <row r="66" spans="15:15" x14ac:dyDescent="0.3">
      <c r="O66" s="116"/>
    </row>
    <row r="67" spans="15:15" x14ac:dyDescent="0.3">
      <c r="O67" s="116"/>
    </row>
    <row r="68" spans="15:15" x14ac:dyDescent="0.3">
      <c r="O68" s="116"/>
    </row>
    <row r="69" spans="15:15" x14ac:dyDescent="0.3">
      <c r="O69" s="116"/>
    </row>
    <row r="70" spans="15:15" x14ac:dyDescent="0.3">
      <c r="O70" s="116"/>
    </row>
    <row r="71" spans="15:15" x14ac:dyDescent="0.3">
      <c r="O71" s="116"/>
    </row>
    <row r="72" spans="15:15" x14ac:dyDescent="0.3">
      <c r="O72" s="116"/>
    </row>
    <row r="73" spans="15:15" x14ac:dyDescent="0.3">
      <c r="O73" s="116"/>
    </row>
    <row r="74" spans="15:15" x14ac:dyDescent="0.3">
      <c r="O74" s="116"/>
    </row>
    <row r="75" spans="15:15" x14ac:dyDescent="0.3">
      <c r="O75" s="116"/>
    </row>
    <row r="76" spans="15:15" x14ac:dyDescent="0.3">
      <c r="O76" s="116"/>
    </row>
    <row r="77" spans="15:15" x14ac:dyDescent="0.3">
      <c r="O77" s="116"/>
    </row>
    <row r="78" spans="15:15" x14ac:dyDescent="0.3">
      <c r="O78" s="116"/>
    </row>
    <row r="79" spans="15:15" x14ac:dyDescent="0.3">
      <c r="O79" s="116"/>
    </row>
    <row r="80" spans="15:15" x14ac:dyDescent="0.3">
      <c r="O80" s="116"/>
    </row>
    <row r="81" spans="15:15" x14ac:dyDescent="0.3">
      <c r="O81" s="116"/>
    </row>
    <row r="82" spans="15:15" x14ac:dyDescent="0.3">
      <c r="O82" s="116"/>
    </row>
  </sheetData>
  <sheetProtection sheet="1"/>
  <mergeCells count="3">
    <mergeCell ref="B5:O5"/>
    <mergeCell ref="B16:O16"/>
    <mergeCell ref="A2:O2"/>
  </mergeCells>
  <phoneticPr fontId="0" type="noConversion"/>
  <printOptions horizontalCentered="1"/>
  <pageMargins left="0.78740157480314965" right="0.78740157480314965" top="1.0687500000000001" bottom="0.98425196850393704" header="0.78740157480314965" footer="0.78740157480314965"/>
  <pageSetup paperSize="9" scale="9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I164"/>
  <sheetViews>
    <sheetView zoomScale="120" zoomScaleNormal="120" zoomScaleSheetLayoutView="100" workbookViewId="0">
      <selection activeCell="E158" sqref="E158"/>
    </sheetView>
  </sheetViews>
  <sheetFormatPr defaultColWidth="9.33203125" defaultRowHeight="15.6" x14ac:dyDescent="0.3"/>
  <cols>
    <col min="1" max="1" width="9.44140625" style="391" customWidth="1"/>
    <col min="2" max="2" width="99.33203125" style="391" customWidth="1"/>
    <col min="3" max="3" width="21.6640625" style="392" customWidth="1"/>
    <col min="4" max="4" width="9" style="423" customWidth="1"/>
    <col min="5" max="16384" width="9.33203125" style="423"/>
  </cols>
  <sheetData>
    <row r="1" spans="1:3" ht="18.75" customHeight="1" x14ac:dyDescent="0.3">
      <c r="B1" s="1597" t="str">
        <f>CONCATENATE("1.4. melléklet ",ALAPADATOK!A7," ",ALAPADATOK!B7," ",ALAPADATOK!C7," ",ALAPADATOK!D7," ",ALAPADATOK!E7," ",ALAPADATOK!F7," ",ALAPADATOK!G7," ",ALAPADATOK!H7)</f>
        <v>1.4. melléklet a … / 2019 ( … ) önkormányzati rendelethez</v>
      </c>
      <c r="C1" s="1598"/>
    </row>
    <row r="2" spans="1:3" ht="21.9" customHeight="1" x14ac:dyDescent="0.3">
      <c r="A2" s="577"/>
      <c r="B2" s="653" t="str">
        <f>CONCATENATE(ALAPADATOK!A3)</f>
        <v>Hidegkút Község Önkormányzata</v>
      </c>
      <c r="C2" s="654"/>
    </row>
    <row r="3" spans="1:3" ht="21.9" customHeight="1" x14ac:dyDescent="0.3">
      <c r="A3" s="654"/>
      <c r="B3" s="653" t="s">
        <v>580</v>
      </c>
      <c r="C3" s="654"/>
    </row>
    <row r="4" spans="1:3" ht="21.9" customHeight="1" x14ac:dyDescent="0.3">
      <c r="A4" s="654"/>
      <c r="B4" s="653" t="s">
        <v>584</v>
      </c>
      <c r="C4" s="654"/>
    </row>
    <row r="5" spans="1:3" ht="21.9" customHeight="1" x14ac:dyDescent="0.3"/>
    <row r="6" spans="1:3" ht="15.15" customHeight="1" x14ac:dyDescent="0.3">
      <c r="A6" s="1596" t="s">
        <v>15</v>
      </c>
      <c r="B6" s="1596"/>
      <c r="C6" s="1596"/>
    </row>
    <row r="7" spans="1:3" ht="15.15" customHeight="1" thickBot="1" x14ac:dyDescent="0.35">
      <c r="A7" s="1595" t="s">
        <v>152</v>
      </c>
      <c r="B7" s="1595"/>
      <c r="C7" s="594" t="str">
        <f>CONCATENATE('KV_1.1.sz.mell.'!C7)</f>
        <v>Forintban!</v>
      </c>
    </row>
    <row r="8" spans="1:3" ht="24" customHeight="1" thickBot="1" x14ac:dyDescent="0.35">
      <c r="A8" s="23" t="s">
        <v>69</v>
      </c>
      <c r="B8" s="24" t="s">
        <v>17</v>
      </c>
      <c r="C8" s="39" t="str">
        <f>+CONCATENATE(LEFT(KV_ÖSSZEFÜGGÉSEK!A5,4),". évi előirányzat")</f>
        <v>2019. évi előirányzat</v>
      </c>
    </row>
    <row r="9" spans="1:3" s="424" customFormat="1" ht="12" customHeight="1" thickBot="1" x14ac:dyDescent="0.25">
      <c r="A9" s="581"/>
      <c r="B9" s="582" t="s">
        <v>493</v>
      </c>
      <c r="C9" s="583" t="s">
        <v>494</v>
      </c>
    </row>
    <row r="10" spans="1:3" s="425" customFormat="1" ht="12" customHeight="1" thickBot="1" x14ac:dyDescent="0.3">
      <c r="A10" s="20" t="s">
        <v>18</v>
      </c>
      <c r="B10" s="21" t="s">
        <v>252</v>
      </c>
      <c r="C10" s="307">
        <f>+C11+C12+C13+C14+C15+C16</f>
        <v>0</v>
      </c>
    </row>
    <row r="11" spans="1:3" s="425" customFormat="1" ht="12" customHeight="1" x14ac:dyDescent="0.25">
      <c r="A11" s="15" t="s">
        <v>98</v>
      </c>
      <c r="B11" s="426" t="s">
        <v>253</v>
      </c>
      <c r="C11" s="310"/>
    </row>
    <row r="12" spans="1:3" s="425" customFormat="1" ht="12" customHeight="1" x14ac:dyDescent="0.25">
      <c r="A12" s="14" t="s">
        <v>99</v>
      </c>
      <c r="B12" s="427" t="s">
        <v>254</v>
      </c>
      <c r="C12" s="309"/>
    </row>
    <row r="13" spans="1:3" s="425" customFormat="1" ht="12" customHeight="1" x14ac:dyDescent="0.25">
      <c r="A13" s="14" t="s">
        <v>100</v>
      </c>
      <c r="B13" s="427" t="s">
        <v>550</v>
      </c>
      <c r="C13" s="309"/>
    </row>
    <row r="14" spans="1:3" s="425" customFormat="1" ht="12" customHeight="1" x14ac:dyDescent="0.25">
      <c r="A14" s="14" t="s">
        <v>101</v>
      </c>
      <c r="B14" s="427" t="s">
        <v>256</v>
      </c>
      <c r="C14" s="309"/>
    </row>
    <row r="15" spans="1:3" s="425" customFormat="1" ht="12" customHeight="1" x14ac:dyDescent="0.25">
      <c r="A15" s="14" t="s">
        <v>148</v>
      </c>
      <c r="B15" s="303" t="s">
        <v>432</v>
      </c>
      <c r="C15" s="309"/>
    </row>
    <row r="16" spans="1:3" s="425" customFormat="1" ht="12" customHeight="1" thickBot="1" x14ac:dyDescent="0.3">
      <c r="A16" s="16" t="s">
        <v>102</v>
      </c>
      <c r="B16" s="304" t="s">
        <v>433</v>
      </c>
      <c r="C16" s="309"/>
    </row>
    <row r="17" spans="1:3" s="425" customFormat="1" ht="12" customHeight="1" thickBot="1" x14ac:dyDescent="0.3">
      <c r="A17" s="20" t="s">
        <v>19</v>
      </c>
      <c r="B17" s="302" t="s">
        <v>257</v>
      </c>
      <c r="C17" s="307">
        <f>+C18+C19+C20+C21+C22</f>
        <v>0</v>
      </c>
    </row>
    <row r="18" spans="1:3" s="425" customFormat="1" ht="12" customHeight="1" x14ac:dyDescent="0.25">
      <c r="A18" s="15" t="s">
        <v>104</v>
      </c>
      <c r="B18" s="426" t="s">
        <v>258</v>
      </c>
      <c r="C18" s="310"/>
    </row>
    <row r="19" spans="1:3" s="425" customFormat="1" ht="12" customHeight="1" x14ac:dyDescent="0.25">
      <c r="A19" s="14" t="s">
        <v>105</v>
      </c>
      <c r="B19" s="427" t="s">
        <v>259</v>
      </c>
      <c r="C19" s="309"/>
    </row>
    <row r="20" spans="1:3" s="425" customFormat="1" ht="12" customHeight="1" x14ac:dyDescent="0.25">
      <c r="A20" s="14" t="s">
        <v>106</v>
      </c>
      <c r="B20" s="427" t="s">
        <v>422</v>
      </c>
      <c r="C20" s="309"/>
    </row>
    <row r="21" spans="1:3" s="425" customFormat="1" ht="12" customHeight="1" x14ac:dyDescent="0.25">
      <c r="A21" s="14" t="s">
        <v>107</v>
      </c>
      <c r="B21" s="427" t="s">
        <v>423</v>
      </c>
      <c r="C21" s="309"/>
    </row>
    <row r="22" spans="1:3" s="425" customFormat="1" ht="12" customHeight="1" x14ac:dyDescent="0.25">
      <c r="A22" s="14" t="s">
        <v>108</v>
      </c>
      <c r="B22" s="427" t="s">
        <v>574</v>
      </c>
      <c r="C22" s="309"/>
    </row>
    <row r="23" spans="1:3" s="425" customFormat="1" ht="12" customHeight="1" thickBot="1" x14ac:dyDescent="0.3">
      <c r="A23" s="16" t="s">
        <v>117</v>
      </c>
      <c r="B23" s="304" t="s">
        <v>261</v>
      </c>
      <c r="C23" s="311"/>
    </row>
    <row r="24" spans="1:3" s="425" customFormat="1" ht="12" customHeight="1" thickBot="1" x14ac:dyDescent="0.3">
      <c r="A24" s="20" t="s">
        <v>20</v>
      </c>
      <c r="B24" s="21" t="s">
        <v>262</v>
      </c>
      <c r="C24" s="307">
        <f>+C25+C26+C27+C28+C29</f>
        <v>0</v>
      </c>
    </row>
    <row r="25" spans="1:3" s="425" customFormat="1" ht="12" customHeight="1" x14ac:dyDescent="0.25">
      <c r="A25" s="15" t="s">
        <v>87</v>
      </c>
      <c r="B25" s="426" t="s">
        <v>263</v>
      </c>
      <c r="C25" s="310"/>
    </row>
    <row r="26" spans="1:3" s="425" customFormat="1" ht="12" customHeight="1" x14ac:dyDescent="0.25">
      <c r="A26" s="14" t="s">
        <v>88</v>
      </c>
      <c r="B26" s="427" t="s">
        <v>264</v>
      </c>
      <c r="C26" s="309"/>
    </row>
    <row r="27" spans="1:3" s="425" customFormat="1" ht="12" customHeight="1" x14ac:dyDescent="0.25">
      <c r="A27" s="14" t="s">
        <v>89</v>
      </c>
      <c r="B27" s="427" t="s">
        <v>424</v>
      </c>
      <c r="C27" s="309"/>
    </row>
    <row r="28" spans="1:3" s="425" customFormat="1" ht="12" customHeight="1" x14ac:dyDescent="0.25">
      <c r="A28" s="14" t="s">
        <v>90</v>
      </c>
      <c r="B28" s="427" t="s">
        <v>425</v>
      </c>
      <c r="C28" s="309"/>
    </row>
    <row r="29" spans="1:3" s="425" customFormat="1" ht="12" customHeight="1" x14ac:dyDescent="0.25">
      <c r="A29" s="14" t="s">
        <v>171</v>
      </c>
      <c r="B29" s="427" t="s">
        <v>265</v>
      </c>
      <c r="C29" s="309"/>
    </row>
    <row r="30" spans="1:3" s="572" customFormat="1" ht="12" customHeight="1" thickBot="1" x14ac:dyDescent="0.3">
      <c r="A30" s="584" t="s">
        <v>172</v>
      </c>
      <c r="B30" s="570" t="s">
        <v>569</v>
      </c>
      <c r="C30" s="571"/>
    </row>
    <row r="31" spans="1:3" s="425" customFormat="1" ht="12" customHeight="1" thickBot="1" x14ac:dyDescent="0.3">
      <c r="A31" s="20" t="s">
        <v>173</v>
      </c>
      <c r="B31" s="21" t="s">
        <v>551</v>
      </c>
      <c r="C31" s="313">
        <f>SUM(C32:C38)</f>
        <v>0</v>
      </c>
    </row>
    <row r="32" spans="1:3" s="425" customFormat="1" ht="12" customHeight="1" x14ac:dyDescent="0.25">
      <c r="A32" s="15" t="s">
        <v>268</v>
      </c>
      <c r="B32" s="426" t="s">
        <v>555</v>
      </c>
      <c r="C32" s="310"/>
    </row>
    <row r="33" spans="1:3" s="425" customFormat="1" ht="12" customHeight="1" x14ac:dyDescent="0.25">
      <c r="A33" s="14" t="s">
        <v>269</v>
      </c>
      <c r="B33" s="427" t="s">
        <v>556</v>
      </c>
      <c r="C33" s="309"/>
    </row>
    <row r="34" spans="1:3" s="425" customFormat="1" ht="12" customHeight="1" x14ac:dyDescent="0.25">
      <c r="A34" s="14" t="s">
        <v>270</v>
      </c>
      <c r="B34" s="427" t="s">
        <v>557</v>
      </c>
      <c r="C34" s="309"/>
    </row>
    <row r="35" spans="1:3" s="425" customFormat="1" ht="12" customHeight="1" x14ac:dyDescent="0.25">
      <c r="A35" s="14" t="s">
        <v>271</v>
      </c>
      <c r="B35" s="427" t="s">
        <v>558</v>
      </c>
      <c r="C35" s="309"/>
    </row>
    <row r="36" spans="1:3" s="425" customFormat="1" ht="12" customHeight="1" x14ac:dyDescent="0.25">
      <c r="A36" s="14" t="s">
        <v>552</v>
      </c>
      <c r="B36" s="427" t="s">
        <v>272</v>
      </c>
      <c r="C36" s="309"/>
    </row>
    <row r="37" spans="1:3" s="425" customFormat="1" ht="12" customHeight="1" x14ac:dyDescent="0.25">
      <c r="A37" s="14" t="s">
        <v>553</v>
      </c>
      <c r="B37" s="427" t="s">
        <v>273</v>
      </c>
      <c r="C37" s="309"/>
    </row>
    <row r="38" spans="1:3" s="425" customFormat="1" ht="12" customHeight="1" thickBot="1" x14ac:dyDescent="0.3">
      <c r="A38" s="16" t="s">
        <v>554</v>
      </c>
      <c r="B38" s="525" t="s">
        <v>274</v>
      </c>
      <c r="C38" s="311"/>
    </row>
    <row r="39" spans="1:3" s="425" customFormat="1" ht="12" customHeight="1" thickBot="1" x14ac:dyDescent="0.3">
      <c r="A39" s="20" t="s">
        <v>22</v>
      </c>
      <c r="B39" s="21" t="s">
        <v>434</v>
      </c>
      <c r="C39" s="307">
        <f>SUM(C40:C50)</f>
        <v>0</v>
      </c>
    </row>
    <row r="40" spans="1:3" s="425" customFormat="1" ht="12" customHeight="1" x14ac:dyDescent="0.25">
      <c r="A40" s="15" t="s">
        <v>91</v>
      </c>
      <c r="B40" s="426" t="s">
        <v>277</v>
      </c>
      <c r="C40" s="310"/>
    </row>
    <row r="41" spans="1:3" s="425" customFormat="1" ht="12" customHeight="1" x14ac:dyDescent="0.25">
      <c r="A41" s="14" t="s">
        <v>92</v>
      </c>
      <c r="B41" s="427" t="s">
        <v>278</v>
      </c>
      <c r="C41" s="309"/>
    </row>
    <row r="42" spans="1:3" s="425" customFormat="1" ht="12" customHeight="1" x14ac:dyDescent="0.25">
      <c r="A42" s="14" t="s">
        <v>93</v>
      </c>
      <c r="B42" s="427" t="s">
        <v>279</v>
      </c>
      <c r="C42" s="309"/>
    </row>
    <row r="43" spans="1:3" s="425" customFormat="1" ht="12" customHeight="1" x14ac:dyDescent="0.25">
      <c r="A43" s="14" t="s">
        <v>175</v>
      </c>
      <c r="B43" s="427" t="s">
        <v>280</v>
      </c>
      <c r="C43" s="309"/>
    </row>
    <row r="44" spans="1:3" s="425" customFormat="1" ht="12" customHeight="1" x14ac:dyDescent="0.25">
      <c r="A44" s="14" t="s">
        <v>176</v>
      </c>
      <c r="B44" s="427" t="s">
        <v>281</v>
      </c>
      <c r="C44" s="309"/>
    </row>
    <row r="45" spans="1:3" s="425" customFormat="1" ht="12" customHeight="1" x14ac:dyDescent="0.25">
      <c r="A45" s="14" t="s">
        <v>177</v>
      </c>
      <c r="B45" s="427" t="s">
        <v>282</v>
      </c>
      <c r="C45" s="309"/>
    </row>
    <row r="46" spans="1:3" s="425" customFormat="1" ht="12" customHeight="1" x14ac:dyDescent="0.25">
      <c r="A46" s="14" t="s">
        <v>178</v>
      </c>
      <c r="B46" s="427" t="s">
        <v>283</v>
      </c>
      <c r="C46" s="309"/>
    </row>
    <row r="47" spans="1:3" s="425" customFormat="1" ht="12" customHeight="1" x14ac:dyDescent="0.25">
      <c r="A47" s="14" t="s">
        <v>179</v>
      </c>
      <c r="B47" s="427" t="s">
        <v>559</v>
      </c>
      <c r="C47" s="309"/>
    </row>
    <row r="48" spans="1:3" s="425" customFormat="1" ht="12" customHeight="1" x14ac:dyDescent="0.25">
      <c r="A48" s="14" t="s">
        <v>275</v>
      </c>
      <c r="B48" s="427" t="s">
        <v>285</v>
      </c>
      <c r="C48" s="312"/>
    </row>
    <row r="49" spans="1:3" s="425" customFormat="1" ht="12" customHeight="1" x14ac:dyDescent="0.25">
      <c r="A49" s="16" t="s">
        <v>276</v>
      </c>
      <c r="B49" s="428" t="s">
        <v>436</v>
      </c>
      <c r="C49" s="413"/>
    </row>
    <row r="50" spans="1:3" s="425" customFormat="1" ht="12" customHeight="1" thickBot="1" x14ac:dyDescent="0.3">
      <c r="A50" s="16" t="s">
        <v>435</v>
      </c>
      <c r="B50" s="304" t="s">
        <v>286</v>
      </c>
      <c r="C50" s="413"/>
    </row>
    <row r="51" spans="1:3" s="425" customFormat="1" ht="12" customHeight="1" thickBot="1" x14ac:dyDescent="0.3">
      <c r="A51" s="20" t="s">
        <v>23</v>
      </c>
      <c r="B51" s="21" t="s">
        <v>287</v>
      </c>
      <c r="C51" s="307">
        <f>SUM(C52:C56)</f>
        <v>0</v>
      </c>
    </row>
    <row r="52" spans="1:3" s="425" customFormat="1" ht="12" customHeight="1" x14ac:dyDescent="0.25">
      <c r="A52" s="15" t="s">
        <v>94</v>
      </c>
      <c r="B52" s="426" t="s">
        <v>291</v>
      </c>
      <c r="C52" s="470"/>
    </row>
    <row r="53" spans="1:3" s="425" customFormat="1" ht="12" customHeight="1" x14ac:dyDescent="0.25">
      <c r="A53" s="14" t="s">
        <v>95</v>
      </c>
      <c r="B53" s="427" t="s">
        <v>292</v>
      </c>
      <c r="C53" s="312"/>
    </row>
    <row r="54" spans="1:3" s="425" customFormat="1" ht="12" customHeight="1" x14ac:dyDescent="0.25">
      <c r="A54" s="14" t="s">
        <v>288</v>
      </c>
      <c r="B54" s="427" t="s">
        <v>293</v>
      </c>
      <c r="C54" s="312"/>
    </row>
    <row r="55" spans="1:3" s="425" customFormat="1" ht="12" customHeight="1" x14ac:dyDescent="0.25">
      <c r="A55" s="14" t="s">
        <v>289</v>
      </c>
      <c r="B55" s="427" t="s">
        <v>294</v>
      </c>
      <c r="C55" s="312"/>
    </row>
    <row r="56" spans="1:3" s="425" customFormat="1" ht="12" customHeight="1" thickBot="1" x14ac:dyDescent="0.3">
      <c r="A56" s="16" t="s">
        <v>290</v>
      </c>
      <c r="B56" s="304" t="s">
        <v>295</v>
      </c>
      <c r="C56" s="413"/>
    </row>
    <row r="57" spans="1:3" s="425" customFormat="1" ht="12" customHeight="1" thickBot="1" x14ac:dyDescent="0.3">
      <c r="A57" s="20" t="s">
        <v>180</v>
      </c>
      <c r="B57" s="21" t="s">
        <v>296</v>
      </c>
      <c r="C57" s="307">
        <f>SUM(C58:C60)</f>
        <v>0</v>
      </c>
    </row>
    <row r="58" spans="1:3" s="425" customFormat="1" ht="12" customHeight="1" x14ac:dyDescent="0.25">
      <c r="A58" s="15" t="s">
        <v>96</v>
      </c>
      <c r="B58" s="426" t="s">
        <v>297</v>
      </c>
      <c r="C58" s="310"/>
    </row>
    <row r="59" spans="1:3" s="425" customFormat="1" ht="12" customHeight="1" x14ac:dyDescent="0.25">
      <c r="A59" s="14" t="s">
        <v>97</v>
      </c>
      <c r="B59" s="427" t="s">
        <v>426</v>
      </c>
      <c r="C59" s="309"/>
    </row>
    <row r="60" spans="1:3" s="425" customFormat="1" ht="12" customHeight="1" x14ac:dyDescent="0.25">
      <c r="A60" s="14" t="s">
        <v>300</v>
      </c>
      <c r="B60" s="427" t="s">
        <v>298</v>
      </c>
      <c r="C60" s="309"/>
    </row>
    <row r="61" spans="1:3" s="425" customFormat="1" ht="12" customHeight="1" thickBot="1" x14ac:dyDescent="0.3">
      <c r="A61" s="16" t="s">
        <v>301</v>
      </c>
      <c r="B61" s="304" t="s">
        <v>299</v>
      </c>
      <c r="C61" s="311"/>
    </row>
    <row r="62" spans="1:3" s="425" customFormat="1" ht="12" customHeight="1" thickBot="1" x14ac:dyDescent="0.3">
      <c r="A62" s="20" t="s">
        <v>25</v>
      </c>
      <c r="B62" s="302" t="s">
        <v>302</v>
      </c>
      <c r="C62" s="307">
        <f>SUM(C63:C65)</f>
        <v>0</v>
      </c>
    </row>
    <row r="63" spans="1:3" s="425" customFormat="1" ht="12" customHeight="1" x14ac:dyDescent="0.25">
      <c r="A63" s="15" t="s">
        <v>181</v>
      </c>
      <c r="B63" s="426" t="s">
        <v>304</v>
      </c>
      <c r="C63" s="312"/>
    </row>
    <row r="64" spans="1:3" s="425" customFormat="1" ht="12" customHeight="1" x14ac:dyDescent="0.25">
      <c r="A64" s="14" t="s">
        <v>182</v>
      </c>
      <c r="B64" s="427" t="s">
        <v>427</v>
      </c>
      <c r="C64" s="312"/>
    </row>
    <row r="65" spans="1:3" s="425" customFormat="1" ht="12" customHeight="1" x14ac:dyDescent="0.25">
      <c r="A65" s="14" t="s">
        <v>231</v>
      </c>
      <c r="B65" s="427" t="s">
        <v>305</v>
      </c>
      <c r="C65" s="312"/>
    </row>
    <row r="66" spans="1:3" s="425" customFormat="1" ht="12" customHeight="1" thickBot="1" x14ac:dyDescent="0.3">
      <c r="A66" s="16" t="s">
        <v>303</v>
      </c>
      <c r="B66" s="304" t="s">
        <v>306</v>
      </c>
      <c r="C66" s="312"/>
    </row>
    <row r="67" spans="1:3" s="425" customFormat="1" ht="12" customHeight="1" thickBot="1" x14ac:dyDescent="0.3">
      <c r="A67" s="498" t="s">
        <v>476</v>
      </c>
      <c r="B67" s="21" t="s">
        <v>307</v>
      </c>
      <c r="C67" s="313">
        <f>+C10+C17+C24+C31+C39+C51+C57+C62</f>
        <v>0</v>
      </c>
    </row>
    <row r="68" spans="1:3" s="425" customFormat="1" ht="12" customHeight="1" thickBot="1" x14ac:dyDescent="0.3">
      <c r="A68" s="473" t="s">
        <v>308</v>
      </c>
      <c r="B68" s="302" t="s">
        <v>309</v>
      </c>
      <c r="C68" s="307">
        <f>SUM(C69:C71)</f>
        <v>0</v>
      </c>
    </row>
    <row r="69" spans="1:3" s="425" customFormat="1" ht="12" customHeight="1" x14ac:dyDescent="0.25">
      <c r="A69" s="15" t="s">
        <v>337</v>
      </c>
      <c r="B69" s="426" t="s">
        <v>310</v>
      </c>
      <c r="C69" s="312"/>
    </row>
    <row r="70" spans="1:3" s="425" customFormat="1" ht="12" customHeight="1" x14ac:dyDescent="0.25">
      <c r="A70" s="14" t="s">
        <v>346</v>
      </c>
      <c r="B70" s="427" t="s">
        <v>311</v>
      </c>
      <c r="C70" s="312"/>
    </row>
    <row r="71" spans="1:3" s="425" customFormat="1" ht="12" customHeight="1" thickBot="1" x14ac:dyDescent="0.3">
      <c r="A71" s="16" t="s">
        <v>347</v>
      </c>
      <c r="B71" s="492" t="s">
        <v>570</v>
      </c>
      <c r="C71" s="312"/>
    </row>
    <row r="72" spans="1:3" s="425" customFormat="1" ht="12" customHeight="1" thickBot="1" x14ac:dyDescent="0.3">
      <c r="A72" s="473" t="s">
        <v>313</v>
      </c>
      <c r="B72" s="302" t="s">
        <v>314</v>
      </c>
      <c r="C72" s="307">
        <f>SUM(C73:C76)</f>
        <v>0</v>
      </c>
    </row>
    <row r="73" spans="1:3" s="425" customFormat="1" ht="12" customHeight="1" x14ac:dyDescent="0.25">
      <c r="A73" s="15" t="s">
        <v>149</v>
      </c>
      <c r="B73" s="426" t="s">
        <v>315</v>
      </c>
      <c r="C73" s="312"/>
    </row>
    <row r="74" spans="1:3" s="425" customFormat="1" ht="12" customHeight="1" x14ac:dyDescent="0.25">
      <c r="A74" s="14" t="s">
        <v>150</v>
      </c>
      <c r="B74" s="427" t="s">
        <v>571</v>
      </c>
      <c r="C74" s="312"/>
    </row>
    <row r="75" spans="1:3" s="425" customFormat="1" ht="12" customHeight="1" x14ac:dyDescent="0.25">
      <c r="A75" s="16" t="s">
        <v>338</v>
      </c>
      <c r="B75" s="428" t="s">
        <v>316</v>
      </c>
      <c r="C75" s="413"/>
    </row>
    <row r="76" spans="1:3" s="425" customFormat="1" ht="12" customHeight="1" thickBot="1" x14ac:dyDescent="0.3">
      <c r="A76" s="18" t="s">
        <v>339</v>
      </c>
      <c r="B76" s="585" t="s">
        <v>572</v>
      </c>
      <c r="C76" s="586"/>
    </row>
    <row r="77" spans="1:3" s="425" customFormat="1" ht="12" customHeight="1" thickBot="1" x14ac:dyDescent="0.3">
      <c r="A77" s="473" t="s">
        <v>317</v>
      </c>
      <c r="B77" s="302" t="s">
        <v>318</v>
      </c>
      <c r="C77" s="307">
        <f>SUM(C78:C79)</f>
        <v>0</v>
      </c>
    </row>
    <row r="78" spans="1:3" s="425" customFormat="1" ht="12" customHeight="1" x14ac:dyDescent="0.25">
      <c r="A78" s="17" t="s">
        <v>340</v>
      </c>
      <c r="B78" s="1426" t="s">
        <v>319</v>
      </c>
      <c r="C78" s="1427"/>
    </row>
    <row r="79" spans="1:3" s="425" customFormat="1" ht="12" customHeight="1" thickBot="1" x14ac:dyDescent="0.3">
      <c r="A79" s="18" t="s">
        <v>341</v>
      </c>
      <c r="B79" s="585" t="s">
        <v>320</v>
      </c>
      <c r="C79" s="586"/>
    </row>
    <row r="80" spans="1:3" s="425" customFormat="1" ht="12" customHeight="1" thickBot="1" x14ac:dyDescent="0.3">
      <c r="A80" s="473" t="s">
        <v>321</v>
      </c>
      <c r="B80" s="302" t="s">
        <v>322</v>
      </c>
      <c r="C80" s="307">
        <f>SUM(C81:C83)</f>
        <v>0</v>
      </c>
    </row>
    <row r="81" spans="1:3" s="425" customFormat="1" ht="12" customHeight="1" x14ac:dyDescent="0.25">
      <c r="A81" s="15" t="s">
        <v>342</v>
      </c>
      <c r="B81" s="426" t="s">
        <v>323</v>
      </c>
      <c r="C81" s="312"/>
    </row>
    <row r="82" spans="1:3" s="425" customFormat="1" ht="12" customHeight="1" x14ac:dyDescent="0.25">
      <c r="A82" s="14" t="s">
        <v>343</v>
      </c>
      <c r="B82" s="427" t="s">
        <v>324</v>
      </c>
      <c r="C82" s="312"/>
    </row>
    <row r="83" spans="1:3" s="425" customFormat="1" ht="12" customHeight="1" thickBot="1" x14ac:dyDescent="0.3">
      <c r="A83" s="18" t="s">
        <v>344</v>
      </c>
      <c r="B83" s="585" t="s">
        <v>573</v>
      </c>
      <c r="C83" s="586"/>
    </row>
    <row r="84" spans="1:3" s="425" customFormat="1" ht="12" customHeight="1" thickBot="1" x14ac:dyDescent="0.3">
      <c r="A84" s="473" t="s">
        <v>325</v>
      </c>
      <c r="B84" s="302" t="s">
        <v>345</v>
      </c>
      <c r="C84" s="307">
        <f>SUM(C85:C88)</f>
        <v>0</v>
      </c>
    </row>
    <row r="85" spans="1:3" s="425" customFormat="1" ht="12" customHeight="1" x14ac:dyDescent="0.25">
      <c r="A85" s="430" t="s">
        <v>326</v>
      </c>
      <c r="B85" s="426" t="s">
        <v>327</v>
      </c>
      <c r="C85" s="312"/>
    </row>
    <row r="86" spans="1:3" s="425" customFormat="1" ht="12" customHeight="1" x14ac:dyDescent="0.25">
      <c r="A86" s="431" t="s">
        <v>328</v>
      </c>
      <c r="B86" s="427" t="s">
        <v>329</v>
      </c>
      <c r="C86" s="312"/>
    </row>
    <row r="87" spans="1:3" s="425" customFormat="1" ht="12" customHeight="1" x14ac:dyDescent="0.25">
      <c r="A87" s="431" t="s">
        <v>330</v>
      </c>
      <c r="B87" s="427" t="s">
        <v>331</v>
      </c>
      <c r="C87" s="312"/>
    </row>
    <row r="88" spans="1:3" s="425" customFormat="1" ht="12" customHeight="1" thickBot="1" x14ac:dyDescent="0.3">
      <c r="A88" s="432" t="s">
        <v>332</v>
      </c>
      <c r="B88" s="304" t="s">
        <v>333</v>
      </c>
      <c r="C88" s="312"/>
    </row>
    <row r="89" spans="1:3" s="425" customFormat="1" ht="12" customHeight="1" thickBot="1" x14ac:dyDescent="0.3">
      <c r="A89" s="473" t="s">
        <v>334</v>
      </c>
      <c r="B89" s="302" t="s">
        <v>475</v>
      </c>
      <c r="C89" s="471"/>
    </row>
    <row r="90" spans="1:3" s="425" customFormat="1" ht="13.5" customHeight="1" thickBot="1" x14ac:dyDescent="0.3">
      <c r="A90" s="473" t="s">
        <v>336</v>
      </c>
      <c r="B90" s="302" t="s">
        <v>335</v>
      </c>
      <c r="C90" s="471"/>
    </row>
    <row r="91" spans="1:3" s="425" customFormat="1" ht="15.75" customHeight="1" thickBot="1" x14ac:dyDescent="0.3">
      <c r="A91" s="473" t="s">
        <v>348</v>
      </c>
      <c r="B91" s="433" t="s">
        <v>478</v>
      </c>
      <c r="C91" s="313">
        <f>+C68+C72+C77+C80+C84+C90+C89</f>
        <v>0</v>
      </c>
    </row>
    <row r="92" spans="1:3" s="425" customFormat="1" ht="16.5" customHeight="1" thickBot="1" x14ac:dyDescent="0.3">
      <c r="A92" s="474" t="s">
        <v>477</v>
      </c>
      <c r="B92" s="434" t="s">
        <v>479</v>
      </c>
      <c r="C92" s="313">
        <f>+C67+C91</f>
        <v>0</v>
      </c>
    </row>
    <row r="93" spans="1:3" s="425" customFormat="1" ht="11.1" customHeight="1" x14ac:dyDescent="0.25">
      <c r="A93" s="5"/>
      <c r="B93" s="6"/>
      <c r="C93" s="314"/>
    </row>
    <row r="94" spans="1:3" ht="16.5" customHeight="1" x14ac:dyDescent="0.3">
      <c r="A94" s="1596" t="s">
        <v>47</v>
      </c>
      <c r="B94" s="1596"/>
      <c r="C94" s="1596"/>
    </row>
    <row r="95" spans="1:3" s="435" customFormat="1" ht="16.5" customHeight="1" thickBot="1" x14ac:dyDescent="0.35">
      <c r="A95" s="1593" t="s">
        <v>153</v>
      </c>
      <c r="B95" s="1593"/>
      <c r="C95" s="593" t="str">
        <f>C7</f>
        <v>Forintban!</v>
      </c>
    </row>
    <row r="96" spans="1:3" ht="38.1" customHeight="1" thickBot="1" x14ac:dyDescent="0.35">
      <c r="A96" s="578" t="s">
        <v>69</v>
      </c>
      <c r="B96" s="579" t="s">
        <v>48</v>
      </c>
      <c r="C96" s="580" t="str">
        <f>+C8</f>
        <v>2019. évi előirányzat</v>
      </c>
    </row>
    <row r="97" spans="1:3" s="424" customFormat="1" ht="12" customHeight="1" thickBot="1" x14ac:dyDescent="0.25">
      <c r="A97" s="578"/>
      <c r="B97" s="579" t="s">
        <v>493</v>
      </c>
      <c r="C97" s="580" t="s">
        <v>494</v>
      </c>
    </row>
    <row r="98" spans="1:3" ht="12" customHeight="1" thickBot="1" x14ac:dyDescent="0.35">
      <c r="A98" s="22" t="s">
        <v>18</v>
      </c>
      <c r="B98" s="28" t="s">
        <v>437</v>
      </c>
      <c r="C98" s="306">
        <f>C99+C100+C101+C102+C103+C116</f>
        <v>0</v>
      </c>
    </row>
    <row r="99" spans="1:3" ht="12" customHeight="1" x14ac:dyDescent="0.3">
      <c r="A99" s="17" t="s">
        <v>98</v>
      </c>
      <c r="B99" s="10" t="s">
        <v>49</v>
      </c>
      <c r="C99" s="308"/>
    </row>
    <row r="100" spans="1:3" ht="12" customHeight="1" x14ac:dyDescent="0.3">
      <c r="A100" s="14" t="s">
        <v>99</v>
      </c>
      <c r="B100" s="8" t="s">
        <v>183</v>
      </c>
      <c r="C100" s="309"/>
    </row>
    <row r="101" spans="1:3" ht="12" customHeight="1" x14ac:dyDescent="0.3">
      <c r="A101" s="14" t="s">
        <v>100</v>
      </c>
      <c r="B101" s="8" t="s">
        <v>140</v>
      </c>
      <c r="C101" s="311"/>
    </row>
    <row r="102" spans="1:3" ht="12" customHeight="1" x14ac:dyDescent="0.3">
      <c r="A102" s="14" t="s">
        <v>101</v>
      </c>
      <c r="B102" s="11" t="s">
        <v>184</v>
      </c>
      <c r="C102" s="311"/>
    </row>
    <row r="103" spans="1:3" ht="12" customHeight="1" x14ac:dyDescent="0.3">
      <c r="A103" s="14" t="s">
        <v>112</v>
      </c>
      <c r="B103" s="19" t="s">
        <v>185</v>
      </c>
      <c r="C103" s="311"/>
    </row>
    <row r="104" spans="1:3" ht="12" customHeight="1" x14ac:dyDescent="0.3">
      <c r="A104" s="14" t="s">
        <v>102</v>
      </c>
      <c r="B104" s="8" t="s">
        <v>442</v>
      </c>
      <c r="C104" s="311"/>
    </row>
    <row r="105" spans="1:3" ht="12" customHeight="1" x14ac:dyDescent="0.3">
      <c r="A105" s="14" t="s">
        <v>103</v>
      </c>
      <c r="B105" s="148" t="s">
        <v>441</v>
      </c>
      <c r="C105" s="311"/>
    </row>
    <row r="106" spans="1:3" ht="12" customHeight="1" x14ac:dyDescent="0.3">
      <c r="A106" s="14" t="s">
        <v>113</v>
      </c>
      <c r="B106" s="148" t="s">
        <v>440</v>
      </c>
      <c r="C106" s="311"/>
    </row>
    <row r="107" spans="1:3" ht="12" customHeight="1" x14ac:dyDescent="0.3">
      <c r="A107" s="14" t="s">
        <v>114</v>
      </c>
      <c r="B107" s="146" t="s">
        <v>351</v>
      </c>
      <c r="C107" s="311"/>
    </row>
    <row r="108" spans="1:3" ht="12" customHeight="1" x14ac:dyDescent="0.3">
      <c r="A108" s="14" t="s">
        <v>115</v>
      </c>
      <c r="B108" s="147" t="s">
        <v>352</v>
      </c>
      <c r="C108" s="311"/>
    </row>
    <row r="109" spans="1:3" ht="12" customHeight="1" x14ac:dyDescent="0.3">
      <c r="A109" s="14" t="s">
        <v>116</v>
      </c>
      <c r="B109" s="147" t="s">
        <v>353</v>
      </c>
      <c r="C109" s="311"/>
    </row>
    <row r="110" spans="1:3" ht="12" customHeight="1" x14ac:dyDescent="0.3">
      <c r="A110" s="14" t="s">
        <v>118</v>
      </c>
      <c r="B110" s="146" t="s">
        <v>354</v>
      </c>
      <c r="C110" s="311"/>
    </row>
    <row r="111" spans="1:3" ht="12" customHeight="1" x14ac:dyDescent="0.3">
      <c r="A111" s="14" t="s">
        <v>186</v>
      </c>
      <c r="B111" s="146" t="s">
        <v>355</v>
      </c>
      <c r="C111" s="311"/>
    </row>
    <row r="112" spans="1:3" ht="12" customHeight="1" x14ac:dyDescent="0.3">
      <c r="A112" s="14" t="s">
        <v>349</v>
      </c>
      <c r="B112" s="147" t="s">
        <v>356</v>
      </c>
      <c r="C112" s="311"/>
    </row>
    <row r="113" spans="1:3" ht="12" customHeight="1" x14ac:dyDescent="0.3">
      <c r="A113" s="13" t="s">
        <v>350</v>
      </c>
      <c r="B113" s="148" t="s">
        <v>357</v>
      </c>
      <c r="C113" s="311"/>
    </row>
    <row r="114" spans="1:3" ht="12" customHeight="1" x14ac:dyDescent="0.3">
      <c r="A114" s="14" t="s">
        <v>438</v>
      </c>
      <c r="B114" s="148" t="s">
        <v>358</v>
      </c>
      <c r="C114" s="311"/>
    </row>
    <row r="115" spans="1:3" ht="12" customHeight="1" x14ac:dyDescent="0.3">
      <c r="A115" s="16" t="s">
        <v>439</v>
      </c>
      <c r="B115" s="148" t="s">
        <v>359</v>
      </c>
      <c r="C115" s="311"/>
    </row>
    <row r="116" spans="1:3" ht="12" customHeight="1" x14ac:dyDescent="0.3">
      <c r="A116" s="14" t="s">
        <v>443</v>
      </c>
      <c r="B116" s="11" t="s">
        <v>50</v>
      </c>
      <c r="C116" s="309"/>
    </row>
    <row r="117" spans="1:3" ht="12" customHeight="1" x14ac:dyDescent="0.3">
      <c r="A117" s="14" t="s">
        <v>444</v>
      </c>
      <c r="B117" s="8" t="s">
        <v>446</v>
      </c>
      <c r="C117" s="309"/>
    </row>
    <row r="118" spans="1:3" ht="12" customHeight="1" thickBot="1" x14ac:dyDescent="0.35">
      <c r="A118" s="18" t="s">
        <v>445</v>
      </c>
      <c r="B118" s="496" t="s">
        <v>447</v>
      </c>
      <c r="C118" s="315"/>
    </row>
    <row r="119" spans="1:3" ht="12" customHeight="1" thickBot="1" x14ac:dyDescent="0.35">
      <c r="A119" s="493" t="s">
        <v>19</v>
      </c>
      <c r="B119" s="494" t="s">
        <v>360</v>
      </c>
      <c r="C119" s="495">
        <f>+C120+C122+C124</f>
        <v>0</v>
      </c>
    </row>
    <row r="120" spans="1:3" ht="12" customHeight="1" x14ac:dyDescent="0.3">
      <c r="A120" s="15" t="s">
        <v>104</v>
      </c>
      <c r="B120" s="8" t="s">
        <v>230</v>
      </c>
      <c r="C120" s="310"/>
    </row>
    <row r="121" spans="1:3" ht="12" customHeight="1" x14ac:dyDescent="0.3">
      <c r="A121" s="15" t="s">
        <v>105</v>
      </c>
      <c r="B121" s="12" t="s">
        <v>364</v>
      </c>
      <c r="C121" s="310"/>
    </row>
    <row r="122" spans="1:3" ht="12" customHeight="1" x14ac:dyDescent="0.3">
      <c r="A122" s="15" t="s">
        <v>106</v>
      </c>
      <c r="B122" s="12" t="s">
        <v>187</v>
      </c>
      <c r="C122" s="309"/>
    </row>
    <row r="123" spans="1:3" ht="12" customHeight="1" x14ac:dyDescent="0.3">
      <c r="A123" s="15" t="s">
        <v>107</v>
      </c>
      <c r="B123" s="12" t="s">
        <v>365</v>
      </c>
      <c r="C123" s="274"/>
    </row>
    <row r="124" spans="1:3" ht="12" customHeight="1" x14ac:dyDescent="0.3">
      <c r="A124" s="15" t="s">
        <v>108</v>
      </c>
      <c r="B124" s="304" t="s">
        <v>575</v>
      </c>
      <c r="C124" s="274"/>
    </row>
    <row r="125" spans="1:3" ht="12" customHeight="1" x14ac:dyDescent="0.3">
      <c r="A125" s="15" t="s">
        <v>117</v>
      </c>
      <c r="B125" s="303" t="s">
        <v>428</v>
      </c>
      <c r="C125" s="274"/>
    </row>
    <row r="126" spans="1:3" ht="12" customHeight="1" x14ac:dyDescent="0.3">
      <c r="A126" s="15" t="s">
        <v>119</v>
      </c>
      <c r="B126" s="422" t="s">
        <v>370</v>
      </c>
      <c r="C126" s="274"/>
    </row>
    <row r="127" spans="1:3" x14ac:dyDescent="0.3">
      <c r="A127" s="15" t="s">
        <v>188</v>
      </c>
      <c r="B127" s="147" t="s">
        <v>353</v>
      </c>
      <c r="C127" s="274"/>
    </row>
    <row r="128" spans="1:3" ht="12" customHeight="1" x14ac:dyDescent="0.3">
      <c r="A128" s="15" t="s">
        <v>189</v>
      </c>
      <c r="B128" s="147" t="s">
        <v>369</v>
      </c>
      <c r="C128" s="274"/>
    </row>
    <row r="129" spans="1:3" ht="12" customHeight="1" x14ac:dyDescent="0.3">
      <c r="A129" s="15" t="s">
        <v>190</v>
      </c>
      <c r="B129" s="147" t="s">
        <v>368</v>
      </c>
      <c r="C129" s="274"/>
    </row>
    <row r="130" spans="1:3" ht="12" customHeight="1" x14ac:dyDescent="0.3">
      <c r="A130" s="15" t="s">
        <v>361</v>
      </c>
      <c r="B130" s="147" t="s">
        <v>356</v>
      </c>
      <c r="C130" s="274"/>
    </row>
    <row r="131" spans="1:3" ht="12" customHeight="1" x14ac:dyDescent="0.3">
      <c r="A131" s="15" t="s">
        <v>362</v>
      </c>
      <c r="B131" s="147" t="s">
        <v>367</v>
      </c>
      <c r="C131" s="274"/>
    </row>
    <row r="132" spans="1:3" ht="16.2" thickBot="1" x14ac:dyDescent="0.35">
      <c r="A132" s="13" t="s">
        <v>363</v>
      </c>
      <c r="B132" s="147" t="s">
        <v>366</v>
      </c>
      <c r="C132" s="276"/>
    </row>
    <row r="133" spans="1:3" ht="12" customHeight="1" thickBot="1" x14ac:dyDescent="0.35">
      <c r="A133" s="20" t="s">
        <v>20</v>
      </c>
      <c r="B133" s="128" t="s">
        <v>448</v>
      </c>
      <c r="C133" s="307">
        <f>+C98+C119</f>
        <v>0</v>
      </c>
    </row>
    <row r="134" spans="1:3" ht="12" customHeight="1" thickBot="1" x14ac:dyDescent="0.35">
      <c r="A134" s="20" t="s">
        <v>21</v>
      </c>
      <c r="B134" s="128" t="s">
        <v>449</v>
      </c>
      <c r="C134" s="307">
        <f>+C135+C136+C137</f>
        <v>0</v>
      </c>
    </row>
    <row r="135" spans="1:3" ht="12" customHeight="1" x14ac:dyDescent="0.3">
      <c r="A135" s="15" t="s">
        <v>268</v>
      </c>
      <c r="B135" s="12" t="s">
        <v>456</v>
      </c>
      <c r="C135" s="274"/>
    </row>
    <row r="136" spans="1:3" ht="12" customHeight="1" x14ac:dyDescent="0.3">
      <c r="A136" s="15" t="s">
        <v>269</v>
      </c>
      <c r="B136" s="12" t="s">
        <v>457</v>
      </c>
      <c r="C136" s="274"/>
    </row>
    <row r="137" spans="1:3" ht="12" customHeight="1" thickBot="1" x14ac:dyDescent="0.35">
      <c r="A137" s="13" t="s">
        <v>270</v>
      </c>
      <c r="B137" s="12" t="s">
        <v>458</v>
      </c>
      <c r="C137" s="274"/>
    </row>
    <row r="138" spans="1:3" ht="12" customHeight="1" thickBot="1" x14ac:dyDescent="0.35">
      <c r="A138" s="20" t="s">
        <v>22</v>
      </c>
      <c r="B138" s="128" t="s">
        <v>450</v>
      </c>
      <c r="C138" s="307">
        <f>SUM(C139:C144)</f>
        <v>0</v>
      </c>
    </row>
    <row r="139" spans="1:3" ht="12" customHeight="1" x14ac:dyDescent="0.3">
      <c r="A139" s="15" t="s">
        <v>91</v>
      </c>
      <c r="B139" s="9" t="s">
        <v>459</v>
      </c>
      <c r="C139" s="274"/>
    </row>
    <row r="140" spans="1:3" ht="12" customHeight="1" x14ac:dyDescent="0.3">
      <c r="A140" s="15" t="s">
        <v>92</v>
      </c>
      <c r="B140" s="9" t="s">
        <v>451</v>
      </c>
      <c r="C140" s="274"/>
    </row>
    <row r="141" spans="1:3" ht="12" customHeight="1" x14ac:dyDescent="0.3">
      <c r="A141" s="15" t="s">
        <v>93</v>
      </c>
      <c r="B141" s="9" t="s">
        <v>452</v>
      </c>
      <c r="C141" s="274"/>
    </row>
    <row r="142" spans="1:3" ht="12" customHeight="1" x14ac:dyDescent="0.3">
      <c r="A142" s="15" t="s">
        <v>175</v>
      </c>
      <c r="B142" s="9" t="s">
        <v>453</v>
      </c>
      <c r="C142" s="274"/>
    </row>
    <row r="143" spans="1:3" ht="12" customHeight="1" x14ac:dyDescent="0.3">
      <c r="A143" s="13" t="s">
        <v>176</v>
      </c>
      <c r="B143" s="7" t="s">
        <v>454</v>
      </c>
      <c r="C143" s="276"/>
    </row>
    <row r="144" spans="1:3" ht="12" customHeight="1" thickBot="1" x14ac:dyDescent="0.35">
      <c r="A144" s="18" t="s">
        <v>177</v>
      </c>
      <c r="B144" s="860" t="s">
        <v>455</v>
      </c>
      <c r="C144" s="503"/>
    </row>
    <row r="145" spans="1:9" ht="12" customHeight="1" thickBot="1" x14ac:dyDescent="0.35">
      <c r="A145" s="20" t="s">
        <v>23</v>
      </c>
      <c r="B145" s="128" t="s">
        <v>463</v>
      </c>
      <c r="C145" s="313">
        <f>+C146+C147+C148+C149</f>
        <v>0</v>
      </c>
    </row>
    <row r="146" spans="1:9" ht="12" customHeight="1" x14ac:dyDescent="0.3">
      <c r="A146" s="15" t="s">
        <v>94</v>
      </c>
      <c r="B146" s="9" t="s">
        <v>371</v>
      </c>
      <c r="C146" s="274"/>
    </row>
    <row r="147" spans="1:9" ht="12" customHeight="1" x14ac:dyDescent="0.3">
      <c r="A147" s="15" t="s">
        <v>95</v>
      </c>
      <c r="B147" s="9" t="s">
        <v>372</v>
      </c>
      <c r="C147" s="274"/>
    </row>
    <row r="148" spans="1:9" ht="12" customHeight="1" x14ac:dyDescent="0.3">
      <c r="A148" s="13" t="s">
        <v>288</v>
      </c>
      <c r="B148" s="7" t="s">
        <v>464</v>
      </c>
      <c r="C148" s="276"/>
    </row>
    <row r="149" spans="1:9" ht="12" customHeight="1" thickBot="1" x14ac:dyDescent="0.35">
      <c r="A149" s="18" t="s">
        <v>289</v>
      </c>
      <c r="B149" s="860" t="s">
        <v>390</v>
      </c>
      <c r="C149" s="503"/>
    </row>
    <row r="150" spans="1:9" ht="12" customHeight="1" thickBot="1" x14ac:dyDescent="0.35">
      <c r="A150" s="20" t="s">
        <v>24</v>
      </c>
      <c r="B150" s="128" t="s">
        <v>465</v>
      </c>
      <c r="C150" s="316">
        <f>SUM(C151:C155)</f>
        <v>0</v>
      </c>
    </row>
    <row r="151" spans="1:9" ht="12" customHeight="1" x14ac:dyDescent="0.3">
      <c r="A151" s="15" t="s">
        <v>96</v>
      </c>
      <c r="B151" s="9" t="s">
        <v>460</v>
      </c>
      <c r="C151" s="274"/>
    </row>
    <row r="152" spans="1:9" ht="12" customHeight="1" x14ac:dyDescent="0.3">
      <c r="A152" s="15" t="s">
        <v>97</v>
      </c>
      <c r="B152" s="9" t="s">
        <v>467</v>
      </c>
      <c r="C152" s="274"/>
    </row>
    <row r="153" spans="1:9" ht="12" customHeight="1" x14ac:dyDescent="0.3">
      <c r="A153" s="15" t="s">
        <v>300</v>
      </c>
      <c r="B153" s="9" t="s">
        <v>462</v>
      </c>
      <c r="C153" s="274"/>
    </row>
    <row r="154" spans="1:9" ht="12" customHeight="1" x14ac:dyDescent="0.3">
      <c r="A154" s="15" t="s">
        <v>301</v>
      </c>
      <c r="B154" s="9" t="s">
        <v>518</v>
      </c>
      <c r="C154" s="274"/>
    </row>
    <row r="155" spans="1:9" ht="12" customHeight="1" thickBot="1" x14ac:dyDescent="0.35">
      <c r="A155" s="15" t="s">
        <v>466</v>
      </c>
      <c r="B155" s="9" t="s">
        <v>469</v>
      </c>
      <c r="C155" s="274"/>
    </row>
    <row r="156" spans="1:9" ht="12" customHeight="1" thickBot="1" x14ac:dyDescent="0.35">
      <c r="A156" s="20" t="s">
        <v>25</v>
      </c>
      <c r="B156" s="128" t="s">
        <v>470</v>
      </c>
      <c r="C156" s="497"/>
    </row>
    <row r="157" spans="1:9" ht="12" customHeight="1" thickBot="1" x14ac:dyDescent="0.35">
      <c r="A157" s="20" t="s">
        <v>26</v>
      </c>
      <c r="B157" s="128" t="s">
        <v>471</v>
      </c>
      <c r="C157" s="497"/>
    </row>
    <row r="158" spans="1:9" ht="15.15" customHeight="1" thickBot="1" x14ac:dyDescent="0.35">
      <c r="A158" s="20" t="s">
        <v>27</v>
      </c>
      <c r="B158" s="128" t="s">
        <v>473</v>
      </c>
      <c r="C158" s="587">
        <f>+C134+C138+C145+C150+C156+C157</f>
        <v>0</v>
      </c>
      <c r="F158" s="437"/>
      <c r="G158" s="438"/>
      <c r="H158" s="438"/>
      <c r="I158" s="438"/>
    </row>
    <row r="159" spans="1:9" s="425" customFormat="1" ht="17.25" customHeight="1" thickBot="1" x14ac:dyDescent="0.3">
      <c r="A159" s="305" t="s">
        <v>28</v>
      </c>
      <c r="B159" s="588" t="s">
        <v>472</v>
      </c>
      <c r="C159" s="587">
        <f>+C133+C158</f>
        <v>0</v>
      </c>
    </row>
    <row r="160" spans="1:9" ht="15.9" customHeight="1" x14ac:dyDescent="0.3">
      <c r="A160" s="589"/>
      <c r="B160" s="589"/>
      <c r="C160" s="652">
        <f>C92-C159</f>
        <v>0</v>
      </c>
    </row>
    <row r="161" spans="1:4" x14ac:dyDescent="0.3">
      <c r="A161" s="1594" t="s">
        <v>373</v>
      </c>
      <c r="B161" s="1594"/>
      <c r="C161" s="1594"/>
    </row>
    <row r="162" spans="1:4" ht="15.15" customHeight="1" thickBot="1" x14ac:dyDescent="0.35">
      <c r="A162" s="1595" t="s">
        <v>154</v>
      </c>
      <c r="B162" s="1595"/>
      <c r="C162" s="594" t="str">
        <f>C95</f>
        <v>Forintban!</v>
      </c>
    </row>
    <row r="163" spans="1:4" ht="13.5" customHeight="1" thickBot="1" x14ac:dyDescent="0.35">
      <c r="A163" s="20">
        <v>1</v>
      </c>
      <c r="B163" s="27" t="s">
        <v>474</v>
      </c>
      <c r="C163" s="307">
        <f>+C67-C133</f>
        <v>0</v>
      </c>
      <c r="D163" s="439"/>
    </row>
    <row r="164" spans="1:4" ht="27.75" customHeight="1" thickBot="1" x14ac:dyDescent="0.35">
      <c r="A164" s="20" t="s">
        <v>19</v>
      </c>
      <c r="B164" s="27" t="s">
        <v>480</v>
      </c>
      <c r="C164" s="307">
        <f>C91-C158</f>
        <v>0</v>
      </c>
    </row>
  </sheetData>
  <sheetProtection sheet="1"/>
  <mergeCells count="7">
    <mergeCell ref="A162:B162"/>
    <mergeCell ref="B1:C1"/>
    <mergeCell ref="A6:C6"/>
    <mergeCell ref="A7:B7"/>
    <mergeCell ref="A94:C94"/>
    <mergeCell ref="A95:B95"/>
    <mergeCell ref="A161:C161"/>
  </mergeCells>
  <printOptions horizontalCentered="1"/>
  <pageMargins left="0.6692913385826772" right="0.6692913385826772" top="0.86614173228346458" bottom="0.86614173228346458" header="0" footer="0"/>
  <pageSetup paperSize="9" scale="74" fitToHeight="2" orientation="portrait" r:id="rId1"/>
  <headerFooter alignWithMargins="0"/>
  <rowBreaks count="2" manualBreakCount="2">
    <brk id="67" max="2" man="1"/>
    <brk id="144" max="2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Munka3">
    <tabColor rgb="FF92D050"/>
    <pageSetUpPr fitToPage="1"/>
  </sheetPr>
  <dimension ref="A1:D26"/>
  <sheetViews>
    <sheetView zoomScale="120" zoomScaleNormal="120" zoomScalePageLayoutView="120" workbookViewId="0">
      <selection activeCell="C14" sqref="C14"/>
    </sheetView>
  </sheetViews>
  <sheetFormatPr defaultColWidth="9.33203125" defaultRowHeight="13.2" x14ac:dyDescent="0.25"/>
  <cols>
    <col min="1" max="1" width="13.77734375" style="47" customWidth="1"/>
    <col min="2" max="2" width="88.6640625" style="47" customWidth="1"/>
    <col min="3" max="3" width="16.77734375" style="47" customWidth="1"/>
    <col min="4" max="4" width="4.77734375" style="1526" customWidth="1"/>
    <col min="5" max="16384" width="9.33203125" style="47"/>
  </cols>
  <sheetData>
    <row r="1" spans="1:4" ht="47.25" customHeight="1" x14ac:dyDescent="0.25">
      <c r="B1" s="1674" t="str">
        <f>+CONCATENATE("A ",LEFT(KV_ÖSSZEFÜGGÉSEK!A5,4),". évi általános működés és ágazati feladatok támogatásának alakulása jogcímenként")</f>
        <v>A 2019. évi általános működés és ágazati feladatok támogatásának alakulása jogcímenként</v>
      </c>
      <c r="C1" s="1674"/>
      <c r="D1" s="1675" t="str">
        <f>CONCATENATE("5. tájékoztató tábla ",ALAPADATOK!A7," ",ALAPADATOK!B7," ",ALAPADATOK!C7," ",ALAPADATOK!D7," ",ALAPADATOK!E7," ",ALAPADATOK!F7," ",ALAPADATOK!G7," ",ALAPADATOK!H7)</f>
        <v>5. tájékoztató tábla a … / 2019 ( … ) önkormányzati rendelethez</v>
      </c>
    </row>
    <row r="2" spans="1:4" ht="22.5" customHeight="1" thickBot="1" x14ac:dyDescent="0.35">
      <c r="B2" s="386"/>
      <c r="C2" s="1523" t="s">
        <v>1133</v>
      </c>
      <c r="D2" s="1675"/>
    </row>
    <row r="3" spans="1:4" s="48" customFormat="1" ht="54" customHeight="1" thickBot="1" x14ac:dyDescent="0.3">
      <c r="A3" s="1524" t="s">
        <v>1134</v>
      </c>
      <c r="B3" s="301" t="s">
        <v>52</v>
      </c>
      <c r="C3" s="680" t="str">
        <f>+CONCATENATE(LEFT(KV_ÖSSZEFÜGGÉSEK!A5,4),". évi tervezett támogatás összesen")</f>
        <v>2019. évi tervezett támogatás összesen</v>
      </c>
      <c r="D3" s="1675"/>
    </row>
    <row r="4" spans="1:4" s="49" customFormat="1" ht="13.8" thickBot="1" x14ac:dyDescent="0.3">
      <c r="A4" s="1525" t="s">
        <v>493</v>
      </c>
      <c r="B4" s="191" t="s">
        <v>494</v>
      </c>
      <c r="C4" s="192" t="s">
        <v>495</v>
      </c>
      <c r="D4" s="1675"/>
    </row>
    <row r="5" spans="1:4" x14ac:dyDescent="0.25">
      <c r="A5" s="1578"/>
      <c r="B5" s="120" t="s">
        <v>1150</v>
      </c>
      <c r="C5" s="416">
        <v>1326850</v>
      </c>
      <c r="D5" s="1675"/>
    </row>
    <row r="6" spans="1:4" ht="12.75" customHeight="1" x14ac:dyDescent="0.25">
      <c r="A6" s="1579"/>
      <c r="B6" s="121" t="s">
        <v>1151</v>
      </c>
      <c r="C6" s="416">
        <v>1472000</v>
      </c>
      <c r="D6" s="1675"/>
    </row>
    <row r="7" spans="1:4" x14ac:dyDescent="0.25">
      <c r="A7" s="1579"/>
      <c r="B7" s="121" t="s">
        <v>1152</v>
      </c>
      <c r="C7" s="416">
        <v>100000</v>
      </c>
      <c r="D7" s="1675"/>
    </row>
    <row r="8" spans="1:4" x14ac:dyDescent="0.25">
      <c r="A8" s="1579"/>
      <c r="B8" s="121" t="s">
        <v>1153</v>
      </c>
      <c r="C8" s="416">
        <v>774070</v>
      </c>
      <c r="D8" s="1675"/>
    </row>
    <row r="9" spans="1:4" x14ac:dyDescent="0.25">
      <c r="A9" s="1579"/>
      <c r="B9" s="121" t="s">
        <v>1154</v>
      </c>
      <c r="C9" s="416">
        <v>1033321</v>
      </c>
      <c r="D9" s="1675"/>
    </row>
    <row r="10" spans="1:4" x14ac:dyDescent="0.25">
      <c r="A10" s="1579"/>
      <c r="B10" s="121" t="s">
        <v>1155</v>
      </c>
      <c r="C10" s="416">
        <v>247600</v>
      </c>
      <c r="D10" s="1675"/>
    </row>
    <row r="11" spans="1:4" x14ac:dyDescent="0.25">
      <c r="A11" s="1579"/>
      <c r="B11" s="121" t="s">
        <v>1156</v>
      </c>
      <c r="C11" s="416">
        <v>1280000</v>
      </c>
      <c r="D11" s="1675"/>
    </row>
    <row r="12" spans="1:4" x14ac:dyDescent="0.25">
      <c r="A12" s="1579"/>
      <c r="B12" s="121" t="s">
        <v>1157</v>
      </c>
      <c r="C12" s="416">
        <v>3100000</v>
      </c>
      <c r="D12" s="1675"/>
    </row>
    <row r="13" spans="1:4" ht="12.9" customHeight="1" x14ac:dyDescent="0.25">
      <c r="A13" s="1579"/>
      <c r="B13" s="121" t="s">
        <v>1158</v>
      </c>
      <c r="C13" s="416">
        <v>1800000</v>
      </c>
      <c r="D13" s="1675"/>
    </row>
    <row r="14" spans="1:4" x14ac:dyDescent="0.25">
      <c r="A14" s="1579"/>
      <c r="B14" s="121"/>
      <c r="C14" s="416"/>
      <c r="D14" s="1675"/>
    </row>
    <row r="15" spans="1:4" x14ac:dyDescent="0.25">
      <c r="A15" s="1579"/>
      <c r="B15" s="121"/>
      <c r="C15" s="416"/>
      <c r="D15" s="1675"/>
    </row>
    <row r="16" spans="1:4" x14ac:dyDescent="0.25">
      <c r="A16" s="1579"/>
      <c r="B16" s="121"/>
      <c r="C16" s="416"/>
      <c r="D16" s="1675"/>
    </row>
    <row r="17" spans="1:4" x14ac:dyDescent="0.25">
      <c r="A17" s="1579"/>
      <c r="B17" s="121"/>
      <c r="C17" s="416"/>
      <c r="D17" s="1675"/>
    </row>
    <row r="18" spans="1:4" x14ac:dyDescent="0.25">
      <c r="A18" s="1579"/>
      <c r="B18" s="121"/>
      <c r="C18" s="416"/>
      <c r="D18" s="1675"/>
    </row>
    <row r="19" spans="1:4" x14ac:dyDescent="0.25">
      <c r="A19" s="1579"/>
      <c r="B19" s="121"/>
      <c r="C19" s="416"/>
      <c r="D19" s="1675"/>
    </row>
    <row r="20" spans="1:4" x14ac:dyDescent="0.25">
      <c r="A20" s="1579"/>
      <c r="B20" s="121"/>
      <c r="C20" s="416"/>
      <c r="D20" s="1675"/>
    </row>
    <row r="21" spans="1:4" x14ac:dyDescent="0.25">
      <c r="A21" s="1579"/>
      <c r="B21" s="121"/>
      <c r="C21" s="416"/>
      <c r="D21" s="1675"/>
    </row>
    <row r="22" spans="1:4" x14ac:dyDescent="0.25">
      <c r="A22" s="1579"/>
      <c r="B22" s="121"/>
      <c r="C22" s="416"/>
      <c r="D22" s="1675"/>
    </row>
    <row r="23" spans="1:4" x14ac:dyDescent="0.25">
      <c r="A23" s="1579"/>
      <c r="B23" s="121"/>
      <c r="C23" s="416"/>
      <c r="D23" s="1675"/>
    </row>
    <row r="24" spans="1:4" ht="13.8" thickBot="1" x14ac:dyDescent="0.3">
      <c r="A24" s="1580"/>
      <c r="B24" s="122"/>
      <c r="C24" s="416"/>
      <c r="D24" s="1675"/>
    </row>
    <row r="25" spans="1:4" s="51" customFormat="1" ht="19.5" customHeight="1" thickBot="1" x14ac:dyDescent="0.3">
      <c r="A25" s="1581"/>
      <c r="B25" s="34" t="s">
        <v>53</v>
      </c>
      <c r="C25" s="50">
        <f>SUM(C5:C24)</f>
        <v>11133841</v>
      </c>
      <c r="D25" s="1675"/>
    </row>
    <row r="26" spans="1:4" x14ac:dyDescent="0.25">
      <c r="A26" s="1676" t="s">
        <v>1137</v>
      </c>
      <c r="B26" s="1676"/>
    </row>
  </sheetData>
  <sheetProtection sheet="1"/>
  <mergeCells count="3">
    <mergeCell ref="B1:C1"/>
    <mergeCell ref="D1:D25"/>
    <mergeCell ref="A26:B26"/>
  </mergeCells>
  <phoneticPr fontId="0" type="noConversion"/>
  <printOptions horizontalCentered="1"/>
  <pageMargins left="0.78740157480314965" right="0.78740157480314965" top="0.98425196850393704" bottom="0.98425196850393704" header="0.78740157480314965" footer="0.78740157480314965"/>
  <pageSetup paperSize="9" orientation="landscape" verticalDpi="30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</sheetPr>
  <dimension ref="A1:D40"/>
  <sheetViews>
    <sheetView topLeftCell="A22" zoomScale="120" zoomScaleNormal="120" workbookViewId="0">
      <selection activeCell="D12" sqref="D12"/>
    </sheetView>
  </sheetViews>
  <sheetFormatPr defaultRowHeight="13.2" x14ac:dyDescent="0.25"/>
  <cols>
    <col min="1" max="1" width="6.6640625" customWidth="1"/>
    <col min="2" max="2" width="43.33203125" customWidth="1"/>
    <col min="3" max="3" width="31.109375" customWidth="1"/>
    <col min="4" max="4" width="14.77734375" customWidth="1"/>
  </cols>
  <sheetData>
    <row r="1" spans="1:4" ht="14.4" x14ac:dyDescent="0.3">
      <c r="C1" s="664"/>
      <c r="D1" s="674" t="str">
        <f>CONCATENATE("6. tájékoztató tábla ",ALAPADATOK!A7," ",ALAPADATOK!B7," ",ALAPADATOK!C7," ",ALAPADATOK!D7," ",ALAPADATOK!E7," ",ALAPADATOK!F7," ",ALAPADATOK!G7," ",ALAPADATOK!H7)</f>
        <v>6. tájékoztató tábla a … / 2019 ( … ) önkormányzati rendelethez</v>
      </c>
    </row>
    <row r="2" spans="1:4" ht="45.15" customHeight="1" x14ac:dyDescent="0.3">
      <c r="A2" s="1680" t="str">
        <f>+CONCATENATE("K I M U T A T Á S",CHAR(10),"a ",LEFT(KV_ÖSSZEFÜGGÉSEK!A5,4),". évben céljelleggel juttatott támogatásokról")</f>
        <v>K I M U T A T Á S
a 2019. évben céljelleggel juttatott támogatásokról</v>
      </c>
      <c r="B2" s="1680"/>
      <c r="C2" s="1680"/>
      <c r="D2" s="1680"/>
    </row>
    <row r="3" spans="1:4" ht="17.25" customHeight="1" x14ac:dyDescent="0.3">
      <c r="A3" s="385"/>
      <c r="B3" s="385"/>
      <c r="C3" s="385"/>
      <c r="D3" s="385"/>
    </row>
    <row r="4" spans="1:4" ht="13.8" thickBot="1" x14ac:dyDescent="0.3">
      <c r="A4" s="213"/>
      <c r="B4" s="213"/>
      <c r="C4" s="1677" t="str">
        <f>'KV_4.sz.tájékoztató_t.'!O3</f>
        <v>Forintban!</v>
      </c>
      <c r="D4" s="1677"/>
    </row>
    <row r="5" spans="1:4" ht="42.75" customHeight="1" thickBot="1" x14ac:dyDescent="0.3">
      <c r="A5" s="387" t="s">
        <v>69</v>
      </c>
      <c r="B5" s="388" t="s">
        <v>125</v>
      </c>
      <c r="C5" s="388" t="s">
        <v>126</v>
      </c>
      <c r="D5" s="389" t="s">
        <v>14</v>
      </c>
    </row>
    <row r="6" spans="1:4" ht="15.9" customHeight="1" x14ac:dyDescent="0.25">
      <c r="A6" s="214" t="s">
        <v>18</v>
      </c>
      <c r="B6" s="29" t="s">
        <v>1168</v>
      </c>
      <c r="C6" s="29" t="s">
        <v>1169</v>
      </c>
      <c r="D6" s="564">
        <v>100000</v>
      </c>
    </row>
    <row r="7" spans="1:4" ht="15.9" customHeight="1" x14ac:dyDescent="0.25">
      <c r="A7" s="215" t="s">
        <v>19</v>
      </c>
      <c r="B7" s="30" t="s">
        <v>1170</v>
      </c>
      <c r="C7" s="30" t="s">
        <v>1171</v>
      </c>
      <c r="D7" s="565">
        <v>100000</v>
      </c>
    </row>
    <row r="8" spans="1:4" ht="15.9" customHeight="1" x14ac:dyDescent="0.25">
      <c r="A8" s="215" t="s">
        <v>20</v>
      </c>
      <c r="B8" s="30" t="s">
        <v>1172</v>
      </c>
      <c r="C8" s="30" t="s">
        <v>1173</v>
      </c>
      <c r="D8" s="565">
        <v>340000</v>
      </c>
    </row>
    <row r="9" spans="1:4" ht="15.9" customHeight="1" x14ac:dyDescent="0.25">
      <c r="A9" s="215" t="s">
        <v>21</v>
      </c>
      <c r="B9" s="30" t="s">
        <v>1174</v>
      </c>
      <c r="C9" s="30" t="s">
        <v>1175</v>
      </c>
      <c r="D9" s="565">
        <v>150000</v>
      </c>
    </row>
    <row r="10" spans="1:4" ht="15.9" customHeight="1" x14ac:dyDescent="0.25">
      <c r="A10" s="215" t="s">
        <v>22</v>
      </c>
      <c r="B10" s="30" t="s">
        <v>1176</v>
      </c>
      <c r="C10" s="30" t="s">
        <v>1177</v>
      </c>
      <c r="D10" s="565">
        <v>670000</v>
      </c>
    </row>
    <row r="11" spans="1:4" ht="15.9" customHeight="1" x14ac:dyDescent="0.25">
      <c r="A11" s="215" t="s">
        <v>23</v>
      </c>
      <c r="B11" s="30" t="s">
        <v>1178</v>
      </c>
      <c r="C11" s="30" t="s">
        <v>1179</v>
      </c>
      <c r="D11" s="565">
        <v>47863</v>
      </c>
    </row>
    <row r="12" spans="1:4" ht="15.9" customHeight="1" x14ac:dyDescent="0.25">
      <c r="A12" s="215" t="s">
        <v>24</v>
      </c>
      <c r="B12" s="30"/>
      <c r="C12" s="30"/>
      <c r="D12" s="565"/>
    </row>
    <row r="13" spans="1:4" ht="15.9" customHeight="1" x14ac:dyDescent="0.25">
      <c r="A13" s="215" t="s">
        <v>25</v>
      </c>
      <c r="B13" s="30"/>
      <c r="C13" s="30"/>
      <c r="D13" s="565"/>
    </row>
    <row r="14" spans="1:4" ht="15.9" customHeight="1" x14ac:dyDescent="0.25">
      <c r="A14" s="215" t="s">
        <v>26</v>
      </c>
      <c r="B14" s="30"/>
      <c r="C14" s="30"/>
      <c r="D14" s="565"/>
    </row>
    <row r="15" spans="1:4" ht="15.9" customHeight="1" x14ac:dyDescent="0.25">
      <c r="A15" s="215" t="s">
        <v>27</v>
      </c>
      <c r="B15" s="30"/>
      <c r="C15" s="30"/>
      <c r="D15" s="565"/>
    </row>
    <row r="16" spans="1:4" ht="15.9" customHeight="1" x14ac:dyDescent="0.25">
      <c r="A16" s="215" t="s">
        <v>28</v>
      </c>
      <c r="B16" s="30"/>
      <c r="C16" s="30"/>
      <c r="D16" s="565"/>
    </row>
    <row r="17" spans="1:4" ht="15.9" customHeight="1" x14ac:dyDescent="0.25">
      <c r="A17" s="215" t="s">
        <v>29</v>
      </c>
      <c r="B17" s="30"/>
      <c r="C17" s="30"/>
      <c r="D17" s="565"/>
    </row>
    <row r="18" spans="1:4" ht="15.9" customHeight="1" x14ac:dyDescent="0.25">
      <c r="A18" s="215" t="s">
        <v>30</v>
      </c>
      <c r="B18" s="30"/>
      <c r="C18" s="30"/>
      <c r="D18" s="565"/>
    </row>
    <row r="19" spans="1:4" ht="15.9" customHeight="1" x14ac:dyDescent="0.25">
      <c r="A19" s="215" t="s">
        <v>31</v>
      </c>
      <c r="B19" s="30"/>
      <c r="C19" s="30"/>
      <c r="D19" s="565"/>
    </row>
    <row r="20" spans="1:4" ht="15.9" customHeight="1" x14ac:dyDescent="0.25">
      <c r="A20" s="215" t="s">
        <v>32</v>
      </c>
      <c r="B20" s="30"/>
      <c r="C20" s="30"/>
      <c r="D20" s="565"/>
    </row>
    <row r="21" spans="1:4" ht="15.9" customHeight="1" x14ac:dyDescent="0.25">
      <c r="A21" s="215" t="s">
        <v>33</v>
      </c>
      <c r="B21" s="30"/>
      <c r="C21" s="30"/>
      <c r="D21" s="565"/>
    </row>
    <row r="22" spans="1:4" ht="15.9" customHeight="1" x14ac:dyDescent="0.25">
      <c r="A22" s="215" t="s">
        <v>34</v>
      </c>
      <c r="B22" s="30"/>
      <c r="C22" s="30"/>
      <c r="D22" s="565"/>
    </row>
    <row r="23" spans="1:4" ht="15.9" customHeight="1" x14ac:dyDescent="0.25">
      <c r="A23" s="215" t="s">
        <v>35</v>
      </c>
      <c r="B23" s="30"/>
      <c r="C23" s="30"/>
      <c r="D23" s="565"/>
    </row>
    <row r="24" spans="1:4" ht="15.9" customHeight="1" x14ac:dyDescent="0.25">
      <c r="A24" s="215" t="s">
        <v>36</v>
      </c>
      <c r="B24" s="30"/>
      <c r="C24" s="30"/>
      <c r="D24" s="565"/>
    </row>
    <row r="25" spans="1:4" ht="15.9" customHeight="1" x14ac:dyDescent="0.25">
      <c r="A25" s="215" t="s">
        <v>37</v>
      </c>
      <c r="B25" s="30"/>
      <c r="C25" s="30"/>
      <c r="D25" s="565"/>
    </row>
    <row r="26" spans="1:4" ht="15.9" customHeight="1" x14ac:dyDescent="0.25">
      <c r="A26" s="215" t="s">
        <v>38</v>
      </c>
      <c r="B26" s="30"/>
      <c r="C26" s="30"/>
      <c r="D26" s="565"/>
    </row>
    <row r="27" spans="1:4" ht="15.9" customHeight="1" x14ac:dyDescent="0.25">
      <c r="A27" s="215" t="s">
        <v>39</v>
      </c>
      <c r="B27" s="30"/>
      <c r="C27" s="30"/>
      <c r="D27" s="565"/>
    </row>
    <row r="28" spans="1:4" ht="15.9" customHeight="1" x14ac:dyDescent="0.25">
      <c r="A28" s="215" t="s">
        <v>40</v>
      </c>
      <c r="B28" s="30"/>
      <c r="C28" s="30"/>
      <c r="D28" s="565"/>
    </row>
    <row r="29" spans="1:4" ht="15.9" customHeight="1" x14ac:dyDescent="0.25">
      <c r="A29" s="215" t="s">
        <v>41</v>
      </c>
      <c r="B29" s="30"/>
      <c r="C29" s="30"/>
      <c r="D29" s="565"/>
    </row>
    <row r="30" spans="1:4" ht="15.9" customHeight="1" x14ac:dyDescent="0.25">
      <c r="A30" s="215" t="s">
        <v>42</v>
      </c>
      <c r="B30" s="30"/>
      <c r="C30" s="30"/>
      <c r="D30" s="565"/>
    </row>
    <row r="31" spans="1:4" ht="15.9" customHeight="1" x14ac:dyDescent="0.25">
      <c r="A31" s="215" t="s">
        <v>43</v>
      </c>
      <c r="B31" s="30"/>
      <c r="C31" s="30"/>
      <c r="D31" s="565"/>
    </row>
    <row r="32" spans="1:4" ht="15.9" customHeight="1" x14ac:dyDescent="0.25">
      <c r="A32" s="215" t="s">
        <v>44</v>
      </c>
      <c r="B32" s="30"/>
      <c r="C32" s="30"/>
      <c r="D32" s="565"/>
    </row>
    <row r="33" spans="1:4" ht="15.9" customHeight="1" x14ac:dyDescent="0.25">
      <c r="A33" s="215" t="s">
        <v>45</v>
      </c>
      <c r="B33" s="30"/>
      <c r="C33" s="30"/>
      <c r="D33" s="565"/>
    </row>
    <row r="34" spans="1:4" ht="15.9" customHeight="1" x14ac:dyDescent="0.25">
      <c r="A34" s="215" t="s">
        <v>46</v>
      </c>
      <c r="B34" s="30"/>
      <c r="C34" s="30"/>
      <c r="D34" s="565"/>
    </row>
    <row r="35" spans="1:4" ht="15.9" customHeight="1" x14ac:dyDescent="0.25">
      <c r="A35" s="215" t="s">
        <v>127</v>
      </c>
      <c r="B35" s="30"/>
      <c r="C35" s="30"/>
      <c r="D35" s="566"/>
    </row>
    <row r="36" spans="1:4" ht="15.9" customHeight="1" x14ac:dyDescent="0.25">
      <c r="A36" s="215" t="s">
        <v>128</v>
      </c>
      <c r="B36" s="30"/>
      <c r="C36" s="30"/>
      <c r="D36" s="566"/>
    </row>
    <row r="37" spans="1:4" ht="15.9" customHeight="1" x14ac:dyDescent="0.25">
      <c r="A37" s="215" t="s">
        <v>129</v>
      </c>
      <c r="B37" s="30"/>
      <c r="C37" s="30"/>
      <c r="D37" s="566"/>
    </row>
    <row r="38" spans="1:4" ht="15.9" customHeight="1" thickBot="1" x14ac:dyDescent="0.3">
      <c r="A38" s="216" t="s">
        <v>130</v>
      </c>
      <c r="B38" s="31"/>
      <c r="C38" s="31"/>
      <c r="D38" s="567"/>
    </row>
    <row r="39" spans="1:4" ht="15.9" customHeight="1" thickBot="1" x14ac:dyDescent="0.3">
      <c r="A39" s="1678" t="s">
        <v>53</v>
      </c>
      <c r="B39" s="1679"/>
      <c r="C39" s="217"/>
      <c r="D39" s="568">
        <f>SUM(D6:D38)</f>
        <v>1407863</v>
      </c>
    </row>
    <row r="40" spans="1:4" x14ac:dyDescent="0.25">
      <c r="A40" t="s">
        <v>202</v>
      </c>
    </row>
  </sheetData>
  <sheetProtection sheet="1"/>
  <mergeCells count="3">
    <mergeCell ref="C4:D4"/>
    <mergeCell ref="A39:B39"/>
    <mergeCell ref="A2:D2"/>
  </mergeCells>
  <phoneticPr fontId="29" type="noConversion"/>
  <conditionalFormatting sqref="D39">
    <cfRule type="cellIs" dxfId="8" priority="1" stopIfTrue="1" operator="equal">
      <formula>0</formula>
    </cfRule>
  </conditionalFormatting>
  <printOptions horizontalCentered="1"/>
  <pageMargins left="0.78740157480314965" right="0.78740157480314965" top="1.06" bottom="0.98425196850393704" header="0.78740157480314965" footer="0.78740157480314965"/>
  <pageSetup paperSize="9" scale="95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</sheetPr>
  <dimension ref="A1:G51"/>
  <sheetViews>
    <sheetView zoomScale="120" zoomScaleNormal="120" zoomScaleSheetLayoutView="100" workbookViewId="0">
      <selection activeCell="E36" sqref="E36"/>
    </sheetView>
  </sheetViews>
  <sheetFormatPr defaultColWidth="9.33203125" defaultRowHeight="15.6" x14ac:dyDescent="0.3"/>
  <cols>
    <col min="1" max="1" width="9" style="391" customWidth="1"/>
    <col min="2" max="2" width="66.33203125" style="391" bestFit="1" customWidth="1"/>
    <col min="3" max="3" width="15.44140625" style="392" customWidth="1"/>
    <col min="4" max="5" width="15.44140625" style="391" customWidth="1"/>
    <col min="6" max="6" width="9" style="423" customWidth="1"/>
    <col min="7" max="16384" width="9.33203125" style="423"/>
  </cols>
  <sheetData>
    <row r="1" spans="1:5" x14ac:dyDescent="0.3">
      <c r="C1" s="667"/>
      <c r="D1" s="664"/>
      <c r="E1" s="674" t="str">
        <f>CONCATENATE("7. tájékoztató tábla ",ALAPADATOK!A7," ",ALAPADATOK!B7," ",ALAPADATOK!C7," ",ALAPADATOK!D7," ",ALAPADATOK!E7," ",ALAPADATOK!F7," ",ALAPADATOK!G7," ",ALAPADATOK!H7)</f>
        <v>7. tájékoztató tábla a … / 2019 ( … ) önkormányzati rendelethez</v>
      </c>
    </row>
    <row r="2" spans="1:5" x14ac:dyDescent="0.3">
      <c r="A2" s="1681" t="str">
        <f>CONCATENATE(ALAPADATOK!A3)</f>
        <v>Hidegkút Község Önkormányzata</v>
      </c>
      <c r="B2" s="1682"/>
      <c r="C2" s="1682"/>
      <c r="D2" s="1682"/>
      <c r="E2" s="1682"/>
    </row>
    <row r="3" spans="1:5" x14ac:dyDescent="0.3">
      <c r="A3" s="1683" t="s">
        <v>611</v>
      </c>
      <c r="B3" s="1684"/>
      <c r="C3" s="1684"/>
      <c r="D3" s="1684"/>
      <c r="E3" s="1684"/>
    </row>
    <row r="4" spans="1:5" ht="15.9" customHeight="1" x14ac:dyDescent="0.3">
      <c r="A4" s="1596" t="s">
        <v>610</v>
      </c>
      <c r="B4" s="1596"/>
      <c r="C4" s="1596"/>
      <c r="D4" s="1596"/>
      <c r="E4" s="1596"/>
    </row>
    <row r="5" spans="1:5" ht="15.9" customHeight="1" thickBot="1" x14ac:dyDescent="0.35">
      <c r="A5" s="1595" t="s">
        <v>152</v>
      </c>
      <c r="B5" s="1595"/>
      <c r="D5" s="144"/>
      <c r="E5" s="317" t="str">
        <f>'KV_4.sz.tájékoztató_t.'!O3</f>
        <v>Forintban!</v>
      </c>
    </row>
    <row r="6" spans="1:5" ht="38.1" customHeight="1" thickBot="1" x14ac:dyDescent="0.35">
      <c r="A6" s="23" t="s">
        <v>69</v>
      </c>
      <c r="B6" s="24" t="s">
        <v>17</v>
      </c>
      <c r="C6" s="24" t="str">
        <f>+CONCATENATE(LEFT(KV_ÖSSZEFÜGGÉSEK!A5,4)+1,". évi")</f>
        <v>2020. évi</v>
      </c>
      <c r="D6" s="415" t="str">
        <f>+CONCATENATE(LEFT(KV_ÖSSZEFÜGGÉSEK!A5,4)+2,". évi")</f>
        <v>2021. évi</v>
      </c>
      <c r="E6" s="163" t="str">
        <f>+CONCATENATE(LEFT(KV_ÖSSZEFÜGGÉSEK!A5,4)+3,". évi")</f>
        <v>2022. évi</v>
      </c>
    </row>
    <row r="7" spans="1:5" s="424" customFormat="1" ht="12" customHeight="1" thickBot="1" x14ac:dyDescent="0.25">
      <c r="A7" s="32" t="s">
        <v>493</v>
      </c>
      <c r="B7" s="33" t="s">
        <v>494</v>
      </c>
      <c r="C7" s="33" t="s">
        <v>495</v>
      </c>
      <c r="D7" s="33" t="s">
        <v>497</v>
      </c>
      <c r="E7" s="458" t="s">
        <v>496</v>
      </c>
    </row>
    <row r="8" spans="1:5" s="425" customFormat="1" ht="12" customHeight="1" thickBot="1" x14ac:dyDescent="0.3">
      <c r="A8" s="20" t="s">
        <v>18</v>
      </c>
      <c r="B8" s="21" t="s">
        <v>531</v>
      </c>
      <c r="C8" s="475">
        <v>11130000</v>
      </c>
      <c r="D8" s="475">
        <v>11130000</v>
      </c>
      <c r="E8" s="476">
        <v>11130000</v>
      </c>
    </row>
    <row r="9" spans="1:5" s="425" customFormat="1" ht="12" customHeight="1" thickBot="1" x14ac:dyDescent="0.3">
      <c r="A9" s="20" t="s">
        <v>19</v>
      </c>
      <c r="B9" s="302" t="s">
        <v>375</v>
      </c>
      <c r="C9" s="475"/>
      <c r="D9" s="475"/>
      <c r="E9" s="476"/>
    </row>
    <row r="10" spans="1:5" s="425" customFormat="1" ht="12" customHeight="1" thickBot="1" x14ac:dyDescent="0.3">
      <c r="A10" s="20" t="s">
        <v>20</v>
      </c>
      <c r="B10" s="21" t="s">
        <v>382</v>
      </c>
      <c r="C10" s="475"/>
      <c r="D10" s="475"/>
      <c r="E10" s="476"/>
    </row>
    <row r="11" spans="1:5" s="425" customFormat="1" ht="12" customHeight="1" thickBot="1" x14ac:dyDescent="0.3">
      <c r="A11" s="20" t="s">
        <v>173</v>
      </c>
      <c r="B11" s="21" t="s">
        <v>267</v>
      </c>
      <c r="C11" s="414">
        <f>SUM(C12:C18)</f>
        <v>6950000</v>
      </c>
      <c r="D11" s="414">
        <f>SUM(D12:D18)</f>
        <v>6950000</v>
      </c>
      <c r="E11" s="457">
        <f>SUM(E12:E18)</f>
        <v>6950000</v>
      </c>
    </row>
    <row r="12" spans="1:5" s="425" customFormat="1" ht="12" customHeight="1" x14ac:dyDescent="0.25">
      <c r="A12" s="15" t="s">
        <v>268</v>
      </c>
      <c r="B12" s="426" t="s">
        <v>1159</v>
      </c>
      <c r="C12" s="409">
        <v>1300000</v>
      </c>
      <c r="D12" s="409">
        <v>1300000</v>
      </c>
      <c r="E12" s="275">
        <v>1300000</v>
      </c>
    </row>
    <row r="13" spans="1:5" s="425" customFormat="1" ht="12" customHeight="1" x14ac:dyDescent="0.25">
      <c r="A13" s="14" t="s">
        <v>269</v>
      </c>
      <c r="B13" s="427" t="s">
        <v>1160</v>
      </c>
      <c r="C13" s="408">
        <v>650000</v>
      </c>
      <c r="D13" s="408">
        <v>650000</v>
      </c>
      <c r="E13" s="274">
        <v>650000</v>
      </c>
    </row>
    <row r="14" spans="1:5" s="425" customFormat="1" ht="12" customHeight="1" x14ac:dyDescent="0.25">
      <c r="A14" s="14" t="s">
        <v>270</v>
      </c>
      <c r="B14" s="427" t="s">
        <v>557</v>
      </c>
      <c r="C14" s="408">
        <v>3500000</v>
      </c>
      <c r="D14" s="408">
        <v>3500000</v>
      </c>
      <c r="E14" s="274">
        <v>3500000</v>
      </c>
    </row>
    <row r="15" spans="1:5" s="425" customFormat="1" ht="12" customHeight="1" x14ac:dyDescent="0.25">
      <c r="A15" s="14" t="s">
        <v>271</v>
      </c>
      <c r="B15" s="427" t="s">
        <v>558</v>
      </c>
      <c r="C15" s="408"/>
      <c r="D15" s="408"/>
      <c r="E15" s="274"/>
    </row>
    <row r="16" spans="1:5" s="425" customFormat="1" ht="12" customHeight="1" x14ac:dyDescent="0.25">
      <c r="A16" s="14" t="s">
        <v>552</v>
      </c>
      <c r="B16" s="427" t="s">
        <v>272</v>
      </c>
      <c r="C16" s="408">
        <v>1500000</v>
      </c>
      <c r="D16" s="408">
        <v>1500000</v>
      </c>
      <c r="E16" s="274">
        <v>1500000</v>
      </c>
    </row>
    <row r="17" spans="1:6" s="425" customFormat="1" ht="12" customHeight="1" x14ac:dyDescent="0.25">
      <c r="A17" s="14" t="s">
        <v>553</v>
      </c>
      <c r="B17" s="427" t="s">
        <v>273</v>
      </c>
      <c r="C17" s="408"/>
      <c r="D17" s="408"/>
      <c r="E17" s="274"/>
    </row>
    <row r="18" spans="1:6" s="425" customFormat="1" ht="12" customHeight="1" thickBot="1" x14ac:dyDescent="0.3">
      <c r="A18" s="16" t="s">
        <v>554</v>
      </c>
      <c r="B18" s="428" t="s">
        <v>274</v>
      </c>
      <c r="C18" s="410"/>
      <c r="D18" s="410"/>
      <c r="E18" s="276"/>
    </row>
    <row r="19" spans="1:6" s="425" customFormat="1" ht="12" customHeight="1" thickBot="1" x14ac:dyDescent="0.3">
      <c r="A19" s="20" t="s">
        <v>22</v>
      </c>
      <c r="B19" s="21" t="s">
        <v>534</v>
      </c>
      <c r="C19" s="475">
        <v>150000</v>
      </c>
      <c r="D19" s="475">
        <v>150000</v>
      </c>
      <c r="E19" s="476">
        <v>150000</v>
      </c>
    </row>
    <row r="20" spans="1:6" s="425" customFormat="1" ht="12" customHeight="1" thickBot="1" x14ac:dyDescent="0.3">
      <c r="A20" s="20" t="s">
        <v>23</v>
      </c>
      <c r="B20" s="21" t="s">
        <v>10</v>
      </c>
      <c r="C20" s="475"/>
      <c r="D20" s="475"/>
      <c r="E20" s="476"/>
    </row>
    <row r="21" spans="1:6" s="425" customFormat="1" ht="12" customHeight="1" thickBot="1" x14ac:dyDescent="0.3">
      <c r="A21" s="20" t="s">
        <v>180</v>
      </c>
      <c r="B21" s="21" t="s">
        <v>533</v>
      </c>
      <c r="C21" s="475"/>
      <c r="D21" s="475"/>
      <c r="E21" s="476"/>
    </row>
    <row r="22" spans="1:6" s="425" customFormat="1" ht="12" customHeight="1" thickBot="1" x14ac:dyDescent="0.3">
      <c r="A22" s="20" t="s">
        <v>25</v>
      </c>
      <c r="B22" s="302" t="s">
        <v>532</v>
      </c>
      <c r="C22" s="475"/>
      <c r="D22" s="475"/>
      <c r="E22" s="476"/>
    </row>
    <row r="23" spans="1:6" s="425" customFormat="1" ht="12" customHeight="1" thickBot="1" x14ac:dyDescent="0.3">
      <c r="A23" s="20" t="s">
        <v>26</v>
      </c>
      <c r="B23" s="21" t="s">
        <v>307</v>
      </c>
      <c r="C23" s="414">
        <f>+C8+C9+C10+C11+C19+C20+C21+C22</f>
        <v>18230000</v>
      </c>
      <c r="D23" s="414">
        <f>+D8+D9+D10+D11+D19+D20+D21+D22</f>
        <v>18230000</v>
      </c>
      <c r="E23" s="313">
        <f>+E8+E9+E10+E11+E19+E20+E21+E22</f>
        <v>18230000</v>
      </c>
    </row>
    <row r="24" spans="1:6" s="425" customFormat="1" ht="12" customHeight="1" thickBot="1" x14ac:dyDescent="0.3">
      <c r="A24" s="20" t="s">
        <v>27</v>
      </c>
      <c r="B24" s="21" t="s">
        <v>535</v>
      </c>
      <c r="C24" s="521"/>
      <c r="D24" s="521"/>
      <c r="E24" s="522"/>
    </row>
    <row r="25" spans="1:6" s="425" customFormat="1" ht="12" customHeight="1" thickBot="1" x14ac:dyDescent="0.3">
      <c r="A25" s="20" t="s">
        <v>28</v>
      </c>
      <c r="B25" s="21" t="s">
        <v>536</v>
      </c>
      <c r="C25" s="414">
        <f>+C23+C24</f>
        <v>18230000</v>
      </c>
      <c r="D25" s="414">
        <f>+D23+D24</f>
        <v>18230000</v>
      </c>
      <c r="E25" s="457">
        <f>+E23+E24</f>
        <v>18230000</v>
      </c>
    </row>
    <row r="26" spans="1:6" s="425" customFormat="1" ht="12" customHeight="1" x14ac:dyDescent="0.25">
      <c r="A26" s="379"/>
      <c r="B26" s="380"/>
      <c r="C26" s="381"/>
      <c r="D26" s="518"/>
      <c r="E26" s="519"/>
    </row>
    <row r="27" spans="1:6" s="425" customFormat="1" ht="12" customHeight="1" x14ac:dyDescent="0.25">
      <c r="A27" s="1596" t="s">
        <v>47</v>
      </c>
      <c r="B27" s="1596"/>
      <c r="C27" s="1596"/>
      <c r="D27" s="1596"/>
      <c r="E27" s="1596"/>
    </row>
    <row r="28" spans="1:6" s="425" customFormat="1" ht="12" customHeight="1" thickBot="1" x14ac:dyDescent="0.3">
      <c r="A28" s="1593" t="s">
        <v>153</v>
      </c>
      <c r="B28" s="1593"/>
      <c r="C28" s="392"/>
      <c r="D28" s="144"/>
      <c r="E28" s="317" t="str">
        <f>E5</f>
        <v>Forintban!</v>
      </c>
    </row>
    <row r="29" spans="1:6" s="425" customFormat="1" ht="24" customHeight="1" thickBot="1" x14ac:dyDescent="0.3">
      <c r="A29" s="23" t="s">
        <v>16</v>
      </c>
      <c r="B29" s="24" t="s">
        <v>48</v>
      </c>
      <c r="C29" s="24" t="str">
        <f>+C6</f>
        <v>2020. évi</v>
      </c>
      <c r="D29" s="24" t="str">
        <f>+D6</f>
        <v>2021. évi</v>
      </c>
      <c r="E29" s="163" t="str">
        <f>+E6</f>
        <v>2022. évi</v>
      </c>
      <c r="F29" s="520"/>
    </row>
    <row r="30" spans="1:6" s="425" customFormat="1" ht="12" customHeight="1" thickBot="1" x14ac:dyDescent="0.3">
      <c r="A30" s="419" t="s">
        <v>493</v>
      </c>
      <c r="B30" s="420" t="s">
        <v>494</v>
      </c>
      <c r="C30" s="420" t="s">
        <v>495</v>
      </c>
      <c r="D30" s="420" t="s">
        <v>497</v>
      </c>
      <c r="E30" s="514" t="s">
        <v>496</v>
      </c>
      <c r="F30" s="520"/>
    </row>
    <row r="31" spans="1:6" s="425" customFormat="1" ht="15.15" customHeight="1" thickBot="1" x14ac:dyDescent="0.3">
      <c r="A31" s="20" t="s">
        <v>18</v>
      </c>
      <c r="B31" s="27" t="s">
        <v>537</v>
      </c>
      <c r="C31" s="475">
        <v>15000000</v>
      </c>
      <c r="D31" s="475">
        <v>15000000</v>
      </c>
      <c r="E31" s="471">
        <v>15000000</v>
      </c>
      <c r="F31" s="520"/>
    </row>
    <row r="32" spans="1:6" ht="12" customHeight="1" thickBot="1" x14ac:dyDescent="0.35">
      <c r="A32" s="493" t="s">
        <v>19</v>
      </c>
      <c r="B32" s="515" t="s">
        <v>542</v>
      </c>
      <c r="C32" s="516">
        <f>+C33+C34+C35</f>
        <v>2130000</v>
      </c>
      <c r="D32" s="516">
        <f>+D33+D34+D35</f>
        <v>2130000</v>
      </c>
      <c r="E32" s="517">
        <f>+E33+E34+E35</f>
        <v>2130000</v>
      </c>
    </row>
    <row r="33" spans="1:7" ht="12" customHeight="1" x14ac:dyDescent="0.3">
      <c r="A33" s="15" t="s">
        <v>104</v>
      </c>
      <c r="B33" s="8" t="s">
        <v>230</v>
      </c>
      <c r="C33" s="409">
        <v>1000000</v>
      </c>
      <c r="D33" s="409">
        <v>1000000</v>
      </c>
      <c r="E33" s="275">
        <v>1000000</v>
      </c>
    </row>
    <row r="34" spans="1:7" ht="12" customHeight="1" x14ac:dyDescent="0.3">
      <c r="A34" s="15" t="s">
        <v>105</v>
      </c>
      <c r="B34" s="12" t="s">
        <v>187</v>
      </c>
      <c r="C34" s="408">
        <v>1130000</v>
      </c>
      <c r="D34" s="408">
        <v>1130000</v>
      </c>
      <c r="E34" s="274">
        <v>1130000</v>
      </c>
    </row>
    <row r="35" spans="1:7" ht="12" customHeight="1" thickBot="1" x14ac:dyDescent="0.35">
      <c r="A35" s="15" t="s">
        <v>106</v>
      </c>
      <c r="B35" s="304" t="s">
        <v>232</v>
      </c>
      <c r="C35" s="408"/>
      <c r="D35" s="408"/>
      <c r="E35" s="274"/>
    </row>
    <row r="36" spans="1:7" ht="12" customHeight="1" thickBot="1" x14ac:dyDescent="0.35">
      <c r="A36" s="20" t="s">
        <v>20</v>
      </c>
      <c r="B36" s="128" t="s">
        <v>448</v>
      </c>
      <c r="C36" s="407">
        <f>+C31+C32</f>
        <v>17130000</v>
      </c>
      <c r="D36" s="407">
        <f>+D31+D32</f>
        <v>17130000</v>
      </c>
      <c r="E36" s="273">
        <f>+E31+E32</f>
        <v>17130000</v>
      </c>
    </row>
    <row r="37" spans="1:7" ht="15.15" customHeight="1" thickBot="1" x14ac:dyDescent="0.35">
      <c r="A37" s="20" t="s">
        <v>21</v>
      </c>
      <c r="B37" s="128" t="s">
        <v>538</v>
      </c>
      <c r="C37" s="523">
        <v>1100000</v>
      </c>
      <c r="D37" s="523">
        <v>1100000</v>
      </c>
      <c r="E37" s="524">
        <v>1100000</v>
      </c>
      <c r="F37" s="438"/>
    </row>
    <row r="38" spans="1:7" s="425" customFormat="1" ht="12.9" customHeight="1" thickBot="1" x14ac:dyDescent="0.3">
      <c r="A38" s="305" t="s">
        <v>22</v>
      </c>
      <c r="B38" s="390" t="s">
        <v>539</v>
      </c>
      <c r="C38" s="513">
        <f>+C36+C37</f>
        <v>18230000</v>
      </c>
      <c r="D38" s="513">
        <f>+D36+D37</f>
        <v>18230000</v>
      </c>
      <c r="E38" s="507">
        <f>+E36+E37</f>
        <v>18230000</v>
      </c>
    </row>
    <row r="39" spans="1:7" x14ac:dyDescent="0.3">
      <c r="C39" s="681">
        <f>C25-C38</f>
        <v>0</v>
      </c>
      <c r="D39" s="681">
        <f>D25-D38</f>
        <v>0</v>
      </c>
      <c r="E39" s="681">
        <f>E25-E38</f>
        <v>0</v>
      </c>
    </row>
    <row r="40" spans="1:7" x14ac:dyDescent="0.3">
      <c r="C40" s="391"/>
    </row>
    <row r="41" spans="1:7" x14ac:dyDescent="0.3">
      <c r="C41" s="391"/>
    </row>
    <row r="42" spans="1:7" ht="16.5" customHeight="1" x14ac:dyDescent="0.3">
      <c r="C42" s="391"/>
    </row>
    <row r="43" spans="1:7" x14ac:dyDescent="0.3">
      <c r="C43" s="391"/>
    </row>
    <row r="44" spans="1:7" x14ac:dyDescent="0.3">
      <c r="C44" s="391"/>
    </row>
    <row r="45" spans="1:7" s="391" customFormat="1" x14ac:dyDescent="0.3">
      <c r="F45" s="423"/>
      <c r="G45" s="423"/>
    </row>
    <row r="46" spans="1:7" s="391" customFormat="1" x14ac:dyDescent="0.3">
      <c r="F46" s="423"/>
      <c r="G46" s="423"/>
    </row>
    <row r="47" spans="1:7" s="391" customFormat="1" x14ac:dyDescent="0.3">
      <c r="F47" s="423"/>
      <c r="G47" s="423"/>
    </row>
    <row r="48" spans="1:7" s="391" customFormat="1" x14ac:dyDescent="0.3">
      <c r="F48" s="423"/>
      <c r="G48" s="423"/>
    </row>
    <row r="49" spans="6:7" s="391" customFormat="1" x14ac:dyDescent="0.3">
      <c r="F49" s="423"/>
      <c r="G49" s="423"/>
    </row>
    <row r="50" spans="6:7" s="391" customFormat="1" x14ac:dyDescent="0.3">
      <c r="F50" s="423"/>
      <c r="G50" s="423"/>
    </row>
    <row r="51" spans="6:7" s="391" customFormat="1" x14ac:dyDescent="0.3">
      <c r="F51" s="423"/>
      <c r="G51" s="423"/>
    </row>
  </sheetData>
  <mergeCells count="6">
    <mergeCell ref="A4:E4"/>
    <mergeCell ref="A5:B5"/>
    <mergeCell ref="A27:E27"/>
    <mergeCell ref="A28:B28"/>
    <mergeCell ref="A2:E2"/>
    <mergeCell ref="A3:E3"/>
  </mergeCells>
  <printOptions horizontalCentered="1"/>
  <pageMargins left="0.78740157480314965" right="0.78740157480314965" top="1.4566929133858268" bottom="0.86614173228346458" header="0.78740157480314965" footer="0.59055118110236227"/>
  <pageSetup paperSize="9" scale="75" fitToWidth="3" fitToHeight="2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2:C33"/>
  <sheetViews>
    <sheetView zoomScale="130" zoomScaleNormal="130" workbookViewId="0">
      <selection activeCell="D31" sqref="D31"/>
    </sheetView>
  </sheetViews>
  <sheetFormatPr defaultRowHeight="13.2" x14ac:dyDescent="0.25"/>
  <cols>
    <col min="1" max="1" width="24.109375" customWidth="1"/>
    <col min="2" max="2" width="105.44140625" customWidth="1"/>
    <col min="3" max="3" width="39" customWidth="1"/>
  </cols>
  <sheetData>
    <row r="2" spans="1:3" ht="17.399999999999999" x14ac:dyDescent="0.25">
      <c r="A2" s="1584" t="s">
        <v>585</v>
      </c>
      <c r="B2" s="1584"/>
      <c r="C2" s="1584"/>
    </row>
    <row r="3" spans="1:3" ht="13.8" x14ac:dyDescent="0.25">
      <c r="A3" s="597"/>
      <c r="B3" s="598"/>
      <c r="C3" s="597"/>
    </row>
    <row r="4" spans="1:3" ht="13.8" x14ac:dyDescent="0.25">
      <c r="A4" s="599" t="s">
        <v>621</v>
      </c>
      <c r="B4" s="600" t="s">
        <v>620</v>
      </c>
      <c r="C4" s="599" t="s">
        <v>586</v>
      </c>
    </row>
    <row r="5" spans="1:3" x14ac:dyDescent="0.25">
      <c r="A5" s="601"/>
      <c r="B5" s="601"/>
      <c r="C5" s="601"/>
    </row>
    <row r="6" spans="1:3" ht="17.399999999999999" x14ac:dyDescent="0.3">
      <c r="A6" s="1585" t="s">
        <v>692</v>
      </c>
      <c r="B6" s="1585"/>
      <c r="C6" s="1585"/>
    </row>
    <row r="7" spans="1:3" x14ac:dyDescent="0.25">
      <c r="A7" s="601" t="s">
        <v>622</v>
      </c>
      <c r="B7" s="601" t="s">
        <v>623</v>
      </c>
      <c r="C7" s="669" t="str">
        <f ca="1">HYPERLINK(SUBSTITUTE(CELL("address",RM_ALAPADATOK!A2),"'",""),SUBSTITUTE(MID(CELL("address",RM_ALAPADATOK!A2),SEARCH("]",CELL("address",RM_ALAPADATOK!A2),1)+1,LEN(CELL("address",RM_ALAPADATOK!A2))-SEARCH("]",CELL("address",RM_ALAPADATOK!A2),1)),"'",""))</f>
        <v>RM_ALAPADATOK!$A$2</v>
      </c>
    </row>
    <row r="8" spans="1:3" x14ac:dyDescent="0.25">
      <c r="A8" s="601" t="s">
        <v>624</v>
      </c>
      <c r="B8" s="601" t="s">
        <v>625</v>
      </c>
      <c r="C8" s="669" t="str">
        <f ca="1">HYPERLINK(SUBSTITUTE(CELL("address",RM_ÖSSZEFÜGGÉSEK!A1),"'",""),SUBSTITUTE(MID(CELL("address",RM_ÖSSZEFÜGGÉSEK!A1),SEARCH("]",CELL("address",RM_ÖSSZEFÜGGÉSEK!A1),1)+1,LEN(CELL("address",RM_ÖSSZEFÜGGÉSEK!A1))-SEARCH("]",CELL("address",RM_ÖSSZEFÜGGÉSEK!A1),1)),"'",""))</f>
        <v>RM_ÖSSZEFÜGGÉSEK!$A$1</v>
      </c>
    </row>
    <row r="9" spans="1:3" x14ac:dyDescent="0.25">
      <c r="A9" s="601" t="s">
        <v>626</v>
      </c>
      <c r="B9" s="601" t="s">
        <v>696</v>
      </c>
      <c r="C9" s="669" t="str">
        <f ca="1">HYPERLINK(SUBSTITUTE(CELL("address",'RM_1.1.sz.mell.'!A1),"'",""),SUBSTITUTE(MID(CELL("address",'RM_1.1.sz.mell.'!A1),SEARCH("]",CELL("address",'RM_1.1.sz.mell.'!A1),1)+1,LEN(CELL("address",'RM_1.1.sz.mell.'!A1))-SEARCH("]",CELL("address",'RM_1.1.sz.mell.'!A1),1)),"'",""))</f>
        <v>RM_1.1.sz.mell.!$A$1</v>
      </c>
    </row>
    <row r="10" spans="1:3" x14ac:dyDescent="0.25">
      <c r="A10" s="601" t="s">
        <v>628</v>
      </c>
      <c r="B10" s="601" t="s">
        <v>697</v>
      </c>
      <c r="C10" s="669" t="str">
        <f ca="1">HYPERLINK(SUBSTITUTE(CELL("address",'RM_1.2.sz.mell'!A1),"'",""),SUBSTITUTE(MID(CELL("address",'RM_1.2.sz.mell'!A1),SEARCH("]",CELL("address",'RM_1.2.sz.mell'!A1),1)+1,LEN(CELL("address",'RM_1.2.sz.mell'!A1))-SEARCH("]",CELL("address",'RM_1.2.sz.mell'!A1),1)),"'",""))</f>
        <v>RM_1.2.sz.mell!$A$1</v>
      </c>
    </row>
    <row r="11" spans="1:3" x14ac:dyDescent="0.25">
      <c r="A11" s="601" t="s">
        <v>629</v>
      </c>
      <c r="B11" s="601" t="s">
        <v>698</v>
      </c>
      <c r="C11" s="669" t="str">
        <f ca="1">HYPERLINK(SUBSTITUTE(CELL("address",'RM_1.3.sz.mell.'!A1),"'",""),SUBSTITUTE(MID(CELL("address",'RM_1.3.sz.mell.'!A1),SEARCH("]",CELL("address",'RM_1.3.sz.mell.'!A1),1)+1,LEN(CELL("address",'RM_1.3.sz.mell.'!A1))-SEARCH("]",CELL("address",'RM_1.3.sz.mell.'!A1),1)),"'",""))</f>
        <v>RM_1.3.sz.mell.!$A$1</v>
      </c>
    </row>
    <row r="12" spans="1:3" x14ac:dyDescent="0.25">
      <c r="A12" s="601" t="s">
        <v>632</v>
      </c>
      <c r="B12" s="601" t="s">
        <v>699</v>
      </c>
      <c r="C12" s="669" t="str">
        <f ca="1">HYPERLINK(SUBSTITUTE(CELL("address",'RM_1.4.sz.mell.'!A1),"'",""),SUBSTITUTE(MID(CELL("address",'RM_1.4.sz.mell.'!A1),SEARCH("]",CELL("address",'RM_1.4.sz.mell.'!A1),1)+1,LEN(CELL("address",'RM_1.4.sz.mell.'!A1))-SEARCH("]",CELL("address",'RM_1.4.sz.mell.'!A1),1)),"'",""))</f>
        <v>RM_1.4.sz.mell.!$A$1</v>
      </c>
    </row>
    <row r="13" spans="1:3" x14ac:dyDescent="0.25">
      <c r="A13" s="601" t="s">
        <v>634</v>
      </c>
      <c r="B13" s="601" t="s">
        <v>700</v>
      </c>
      <c r="C13" s="669" t="str">
        <f ca="1">HYPERLINK(SUBSTITUTE(CELL("address",'RM_2.1.sz.mell.'!A1),"'",""),SUBSTITUTE(MID(CELL("address",'RM_2.1.sz.mell.'!A1),SEARCH("]",CELL("address",'RM_2.1.sz.mell.'!A1),1)+1,LEN(CELL("address",'RM_2.1.sz.mell.'!A1))-SEARCH("]",CELL("address",'RM_2.1.sz.mell.'!A1),1)),"'",""))</f>
        <v>RM_2.1.sz.mell.!$A$1</v>
      </c>
    </row>
    <row r="14" spans="1:3" x14ac:dyDescent="0.25">
      <c r="A14" s="601" t="s">
        <v>636</v>
      </c>
      <c r="B14" s="601" t="s">
        <v>701</v>
      </c>
      <c r="C14" s="669" t="str">
        <f ca="1">HYPERLINK(SUBSTITUTE(CELL("address",'RM_2.2.sz.mell.'!A1),"'",""),SUBSTITUTE(MID(CELL("address",'RM_2.2.sz.mell.'!A1),SEARCH("]",CELL("address",'RM_2.2.sz.mell.'!A1),1)+1,LEN(CELL("address",'RM_2.2.sz.mell.'!A1))-SEARCH("]",CELL("address",'RM_2.2.sz.mell.'!A1),1)),"'",""))</f>
        <v>RM_2.2.sz.mell.!$A$1</v>
      </c>
    </row>
    <row r="15" spans="1:3" x14ac:dyDescent="0.25">
      <c r="A15" s="601" t="s">
        <v>638</v>
      </c>
      <c r="B15" s="601" t="s">
        <v>639</v>
      </c>
      <c r="C15" s="669" t="str">
        <f ca="1">HYPERLINK(SUBSTITUTE(CELL("address",RM_ELLENŐRZÉS!A1),"'",""),SUBSTITUTE(MID(CELL("address",RM_ELLENŐRZÉS!A1),SEARCH("]",CELL("address",RM_ELLENŐRZÉS!A1),1)+1,LEN(CELL("address",RM_ELLENŐRZÉS!A1))-SEARCH("]",CELL("address",RM_ELLENŐRZÉS!A1),1)),"'",""))</f>
        <v>RM_ELLENŐRZÉS!$A$1</v>
      </c>
    </row>
    <row r="16" spans="1:3" x14ac:dyDescent="0.25">
      <c r="A16" s="601" t="s">
        <v>640</v>
      </c>
      <c r="B16" s="601" t="s">
        <v>702</v>
      </c>
      <c r="C16" s="669" t="str">
        <f ca="1">HYPERLINK(SUBSTITUTE(CELL("address",'RM_3.sz.mell.'!A1),"'",""),SUBSTITUTE(MID(CELL("address",'RM_3.sz.mell.'!A1),SEARCH("]",CELL("address",'RM_3.sz.mell.'!A1),1)+1,LEN(CELL("address",'RM_3.sz.mell.'!A1))-SEARCH("]",CELL("address",'RM_3.sz.mell.'!A1),1)),"'",""))</f>
        <v>RM_3.sz.mell.!$A$1</v>
      </c>
    </row>
    <row r="17" spans="1:3" x14ac:dyDescent="0.25">
      <c r="A17" s="601" t="s">
        <v>642</v>
      </c>
      <c r="B17" s="601" t="s">
        <v>703</v>
      </c>
      <c r="C17" s="669" t="str">
        <f ca="1">HYPERLINK(SUBSTITUTE(CELL("address",'RM_4.sz.mell.'!A1),"'",""),SUBSTITUTE(MID(CELL("address",'RM_4.sz.mell.'!A1),SEARCH("]",CELL("address",'RM_4.sz.mell.'!A1),1)+1,LEN(CELL("address",'RM_4.sz.mell.'!A1))-SEARCH("]",CELL("address",'RM_4.sz.mell.'!A1),1)),"'",""))</f>
        <v>RM_4.sz.mell.!$A$1</v>
      </c>
    </row>
    <row r="18" spans="1:3" x14ac:dyDescent="0.25">
      <c r="A18" s="601" t="s">
        <v>704</v>
      </c>
      <c r="B18" s="601" t="s">
        <v>705</v>
      </c>
      <c r="C18" s="669" t="str">
        <f ca="1">HYPERLINK(SUBSTITUTE(CELL("address",'RM_5.1.sz.mell'!A1),"'",""),SUBSTITUTE(MID(CELL("address",'RM_5.1.sz.mell'!A1),SEARCH("]",CELL("address",'RM_5.1.sz.mell'!A1),1)+1,LEN(CELL("address",'RM_5.1.sz.mell'!A1))-SEARCH("]",CELL("address",'RM_5.1.sz.mell'!A1),1)),"'",""))</f>
        <v>RM_5.1.sz.mell!$A$1</v>
      </c>
    </row>
    <row r="19" spans="1:3" x14ac:dyDescent="0.25">
      <c r="A19" s="601" t="s">
        <v>706</v>
      </c>
      <c r="B19" s="601" t="s">
        <v>707</v>
      </c>
      <c r="C19" s="669" t="str">
        <f ca="1">HYPERLINK(SUBSTITUTE(CELL("address",'RM_5.1.1.sz.mell'!A1),"'",""),SUBSTITUTE(MID(CELL("address",'RM_5.1.1.sz.mell'!A1),SEARCH("]",CELL("address",'RM_5.1.1.sz.mell'!A1),1)+1,LEN(CELL("address",'RM_5.1.1.sz.mell'!A1))-SEARCH("]",CELL("address",'RM_5.1.1.sz.mell'!A1),1)),"'",""))</f>
        <v>RM_5.1.1.sz.mell!$A$1</v>
      </c>
    </row>
    <row r="20" spans="1:3" x14ac:dyDescent="0.25">
      <c r="A20" s="601" t="s">
        <v>708</v>
      </c>
      <c r="B20" s="601" t="s">
        <v>709</v>
      </c>
      <c r="C20" s="669" t="str">
        <f ca="1">HYPERLINK(SUBSTITUTE(CELL("address",'RM_5.1.2.sz.mell'!A1),"'",""),SUBSTITUTE(MID(CELL("address",'RM_5.1.2.sz.mell'!A1),SEARCH("]",CELL("address",'RM_5.1.2.sz.mell'!A1),1)+1,LEN(CELL("address",'RM_5.1.2.sz.mell'!A1))-SEARCH("]",CELL("address",'RM_5.1.2.sz.mell'!A1),1)),"'",""))</f>
        <v>RM_5.1.2.sz.mell!$A$1</v>
      </c>
    </row>
    <row r="21" spans="1:3" x14ac:dyDescent="0.25">
      <c r="A21" s="601" t="s">
        <v>710</v>
      </c>
      <c r="B21" s="601" t="s">
        <v>711</v>
      </c>
      <c r="C21" s="669" t="str">
        <f ca="1">HYPERLINK(SUBSTITUTE(CELL("address",'RM_5.1.3.sz.mell'!A1),"'",""),SUBSTITUTE(MID(CELL("address",'RM_5.1.3.sz.mell'!A1),SEARCH("]",CELL("address",'RM_5.1.3.sz.mell'!A1),1)+1,LEN(CELL("address",'RM_5.1.3.sz.mell'!A1))-SEARCH("]",CELL("address",'RM_5.1.3.sz.mell'!A1),1)),"'",""))</f>
        <v>RM_5.1.3.sz.mell!$A$1</v>
      </c>
    </row>
    <row r="22" spans="1:3" x14ac:dyDescent="0.25">
      <c r="A22" s="601" t="s">
        <v>712</v>
      </c>
      <c r="B22" s="601" t="str">
        <f>RM_ALAPADATOK!A11</f>
        <v>……………………. Polgármesteri /Közös Önkormányzati Hivatal</v>
      </c>
      <c r="C22" s="669" t="str">
        <f ca="1">HYPERLINK(SUBSTITUTE(CELL("address",'RM_5.2.sz.mell'!A1),"'",""),SUBSTITUTE(MID(CELL("address",'RM_5.2.sz.mell'!A1),SEARCH("]",CELL("address",'RM_5.2.sz.mell'!A1),1)+1,LEN(CELL("address",'RM_5.2.sz.mell'!A1))-SEARCH("]",CELL("address",'RM_5.2.sz.mell'!A1),1)),"'",""))</f>
        <v>RM_5.2.sz.mell!$A$1</v>
      </c>
    </row>
    <row r="23" spans="1:3" x14ac:dyDescent="0.25">
      <c r="A23" s="601" t="s">
        <v>713</v>
      </c>
      <c r="B23" t="str">
        <f>RM_ALAPADATOK!B13</f>
        <v>1 kvi név</v>
      </c>
      <c r="C23" s="669" t="str">
        <f ca="1">HYPERLINK(SUBSTITUTE(CELL("address",'RM_5.3.sz.mell'!A1),"'",""),SUBSTITUTE(MID(CELL("address",'RM_5.3.sz.mell'!A1),SEARCH("]",CELL("address",'RM_5.3.sz.mell'!A1),1)+1,LEN(CELL("address",'RM_5.3.sz.mell'!A1))-SEARCH("]",CELL("address",'RM_5.3.sz.mell'!A1),1)),"'",""))</f>
        <v>RM_5.3.sz.mell!$A$1</v>
      </c>
    </row>
    <row r="24" spans="1:3" x14ac:dyDescent="0.25">
      <c r="A24" s="601" t="s">
        <v>714</v>
      </c>
      <c r="B24" t="str">
        <f>RM_ALAPADATOK!B15</f>
        <v>2 kvi név</v>
      </c>
      <c r="C24" s="669" t="str">
        <f ca="1">HYPERLINK(SUBSTITUTE(CELL("address",'RM_5.4.sz.mell'!A1),"'",""),SUBSTITUTE(MID(CELL("address",'RM_5.4.sz.mell'!A1),SEARCH("]",CELL("address",'RM_5.4.sz.mell'!A1),1)+1,LEN(CELL("address",'RM_5.4.sz.mell'!A1))-SEARCH("]",CELL("address",'RM_5.4.sz.mell'!A1),1)),"'",""))</f>
        <v>RM_5.4.sz.mell!$A$1</v>
      </c>
    </row>
    <row r="25" spans="1:3" x14ac:dyDescent="0.25">
      <c r="A25" s="601" t="s">
        <v>715</v>
      </c>
      <c r="B25" t="str">
        <f>RM_ALAPADATOK!B17</f>
        <v>3 kvi név</v>
      </c>
      <c r="C25" s="669" t="str">
        <f ca="1">HYPERLINK(SUBSTITUTE(CELL("address",'RM_5.5.sz.mell'!A1),"'",""),SUBSTITUTE(MID(CELL("address",'RM_5.5.sz.mell'!A1),SEARCH("]",CELL("address",'RM_5.5.sz.mell'!A1),1)+1,LEN(CELL("address",'RM_5.5.sz.mell'!A1))-SEARCH("]",CELL("address",'RM_5.5.sz.mell'!A1),1)),"'",""))</f>
        <v>RM_5.5.sz.mell!$A$1</v>
      </c>
    </row>
    <row r="26" spans="1:3" x14ac:dyDescent="0.25">
      <c r="A26" s="601" t="s">
        <v>716</v>
      </c>
      <c r="B26" t="str">
        <f>RM_ALAPADATOK!B19</f>
        <v>4 kvi név</v>
      </c>
      <c r="C26" s="669" t="str">
        <f ca="1">HYPERLINK(SUBSTITUTE(CELL("address",'RM_5.6.sz.mell'!A1),"'",""),SUBSTITUTE(MID(CELL("address",'RM_5.6.sz.mell'!A1),SEARCH("]",CELL("address",'RM_5.6.sz.mell'!A1),1)+1,LEN(CELL("address",'RM_5.6.sz.mell'!A1))-SEARCH("]",CELL("address",'RM_5.6.sz.mell'!A1),1)),"'",""))</f>
        <v>RM_5.6.sz.mell!$A$1</v>
      </c>
    </row>
    <row r="27" spans="1:3" x14ac:dyDescent="0.25">
      <c r="A27" s="601" t="s">
        <v>717</v>
      </c>
      <c r="B27" t="str">
        <f>RM_ALAPADATOK!B21</f>
        <v>5 kvi név</v>
      </c>
      <c r="C27" s="669" t="str">
        <f ca="1">HYPERLINK(SUBSTITUTE(CELL("address",'RM_5.7.sz.mell'!A1),"'",""),SUBSTITUTE(MID(CELL("address",'RM_5.7.sz.mell'!A1),SEARCH("]",CELL("address",'RM_5.7.sz.mell'!A1),1)+1,LEN(CELL("address",'RM_5.7.sz.mell'!A1))-SEARCH("]",CELL("address",'RM_5.7.sz.mell'!A1),1)),"'",""))</f>
        <v>RM_5.7.sz.mell!$A$1</v>
      </c>
    </row>
    <row r="28" spans="1:3" x14ac:dyDescent="0.25">
      <c r="A28" s="601" t="s">
        <v>718</v>
      </c>
      <c r="B28" t="str">
        <f>RM_ALAPADATOK!B23</f>
        <v>6 kvi név</v>
      </c>
      <c r="C28" s="669" t="str">
        <f ca="1">HYPERLINK(SUBSTITUTE(CELL("address",'RM_5.8.sz.mell'!A1),"'",""),SUBSTITUTE(MID(CELL("address",'RM_5.8.sz.mell'!A1),SEARCH("]",CELL("address",'RM_5.8.sz.mell'!A1),1)+1,LEN(CELL("address",'RM_5.8.sz.mell'!A1))-SEARCH("]",CELL("address",'RM_5.8.sz.mell'!A1),1)),"'",""))</f>
        <v>RM_5.8.sz.mell!$A$1</v>
      </c>
    </row>
    <row r="29" spans="1:3" x14ac:dyDescent="0.25">
      <c r="A29" s="601" t="s">
        <v>719</v>
      </c>
      <c r="B29" t="str">
        <f>RM_ALAPADATOK!B25</f>
        <v>7 kvi név</v>
      </c>
      <c r="C29" s="669" t="str">
        <f ca="1">HYPERLINK(SUBSTITUTE(CELL("address",'RM_5.9.sz.mell'!A1),"'",""),SUBSTITUTE(MID(CELL("address",'RM_5.9.sz.mell'!A1),SEARCH("]",CELL("address",'RM_5.9.sz.mell'!A1),1)+1,LEN(CELL("address",'RM_5.9.sz.mell'!A1))-SEARCH("]",CELL("address",'RM_5.9.sz.mell'!A1),1)),"'",""))</f>
        <v>RM_5.9.sz.mell!$A$1</v>
      </c>
    </row>
    <row r="30" spans="1:3" x14ac:dyDescent="0.25">
      <c r="A30" s="601" t="s">
        <v>720</v>
      </c>
      <c r="B30" t="str">
        <f>RM_ALAPADATOK!B27</f>
        <v>8 kvi név</v>
      </c>
      <c r="C30" s="669" t="str">
        <f ca="1">HYPERLINK(SUBSTITUTE(CELL("address",'RM_5.10.sz.mell'!A1),"'",""),SUBSTITUTE(MID(CELL("address",'RM_5.10.sz.mell'!A1),SEARCH("]",CELL("address",'RM_5.10.sz.mell'!A1),1)+1,LEN(CELL("address",'RM_5.10.sz.mell'!A1))-SEARCH("]",CELL("address",'RM_5.10.sz.mell'!A1),1)),"'",""))</f>
        <v>RM_5.10.sz.mell!$A$1</v>
      </c>
    </row>
    <row r="31" spans="1:3" x14ac:dyDescent="0.25">
      <c r="A31" s="601" t="s">
        <v>721</v>
      </c>
      <c r="B31" t="str">
        <f>RM_ALAPADATOK!B29</f>
        <v>9 kvi név</v>
      </c>
      <c r="C31" s="669" t="str">
        <f ca="1">HYPERLINK(SUBSTITUTE(CELL("address",'RM_5.11.sz.mell'!A1),"'",""),SUBSTITUTE(MID(CELL("address",'RM_5.11.sz.mell'!A1),SEARCH("]",CELL("address",'RM_5.11.sz.mell'!A1),1)+1,LEN(CELL("address",'RM_5.11.sz.mell'!A1))-SEARCH("]",CELL("address",'RM_5.11.sz.mell'!A1),1)),"'",""))</f>
        <v>RM_5.11.sz.mell!$A$1</v>
      </c>
    </row>
    <row r="32" spans="1:3" x14ac:dyDescent="0.25">
      <c r="A32" s="601" t="s">
        <v>722</v>
      </c>
      <c r="B32" t="str">
        <f>RM_ALAPADATOK!B31</f>
        <v>10 kvi név</v>
      </c>
      <c r="C32" s="669" t="str">
        <f ca="1">HYPERLINK(SUBSTITUTE(CELL("address",'RM_5.12.sz.mell'!A1),"'",""),SUBSTITUTE(MID(CELL("address",'RM_5.12.sz.mell'!A1),SEARCH("]",CELL("address",'RM_5.12.sz.mell'!A1),1)+1,LEN(CELL("address",'RM_5.12.sz.mell'!A1))-SEARCH("]",CELL("address",'RM_5.12.sz.mell'!A1),1)),"'",""))</f>
        <v>RM_5.12.sz.mell!$A$1</v>
      </c>
    </row>
    <row r="33" spans="1:3" x14ac:dyDescent="0.25">
      <c r="A33" s="601" t="s">
        <v>646</v>
      </c>
      <c r="B33" t="str">
        <f>'RM_6.sz.mell'!B1</f>
        <v>A 2019. évi általános működés és ágazati feladatok támogatásának alakulása jogcímenként</v>
      </c>
      <c r="C33" s="669" t="str">
        <f ca="1">HYPERLINK(SUBSTITUTE(CELL("address",'RM_6.sz.mell'!A1),"'",""),SUBSTITUTE(MID(CELL("address",'RM_6.sz.mell'!A1),SEARCH("]",CELL("address",'RM_6.sz.mell'!A1),1)+1,LEN(CELL("address",'RM_6.sz.mell'!A1))-SEARCH("]",CELL("address",'RM_6.sz.mell'!A1),1)),"'",""))</f>
        <v>RM_6.sz.mell!$A$1</v>
      </c>
    </row>
  </sheetData>
  <sheetProtection sheet="1"/>
  <mergeCells count="2">
    <mergeCell ref="A2:C2"/>
    <mergeCell ref="A6:C6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J32"/>
  <sheetViews>
    <sheetView zoomScale="120" zoomScaleNormal="120" workbookViewId="0"/>
  </sheetViews>
  <sheetFormatPr defaultRowHeight="13.2" x14ac:dyDescent="0.25"/>
  <cols>
    <col min="1" max="1" width="35.33203125" customWidth="1"/>
    <col min="2" max="2" width="41.44140625" customWidth="1"/>
    <col min="3" max="3" width="1.6640625" bestFit="1" customWidth="1"/>
    <col min="4" max="4" width="5.109375" bestFit="1" customWidth="1"/>
    <col min="5" max="5" width="1.6640625" bestFit="1" customWidth="1"/>
    <col min="6" max="6" width="18.44140625" customWidth="1"/>
    <col min="7" max="7" width="1.6640625" bestFit="1" customWidth="1"/>
  </cols>
  <sheetData>
    <row r="1" spans="1:10" x14ac:dyDescent="0.25">
      <c r="A1" s="213"/>
      <c r="B1" s="213"/>
      <c r="C1" s="213"/>
      <c r="D1" s="213"/>
      <c r="E1" s="213"/>
      <c r="F1" s="213"/>
      <c r="G1" s="213"/>
      <c r="H1" s="213"/>
      <c r="I1" s="213"/>
      <c r="J1" s="213"/>
    </row>
    <row r="2" spans="1:10" ht="15.6" x14ac:dyDescent="0.3">
      <c r="A2" s="1685" t="s">
        <v>587</v>
      </c>
      <c r="B2" s="1685"/>
      <c r="C2" s="1685"/>
      <c r="D2" s="1685"/>
      <c r="E2" s="1685"/>
      <c r="F2" s="1685"/>
      <c r="G2" s="1685"/>
      <c r="H2" s="1685"/>
      <c r="I2" s="213"/>
      <c r="J2" s="213"/>
    </row>
    <row r="3" spans="1:10" ht="15.6" x14ac:dyDescent="0.3">
      <c r="A3" s="1686" t="str">
        <f>ALAPADATOK!A3</f>
        <v>Hidegkút Község Önkormányzata</v>
      </c>
      <c r="B3" s="1686"/>
      <c r="C3" s="1686"/>
      <c r="D3" s="1686"/>
      <c r="E3" s="1686"/>
      <c r="F3" s="1686"/>
      <c r="G3" s="1686"/>
      <c r="H3" s="1686"/>
      <c r="I3" s="213"/>
      <c r="J3" s="213"/>
    </row>
    <row r="4" spans="1:10" x14ac:dyDescent="0.25">
      <c r="A4" s="213"/>
      <c r="B4" s="213"/>
      <c r="C4" s="213"/>
      <c r="D4" s="213"/>
      <c r="E4" s="213"/>
      <c r="F4" s="213"/>
      <c r="G4" s="213"/>
      <c r="H4" s="213"/>
      <c r="I4" s="213"/>
      <c r="J4" s="213"/>
    </row>
    <row r="5" spans="1:10" x14ac:dyDescent="0.25">
      <c r="A5" s="213"/>
      <c r="B5" s="213"/>
      <c r="C5" s="213"/>
      <c r="D5" s="213"/>
      <c r="E5" s="213"/>
      <c r="F5" s="213"/>
      <c r="G5" s="213"/>
      <c r="H5" s="213"/>
      <c r="I5" s="213"/>
      <c r="J5" s="213"/>
    </row>
    <row r="6" spans="1:10" ht="13.8" x14ac:dyDescent="0.25">
      <c r="A6" s="1440" t="s">
        <v>695</v>
      </c>
      <c r="B6" s="213"/>
      <c r="C6" s="213"/>
      <c r="D6" s="213"/>
      <c r="E6" s="213"/>
      <c r="F6" s="213"/>
      <c r="G6" s="213"/>
      <c r="H6" s="213"/>
      <c r="I6" s="213"/>
      <c r="J6" s="213"/>
    </row>
    <row r="7" spans="1:10" x14ac:dyDescent="0.25">
      <c r="A7" s="1441" t="s">
        <v>668</v>
      </c>
      <c r="B7" s="683" t="s">
        <v>667</v>
      </c>
      <c r="C7" s="213" t="s">
        <v>664</v>
      </c>
      <c r="D7" s="213">
        <v>2019</v>
      </c>
      <c r="E7" s="213" t="s">
        <v>665</v>
      </c>
      <c r="F7" s="683" t="s">
        <v>1147</v>
      </c>
      <c r="G7" s="213" t="s">
        <v>666</v>
      </c>
      <c r="H7" s="213" t="s">
        <v>669</v>
      </c>
      <c r="I7" s="213"/>
      <c r="J7" s="213"/>
    </row>
    <row r="8" spans="1:10" x14ac:dyDescent="0.25">
      <c r="A8" s="213"/>
      <c r="B8" s="213"/>
      <c r="C8" s="213"/>
      <c r="D8" s="213"/>
      <c r="E8" s="213"/>
      <c r="F8" s="213"/>
      <c r="G8" s="213"/>
      <c r="H8" s="213"/>
      <c r="I8" s="213"/>
      <c r="J8" s="213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0" spans="1:10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</row>
    <row r="11" spans="1:10" ht="15.6" x14ac:dyDescent="0.3">
      <c r="A11" s="1686" t="str">
        <f>ALAPADATOK!A11</f>
        <v>……………………. Polgármesteri /Közös Önkormányzati Hivatal</v>
      </c>
      <c r="B11" s="1686"/>
      <c r="C11" s="1686"/>
      <c r="D11" s="1686"/>
      <c r="E11" s="1686"/>
      <c r="F11" s="1686"/>
      <c r="G11" s="1686"/>
      <c r="H11" s="1686"/>
      <c r="I11" s="213"/>
      <c r="J11" s="213"/>
    </row>
    <row r="12" spans="1:10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</row>
    <row r="13" spans="1:10" ht="13.8" x14ac:dyDescent="0.25">
      <c r="A13" s="688" t="s">
        <v>591</v>
      </c>
      <c r="B13" s="1687" t="str">
        <f>ALAPADATOK!B13</f>
        <v>1 kvi név</v>
      </c>
      <c r="C13" s="1687"/>
      <c r="D13" s="1687"/>
      <c r="E13" s="1687"/>
      <c r="F13" s="1687"/>
      <c r="G13" s="1687"/>
      <c r="H13" s="1687"/>
      <c r="I13" s="213"/>
      <c r="J13" s="213"/>
    </row>
    <row r="14" spans="1:10" ht="13.8" x14ac:dyDescent="0.25">
      <c r="A14" s="213"/>
      <c r="B14" s="1442"/>
      <c r="C14" s="213"/>
      <c r="D14" s="213"/>
      <c r="E14" s="213"/>
      <c r="F14" s="213"/>
      <c r="G14" s="213"/>
      <c r="H14" s="213"/>
      <c r="I14" s="213"/>
      <c r="J14" s="213"/>
    </row>
    <row r="15" spans="1:10" ht="13.8" x14ac:dyDescent="0.25">
      <c r="A15" s="688" t="s">
        <v>592</v>
      </c>
      <c r="B15" s="1687" t="str">
        <f>ALAPADATOK!B15</f>
        <v>2 kvi név</v>
      </c>
      <c r="C15" s="1687"/>
      <c r="D15" s="1687"/>
      <c r="E15" s="1687"/>
      <c r="F15" s="1687"/>
      <c r="G15" s="1687"/>
      <c r="H15" s="1687"/>
      <c r="I15" s="213"/>
      <c r="J15" s="213"/>
    </row>
    <row r="16" spans="1:10" ht="13.8" x14ac:dyDescent="0.25">
      <c r="A16" s="213"/>
      <c r="B16" s="1442"/>
      <c r="C16" s="213"/>
      <c r="D16" s="213"/>
      <c r="E16" s="213"/>
      <c r="F16" s="213"/>
      <c r="G16" s="213"/>
      <c r="H16" s="213"/>
      <c r="I16" s="213"/>
      <c r="J16" s="213"/>
    </row>
    <row r="17" spans="1:10" ht="13.8" x14ac:dyDescent="0.25">
      <c r="A17" s="688" t="s">
        <v>593</v>
      </c>
      <c r="B17" s="1687" t="str">
        <f>ALAPADATOK!B17</f>
        <v>3 kvi név</v>
      </c>
      <c r="C17" s="1687"/>
      <c r="D17" s="1687"/>
      <c r="E17" s="1687"/>
      <c r="F17" s="1687"/>
      <c r="G17" s="1687"/>
      <c r="H17" s="1687"/>
      <c r="I17" s="213"/>
      <c r="J17" s="213"/>
    </row>
    <row r="18" spans="1:10" ht="13.8" x14ac:dyDescent="0.25">
      <c r="A18" s="213"/>
      <c r="B18" s="1442"/>
      <c r="C18" s="213"/>
      <c r="D18" s="213"/>
      <c r="E18" s="213"/>
      <c r="F18" s="213"/>
      <c r="G18" s="213"/>
      <c r="H18" s="213"/>
      <c r="I18" s="213"/>
      <c r="J18" s="213"/>
    </row>
    <row r="19" spans="1:10" ht="13.8" x14ac:dyDescent="0.25">
      <c r="A19" s="688" t="s">
        <v>594</v>
      </c>
      <c r="B19" s="1687" t="str">
        <f>ALAPADATOK!B19</f>
        <v>4 kvi név</v>
      </c>
      <c r="C19" s="1687"/>
      <c r="D19" s="1687"/>
      <c r="E19" s="1687"/>
      <c r="F19" s="1687"/>
      <c r="G19" s="1687"/>
      <c r="H19" s="1687"/>
      <c r="I19" s="213"/>
      <c r="J19" s="213"/>
    </row>
    <row r="20" spans="1:10" ht="13.8" x14ac:dyDescent="0.25">
      <c r="A20" s="213"/>
      <c r="B20" s="1442"/>
      <c r="C20" s="213"/>
      <c r="D20" s="213"/>
      <c r="E20" s="213"/>
      <c r="F20" s="213"/>
      <c r="G20" s="213"/>
      <c r="H20" s="213"/>
      <c r="I20" s="213"/>
      <c r="J20" s="213"/>
    </row>
    <row r="21" spans="1:10" ht="13.8" x14ac:dyDescent="0.25">
      <c r="A21" s="688" t="s">
        <v>595</v>
      </c>
      <c r="B21" s="1687" t="str">
        <f>ALAPADATOK!B21</f>
        <v>5 kvi név</v>
      </c>
      <c r="C21" s="1687"/>
      <c r="D21" s="1687"/>
      <c r="E21" s="1687"/>
      <c r="F21" s="1687"/>
      <c r="G21" s="1687"/>
      <c r="H21" s="1687"/>
      <c r="I21" s="213"/>
      <c r="J21" s="213"/>
    </row>
    <row r="22" spans="1:10" ht="13.8" x14ac:dyDescent="0.25">
      <c r="A22" s="213"/>
      <c r="B22" s="1442"/>
      <c r="C22" s="213"/>
      <c r="D22" s="213"/>
      <c r="E22" s="213"/>
      <c r="F22" s="213"/>
      <c r="G22" s="213"/>
      <c r="H22" s="213"/>
      <c r="I22" s="213"/>
      <c r="J22" s="213"/>
    </row>
    <row r="23" spans="1:10" ht="13.8" x14ac:dyDescent="0.25">
      <c r="A23" s="688" t="s">
        <v>596</v>
      </c>
      <c r="B23" s="1687" t="str">
        <f>ALAPADATOK!B23</f>
        <v>6 kvi név</v>
      </c>
      <c r="C23" s="1687"/>
      <c r="D23" s="1687"/>
      <c r="E23" s="1687"/>
      <c r="F23" s="1687"/>
      <c r="G23" s="1687"/>
      <c r="H23" s="1687"/>
      <c r="I23" s="213"/>
      <c r="J23" s="213"/>
    </row>
    <row r="24" spans="1:10" ht="13.8" x14ac:dyDescent="0.25">
      <c r="A24" s="213"/>
      <c r="B24" s="1442"/>
      <c r="C24" s="213"/>
      <c r="D24" s="213"/>
      <c r="E24" s="213"/>
      <c r="F24" s="213"/>
      <c r="G24" s="213"/>
      <c r="H24" s="213"/>
      <c r="I24" s="213"/>
      <c r="J24" s="213"/>
    </row>
    <row r="25" spans="1:10" ht="13.8" x14ac:dyDescent="0.25">
      <c r="A25" s="688" t="s">
        <v>597</v>
      </c>
      <c r="B25" s="1687" t="str">
        <f>ALAPADATOK!B25</f>
        <v>7 kvi név</v>
      </c>
      <c r="C25" s="1687"/>
      <c r="D25" s="1687"/>
      <c r="E25" s="1687"/>
      <c r="F25" s="1687"/>
      <c r="G25" s="1687"/>
      <c r="H25" s="1687"/>
      <c r="I25" s="213"/>
      <c r="J25" s="213"/>
    </row>
    <row r="26" spans="1:10" ht="13.8" x14ac:dyDescent="0.25">
      <c r="A26" s="213"/>
      <c r="B26" s="1442"/>
      <c r="C26" s="213"/>
      <c r="D26" s="213"/>
      <c r="E26" s="213"/>
      <c r="F26" s="213"/>
      <c r="G26" s="213"/>
      <c r="H26" s="213"/>
      <c r="I26" s="213"/>
      <c r="J26" s="213"/>
    </row>
    <row r="27" spans="1:10" ht="13.8" x14ac:dyDescent="0.25">
      <c r="A27" s="688" t="s">
        <v>598</v>
      </c>
      <c r="B27" s="1687" t="str">
        <f>ALAPADATOK!B27</f>
        <v>8 kvi név</v>
      </c>
      <c r="C27" s="1687"/>
      <c r="D27" s="1687"/>
      <c r="E27" s="1687"/>
      <c r="F27" s="1687"/>
      <c r="G27" s="1687"/>
      <c r="H27" s="1687"/>
      <c r="I27" s="213"/>
      <c r="J27" s="213"/>
    </row>
    <row r="28" spans="1:10" ht="13.8" x14ac:dyDescent="0.25">
      <c r="A28" s="213"/>
      <c r="B28" s="1442"/>
      <c r="C28" s="213"/>
      <c r="D28" s="213"/>
      <c r="E28" s="213"/>
      <c r="F28" s="213"/>
      <c r="G28" s="213"/>
      <c r="H28" s="213"/>
      <c r="I28" s="213"/>
      <c r="J28" s="213"/>
    </row>
    <row r="29" spans="1:10" ht="13.8" x14ac:dyDescent="0.25">
      <c r="A29" s="688" t="s">
        <v>598</v>
      </c>
      <c r="B29" s="1687" t="str">
        <f>ALAPADATOK!B29</f>
        <v>9 kvi név</v>
      </c>
      <c r="C29" s="1687"/>
      <c r="D29" s="1687"/>
      <c r="E29" s="1687"/>
      <c r="F29" s="1687"/>
      <c r="G29" s="1687"/>
      <c r="H29" s="1687"/>
      <c r="I29" s="213"/>
      <c r="J29" s="213"/>
    </row>
    <row r="30" spans="1:10" ht="13.8" x14ac:dyDescent="0.25">
      <c r="A30" s="213"/>
      <c r="B30" s="1442"/>
      <c r="C30" s="213"/>
      <c r="D30" s="213"/>
      <c r="E30" s="213"/>
      <c r="F30" s="213"/>
      <c r="G30" s="213"/>
      <c r="H30" s="213"/>
      <c r="I30" s="213"/>
      <c r="J30" s="213"/>
    </row>
    <row r="31" spans="1:10" ht="13.8" x14ac:dyDescent="0.25">
      <c r="A31" s="688" t="s">
        <v>599</v>
      </c>
      <c r="B31" s="1687" t="str">
        <f>ALAPADATOK!B31</f>
        <v>10 kvi név</v>
      </c>
      <c r="C31" s="1687"/>
      <c r="D31" s="1687"/>
      <c r="E31" s="1687"/>
      <c r="F31" s="1687"/>
      <c r="G31" s="1687"/>
      <c r="H31" s="1687"/>
      <c r="I31" s="213"/>
      <c r="J31" s="213"/>
    </row>
    <row r="32" spans="1:10" ht="13.8" x14ac:dyDescent="0.25">
      <c r="B32" s="682"/>
    </row>
  </sheetData>
  <sheetProtection sheet="1"/>
  <mergeCells count="13">
    <mergeCell ref="B29:H29"/>
    <mergeCell ref="B31:H31"/>
    <mergeCell ref="B17:H17"/>
    <mergeCell ref="B19:H19"/>
    <mergeCell ref="B21:H21"/>
    <mergeCell ref="B23:H23"/>
    <mergeCell ref="B25:H25"/>
    <mergeCell ref="B27:H27"/>
    <mergeCell ref="A2:H2"/>
    <mergeCell ref="A3:H3"/>
    <mergeCell ref="A11:H11"/>
    <mergeCell ref="B13:H13"/>
    <mergeCell ref="B15:H15"/>
  </mergeCells>
  <dataValidations count="1">
    <dataValidation type="list" allowBlank="1" showInputMessage="1" showErrorMessage="1" sqref="A6" xr:uid="{00000000-0002-0000-4900-000000000000}">
      <formula1>",Előterjesztéskor,Jóváhagyás után"</formula1>
    </dataValidation>
  </dataValidation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3"/>
  </sheetPr>
  <dimension ref="A1:B41"/>
  <sheetViews>
    <sheetView zoomScale="120" zoomScaleNormal="120" workbookViewId="0">
      <selection activeCell="D23" sqref="D23"/>
    </sheetView>
  </sheetViews>
  <sheetFormatPr defaultRowHeight="13.2" x14ac:dyDescent="0.25"/>
  <cols>
    <col min="1" max="1" width="48.44140625" customWidth="1"/>
    <col min="2" max="2" width="73.44140625" customWidth="1"/>
    <col min="3" max="3" width="16.77734375" customWidth="1"/>
  </cols>
  <sheetData>
    <row r="1" spans="1:2" ht="17.399999999999999" x14ac:dyDescent="0.3">
      <c r="A1" s="684" t="s">
        <v>723</v>
      </c>
      <c r="B1" s="213"/>
    </row>
    <row r="2" spans="1:2" x14ac:dyDescent="0.25">
      <c r="A2" s="213"/>
      <c r="B2" s="213"/>
    </row>
    <row r="3" spans="1:2" x14ac:dyDescent="0.25">
      <c r="A3" s="685"/>
      <c r="B3" s="685"/>
    </row>
    <row r="4" spans="1:2" ht="15.6" x14ac:dyDescent="0.3">
      <c r="A4" s="686"/>
      <c r="B4" s="687"/>
    </row>
    <row r="5" spans="1:2" ht="15.6" x14ac:dyDescent="0.3">
      <c r="A5" s="686"/>
      <c r="B5" s="687"/>
    </row>
    <row r="6" spans="1:2" s="151" customFormat="1" ht="15.6" x14ac:dyDescent="0.3">
      <c r="A6" s="686" t="s">
        <v>724</v>
      </c>
      <c r="B6" s="685"/>
    </row>
    <row r="7" spans="1:2" s="151" customFormat="1" x14ac:dyDescent="0.25">
      <c r="A7" s="685"/>
      <c r="B7" s="685"/>
    </row>
    <row r="8" spans="1:2" s="151" customFormat="1" x14ac:dyDescent="0.25">
      <c r="A8" s="685"/>
      <c r="B8" s="685"/>
    </row>
    <row r="9" spans="1:2" x14ac:dyDescent="0.25">
      <c r="A9" s="685" t="s">
        <v>544</v>
      </c>
      <c r="B9" s="685" t="s">
        <v>725</v>
      </c>
    </row>
    <row r="10" spans="1:2" x14ac:dyDescent="0.25">
      <c r="A10" s="685" t="s">
        <v>726</v>
      </c>
      <c r="B10" s="685" t="s">
        <v>727</v>
      </c>
    </row>
    <row r="11" spans="1:2" x14ac:dyDescent="0.25">
      <c r="A11" s="685" t="s">
        <v>728</v>
      </c>
      <c r="B11" s="685" t="s">
        <v>729</v>
      </c>
    </row>
    <row r="12" spans="1:2" x14ac:dyDescent="0.25">
      <c r="A12" s="685"/>
      <c r="B12" s="685"/>
    </row>
    <row r="13" spans="1:2" ht="15.6" x14ac:dyDescent="0.3">
      <c r="A13" s="686" t="str">
        <f>+CONCATENATE(LEFT(A6,4),". évi előirányzat módosítások BEVÉTELEK")</f>
        <v>2019. évi előirányzat módosítások BEVÉTELEK</v>
      </c>
      <c r="B13" s="687"/>
    </row>
    <row r="14" spans="1:2" x14ac:dyDescent="0.25">
      <c r="A14" s="685"/>
      <c r="B14" s="685"/>
    </row>
    <row r="15" spans="1:2" s="151" customFormat="1" x14ac:dyDescent="0.25">
      <c r="A15" s="685" t="s">
        <v>730</v>
      </c>
      <c r="B15" s="685" t="s">
        <v>731</v>
      </c>
    </row>
    <row r="16" spans="1:2" x14ac:dyDescent="0.25">
      <c r="A16" s="685" t="s">
        <v>732</v>
      </c>
      <c r="B16" s="685" t="s">
        <v>733</v>
      </c>
    </row>
    <row r="17" spans="1:2" x14ac:dyDescent="0.25">
      <c r="A17" s="685" t="s">
        <v>734</v>
      </c>
      <c r="B17" s="685" t="s">
        <v>735</v>
      </c>
    </row>
    <row r="18" spans="1:2" x14ac:dyDescent="0.25">
      <c r="A18" s="685"/>
      <c r="B18" s="685"/>
    </row>
    <row r="19" spans="1:2" ht="13.8" x14ac:dyDescent="0.25">
      <c r="A19" s="688" t="str">
        <f>+CONCATENATE(LEFT(A6,4),". módosítás utáni módosított előrirányzatok BEVÉTELEK")</f>
        <v>2019. módosítás utáni módosított előrirányzatok BEVÉTELEK</v>
      </c>
      <c r="B19" s="687"/>
    </row>
    <row r="20" spans="1:2" x14ac:dyDescent="0.25">
      <c r="A20" s="685"/>
      <c r="B20" s="685"/>
    </row>
    <row r="21" spans="1:2" x14ac:dyDescent="0.25">
      <c r="A21" s="685" t="s">
        <v>736</v>
      </c>
      <c r="B21" s="685" t="s">
        <v>737</v>
      </c>
    </row>
    <row r="22" spans="1:2" x14ac:dyDescent="0.25">
      <c r="A22" s="685" t="s">
        <v>738</v>
      </c>
      <c r="B22" s="685" t="s">
        <v>739</v>
      </c>
    </row>
    <row r="23" spans="1:2" x14ac:dyDescent="0.25">
      <c r="A23" s="685" t="s">
        <v>740</v>
      </c>
      <c r="B23" s="685" t="s">
        <v>741</v>
      </c>
    </row>
    <row r="24" spans="1:2" x14ac:dyDescent="0.25">
      <c r="A24" s="685"/>
      <c r="B24" s="685"/>
    </row>
    <row r="25" spans="1:2" ht="15.6" x14ac:dyDescent="0.3">
      <c r="A25" s="686" t="str">
        <f>+CONCATENATE(LEFT(A6,4),". évi eredeti előirányzat KIADÁSOK")</f>
        <v>2019. évi eredeti előirányzat KIADÁSOK</v>
      </c>
      <c r="B25" s="687"/>
    </row>
    <row r="26" spans="1:2" x14ac:dyDescent="0.25">
      <c r="A26" s="685"/>
      <c r="B26" s="685"/>
    </row>
    <row r="27" spans="1:2" x14ac:dyDescent="0.25">
      <c r="A27" s="685" t="s">
        <v>742</v>
      </c>
      <c r="B27" s="685" t="s">
        <v>743</v>
      </c>
    </row>
    <row r="28" spans="1:2" x14ac:dyDescent="0.25">
      <c r="A28" s="685" t="s">
        <v>548</v>
      </c>
      <c r="B28" s="685" t="s">
        <v>744</v>
      </c>
    </row>
    <row r="29" spans="1:2" x14ac:dyDescent="0.25">
      <c r="A29" s="685" t="s">
        <v>549</v>
      </c>
      <c r="B29" s="685" t="s">
        <v>745</v>
      </c>
    </row>
    <row r="30" spans="1:2" x14ac:dyDescent="0.25">
      <c r="A30" s="685"/>
      <c r="B30" s="685"/>
    </row>
    <row r="31" spans="1:2" ht="15.6" x14ac:dyDescent="0.3">
      <c r="A31" s="686" t="str">
        <f>+CONCATENATE(LEFT(A6,4),". évi előirányzat módosítások KIADÁSOK")</f>
        <v>2019. évi előirányzat módosítások KIADÁSOK</v>
      </c>
      <c r="B31" s="687"/>
    </row>
    <row r="32" spans="1:2" x14ac:dyDescent="0.25">
      <c r="A32" s="685"/>
      <c r="B32" s="685"/>
    </row>
    <row r="33" spans="1:2" x14ac:dyDescent="0.25">
      <c r="A33" s="685" t="s">
        <v>746</v>
      </c>
      <c r="B33" s="685" t="s">
        <v>747</v>
      </c>
    </row>
    <row r="34" spans="1:2" x14ac:dyDescent="0.25">
      <c r="A34" s="685" t="s">
        <v>748</v>
      </c>
      <c r="B34" s="685" t="s">
        <v>749</v>
      </c>
    </row>
    <row r="35" spans="1:2" x14ac:dyDescent="0.25">
      <c r="A35" s="685" t="s">
        <v>750</v>
      </c>
      <c r="B35" s="685" t="s">
        <v>751</v>
      </c>
    </row>
    <row r="36" spans="1:2" x14ac:dyDescent="0.25">
      <c r="A36" s="685"/>
      <c r="B36" s="685"/>
    </row>
    <row r="37" spans="1:2" ht="15.6" x14ac:dyDescent="0.3">
      <c r="A37" s="689" t="str">
        <f>+CONCATENATE(LEFT(A6,4),". módosítás utáni módosított előirányzatok KIADÁSOK")</f>
        <v>2019. módosítás utáni módosított előirányzatok KIADÁSOK</v>
      </c>
      <c r="B37" s="687"/>
    </row>
    <row r="38" spans="1:2" x14ac:dyDescent="0.25">
      <c r="A38" s="685"/>
      <c r="B38" s="685"/>
    </row>
    <row r="39" spans="1:2" x14ac:dyDescent="0.25">
      <c r="A39" s="685" t="s">
        <v>752</v>
      </c>
      <c r="B39" s="685" t="s">
        <v>753</v>
      </c>
    </row>
    <row r="40" spans="1:2" x14ac:dyDescent="0.25">
      <c r="A40" s="685" t="s">
        <v>754</v>
      </c>
      <c r="B40" s="685" t="s">
        <v>755</v>
      </c>
    </row>
    <row r="41" spans="1:2" x14ac:dyDescent="0.25">
      <c r="A41" s="685" t="s">
        <v>756</v>
      </c>
      <c r="B41" s="685" t="s">
        <v>757</v>
      </c>
    </row>
  </sheetData>
  <sheetProtection sheet="1"/>
  <pageMargins left="1.0629921259842521" right="1.0236220472440944" top="0.78740157480314965" bottom="0.78740157480314965" header="0.70866141732283472" footer="0.70866141732283472"/>
  <pageSetup paperSize="9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3"/>
  </sheetPr>
  <dimension ref="A1:O166"/>
  <sheetViews>
    <sheetView zoomScale="120" zoomScaleNormal="120" zoomScaleSheetLayoutView="100" workbookViewId="0">
      <selection activeCell="E148" sqref="E148"/>
    </sheetView>
  </sheetViews>
  <sheetFormatPr defaultColWidth="9.33203125" defaultRowHeight="15.6" x14ac:dyDescent="0.3"/>
  <cols>
    <col min="1" max="1" width="7.44140625" style="391" customWidth="1"/>
    <col min="2" max="2" width="59.6640625" style="391" customWidth="1"/>
    <col min="3" max="3" width="14.77734375" style="392" customWidth="1"/>
    <col min="4" max="4" width="14.109375" style="423" customWidth="1"/>
    <col min="5" max="5" width="13.6640625" style="423" customWidth="1"/>
    <col min="6" max="6" width="0.109375" style="423" customWidth="1"/>
    <col min="7" max="7" width="3.109375" style="423" hidden="1" customWidth="1"/>
    <col min="8" max="8" width="0.109375" style="423" customWidth="1"/>
    <col min="9" max="9" width="5.109375" style="423" hidden="1" customWidth="1"/>
    <col min="10" max="11" width="14.77734375" style="423" customWidth="1"/>
    <col min="12" max="16384" width="9.33203125" style="423"/>
  </cols>
  <sheetData>
    <row r="1" spans="1:11" x14ac:dyDescent="0.3">
      <c r="A1" s="643"/>
      <c r="B1" s="1697" t="str">
        <f>CONCATENATE("1.1. melléklet ",RM_ALAPADATOK!A7," ",RM_ALAPADATOK!B7," ",RM_ALAPADATOK!C7," ",RM_ALAPADATOK!D7," ",RM_ALAPADATOK!E7," ",RM_ALAPADATOK!F7," ",RM_ALAPADATOK!G7," ",RM_ALAPADATOK!H7)</f>
        <v>1.1. melléklet a … / 2019 ( ……. ) önkormányzati rendelethez</v>
      </c>
      <c r="C1" s="1698"/>
      <c r="D1" s="1698"/>
      <c r="E1" s="1698"/>
      <c r="F1" s="1698"/>
      <c r="G1" s="1698"/>
      <c r="H1" s="1698"/>
      <c r="I1" s="1698"/>
      <c r="J1" s="1698"/>
      <c r="K1" s="1698"/>
    </row>
    <row r="2" spans="1:11" x14ac:dyDescent="0.3">
      <c r="A2" s="643"/>
      <c r="B2" s="643"/>
      <c r="C2" s="647"/>
      <c r="D2" s="690"/>
      <c r="E2" s="690"/>
      <c r="F2" s="690"/>
      <c r="G2" s="690"/>
      <c r="H2" s="690"/>
      <c r="I2" s="690"/>
      <c r="J2" s="690"/>
      <c r="K2" s="690"/>
    </row>
    <row r="3" spans="1:11" x14ac:dyDescent="0.3">
      <c r="A3" s="1699" t="str">
        <f>CONCATENATE(RM_ALAPADATOK!A4)</f>
        <v/>
      </c>
      <c r="B3" s="1699"/>
      <c r="C3" s="1700"/>
      <c r="D3" s="1699"/>
      <c r="E3" s="1699"/>
      <c r="F3" s="1699"/>
      <c r="G3" s="1699"/>
      <c r="H3" s="1699"/>
      <c r="I3" s="1699"/>
      <c r="J3" s="1699"/>
      <c r="K3" s="1699"/>
    </row>
    <row r="4" spans="1:11" x14ac:dyDescent="0.3">
      <c r="A4" s="1699" t="s">
        <v>758</v>
      </c>
      <c r="B4" s="1699"/>
      <c r="C4" s="1700"/>
      <c r="D4" s="1699"/>
      <c r="E4" s="1699"/>
      <c r="F4" s="1699"/>
      <c r="G4" s="1699"/>
      <c r="H4" s="1699"/>
      <c r="I4" s="1699"/>
      <c r="J4" s="1699"/>
      <c r="K4" s="1699"/>
    </row>
    <row r="5" spans="1:11" x14ac:dyDescent="0.3">
      <c r="A5" s="643"/>
      <c r="B5" s="643"/>
      <c r="C5" s="647"/>
      <c r="D5" s="690"/>
      <c r="E5" s="690"/>
      <c r="F5" s="690"/>
      <c r="G5" s="690"/>
      <c r="H5" s="690"/>
      <c r="I5" s="690"/>
      <c r="J5" s="690"/>
      <c r="K5" s="690"/>
    </row>
    <row r="6" spans="1:11" ht="15.9" customHeight="1" x14ac:dyDescent="0.3">
      <c r="A6" s="1591" t="s">
        <v>15</v>
      </c>
      <c r="B6" s="1591"/>
      <c r="C6" s="1591"/>
      <c r="D6" s="1591"/>
      <c r="E6" s="1591"/>
      <c r="F6" s="1591"/>
      <c r="G6" s="1591"/>
      <c r="H6" s="1591"/>
      <c r="I6" s="1591"/>
      <c r="J6" s="1591"/>
      <c r="K6" s="1591"/>
    </row>
    <row r="7" spans="1:11" ht="15.9" customHeight="1" thickBot="1" x14ac:dyDescent="0.35">
      <c r="A7" s="1592" t="s">
        <v>152</v>
      </c>
      <c r="B7" s="1592"/>
      <c r="C7" s="691"/>
      <c r="D7" s="690"/>
      <c r="E7" s="690"/>
      <c r="F7" s="690"/>
      <c r="G7" s="690"/>
      <c r="H7" s="690"/>
      <c r="I7" s="690"/>
      <c r="J7" s="690"/>
      <c r="K7" s="691" t="s">
        <v>564</v>
      </c>
    </row>
    <row r="8" spans="1:11" x14ac:dyDescent="0.3">
      <c r="A8" s="1688" t="s">
        <v>69</v>
      </c>
      <c r="B8" s="1690" t="s">
        <v>17</v>
      </c>
      <c r="C8" s="1692" t="str">
        <f>+CONCATENATE(LEFT(RM_ÖSSZEFÜGGÉSEK!A6,4),". évi")</f>
        <v>2019. évi</v>
      </c>
      <c r="D8" s="1693"/>
      <c r="E8" s="1694"/>
      <c r="F8" s="1694"/>
      <c r="G8" s="1694"/>
      <c r="H8" s="1694"/>
      <c r="I8" s="1694"/>
      <c r="J8" s="1694"/>
      <c r="K8" s="1695"/>
    </row>
    <row r="9" spans="1:11" ht="25.5" customHeight="1" thickBot="1" x14ac:dyDescent="0.35">
      <c r="A9" s="1689"/>
      <c r="B9" s="1691"/>
      <c r="C9" s="692" t="s">
        <v>759</v>
      </c>
      <c r="D9" s="693" t="s">
        <v>1180</v>
      </c>
      <c r="E9" s="693" t="s">
        <v>1186</v>
      </c>
      <c r="F9" s="693" t="s">
        <v>1127</v>
      </c>
      <c r="G9" s="693" t="s">
        <v>1127</v>
      </c>
      <c r="H9" s="693" t="s">
        <v>1127</v>
      </c>
      <c r="I9" s="693" t="s">
        <v>1127</v>
      </c>
      <c r="J9" s="694" t="s">
        <v>760</v>
      </c>
      <c r="K9" s="695" t="s">
        <v>1185</v>
      </c>
    </row>
    <row r="10" spans="1:11" s="424" customFormat="1" ht="12" customHeight="1" thickBot="1" x14ac:dyDescent="0.25">
      <c r="A10" s="419" t="s">
        <v>493</v>
      </c>
      <c r="B10" s="420" t="s">
        <v>494</v>
      </c>
      <c r="C10" s="696" t="s">
        <v>495</v>
      </c>
      <c r="D10" s="696" t="s">
        <v>497</v>
      </c>
      <c r="E10" s="697" t="s">
        <v>496</v>
      </c>
      <c r="F10" s="697" t="s">
        <v>498</v>
      </c>
      <c r="G10" s="697" t="s">
        <v>499</v>
      </c>
      <c r="H10" s="697" t="s">
        <v>500</v>
      </c>
      <c r="I10" s="697" t="s">
        <v>761</v>
      </c>
      <c r="J10" s="697" t="s">
        <v>762</v>
      </c>
      <c r="K10" s="698" t="s">
        <v>763</v>
      </c>
    </row>
    <row r="11" spans="1:11" s="425" customFormat="1" ht="12" customHeight="1" thickBot="1" x14ac:dyDescent="0.3">
      <c r="A11" s="20" t="s">
        <v>18</v>
      </c>
      <c r="B11" s="21" t="s">
        <v>252</v>
      </c>
      <c r="C11" s="407">
        <f>'KV_1.1.sz.mell.'!C10</f>
        <v>11133841</v>
      </c>
      <c r="D11" s="407">
        <f t="shared" ref="D11:K11" si="0">+D12+D13+D14+D15+D16+D17</f>
        <v>0</v>
      </c>
      <c r="E11" s="407">
        <f t="shared" si="0"/>
        <v>1732930</v>
      </c>
      <c r="F11" s="407">
        <f t="shared" si="0"/>
        <v>0</v>
      </c>
      <c r="G11" s="407">
        <f t="shared" si="0"/>
        <v>0</v>
      </c>
      <c r="H11" s="407">
        <f t="shared" si="0"/>
        <v>0</v>
      </c>
      <c r="I11" s="407">
        <f t="shared" si="0"/>
        <v>0</v>
      </c>
      <c r="J11" s="407">
        <f t="shared" si="0"/>
        <v>1732930</v>
      </c>
      <c r="K11" s="273">
        <f t="shared" si="0"/>
        <v>12866771</v>
      </c>
    </row>
    <row r="12" spans="1:11" s="425" customFormat="1" ht="12" customHeight="1" x14ac:dyDescent="0.25">
      <c r="A12" s="15" t="s">
        <v>98</v>
      </c>
      <c r="B12" s="426" t="s">
        <v>253</v>
      </c>
      <c r="C12" s="699">
        <f>'KV_1.1.sz.mell.'!C11</f>
        <v>4953841</v>
      </c>
      <c r="D12" s="409"/>
      <c r="E12" s="409"/>
      <c r="F12" s="409"/>
      <c r="G12" s="409"/>
      <c r="H12" s="409"/>
      <c r="I12" s="409"/>
      <c r="J12" s="699">
        <f t="shared" ref="J12:J17" si="1">D12+E12+F12+G12+H12+I12</f>
        <v>0</v>
      </c>
      <c r="K12" s="700">
        <f t="shared" ref="K12:K17" si="2">C12+J12</f>
        <v>4953841</v>
      </c>
    </row>
    <row r="13" spans="1:11" s="425" customFormat="1" ht="12" customHeight="1" x14ac:dyDescent="0.25">
      <c r="A13" s="14" t="s">
        <v>99</v>
      </c>
      <c r="B13" s="427" t="s">
        <v>254</v>
      </c>
      <c r="C13" s="717">
        <f>'KV_1.1.sz.mell.'!C12</f>
        <v>0</v>
      </c>
      <c r="D13" s="408"/>
      <c r="E13" s="409"/>
      <c r="F13" s="409"/>
      <c r="G13" s="409"/>
      <c r="H13" s="409"/>
      <c r="I13" s="409"/>
      <c r="J13" s="699">
        <f t="shared" si="1"/>
        <v>0</v>
      </c>
      <c r="K13" s="700">
        <f t="shared" si="2"/>
        <v>0</v>
      </c>
    </row>
    <row r="14" spans="1:11" s="425" customFormat="1" ht="12" customHeight="1" x14ac:dyDescent="0.25">
      <c r="A14" s="14" t="s">
        <v>100</v>
      </c>
      <c r="B14" s="427" t="s">
        <v>255</v>
      </c>
      <c r="C14" s="717">
        <f>'KV_1.1.sz.mell.'!C13</f>
        <v>4380000</v>
      </c>
      <c r="D14" s="408"/>
      <c r="E14" s="409">
        <v>1150000</v>
      </c>
      <c r="F14" s="409"/>
      <c r="G14" s="409"/>
      <c r="H14" s="409"/>
      <c r="I14" s="409"/>
      <c r="J14" s="699">
        <f t="shared" si="1"/>
        <v>1150000</v>
      </c>
      <c r="K14" s="700">
        <f t="shared" si="2"/>
        <v>5530000</v>
      </c>
    </row>
    <row r="15" spans="1:11" s="425" customFormat="1" ht="12" customHeight="1" x14ac:dyDescent="0.25">
      <c r="A15" s="14" t="s">
        <v>101</v>
      </c>
      <c r="B15" s="427" t="s">
        <v>256</v>
      </c>
      <c r="C15" s="717">
        <f>'KV_1.1.sz.mell.'!C14</f>
        <v>1800000</v>
      </c>
      <c r="D15" s="408"/>
      <c r="E15" s="409"/>
      <c r="F15" s="409"/>
      <c r="G15" s="409"/>
      <c r="H15" s="409"/>
      <c r="I15" s="409"/>
      <c r="J15" s="699">
        <f t="shared" si="1"/>
        <v>0</v>
      </c>
      <c r="K15" s="700">
        <f t="shared" si="2"/>
        <v>1800000</v>
      </c>
    </row>
    <row r="16" spans="1:11" s="425" customFormat="1" ht="12" customHeight="1" x14ac:dyDescent="0.25">
      <c r="A16" s="14" t="s">
        <v>148</v>
      </c>
      <c r="B16" s="303" t="s">
        <v>432</v>
      </c>
      <c r="C16" s="717">
        <f>'KV_1.1.sz.mell.'!C15</f>
        <v>0</v>
      </c>
      <c r="D16" s="408"/>
      <c r="E16" s="409">
        <v>582930</v>
      </c>
      <c r="F16" s="409"/>
      <c r="G16" s="409"/>
      <c r="H16" s="409"/>
      <c r="I16" s="409"/>
      <c r="J16" s="699">
        <f t="shared" si="1"/>
        <v>582930</v>
      </c>
      <c r="K16" s="700">
        <f t="shared" si="2"/>
        <v>582930</v>
      </c>
    </row>
    <row r="17" spans="1:11" s="425" customFormat="1" ht="12" customHeight="1" thickBot="1" x14ac:dyDescent="0.3">
      <c r="A17" s="16" t="s">
        <v>102</v>
      </c>
      <c r="B17" s="304" t="s">
        <v>433</v>
      </c>
      <c r="C17" s="717">
        <f>'KV_1.1.sz.mell.'!C16</f>
        <v>0</v>
      </c>
      <c r="D17" s="408"/>
      <c r="E17" s="409"/>
      <c r="F17" s="409"/>
      <c r="G17" s="409"/>
      <c r="H17" s="409"/>
      <c r="I17" s="409"/>
      <c r="J17" s="699">
        <f t="shared" si="1"/>
        <v>0</v>
      </c>
      <c r="K17" s="700">
        <f t="shared" si="2"/>
        <v>0</v>
      </c>
    </row>
    <row r="18" spans="1:11" s="425" customFormat="1" ht="12" customHeight="1" thickBot="1" x14ac:dyDescent="0.3">
      <c r="A18" s="20" t="s">
        <v>19</v>
      </c>
      <c r="B18" s="302" t="s">
        <v>257</v>
      </c>
      <c r="C18" s="407">
        <f>'KV_1.1.sz.mell.'!C17</f>
        <v>0</v>
      </c>
      <c r="D18" s="407">
        <f t="shared" ref="D18:K18" si="3">+D19+D20+D21+D22+D23</f>
        <v>0</v>
      </c>
      <c r="E18" s="407">
        <f t="shared" si="3"/>
        <v>1916596</v>
      </c>
      <c r="F18" s="407">
        <f t="shared" si="3"/>
        <v>0</v>
      </c>
      <c r="G18" s="407">
        <f t="shared" si="3"/>
        <v>0</v>
      </c>
      <c r="H18" s="407">
        <f t="shared" si="3"/>
        <v>0</v>
      </c>
      <c r="I18" s="407">
        <f t="shared" si="3"/>
        <v>0</v>
      </c>
      <c r="J18" s="407">
        <f t="shared" si="3"/>
        <v>1916596</v>
      </c>
      <c r="K18" s="273">
        <f t="shared" si="3"/>
        <v>1916596</v>
      </c>
    </row>
    <row r="19" spans="1:11" s="425" customFormat="1" ht="12" customHeight="1" x14ac:dyDescent="0.25">
      <c r="A19" s="15" t="s">
        <v>104</v>
      </c>
      <c r="B19" s="426" t="s">
        <v>258</v>
      </c>
      <c r="C19" s="699">
        <f>'KV_1.1.sz.mell.'!C18</f>
        <v>0</v>
      </c>
      <c r="D19" s="409"/>
      <c r="E19" s="409"/>
      <c r="F19" s="409"/>
      <c r="G19" s="409"/>
      <c r="H19" s="409"/>
      <c r="I19" s="409"/>
      <c r="J19" s="699">
        <f t="shared" ref="J19:J24" si="4">D19+E19+F19+G19+H19+I19</f>
        <v>0</v>
      </c>
      <c r="K19" s="700">
        <f t="shared" ref="K19:K24" si="5">C19+J19</f>
        <v>0</v>
      </c>
    </row>
    <row r="20" spans="1:11" s="425" customFormat="1" ht="12" customHeight="1" x14ac:dyDescent="0.25">
      <c r="A20" s="14" t="s">
        <v>105</v>
      </c>
      <c r="B20" s="427" t="s">
        <v>259</v>
      </c>
      <c r="C20" s="717">
        <f>'KV_1.1.sz.mell.'!C19</f>
        <v>0</v>
      </c>
      <c r="D20" s="408"/>
      <c r="E20" s="409"/>
      <c r="F20" s="409"/>
      <c r="G20" s="409"/>
      <c r="H20" s="409"/>
      <c r="I20" s="409"/>
      <c r="J20" s="699">
        <f t="shared" si="4"/>
        <v>0</v>
      </c>
      <c r="K20" s="700">
        <f t="shared" si="5"/>
        <v>0</v>
      </c>
    </row>
    <row r="21" spans="1:11" s="425" customFormat="1" ht="12" customHeight="1" x14ac:dyDescent="0.25">
      <c r="A21" s="14" t="s">
        <v>106</v>
      </c>
      <c r="B21" s="427" t="s">
        <v>422</v>
      </c>
      <c r="C21" s="717">
        <f>'KV_1.1.sz.mell.'!C20</f>
        <v>0</v>
      </c>
      <c r="D21" s="408"/>
      <c r="E21" s="409"/>
      <c r="F21" s="409"/>
      <c r="G21" s="409"/>
      <c r="H21" s="409"/>
      <c r="I21" s="409"/>
      <c r="J21" s="699">
        <f t="shared" si="4"/>
        <v>0</v>
      </c>
      <c r="K21" s="700">
        <f t="shared" si="5"/>
        <v>0</v>
      </c>
    </row>
    <row r="22" spans="1:11" s="425" customFormat="1" ht="12" customHeight="1" x14ac:dyDescent="0.25">
      <c r="A22" s="14" t="s">
        <v>107</v>
      </c>
      <c r="B22" s="427" t="s">
        <v>423</v>
      </c>
      <c r="C22" s="717">
        <f>'KV_1.1.sz.mell.'!C21</f>
        <v>0</v>
      </c>
      <c r="D22" s="408"/>
      <c r="E22" s="409"/>
      <c r="F22" s="409"/>
      <c r="G22" s="409"/>
      <c r="H22" s="409"/>
      <c r="I22" s="409"/>
      <c r="J22" s="699">
        <f t="shared" si="4"/>
        <v>0</v>
      </c>
      <c r="K22" s="700">
        <f t="shared" si="5"/>
        <v>0</v>
      </c>
    </row>
    <row r="23" spans="1:11" s="425" customFormat="1" ht="12" customHeight="1" x14ac:dyDescent="0.25">
      <c r="A23" s="14" t="s">
        <v>108</v>
      </c>
      <c r="B23" s="427" t="s">
        <v>260</v>
      </c>
      <c r="C23" s="717">
        <f>'KV_1.1.sz.mell.'!C22</f>
        <v>0</v>
      </c>
      <c r="D23" s="408"/>
      <c r="E23" s="409">
        <v>1916596</v>
      </c>
      <c r="F23" s="409"/>
      <c r="G23" s="409"/>
      <c r="H23" s="409"/>
      <c r="I23" s="409"/>
      <c r="J23" s="699">
        <f t="shared" si="4"/>
        <v>1916596</v>
      </c>
      <c r="K23" s="700">
        <f t="shared" si="5"/>
        <v>1916596</v>
      </c>
    </row>
    <row r="24" spans="1:11" s="425" customFormat="1" ht="12" customHeight="1" thickBot="1" x14ac:dyDescent="0.3">
      <c r="A24" s="16" t="s">
        <v>117</v>
      </c>
      <c r="B24" s="304" t="s">
        <v>261</v>
      </c>
      <c r="C24" s="719">
        <f>'KV_1.1.sz.mell.'!C23</f>
        <v>0</v>
      </c>
      <c r="D24" s="410"/>
      <c r="E24" s="701"/>
      <c r="F24" s="701"/>
      <c r="G24" s="701"/>
      <c r="H24" s="701"/>
      <c r="I24" s="701"/>
      <c r="J24" s="699">
        <f t="shared" si="4"/>
        <v>0</v>
      </c>
      <c r="K24" s="700">
        <f t="shared" si="5"/>
        <v>0</v>
      </c>
    </row>
    <row r="25" spans="1:11" s="425" customFormat="1" ht="12" customHeight="1" thickBot="1" x14ac:dyDescent="0.3">
      <c r="A25" s="20" t="s">
        <v>20</v>
      </c>
      <c r="B25" s="21" t="s">
        <v>262</v>
      </c>
      <c r="C25" s="407">
        <f>'KV_1.1.sz.mell.'!C24</f>
        <v>0</v>
      </c>
      <c r="D25" s="407">
        <f t="shared" ref="D25:K25" si="6">+D26+D27+D28+D29+D30</f>
        <v>0</v>
      </c>
      <c r="E25" s="407">
        <f t="shared" si="6"/>
        <v>12203430</v>
      </c>
      <c r="F25" s="407">
        <f t="shared" si="6"/>
        <v>0</v>
      </c>
      <c r="G25" s="407">
        <f t="shared" si="6"/>
        <v>0</v>
      </c>
      <c r="H25" s="407">
        <f t="shared" si="6"/>
        <v>0</v>
      </c>
      <c r="I25" s="407">
        <f t="shared" si="6"/>
        <v>0</v>
      </c>
      <c r="J25" s="407">
        <f t="shared" si="6"/>
        <v>12203430</v>
      </c>
      <c r="K25" s="273">
        <f t="shared" si="6"/>
        <v>12203430</v>
      </c>
    </row>
    <row r="26" spans="1:11" s="425" customFormat="1" ht="12" customHeight="1" x14ac:dyDescent="0.25">
      <c r="A26" s="15" t="s">
        <v>87</v>
      </c>
      <c r="B26" s="426" t="s">
        <v>263</v>
      </c>
      <c r="C26" s="699">
        <f>'KV_1.1.sz.mell.'!C25</f>
        <v>0</v>
      </c>
      <c r="D26" s="409"/>
      <c r="E26" s="409"/>
      <c r="F26" s="409"/>
      <c r="G26" s="409"/>
      <c r="H26" s="409"/>
      <c r="I26" s="409"/>
      <c r="J26" s="699">
        <f t="shared" ref="J26:J31" si="7">D26+E26+F26+G26+H26+I26</f>
        <v>0</v>
      </c>
      <c r="K26" s="700">
        <f t="shared" ref="K26:K31" si="8">C26+J26</f>
        <v>0</v>
      </c>
    </row>
    <row r="27" spans="1:11" s="425" customFormat="1" ht="12" customHeight="1" x14ac:dyDescent="0.25">
      <c r="A27" s="14" t="s">
        <v>88</v>
      </c>
      <c r="B27" s="427" t="s">
        <v>264</v>
      </c>
      <c r="C27" s="717">
        <f>'KV_1.1.sz.mell.'!C26</f>
        <v>0</v>
      </c>
      <c r="D27" s="408"/>
      <c r="E27" s="409"/>
      <c r="F27" s="409"/>
      <c r="G27" s="409"/>
      <c r="H27" s="409"/>
      <c r="I27" s="409"/>
      <c r="J27" s="699">
        <f t="shared" si="7"/>
        <v>0</v>
      </c>
      <c r="K27" s="700">
        <f t="shared" si="8"/>
        <v>0</v>
      </c>
    </row>
    <row r="28" spans="1:11" s="425" customFormat="1" ht="12" customHeight="1" x14ac:dyDescent="0.25">
      <c r="A28" s="14" t="s">
        <v>89</v>
      </c>
      <c r="B28" s="427" t="s">
        <v>424</v>
      </c>
      <c r="C28" s="717">
        <f>'KV_1.1.sz.mell.'!C27</f>
        <v>0</v>
      </c>
      <c r="D28" s="408"/>
      <c r="E28" s="409"/>
      <c r="F28" s="409"/>
      <c r="G28" s="409"/>
      <c r="H28" s="409"/>
      <c r="I28" s="409"/>
      <c r="J28" s="699">
        <f t="shared" si="7"/>
        <v>0</v>
      </c>
      <c r="K28" s="700">
        <f t="shared" si="8"/>
        <v>0</v>
      </c>
    </row>
    <row r="29" spans="1:11" s="425" customFormat="1" ht="12" customHeight="1" x14ac:dyDescent="0.25">
      <c r="A29" s="14" t="s">
        <v>90</v>
      </c>
      <c r="B29" s="427" t="s">
        <v>425</v>
      </c>
      <c r="C29" s="717">
        <f>'KV_1.1.sz.mell.'!C28</f>
        <v>0</v>
      </c>
      <c r="D29" s="408"/>
      <c r="E29" s="409"/>
      <c r="F29" s="409"/>
      <c r="G29" s="409"/>
      <c r="H29" s="409"/>
      <c r="I29" s="409"/>
      <c r="J29" s="699">
        <f t="shared" si="7"/>
        <v>0</v>
      </c>
      <c r="K29" s="700">
        <f t="shared" si="8"/>
        <v>0</v>
      </c>
    </row>
    <row r="30" spans="1:11" s="425" customFormat="1" ht="12" customHeight="1" x14ac:dyDescent="0.25">
      <c r="A30" s="14" t="s">
        <v>171</v>
      </c>
      <c r="B30" s="427" t="s">
        <v>265</v>
      </c>
      <c r="C30" s="717">
        <f>'KV_1.1.sz.mell.'!C29</f>
        <v>0</v>
      </c>
      <c r="D30" s="408"/>
      <c r="E30" s="409">
        <v>12203430</v>
      </c>
      <c r="F30" s="409"/>
      <c r="G30" s="409"/>
      <c r="H30" s="409"/>
      <c r="I30" s="409"/>
      <c r="J30" s="699">
        <f t="shared" si="7"/>
        <v>12203430</v>
      </c>
      <c r="K30" s="700">
        <f t="shared" si="8"/>
        <v>12203430</v>
      </c>
    </row>
    <row r="31" spans="1:11" s="425" customFormat="1" ht="12" customHeight="1" thickBot="1" x14ac:dyDescent="0.3">
      <c r="A31" s="16" t="s">
        <v>172</v>
      </c>
      <c r="B31" s="428" t="s">
        <v>266</v>
      </c>
      <c r="C31" s="719">
        <f>'KV_1.1.sz.mell.'!C30</f>
        <v>0</v>
      </c>
      <c r="D31" s="410"/>
      <c r="E31" s="701"/>
      <c r="F31" s="701"/>
      <c r="G31" s="701"/>
      <c r="H31" s="701"/>
      <c r="I31" s="701"/>
      <c r="J31" s="702">
        <f t="shared" si="7"/>
        <v>0</v>
      </c>
      <c r="K31" s="700">
        <f t="shared" si="8"/>
        <v>0</v>
      </c>
    </row>
    <row r="32" spans="1:11" s="425" customFormat="1" ht="12" customHeight="1" thickBot="1" x14ac:dyDescent="0.3">
      <c r="A32" s="20" t="s">
        <v>173</v>
      </c>
      <c r="B32" s="21" t="s">
        <v>560</v>
      </c>
      <c r="C32" s="414">
        <f>'KV_1.1.sz.mell.'!C31</f>
        <v>7160000</v>
      </c>
      <c r="D32" s="414">
        <f t="shared" ref="D32:J32" si="9">+D33+D34+D35+D36+D37+D38+D39</f>
        <v>0</v>
      </c>
      <c r="E32" s="414">
        <f t="shared" si="9"/>
        <v>0</v>
      </c>
      <c r="F32" s="414">
        <f t="shared" si="9"/>
        <v>0</v>
      </c>
      <c r="G32" s="414">
        <f t="shared" si="9"/>
        <v>0</v>
      </c>
      <c r="H32" s="414">
        <f t="shared" si="9"/>
        <v>0</v>
      </c>
      <c r="I32" s="414">
        <f t="shared" si="9"/>
        <v>0</v>
      </c>
      <c r="J32" s="414">
        <f t="shared" si="9"/>
        <v>0</v>
      </c>
      <c r="K32" s="457">
        <f>+K33+K34+K35+K36+K37+K38+K39</f>
        <v>7160000</v>
      </c>
    </row>
    <row r="33" spans="1:11" s="425" customFormat="1" ht="12" customHeight="1" x14ac:dyDescent="0.25">
      <c r="A33" s="15" t="s">
        <v>268</v>
      </c>
      <c r="B33" s="426" t="s">
        <v>555</v>
      </c>
      <c r="C33" s="699">
        <f>'KV_1.1.sz.mell.'!C32</f>
        <v>1380000</v>
      </c>
      <c r="D33" s="699"/>
      <c r="E33" s="699"/>
      <c r="F33" s="699"/>
      <c r="G33" s="699"/>
      <c r="H33" s="699"/>
      <c r="I33" s="699"/>
      <c r="J33" s="699">
        <f t="shared" ref="J33:J39" si="10">D33+E33+F33+G33+H33+I33</f>
        <v>0</v>
      </c>
      <c r="K33" s="700">
        <f t="shared" ref="K33:K39" si="11">C33+J33</f>
        <v>1380000</v>
      </c>
    </row>
    <row r="34" spans="1:11" s="425" customFormat="1" ht="12" customHeight="1" x14ac:dyDescent="0.25">
      <c r="A34" s="14" t="s">
        <v>269</v>
      </c>
      <c r="B34" s="427" t="s">
        <v>556</v>
      </c>
      <c r="C34" s="717">
        <f>'KV_1.1.sz.mell.'!C33</f>
        <v>680000</v>
      </c>
      <c r="D34" s="408"/>
      <c r="E34" s="409"/>
      <c r="F34" s="409"/>
      <c r="G34" s="409"/>
      <c r="H34" s="409"/>
      <c r="I34" s="409"/>
      <c r="J34" s="699">
        <f t="shared" si="10"/>
        <v>0</v>
      </c>
      <c r="K34" s="700">
        <f t="shared" si="11"/>
        <v>680000</v>
      </c>
    </row>
    <row r="35" spans="1:11" s="425" customFormat="1" ht="12" customHeight="1" x14ac:dyDescent="0.25">
      <c r="A35" s="14" t="s">
        <v>270</v>
      </c>
      <c r="B35" s="427" t="s">
        <v>557</v>
      </c>
      <c r="C35" s="717">
        <f>'KV_1.1.sz.mell.'!C34</f>
        <v>3500000</v>
      </c>
      <c r="D35" s="408"/>
      <c r="E35" s="409"/>
      <c r="F35" s="409"/>
      <c r="G35" s="409"/>
      <c r="H35" s="409"/>
      <c r="I35" s="409"/>
      <c r="J35" s="699">
        <f t="shared" si="10"/>
        <v>0</v>
      </c>
      <c r="K35" s="700">
        <f t="shared" si="11"/>
        <v>3500000</v>
      </c>
    </row>
    <row r="36" spans="1:11" s="425" customFormat="1" ht="12" customHeight="1" x14ac:dyDescent="0.25">
      <c r="A36" s="14" t="s">
        <v>271</v>
      </c>
      <c r="B36" s="427" t="s">
        <v>558</v>
      </c>
      <c r="C36" s="717">
        <f>'KV_1.1.sz.mell.'!C35</f>
        <v>0</v>
      </c>
      <c r="D36" s="408"/>
      <c r="E36" s="409"/>
      <c r="F36" s="409"/>
      <c r="G36" s="409"/>
      <c r="H36" s="409"/>
      <c r="I36" s="409"/>
      <c r="J36" s="699">
        <f t="shared" si="10"/>
        <v>0</v>
      </c>
      <c r="K36" s="700">
        <f t="shared" si="11"/>
        <v>0</v>
      </c>
    </row>
    <row r="37" spans="1:11" s="425" customFormat="1" ht="12" customHeight="1" x14ac:dyDescent="0.25">
      <c r="A37" s="14" t="s">
        <v>552</v>
      </c>
      <c r="B37" s="427" t="s">
        <v>272</v>
      </c>
      <c r="C37" s="717">
        <f>'KV_1.1.sz.mell.'!C36</f>
        <v>1600000</v>
      </c>
      <c r="D37" s="408"/>
      <c r="E37" s="409"/>
      <c r="F37" s="409"/>
      <c r="G37" s="409"/>
      <c r="H37" s="409"/>
      <c r="I37" s="409"/>
      <c r="J37" s="699">
        <f t="shared" si="10"/>
        <v>0</v>
      </c>
      <c r="K37" s="700">
        <f t="shared" si="11"/>
        <v>1600000</v>
      </c>
    </row>
    <row r="38" spans="1:11" s="425" customFormat="1" ht="12" customHeight="1" x14ac:dyDescent="0.25">
      <c r="A38" s="14" t="s">
        <v>553</v>
      </c>
      <c r="B38" s="427" t="s">
        <v>273</v>
      </c>
      <c r="C38" s="717">
        <f>'KV_1.1.sz.mell.'!C37</f>
        <v>0</v>
      </c>
      <c r="D38" s="408"/>
      <c r="E38" s="409"/>
      <c r="F38" s="409"/>
      <c r="G38" s="409"/>
      <c r="H38" s="409"/>
      <c r="I38" s="409"/>
      <c r="J38" s="699">
        <f t="shared" si="10"/>
        <v>0</v>
      </c>
      <c r="K38" s="700">
        <f t="shared" si="11"/>
        <v>0</v>
      </c>
    </row>
    <row r="39" spans="1:11" s="425" customFormat="1" ht="12" customHeight="1" thickBot="1" x14ac:dyDescent="0.3">
      <c r="A39" s="16" t="s">
        <v>554</v>
      </c>
      <c r="B39" s="428" t="s">
        <v>274</v>
      </c>
      <c r="C39" s="719">
        <f>'KV_1.1.sz.mell.'!C38</f>
        <v>0</v>
      </c>
      <c r="D39" s="410"/>
      <c r="E39" s="701"/>
      <c r="F39" s="701"/>
      <c r="G39" s="701"/>
      <c r="H39" s="701"/>
      <c r="I39" s="701"/>
      <c r="J39" s="702">
        <f t="shared" si="10"/>
        <v>0</v>
      </c>
      <c r="K39" s="700">
        <f t="shared" si="11"/>
        <v>0</v>
      </c>
    </row>
    <row r="40" spans="1:11" s="425" customFormat="1" ht="12" customHeight="1" thickBot="1" x14ac:dyDescent="0.3">
      <c r="A40" s="20" t="s">
        <v>22</v>
      </c>
      <c r="B40" s="21" t="s">
        <v>434</v>
      </c>
      <c r="C40" s="407">
        <f>'KV_1.1.sz.mell.'!C39</f>
        <v>150000</v>
      </c>
      <c r="D40" s="407">
        <f t="shared" ref="D40:K40" si="12">SUM(D41:D51)</f>
        <v>0</v>
      </c>
      <c r="E40" s="407">
        <f t="shared" si="12"/>
        <v>0</v>
      </c>
      <c r="F40" s="407">
        <f t="shared" si="12"/>
        <v>0</v>
      </c>
      <c r="G40" s="407">
        <f t="shared" si="12"/>
        <v>0</v>
      </c>
      <c r="H40" s="407">
        <f t="shared" si="12"/>
        <v>0</v>
      </c>
      <c r="I40" s="407">
        <f t="shared" si="12"/>
        <v>0</v>
      </c>
      <c r="J40" s="407">
        <f t="shared" si="12"/>
        <v>0</v>
      </c>
      <c r="K40" s="273">
        <f t="shared" si="12"/>
        <v>150000</v>
      </c>
    </row>
    <row r="41" spans="1:11" s="425" customFormat="1" ht="12" customHeight="1" x14ac:dyDescent="0.25">
      <c r="A41" s="15" t="s">
        <v>91</v>
      </c>
      <c r="B41" s="426" t="s">
        <v>277</v>
      </c>
      <c r="C41" s="699">
        <f>'KV_1.1.sz.mell.'!C40</f>
        <v>0</v>
      </c>
      <c r="D41" s="409"/>
      <c r="E41" s="409"/>
      <c r="F41" s="409"/>
      <c r="G41" s="409"/>
      <c r="H41" s="409"/>
      <c r="I41" s="409"/>
      <c r="J41" s="699">
        <f t="shared" ref="J41:J51" si="13">D41+E41+F41+G41+H41+I41</f>
        <v>0</v>
      </c>
      <c r="K41" s="700">
        <f t="shared" ref="K41:K51" si="14">C41+J41</f>
        <v>0</v>
      </c>
    </row>
    <row r="42" spans="1:11" s="425" customFormat="1" ht="12" customHeight="1" x14ac:dyDescent="0.25">
      <c r="A42" s="14" t="s">
        <v>92</v>
      </c>
      <c r="B42" s="427" t="s">
        <v>278</v>
      </c>
      <c r="C42" s="717">
        <f>'KV_1.1.sz.mell.'!C41</f>
        <v>0</v>
      </c>
      <c r="D42" s="408"/>
      <c r="E42" s="409"/>
      <c r="F42" s="409"/>
      <c r="G42" s="409"/>
      <c r="H42" s="409"/>
      <c r="I42" s="409"/>
      <c r="J42" s="699">
        <f t="shared" si="13"/>
        <v>0</v>
      </c>
      <c r="K42" s="700">
        <f t="shared" si="14"/>
        <v>0</v>
      </c>
    </row>
    <row r="43" spans="1:11" s="425" customFormat="1" ht="12" customHeight="1" x14ac:dyDescent="0.25">
      <c r="A43" s="14" t="s">
        <v>93</v>
      </c>
      <c r="B43" s="427" t="s">
        <v>279</v>
      </c>
      <c r="C43" s="717">
        <f>'KV_1.1.sz.mell.'!C42</f>
        <v>0</v>
      </c>
      <c r="D43" s="408"/>
      <c r="E43" s="409"/>
      <c r="F43" s="409"/>
      <c r="G43" s="409"/>
      <c r="H43" s="409"/>
      <c r="I43" s="409"/>
      <c r="J43" s="699">
        <f t="shared" si="13"/>
        <v>0</v>
      </c>
      <c r="K43" s="700">
        <f t="shared" si="14"/>
        <v>0</v>
      </c>
    </row>
    <row r="44" spans="1:11" s="425" customFormat="1" ht="12" customHeight="1" x14ac:dyDescent="0.25">
      <c r="A44" s="14" t="s">
        <v>175</v>
      </c>
      <c r="B44" s="427" t="s">
        <v>280</v>
      </c>
      <c r="C44" s="717">
        <f>'KV_1.1.sz.mell.'!C43</f>
        <v>150000</v>
      </c>
      <c r="D44" s="408"/>
      <c r="E44" s="409"/>
      <c r="F44" s="409"/>
      <c r="G44" s="409"/>
      <c r="H44" s="409"/>
      <c r="I44" s="409"/>
      <c r="J44" s="699">
        <f t="shared" si="13"/>
        <v>0</v>
      </c>
      <c r="K44" s="700">
        <f t="shared" si="14"/>
        <v>150000</v>
      </c>
    </row>
    <row r="45" spans="1:11" s="425" customFormat="1" ht="12" customHeight="1" x14ac:dyDescent="0.25">
      <c r="A45" s="14" t="s">
        <v>176</v>
      </c>
      <c r="B45" s="427" t="s">
        <v>281</v>
      </c>
      <c r="C45" s="717">
        <f>'KV_1.1.sz.mell.'!C44</f>
        <v>0</v>
      </c>
      <c r="D45" s="408"/>
      <c r="E45" s="409"/>
      <c r="F45" s="409"/>
      <c r="G45" s="409"/>
      <c r="H45" s="409"/>
      <c r="I45" s="409"/>
      <c r="J45" s="699">
        <f t="shared" si="13"/>
        <v>0</v>
      </c>
      <c r="K45" s="700">
        <f t="shared" si="14"/>
        <v>0</v>
      </c>
    </row>
    <row r="46" spans="1:11" s="425" customFormat="1" ht="12" customHeight="1" x14ac:dyDescent="0.25">
      <c r="A46" s="14" t="s">
        <v>177</v>
      </c>
      <c r="B46" s="427" t="s">
        <v>282</v>
      </c>
      <c r="C46" s="717">
        <f>'KV_1.1.sz.mell.'!C45</f>
        <v>0</v>
      </c>
      <c r="D46" s="408"/>
      <c r="E46" s="409"/>
      <c r="F46" s="409"/>
      <c r="G46" s="409"/>
      <c r="H46" s="409"/>
      <c r="I46" s="409"/>
      <c r="J46" s="699">
        <f t="shared" si="13"/>
        <v>0</v>
      </c>
      <c r="K46" s="700">
        <f t="shared" si="14"/>
        <v>0</v>
      </c>
    </row>
    <row r="47" spans="1:11" s="425" customFormat="1" ht="12" customHeight="1" x14ac:dyDescent="0.25">
      <c r="A47" s="14" t="s">
        <v>178</v>
      </c>
      <c r="B47" s="427" t="s">
        <v>283</v>
      </c>
      <c r="C47" s="717">
        <f>'KV_1.1.sz.mell.'!C46</f>
        <v>0</v>
      </c>
      <c r="D47" s="408"/>
      <c r="E47" s="409"/>
      <c r="F47" s="409"/>
      <c r="G47" s="409"/>
      <c r="H47" s="409"/>
      <c r="I47" s="409"/>
      <c r="J47" s="699">
        <f t="shared" si="13"/>
        <v>0</v>
      </c>
      <c r="K47" s="700">
        <f t="shared" si="14"/>
        <v>0</v>
      </c>
    </row>
    <row r="48" spans="1:11" s="425" customFormat="1" ht="12" customHeight="1" x14ac:dyDescent="0.25">
      <c r="A48" s="14" t="s">
        <v>179</v>
      </c>
      <c r="B48" s="427" t="s">
        <v>559</v>
      </c>
      <c r="C48" s="717">
        <f>'KV_1.1.sz.mell.'!C47</f>
        <v>0</v>
      </c>
      <c r="D48" s="408"/>
      <c r="E48" s="409"/>
      <c r="F48" s="409"/>
      <c r="G48" s="409"/>
      <c r="H48" s="409"/>
      <c r="I48" s="409"/>
      <c r="J48" s="699">
        <f t="shared" si="13"/>
        <v>0</v>
      </c>
      <c r="K48" s="700">
        <f t="shared" si="14"/>
        <v>0</v>
      </c>
    </row>
    <row r="49" spans="1:11" s="425" customFormat="1" ht="12" customHeight="1" x14ac:dyDescent="0.25">
      <c r="A49" s="14" t="s">
        <v>275</v>
      </c>
      <c r="B49" s="427" t="s">
        <v>285</v>
      </c>
      <c r="C49" s="710">
        <f>'KV_1.1.sz.mell.'!C48</f>
        <v>0</v>
      </c>
      <c r="D49" s="411"/>
      <c r="E49" s="472"/>
      <c r="F49" s="472"/>
      <c r="G49" s="472"/>
      <c r="H49" s="472"/>
      <c r="I49" s="472"/>
      <c r="J49" s="703">
        <f t="shared" si="13"/>
        <v>0</v>
      </c>
      <c r="K49" s="700">
        <f t="shared" si="14"/>
        <v>0</v>
      </c>
    </row>
    <row r="50" spans="1:11" s="425" customFormat="1" ht="12" customHeight="1" x14ac:dyDescent="0.25">
      <c r="A50" s="16" t="s">
        <v>276</v>
      </c>
      <c r="B50" s="428" t="s">
        <v>436</v>
      </c>
      <c r="C50" s="790">
        <f>'KV_1.1.sz.mell.'!C49</f>
        <v>0</v>
      </c>
      <c r="D50" s="412"/>
      <c r="E50" s="704"/>
      <c r="F50" s="704"/>
      <c r="G50" s="704"/>
      <c r="H50" s="704"/>
      <c r="I50" s="704"/>
      <c r="J50" s="705">
        <f t="shared" si="13"/>
        <v>0</v>
      </c>
      <c r="K50" s="700">
        <f t="shared" si="14"/>
        <v>0</v>
      </c>
    </row>
    <row r="51" spans="1:11" s="425" customFormat="1" ht="12" customHeight="1" thickBot="1" x14ac:dyDescent="0.3">
      <c r="A51" s="18" t="s">
        <v>435</v>
      </c>
      <c r="B51" s="585" t="s">
        <v>286</v>
      </c>
      <c r="C51" s="707">
        <f>'KV_1.1.sz.mell.'!C50</f>
        <v>0</v>
      </c>
      <c r="D51" s="706"/>
      <c r="E51" s="706"/>
      <c r="F51" s="706"/>
      <c r="G51" s="706"/>
      <c r="H51" s="706"/>
      <c r="I51" s="706"/>
      <c r="J51" s="707">
        <f t="shared" si="13"/>
        <v>0</v>
      </c>
      <c r="K51" s="708">
        <f t="shared" si="14"/>
        <v>0</v>
      </c>
    </row>
    <row r="52" spans="1:11" s="425" customFormat="1" ht="12" customHeight="1" thickBot="1" x14ac:dyDescent="0.3">
      <c r="A52" s="20" t="s">
        <v>23</v>
      </c>
      <c r="B52" s="21" t="s">
        <v>287</v>
      </c>
      <c r="C52" s="407">
        <f>'KV_1.1.sz.mell.'!C51</f>
        <v>0</v>
      </c>
      <c r="D52" s="407">
        <f t="shared" ref="D52:K52" si="15">SUM(D53:D57)</f>
        <v>0</v>
      </c>
      <c r="E52" s="407">
        <f t="shared" si="15"/>
        <v>0</v>
      </c>
      <c r="F52" s="407">
        <f t="shared" si="15"/>
        <v>0</v>
      </c>
      <c r="G52" s="407">
        <f t="shared" si="15"/>
        <v>0</v>
      </c>
      <c r="H52" s="407">
        <f t="shared" si="15"/>
        <v>0</v>
      </c>
      <c r="I52" s="407">
        <f t="shared" si="15"/>
        <v>0</v>
      </c>
      <c r="J52" s="407">
        <f t="shared" si="15"/>
        <v>0</v>
      </c>
      <c r="K52" s="273">
        <f t="shared" si="15"/>
        <v>0</v>
      </c>
    </row>
    <row r="53" spans="1:11" s="425" customFormat="1" ht="12" customHeight="1" x14ac:dyDescent="0.25">
      <c r="A53" s="15" t="s">
        <v>94</v>
      </c>
      <c r="B53" s="426" t="s">
        <v>291</v>
      </c>
      <c r="C53" s="703">
        <f>'KV_1.1.sz.mell.'!C52</f>
        <v>0</v>
      </c>
      <c r="D53" s="472"/>
      <c r="E53" s="472"/>
      <c r="F53" s="472"/>
      <c r="G53" s="472"/>
      <c r="H53" s="472"/>
      <c r="I53" s="472"/>
      <c r="J53" s="703">
        <f>D53+E53+F53+G53+H53+I53</f>
        <v>0</v>
      </c>
      <c r="K53" s="709">
        <f>C53+J53</f>
        <v>0</v>
      </c>
    </row>
    <row r="54" spans="1:11" s="425" customFormat="1" ht="12" customHeight="1" x14ac:dyDescent="0.25">
      <c r="A54" s="14" t="s">
        <v>95</v>
      </c>
      <c r="B54" s="427" t="s">
        <v>292</v>
      </c>
      <c r="C54" s="710">
        <f>'KV_1.1.sz.mell.'!C53</f>
        <v>0</v>
      </c>
      <c r="D54" s="411"/>
      <c r="E54" s="472"/>
      <c r="F54" s="472"/>
      <c r="G54" s="472"/>
      <c r="H54" s="472"/>
      <c r="I54" s="472"/>
      <c r="J54" s="703">
        <f>D54+E54+F54+G54+H54+I54</f>
        <v>0</v>
      </c>
      <c r="K54" s="709">
        <f>C54+J54</f>
        <v>0</v>
      </c>
    </row>
    <row r="55" spans="1:11" s="425" customFormat="1" ht="12" customHeight="1" x14ac:dyDescent="0.25">
      <c r="A55" s="14" t="s">
        <v>288</v>
      </c>
      <c r="B55" s="427" t="s">
        <v>293</v>
      </c>
      <c r="C55" s="710">
        <f>'KV_1.1.sz.mell.'!C54</f>
        <v>0</v>
      </c>
      <c r="D55" s="411"/>
      <c r="E55" s="472"/>
      <c r="F55" s="472"/>
      <c r="G55" s="472"/>
      <c r="H55" s="472"/>
      <c r="I55" s="472"/>
      <c r="J55" s="703">
        <f>D55+E55+F55+G55+H55+I55</f>
        <v>0</v>
      </c>
      <c r="K55" s="709">
        <f>C55+J55</f>
        <v>0</v>
      </c>
    </row>
    <row r="56" spans="1:11" s="425" customFormat="1" ht="12" customHeight="1" x14ac:dyDescent="0.25">
      <c r="A56" s="14" t="s">
        <v>289</v>
      </c>
      <c r="B56" s="427" t="s">
        <v>294</v>
      </c>
      <c r="C56" s="710">
        <f>'KV_1.1.sz.mell.'!C55</f>
        <v>0</v>
      </c>
      <c r="D56" s="411"/>
      <c r="E56" s="472"/>
      <c r="F56" s="472"/>
      <c r="G56" s="472"/>
      <c r="H56" s="472"/>
      <c r="I56" s="472"/>
      <c r="J56" s="703">
        <f>D56+E56+F56+G56+H56+I56</f>
        <v>0</v>
      </c>
      <c r="K56" s="709">
        <f>C56+J56</f>
        <v>0</v>
      </c>
    </row>
    <row r="57" spans="1:11" s="425" customFormat="1" ht="12" customHeight="1" thickBot="1" x14ac:dyDescent="0.3">
      <c r="A57" s="16" t="s">
        <v>290</v>
      </c>
      <c r="B57" s="304" t="s">
        <v>295</v>
      </c>
      <c r="C57" s="790">
        <f>'KV_1.1.sz.mell.'!C56</f>
        <v>0</v>
      </c>
      <c r="D57" s="412"/>
      <c r="E57" s="704"/>
      <c r="F57" s="704"/>
      <c r="G57" s="704"/>
      <c r="H57" s="704"/>
      <c r="I57" s="704"/>
      <c r="J57" s="705">
        <f>D57+E57+F57+G57+H57+I57</f>
        <v>0</v>
      </c>
      <c r="K57" s="709">
        <f>C57+J57</f>
        <v>0</v>
      </c>
    </row>
    <row r="58" spans="1:11" s="425" customFormat="1" ht="12" customHeight="1" thickBot="1" x14ac:dyDescent="0.3">
      <c r="A58" s="20" t="s">
        <v>180</v>
      </c>
      <c r="B58" s="21" t="s">
        <v>296</v>
      </c>
      <c r="C58" s="407">
        <f>'KV_1.1.sz.mell.'!C57</f>
        <v>0</v>
      </c>
      <c r="D58" s="407">
        <f t="shared" ref="D58:K58" si="16">SUM(D59:D61)</f>
        <v>0</v>
      </c>
      <c r="E58" s="407">
        <f t="shared" si="16"/>
        <v>0</v>
      </c>
      <c r="F58" s="407">
        <f t="shared" si="16"/>
        <v>0</v>
      </c>
      <c r="G58" s="407">
        <f t="shared" si="16"/>
        <v>0</v>
      </c>
      <c r="H58" s="407">
        <f t="shared" si="16"/>
        <v>0</v>
      </c>
      <c r="I58" s="407">
        <f t="shared" si="16"/>
        <v>0</v>
      </c>
      <c r="J58" s="407">
        <f t="shared" si="16"/>
        <v>0</v>
      </c>
      <c r="K58" s="273">
        <f t="shared" si="16"/>
        <v>0</v>
      </c>
    </row>
    <row r="59" spans="1:11" s="425" customFormat="1" ht="12" customHeight="1" x14ac:dyDescent="0.25">
      <c r="A59" s="15" t="s">
        <v>96</v>
      </c>
      <c r="B59" s="426" t="s">
        <v>297</v>
      </c>
      <c r="C59" s="699">
        <f>'KV_1.1.sz.mell.'!C58</f>
        <v>0</v>
      </c>
      <c r="D59" s="409"/>
      <c r="E59" s="409"/>
      <c r="F59" s="409"/>
      <c r="G59" s="409"/>
      <c r="H59" s="409"/>
      <c r="I59" s="409"/>
      <c r="J59" s="699">
        <f>D59+E59+F59+G59+H59+I59</f>
        <v>0</v>
      </c>
      <c r="K59" s="700">
        <f>C59+J59</f>
        <v>0</v>
      </c>
    </row>
    <row r="60" spans="1:11" s="425" customFormat="1" ht="13.2" x14ac:dyDescent="0.25">
      <c r="A60" s="14" t="s">
        <v>97</v>
      </c>
      <c r="B60" s="1248" t="s">
        <v>426</v>
      </c>
      <c r="C60" s="717">
        <f>'KV_1.1.sz.mell.'!C59</f>
        <v>0</v>
      </c>
      <c r="D60" s="408"/>
      <c r="E60" s="409"/>
      <c r="F60" s="409"/>
      <c r="G60" s="409"/>
      <c r="H60" s="409"/>
      <c r="I60" s="409"/>
      <c r="J60" s="699">
        <f>D60+E60+F60+G60+H60+I60</f>
        <v>0</v>
      </c>
      <c r="K60" s="700">
        <f>C60+J60</f>
        <v>0</v>
      </c>
    </row>
    <row r="61" spans="1:11" s="425" customFormat="1" ht="12" customHeight="1" x14ac:dyDescent="0.25">
      <c r="A61" s="14" t="s">
        <v>300</v>
      </c>
      <c r="B61" s="427" t="s">
        <v>298</v>
      </c>
      <c r="C61" s="717">
        <f>'KV_1.1.sz.mell.'!C60</f>
        <v>0</v>
      </c>
      <c r="D61" s="408"/>
      <c r="E61" s="409"/>
      <c r="F61" s="409"/>
      <c r="G61" s="409"/>
      <c r="H61" s="409"/>
      <c r="I61" s="409"/>
      <c r="J61" s="699">
        <f>D61+E61+F61+G61+H61+I61</f>
        <v>0</v>
      </c>
      <c r="K61" s="700">
        <f>C61+J61</f>
        <v>0</v>
      </c>
    </row>
    <row r="62" spans="1:11" s="425" customFormat="1" ht="12" customHeight="1" thickBot="1" x14ac:dyDescent="0.3">
      <c r="A62" s="16" t="s">
        <v>301</v>
      </c>
      <c r="B62" s="304" t="s">
        <v>299</v>
      </c>
      <c r="C62" s="719">
        <f>'KV_1.1.sz.mell.'!C61</f>
        <v>0</v>
      </c>
      <c r="D62" s="410"/>
      <c r="E62" s="701"/>
      <c r="F62" s="701"/>
      <c r="G62" s="701"/>
      <c r="H62" s="701"/>
      <c r="I62" s="701"/>
      <c r="J62" s="702">
        <f>D62+E62+F62+G62+H62+I62</f>
        <v>0</v>
      </c>
      <c r="K62" s="700">
        <f>C62+J62</f>
        <v>0</v>
      </c>
    </row>
    <row r="63" spans="1:11" s="425" customFormat="1" ht="12" customHeight="1" thickBot="1" x14ac:dyDescent="0.3">
      <c r="A63" s="20" t="s">
        <v>25</v>
      </c>
      <c r="B63" s="302" t="s">
        <v>302</v>
      </c>
      <c r="C63" s="407">
        <f>'KV_1.1.sz.mell.'!C62</f>
        <v>0</v>
      </c>
      <c r="D63" s="407">
        <f t="shared" ref="D63:K63" si="17">SUM(D64:D66)</f>
        <v>0</v>
      </c>
      <c r="E63" s="407">
        <f t="shared" si="17"/>
        <v>0</v>
      </c>
      <c r="F63" s="407">
        <f t="shared" si="17"/>
        <v>0</v>
      </c>
      <c r="G63" s="407">
        <f t="shared" si="17"/>
        <v>0</v>
      </c>
      <c r="H63" s="407">
        <f t="shared" si="17"/>
        <v>0</v>
      </c>
      <c r="I63" s="407">
        <f t="shared" si="17"/>
        <v>0</v>
      </c>
      <c r="J63" s="407">
        <f t="shared" si="17"/>
        <v>0</v>
      </c>
      <c r="K63" s="273">
        <f t="shared" si="17"/>
        <v>0</v>
      </c>
    </row>
    <row r="64" spans="1:11" s="425" customFormat="1" ht="12" customHeight="1" x14ac:dyDescent="0.25">
      <c r="A64" s="15" t="s">
        <v>181</v>
      </c>
      <c r="B64" s="426" t="s">
        <v>304</v>
      </c>
      <c r="C64" s="710">
        <f>'KV_1.1.sz.mell.'!C63</f>
        <v>0</v>
      </c>
      <c r="D64" s="411"/>
      <c r="E64" s="411"/>
      <c r="F64" s="411"/>
      <c r="G64" s="411"/>
      <c r="H64" s="411"/>
      <c r="I64" s="411"/>
      <c r="J64" s="710">
        <f>D64+E64+F64+G64+H64+I64</f>
        <v>0</v>
      </c>
      <c r="K64" s="711">
        <f>C64+J64</f>
        <v>0</v>
      </c>
    </row>
    <row r="65" spans="1:11" s="425" customFormat="1" ht="12" customHeight="1" x14ac:dyDescent="0.25">
      <c r="A65" s="14" t="s">
        <v>182</v>
      </c>
      <c r="B65" s="427" t="s">
        <v>427</v>
      </c>
      <c r="C65" s="710">
        <f>'KV_1.1.sz.mell.'!C64</f>
        <v>0</v>
      </c>
      <c r="D65" s="411"/>
      <c r="E65" s="411"/>
      <c r="F65" s="411"/>
      <c r="G65" s="411"/>
      <c r="H65" s="411"/>
      <c r="I65" s="411"/>
      <c r="J65" s="710">
        <f>D65+E65+F65+G65+H65+I65</f>
        <v>0</v>
      </c>
      <c r="K65" s="711">
        <f>C65+J65</f>
        <v>0</v>
      </c>
    </row>
    <row r="66" spans="1:11" s="425" customFormat="1" ht="12" customHeight="1" x14ac:dyDescent="0.25">
      <c r="A66" s="14" t="s">
        <v>231</v>
      </c>
      <c r="B66" s="427" t="s">
        <v>305</v>
      </c>
      <c r="C66" s="710">
        <f>'KV_1.1.sz.mell.'!C65</f>
        <v>0</v>
      </c>
      <c r="D66" s="411"/>
      <c r="E66" s="411"/>
      <c r="F66" s="411"/>
      <c r="G66" s="411"/>
      <c r="H66" s="411"/>
      <c r="I66" s="411"/>
      <c r="J66" s="710">
        <f>D66+E66+F66+G66+H66+I66</f>
        <v>0</v>
      </c>
      <c r="K66" s="711">
        <f>C66+J66</f>
        <v>0</v>
      </c>
    </row>
    <row r="67" spans="1:11" s="425" customFormat="1" ht="12" customHeight="1" thickBot="1" x14ac:dyDescent="0.3">
      <c r="A67" s="16" t="s">
        <v>303</v>
      </c>
      <c r="B67" s="304" t="s">
        <v>306</v>
      </c>
      <c r="C67" s="710">
        <f>'KV_1.1.sz.mell.'!C66</f>
        <v>0</v>
      </c>
      <c r="D67" s="411"/>
      <c r="E67" s="411"/>
      <c r="F67" s="411"/>
      <c r="G67" s="411"/>
      <c r="H67" s="411"/>
      <c r="I67" s="411"/>
      <c r="J67" s="710">
        <f>D67+E67+F67+G67+H67+I67</f>
        <v>0</v>
      </c>
      <c r="K67" s="711">
        <f>C67+J67</f>
        <v>0</v>
      </c>
    </row>
    <row r="68" spans="1:11" s="425" customFormat="1" ht="12" customHeight="1" thickBot="1" x14ac:dyDescent="0.3">
      <c r="A68" s="498" t="s">
        <v>476</v>
      </c>
      <c r="B68" s="21" t="s">
        <v>307</v>
      </c>
      <c r="C68" s="414">
        <f>'KV_1.1.sz.mell.'!C67</f>
        <v>18443841</v>
      </c>
      <c r="D68" s="414">
        <f t="shared" ref="D68:K68" si="18">+D11+D18+D25+D32+D40+D52+D58+D63</f>
        <v>0</v>
      </c>
      <c r="E68" s="414">
        <f t="shared" si="18"/>
        <v>15852956</v>
      </c>
      <c r="F68" s="414">
        <f t="shared" si="18"/>
        <v>0</v>
      </c>
      <c r="G68" s="414">
        <f t="shared" si="18"/>
        <v>0</v>
      </c>
      <c r="H68" s="414">
        <f t="shared" si="18"/>
        <v>0</v>
      </c>
      <c r="I68" s="414">
        <f t="shared" si="18"/>
        <v>0</v>
      </c>
      <c r="J68" s="414">
        <f t="shared" si="18"/>
        <v>15852956</v>
      </c>
      <c r="K68" s="457">
        <f t="shared" si="18"/>
        <v>34296797</v>
      </c>
    </row>
    <row r="69" spans="1:11" s="425" customFormat="1" ht="12" customHeight="1" thickBot="1" x14ac:dyDescent="0.3">
      <c r="A69" s="473" t="s">
        <v>308</v>
      </c>
      <c r="B69" s="302" t="s">
        <v>309</v>
      </c>
      <c r="C69" s="407">
        <f>'KV_1.1.sz.mell.'!C68</f>
        <v>0</v>
      </c>
      <c r="D69" s="407">
        <f t="shared" ref="D69:K69" si="19">SUM(D70:D72)</f>
        <v>0</v>
      </c>
      <c r="E69" s="407">
        <f t="shared" si="19"/>
        <v>0</v>
      </c>
      <c r="F69" s="407">
        <f t="shared" si="19"/>
        <v>0</v>
      </c>
      <c r="G69" s="407">
        <f t="shared" si="19"/>
        <v>0</v>
      </c>
      <c r="H69" s="407">
        <f t="shared" si="19"/>
        <v>0</v>
      </c>
      <c r="I69" s="407">
        <f t="shared" si="19"/>
        <v>0</v>
      </c>
      <c r="J69" s="407">
        <f t="shared" si="19"/>
        <v>0</v>
      </c>
      <c r="K69" s="273">
        <f t="shared" si="19"/>
        <v>0</v>
      </c>
    </row>
    <row r="70" spans="1:11" s="425" customFormat="1" ht="12" customHeight="1" x14ac:dyDescent="0.25">
      <c r="A70" s="15" t="s">
        <v>337</v>
      </c>
      <c r="B70" s="426" t="s">
        <v>310</v>
      </c>
      <c r="C70" s="710">
        <f>'KV_1.1.sz.mell.'!C69</f>
        <v>0</v>
      </c>
      <c r="D70" s="411"/>
      <c r="E70" s="411"/>
      <c r="F70" s="411"/>
      <c r="G70" s="411"/>
      <c r="H70" s="411"/>
      <c r="I70" s="411"/>
      <c r="J70" s="710">
        <f>D70+E70+F70+G70+H70+I70</f>
        <v>0</v>
      </c>
      <c r="K70" s="711">
        <f>C70+J70</f>
        <v>0</v>
      </c>
    </row>
    <row r="71" spans="1:11" s="425" customFormat="1" ht="12" customHeight="1" x14ac:dyDescent="0.25">
      <c r="A71" s="14" t="s">
        <v>346</v>
      </c>
      <c r="B71" s="427" t="s">
        <v>311</v>
      </c>
      <c r="C71" s="710">
        <f>'KV_1.1.sz.mell.'!C70</f>
        <v>0</v>
      </c>
      <c r="D71" s="411"/>
      <c r="E71" s="411"/>
      <c r="F71" s="411"/>
      <c r="G71" s="411"/>
      <c r="H71" s="411"/>
      <c r="I71" s="411"/>
      <c r="J71" s="710">
        <f>D71+E71+F71+G71+H71+I71</f>
        <v>0</v>
      </c>
      <c r="K71" s="711">
        <f>C71+J71</f>
        <v>0</v>
      </c>
    </row>
    <row r="72" spans="1:11" s="425" customFormat="1" ht="12" customHeight="1" thickBot="1" x14ac:dyDescent="0.3">
      <c r="A72" s="18" t="s">
        <v>347</v>
      </c>
      <c r="B72" s="712" t="s">
        <v>461</v>
      </c>
      <c r="C72" s="707">
        <f>'KV_1.1.sz.mell.'!C71</f>
        <v>0</v>
      </c>
      <c r="D72" s="706"/>
      <c r="E72" s="706"/>
      <c r="F72" s="706"/>
      <c r="G72" s="706"/>
      <c r="H72" s="706"/>
      <c r="I72" s="706"/>
      <c r="J72" s="707">
        <f>D72+E72+F72+G72+H72+I72</f>
        <v>0</v>
      </c>
      <c r="K72" s="713">
        <f>C72+J72</f>
        <v>0</v>
      </c>
    </row>
    <row r="73" spans="1:11" s="425" customFormat="1" ht="12" customHeight="1" thickBot="1" x14ac:dyDescent="0.3">
      <c r="A73" s="473" t="s">
        <v>313</v>
      </c>
      <c r="B73" s="302" t="s">
        <v>314</v>
      </c>
      <c r="C73" s="407">
        <f>'KV_1.1.sz.mell.'!C72</f>
        <v>0</v>
      </c>
      <c r="D73" s="407">
        <f t="shared" ref="D73:K73" si="20">SUM(D74:D77)</f>
        <v>0</v>
      </c>
      <c r="E73" s="407">
        <f t="shared" si="20"/>
        <v>0</v>
      </c>
      <c r="F73" s="407">
        <f t="shared" si="20"/>
        <v>0</v>
      </c>
      <c r="G73" s="407">
        <f t="shared" si="20"/>
        <v>0</v>
      </c>
      <c r="H73" s="407">
        <f t="shared" si="20"/>
        <v>0</v>
      </c>
      <c r="I73" s="407">
        <f t="shared" si="20"/>
        <v>0</v>
      </c>
      <c r="J73" s="407">
        <f t="shared" si="20"/>
        <v>0</v>
      </c>
      <c r="K73" s="273">
        <f t="shared" si="20"/>
        <v>0</v>
      </c>
    </row>
    <row r="74" spans="1:11" s="425" customFormat="1" ht="12" customHeight="1" x14ac:dyDescent="0.25">
      <c r="A74" s="15" t="s">
        <v>149</v>
      </c>
      <c r="B74" s="574" t="s">
        <v>315</v>
      </c>
      <c r="C74" s="710">
        <f>'KV_1.1.sz.mell.'!C73</f>
        <v>0</v>
      </c>
      <c r="D74" s="411"/>
      <c r="E74" s="411"/>
      <c r="F74" s="411"/>
      <c r="G74" s="411"/>
      <c r="H74" s="411"/>
      <c r="I74" s="411"/>
      <c r="J74" s="710">
        <f>D74+E74+F74+G74+H74+I74</f>
        <v>0</v>
      </c>
      <c r="K74" s="711">
        <f>C74+J74</f>
        <v>0</v>
      </c>
    </row>
    <row r="75" spans="1:11" s="425" customFormat="1" ht="12" customHeight="1" x14ac:dyDescent="0.25">
      <c r="A75" s="14" t="s">
        <v>150</v>
      </c>
      <c r="B75" s="574" t="s">
        <v>571</v>
      </c>
      <c r="C75" s="710">
        <f>'KV_1.1.sz.mell.'!C74</f>
        <v>0</v>
      </c>
      <c r="D75" s="411"/>
      <c r="E75" s="411"/>
      <c r="F75" s="411"/>
      <c r="G75" s="411"/>
      <c r="H75" s="411"/>
      <c r="I75" s="411"/>
      <c r="J75" s="710">
        <f>D75+E75+F75+G75+H75+I75</f>
        <v>0</v>
      </c>
      <c r="K75" s="711">
        <f>C75+J75</f>
        <v>0</v>
      </c>
    </row>
    <row r="76" spans="1:11" s="425" customFormat="1" ht="12" customHeight="1" x14ac:dyDescent="0.25">
      <c r="A76" s="14" t="s">
        <v>338</v>
      </c>
      <c r="B76" s="574" t="s">
        <v>316</v>
      </c>
      <c r="C76" s="710">
        <f>'KV_1.1.sz.mell.'!C75</f>
        <v>0</v>
      </c>
      <c r="D76" s="411"/>
      <c r="E76" s="411"/>
      <c r="F76" s="411"/>
      <c r="G76" s="411"/>
      <c r="H76" s="411"/>
      <c r="I76" s="411"/>
      <c r="J76" s="710">
        <f>D76+E76+F76+G76+H76+I76</f>
        <v>0</v>
      </c>
      <c r="K76" s="711">
        <f>C76+J76</f>
        <v>0</v>
      </c>
    </row>
    <row r="77" spans="1:11" s="425" customFormat="1" ht="12" customHeight="1" thickBot="1" x14ac:dyDescent="0.3">
      <c r="A77" s="16" t="s">
        <v>339</v>
      </c>
      <c r="B77" s="575" t="s">
        <v>572</v>
      </c>
      <c r="C77" s="710">
        <f>'KV_1.1.sz.mell.'!C76</f>
        <v>0</v>
      </c>
      <c r="D77" s="411"/>
      <c r="E77" s="411"/>
      <c r="F77" s="411"/>
      <c r="G77" s="411"/>
      <c r="H77" s="411"/>
      <c r="I77" s="411"/>
      <c r="J77" s="710">
        <f>D77+E77+F77+G77+H77+I77</f>
        <v>0</v>
      </c>
      <c r="K77" s="711">
        <f>C77+J77</f>
        <v>0</v>
      </c>
    </row>
    <row r="78" spans="1:11" s="425" customFormat="1" ht="12" customHeight="1" thickBot="1" x14ac:dyDescent="0.3">
      <c r="A78" s="473" t="s">
        <v>317</v>
      </c>
      <c r="B78" s="302" t="s">
        <v>318</v>
      </c>
      <c r="C78" s="407">
        <f>'KV_1.1.sz.mell.'!C77</f>
        <v>44000000</v>
      </c>
      <c r="D78" s="407">
        <f t="shared" ref="D78:K78" si="21">SUM(D79:D80)</f>
        <v>6463142</v>
      </c>
      <c r="E78" s="407">
        <f t="shared" si="21"/>
        <v>0</v>
      </c>
      <c r="F78" s="407">
        <f t="shared" si="21"/>
        <v>0</v>
      </c>
      <c r="G78" s="407">
        <f t="shared" si="21"/>
        <v>0</v>
      </c>
      <c r="H78" s="407">
        <f t="shared" si="21"/>
        <v>0</v>
      </c>
      <c r="I78" s="407">
        <f t="shared" si="21"/>
        <v>0</v>
      </c>
      <c r="J78" s="407">
        <f t="shared" si="21"/>
        <v>6463142</v>
      </c>
      <c r="K78" s="273">
        <f t="shared" si="21"/>
        <v>50463142</v>
      </c>
    </row>
    <row r="79" spans="1:11" s="425" customFormat="1" ht="12" customHeight="1" x14ac:dyDescent="0.25">
      <c r="A79" s="15" t="s">
        <v>340</v>
      </c>
      <c r="B79" s="426" t="s">
        <v>319</v>
      </c>
      <c r="C79" s="710">
        <f>'KV_1.1.sz.mell.'!C78</f>
        <v>44000000</v>
      </c>
      <c r="D79" s="411">
        <v>6463142</v>
      </c>
      <c r="E79" s="411"/>
      <c r="F79" s="411"/>
      <c r="G79" s="411"/>
      <c r="H79" s="411"/>
      <c r="I79" s="411"/>
      <c r="J79" s="710">
        <f>D79+E79+F79+G79+H79+I79</f>
        <v>6463142</v>
      </c>
      <c r="K79" s="711">
        <f>C79+J79</f>
        <v>50463142</v>
      </c>
    </row>
    <row r="80" spans="1:11" s="425" customFormat="1" ht="12" customHeight="1" thickBot="1" x14ac:dyDescent="0.3">
      <c r="A80" s="16" t="s">
        <v>341</v>
      </c>
      <c r="B80" s="304" t="s">
        <v>320</v>
      </c>
      <c r="C80" s="710">
        <f>'KV_1.1.sz.mell.'!C79</f>
        <v>0</v>
      </c>
      <c r="D80" s="411"/>
      <c r="E80" s="411"/>
      <c r="F80" s="411"/>
      <c r="G80" s="411"/>
      <c r="H80" s="411"/>
      <c r="I80" s="411"/>
      <c r="J80" s="710">
        <f>D80+E80+F80+G80+H80+I80</f>
        <v>0</v>
      </c>
      <c r="K80" s="711">
        <f>C80+J80</f>
        <v>0</v>
      </c>
    </row>
    <row r="81" spans="1:11" s="425" customFormat="1" ht="12" customHeight="1" thickBot="1" x14ac:dyDescent="0.3">
      <c r="A81" s="473" t="s">
        <v>321</v>
      </c>
      <c r="B81" s="302" t="s">
        <v>322</v>
      </c>
      <c r="C81" s="407">
        <f>'KV_1.1.sz.mell.'!C80</f>
        <v>0</v>
      </c>
      <c r="D81" s="407">
        <f t="shared" ref="D81:K81" si="22">SUM(D82:D84)</f>
        <v>278736</v>
      </c>
      <c r="E81" s="407">
        <f t="shared" si="22"/>
        <v>349359</v>
      </c>
      <c r="F81" s="407">
        <f t="shared" si="22"/>
        <v>0</v>
      </c>
      <c r="G81" s="407">
        <f t="shared" si="22"/>
        <v>0</v>
      </c>
      <c r="H81" s="407">
        <f t="shared" si="22"/>
        <v>0</v>
      </c>
      <c r="I81" s="407">
        <f t="shared" si="22"/>
        <v>0</v>
      </c>
      <c r="J81" s="407">
        <f t="shared" si="22"/>
        <v>628095</v>
      </c>
      <c r="K81" s="273">
        <f t="shared" si="22"/>
        <v>628095</v>
      </c>
    </row>
    <row r="82" spans="1:11" s="425" customFormat="1" ht="12" customHeight="1" x14ac:dyDescent="0.25">
      <c r="A82" s="15" t="s">
        <v>342</v>
      </c>
      <c r="B82" s="426" t="s">
        <v>323</v>
      </c>
      <c r="C82" s="710">
        <f>'KV_1.1.sz.mell.'!C81</f>
        <v>0</v>
      </c>
      <c r="D82" s="411">
        <v>278736</v>
      </c>
      <c r="E82" s="411">
        <v>349359</v>
      </c>
      <c r="F82" s="411"/>
      <c r="G82" s="411"/>
      <c r="H82" s="411"/>
      <c r="I82" s="411"/>
      <c r="J82" s="710">
        <f>D82+E82+F82+G82+H82+I82</f>
        <v>628095</v>
      </c>
      <c r="K82" s="711">
        <f>C82+J82</f>
        <v>628095</v>
      </c>
    </row>
    <row r="83" spans="1:11" s="425" customFormat="1" ht="12" customHeight="1" x14ac:dyDescent="0.25">
      <c r="A83" s="14" t="s">
        <v>343</v>
      </c>
      <c r="B83" s="427" t="s">
        <v>324</v>
      </c>
      <c r="C83" s="710">
        <f>'KV_1.1.sz.mell.'!C82</f>
        <v>0</v>
      </c>
      <c r="D83" s="411"/>
      <c r="E83" s="411"/>
      <c r="F83" s="411"/>
      <c r="G83" s="411"/>
      <c r="H83" s="411"/>
      <c r="I83" s="411"/>
      <c r="J83" s="710">
        <f>D83+E83+F83+G83+H83+I83</f>
        <v>0</v>
      </c>
      <c r="K83" s="711">
        <f>C83+J83</f>
        <v>0</v>
      </c>
    </row>
    <row r="84" spans="1:11" s="425" customFormat="1" ht="12" customHeight="1" thickBot="1" x14ac:dyDescent="0.3">
      <c r="A84" s="16" t="s">
        <v>344</v>
      </c>
      <c r="B84" s="304" t="s">
        <v>764</v>
      </c>
      <c r="C84" s="710">
        <f>'KV_1.1.sz.mell.'!C83</f>
        <v>0</v>
      </c>
      <c r="D84" s="411"/>
      <c r="E84" s="411"/>
      <c r="F84" s="411"/>
      <c r="G84" s="411"/>
      <c r="H84" s="411"/>
      <c r="I84" s="411"/>
      <c r="J84" s="710">
        <f>D84+E84+F84+G84+H84+I84</f>
        <v>0</v>
      </c>
      <c r="K84" s="711">
        <f>C84+J84</f>
        <v>0</v>
      </c>
    </row>
    <row r="85" spans="1:11" s="425" customFormat="1" ht="12" customHeight="1" thickBot="1" x14ac:dyDescent="0.3">
      <c r="A85" s="473" t="s">
        <v>325</v>
      </c>
      <c r="B85" s="302" t="s">
        <v>345</v>
      </c>
      <c r="C85" s="407">
        <f>'KV_1.1.sz.mell.'!C84</f>
        <v>0</v>
      </c>
      <c r="D85" s="407">
        <f t="shared" ref="D85:K85" si="23">SUM(D86:D89)</f>
        <v>0</v>
      </c>
      <c r="E85" s="407">
        <f t="shared" si="23"/>
        <v>0</v>
      </c>
      <c r="F85" s="407">
        <f t="shared" si="23"/>
        <v>0</v>
      </c>
      <c r="G85" s="407">
        <f t="shared" si="23"/>
        <v>0</v>
      </c>
      <c r="H85" s="407">
        <f t="shared" si="23"/>
        <v>0</v>
      </c>
      <c r="I85" s="407">
        <f t="shared" si="23"/>
        <v>0</v>
      </c>
      <c r="J85" s="407">
        <f t="shared" si="23"/>
        <v>0</v>
      </c>
      <c r="K85" s="273">
        <f t="shared" si="23"/>
        <v>0</v>
      </c>
    </row>
    <row r="86" spans="1:11" s="425" customFormat="1" ht="12" customHeight="1" x14ac:dyDescent="0.25">
      <c r="A86" s="430" t="s">
        <v>326</v>
      </c>
      <c r="B86" s="426" t="s">
        <v>327</v>
      </c>
      <c r="C86" s="710">
        <f>'KV_1.1.sz.mell.'!C85</f>
        <v>0</v>
      </c>
      <c r="D86" s="411"/>
      <c r="E86" s="411"/>
      <c r="F86" s="411"/>
      <c r="G86" s="411"/>
      <c r="H86" s="411"/>
      <c r="I86" s="411"/>
      <c r="J86" s="710">
        <f t="shared" ref="J86:J91" si="24">D86+E86+F86+G86+H86+I86</f>
        <v>0</v>
      </c>
      <c r="K86" s="711">
        <f t="shared" ref="K86:K91" si="25">C86+J86</f>
        <v>0</v>
      </c>
    </row>
    <row r="87" spans="1:11" s="425" customFormat="1" ht="12" customHeight="1" x14ac:dyDescent="0.25">
      <c r="A87" s="431" t="s">
        <v>328</v>
      </c>
      <c r="B87" s="427" t="s">
        <v>329</v>
      </c>
      <c r="C87" s="710">
        <f>'KV_1.1.sz.mell.'!C86</f>
        <v>0</v>
      </c>
      <c r="D87" s="411"/>
      <c r="E87" s="411"/>
      <c r="F87" s="411"/>
      <c r="G87" s="411"/>
      <c r="H87" s="411"/>
      <c r="I87" s="411"/>
      <c r="J87" s="710">
        <f t="shared" si="24"/>
        <v>0</v>
      </c>
      <c r="K87" s="711">
        <f t="shared" si="25"/>
        <v>0</v>
      </c>
    </row>
    <row r="88" spans="1:11" s="425" customFormat="1" ht="12" customHeight="1" x14ac:dyDescent="0.25">
      <c r="A88" s="431" t="s">
        <v>330</v>
      </c>
      <c r="B88" s="427" t="s">
        <v>331</v>
      </c>
      <c r="C88" s="710">
        <f>'KV_1.1.sz.mell.'!C87</f>
        <v>0</v>
      </c>
      <c r="D88" s="411"/>
      <c r="E88" s="411"/>
      <c r="F88" s="411"/>
      <c r="G88" s="411"/>
      <c r="H88" s="411"/>
      <c r="I88" s="411"/>
      <c r="J88" s="710">
        <f t="shared" si="24"/>
        <v>0</v>
      </c>
      <c r="K88" s="711">
        <f t="shared" si="25"/>
        <v>0</v>
      </c>
    </row>
    <row r="89" spans="1:11" s="425" customFormat="1" ht="12" customHeight="1" thickBot="1" x14ac:dyDescent="0.3">
      <c r="A89" s="432" t="s">
        <v>332</v>
      </c>
      <c r="B89" s="304" t="s">
        <v>333</v>
      </c>
      <c r="C89" s="710">
        <f>'KV_1.1.sz.mell.'!C88</f>
        <v>0</v>
      </c>
      <c r="D89" s="411"/>
      <c r="E89" s="411"/>
      <c r="F89" s="411"/>
      <c r="G89" s="411"/>
      <c r="H89" s="411"/>
      <c r="I89" s="411"/>
      <c r="J89" s="710">
        <f t="shared" si="24"/>
        <v>0</v>
      </c>
      <c r="K89" s="711">
        <f t="shared" si="25"/>
        <v>0</v>
      </c>
    </row>
    <row r="90" spans="1:11" s="425" customFormat="1" ht="12" customHeight="1" thickBot="1" x14ac:dyDescent="0.3">
      <c r="A90" s="473" t="s">
        <v>334</v>
      </c>
      <c r="B90" s="302" t="s">
        <v>475</v>
      </c>
      <c r="C90" s="407">
        <f>'KV_1.1.sz.mell.'!C89</f>
        <v>0</v>
      </c>
      <c r="D90" s="475"/>
      <c r="E90" s="475"/>
      <c r="F90" s="475"/>
      <c r="G90" s="475"/>
      <c r="H90" s="475"/>
      <c r="I90" s="475"/>
      <c r="J90" s="407">
        <f t="shared" si="24"/>
        <v>0</v>
      </c>
      <c r="K90" s="273">
        <f t="shared" si="25"/>
        <v>0</v>
      </c>
    </row>
    <row r="91" spans="1:11" s="425" customFormat="1" ht="13.5" customHeight="1" thickBot="1" x14ac:dyDescent="0.3">
      <c r="A91" s="473" t="s">
        <v>336</v>
      </c>
      <c r="B91" s="302" t="s">
        <v>335</v>
      </c>
      <c r="C91" s="407">
        <f>'KV_1.1.sz.mell.'!C90</f>
        <v>0</v>
      </c>
      <c r="D91" s="475"/>
      <c r="E91" s="475"/>
      <c r="F91" s="475"/>
      <c r="G91" s="475"/>
      <c r="H91" s="475"/>
      <c r="I91" s="475"/>
      <c r="J91" s="407">
        <f t="shared" si="24"/>
        <v>0</v>
      </c>
      <c r="K91" s="273">
        <f t="shared" si="25"/>
        <v>0</v>
      </c>
    </row>
    <row r="92" spans="1:11" s="425" customFormat="1" ht="15.75" customHeight="1" thickBot="1" x14ac:dyDescent="0.3">
      <c r="A92" s="473" t="s">
        <v>348</v>
      </c>
      <c r="B92" s="302" t="s">
        <v>478</v>
      </c>
      <c r="C92" s="414">
        <f>'KV_1.1.sz.mell.'!C91</f>
        <v>44000000</v>
      </c>
      <c r="D92" s="414">
        <f t="shared" ref="D92:K92" si="26">+D69+D73+D78+D81+D85+D91+D90</f>
        <v>6741878</v>
      </c>
      <c r="E92" s="414">
        <f t="shared" si="26"/>
        <v>349359</v>
      </c>
      <c r="F92" s="414">
        <f t="shared" si="26"/>
        <v>0</v>
      </c>
      <c r="G92" s="414">
        <f t="shared" si="26"/>
        <v>0</v>
      </c>
      <c r="H92" s="414">
        <f t="shared" si="26"/>
        <v>0</v>
      </c>
      <c r="I92" s="414">
        <f t="shared" si="26"/>
        <v>0</v>
      </c>
      <c r="J92" s="414">
        <f t="shared" si="26"/>
        <v>7091237</v>
      </c>
      <c r="K92" s="457">
        <f t="shared" si="26"/>
        <v>51091237</v>
      </c>
    </row>
    <row r="93" spans="1:11" s="425" customFormat="1" ht="25.5" customHeight="1" thickBot="1" x14ac:dyDescent="0.3">
      <c r="A93" s="474" t="s">
        <v>477</v>
      </c>
      <c r="B93" s="588" t="s">
        <v>479</v>
      </c>
      <c r="C93" s="414">
        <f>'KV_1.1.sz.mell.'!C92</f>
        <v>62443841</v>
      </c>
      <c r="D93" s="414">
        <f t="shared" ref="D93:K93" si="27">+D68+D92</f>
        <v>6741878</v>
      </c>
      <c r="E93" s="414">
        <f t="shared" si="27"/>
        <v>16202315</v>
      </c>
      <c r="F93" s="414">
        <f t="shared" si="27"/>
        <v>0</v>
      </c>
      <c r="G93" s="414">
        <f t="shared" si="27"/>
        <v>0</v>
      </c>
      <c r="H93" s="414">
        <f t="shared" si="27"/>
        <v>0</v>
      </c>
      <c r="I93" s="414">
        <f t="shared" si="27"/>
        <v>0</v>
      </c>
      <c r="J93" s="414">
        <f t="shared" si="27"/>
        <v>22944193</v>
      </c>
      <c r="K93" s="457">
        <f t="shared" si="27"/>
        <v>85388034</v>
      </c>
    </row>
    <row r="94" spans="1:11" s="425" customFormat="1" ht="30.75" customHeight="1" x14ac:dyDescent="0.25">
      <c r="A94" s="5"/>
      <c r="B94" s="6"/>
      <c r="C94" s="314"/>
    </row>
    <row r="95" spans="1:11" ht="16.5" customHeight="1" x14ac:dyDescent="0.3">
      <c r="A95" s="1596" t="s">
        <v>47</v>
      </c>
      <c r="B95" s="1596"/>
      <c r="C95" s="1596"/>
      <c r="D95" s="1596"/>
      <c r="E95" s="1596"/>
      <c r="F95" s="1596"/>
      <c r="G95" s="1596"/>
      <c r="H95" s="1596"/>
      <c r="I95" s="1596"/>
      <c r="J95" s="1596"/>
      <c r="K95" s="1596"/>
    </row>
    <row r="96" spans="1:11" s="435" customFormat="1" ht="16.5" customHeight="1" thickBot="1" x14ac:dyDescent="0.35">
      <c r="A96" s="1593" t="s">
        <v>153</v>
      </c>
      <c r="B96" s="1593"/>
      <c r="C96" s="714"/>
      <c r="K96" s="714" t="str">
        <f>K7</f>
        <v>Forintban!</v>
      </c>
    </row>
    <row r="97" spans="1:11" x14ac:dyDescent="0.3">
      <c r="A97" s="1688" t="s">
        <v>69</v>
      </c>
      <c r="B97" s="1690" t="s">
        <v>765</v>
      </c>
      <c r="C97" s="1692" t="str">
        <f>+CONCATENATE(LEFT(RM_ÖSSZEFÜGGÉSEK!A6,4),". évi")</f>
        <v>2019. évi</v>
      </c>
      <c r="D97" s="1693"/>
      <c r="E97" s="1694"/>
      <c r="F97" s="1694"/>
      <c r="G97" s="1694"/>
      <c r="H97" s="1694"/>
      <c r="I97" s="1694"/>
      <c r="J97" s="1694"/>
      <c r="K97" s="1695"/>
    </row>
    <row r="98" spans="1:11" ht="39.75" customHeight="1" thickBot="1" x14ac:dyDescent="0.35">
      <c r="A98" s="1689"/>
      <c r="B98" s="1691"/>
      <c r="C98" s="1443" t="s">
        <v>759</v>
      </c>
      <c r="D98" s="1444" t="str">
        <f>D9</f>
        <v xml:space="preserve">1 . sz. módosítás </v>
      </c>
      <c r="E98" s="1444" t="str">
        <f t="shared" ref="E98:K98" si="28">E9</f>
        <v xml:space="preserve">2 . sz. módosítás </v>
      </c>
      <c r="F98" s="1444" t="str">
        <f t="shared" si="28"/>
        <v xml:space="preserve">… . sz. módosítás </v>
      </c>
      <c r="G98" s="1444" t="str">
        <f t="shared" si="28"/>
        <v xml:space="preserve">… . sz. módosítás </v>
      </c>
      <c r="H98" s="1444" t="str">
        <f t="shared" si="28"/>
        <v xml:space="preserve">… . sz. módosítás </v>
      </c>
      <c r="I98" s="1444" t="str">
        <f t="shared" si="28"/>
        <v xml:space="preserve">… . sz. módosítás </v>
      </c>
      <c r="J98" s="1445" t="str">
        <f t="shared" si="28"/>
        <v>Módosítások összesen</v>
      </c>
      <c r="K98" s="1446" t="str">
        <f t="shared" si="28"/>
        <v>1.számú módosítás utáni előirányzat</v>
      </c>
    </row>
    <row r="99" spans="1:11" s="424" customFormat="1" ht="12" customHeight="1" thickBot="1" x14ac:dyDescent="0.25">
      <c r="A99" s="32" t="s">
        <v>493</v>
      </c>
      <c r="B99" s="33" t="s">
        <v>494</v>
      </c>
      <c r="C99" s="696" t="s">
        <v>495</v>
      </c>
      <c r="D99" s="696" t="s">
        <v>497</v>
      </c>
      <c r="E99" s="697" t="s">
        <v>496</v>
      </c>
      <c r="F99" s="697" t="s">
        <v>498</v>
      </c>
      <c r="G99" s="697" t="s">
        <v>499</v>
      </c>
      <c r="H99" s="697" t="s">
        <v>500</v>
      </c>
      <c r="I99" s="697" t="s">
        <v>761</v>
      </c>
      <c r="J99" s="697" t="s">
        <v>762</v>
      </c>
      <c r="K99" s="698" t="s">
        <v>763</v>
      </c>
    </row>
    <row r="100" spans="1:11" ht="12" customHeight="1" thickBot="1" x14ac:dyDescent="0.35">
      <c r="A100" s="22" t="s">
        <v>18</v>
      </c>
      <c r="B100" s="28" t="s">
        <v>437</v>
      </c>
      <c r="C100" s="406">
        <f>'KV_1.1.sz.mell.'!C98</f>
        <v>20328318</v>
      </c>
      <c r="D100" s="406">
        <f t="shared" ref="D100:K100" si="29">D101+D102+D103+D104+D105+D118</f>
        <v>3463142</v>
      </c>
      <c r="E100" s="406">
        <f t="shared" si="29"/>
        <v>3649526</v>
      </c>
      <c r="F100" s="406">
        <f t="shared" si="29"/>
        <v>0</v>
      </c>
      <c r="G100" s="406">
        <f t="shared" si="29"/>
        <v>0</v>
      </c>
      <c r="H100" s="406">
        <f t="shared" si="29"/>
        <v>0</v>
      </c>
      <c r="I100" s="406">
        <f t="shared" si="29"/>
        <v>0</v>
      </c>
      <c r="J100" s="406">
        <f t="shared" si="29"/>
        <v>7112668</v>
      </c>
      <c r="K100" s="501">
        <f t="shared" si="29"/>
        <v>27440986</v>
      </c>
    </row>
    <row r="101" spans="1:11" ht="12" customHeight="1" x14ac:dyDescent="0.3">
      <c r="A101" s="17" t="s">
        <v>98</v>
      </c>
      <c r="B101" s="10" t="s">
        <v>49</v>
      </c>
      <c r="C101" s="508">
        <f>'KV_1.1.sz.mell.'!C99</f>
        <v>7296102</v>
      </c>
      <c r="D101" s="508">
        <v>10000</v>
      </c>
      <c r="E101" s="508">
        <v>753171</v>
      </c>
      <c r="F101" s="508"/>
      <c r="G101" s="508"/>
      <c r="H101" s="508"/>
      <c r="I101" s="508"/>
      <c r="J101" s="715">
        <f t="shared" ref="J101:J120" si="30">D101+E101+F101+G101+H101+I101</f>
        <v>763171</v>
      </c>
      <c r="K101" s="716">
        <f t="shared" ref="K101:K120" si="31">C101+J101</f>
        <v>8059273</v>
      </c>
    </row>
    <row r="102" spans="1:11" ht="12" customHeight="1" x14ac:dyDescent="0.3">
      <c r="A102" s="14" t="s">
        <v>99</v>
      </c>
      <c r="B102" s="8" t="s">
        <v>183</v>
      </c>
      <c r="C102" s="408">
        <f>'KV_1.1.sz.mell.'!C100</f>
        <v>1465908</v>
      </c>
      <c r="D102" s="408">
        <v>4071</v>
      </c>
      <c r="E102" s="408">
        <v>131805</v>
      </c>
      <c r="F102" s="408"/>
      <c r="G102" s="408"/>
      <c r="H102" s="408"/>
      <c r="I102" s="408"/>
      <c r="J102" s="717">
        <f t="shared" si="30"/>
        <v>135876</v>
      </c>
      <c r="K102" s="718">
        <f t="shared" si="31"/>
        <v>1601784</v>
      </c>
    </row>
    <row r="103" spans="1:11" ht="12" customHeight="1" x14ac:dyDescent="0.3">
      <c r="A103" s="14" t="s">
        <v>100</v>
      </c>
      <c r="B103" s="8" t="s">
        <v>140</v>
      </c>
      <c r="C103" s="410">
        <f>'KV_1.1.sz.mell.'!C101</f>
        <v>9800000</v>
      </c>
      <c r="D103" s="410">
        <v>2551171</v>
      </c>
      <c r="E103" s="410">
        <v>1000000</v>
      </c>
      <c r="F103" s="410"/>
      <c r="G103" s="410"/>
      <c r="H103" s="410"/>
      <c r="I103" s="410"/>
      <c r="J103" s="719">
        <f t="shared" si="30"/>
        <v>3551171</v>
      </c>
      <c r="K103" s="720">
        <f t="shared" si="31"/>
        <v>13351171</v>
      </c>
    </row>
    <row r="104" spans="1:11" ht="12" customHeight="1" x14ac:dyDescent="0.3">
      <c r="A104" s="14" t="s">
        <v>101</v>
      </c>
      <c r="B104" s="11" t="s">
        <v>184</v>
      </c>
      <c r="C104" s="410">
        <f>'KV_1.1.sz.mell.'!C102</f>
        <v>100000</v>
      </c>
      <c r="D104" s="410"/>
      <c r="E104" s="410"/>
      <c r="F104" s="410"/>
      <c r="G104" s="410"/>
      <c r="H104" s="410"/>
      <c r="I104" s="410"/>
      <c r="J104" s="719">
        <f t="shared" si="30"/>
        <v>0</v>
      </c>
      <c r="K104" s="720">
        <f t="shared" si="31"/>
        <v>100000</v>
      </c>
    </row>
    <row r="105" spans="1:11" ht="12" customHeight="1" x14ac:dyDescent="0.3">
      <c r="A105" s="14" t="s">
        <v>112</v>
      </c>
      <c r="B105" s="19" t="s">
        <v>185</v>
      </c>
      <c r="C105" s="410">
        <f>'KV_1.1.sz.mell.'!C103</f>
        <v>1407863</v>
      </c>
      <c r="D105" s="410"/>
      <c r="E105" s="410">
        <f>SUM(E106:E117)</f>
        <v>252300</v>
      </c>
      <c r="F105" s="410"/>
      <c r="G105" s="410"/>
      <c r="H105" s="410"/>
      <c r="I105" s="410"/>
      <c r="J105" s="719">
        <f t="shared" si="30"/>
        <v>252300</v>
      </c>
      <c r="K105" s="720">
        <f t="shared" si="31"/>
        <v>1660163</v>
      </c>
    </row>
    <row r="106" spans="1:11" ht="12" customHeight="1" x14ac:dyDescent="0.3">
      <c r="A106" s="14" t="s">
        <v>102</v>
      </c>
      <c r="B106" s="8" t="s">
        <v>442</v>
      </c>
      <c r="C106" s="410">
        <f>'KV_1.1.sz.mell.'!C104</f>
        <v>0</v>
      </c>
      <c r="D106" s="410"/>
      <c r="E106" s="410">
        <v>252300</v>
      </c>
      <c r="F106" s="410"/>
      <c r="G106" s="410"/>
      <c r="H106" s="410"/>
      <c r="I106" s="410"/>
      <c r="J106" s="719">
        <f t="shared" si="30"/>
        <v>252300</v>
      </c>
      <c r="K106" s="720">
        <f t="shared" si="31"/>
        <v>252300</v>
      </c>
    </row>
    <row r="107" spans="1:11" ht="12" customHeight="1" x14ac:dyDescent="0.3">
      <c r="A107" s="14" t="s">
        <v>103</v>
      </c>
      <c r="B107" s="148" t="s">
        <v>441</v>
      </c>
      <c r="C107" s="410">
        <f>'KV_1.1.sz.mell.'!C105</f>
        <v>0</v>
      </c>
      <c r="D107" s="410"/>
      <c r="E107" s="410"/>
      <c r="F107" s="410"/>
      <c r="G107" s="410"/>
      <c r="H107" s="410"/>
      <c r="I107" s="410"/>
      <c r="J107" s="719">
        <f t="shared" si="30"/>
        <v>0</v>
      </c>
      <c r="K107" s="720">
        <f t="shared" si="31"/>
        <v>0</v>
      </c>
    </row>
    <row r="108" spans="1:11" ht="12" customHeight="1" x14ac:dyDescent="0.3">
      <c r="A108" s="14" t="s">
        <v>113</v>
      </c>
      <c r="B108" s="148" t="s">
        <v>440</v>
      </c>
      <c r="C108" s="410">
        <f>'KV_1.1.sz.mell.'!C106</f>
        <v>0</v>
      </c>
      <c r="D108" s="410"/>
      <c r="E108" s="410"/>
      <c r="F108" s="410"/>
      <c r="G108" s="410"/>
      <c r="H108" s="410"/>
      <c r="I108" s="410"/>
      <c r="J108" s="719">
        <f t="shared" si="30"/>
        <v>0</v>
      </c>
      <c r="K108" s="720">
        <f t="shared" si="31"/>
        <v>0</v>
      </c>
    </row>
    <row r="109" spans="1:11" ht="12" customHeight="1" x14ac:dyDescent="0.3">
      <c r="A109" s="14" t="s">
        <v>114</v>
      </c>
      <c r="B109" s="146" t="s">
        <v>351</v>
      </c>
      <c r="C109" s="410">
        <f>'KV_1.1.sz.mell.'!C107</f>
        <v>0</v>
      </c>
      <c r="D109" s="410"/>
      <c r="E109" s="410"/>
      <c r="F109" s="410"/>
      <c r="G109" s="410"/>
      <c r="H109" s="410"/>
      <c r="I109" s="410"/>
      <c r="J109" s="719">
        <f t="shared" si="30"/>
        <v>0</v>
      </c>
      <c r="K109" s="720">
        <f t="shared" si="31"/>
        <v>0</v>
      </c>
    </row>
    <row r="110" spans="1:11" ht="12" customHeight="1" x14ac:dyDescent="0.3">
      <c r="A110" s="14" t="s">
        <v>115</v>
      </c>
      <c r="B110" s="147" t="s">
        <v>352</v>
      </c>
      <c r="C110" s="410">
        <f>'KV_1.1.sz.mell.'!C108</f>
        <v>0</v>
      </c>
      <c r="D110" s="410"/>
      <c r="E110" s="410"/>
      <c r="F110" s="410"/>
      <c r="G110" s="410"/>
      <c r="H110" s="410"/>
      <c r="I110" s="410"/>
      <c r="J110" s="719">
        <f t="shared" si="30"/>
        <v>0</v>
      </c>
      <c r="K110" s="720">
        <f t="shared" si="31"/>
        <v>0</v>
      </c>
    </row>
    <row r="111" spans="1:11" ht="12" customHeight="1" x14ac:dyDescent="0.3">
      <c r="A111" s="14" t="s">
        <v>116</v>
      </c>
      <c r="B111" s="147" t="s">
        <v>353</v>
      </c>
      <c r="C111" s="410">
        <f>'KV_1.1.sz.mell.'!C109</f>
        <v>0</v>
      </c>
      <c r="D111" s="410"/>
      <c r="E111" s="410"/>
      <c r="F111" s="410"/>
      <c r="G111" s="410"/>
      <c r="H111" s="410"/>
      <c r="I111" s="410"/>
      <c r="J111" s="719">
        <f t="shared" si="30"/>
        <v>0</v>
      </c>
      <c r="K111" s="720">
        <f t="shared" si="31"/>
        <v>0</v>
      </c>
    </row>
    <row r="112" spans="1:11" ht="12" customHeight="1" x14ac:dyDescent="0.3">
      <c r="A112" s="14" t="s">
        <v>118</v>
      </c>
      <c r="B112" s="146" t="s">
        <v>354</v>
      </c>
      <c r="C112" s="410">
        <f>'KV_1.1.sz.mell.'!C110</f>
        <v>1360000</v>
      </c>
      <c r="D112" s="410"/>
      <c r="E112" s="410"/>
      <c r="F112" s="410"/>
      <c r="G112" s="410"/>
      <c r="H112" s="410"/>
      <c r="I112" s="410"/>
      <c r="J112" s="719">
        <f t="shared" si="30"/>
        <v>0</v>
      </c>
      <c r="K112" s="720">
        <f t="shared" si="31"/>
        <v>1360000</v>
      </c>
    </row>
    <row r="113" spans="1:11" ht="12" customHeight="1" x14ac:dyDescent="0.3">
      <c r="A113" s="14" t="s">
        <v>186</v>
      </c>
      <c r="B113" s="146" t="s">
        <v>355</v>
      </c>
      <c r="C113" s="410">
        <f>'KV_1.1.sz.mell.'!C111</f>
        <v>0</v>
      </c>
      <c r="D113" s="410"/>
      <c r="E113" s="410"/>
      <c r="F113" s="410"/>
      <c r="G113" s="410"/>
      <c r="H113" s="410"/>
      <c r="I113" s="410"/>
      <c r="J113" s="719">
        <f t="shared" si="30"/>
        <v>0</v>
      </c>
      <c r="K113" s="720">
        <f t="shared" si="31"/>
        <v>0</v>
      </c>
    </row>
    <row r="114" spans="1:11" ht="12" customHeight="1" x14ac:dyDescent="0.3">
      <c r="A114" s="14" t="s">
        <v>349</v>
      </c>
      <c r="B114" s="147" t="s">
        <v>356</v>
      </c>
      <c r="C114" s="410">
        <f>'KV_1.1.sz.mell.'!C112</f>
        <v>0</v>
      </c>
      <c r="D114" s="410"/>
      <c r="E114" s="410"/>
      <c r="F114" s="410"/>
      <c r="G114" s="410"/>
      <c r="H114" s="410"/>
      <c r="I114" s="410"/>
      <c r="J114" s="719">
        <f t="shared" si="30"/>
        <v>0</v>
      </c>
      <c r="K114" s="720">
        <f t="shared" si="31"/>
        <v>0</v>
      </c>
    </row>
    <row r="115" spans="1:11" ht="12" customHeight="1" x14ac:dyDescent="0.3">
      <c r="A115" s="13" t="s">
        <v>350</v>
      </c>
      <c r="B115" s="148" t="s">
        <v>357</v>
      </c>
      <c r="C115" s="410">
        <f>'KV_1.1.sz.mell.'!C113</f>
        <v>0</v>
      </c>
      <c r="D115" s="410"/>
      <c r="E115" s="410"/>
      <c r="F115" s="410"/>
      <c r="G115" s="410"/>
      <c r="H115" s="410"/>
      <c r="I115" s="410"/>
      <c r="J115" s="719">
        <f t="shared" si="30"/>
        <v>0</v>
      </c>
      <c r="K115" s="720">
        <f t="shared" si="31"/>
        <v>0</v>
      </c>
    </row>
    <row r="116" spans="1:11" ht="12" customHeight="1" x14ac:dyDescent="0.3">
      <c r="A116" s="14" t="s">
        <v>438</v>
      </c>
      <c r="B116" s="148" t="s">
        <v>358</v>
      </c>
      <c r="C116" s="410">
        <f>'KV_1.1.sz.mell.'!C114</f>
        <v>0</v>
      </c>
      <c r="D116" s="410"/>
      <c r="E116" s="410"/>
      <c r="F116" s="410"/>
      <c r="G116" s="410"/>
      <c r="H116" s="410"/>
      <c r="I116" s="410"/>
      <c r="J116" s="719">
        <f t="shared" si="30"/>
        <v>0</v>
      </c>
      <c r="K116" s="720">
        <f t="shared" si="31"/>
        <v>0</v>
      </c>
    </row>
    <row r="117" spans="1:11" ht="12" customHeight="1" x14ac:dyDescent="0.3">
      <c r="A117" s="16" t="s">
        <v>439</v>
      </c>
      <c r="B117" s="148" t="s">
        <v>359</v>
      </c>
      <c r="C117" s="410">
        <f>'KV_1.1.sz.mell.'!C115</f>
        <v>47863</v>
      </c>
      <c r="D117" s="410"/>
      <c r="E117" s="410"/>
      <c r="F117" s="410"/>
      <c r="G117" s="410"/>
      <c r="H117" s="410"/>
      <c r="I117" s="410"/>
      <c r="J117" s="719">
        <f t="shared" si="30"/>
        <v>0</v>
      </c>
      <c r="K117" s="720">
        <f t="shared" si="31"/>
        <v>47863</v>
      </c>
    </row>
    <row r="118" spans="1:11" ht="12" customHeight="1" x14ac:dyDescent="0.3">
      <c r="A118" s="14" t="s">
        <v>443</v>
      </c>
      <c r="B118" s="11" t="s">
        <v>50</v>
      </c>
      <c r="C118" s="408">
        <f>'KV_1.1.sz.mell.'!C116</f>
        <v>258445</v>
      </c>
      <c r="D118" s="408">
        <v>897900</v>
      </c>
      <c r="E118" s="408">
        <v>1512250</v>
      </c>
      <c r="F118" s="408"/>
      <c r="G118" s="408"/>
      <c r="H118" s="408"/>
      <c r="I118" s="408"/>
      <c r="J118" s="717">
        <f t="shared" si="30"/>
        <v>2410150</v>
      </c>
      <c r="K118" s="718">
        <f t="shared" si="31"/>
        <v>2668595</v>
      </c>
    </row>
    <row r="119" spans="1:11" ht="12" customHeight="1" x14ac:dyDescent="0.3">
      <c r="A119" s="14" t="s">
        <v>444</v>
      </c>
      <c r="B119" s="8" t="s">
        <v>446</v>
      </c>
      <c r="C119" s="408">
        <f>'KV_1.1.sz.mell.'!C117</f>
        <v>258445</v>
      </c>
      <c r="D119" s="408">
        <v>897900</v>
      </c>
      <c r="E119" s="408">
        <v>1512250</v>
      </c>
      <c r="F119" s="408"/>
      <c r="G119" s="408"/>
      <c r="H119" s="408"/>
      <c r="I119" s="408"/>
      <c r="J119" s="717">
        <f t="shared" si="30"/>
        <v>2410150</v>
      </c>
      <c r="K119" s="718">
        <f t="shared" si="31"/>
        <v>2668595</v>
      </c>
    </row>
    <row r="120" spans="1:11" ht="12" customHeight="1" thickBot="1" x14ac:dyDescent="0.35">
      <c r="A120" s="18" t="s">
        <v>445</v>
      </c>
      <c r="B120" s="496" t="s">
        <v>447</v>
      </c>
      <c r="C120" s="509">
        <f>'KV_1.1.sz.mell.'!C118</f>
        <v>0</v>
      </c>
      <c r="D120" s="509"/>
      <c r="E120" s="509"/>
      <c r="F120" s="509"/>
      <c r="G120" s="509"/>
      <c r="H120" s="509"/>
      <c r="I120" s="509"/>
      <c r="J120" s="721">
        <f t="shared" si="30"/>
        <v>0</v>
      </c>
      <c r="K120" s="708">
        <f t="shared" si="31"/>
        <v>0</v>
      </c>
    </row>
    <row r="121" spans="1:11" ht="12" customHeight="1" thickBot="1" x14ac:dyDescent="0.35">
      <c r="A121" s="493" t="s">
        <v>19</v>
      </c>
      <c r="B121" s="494" t="s">
        <v>360</v>
      </c>
      <c r="C121" s="475">
        <f>'KV_1.1.sz.mell.'!C119</f>
        <v>41670169</v>
      </c>
      <c r="D121" s="407">
        <f t="shared" ref="D121:K121" si="32">+D122+D124+D126</f>
        <v>3000000</v>
      </c>
      <c r="E121" s="510">
        <f t="shared" si="32"/>
        <v>12203430</v>
      </c>
      <c r="F121" s="510">
        <f t="shared" si="32"/>
        <v>0</v>
      </c>
      <c r="G121" s="510">
        <f t="shared" si="32"/>
        <v>0</v>
      </c>
      <c r="H121" s="510">
        <f t="shared" si="32"/>
        <v>0</v>
      </c>
      <c r="I121" s="510">
        <f t="shared" si="32"/>
        <v>0</v>
      </c>
      <c r="J121" s="510">
        <f t="shared" si="32"/>
        <v>15203430</v>
      </c>
      <c r="K121" s="504">
        <f t="shared" si="32"/>
        <v>56873599</v>
      </c>
    </row>
    <row r="122" spans="1:11" ht="12" customHeight="1" x14ac:dyDescent="0.3">
      <c r="A122" s="15" t="s">
        <v>104</v>
      </c>
      <c r="B122" s="8" t="s">
        <v>230</v>
      </c>
      <c r="C122" s="722">
        <f>'KV_1.1.sz.mell.'!C120</f>
        <v>19215800</v>
      </c>
      <c r="D122" s="722">
        <v>1000000</v>
      </c>
      <c r="E122" s="722"/>
      <c r="F122" s="722"/>
      <c r="G122" s="722"/>
      <c r="H122" s="722"/>
      <c r="I122" s="409"/>
      <c r="J122" s="699">
        <f t="shared" ref="J122:J134" si="33">D122+E122+F122+G122+H122+I122</f>
        <v>1000000</v>
      </c>
      <c r="K122" s="700">
        <f t="shared" ref="K122:K134" si="34">C122+J122</f>
        <v>20215800</v>
      </c>
    </row>
    <row r="123" spans="1:11" ht="12" customHeight="1" x14ac:dyDescent="0.3">
      <c r="A123" s="15" t="s">
        <v>105</v>
      </c>
      <c r="B123" s="12" t="s">
        <v>364</v>
      </c>
      <c r="C123" s="722">
        <f>'KV_1.1.sz.mell.'!C121</f>
        <v>0</v>
      </c>
      <c r="D123" s="722"/>
      <c r="E123" s="722"/>
      <c r="F123" s="722"/>
      <c r="G123" s="722"/>
      <c r="H123" s="722"/>
      <c r="I123" s="409"/>
      <c r="J123" s="699">
        <f t="shared" si="33"/>
        <v>0</v>
      </c>
      <c r="K123" s="700">
        <f t="shared" si="34"/>
        <v>0</v>
      </c>
    </row>
    <row r="124" spans="1:11" ht="12" customHeight="1" x14ac:dyDescent="0.3">
      <c r="A124" s="15" t="s">
        <v>106</v>
      </c>
      <c r="B124" s="12" t="s">
        <v>187</v>
      </c>
      <c r="C124" s="723">
        <f>'KV_1.1.sz.mell.'!C122</f>
        <v>22454369</v>
      </c>
      <c r="D124" s="723">
        <v>2000000</v>
      </c>
      <c r="E124" s="723">
        <v>12203430</v>
      </c>
      <c r="F124" s="723"/>
      <c r="G124" s="723"/>
      <c r="H124" s="723"/>
      <c r="I124" s="408"/>
      <c r="J124" s="717">
        <f t="shared" si="33"/>
        <v>14203430</v>
      </c>
      <c r="K124" s="718">
        <f t="shared" si="34"/>
        <v>36657799</v>
      </c>
    </row>
    <row r="125" spans="1:11" ht="12" customHeight="1" x14ac:dyDescent="0.3">
      <c r="A125" s="15" t="s">
        <v>107</v>
      </c>
      <c r="B125" s="12" t="s">
        <v>365</v>
      </c>
      <c r="C125" s="723">
        <f>'KV_1.1.sz.mell.'!C123</f>
        <v>0</v>
      </c>
      <c r="D125" s="723"/>
      <c r="E125" s="723"/>
      <c r="F125" s="723"/>
      <c r="G125" s="723"/>
      <c r="H125" s="723"/>
      <c r="I125" s="408"/>
      <c r="J125" s="717">
        <f t="shared" si="33"/>
        <v>0</v>
      </c>
      <c r="K125" s="718">
        <f t="shared" si="34"/>
        <v>0</v>
      </c>
    </row>
    <row r="126" spans="1:11" ht="12" customHeight="1" x14ac:dyDescent="0.3">
      <c r="A126" s="15" t="s">
        <v>108</v>
      </c>
      <c r="B126" s="304" t="s">
        <v>232</v>
      </c>
      <c r="C126" s="723">
        <f>'KV_1.1.sz.mell.'!C124</f>
        <v>0</v>
      </c>
      <c r="D126" s="723"/>
      <c r="E126" s="723"/>
      <c r="F126" s="723"/>
      <c r="G126" s="723"/>
      <c r="H126" s="723"/>
      <c r="I126" s="408"/>
      <c r="J126" s="717">
        <f t="shared" si="33"/>
        <v>0</v>
      </c>
      <c r="K126" s="718">
        <f t="shared" si="34"/>
        <v>0</v>
      </c>
    </row>
    <row r="127" spans="1:11" ht="12" customHeight="1" x14ac:dyDescent="0.3">
      <c r="A127" s="15" t="s">
        <v>117</v>
      </c>
      <c r="B127" s="303" t="s">
        <v>428</v>
      </c>
      <c r="C127" s="723">
        <f>'KV_1.1.sz.mell.'!C125</f>
        <v>0</v>
      </c>
      <c r="D127" s="723"/>
      <c r="E127" s="723"/>
      <c r="F127" s="723"/>
      <c r="G127" s="723"/>
      <c r="H127" s="723"/>
      <c r="I127" s="408"/>
      <c r="J127" s="717">
        <f t="shared" si="33"/>
        <v>0</v>
      </c>
      <c r="K127" s="718">
        <f t="shared" si="34"/>
        <v>0</v>
      </c>
    </row>
    <row r="128" spans="1:11" ht="12" customHeight="1" x14ac:dyDescent="0.3">
      <c r="A128" s="15" t="s">
        <v>119</v>
      </c>
      <c r="B128" s="422" t="s">
        <v>370</v>
      </c>
      <c r="C128" s="723">
        <f>'KV_1.1.sz.mell.'!C126</f>
        <v>0</v>
      </c>
      <c r="D128" s="723"/>
      <c r="E128" s="723"/>
      <c r="F128" s="723"/>
      <c r="G128" s="723"/>
      <c r="H128" s="723"/>
      <c r="I128" s="408"/>
      <c r="J128" s="717">
        <f t="shared" si="33"/>
        <v>0</v>
      </c>
      <c r="K128" s="718">
        <f t="shared" si="34"/>
        <v>0</v>
      </c>
    </row>
    <row r="129" spans="1:11" x14ac:dyDescent="0.3">
      <c r="A129" s="15" t="s">
        <v>188</v>
      </c>
      <c r="B129" s="147" t="s">
        <v>353</v>
      </c>
      <c r="C129" s="723">
        <f>'KV_1.1.sz.mell.'!C127</f>
        <v>0</v>
      </c>
      <c r="D129" s="723"/>
      <c r="E129" s="723"/>
      <c r="F129" s="723"/>
      <c r="G129" s="723"/>
      <c r="H129" s="723"/>
      <c r="I129" s="408"/>
      <c r="J129" s="717">
        <f t="shared" si="33"/>
        <v>0</v>
      </c>
      <c r="K129" s="718">
        <f t="shared" si="34"/>
        <v>0</v>
      </c>
    </row>
    <row r="130" spans="1:11" ht="12" customHeight="1" x14ac:dyDescent="0.3">
      <c r="A130" s="15" t="s">
        <v>189</v>
      </c>
      <c r="B130" s="147" t="s">
        <v>369</v>
      </c>
      <c r="C130" s="723">
        <f>'KV_1.1.sz.mell.'!C128</f>
        <v>0</v>
      </c>
      <c r="D130" s="723"/>
      <c r="E130" s="723"/>
      <c r="F130" s="723"/>
      <c r="G130" s="723"/>
      <c r="H130" s="723"/>
      <c r="I130" s="408"/>
      <c r="J130" s="717">
        <f t="shared" si="33"/>
        <v>0</v>
      </c>
      <c r="K130" s="718">
        <f t="shared" si="34"/>
        <v>0</v>
      </c>
    </row>
    <row r="131" spans="1:11" ht="12" customHeight="1" x14ac:dyDescent="0.3">
      <c r="A131" s="15" t="s">
        <v>190</v>
      </c>
      <c r="B131" s="147" t="s">
        <v>368</v>
      </c>
      <c r="C131" s="723">
        <f>'KV_1.1.sz.mell.'!C129</f>
        <v>0</v>
      </c>
      <c r="D131" s="723"/>
      <c r="E131" s="723"/>
      <c r="F131" s="723"/>
      <c r="G131" s="723"/>
      <c r="H131" s="723"/>
      <c r="I131" s="408"/>
      <c r="J131" s="717">
        <f t="shared" si="33"/>
        <v>0</v>
      </c>
      <c r="K131" s="718">
        <f t="shared" si="34"/>
        <v>0</v>
      </c>
    </row>
    <row r="132" spans="1:11" ht="12" customHeight="1" x14ac:dyDescent="0.3">
      <c r="A132" s="15" t="s">
        <v>361</v>
      </c>
      <c r="B132" s="147" t="s">
        <v>356</v>
      </c>
      <c r="C132" s="723">
        <f>'KV_1.1.sz.mell.'!C130</f>
        <v>0</v>
      </c>
      <c r="D132" s="723"/>
      <c r="E132" s="723"/>
      <c r="F132" s="723"/>
      <c r="G132" s="723"/>
      <c r="H132" s="723"/>
      <c r="I132" s="408"/>
      <c r="J132" s="717">
        <f t="shared" si="33"/>
        <v>0</v>
      </c>
      <c r="K132" s="718">
        <f t="shared" si="34"/>
        <v>0</v>
      </c>
    </row>
    <row r="133" spans="1:11" ht="12" customHeight="1" x14ac:dyDescent="0.3">
      <c r="A133" s="15" t="s">
        <v>362</v>
      </c>
      <c r="B133" s="147" t="s">
        <v>367</v>
      </c>
      <c r="C133" s="723">
        <f>'KV_1.1.sz.mell.'!C131</f>
        <v>0</v>
      </c>
      <c r="D133" s="723"/>
      <c r="E133" s="723"/>
      <c r="F133" s="723"/>
      <c r="G133" s="723"/>
      <c r="H133" s="723"/>
      <c r="I133" s="408"/>
      <c r="J133" s="717">
        <f t="shared" si="33"/>
        <v>0</v>
      </c>
      <c r="K133" s="718">
        <f t="shared" si="34"/>
        <v>0</v>
      </c>
    </row>
    <row r="134" spans="1:11" ht="16.2" thickBot="1" x14ac:dyDescent="0.35">
      <c r="A134" s="13" t="s">
        <v>363</v>
      </c>
      <c r="B134" s="147" t="s">
        <v>366</v>
      </c>
      <c r="C134" s="724">
        <f>'KV_1.1.sz.mell.'!C132</f>
        <v>0</v>
      </c>
      <c r="D134" s="724"/>
      <c r="E134" s="724"/>
      <c r="F134" s="724"/>
      <c r="G134" s="724"/>
      <c r="H134" s="724"/>
      <c r="I134" s="410"/>
      <c r="J134" s="719">
        <f t="shared" si="33"/>
        <v>0</v>
      </c>
      <c r="K134" s="720">
        <f t="shared" si="34"/>
        <v>0</v>
      </c>
    </row>
    <row r="135" spans="1:11" ht="12" customHeight="1" thickBot="1" x14ac:dyDescent="0.35">
      <c r="A135" s="20" t="s">
        <v>20</v>
      </c>
      <c r="B135" s="128" t="s">
        <v>448</v>
      </c>
      <c r="C135" s="1472">
        <f>'KV_1.1.sz.mell.'!C133</f>
        <v>61998487</v>
      </c>
      <c r="D135" s="725">
        <f t="shared" ref="D135:K135" si="35">+D100+D121</f>
        <v>6463142</v>
      </c>
      <c r="E135" s="725">
        <f t="shared" si="35"/>
        <v>15852956</v>
      </c>
      <c r="F135" s="725">
        <f t="shared" si="35"/>
        <v>0</v>
      </c>
      <c r="G135" s="725">
        <f t="shared" si="35"/>
        <v>0</v>
      </c>
      <c r="H135" s="725">
        <f t="shared" si="35"/>
        <v>0</v>
      </c>
      <c r="I135" s="407">
        <f t="shared" si="35"/>
        <v>0</v>
      </c>
      <c r="J135" s="407">
        <f t="shared" si="35"/>
        <v>22316098</v>
      </c>
      <c r="K135" s="273">
        <f t="shared" si="35"/>
        <v>84314585</v>
      </c>
    </row>
    <row r="136" spans="1:11" ht="12" customHeight="1" thickBot="1" x14ac:dyDescent="0.35">
      <c r="A136" s="20" t="s">
        <v>21</v>
      </c>
      <c r="B136" s="128" t="s">
        <v>766</v>
      </c>
      <c r="C136" s="1472">
        <f>'KV_1.1.sz.mell.'!C134</f>
        <v>0</v>
      </c>
      <c r="D136" s="725">
        <f t="shared" ref="D136:K136" si="36">+D137+D138+D139</f>
        <v>0</v>
      </c>
      <c r="E136" s="725">
        <f t="shared" si="36"/>
        <v>0</v>
      </c>
      <c r="F136" s="725">
        <f t="shared" si="36"/>
        <v>0</v>
      </c>
      <c r="G136" s="725">
        <f t="shared" si="36"/>
        <v>0</v>
      </c>
      <c r="H136" s="725">
        <f t="shared" si="36"/>
        <v>0</v>
      </c>
      <c r="I136" s="407">
        <f t="shared" si="36"/>
        <v>0</v>
      </c>
      <c r="J136" s="407">
        <f t="shared" si="36"/>
        <v>0</v>
      </c>
      <c r="K136" s="273">
        <f t="shared" si="36"/>
        <v>0</v>
      </c>
    </row>
    <row r="137" spans="1:11" ht="12" customHeight="1" x14ac:dyDescent="0.3">
      <c r="A137" s="15" t="s">
        <v>268</v>
      </c>
      <c r="B137" s="12" t="s">
        <v>456</v>
      </c>
      <c r="C137" s="723">
        <f>'KV_1.1.sz.mell.'!C135</f>
        <v>0</v>
      </c>
      <c r="D137" s="723"/>
      <c r="E137" s="723"/>
      <c r="F137" s="723"/>
      <c r="G137" s="723"/>
      <c r="H137" s="723"/>
      <c r="I137" s="408"/>
      <c r="J137" s="699">
        <f>D137+E137+F137+G137+H137+I137</f>
        <v>0</v>
      </c>
      <c r="K137" s="718">
        <f>C137+J137</f>
        <v>0</v>
      </c>
    </row>
    <row r="138" spans="1:11" ht="12" customHeight="1" x14ac:dyDescent="0.3">
      <c r="A138" s="15" t="s">
        <v>269</v>
      </c>
      <c r="B138" s="12" t="s">
        <v>457</v>
      </c>
      <c r="C138" s="723">
        <f>'KV_1.1.sz.mell.'!C136</f>
        <v>0</v>
      </c>
      <c r="D138" s="723"/>
      <c r="E138" s="723"/>
      <c r="F138" s="723"/>
      <c r="G138" s="723"/>
      <c r="H138" s="723"/>
      <c r="I138" s="408"/>
      <c r="J138" s="699">
        <f>D138+E138+F138+G138+H138+I138</f>
        <v>0</v>
      </c>
      <c r="K138" s="718">
        <f>C138+J138</f>
        <v>0</v>
      </c>
    </row>
    <row r="139" spans="1:11" ht="12" customHeight="1" thickBot="1" x14ac:dyDescent="0.35">
      <c r="A139" s="13" t="s">
        <v>270</v>
      </c>
      <c r="B139" s="12" t="s">
        <v>458</v>
      </c>
      <c r="C139" s="723">
        <f>'KV_1.1.sz.mell.'!C137</f>
        <v>0</v>
      </c>
      <c r="D139" s="723"/>
      <c r="E139" s="723"/>
      <c r="F139" s="723"/>
      <c r="G139" s="723"/>
      <c r="H139" s="723"/>
      <c r="I139" s="408"/>
      <c r="J139" s="699">
        <f>D139+E139+F139+G139+H139+I139</f>
        <v>0</v>
      </c>
      <c r="K139" s="718">
        <f>C139+J139</f>
        <v>0</v>
      </c>
    </row>
    <row r="140" spans="1:11" ht="12" customHeight="1" thickBot="1" x14ac:dyDescent="0.35">
      <c r="A140" s="20" t="s">
        <v>22</v>
      </c>
      <c r="B140" s="128" t="s">
        <v>450</v>
      </c>
      <c r="C140" s="1472">
        <f>'KV_1.1.sz.mell.'!C138</f>
        <v>0</v>
      </c>
      <c r="D140" s="725">
        <f t="shared" ref="D140:K140" si="37">SUM(D141:D146)</f>
        <v>0</v>
      </c>
      <c r="E140" s="725">
        <f t="shared" si="37"/>
        <v>0</v>
      </c>
      <c r="F140" s="725">
        <f t="shared" si="37"/>
        <v>0</v>
      </c>
      <c r="G140" s="725">
        <f t="shared" si="37"/>
        <v>0</v>
      </c>
      <c r="H140" s="725">
        <f t="shared" si="37"/>
        <v>0</v>
      </c>
      <c r="I140" s="407">
        <f t="shared" si="37"/>
        <v>0</v>
      </c>
      <c r="J140" s="407">
        <f t="shared" si="37"/>
        <v>0</v>
      </c>
      <c r="K140" s="273">
        <f t="shared" si="37"/>
        <v>0</v>
      </c>
    </row>
    <row r="141" spans="1:11" ht="12" customHeight="1" x14ac:dyDescent="0.3">
      <c r="A141" s="15" t="s">
        <v>91</v>
      </c>
      <c r="B141" s="9" t="s">
        <v>459</v>
      </c>
      <c r="C141" s="723">
        <f>'KV_1.1.sz.mell.'!C139</f>
        <v>0</v>
      </c>
      <c r="D141" s="723"/>
      <c r="E141" s="723"/>
      <c r="F141" s="723"/>
      <c r="G141" s="723"/>
      <c r="H141" s="723"/>
      <c r="I141" s="408"/>
      <c r="J141" s="717">
        <f t="shared" ref="J141:J146" si="38">D141+E141+F141+G141+H141+I141</f>
        <v>0</v>
      </c>
      <c r="K141" s="718">
        <f t="shared" ref="K141:K146" si="39">C141+J141</f>
        <v>0</v>
      </c>
    </row>
    <row r="142" spans="1:11" ht="12" customHeight="1" x14ac:dyDescent="0.3">
      <c r="A142" s="15" t="s">
        <v>92</v>
      </c>
      <c r="B142" s="9" t="s">
        <v>451</v>
      </c>
      <c r="C142" s="723">
        <f>'KV_1.1.sz.mell.'!C140</f>
        <v>0</v>
      </c>
      <c r="D142" s="723"/>
      <c r="E142" s="723"/>
      <c r="F142" s="723"/>
      <c r="G142" s="723"/>
      <c r="H142" s="723"/>
      <c r="I142" s="408"/>
      <c r="J142" s="717">
        <f t="shared" si="38"/>
        <v>0</v>
      </c>
      <c r="K142" s="718">
        <f t="shared" si="39"/>
        <v>0</v>
      </c>
    </row>
    <row r="143" spans="1:11" ht="12" customHeight="1" x14ac:dyDescent="0.3">
      <c r="A143" s="15" t="s">
        <v>93</v>
      </c>
      <c r="B143" s="9" t="s">
        <v>452</v>
      </c>
      <c r="C143" s="723">
        <f>'KV_1.1.sz.mell.'!C141</f>
        <v>0</v>
      </c>
      <c r="D143" s="723"/>
      <c r="E143" s="723"/>
      <c r="F143" s="723"/>
      <c r="G143" s="723"/>
      <c r="H143" s="723"/>
      <c r="I143" s="408"/>
      <c r="J143" s="717">
        <f t="shared" si="38"/>
        <v>0</v>
      </c>
      <c r="K143" s="718">
        <f t="shared" si="39"/>
        <v>0</v>
      </c>
    </row>
    <row r="144" spans="1:11" ht="12" customHeight="1" x14ac:dyDescent="0.3">
      <c r="A144" s="15" t="s">
        <v>175</v>
      </c>
      <c r="B144" s="9" t="s">
        <v>453</v>
      </c>
      <c r="C144" s="723">
        <f>'KV_1.1.sz.mell.'!C142</f>
        <v>0</v>
      </c>
      <c r="D144" s="723"/>
      <c r="E144" s="723"/>
      <c r="F144" s="723"/>
      <c r="G144" s="723"/>
      <c r="H144" s="723"/>
      <c r="I144" s="408"/>
      <c r="J144" s="717">
        <f t="shared" si="38"/>
        <v>0</v>
      </c>
      <c r="K144" s="718">
        <f t="shared" si="39"/>
        <v>0</v>
      </c>
    </row>
    <row r="145" spans="1:15" ht="12" customHeight="1" x14ac:dyDescent="0.3">
      <c r="A145" s="15" t="s">
        <v>176</v>
      </c>
      <c r="B145" s="9" t="s">
        <v>454</v>
      </c>
      <c r="C145" s="723">
        <f>'KV_1.1.sz.mell.'!C143</f>
        <v>0</v>
      </c>
      <c r="D145" s="723"/>
      <c r="E145" s="723"/>
      <c r="F145" s="723"/>
      <c r="G145" s="723"/>
      <c r="H145" s="723"/>
      <c r="I145" s="408"/>
      <c r="J145" s="717">
        <f t="shared" si="38"/>
        <v>0</v>
      </c>
      <c r="K145" s="718">
        <f t="shared" si="39"/>
        <v>0</v>
      </c>
    </row>
    <row r="146" spans="1:15" ht="12" customHeight="1" thickBot="1" x14ac:dyDescent="0.35">
      <c r="A146" s="13" t="s">
        <v>177</v>
      </c>
      <c r="B146" s="9" t="s">
        <v>455</v>
      </c>
      <c r="C146" s="723">
        <f>'KV_1.1.sz.mell.'!C144</f>
        <v>0</v>
      </c>
      <c r="D146" s="723"/>
      <c r="E146" s="723"/>
      <c r="F146" s="723"/>
      <c r="G146" s="723"/>
      <c r="H146" s="723"/>
      <c r="I146" s="408"/>
      <c r="J146" s="717">
        <f t="shared" si="38"/>
        <v>0</v>
      </c>
      <c r="K146" s="718">
        <f t="shared" si="39"/>
        <v>0</v>
      </c>
    </row>
    <row r="147" spans="1:15" ht="12" customHeight="1" thickBot="1" x14ac:dyDescent="0.35">
      <c r="A147" s="20" t="s">
        <v>23</v>
      </c>
      <c r="B147" s="128" t="s">
        <v>463</v>
      </c>
      <c r="C147" s="1473">
        <f>'KV_1.1.sz.mell.'!C145</f>
        <v>445354</v>
      </c>
      <c r="D147" s="726">
        <f t="shared" ref="D147:K147" si="40">+D148+D149+D150+D151</f>
        <v>278736</v>
      </c>
      <c r="E147" s="726">
        <f t="shared" si="40"/>
        <v>349359</v>
      </c>
      <c r="F147" s="726">
        <f t="shared" si="40"/>
        <v>0</v>
      </c>
      <c r="G147" s="726">
        <f t="shared" si="40"/>
        <v>0</v>
      </c>
      <c r="H147" s="726">
        <f t="shared" si="40"/>
        <v>0</v>
      </c>
      <c r="I147" s="414">
        <f t="shared" si="40"/>
        <v>0</v>
      </c>
      <c r="J147" s="414">
        <f t="shared" si="40"/>
        <v>628095</v>
      </c>
      <c r="K147" s="457">
        <f t="shared" si="40"/>
        <v>1073449</v>
      </c>
    </row>
    <row r="148" spans="1:15" ht="12" customHeight="1" x14ac:dyDescent="0.3">
      <c r="A148" s="15" t="s">
        <v>94</v>
      </c>
      <c r="B148" s="9" t="s">
        <v>371</v>
      </c>
      <c r="C148" s="723">
        <f>'KV_1.1.sz.mell.'!C146</f>
        <v>0</v>
      </c>
      <c r="D148" s="723"/>
      <c r="E148" s="723"/>
      <c r="F148" s="723"/>
      <c r="G148" s="723"/>
      <c r="H148" s="723"/>
      <c r="I148" s="408"/>
      <c r="J148" s="717">
        <f>D148+E148+F148+G148+H148+I148</f>
        <v>0</v>
      </c>
      <c r="K148" s="718">
        <f>C148+J148</f>
        <v>0</v>
      </c>
    </row>
    <row r="149" spans="1:15" ht="12" customHeight="1" x14ac:dyDescent="0.3">
      <c r="A149" s="15" t="s">
        <v>95</v>
      </c>
      <c r="B149" s="9" t="s">
        <v>372</v>
      </c>
      <c r="C149" s="723">
        <f>'KV_1.1.sz.mell.'!C147</f>
        <v>445354</v>
      </c>
      <c r="D149" s="723">
        <v>278736</v>
      </c>
      <c r="E149" s="723">
        <v>349359</v>
      </c>
      <c r="F149" s="723"/>
      <c r="G149" s="723"/>
      <c r="H149" s="723"/>
      <c r="I149" s="408"/>
      <c r="J149" s="717">
        <f>D149+E149+F149+G149+H149+I149</f>
        <v>628095</v>
      </c>
      <c r="K149" s="718">
        <f>C149+J149</f>
        <v>1073449</v>
      </c>
    </row>
    <row r="150" spans="1:15" ht="12" customHeight="1" x14ac:dyDescent="0.3">
      <c r="A150" s="15" t="s">
        <v>288</v>
      </c>
      <c r="B150" s="9" t="s">
        <v>464</v>
      </c>
      <c r="C150" s="723">
        <f>'KV_1.1.sz.mell.'!C148</f>
        <v>0</v>
      </c>
      <c r="D150" s="723"/>
      <c r="E150" s="723"/>
      <c r="F150" s="723"/>
      <c r="G150" s="723"/>
      <c r="H150" s="723"/>
      <c r="I150" s="408"/>
      <c r="J150" s="717">
        <f>D150+E150+F150+G150+H150+I150</f>
        <v>0</v>
      </c>
      <c r="K150" s="718">
        <f>C150+J150</f>
        <v>0</v>
      </c>
    </row>
    <row r="151" spans="1:15" ht="12" customHeight="1" thickBot="1" x14ac:dyDescent="0.35">
      <c r="A151" s="13" t="s">
        <v>289</v>
      </c>
      <c r="B151" s="7" t="s">
        <v>390</v>
      </c>
      <c r="C151" s="723">
        <f>'KV_1.1.sz.mell.'!C149</f>
        <v>0</v>
      </c>
      <c r="D151" s="723"/>
      <c r="E151" s="723"/>
      <c r="F151" s="723"/>
      <c r="G151" s="723"/>
      <c r="H151" s="723"/>
      <c r="I151" s="408"/>
      <c r="J151" s="717">
        <f>D151+E151+F151+G151+H151+I151</f>
        <v>0</v>
      </c>
      <c r="K151" s="718">
        <f>C151+J151</f>
        <v>0</v>
      </c>
    </row>
    <row r="152" spans="1:15" ht="12" customHeight="1" thickBot="1" x14ac:dyDescent="0.35">
      <c r="A152" s="20" t="s">
        <v>24</v>
      </c>
      <c r="B152" s="128" t="s">
        <v>465</v>
      </c>
      <c r="C152" s="728">
        <f>'KV_1.1.sz.mell.'!C150</f>
        <v>0</v>
      </c>
      <c r="D152" s="727">
        <f t="shared" ref="D152:K152" si="41">SUM(D153:D157)</f>
        <v>0</v>
      </c>
      <c r="E152" s="727">
        <f t="shared" si="41"/>
        <v>0</v>
      </c>
      <c r="F152" s="727">
        <f t="shared" si="41"/>
        <v>0</v>
      </c>
      <c r="G152" s="727">
        <f t="shared" si="41"/>
        <v>0</v>
      </c>
      <c r="H152" s="727">
        <f t="shared" si="41"/>
        <v>0</v>
      </c>
      <c r="I152" s="511">
        <f t="shared" si="41"/>
        <v>0</v>
      </c>
      <c r="J152" s="511">
        <f t="shared" si="41"/>
        <v>0</v>
      </c>
      <c r="K152" s="505">
        <f t="shared" si="41"/>
        <v>0</v>
      </c>
    </row>
    <row r="153" spans="1:15" ht="12" customHeight="1" x14ac:dyDescent="0.3">
      <c r="A153" s="15" t="s">
        <v>96</v>
      </c>
      <c r="B153" s="9" t="s">
        <v>460</v>
      </c>
      <c r="C153" s="723">
        <f>'KV_1.1.sz.mell.'!C151</f>
        <v>0</v>
      </c>
      <c r="D153" s="723"/>
      <c r="E153" s="723"/>
      <c r="F153" s="723"/>
      <c r="G153" s="723"/>
      <c r="H153" s="723"/>
      <c r="I153" s="408"/>
      <c r="J153" s="717">
        <f t="shared" ref="J153:J159" si="42">D153+E153+F153+G153+H153+I153</f>
        <v>0</v>
      </c>
      <c r="K153" s="718">
        <f t="shared" ref="K153:K159" si="43">C153+J153</f>
        <v>0</v>
      </c>
    </row>
    <row r="154" spans="1:15" ht="12" customHeight="1" x14ac:dyDescent="0.3">
      <c r="A154" s="15" t="s">
        <v>97</v>
      </c>
      <c r="B154" s="9" t="s">
        <v>467</v>
      </c>
      <c r="C154" s="723"/>
      <c r="D154" s="723"/>
      <c r="E154" s="723"/>
      <c r="F154" s="723"/>
      <c r="G154" s="723"/>
      <c r="H154" s="723"/>
      <c r="I154" s="408"/>
      <c r="J154" s="717">
        <f t="shared" si="42"/>
        <v>0</v>
      </c>
      <c r="K154" s="718">
        <f t="shared" si="43"/>
        <v>0</v>
      </c>
    </row>
    <row r="155" spans="1:15" ht="12" customHeight="1" x14ac:dyDescent="0.3">
      <c r="A155" s="15" t="s">
        <v>300</v>
      </c>
      <c r="B155" s="9" t="s">
        <v>462</v>
      </c>
      <c r="C155" s="723">
        <f>'KV_1.1.sz.mell.'!C153</f>
        <v>0</v>
      </c>
      <c r="D155" s="723"/>
      <c r="E155" s="723"/>
      <c r="F155" s="723"/>
      <c r="G155" s="723"/>
      <c r="H155" s="723"/>
      <c r="I155" s="408"/>
      <c r="J155" s="717">
        <f t="shared" si="42"/>
        <v>0</v>
      </c>
      <c r="K155" s="718">
        <f t="shared" si="43"/>
        <v>0</v>
      </c>
    </row>
    <row r="156" spans="1:15" ht="12" customHeight="1" x14ac:dyDescent="0.3">
      <c r="A156" s="15" t="s">
        <v>301</v>
      </c>
      <c r="B156" s="9" t="s">
        <v>468</v>
      </c>
      <c r="C156" s="723">
        <f>'KV_1.1.sz.mell.'!C154</f>
        <v>0</v>
      </c>
      <c r="D156" s="723"/>
      <c r="E156" s="723"/>
      <c r="F156" s="723"/>
      <c r="G156" s="723"/>
      <c r="H156" s="723"/>
      <c r="I156" s="408"/>
      <c r="J156" s="717">
        <f t="shared" si="42"/>
        <v>0</v>
      </c>
      <c r="K156" s="718">
        <f t="shared" si="43"/>
        <v>0</v>
      </c>
    </row>
    <row r="157" spans="1:15" ht="12" customHeight="1" thickBot="1" x14ac:dyDescent="0.35">
      <c r="A157" s="15" t="s">
        <v>466</v>
      </c>
      <c r="B157" s="9" t="s">
        <v>469</v>
      </c>
      <c r="C157" s="723">
        <f>'KV_1.1.sz.mell.'!C155</f>
        <v>0</v>
      </c>
      <c r="D157" s="723"/>
      <c r="E157" s="724"/>
      <c r="F157" s="724"/>
      <c r="G157" s="724"/>
      <c r="H157" s="724"/>
      <c r="I157" s="410"/>
      <c r="J157" s="719">
        <f t="shared" si="42"/>
        <v>0</v>
      </c>
      <c r="K157" s="720">
        <f t="shared" si="43"/>
        <v>0</v>
      </c>
    </row>
    <row r="158" spans="1:15" ht="12" customHeight="1" thickBot="1" x14ac:dyDescent="0.35">
      <c r="A158" s="20" t="s">
        <v>25</v>
      </c>
      <c r="B158" s="128" t="s">
        <v>470</v>
      </c>
      <c r="C158" s="728">
        <f>'KV_1.1.sz.mell.'!C156</f>
        <v>0</v>
      </c>
      <c r="D158" s="728"/>
      <c r="E158" s="728"/>
      <c r="F158" s="728"/>
      <c r="G158" s="728"/>
      <c r="H158" s="728"/>
      <c r="I158" s="512"/>
      <c r="J158" s="511">
        <f t="shared" si="42"/>
        <v>0</v>
      </c>
      <c r="K158" s="729">
        <f t="shared" si="43"/>
        <v>0</v>
      </c>
    </row>
    <row r="159" spans="1:15" ht="12" customHeight="1" thickBot="1" x14ac:dyDescent="0.35">
      <c r="A159" s="20" t="s">
        <v>26</v>
      </c>
      <c r="B159" s="128" t="s">
        <v>471</v>
      </c>
      <c r="C159" s="728">
        <f>'KV_1.1.sz.mell.'!C157</f>
        <v>0</v>
      </c>
      <c r="D159" s="728"/>
      <c r="E159" s="730"/>
      <c r="F159" s="730"/>
      <c r="G159" s="730"/>
      <c r="H159" s="730"/>
      <c r="I159" s="731"/>
      <c r="J159" s="732">
        <f t="shared" si="42"/>
        <v>0</v>
      </c>
      <c r="K159" s="700">
        <f t="shared" si="43"/>
        <v>0</v>
      </c>
    </row>
    <row r="160" spans="1:15" ht="15.15" customHeight="1" thickBot="1" x14ac:dyDescent="0.35">
      <c r="A160" s="20" t="s">
        <v>27</v>
      </c>
      <c r="B160" s="128" t="s">
        <v>473</v>
      </c>
      <c r="C160" s="1474">
        <f>'KV_1.1.sz.mell.'!C158</f>
        <v>445354</v>
      </c>
      <c r="D160" s="733">
        <f t="shared" ref="D160:K160" si="44">+D136+D140+D147+D152+D158+D159</f>
        <v>278736</v>
      </c>
      <c r="E160" s="733">
        <f t="shared" si="44"/>
        <v>349359</v>
      </c>
      <c r="F160" s="733">
        <f t="shared" si="44"/>
        <v>0</v>
      </c>
      <c r="G160" s="733">
        <f t="shared" si="44"/>
        <v>0</v>
      </c>
      <c r="H160" s="733">
        <f t="shared" si="44"/>
        <v>0</v>
      </c>
      <c r="I160" s="513">
        <f t="shared" si="44"/>
        <v>0</v>
      </c>
      <c r="J160" s="513">
        <f t="shared" si="44"/>
        <v>628095</v>
      </c>
      <c r="K160" s="507">
        <f t="shared" si="44"/>
        <v>1073449</v>
      </c>
      <c r="L160" s="437"/>
      <c r="M160" s="438"/>
      <c r="N160" s="438"/>
      <c r="O160" s="438"/>
    </row>
    <row r="161" spans="1:11" s="425" customFormat="1" ht="12.9" customHeight="1" thickBot="1" x14ac:dyDescent="0.3">
      <c r="A161" s="305" t="s">
        <v>28</v>
      </c>
      <c r="B161" s="390" t="s">
        <v>472</v>
      </c>
      <c r="C161" s="1474">
        <f>'KV_1.1.sz.mell.'!C159</f>
        <v>62443841</v>
      </c>
      <c r="D161" s="733">
        <f t="shared" ref="D161:K161" si="45">+D135+D160</f>
        <v>6741878</v>
      </c>
      <c r="E161" s="733">
        <f t="shared" si="45"/>
        <v>16202315</v>
      </c>
      <c r="F161" s="733">
        <f t="shared" si="45"/>
        <v>0</v>
      </c>
      <c r="G161" s="733">
        <f t="shared" si="45"/>
        <v>0</v>
      </c>
      <c r="H161" s="733">
        <f t="shared" si="45"/>
        <v>0</v>
      </c>
      <c r="I161" s="513">
        <f t="shared" si="45"/>
        <v>0</v>
      </c>
      <c r="J161" s="513">
        <f t="shared" si="45"/>
        <v>22944193</v>
      </c>
      <c r="K161" s="507">
        <f t="shared" si="45"/>
        <v>85388034</v>
      </c>
    </row>
    <row r="162" spans="1:11" s="681" customFormat="1" ht="14.1" customHeight="1" x14ac:dyDescent="0.3">
      <c r="C162" s="681">
        <f>'KV_1.1.sz.mell.'!C160</f>
        <v>0</v>
      </c>
      <c r="K162" s="681">
        <f>K93-K161</f>
        <v>0</v>
      </c>
    </row>
    <row r="163" spans="1:11" x14ac:dyDescent="0.3">
      <c r="A163" s="1696" t="s">
        <v>373</v>
      </c>
      <c r="B163" s="1696"/>
      <c r="C163" s="1696"/>
      <c r="D163" s="1696"/>
      <c r="E163" s="1696"/>
      <c r="F163" s="1696"/>
      <c r="G163" s="1696"/>
      <c r="H163" s="1696"/>
      <c r="I163" s="1696"/>
      <c r="J163" s="1696"/>
      <c r="K163" s="1696"/>
    </row>
    <row r="164" spans="1:11" ht="15.15" customHeight="1" thickBot="1" x14ac:dyDescent="0.35">
      <c r="A164" s="1595" t="s">
        <v>154</v>
      </c>
      <c r="B164" s="1595"/>
      <c r="C164" s="317"/>
      <c r="K164" s="317" t="str">
        <f>K96</f>
        <v>Forintban!</v>
      </c>
    </row>
    <row r="165" spans="1:11" ht="25.5" customHeight="1" thickBot="1" x14ac:dyDescent="0.35">
      <c r="A165" s="20">
        <v>1</v>
      </c>
      <c r="B165" s="27" t="s">
        <v>474</v>
      </c>
      <c r="C165" s="736">
        <f>+C68-C135</f>
        <v>-43554646</v>
      </c>
      <c r="D165" s="407">
        <f t="shared" ref="D165:K165" si="46">+D68-D135</f>
        <v>-6463142</v>
      </c>
      <c r="E165" s="407">
        <f t="shared" si="46"/>
        <v>0</v>
      </c>
      <c r="F165" s="407">
        <f t="shared" si="46"/>
        <v>0</v>
      </c>
      <c r="G165" s="407">
        <f t="shared" si="46"/>
        <v>0</v>
      </c>
      <c r="H165" s="407">
        <f t="shared" si="46"/>
        <v>0</v>
      </c>
      <c r="I165" s="407">
        <f t="shared" si="46"/>
        <v>0</v>
      </c>
      <c r="J165" s="407">
        <f t="shared" si="46"/>
        <v>-6463142</v>
      </c>
      <c r="K165" s="273">
        <f t="shared" si="46"/>
        <v>-50017788</v>
      </c>
    </row>
    <row r="166" spans="1:11" ht="32.4" customHeight="1" thickBot="1" x14ac:dyDescent="0.35">
      <c r="A166" s="20" t="s">
        <v>19</v>
      </c>
      <c r="B166" s="27" t="s">
        <v>480</v>
      </c>
      <c r="C166" s="407">
        <f>+C92-C160</f>
        <v>43554646</v>
      </c>
      <c r="D166" s="407">
        <f t="shared" ref="D166:K166" si="47">+D92-D160</f>
        <v>6463142</v>
      </c>
      <c r="E166" s="407">
        <f t="shared" si="47"/>
        <v>0</v>
      </c>
      <c r="F166" s="407">
        <f t="shared" si="47"/>
        <v>0</v>
      </c>
      <c r="G166" s="407">
        <f t="shared" si="47"/>
        <v>0</v>
      </c>
      <c r="H166" s="407">
        <f t="shared" si="47"/>
        <v>0</v>
      </c>
      <c r="I166" s="407">
        <f t="shared" si="47"/>
        <v>0</v>
      </c>
      <c r="J166" s="407">
        <f t="shared" si="47"/>
        <v>6463142</v>
      </c>
      <c r="K166" s="273">
        <f t="shared" si="47"/>
        <v>50017788</v>
      </c>
    </row>
  </sheetData>
  <mergeCells count="15">
    <mergeCell ref="A8:A9"/>
    <mergeCell ref="B8:B9"/>
    <mergeCell ref="C8:K8"/>
    <mergeCell ref="B1:K1"/>
    <mergeCell ref="A3:K3"/>
    <mergeCell ref="A4:K4"/>
    <mergeCell ref="A6:K6"/>
    <mergeCell ref="A7:B7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3"/>
  </sheetPr>
  <dimension ref="A1:O166"/>
  <sheetViews>
    <sheetView zoomScale="120" zoomScaleNormal="120" zoomScaleSheetLayoutView="100" workbookViewId="0">
      <selection activeCell="G82" sqref="G1:H65536"/>
    </sheetView>
  </sheetViews>
  <sheetFormatPr defaultColWidth="9.33203125" defaultRowHeight="15.6" x14ac:dyDescent="0.3"/>
  <cols>
    <col min="1" max="1" width="7.44140625" style="391" customWidth="1"/>
    <col min="2" max="2" width="56.6640625" style="391" customWidth="1"/>
    <col min="3" max="3" width="12.33203125" style="392" customWidth="1"/>
    <col min="4" max="4" width="12.33203125" style="423" customWidth="1"/>
    <col min="5" max="5" width="12.44140625" style="423" customWidth="1"/>
    <col min="6" max="6" width="0.109375" style="423" customWidth="1"/>
    <col min="7" max="7" width="1.33203125" style="423" hidden="1" customWidth="1"/>
    <col min="8" max="8" width="0.77734375" style="423" hidden="1" customWidth="1"/>
    <col min="9" max="9" width="0.109375" style="423" customWidth="1"/>
    <col min="10" max="10" width="13.33203125" style="423" customWidth="1"/>
    <col min="11" max="11" width="13.109375" style="423" customWidth="1"/>
    <col min="12" max="16384" width="9.33203125" style="423"/>
  </cols>
  <sheetData>
    <row r="1" spans="1:11" x14ac:dyDescent="0.3">
      <c r="A1" s="643"/>
      <c r="B1" s="1697" t="str">
        <f>CONCATENATE("1.2. melléklet ",RM_ALAPADATOK!A7," ",RM_ALAPADATOK!B7," ",RM_ALAPADATOK!C7," ",RM_ALAPADATOK!D7," ",RM_ALAPADATOK!E7," ",RM_ALAPADATOK!F7," ",RM_ALAPADATOK!G7," ",RM_ALAPADATOK!H7)</f>
        <v>1.2. melléklet a … / 2019 ( ……. ) önkormányzati rendelethez</v>
      </c>
      <c r="C1" s="1698"/>
      <c r="D1" s="1698"/>
      <c r="E1" s="1698"/>
      <c r="F1" s="1698"/>
      <c r="G1" s="1698"/>
      <c r="H1" s="1698"/>
      <c r="I1" s="1698"/>
      <c r="J1" s="1698"/>
      <c r="K1" s="1698"/>
    </row>
    <row r="2" spans="1:11" x14ac:dyDescent="0.3">
      <c r="A2" s="643"/>
      <c r="B2" s="643"/>
      <c r="C2" s="647"/>
      <c r="D2" s="690"/>
      <c r="E2" s="690"/>
      <c r="F2" s="690"/>
      <c r="G2" s="690"/>
      <c r="H2" s="690"/>
      <c r="I2" s="690"/>
      <c r="J2" s="690"/>
      <c r="K2" s="690"/>
    </row>
    <row r="3" spans="1:11" x14ac:dyDescent="0.3">
      <c r="A3" s="1699" t="str">
        <f>CONCATENATE(RM_ALAPADATOK!A4)</f>
        <v/>
      </c>
      <c r="B3" s="1699"/>
      <c r="C3" s="1700"/>
      <c r="D3" s="1699"/>
      <c r="E3" s="1699"/>
      <c r="F3" s="1699"/>
      <c r="G3" s="1699"/>
      <c r="H3" s="1699"/>
      <c r="I3" s="1699"/>
      <c r="J3" s="1699"/>
      <c r="K3" s="1699"/>
    </row>
    <row r="4" spans="1:11" x14ac:dyDescent="0.3">
      <c r="A4" s="1699" t="s">
        <v>767</v>
      </c>
      <c r="B4" s="1699"/>
      <c r="C4" s="1700"/>
      <c r="D4" s="1699"/>
      <c r="E4" s="1699"/>
      <c r="F4" s="1699"/>
      <c r="G4" s="1699"/>
      <c r="H4" s="1699"/>
      <c r="I4" s="1699"/>
      <c r="J4" s="1699"/>
      <c r="K4" s="1699"/>
    </row>
    <row r="5" spans="1:11" x14ac:dyDescent="0.3">
      <c r="A5" s="643"/>
      <c r="B5" s="643"/>
      <c r="C5" s="647"/>
      <c r="D5" s="690"/>
      <c r="E5" s="690"/>
      <c r="F5" s="690"/>
      <c r="G5" s="690"/>
      <c r="H5" s="690"/>
      <c r="I5" s="690"/>
      <c r="J5" s="690"/>
      <c r="K5" s="690"/>
    </row>
    <row r="6" spans="1:11" ht="15.9" customHeight="1" x14ac:dyDescent="0.3">
      <c r="A6" s="1591" t="s">
        <v>15</v>
      </c>
      <c r="B6" s="1591"/>
      <c r="C6" s="1591"/>
      <c r="D6" s="1591"/>
      <c r="E6" s="1591"/>
      <c r="F6" s="1591"/>
      <c r="G6" s="1591"/>
      <c r="H6" s="1591"/>
      <c r="I6" s="1591"/>
      <c r="J6" s="1591"/>
      <c r="K6" s="1591"/>
    </row>
    <row r="7" spans="1:11" ht="15.9" customHeight="1" thickBot="1" x14ac:dyDescent="0.35">
      <c r="A7" s="1592" t="s">
        <v>152</v>
      </c>
      <c r="B7" s="1592"/>
      <c r="C7" s="691"/>
      <c r="D7" s="690"/>
      <c r="E7" s="690"/>
      <c r="F7" s="690"/>
      <c r="G7" s="690"/>
      <c r="H7" s="690"/>
      <c r="I7" s="690"/>
      <c r="J7" s="690"/>
      <c r="K7" s="691" t="s">
        <v>564</v>
      </c>
    </row>
    <row r="8" spans="1:11" ht="15.75" customHeight="1" x14ac:dyDescent="0.3">
      <c r="A8" s="1688" t="s">
        <v>69</v>
      </c>
      <c r="B8" s="1690" t="s">
        <v>17</v>
      </c>
      <c r="C8" s="1692" t="str">
        <f>+CONCATENATE(LEFT(RM_ÖSSZEFÜGGÉSEK!A6,4),". évi")</f>
        <v>2019. évi</v>
      </c>
      <c r="D8" s="1693"/>
      <c r="E8" s="1694"/>
      <c r="F8" s="1694"/>
      <c r="G8" s="1694"/>
      <c r="H8" s="1694"/>
      <c r="I8" s="1694"/>
      <c r="J8" s="1694"/>
      <c r="K8" s="1695"/>
    </row>
    <row r="9" spans="1:11" ht="34.5" customHeight="1" thickBot="1" x14ac:dyDescent="0.35">
      <c r="A9" s="1689"/>
      <c r="B9" s="1691"/>
      <c r="C9" s="692" t="s">
        <v>759</v>
      </c>
      <c r="D9" s="693" t="s">
        <v>1180</v>
      </c>
      <c r="E9" s="693" t="s">
        <v>1186</v>
      </c>
      <c r="F9" s="693" t="s">
        <v>1127</v>
      </c>
      <c r="G9" s="693" t="s">
        <v>1127</v>
      </c>
      <c r="H9" s="693" t="s">
        <v>1127</v>
      </c>
      <c r="I9" s="693" t="s">
        <v>1127</v>
      </c>
      <c r="J9" s="694" t="s">
        <v>760</v>
      </c>
      <c r="K9" s="695" t="s">
        <v>1185</v>
      </c>
    </row>
    <row r="10" spans="1:11" s="424" customFormat="1" ht="12" customHeight="1" thickBot="1" x14ac:dyDescent="0.25">
      <c r="A10" s="419" t="s">
        <v>493</v>
      </c>
      <c r="B10" s="420" t="s">
        <v>494</v>
      </c>
      <c r="C10" s="696" t="s">
        <v>495</v>
      </c>
      <c r="D10" s="696" t="s">
        <v>497</v>
      </c>
      <c r="E10" s="697" t="s">
        <v>496</v>
      </c>
      <c r="F10" s="697" t="s">
        <v>498</v>
      </c>
      <c r="G10" s="697" t="s">
        <v>499</v>
      </c>
      <c r="H10" s="697" t="s">
        <v>500</v>
      </c>
      <c r="I10" s="697" t="s">
        <v>761</v>
      </c>
      <c r="J10" s="697" t="s">
        <v>762</v>
      </c>
      <c r="K10" s="698" t="s">
        <v>763</v>
      </c>
    </row>
    <row r="11" spans="1:11" s="425" customFormat="1" ht="12" customHeight="1" thickBot="1" x14ac:dyDescent="0.3">
      <c r="A11" s="20" t="s">
        <v>18</v>
      </c>
      <c r="B11" s="21" t="s">
        <v>252</v>
      </c>
      <c r="C11" s="407">
        <f>'KV_1.1.sz.mell.'!C10</f>
        <v>11133841</v>
      </c>
      <c r="D11" s="407">
        <f t="shared" ref="D11:K11" si="0">+D12+D13+D14+D15+D16+D17</f>
        <v>0</v>
      </c>
      <c r="E11" s="407">
        <f t="shared" si="0"/>
        <v>1732930</v>
      </c>
      <c r="F11" s="407">
        <f t="shared" si="0"/>
        <v>0</v>
      </c>
      <c r="G11" s="407">
        <f t="shared" si="0"/>
        <v>0</v>
      </c>
      <c r="H11" s="407">
        <f t="shared" si="0"/>
        <v>0</v>
      </c>
      <c r="I11" s="407">
        <f t="shared" si="0"/>
        <v>0</v>
      </c>
      <c r="J11" s="407">
        <f t="shared" si="0"/>
        <v>1732930</v>
      </c>
      <c r="K11" s="273">
        <f t="shared" si="0"/>
        <v>12866771</v>
      </c>
    </row>
    <row r="12" spans="1:11" s="425" customFormat="1" ht="12" customHeight="1" x14ac:dyDescent="0.25">
      <c r="A12" s="15" t="s">
        <v>98</v>
      </c>
      <c r="B12" s="426" t="s">
        <v>253</v>
      </c>
      <c r="C12" s="699">
        <f>'KV_1.1.sz.mell.'!C11</f>
        <v>4953841</v>
      </c>
      <c r="D12" s="409"/>
      <c r="E12" s="409"/>
      <c r="F12" s="409"/>
      <c r="G12" s="409"/>
      <c r="H12" s="409"/>
      <c r="I12" s="409"/>
      <c r="J12" s="699">
        <f t="shared" ref="J12:J17" si="1">D12+E12+F12+G12+H12+I12</f>
        <v>0</v>
      </c>
      <c r="K12" s="700">
        <f t="shared" ref="K12:K17" si="2">C12+J12</f>
        <v>4953841</v>
      </c>
    </row>
    <row r="13" spans="1:11" s="425" customFormat="1" ht="12" customHeight="1" x14ac:dyDescent="0.25">
      <c r="A13" s="14" t="s">
        <v>99</v>
      </c>
      <c r="B13" s="427" t="s">
        <v>254</v>
      </c>
      <c r="C13" s="717">
        <f>'KV_1.1.sz.mell.'!C12</f>
        <v>0</v>
      </c>
      <c r="D13" s="408"/>
      <c r="E13" s="409"/>
      <c r="F13" s="409"/>
      <c r="G13" s="409"/>
      <c r="H13" s="409"/>
      <c r="I13" s="409"/>
      <c r="J13" s="699">
        <f t="shared" si="1"/>
        <v>0</v>
      </c>
      <c r="K13" s="700">
        <f t="shared" si="2"/>
        <v>0</v>
      </c>
    </row>
    <row r="14" spans="1:11" s="425" customFormat="1" ht="12" customHeight="1" x14ac:dyDescent="0.25">
      <c r="A14" s="14" t="s">
        <v>100</v>
      </c>
      <c r="B14" s="427" t="s">
        <v>255</v>
      </c>
      <c r="C14" s="717">
        <f>'KV_1.1.sz.mell.'!C13</f>
        <v>4380000</v>
      </c>
      <c r="D14" s="408"/>
      <c r="E14" s="409">
        <v>1150000</v>
      </c>
      <c r="F14" s="409"/>
      <c r="G14" s="409"/>
      <c r="H14" s="409"/>
      <c r="I14" s="409"/>
      <c r="J14" s="699">
        <f t="shared" si="1"/>
        <v>1150000</v>
      </c>
      <c r="K14" s="700">
        <f t="shared" si="2"/>
        <v>5530000</v>
      </c>
    </row>
    <row r="15" spans="1:11" s="425" customFormat="1" ht="12" customHeight="1" x14ac:dyDescent="0.25">
      <c r="A15" s="14" t="s">
        <v>101</v>
      </c>
      <c r="B15" s="427" t="s">
        <v>256</v>
      </c>
      <c r="C15" s="717">
        <f>'KV_1.1.sz.mell.'!C14</f>
        <v>1800000</v>
      </c>
      <c r="D15" s="408"/>
      <c r="E15" s="409"/>
      <c r="F15" s="409"/>
      <c r="G15" s="409"/>
      <c r="H15" s="409"/>
      <c r="I15" s="409"/>
      <c r="J15" s="699">
        <f t="shared" si="1"/>
        <v>0</v>
      </c>
      <c r="K15" s="700">
        <f t="shared" si="2"/>
        <v>1800000</v>
      </c>
    </row>
    <row r="16" spans="1:11" s="425" customFormat="1" ht="12" customHeight="1" x14ac:dyDescent="0.25">
      <c r="A16" s="14" t="s">
        <v>148</v>
      </c>
      <c r="B16" s="303" t="s">
        <v>432</v>
      </c>
      <c r="C16" s="717">
        <f>'KV_1.1.sz.mell.'!C15</f>
        <v>0</v>
      </c>
      <c r="D16" s="408"/>
      <c r="E16" s="409">
        <v>582930</v>
      </c>
      <c r="F16" s="409"/>
      <c r="G16" s="409"/>
      <c r="H16" s="409"/>
      <c r="I16" s="409"/>
      <c r="J16" s="699">
        <f t="shared" si="1"/>
        <v>582930</v>
      </c>
      <c r="K16" s="700">
        <f t="shared" si="2"/>
        <v>582930</v>
      </c>
    </row>
    <row r="17" spans="1:11" s="425" customFormat="1" ht="12" customHeight="1" thickBot="1" x14ac:dyDescent="0.3">
      <c r="A17" s="16" t="s">
        <v>102</v>
      </c>
      <c r="B17" s="304" t="s">
        <v>433</v>
      </c>
      <c r="C17" s="717">
        <f>'KV_1.1.sz.mell.'!C16</f>
        <v>0</v>
      </c>
      <c r="D17" s="408"/>
      <c r="E17" s="409"/>
      <c r="F17" s="409"/>
      <c r="G17" s="409"/>
      <c r="H17" s="409"/>
      <c r="I17" s="409"/>
      <c r="J17" s="699">
        <f t="shared" si="1"/>
        <v>0</v>
      </c>
      <c r="K17" s="700">
        <f t="shared" si="2"/>
        <v>0</v>
      </c>
    </row>
    <row r="18" spans="1:11" s="425" customFormat="1" ht="12" customHeight="1" thickBot="1" x14ac:dyDescent="0.3">
      <c r="A18" s="20" t="s">
        <v>19</v>
      </c>
      <c r="B18" s="302" t="s">
        <v>257</v>
      </c>
      <c r="C18" s="407">
        <f>'KV_1.1.sz.mell.'!C17</f>
        <v>0</v>
      </c>
      <c r="D18" s="407">
        <f t="shared" ref="D18:K18" si="3">+D19+D20+D21+D22+D23</f>
        <v>0</v>
      </c>
      <c r="E18" s="407">
        <f t="shared" si="3"/>
        <v>1916596</v>
      </c>
      <c r="F18" s="407">
        <f t="shared" si="3"/>
        <v>0</v>
      </c>
      <c r="G18" s="407">
        <f t="shared" si="3"/>
        <v>0</v>
      </c>
      <c r="H18" s="407">
        <f t="shared" si="3"/>
        <v>0</v>
      </c>
      <c r="I18" s="407">
        <f t="shared" si="3"/>
        <v>0</v>
      </c>
      <c r="J18" s="407">
        <f t="shared" si="3"/>
        <v>1916596</v>
      </c>
      <c r="K18" s="273">
        <f t="shared" si="3"/>
        <v>1916596</v>
      </c>
    </row>
    <row r="19" spans="1:11" s="425" customFormat="1" ht="12" customHeight="1" x14ac:dyDescent="0.25">
      <c r="A19" s="15" t="s">
        <v>104</v>
      </c>
      <c r="B19" s="426" t="s">
        <v>258</v>
      </c>
      <c r="C19" s="699">
        <f>'KV_1.1.sz.mell.'!C18</f>
        <v>0</v>
      </c>
      <c r="D19" s="409"/>
      <c r="E19" s="409"/>
      <c r="F19" s="409"/>
      <c r="G19" s="409"/>
      <c r="H19" s="409"/>
      <c r="I19" s="409"/>
      <c r="J19" s="699">
        <f t="shared" ref="J19:J24" si="4">D19+E19+F19+G19+H19+I19</f>
        <v>0</v>
      </c>
      <c r="K19" s="700">
        <f t="shared" ref="K19:K24" si="5">C19+J19</f>
        <v>0</v>
      </c>
    </row>
    <row r="20" spans="1:11" s="425" customFormat="1" ht="12" customHeight="1" x14ac:dyDescent="0.25">
      <c r="A20" s="14" t="s">
        <v>105</v>
      </c>
      <c r="B20" s="427" t="s">
        <v>259</v>
      </c>
      <c r="C20" s="717">
        <f>'KV_1.1.sz.mell.'!C19</f>
        <v>0</v>
      </c>
      <c r="D20" s="408"/>
      <c r="E20" s="409"/>
      <c r="F20" s="409"/>
      <c r="G20" s="409"/>
      <c r="H20" s="409"/>
      <c r="I20" s="409"/>
      <c r="J20" s="699">
        <f t="shared" si="4"/>
        <v>0</v>
      </c>
      <c r="K20" s="700">
        <f t="shared" si="5"/>
        <v>0</v>
      </c>
    </row>
    <row r="21" spans="1:11" s="425" customFormat="1" ht="12" customHeight="1" x14ac:dyDescent="0.25">
      <c r="A21" s="14" t="s">
        <v>106</v>
      </c>
      <c r="B21" s="427" t="s">
        <v>422</v>
      </c>
      <c r="C21" s="717">
        <f>'KV_1.1.sz.mell.'!C20</f>
        <v>0</v>
      </c>
      <c r="D21" s="408"/>
      <c r="E21" s="409"/>
      <c r="F21" s="409"/>
      <c r="G21" s="409"/>
      <c r="H21" s="409"/>
      <c r="I21" s="409"/>
      <c r="J21" s="699">
        <f t="shared" si="4"/>
        <v>0</v>
      </c>
      <c r="K21" s="700">
        <f t="shared" si="5"/>
        <v>0</v>
      </c>
    </row>
    <row r="22" spans="1:11" s="425" customFormat="1" ht="12" customHeight="1" x14ac:dyDescent="0.25">
      <c r="A22" s="14" t="s">
        <v>107</v>
      </c>
      <c r="B22" s="427" t="s">
        <v>423</v>
      </c>
      <c r="C22" s="717">
        <f>'KV_1.1.sz.mell.'!C21</f>
        <v>0</v>
      </c>
      <c r="D22" s="408"/>
      <c r="E22" s="409"/>
      <c r="F22" s="409"/>
      <c r="G22" s="409"/>
      <c r="H22" s="409"/>
      <c r="I22" s="409"/>
      <c r="J22" s="699">
        <f t="shared" si="4"/>
        <v>0</v>
      </c>
      <c r="K22" s="700">
        <f t="shared" si="5"/>
        <v>0</v>
      </c>
    </row>
    <row r="23" spans="1:11" s="425" customFormat="1" ht="12" customHeight="1" x14ac:dyDescent="0.25">
      <c r="A23" s="14" t="s">
        <v>108</v>
      </c>
      <c r="B23" s="427" t="s">
        <v>260</v>
      </c>
      <c r="C23" s="717">
        <f>'KV_1.1.sz.mell.'!C22</f>
        <v>0</v>
      </c>
      <c r="D23" s="408"/>
      <c r="E23" s="409">
        <v>1916596</v>
      </c>
      <c r="F23" s="409"/>
      <c r="G23" s="409"/>
      <c r="H23" s="409"/>
      <c r="I23" s="409"/>
      <c r="J23" s="699">
        <f t="shared" si="4"/>
        <v>1916596</v>
      </c>
      <c r="K23" s="700">
        <f t="shared" si="5"/>
        <v>1916596</v>
      </c>
    </row>
    <row r="24" spans="1:11" s="425" customFormat="1" ht="12" customHeight="1" thickBot="1" x14ac:dyDescent="0.3">
      <c r="A24" s="16" t="s">
        <v>117</v>
      </c>
      <c r="B24" s="304" t="s">
        <v>261</v>
      </c>
      <c r="C24" s="719">
        <f>'KV_1.1.sz.mell.'!C23</f>
        <v>0</v>
      </c>
      <c r="D24" s="410"/>
      <c r="E24" s="701"/>
      <c r="F24" s="701"/>
      <c r="G24" s="701"/>
      <c r="H24" s="701"/>
      <c r="I24" s="701"/>
      <c r="J24" s="699">
        <f t="shared" si="4"/>
        <v>0</v>
      </c>
      <c r="K24" s="700">
        <f t="shared" si="5"/>
        <v>0</v>
      </c>
    </row>
    <row r="25" spans="1:11" s="425" customFormat="1" ht="12" customHeight="1" thickBot="1" x14ac:dyDescent="0.3">
      <c r="A25" s="20" t="s">
        <v>20</v>
      </c>
      <c r="B25" s="21" t="s">
        <v>262</v>
      </c>
      <c r="C25" s="407">
        <f>'KV_1.1.sz.mell.'!C24</f>
        <v>0</v>
      </c>
      <c r="D25" s="407">
        <f t="shared" ref="D25:K25" si="6">+D26+D27+D28+D29+D30</f>
        <v>0</v>
      </c>
      <c r="E25" s="407">
        <f t="shared" si="6"/>
        <v>12203430</v>
      </c>
      <c r="F25" s="407">
        <f t="shared" si="6"/>
        <v>0</v>
      </c>
      <c r="G25" s="407">
        <f t="shared" si="6"/>
        <v>0</v>
      </c>
      <c r="H25" s="407">
        <f t="shared" si="6"/>
        <v>0</v>
      </c>
      <c r="I25" s="407">
        <f t="shared" si="6"/>
        <v>0</v>
      </c>
      <c r="J25" s="407">
        <f t="shared" si="6"/>
        <v>12203430</v>
      </c>
      <c r="K25" s="273">
        <f t="shared" si="6"/>
        <v>12203430</v>
      </c>
    </row>
    <row r="26" spans="1:11" s="425" customFormat="1" ht="12" customHeight="1" x14ac:dyDescent="0.25">
      <c r="A26" s="15" t="s">
        <v>87</v>
      </c>
      <c r="B26" s="426" t="s">
        <v>263</v>
      </c>
      <c r="C26" s="699">
        <f>'KV_1.1.sz.mell.'!C25</f>
        <v>0</v>
      </c>
      <c r="D26" s="409"/>
      <c r="E26" s="409"/>
      <c r="F26" s="409"/>
      <c r="G26" s="409"/>
      <c r="H26" s="409"/>
      <c r="I26" s="409"/>
      <c r="J26" s="699">
        <f t="shared" ref="J26:J31" si="7">D26+E26+F26+G26+H26+I26</f>
        <v>0</v>
      </c>
      <c r="K26" s="700">
        <f t="shared" ref="K26:K31" si="8">C26+J26</f>
        <v>0</v>
      </c>
    </row>
    <row r="27" spans="1:11" s="425" customFormat="1" ht="12" customHeight="1" x14ac:dyDescent="0.25">
      <c r="A27" s="14" t="s">
        <v>88</v>
      </c>
      <c r="B27" s="427" t="s">
        <v>264</v>
      </c>
      <c r="C27" s="717">
        <f>'KV_1.1.sz.mell.'!C26</f>
        <v>0</v>
      </c>
      <c r="D27" s="408"/>
      <c r="E27" s="409"/>
      <c r="F27" s="409"/>
      <c r="G27" s="409"/>
      <c r="H27" s="409"/>
      <c r="I27" s="409"/>
      <c r="J27" s="699">
        <f t="shared" si="7"/>
        <v>0</v>
      </c>
      <c r="K27" s="700">
        <f t="shared" si="8"/>
        <v>0</v>
      </c>
    </row>
    <row r="28" spans="1:11" s="425" customFormat="1" ht="12" customHeight="1" x14ac:dyDescent="0.25">
      <c r="A28" s="14" t="s">
        <v>89</v>
      </c>
      <c r="B28" s="427" t="s">
        <v>424</v>
      </c>
      <c r="C28" s="717">
        <f>'KV_1.1.sz.mell.'!C27</f>
        <v>0</v>
      </c>
      <c r="D28" s="408"/>
      <c r="E28" s="409"/>
      <c r="F28" s="409"/>
      <c r="G28" s="409"/>
      <c r="H28" s="409"/>
      <c r="I28" s="409"/>
      <c r="J28" s="699">
        <f t="shared" si="7"/>
        <v>0</v>
      </c>
      <c r="K28" s="700">
        <f t="shared" si="8"/>
        <v>0</v>
      </c>
    </row>
    <row r="29" spans="1:11" s="425" customFormat="1" ht="12" customHeight="1" x14ac:dyDescent="0.25">
      <c r="A29" s="14" t="s">
        <v>90</v>
      </c>
      <c r="B29" s="427" t="s">
        <v>425</v>
      </c>
      <c r="C29" s="717">
        <f>'KV_1.1.sz.mell.'!C28</f>
        <v>0</v>
      </c>
      <c r="D29" s="408"/>
      <c r="E29" s="409"/>
      <c r="F29" s="409"/>
      <c r="G29" s="409"/>
      <c r="H29" s="409"/>
      <c r="I29" s="409"/>
      <c r="J29" s="699">
        <f t="shared" si="7"/>
        <v>0</v>
      </c>
      <c r="K29" s="700">
        <f t="shared" si="8"/>
        <v>0</v>
      </c>
    </row>
    <row r="30" spans="1:11" s="425" customFormat="1" ht="12" customHeight="1" x14ac:dyDescent="0.25">
      <c r="A30" s="14" t="s">
        <v>171</v>
      </c>
      <c r="B30" s="427" t="s">
        <v>265</v>
      </c>
      <c r="C30" s="717">
        <f>'KV_1.1.sz.mell.'!C29</f>
        <v>0</v>
      </c>
      <c r="D30" s="408"/>
      <c r="E30" s="409">
        <v>12203430</v>
      </c>
      <c r="F30" s="409"/>
      <c r="G30" s="409"/>
      <c r="H30" s="409"/>
      <c r="I30" s="409"/>
      <c r="J30" s="699">
        <f t="shared" si="7"/>
        <v>12203430</v>
      </c>
      <c r="K30" s="700">
        <f t="shared" si="8"/>
        <v>12203430</v>
      </c>
    </row>
    <row r="31" spans="1:11" s="425" customFormat="1" ht="12" customHeight="1" thickBot="1" x14ac:dyDescent="0.3">
      <c r="A31" s="16" t="s">
        <v>172</v>
      </c>
      <c r="B31" s="428" t="s">
        <v>266</v>
      </c>
      <c r="C31" s="719">
        <f>'KV_1.1.sz.mell.'!C30</f>
        <v>0</v>
      </c>
      <c r="D31" s="410"/>
      <c r="E31" s="701"/>
      <c r="F31" s="701"/>
      <c r="G31" s="701"/>
      <c r="H31" s="701"/>
      <c r="I31" s="701"/>
      <c r="J31" s="702">
        <f t="shared" si="7"/>
        <v>0</v>
      </c>
      <c r="K31" s="700">
        <f t="shared" si="8"/>
        <v>0</v>
      </c>
    </row>
    <row r="32" spans="1:11" s="425" customFormat="1" ht="12" customHeight="1" thickBot="1" x14ac:dyDescent="0.3">
      <c r="A32" s="20" t="s">
        <v>173</v>
      </c>
      <c r="B32" s="21" t="s">
        <v>560</v>
      </c>
      <c r="C32" s="414">
        <f>'KV_1.1.sz.mell.'!C31</f>
        <v>7160000</v>
      </c>
      <c r="D32" s="414">
        <f t="shared" ref="D32:J32" si="9">+D33+D34+D35+D36+D37+D38+D39</f>
        <v>0</v>
      </c>
      <c r="E32" s="414">
        <f t="shared" si="9"/>
        <v>0</v>
      </c>
      <c r="F32" s="414">
        <f t="shared" si="9"/>
        <v>0</v>
      </c>
      <c r="G32" s="414">
        <f t="shared" si="9"/>
        <v>0</v>
      </c>
      <c r="H32" s="414">
        <f t="shared" si="9"/>
        <v>0</v>
      </c>
      <c r="I32" s="414">
        <f t="shared" si="9"/>
        <v>0</v>
      </c>
      <c r="J32" s="414">
        <f t="shared" si="9"/>
        <v>0</v>
      </c>
      <c r="K32" s="457">
        <f>+K33+K34+K35+K36+K37+K38+K39</f>
        <v>7160000</v>
      </c>
    </row>
    <row r="33" spans="1:11" s="425" customFormat="1" ht="12" customHeight="1" x14ac:dyDescent="0.25">
      <c r="A33" s="15" t="s">
        <v>268</v>
      </c>
      <c r="B33" s="426" t="s">
        <v>555</v>
      </c>
      <c r="C33" s="699">
        <f>'KV_1.1.sz.mell.'!C32</f>
        <v>1380000</v>
      </c>
      <c r="D33" s="699"/>
      <c r="E33" s="699"/>
      <c r="F33" s="699"/>
      <c r="G33" s="699"/>
      <c r="H33" s="699"/>
      <c r="I33" s="699"/>
      <c r="J33" s="699">
        <f t="shared" ref="J33:J39" si="10">D33+E33+F33+G33+H33+I33</f>
        <v>0</v>
      </c>
      <c r="K33" s="700">
        <f t="shared" ref="K33:K39" si="11">C33+J33</f>
        <v>1380000</v>
      </c>
    </row>
    <row r="34" spans="1:11" s="425" customFormat="1" ht="12" customHeight="1" x14ac:dyDescent="0.25">
      <c r="A34" s="14" t="s">
        <v>269</v>
      </c>
      <c r="B34" s="427" t="s">
        <v>556</v>
      </c>
      <c r="C34" s="717">
        <f>'KV_1.1.sz.mell.'!C33</f>
        <v>680000</v>
      </c>
      <c r="D34" s="408"/>
      <c r="E34" s="409"/>
      <c r="F34" s="409"/>
      <c r="G34" s="409"/>
      <c r="H34" s="409"/>
      <c r="I34" s="409"/>
      <c r="J34" s="699">
        <f t="shared" si="10"/>
        <v>0</v>
      </c>
      <c r="K34" s="700">
        <f t="shared" si="11"/>
        <v>680000</v>
      </c>
    </row>
    <row r="35" spans="1:11" s="425" customFormat="1" ht="12" customHeight="1" x14ac:dyDescent="0.25">
      <c r="A35" s="14" t="s">
        <v>270</v>
      </c>
      <c r="B35" s="427" t="s">
        <v>557</v>
      </c>
      <c r="C35" s="717">
        <f>'KV_1.1.sz.mell.'!C34</f>
        <v>3500000</v>
      </c>
      <c r="D35" s="408"/>
      <c r="E35" s="409"/>
      <c r="F35" s="409"/>
      <c r="G35" s="409"/>
      <c r="H35" s="409"/>
      <c r="I35" s="409"/>
      <c r="J35" s="699">
        <f t="shared" si="10"/>
        <v>0</v>
      </c>
      <c r="K35" s="700">
        <f t="shared" si="11"/>
        <v>3500000</v>
      </c>
    </row>
    <row r="36" spans="1:11" s="425" customFormat="1" ht="12" customHeight="1" x14ac:dyDescent="0.25">
      <c r="A36" s="14" t="s">
        <v>271</v>
      </c>
      <c r="B36" s="427" t="s">
        <v>558</v>
      </c>
      <c r="C36" s="717">
        <f>'KV_1.1.sz.mell.'!C35</f>
        <v>0</v>
      </c>
      <c r="D36" s="408"/>
      <c r="E36" s="409"/>
      <c r="F36" s="409"/>
      <c r="G36" s="409"/>
      <c r="H36" s="409"/>
      <c r="I36" s="409"/>
      <c r="J36" s="699">
        <f t="shared" si="10"/>
        <v>0</v>
      </c>
      <c r="K36" s="700">
        <f t="shared" si="11"/>
        <v>0</v>
      </c>
    </row>
    <row r="37" spans="1:11" s="425" customFormat="1" ht="12" customHeight="1" x14ac:dyDescent="0.25">
      <c r="A37" s="14" t="s">
        <v>552</v>
      </c>
      <c r="B37" s="427" t="s">
        <v>272</v>
      </c>
      <c r="C37" s="717">
        <f>'KV_1.1.sz.mell.'!C36</f>
        <v>1600000</v>
      </c>
      <c r="D37" s="408"/>
      <c r="E37" s="409"/>
      <c r="F37" s="409"/>
      <c r="G37" s="409"/>
      <c r="H37" s="409"/>
      <c r="I37" s="409"/>
      <c r="J37" s="699">
        <f t="shared" si="10"/>
        <v>0</v>
      </c>
      <c r="K37" s="700">
        <f t="shared" si="11"/>
        <v>1600000</v>
      </c>
    </row>
    <row r="38" spans="1:11" s="425" customFormat="1" ht="12" customHeight="1" x14ac:dyDescent="0.25">
      <c r="A38" s="14" t="s">
        <v>553</v>
      </c>
      <c r="B38" s="427" t="s">
        <v>273</v>
      </c>
      <c r="C38" s="717">
        <f>'KV_1.1.sz.mell.'!C37</f>
        <v>0</v>
      </c>
      <c r="D38" s="408"/>
      <c r="E38" s="409"/>
      <c r="F38" s="409"/>
      <c r="G38" s="409"/>
      <c r="H38" s="409"/>
      <c r="I38" s="409"/>
      <c r="J38" s="699">
        <f t="shared" si="10"/>
        <v>0</v>
      </c>
      <c r="K38" s="700">
        <f t="shared" si="11"/>
        <v>0</v>
      </c>
    </row>
    <row r="39" spans="1:11" s="425" customFormat="1" ht="12" customHeight="1" thickBot="1" x14ac:dyDescent="0.3">
      <c r="A39" s="16" t="s">
        <v>554</v>
      </c>
      <c r="B39" s="428" t="s">
        <v>274</v>
      </c>
      <c r="C39" s="719">
        <f>'KV_1.1.sz.mell.'!C38</f>
        <v>0</v>
      </c>
      <c r="D39" s="410"/>
      <c r="E39" s="701"/>
      <c r="F39" s="701"/>
      <c r="G39" s="701"/>
      <c r="H39" s="701"/>
      <c r="I39" s="701"/>
      <c r="J39" s="702">
        <f t="shared" si="10"/>
        <v>0</v>
      </c>
      <c r="K39" s="700">
        <f t="shared" si="11"/>
        <v>0</v>
      </c>
    </row>
    <row r="40" spans="1:11" s="425" customFormat="1" ht="12" customHeight="1" thickBot="1" x14ac:dyDescent="0.3">
      <c r="A40" s="20" t="s">
        <v>22</v>
      </c>
      <c r="B40" s="21" t="s">
        <v>434</v>
      </c>
      <c r="C40" s="407">
        <f>'KV_1.1.sz.mell.'!C39</f>
        <v>150000</v>
      </c>
      <c r="D40" s="407">
        <f t="shared" ref="D40:K40" si="12">SUM(D41:D51)</f>
        <v>0</v>
      </c>
      <c r="E40" s="407">
        <f t="shared" si="12"/>
        <v>0</v>
      </c>
      <c r="F40" s="407">
        <f t="shared" si="12"/>
        <v>0</v>
      </c>
      <c r="G40" s="407">
        <f t="shared" si="12"/>
        <v>0</v>
      </c>
      <c r="H40" s="407">
        <f t="shared" si="12"/>
        <v>0</v>
      </c>
      <c r="I40" s="407">
        <f t="shared" si="12"/>
        <v>0</v>
      </c>
      <c r="J40" s="407">
        <f t="shared" si="12"/>
        <v>0</v>
      </c>
      <c r="K40" s="273">
        <f t="shared" si="12"/>
        <v>150000</v>
      </c>
    </row>
    <row r="41" spans="1:11" s="425" customFormat="1" ht="12" customHeight="1" x14ac:dyDescent="0.25">
      <c r="A41" s="15" t="s">
        <v>91</v>
      </c>
      <c r="B41" s="426" t="s">
        <v>277</v>
      </c>
      <c r="C41" s="699">
        <f>'KV_1.1.sz.mell.'!C40</f>
        <v>0</v>
      </c>
      <c r="D41" s="409"/>
      <c r="E41" s="409"/>
      <c r="F41" s="409"/>
      <c r="G41" s="409"/>
      <c r="H41" s="409"/>
      <c r="I41" s="409"/>
      <c r="J41" s="699">
        <f t="shared" ref="J41:J51" si="13">D41+E41+F41+G41+H41+I41</f>
        <v>0</v>
      </c>
      <c r="K41" s="700">
        <f t="shared" ref="K41:K51" si="14">C41+J41</f>
        <v>0</v>
      </c>
    </row>
    <row r="42" spans="1:11" s="425" customFormat="1" ht="12" customHeight="1" x14ac:dyDescent="0.25">
      <c r="A42" s="14" t="s">
        <v>92</v>
      </c>
      <c r="B42" s="427" t="s">
        <v>278</v>
      </c>
      <c r="C42" s="717">
        <f>'KV_1.1.sz.mell.'!C41</f>
        <v>0</v>
      </c>
      <c r="D42" s="408"/>
      <c r="E42" s="409"/>
      <c r="F42" s="409"/>
      <c r="G42" s="409"/>
      <c r="H42" s="409"/>
      <c r="I42" s="409"/>
      <c r="J42" s="699">
        <f t="shared" si="13"/>
        <v>0</v>
      </c>
      <c r="K42" s="700">
        <f t="shared" si="14"/>
        <v>0</v>
      </c>
    </row>
    <row r="43" spans="1:11" s="425" customFormat="1" ht="12" customHeight="1" x14ac:dyDescent="0.25">
      <c r="A43" s="14" t="s">
        <v>93</v>
      </c>
      <c r="B43" s="427" t="s">
        <v>279</v>
      </c>
      <c r="C43" s="717">
        <f>'KV_1.1.sz.mell.'!C42</f>
        <v>0</v>
      </c>
      <c r="D43" s="408"/>
      <c r="E43" s="409"/>
      <c r="F43" s="409"/>
      <c r="G43" s="409"/>
      <c r="H43" s="409"/>
      <c r="I43" s="409"/>
      <c r="J43" s="699">
        <f t="shared" si="13"/>
        <v>0</v>
      </c>
      <c r="K43" s="700">
        <f t="shared" si="14"/>
        <v>0</v>
      </c>
    </row>
    <row r="44" spans="1:11" s="425" customFormat="1" ht="12" customHeight="1" x14ac:dyDescent="0.25">
      <c r="A44" s="14" t="s">
        <v>175</v>
      </c>
      <c r="B44" s="427" t="s">
        <v>280</v>
      </c>
      <c r="C44" s="717">
        <f>'KV_1.1.sz.mell.'!C43</f>
        <v>150000</v>
      </c>
      <c r="D44" s="408"/>
      <c r="E44" s="409"/>
      <c r="F44" s="409"/>
      <c r="G44" s="409"/>
      <c r="H44" s="409"/>
      <c r="I44" s="409"/>
      <c r="J44" s="699">
        <f t="shared" si="13"/>
        <v>0</v>
      </c>
      <c r="K44" s="700">
        <f t="shared" si="14"/>
        <v>150000</v>
      </c>
    </row>
    <row r="45" spans="1:11" s="425" customFormat="1" ht="12" customHeight="1" x14ac:dyDescent="0.25">
      <c r="A45" s="14" t="s">
        <v>176</v>
      </c>
      <c r="B45" s="427" t="s">
        <v>281</v>
      </c>
      <c r="C45" s="717">
        <f>'KV_1.1.sz.mell.'!C44</f>
        <v>0</v>
      </c>
      <c r="D45" s="408"/>
      <c r="E45" s="409"/>
      <c r="F45" s="409"/>
      <c r="G45" s="409"/>
      <c r="H45" s="409"/>
      <c r="I45" s="409"/>
      <c r="J45" s="699">
        <f t="shared" si="13"/>
        <v>0</v>
      </c>
      <c r="K45" s="700">
        <f t="shared" si="14"/>
        <v>0</v>
      </c>
    </row>
    <row r="46" spans="1:11" s="425" customFormat="1" ht="12" customHeight="1" x14ac:dyDescent="0.25">
      <c r="A46" s="14" t="s">
        <v>177</v>
      </c>
      <c r="B46" s="427" t="s">
        <v>282</v>
      </c>
      <c r="C46" s="717">
        <f>'KV_1.1.sz.mell.'!C45</f>
        <v>0</v>
      </c>
      <c r="D46" s="408"/>
      <c r="E46" s="409"/>
      <c r="F46" s="409"/>
      <c r="G46" s="409"/>
      <c r="H46" s="409"/>
      <c r="I46" s="409"/>
      <c r="J46" s="699">
        <f t="shared" si="13"/>
        <v>0</v>
      </c>
      <c r="K46" s="700">
        <f t="shared" si="14"/>
        <v>0</v>
      </c>
    </row>
    <row r="47" spans="1:11" s="425" customFormat="1" ht="12" customHeight="1" x14ac:dyDescent="0.25">
      <c r="A47" s="14" t="s">
        <v>178</v>
      </c>
      <c r="B47" s="427" t="s">
        <v>283</v>
      </c>
      <c r="C47" s="717">
        <f>'KV_1.1.sz.mell.'!C46</f>
        <v>0</v>
      </c>
      <c r="D47" s="408"/>
      <c r="E47" s="409"/>
      <c r="F47" s="409"/>
      <c r="G47" s="409"/>
      <c r="H47" s="409"/>
      <c r="I47" s="409"/>
      <c r="J47" s="699">
        <f t="shared" si="13"/>
        <v>0</v>
      </c>
      <c r="K47" s="700">
        <f t="shared" si="14"/>
        <v>0</v>
      </c>
    </row>
    <row r="48" spans="1:11" s="425" customFormat="1" ht="12" customHeight="1" x14ac:dyDescent="0.25">
      <c r="A48" s="14" t="s">
        <v>179</v>
      </c>
      <c r="B48" s="427" t="s">
        <v>559</v>
      </c>
      <c r="C48" s="717">
        <f>'KV_1.1.sz.mell.'!C47</f>
        <v>0</v>
      </c>
      <c r="D48" s="408"/>
      <c r="E48" s="409"/>
      <c r="F48" s="409"/>
      <c r="G48" s="409"/>
      <c r="H48" s="409"/>
      <c r="I48" s="409"/>
      <c r="J48" s="699">
        <f t="shared" si="13"/>
        <v>0</v>
      </c>
      <c r="K48" s="700">
        <f t="shared" si="14"/>
        <v>0</v>
      </c>
    </row>
    <row r="49" spans="1:11" s="425" customFormat="1" ht="12" customHeight="1" x14ac:dyDescent="0.25">
      <c r="A49" s="14" t="s">
        <v>275</v>
      </c>
      <c r="B49" s="427" t="s">
        <v>285</v>
      </c>
      <c r="C49" s="710">
        <f>'KV_1.1.sz.mell.'!C48</f>
        <v>0</v>
      </c>
      <c r="D49" s="411"/>
      <c r="E49" s="472"/>
      <c r="F49" s="472"/>
      <c r="G49" s="472"/>
      <c r="H49" s="472"/>
      <c r="I49" s="472"/>
      <c r="J49" s="703">
        <f t="shared" si="13"/>
        <v>0</v>
      </c>
      <c r="K49" s="700">
        <f t="shared" si="14"/>
        <v>0</v>
      </c>
    </row>
    <row r="50" spans="1:11" s="425" customFormat="1" ht="12" customHeight="1" x14ac:dyDescent="0.25">
      <c r="A50" s="16" t="s">
        <v>276</v>
      </c>
      <c r="B50" s="428" t="s">
        <v>436</v>
      </c>
      <c r="C50" s="790">
        <f>'KV_1.1.sz.mell.'!C49</f>
        <v>0</v>
      </c>
      <c r="D50" s="412"/>
      <c r="E50" s="704"/>
      <c r="F50" s="704"/>
      <c r="G50" s="704"/>
      <c r="H50" s="704"/>
      <c r="I50" s="704"/>
      <c r="J50" s="705">
        <f t="shared" si="13"/>
        <v>0</v>
      </c>
      <c r="K50" s="700">
        <f t="shared" si="14"/>
        <v>0</v>
      </c>
    </row>
    <row r="51" spans="1:11" s="425" customFormat="1" ht="12" customHeight="1" thickBot="1" x14ac:dyDescent="0.3">
      <c r="A51" s="18" t="s">
        <v>435</v>
      </c>
      <c r="B51" s="585" t="s">
        <v>286</v>
      </c>
      <c r="C51" s="707">
        <f>'KV_1.1.sz.mell.'!C50</f>
        <v>0</v>
      </c>
      <c r="D51" s="706"/>
      <c r="E51" s="706"/>
      <c r="F51" s="706"/>
      <c r="G51" s="706"/>
      <c r="H51" s="706"/>
      <c r="I51" s="706"/>
      <c r="J51" s="707">
        <f t="shared" si="13"/>
        <v>0</v>
      </c>
      <c r="K51" s="708">
        <f t="shared" si="14"/>
        <v>0</v>
      </c>
    </row>
    <row r="52" spans="1:11" s="425" customFormat="1" ht="12" customHeight="1" thickBot="1" x14ac:dyDescent="0.3">
      <c r="A52" s="20" t="s">
        <v>23</v>
      </c>
      <c r="B52" s="21" t="s">
        <v>287</v>
      </c>
      <c r="C52" s="407">
        <f>'KV_1.1.sz.mell.'!C51</f>
        <v>0</v>
      </c>
      <c r="D52" s="407">
        <f t="shared" ref="D52:K52" si="15">SUM(D53:D57)</f>
        <v>0</v>
      </c>
      <c r="E52" s="407">
        <f t="shared" si="15"/>
        <v>0</v>
      </c>
      <c r="F52" s="407">
        <f t="shared" si="15"/>
        <v>0</v>
      </c>
      <c r="G52" s="407">
        <f t="shared" si="15"/>
        <v>0</v>
      </c>
      <c r="H52" s="407">
        <f t="shared" si="15"/>
        <v>0</v>
      </c>
      <c r="I52" s="407">
        <f t="shared" si="15"/>
        <v>0</v>
      </c>
      <c r="J52" s="407">
        <f t="shared" si="15"/>
        <v>0</v>
      </c>
      <c r="K52" s="273">
        <f t="shared" si="15"/>
        <v>0</v>
      </c>
    </row>
    <row r="53" spans="1:11" s="425" customFormat="1" ht="12" customHeight="1" x14ac:dyDescent="0.25">
      <c r="A53" s="15" t="s">
        <v>94</v>
      </c>
      <c r="B53" s="426" t="s">
        <v>291</v>
      </c>
      <c r="C53" s="703">
        <f>'KV_1.1.sz.mell.'!C52</f>
        <v>0</v>
      </c>
      <c r="D53" s="472"/>
      <c r="E53" s="472"/>
      <c r="F53" s="472"/>
      <c r="G53" s="472"/>
      <c r="H53" s="472"/>
      <c r="I53" s="472"/>
      <c r="J53" s="703">
        <f>D53+E53+F53+G53+H53+I53</f>
        <v>0</v>
      </c>
      <c r="K53" s="709">
        <f>C53+J53</f>
        <v>0</v>
      </c>
    </row>
    <row r="54" spans="1:11" s="425" customFormat="1" ht="12" customHeight="1" x14ac:dyDescent="0.25">
      <c r="A54" s="14" t="s">
        <v>95</v>
      </c>
      <c r="B54" s="427" t="s">
        <v>292</v>
      </c>
      <c r="C54" s="710">
        <f>'KV_1.1.sz.mell.'!C53</f>
        <v>0</v>
      </c>
      <c r="D54" s="411"/>
      <c r="E54" s="472"/>
      <c r="F54" s="472"/>
      <c r="G54" s="472"/>
      <c r="H54" s="472"/>
      <c r="I54" s="472"/>
      <c r="J54" s="703">
        <f>D54+E54+F54+G54+H54+I54</f>
        <v>0</v>
      </c>
      <c r="K54" s="709">
        <f>C54+J54</f>
        <v>0</v>
      </c>
    </row>
    <row r="55" spans="1:11" s="425" customFormat="1" ht="12" customHeight="1" x14ac:dyDescent="0.25">
      <c r="A55" s="14" t="s">
        <v>288</v>
      </c>
      <c r="B55" s="427" t="s">
        <v>293</v>
      </c>
      <c r="C55" s="710">
        <f>'KV_1.1.sz.mell.'!C54</f>
        <v>0</v>
      </c>
      <c r="D55" s="411"/>
      <c r="E55" s="472"/>
      <c r="F55" s="472"/>
      <c r="G55" s="472"/>
      <c r="H55" s="472"/>
      <c r="I55" s="472"/>
      <c r="J55" s="703">
        <f>D55+E55+F55+G55+H55+I55</f>
        <v>0</v>
      </c>
      <c r="K55" s="709">
        <f>C55+J55</f>
        <v>0</v>
      </c>
    </row>
    <row r="56" spans="1:11" s="425" customFormat="1" ht="12" customHeight="1" x14ac:dyDescent="0.25">
      <c r="A56" s="14" t="s">
        <v>289</v>
      </c>
      <c r="B56" s="427" t="s">
        <v>294</v>
      </c>
      <c r="C56" s="710">
        <f>'KV_1.1.sz.mell.'!C55</f>
        <v>0</v>
      </c>
      <c r="D56" s="411"/>
      <c r="E56" s="472"/>
      <c r="F56" s="472"/>
      <c r="G56" s="472"/>
      <c r="H56" s="472"/>
      <c r="I56" s="472"/>
      <c r="J56" s="703">
        <f>D56+E56+F56+G56+H56+I56</f>
        <v>0</v>
      </c>
      <c r="K56" s="709">
        <f>C56+J56</f>
        <v>0</v>
      </c>
    </row>
    <row r="57" spans="1:11" s="425" customFormat="1" ht="12" customHeight="1" thickBot="1" x14ac:dyDescent="0.3">
      <c r="A57" s="16" t="s">
        <v>290</v>
      </c>
      <c r="B57" s="304" t="s">
        <v>295</v>
      </c>
      <c r="C57" s="790">
        <f>'KV_1.1.sz.mell.'!C56</f>
        <v>0</v>
      </c>
      <c r="D57" s="412"/>
      <c r="E57" s="704"/>
      <c r="F57" s="704"/>
      <c r="G57" s="704"/>
      <c r="H57" s="704"/>
      <c r="I57" s="704"/>
      <c r="J57" s="705">
        <f>D57+E57+F57+G57+H57+I57</f>
        <v>0</v>
      </c>
      <c r="K57" s="709">
        <f>C57+J57</f>
        <v>0</v>
      </c>
    </row>
    <row r="58" spans="1:11" s="425" customFormat="1" ht="12" customHeight="1" thickBot="1" x14ac:dyDescent="0.3">
      <c r="A58" s="20" t="s">
        <v>180</v>
      </c>
      <c r="B58" s="21" t="s">
        <v>296</v>
      </c>
      <c r="C58" s="407">
        <f>'KV_1.1.sz.mell.'!C57</f>
        <v>0</v>
      </c>
      <c r="D58" s="407">
        <f t="shared" ref="D58:K58" si="16">SUM(D59:D61)</f>
        <v>0</v>
      </c>
      <c r="E58" s="407">
        <f t="shared" si="16"/>
        <v>0</v>
      </c>
      <c r="F58" s="407">
        <f t="shared" si="16"/>
        <v>0</v>
      </c>
      <c r="G58" s="407">
        <f t="shared" si="16"/>
        <v>0</v>
      </c>
      <c r="H58" s="407">
        <f t="shared" si="16"/>
        <v>0</v>
      </c>
      <c r="I58" s="407">
        <f t="shared" si="16"/>
        <v>0</v>
      </c>
      <c r="J58" s="407">
        <f t="shared" si="16"/>
        <v>0</v>
      </c>
      <c r="K58" s="273">
        <f t="shared" si="16"/>
        <v>0</v>
      </c>
    </row>
    <row r="59" spans="1:11" s="425" customFormat="1" ht="12" customHeight="1" x14ac:dyDescent="0.25">
      <c r="A59" s="15" t="s">
        <v>96</v>
      </c>
      <c r="B59" s="426" t="s">
        <v>297</v>
      </c>
      <c r="C59" s="699">
        <f>'KV_1.1.sz.mell.'!C58</f>
        <v>0</v>
      </c>
      <c r="D59" s="409"/>
      <c r="E59" s="409"/>
      <c r="F59" s="409"/>
      <c r="G59" s="409"/>
      <c r="H59" s="409"/>
      <c r="I59" s="409"/>
      <c r="J59" s="699">
        <f>D59+E59+F59+G59+H59+I59</f>
        <v>0</v>
      </c>
      <c r="K59" s="700">
        <f>C59+J59</f>
        <v>0</v>
      </c>
    </row>
    <row r="60" spans="1:11" s="425" customFormat="1" ht="12" customHeight="1" x14ac:dyDescent="0.25">
      <c r="A60" s="14" t="s">
        <v>97</v>
      </c>
      <c r="B60" s="1248" t="s">
        <v>426</v>
      </c>
      <c r="C60" s="717">
        <f>'KV_1.1.sz.mell.'!C59</f>
        <v>0</v>
      </c>
      <c r="D60" s="408"/>
      <c r="E60" s="409"/>
      <c r="F60" s="409"/>
      <c r="G60" s="409"/>
      <c r="H60" s="409"/>
      <c r="I60" s="409"/>
      <c r="J60" s="699">
        <f>D60+E60+F60+G60+H60+I60</f>
        <v>0</v>
      </c>
      <c r="K60" s="700">
        <f>C60+J60</f>
        <v>0</v>
      </c>
    </row>
    <row r="61" spans="1:11" s="425" customFormat="1" ht="12" customHeight="1" x14ac:dyDescent="0.25">
      <c r="A61" s="14" t="s">
        <v>300</v>
      </c>
      <c r="B61" s="427" t="s">
        <v>298</v>
      </c>
      <c r="C61" s="717">
        <f>'KV_1.1.sz.mell.'!C60</f>
        <v>0</v>
      </c>
      <c r="D61" s="408"/>
      <c r="E61" s="409"/>
      <c r="F61" s="409"/>
      <c r="G61" s="409"/>
      <c r="H61" s="409"/>
      <c r="I61" s="409"/>
      <c r="J61" s="699">
        <f>D61+E61+F61+G61+H61+I61</f>
        <v>0</v>
      </c>
      <c r="K61" s="700">
        <f>C61+J61</f>
        <v>0</v>
      </c>
    </row>
    <row r="62" spans="1:11" s="425" customFormat="1" ht="12" customHeight="1" thickBot="1" x14ac:dyDescent="0.3">
      <c r="A62" s="16" t="s">
        <v>301</v>
      </c>
      <c r="B62" s="304" t="s">
        <v>299</v>
      </c>
      <c r="C62" s="719">
        <f>'KV_1.1.sz.mell.'!C61</f>
        <v>0</v>
      </c>
      <c r="D62" s="410"/>
      <c r="E62" s="701"/>
      <c r="F62" s="701"/>
      <c r="G62" s="701"/>
      <c r="H62" s="701"/>
      <c r="I62" s="701"/>
      <c r="J62" s="702">
        <f>D62+E62+F62+G62+H62+I62</f>
        <v>0</v>
      </c>
      <c r="K62" s="700">
        <f>C62+J62</f>
        <v>0</v>
      </c>
    </row>
    <row r="63" spans="1:11" s="425" customFormat="1" ht="12" customHeight="1" thickBot="1" x14ac:dyDescent="0.3">
      <c r="A63" s="20" t="s">
        <v>25</v>
      </c>
      <c r="B63" s="302" t="s">
        <v>302</v>
      </c>
      <c r="C63" s="407">
        <f>'KV_1.1.sz.mell.'!C62</f>
        <v>0</v>
      </c>
      <c r="D63" s="407">
        <f t="shared" ref="D63:K63" si="17">SUM(D64:D66)</f>
        <v>0</v>
      </c>
      <c r="E63" s="407">
        <f t="shared" si="17"/>
        <v>0</v>
      </c>
      <c r="F63" s="407">
        <f t="shared" si="17"/>
        <v>0</v>
      </c>
      <c r="G63" s="407">
        <f t="shared" si="17"/>
        <v>0</v>
      </c>
      <c r="H63" s="407">
        <f t="shared" si="17"/>
        <v>0</v>
      </c>
      <c r="I63" s="407">
        <f t="shared" si="17"/>
        <v>0</v>
      </c>
      <c r="J63" s="407">
        <f t="shared" si="17"/>
        <v>0</v>
      </c>
      <c r="K63" s="273">
        <f t="shared" si="17"/>
        <v>0</v>
      </c>
    </row>
    <row r="64" spans="1:11" s="425" customFormat="1" ht="12" customHeight="1" x14ac:dyDescent="0.25">
      <c r="A64" s="15" t="s">
        <v>181</v>
      </c>
      <c r="B64" s="426" t="s">
        <v>304</v>
      </c>
      <c r="C64" s="710">
        <f>'KV_1.1.sz.mell.'!C63</f>
        <v>0</v>
      </c>
      <c r="D64" s="411"/>
      <c r="E64" s="411"/>
      <c r="F64" s="411"/>
      <c r="G64" s="411"/>
      <c r="H64" s="411"/>
      <c r="I64" s="411"/>
      <c r="J64" s="710">
        <f>D64+E64+F64+G64+H64+I64</f>
        <v>0</v>
      </c>
      <c r="K64" s="711">
        <f>C64+J64</f>
        <v>0</v>
      </c>
    </row>
    <row r="65" spans="1:11" s="425" customFormat="1" ht="12" customHeight="1" x14ac:dyDescent="0.25">
      <c r="A65" s="14" t="s">
        <v>182</v>
      </c>
      <c r="B65" s="427" t="s">
        <v>427</v>
      </c>
      <c r="C65" s="710">
        <f>'KV_1.1.sz.mell.'!C64</f>
        <v>0</v>
      </c>
      <c r="D65" s="411"/>
      <c r="E65" s="411"/>
      <c r="F65" s="411"/>
      <c r="G65" s="411"/>
      <c r="H65" s="411"/>
      <c r="I65" s="411"/>
      <c r="J65" s="710">
        <f>D65+E65+F65+G65+H65+I65</f>
        <v>0</v>
      </c>
      <c r="K65" s="711">
        <f>C65+J65</f>
        <v>0</v>
      </c>
    </row>
    <row r="66" spans="1:11" s="425" customFormat="1" ht="12" customHeight="1" x14ac:dyDescent="0.25">
      <c r="A66" s="14" t="s">
        <v>231</v>
      </c>
      <c r="B66" s="427" t="s">
        <v>305</v>
      </c>
      <c r="C66" s="710">
        <f>'KV_1.1.sz.mell.'!C65</f>
        <v>0</v>
      </c>
      <c r="D66" s="411"/>
      <c r="E66" s="411"/>
      <c r="F66" s="411"/>
      <c r="G66" s="411"/>
      <c r="H66" s="411"/>
      <c r="I66" s="411"/>
      <c r="J66" s="710">
        <f>D66+E66+F66+G66+H66+I66</f>
        <v>0</v>
      </c>
      <c r="K66" s="711">
        <f>C66+J66</f>
        <v>0</v>
      </c>
    </row>
    <row r="67" spans="1:11" s="425" customFormat="1" ht="12" customHeight="1" thickBot="1" x14ac:dyDescent="0.3">
      <c r="A67" s="16" t="s">
        <v>303</v>
      </c>
      <c r="B67" s="304" t="s">
        <v>306</v>
      </c>
      <c r="C67" s="710">
        <f>'KV_1.1.sz.mell.'!C66</f>
        <v>0</v>
      </c>
      <c r="D67" s="411"/>
      <c r="E67" s="411"/>
      <c r="F67" s="411"/>
      <c r="G67" s="411"/>
      <c r="H67" s="411"/>
      <c r="I67" s="411"/>
      <c r="J67" s="710">
        <f>D67+E67+F67+G67+H67+I67</f>
        <v>0</v>
      </c>
      <c r="K67" s="711">
        <f>C67+J67</f>
        <v>0</v>
      </c>
    </row>
    <row r="68" spans="1:11" s="425" customFormat="1" ht="12" customHeight="1" thickBot="1" x14ac:dyDescent="0.3">
      <c r="A68" s="498" t="s">
        <v>476</v>
      </c>
      <c r="B68" s="21" t="s">
        <v>307</v>
      </c>
      <c r="C68" s="414">
        <f>'KV_1.1.sz.mell.'!C67</f>
        <v>18443841</v>
      </c>
      <c r="D68" s="414">
        <f t="shared" ref="D68:K68" si="18">+D11+D18+D25+D32+D40+D52+D58+D63</f>
        <v>0</v>
      </c>
      <c r="E68" s="414">
        <f t="shared" si="18"/>
        <v>15852956</v>
      </c>
      <c r="F68" s="414">
        <f t="shared" si="18"/>
        <v>0</v>
      </c>
      <c r="G68" s="414">
        <f t="shared" si="18"/>
        <v>0</v>
      </c>
      <c r="H68" s="414">
        <f t="shared" si="18"/>
        <v>0</v>
      </c>
      <c r="I68" s="414">
        <f t="shared" si="18"/>
        <v>0</v>
      </c>
      <c r="J68" s="414">
        <f t="shared" si="18"/>
        <v>15852956</v>
      </c>
      <c r="K68" s="457">
        <f t="shared" si="18"/>
        <v>34296797</v>
      </c>
    </row>
    <row r="69" spans="1:11" s="425" customFormat="1" ht="12" customHeight="1" thickBot="1" x14ac:dyDescent="0.3">
      <c r="A69" s="473" t="s">
        <v>308</v>
      </c>
      <c r="B69" s="302" t="s">
        <v>309</v>
      </c>
      <c r="C69" s="407">
        <f>'KV_1.1.sz.mell.'!C68</f>
        <v>0</v>
      </c>
      <c r="D69" s="407">
        <f t="shared" ref="D69:K69" si="19">SUM(D70:D72)</f>
        <v>0</v>
      </c>
      <c r="E69" s="407">
        <f t="shared" si="19"/>
        <v>0</v>
      </c>
      <c r="F69" s="407">
        <f t="shared" si="19"/>
        <v>0</v>
      </c>
      <c r="G69" s="407">
        <f t="shared" si="19"/>
        <v>0</v>
      </c>
      <c r="H69" s="407">
        <f t="shared" si="19"/>
        <v>0</v>
      </c>
      <c r="I69" s="407">
        <f t="shared" si="19"/>
        <v>0</v>
      </c>
      <c r="J69" s="407">
        <f t="shared" si="19"/>
        <v>0</v>
      </c>
      <c r="K69" s="273">
        <f t="shared" si="19"/>
        <v>0</v>
      </c>
    </row>
    <row r="70" spans="1:11" s="425" customFormat="1" ht="12" customHeight="1" x14ac:dyDescent="0.25">
      <c r="A70" s="15" t="s">
        <v>337</v>
      </c>
      <c r="B70" s="426" t="s">
        <v>310</v>
      </c>
      <c r="C70" s="710">
        <f>'KV_1.1.sz.mell.'!C69</f>
        <v>0</v>
      </c>
      <c r="D70" s="411"/>
      <c r="E70" s="411"/>
      <c r="F70" s="411"/>
      <c r="G70" s="411"/>
      <c r="H70" s="411"/>
      <c r="I70" s="411"/>
      <c r="J70" s="710">
        <f>D70+E70+F70+G70+H70+I70</f>
        <v>0</v>
      </c>
      <c r="K70" s="711">
        <f>C70+J70</f>
        <v>0</v>
      </c>
    </row>
    <row r="71" spans="1:11" s="425" customFormat="1" ht="12" customHeight="1" x14ac:dyDescent="0.25">
      <c r="A71" s="14" t="s">
        <v>346</v>
      </c>
      <c r="B71" s="427" t="s">
        <v>311</v>
      </c>
      <c r="C71" s="710">
        <f>'KV_1.1.sz.mell.'!C70</f>
        <v>0</v>
      </c>
      <c r="D71" s="411"/>
      <c r="E71" s="411"/>
      <c r="F71" s="411"/>
      <c r="G71" s="411"/>
      <c r="H71" s="411"/>
      <c r="I71" s="411"/>
      <c r="J71" s="710">
        <f>D71+E71+F71+G71+H71+I71</f>
        <v>0</v>
      </c>
      <c r="K71" s="711">
        <f>C71+J71</f>
        <v>0</v>
      </c>
    </row>
    <row r="72" spans="1:11" s="425" customFormat="1" ht="12" customHeight="1" thickBot="1" x14ac:dyDescent="0.3">
      <c r="A72" s="18" t="s">
        <v>347</v>
      </c>
      <c r="B72" s="712" t="s">
        <v>461</v>
      </c>
      <c r="C72" s="707">
        <f>'KV_1.1.sz.mell.'!C71</f>
        <v>0</v>
      </c>
      <c r="D72" s="706"/>
      <c r="E72" s="706"/>
      <c r="F72" s="706"/>
      <c r="G72" s="706"/>
      <c r="H72" s="706"/>
      <c r="I72" s="706"/>
      <c r="J72" s="707">
        <f>D72+E72+F72+G72+H72+I72</f>
        <v>0</v>
      </c>
      <c r="K72" s="713">
        <f>C72+J72</f>
        <v>0</v>
      </c>
    </row>
    <row r="73" spans="1:11" s="425" customFormat="1" ht="12" customHeight="1" thickBot="1" x14ac:dyDescent="0.3">
      <c r="A73" s="473" t="s">
        <v>313</v>
      </c>
      <c r="B73" s="302" t="s">
        <v>314</v>
      </c>
      <c r="C73" s="407">
        <f>'KV_1.1.sz.mell.'!C72</f>
        <v>0</v>
      </c>
      <c r="D73" s="407">
        <f t="shared" ref="D73:K73" si="20">SUM(D74:D77)</f>
        <v>0</v>
      </c>
      <c r="E73" s="407">
        <f t="shared" si="20"/>
        <v>0</v>
      </c>
      <c r="F73" s="407">
        <f t="shared" si="20"/>
        <v>0</v>
      </c>
      <c r="G73" s="407">
        <f t="shared" si="20"/>
        <v>0</v>
      </c>
      <c r="H73" s="407">
        <f t="shared" si="20"/>
        <v>0</v>
      </c>
      <c r="I73" s="407">
        <f t="shared" si="20"/>
        <v>0</v>
      </c>
      <c r="J73" s="407">
        <f t="shared" si="20"/>
        <v>0</v>
      </c>
      <c r="K73" s="273">
        <f t="shared" si="20"/>
        <v>0</v>
      </c>
    </row>
    <row r="74" spans="1:11" s="425" customFormat="1" ht="12" customHeight="1" x14ac:dyDescent="0.25">
      <c r="A74" s="15" t="s">
        <v>149</v>
      </c>
      <c r="B74" s="574" t="s">
        <v>315</v>
      </c>
      <c r="C74" s="710">
        <f>'KV_1.1.sz.mell.'!C73</f>
        <v>0</v>
      </c>
      <c r="D74" s="411"/>
      <c r="E74" s="411"/>
      <c r="F74" s="411"/>
      <c r="G74" s="411"/>
      <c r="H74" s="411"/>
      <c r="I74" s="411"/>
      <c r="J74" s="710">
        <f>D74+E74+F74+G74+H74+I74</f>
        <v>0</v>
      </c>
      <c r="K74" s="711">
        <f>C74+J74</f>
        <v>0</v>
      </c>
    </row>
    <row r="75" spans="1:11" s="425" customFormat="1" ht="12" customHeight="1" x14ac:dyDescent="0.25">
      <c r="A75" s="14" t="s">
        <v>150</v>
      </c>
      <c r="B75" s="574" t="s">
        <v>571</v>
      </c>
      <c r="C75" s="710">
        <f>'KV_1.1.sz.mell.'!C74</f>
        <v>0</v>
      </c>
      <c r="D75" s="411"/>
      <c r="E75" s="411"/>
      <c r="F75" s="411"/>
      <c r="G75" s="411"/>
      <c r="H75" s="411"/>
      <c r="I75" s="411"/>
      <c r="J75" s="710">
        <f>D75+E75+F75+G75+H75+I75</f>
        <v>0</v>
      </c>
      <c r="K75" s="711">
        <f>C75+J75</f>
        <v>0</v>
      </c>
    </row>
    <row r="76" spans="1:11" s="425" customFormat="1" ht="12" customHeight="1" x14ac:dyDescent="0.25">
      <c r="A76" s="14" t="s">
        <v>338</v>
      </c>
      <c r="B76" s="574" t="s">
        <v>316</v>
      </c>
      <c r="C76" s="710">
        <f>'KV_1.1.sz.mell.'!C75</f>
        <v>0</v>
      </c>
      <c r="D76" s="411"/>
      <c r="E76" s="411"/>
      <c r="F76" s="411"/>
      <c r="G76" s="411"/>
      <c r="H76" s="411"/>
      <c r="I76" s="411"/>
      <c r="J76" s="710">
        <f>D76+E76+F76+G76+H76+I76</f>
        <v>0</v>
      </c>
      <c r="K76" s="711">
        <f>C76+J76</f>
        <v>0</v>
      </c>
    </row>
    <row r="77" spans="1:11" s="425" customFormat="1" ht="12" customHeight="1" thickBot="1" x14ac:dyDescent="0.3">
      <c r="A77" s="16" t="s">
        <v>339</v>
      </c>
      <c r="B77" s="575" t="s">
        <v>572</v>
      </c>
      <c r="C77" s="710">
        <f>'KV_1.1.sz.mell.'!C76</f>
        <v>0</v>
      </c>
      <c r="D77" s="411"/>
      <c r="E77" s="411"/>
      <c r="F77" s="411"/>
      <c r="G77" s="411"/>
      <c r="H77" s="411"/>
      <c r="I77" s="411"/>
      <c r="J77" s="710">
        <f>D77+E77+F77+G77+H77+I77</f>
        <v>0</v>
      </c>
      <c r="K77" s="711">
        <f>C77+J77</f>
        <v>0</v>
      </c>
    </row>
    <row r="78" spans="1:11" s="425" customFormat="1" ht="12" customHeight="1" thickBot="1" x14ac:dyDescent="0.3">
      <c r="A78" s="473" t="s">
        <v>317</v>
      </c>
      <c r="B78" s="302" t="s">
        <v>318</v>
      </c>
      <c r="C78" s="407">
        <f>'KV_1.1.sz.mell.'!C77</f>
        <v>44000000</v>
      </c>
      <c r="D78" s="407">
        <f t="shared" ref="D78:K78" si="21">SUM(D79:D80)</f>
        <v>6463142</v>
      </c>
      <c r="E78" s="407">
        <f t="shared" si="21"/>
        <v>0</v>
      </c>
      <c r="F78" s="407">
        <f t="shared" si="21"/>
        <v>0</v>
      </c>
      <c r="G78" s="407">
        <f t="shared" si="21"/>
        <v>0</v>
      </c>
      <c r="H78" s="407">
        <f t="shared" si="21"/>
        <v>0</v>
      </c>
      <c r="I78" s="407">
        <f t="shared" si="21"/>
        <v>0</v>
      </c>
      <c r="J78" s="407">
        <f t="shared" si="21"/>
        <v>6463142</v>
      </c>
      <c r="K78" s="273">
        <f t="shared" si="21"/>
        <v>50463142</v>
      </c>
    </row>
    <row r="79" spans="1:11" s="425" customFormat="1" ht="12" customHeight="1" x14ac:dyDescent="0.25">
      <c r="A79" s="15" t="s">
        <v>340</v>
      </c>
      <c r="B79" s="426" t="s">
        <v>319</v>
      </c>
      <c r="C79" s="710">
        <f>'KV_1.1.sz.mell.'!C78</f>
        <v>44000000</v>
      </c>
      <c r="D79" s="411">
        <v>6463142</v>
      </c>
      <c r="E79" s="411"/>
      <c r="F79" s="411"/>
      <c r="G79" s="411"/>
      <c r="H79" s="411"/>
      <c r="I79" s="411"/>
      <c r="J79" s="710">
        <f>D79+E79+F79+G79+H79+I79</f>
        <v>6463142</v>
      </c>
      <c r="K79" s="711">
        <f>C79+J79</f>
        <v>50463142</v>
      </c>
    </row>
    <row r="80" spans="1:11" s="425" customFormat="1" ht="12" customHeight="1" thickBot="1" x14ac:dyDescent="0.3">
      <c r="A80" s="16" t="s">
        <v>341</v>
      </c>
      <c r="B80" s="304" t="s">
        <v>320</v>
      </c>
      <c r="C80" s="710">
        <f>'KV_1.1.sz.mell.'!C79</f>
        <v>0</v>
      </c>
      <c r="D80" s="411"/>
      <c r="E80" s="411"/>
      <c r="F80" s="411"/>
      <c r="G80" s="411"/>
      <c r="H80" s="411"/>
      <c r="I80" s="411"/>
      <c r="J80" s="710">
        <f>D80+E80+F80+G80+H80+I80</f>
        <v>0</v>
      </c>
      <c r="K80" s="711">
        <f>C80+J80</f>
        <v>0</v>
      </c>
    </row>
    <row r="81" spans="1:11" s="425" customFormat="1" ht="12" customHeight="1" thickBot="1" x14ac:dyDescent="0.3">
      <c r="A81" s="473" t="s">
        <v>321</v>
      </c>
      <c r="B81" s="302" t="s">
        <v>322</v>
      </c>
      <c r="C81" s="407">
        <f>'KV_1.1.sz.mell.'!C80</f>
        <v>0</v>
      </c>
      <c r="D81" s="407">
        <f t="shared" ref="D81:K81" si="22">SUM(D82:D84)</f>
        <v>278736</v>
      </c>
      <c r="E81" s="407">
        <f t="shared" si="22"/>
        <v>0</v>
      </c>
      <c r="F81" s="407">
        <f t="shared" si="22"/>
        <v>0</v>
      </c>
      <c r="G81" s="407">
        <f t="shared" si="22"/>
        <v>0</v>
      </c>
      <c r="H81" s="407">
        <f t="shared" si="22"/>
        <v>0</v>
      </c>
      <c r="I81" s="407">
        <f t="shared" si="22"/>
        <v>0</v>
      </c>
      <c r="J81" s="407">
        <f t="shared" si="22"/>
        <v>278736</v>
      </c>
      <c r="K81" s="273">
        <f t="shared" si="22"/>
        <v>278736</v>
      </c>
    </row>
    <row r="82" spans="1:11" s="425" customFormat="1" ht="12" customHeight="1" x14ac:dyDescent="0.25">
      <c r="A82" s="15" t="s">
        <v>342</v>
      </c>
      <c r="B82" s="426" t="s">
        <v>323</v>
      </c>
      <c r="C82" s="710">
        <f>'KV_1.1.sz.mell.'!C81</f>
        <v>0</v>
      </c>
      <c r="D82" s="411">
        <v>278736</v>
      </c>
      <c r="E82" s="411"/>
      <c r="F82" s="411"/>
      <c r="G82" s="411"/>
      <c r="H82" s="411"/>
      <c r="I82" s="411"/>
      <c r="J82" s="710">
        <f>D82+E82+F82+G82+H82+I82</f>
        <v>278736</v>
      </c>
      <c r="K82" s="711">
        <f>C82+J82</f>
        <v>278736</v>
      </c>
    </row>
    <row r="83" spans="1:11" s="425" customFormat="1" ht="12" customHeight="1" x14ac:dyDescent="0.25">
      <c r="A83" s="14" t="s">
        <v>343</v>
      </c>
      <c r="B83" s="427" t="s">
        <v>324</v>
      </c>
      <c r="C83" s="710">
        <f>'KV_1.1.sz.mell.'!C82</f>
        <v>0</v>
      </c>
      <c r="D83" s="411"/>
      <c r="E83" s="411"/>
      <c r="F83" s="411"/>
      <c r="G83" s="411"/>
      <c r="H83" s="411"/>
      <c r="I83" s="411"/>
      <c r="J83" s="710">
        <f>D83+E83+F83+G83+H83+I83</f>
        <v>0</v>
      </c>
      <c r="K83" s="711">
        <f>C83+J83</f>
        <v>0</v>
      </c>
    </row>
    <row r="84" spans="1:11" s="425" customFormat="1" ht="12" customHeight="1" thickBot="1" x14ac:dyDescent="0.3">
      <c r="A84" s="16" t="s">
        <v>344</v>
      </c>
      <c r="B84" s="304" t="s">
        <v>764</v>
      </c>
      <c r="C84" s="710">
        <f>'KV_1.1.sz.mell.'!C83</f>
        <v>0</v>
      </c>
      <c r="D84" s="411"/>
      <c r="E84" s="411"/>
      <c r="F84" s="411"/>
      <c r="G84" s="411"/>
      <c r="H84" s="411"/>
      <c r="I84" s="411"/>
      <c r="J84" s="710">
        <f>D84+E84+F84+G84+H84+I84</f>
        <v>0</v>
      </c>
      <c r="K84" s="711">
        <f>C84+J84</f>
        <v>0</v>
      </c>
    </row>
    <row r="85" spans="1:11" s="425" customFormat="1" ht="12" customHeight="1" thickBot="1" x14ac:dyDescent="0.3">
      <c r="A85" s="473" t="s">
        <v>325</v>
      </c>
      <c r="B85" s="302" t="s">
        <v>345</v>
      </c>
      <c r="C85" s="407">
        <f>'KV_1.1.sz.mell.'!C84</f>
        <v>0</v>
      </c>
      <c r="D85" s="407">
        <f t="shared" ref="D85:K85" si="23">SUM(D86:D89)</f>
        <v>0</v>
      </c>
      <c r="E85" s="407">
        <f t="shared" si="23"/>
        <v>0</v>
      </c>
      <c r="F85" s="407">
        <f t="shared" si="23"/>
        <v>0</v>
      </c>
      <c r="G85" s="407">
        <f t="shared" si="23"/>
        <v>0</v>
      </c>
      <c r="H85" s="407">
        <f t="shared" si="23"/>
        <v>0</v>
      </c>
      <c r="I85" s="407">
        <f t="shared" si="23"/>
        <v>0</v>
      </c>
      <c r="J85" s="407">
        <f t="shared" si="23"/>
        <v>0</v>
      </c>
      <c r="K85" s="273">
        <f t="shared" si="23"/>
        <v>0</v>
      </c>
    </row>
    <row r="86" spans="1:11" s="425" customFormat="1" ht="12" customHeight="1" x14ac:dyDescent="0.25">
      <c r="A86" s="430" t="s">
        <v>326</v>
      </c>
      <c r="B86" s="426" t="s">
        <v>327</v>
      </c>
      <c r="C86" s="710">
        <f>'KV_1.1.sz.mell.'!C85</f>
        <v>0</v>
      </c>
      <c r="D86" s="411"/>
      <c r="E86" s="411"/>
      <c r="F86" s="411"/>
      <c r="G86" s="411"/>
      <c r="H86" s="411"/>
      <c r="I86" s="411"/>
      <c r="J86" s="710">
        <f t="shared" ref="J86:J91" si="24">D86+E86+F86+G86+H86+I86</f>
        <v>0</v>
      </c>
      <c r="K86" s="711">
        <f t="shared" ref="K86:K91" si="25">C86+J86</f>
        <v>0</v>
      </c>
    </row>
    <row r="87" spans="1:11" s="425" customFormat="1" ht="12" customHeight="1" x14ac:dyDescent="0.25">
      <c r="A87" s="431" t="s">
        <v>328</v>
      </c>
      <c r="B87" s="427" t="s">
        <v>329</v>
      </c>
      <c r="C87" s="710">
        <f>'KV_1.1.sz.mell.'!C86</f>
        <v>0</v>
      </c>
      <c r="D87" s="411"/>
      <c r="E87" s="411"/>
      <c r="F87" s="411"/>
      <c r="G87" s="411"/>
      <c r="H87" s="411"/>
      <c r="I87" s="411"/>
      <c r="J87" s="710">
        <f t="shared" si="24"/>
        <v>0</v>
      </c>
      <c r="K87" s="711">
        <f t="shared" si="25"/>
        <v>0</v>
      </c>
    </row>
    <row r="88" spans="1:11" s="425" customFormat="1" ht="12" customHeight="1" x14ac:dyDescent="0.25">
      <c r="A88" s="431" t="s">
        <v>330</v>
      </c>
      <c r="B88" s="427" t="s">
        <v>331</v>
      </c>
      <c r="C88" s="710">
        <f>'KV_1.1.sz.mell.'!C87</f>
        <v>0</v>
      </c>
      <c r="D88" s="411"/>
      <c r="E88" s="411"/>
      <c r="F88" s="411"/>
      <c r="G88" s="411"/>
      <c r="H88" s="411"/>
      <c r="I88" s="411"/>
      <c r="J88" s="710">
        <f t="shared" si="24"/>
        <v>0</v>
      </c>
      <c r="K88" s="711">
        <f t="shared" si="25"/>
        <v>0</v>
      </c>
    </row>
    <row r="89" spans="1:11" s="425" customFormat="1" ht="12" customHeight="1" thickBot="1" x14ac:dyDescent="0.3">
      <c r="A89" s="432" t="s">
        <v>332</v>
      </c>
      <c r="B89" s="304" t="s">
        <v>333</v>
      </c>
      <c r="C89" s="710">
        <f>'KV_1.1.sz.mell.'!C88</f>
        <v>0</v>
      </c>
      <c r="D89" s="411"/>
      <c r="E89" s="411"/>
      <c r="F89" s="411"/>
      <c r="G89" s="411"/>
      <c r="H89" s="411"/>
      <c r="I89" s="411"/>
      <c r="J89" s="710">
        <f t="shared" si="24"/>
        <v>0</v>
      </c>
      <c r="K89" s="711">
        <f t="shared" si="25"/>
        <v>0</v>
      </c>
    </row>
    <row r="90" spans="1:11" s="425" customFormat="1" ht="12" customHeight="1" thickBot="1" x14ac:dyDescent="0.3">
      <c r="A90" s="473" t="s">
        <v>334</v>
      </c>
      <c r="B90" s="302" t="s">
        <v>475</v>
      </c>
      <c r="C90" s="407">
        <f>'KV_1.1.sz.mell.'!C89</f>
        <v>0</v>
      </c>
      <c r="D90" s="475"/>
      <c r="E90" s="475"/>
      <c r="F90" s="475"/>
      <c r="G90" s="475"/>
      <c r="H90" s="475"/>
      <c r="I90" s="475"/>
      <c r="J90" s="407">
        <f t="shared" si="24"/>
        <v>0</v>
      </c>
      <c r="K90" s="273">
        <f t="shared" si="25"/>
        <v>0</v>
      </c>
    </row>
    <row r="91" spans="1:11" s="425" customFormat="1" ht="13.5" customHeight="1" thickBot="1" x14ac:dyDescent="0.3">
      <c r="A91" s="473" t="s">
        <v>336</v>
      </c>
      <c r="B91" s="302" t="s">
        <v>335</v>
      </c>
      <c r="C91" s="407">
        <f>'KV_1.1.sz.mell.'!C90</f>
        <v>0</v>
      </c>
      <c r="D91" s="475"/>
      <c r="E91" s="475"/>
      <c r="F91" s="475"/>
      <c r="G91" s="475"/>
      <c r="H91" s="475"/>
      <c r="I91" s="475"/>
      <c r="J91" s="407">
        <f t="shared" si="24"/>
        <v>0</v>
      </c>
      <c r="K91" s="273">
        <f t="shared" si="25"/>
        <v>0</v>
      </c>
    </row>
    <row r="92" spans="1:11" s="425" customFormat="1" ht="15.75" customHeight="1" thickBot="1" x14ac:dyDescent="0.3">
      <c r="A92" s="473" t="s">
        <v>348</v>
      </c>
      <c r="B92" s="302" t="s">
        <v>478</v>
      </c>
      <c r="C92" s="414">
        <f>'KV_1.1.sz.mell.'!C91</f>
        <v>44000000</v>
      </c>
      <c r="D92" s="414">
        <f t="shared" ref="D92:K92" si="26">+D69+D73+D78+D81+D85+D91+D90</f>
        <v>6741878</v>
      </c>
      <c r="E92" s="414">
        <f t="shared" si="26"/>
        <v>0</v>
      </c>
      <c r="F92" s="414">
        <f t="shared" si="26"/>
        <v>0</v>
      </c>
      <c r="G92" s="414">
        <f t="shared" si="26"/>
        <v>0</v>
      </c>
      <c r="H92" s="414">
        <f t="shared" si="26"/>
        <v>0</v>
      </c>
      <c r="I92" s="414">
        <f t="shared" si="26"/>
        <v>0</v>
      </c>
      <c r="J92" s="414">
        <f t="shared" si="26"/>
        <v>6741878</v>
      </c>
      <c r="K92" s="457">
        <f t="shared" si="26"/>
        <v>50741878</v>
      </c>
    </row>
    <row r="93" spans="1:11" s="425" customFormat="1" ht="25.5" customHeight="1" thickBot="1" x14ac:dyDescent="0.3">
      <c r="A93" s="474" t="s">
        <v>477</v>
      </c>
      <c r="B93" s="588" t="s">
        <v>479</v>
      </c>
      <c r="C93" s="414">
        <f>'KV_1.1.sz.mell.'!C92</f>
        <v>62443841</v>
      </c>
      <c r="D93" s="414">
        <f t="shared" ref="D93:K93" si="27">+D68+D92</f>
        <v>6741878</v>
      </c>
      <c r="E93" s="414">
        <f t="shared" si="27"/>
        <v>15852956</v>
      </c>
      <c r="F93" s="414">
        <f t="shared" si="27"/>
        <v>0</v>
      </c>
      <c r="G93" s="414">
        <f t="shared" si="27"/>
        <v>0</v>
      </c>
      <c r="H93" s="414">
        <f t="shared" si="27"/>
        <v>0</v>
      </c>
      <c r="I93" s="414">
        <f t="shared" si="27"/>
        <v>0</v>
      </c>
      <c r="J93" s="414">
        <f t="shared" si="27"/>
        <v>22594834</v>
      </c>
      <c r="K93" s="457">
        <f t="shared" si="27"/>
        <v>85038675</v>
      </c>
    </row>
    <row r="94" spans="1:11" s="425" customFormat="1" ht="30.75" customHeight="1" x14ac:dyDescent="0.25">
      <c r="A94" s="5"/>
      <c r="B94" s="6"/>
      <c r="C94" s="314"/>
    </row>
    <row r="95" spans="1:11" ht="16.5" customHeight="1" x14ac:dyDescent="0.3">
      <c r="A95" s="1596" t="s">
        <v>47</v>
      </c>
      <c r="B95" s="1596"/>
      <c r="C95" s="1596"/>
      <c r="D95" s="1596"/>
      <c r="E95" s="1596"/>
      <c r="F95" s="1596"/>
      <c r="G95" s="1596"/>
      <c r="H95" s="1596"/>
      <c r="I95" s="1596"/>
      <c r="J95" s="1596"/>
      <c r="K95" s="1596"/>
    </row>
    <row r="96" spans="1:11" s="435" customFormat="1" ht="16.5" customHeight="1" thickBot="1" x14ac:dyDescent="0.35">
      <c r="A96" s="1593" t="s">
        <v>153</v>
      </c>
      <c r="B96" s="1593"/>
      <c r="C96" s="714"/>
      <c r="K96" s="714" t="str">
        <f>K7</f>
        <v>Forintban!</v>
      </c>
    </row>
    <row r="97" spans="1:11" ht="15.75" customHeight="1" x14ac:dyDescent="0.3">
      <c r="A97" s="1688" t="s">
        <v>69</v>
      </c>
      <c r="B97" s="1690" t="s">
        <v>765</v>
      </c>
      <c r="C97" s="1692" t="str">
        <f>+CONCATENATE(LEFT(RM_ÖSSZEFÜGGÉSEK!A6,4),". évi")</f>
        <v>2019. évi</v>
      </c>
      <c r="D97" s="1693"/>
      <c r="E97" s="1694"/>
      <c r="F97" s="1694"/>
      <c r="G97" s="1694"/>
      <c r="H97" s="1694"/>
      <c r="I97" s="1694"/>
      <c r="J97" s="1694"/>
      <c r="K97" s="1695"/>
    </row>
    <row r="98" spans="1:11" ht="27.75" customHeight="1" thickBot="1" x14ac:dyDescent="0.35">
      <c r="A98" s="1689"/>
      <c r="B98" s="1691"/>
      <c r="C98" s="1443" t="s">
        <v>759</v>
      </c>
      <c r="D98" s="1444" t="str">
        <f>D9</f>
        <v xml:space="preserve">1 . sz. módosítás </v>
      </c>
      <c r="E98" s="1444" t="str">
        <f t="shared" ref="E98:K98" si="28">E9</f>
        <v xml:space="preserve">2 . sz. módosítás </v>
      </c>
      <c r="F98" s="1444" t="str">
        <f t="shared" si="28"/>
        <v xml:space="preserve">… . sz. módosítás </v>
      </c>
      <c r="G98" s="1444" t="str">
        <f t="shared" si="28"/>
        <v xml:space="preserve">… . sz. módosítás </v>
      </c>
      <c r="H98" s="1444" t="str">
        <f t="shared" si="28"/>
        <v xml:space="preserve">… . sz. módosítás </v>
      </c>
      <c r="I98" s="1444" t="str">
        <f t="shared" si="28"/>
        <v xml:space="preserve">… . sz. módosítás </v>
      </c>
      <c r="J98" s="1445" t="str">
        <f t="shared" si="28"/>
        <v>Módosítások összesen</v>
      </c>
      <c r="K98" s="1446" t="str">
        <f t="shared" si="28"/>
        <v>1.számú módosítás utáni előirányzat</v>
      </c>
    </row>
    <row r="99" spans="1:11" s="424" customFormat="1" ht="12" customHeight="1" thickBot="1" x14ac:dyDescent="0.25">
      <c r="A99" s="32" t="s">
        <v>493</v>
      </c>
      <c r="B99" s="33" t="s">
        <v>494</v>
      </c>
      <c r="C99" s="696" t="s">
        <v>495</v>
      </c>
      <c r="D99" s="696" t="s">
        <v>497</v>
      </c>
      <c r="E99" s="697" t="s">
        <v>496</v>
      </c>
      <c r="F99" s="697" t="s">
        <v>498</v>
      </c>
      <c r="G99" s="697" t="s">
        <v>499</v>
      </c>
      <c r="H99" s="697" t="s">
        <v>500</v>
      </c>
      <c r="I99" s="697" t="s">
        <v>761</v>
      </c>
      <c r="J99" s="697" t="s">
        <v>762</v>
      </c>
      <c r="K99" s="698" t="s">
        <v>763</v>
      </c>
    </row>
    <row r="100" spans="1:11" ht="12" customHeight="1" thickBot="1" x14ac:dyDescent="0.35">
      <c r="A100" s="22" t="s">
        <v>18</v>
      </c>
      <c r="B100" s="28" t="s">
        <v>437</v>
      </c>
      <c r="C100" s="406">
        <f>'KV_1.1.sz.mell.'!C98</f>
        <v>20328318</v>
      </c>
      <c r="D100" s="406">
        <f t="shared" ref="D100:K100" si="29">D101+D102+D103+D104+D105+D118</f>
        <v>3463142</v>
      </c>
      <c r="E100" s="406">
        <f t="shared" si="29"/>
        <v>3649526</v>
      </c>
      <c r="F100" s="406">
        <f t="shared" si="29"/>
        <v>0</v>
      </c>
      <c r="G100" s="406">
        <f t="shared" si="29"/>
        <v>0</v>
      </c>
      <c r="H100" s="406">
        <f t="shared" si="29"/>
        <v>0</v>
      </c>
      <c r="I100" s="406">
        <f t="shared" si="29"/>
        <v>0</v>
      </c>
      <c r="J100" s="406">
        <f t="shared" si="29"/>
        <v>7112668</v>
      </c>
      <c r="K100" s="501">
        <f t="shared" si="29"/>
        <v>27440986</v>
      </c>
    </row>
    <row r="101" spans="1:11" ht="12" customHeight="1" x14ac:dyDescent="0.3">
      <c r="A101" s="17" t="s">
        <v>98</v>
      </c>
      <c r="B101" s="10" t="s">
        <v>49</v>
      </c>
      <c r="C101" s="508">
        <f>'KV_1.1.sz.mell.'!C99</f>
        <v>7296102</v>
      </c>
      <c r="D101" s="508">
        <v>10000</v>
      </c>
      <c r="E101" s="508">
        <v>753171</v>
      </c>
      <c r="F101" s="508"/>
      <c r="G101" s="508"/>
      <c r="H101" s="508"/>
      <c r="I101" s="508"/>
      <c r="J101" s="715">
        <f t="shared" ref="J101:J120" si="30">D101+E101+F101+G101+H101+I101</f>
        <v>763171</v>
      </c>
      <c r="K101" s="716">
        <f t="shared" ref="K101:K120" si="31">C101+J101</f>
        <v>8059273</v>
      </c>
    </row>
    <row r="102" spans="1:11" ht="12" customHeight="1" x14ac:dyDescent="0.3">
      <c r="A102" s="14" t="s">
        <v>99</v>
      </c>
      <c r="B102" s="8" t="s">
        <v>183</v>
      </c>
      <c r="C102" s="408">
        <f>'KV_1.1.sz.mell.'!C100</f>
        <v>1465908</v>
      </c>
      <c r="D102" s="408">
        <v>4071</v>
      </c>
      <c r="E102" s="408">
        <v>131805</v>
      </c>
      <c r="F102" s="408"/>
      <c r="G102" s="408"/>
      <c r="H102" s="408"/>
      <c r="I102" s="408"/>
      <c r="J102" s="717">
        <f t="shared" si="30"/>
        <v>135876</v>
      </c>
      <c r="K102" s="718">
        <f t="shared" si="31"/>
        <v>1601784</v>
      </c>
    </row>
    <row r="103" spans="1:11" ht="12" customHeight="1" x14ac:dyDescent="0.3">
      <c r="A103" s="14" t="s">
        <v>100</v>
      </c>
      <c r="B103" s="8" t="s">
        <v>140</v>
      </c>
      <c r="C103" s="410">
        <f>'KV_1.1.sz.mell.'!C101</f>
        <v>9800000</v>
      </c>
      <c r="D103" s="410">
        <v>2551171</v>
      </c>
      <c r="E103" s="410">
        <v>1000000</v>
      </c>
      <c r="F103" s="410"/>
      <c r="G103" s="410"/>
      <c r="H103" s="410"/>
      <c r="I103" s="410"/>
      <c r="J103" s="719">
        <f t="shared" si="30"/>
        <v>3551171</v>
      </c>
      <c r="K103" s="720">
        <f t="shared" si="31"/>
        <v>13351171</v>
      </c>
    </row>
    <row r="104" spans="1:11" ht="12" customHeight="1" x14ac:dyDescent="0.3">
      <c r="A104" s="14" t="s">
        <v>101</v>
      </c>
      <c r="B104" s="11" t="s">
        <v>184</v>
      </c>
      <c r="C104" s="410">
        <f>'KV_1.1.sz.mell.'!C102</f>
        <v>100000</v>
      </c>
      <c r="D104" s="410"/>
      <c r="E104" s="410"/>
      <c r="F104" s="410"/>
      <c r="G104" s="410"/>
      <c r="H104" s="410"/>
      <c r="I104" s="410"/>
      <c r="J104" s="719">
        <f t="shared" si="30"/>
        <v>0</v>
      </c>
      <c r="K104" s="720">
        <f t="shared" si="31"/>
        <v>100000</v>
      </c>
    </row>
    <row r="105" spans="1:11" ht="12" customHeight="1" x14ac:dyDescent="0.3">
      <c r="A105" s="14" t="s">
        <v>112</v>
      </c>
      <c r="B105" s="19" t="s">
        <v>185</v>
      </c>
      <c r="C105" s="410">
        <f>'KV_1.1.sz.mell.'!C103</f>
        <v>1407863</v>
      </c>
      <c r="D105" s="410"/>
      <c r="E105" s="410">
        <f>SUM(E106:E117)</f>
        <v>252300</v>
      </c>
      <c r="F105" s="410"/>
      <c r="G105" s="410"/>
      <c r="H105" s="410"/>
      <c r="I105" s="410"/>
      <c r="J105" s="719">
        <f t="shared" si="30"/>
        <v>252300</v>
      </c>
      <c r="K105" s="720">
        <f t="shared" si="31"/>
        <v>1660163</v>
      </c>
    </row>
    <row r="106" spans="1:11" ht="12" customHeight="1" x14ac:dyDescent="0.3">
      <c r="A106" s="14" t="s">
        <v>102</v>
      </c>
      <c r="B106" s="8" t="s">
        <v>442</v>
      </c>
      <c r="C106" s="410">
        <f>'KV_1.1.sz.mell.'!C104</f>
        <v>0</v>
      </c>
      <c r="D106" s="410"/>
      <c r="E106" s="410">
        <v>252300</v>
      </c>
      <c r="F106" s="410"/>
      <c r="G106" s="410"/>
      <c r="H106" s="410"/>
      <c r="I106" s="410"/>
      <c r="J106" s="719">
        <f t="shared" si="30"/>
        <v>252300</v>
      </c>
      <c r="K106" s="720">
        <f t="shared" si="31"/>
        <v>252300</v>
      </c>
    </row>
    <row r="107" spans="1:11" ht="12" customHeight="1" x14ac:dyDescent="0.3">
      <c r="A107" s="14" t="s">
        <v>103</v>
      </c>
      <c r="B107" s="148" t="s">
        <v>441</v>
      </c>
      <c r="C107" s="410">
        <f>'KV_1.1.sz.mell.'!C105</f>
        <v>0</v>
      </c>
      <c r="D107" s="410"/>
      <c r="E107" s="410"/>
      <c r="F107" s="410"/>
      <c r="G107" s="410"/>
      <c r="H107" s="410"/>
      <c r="I107" s="410"/>
      <c r="J107" s="719">
        <f t="shared" si="30"/>
        <v>0</v>
      </c>
      <c r="K107" s="720">
        <f t="shared" si="31"/>
        <v>0</v>
      </c>
    </row>
    <row r="108" spans="1:11" ht="12" customHeight="1" x14ac:dyDescent="0.3">
      <c r="A108" s="14" t="s">
        <v>113</v>
      </c>
      <c r="B108" s="148" t="s">
        <v>440</v>
      </c>
      <c r="C108" s="410">
        <f>'KV_1.1.sz.mell.'!C106</f>
        <v>0</v>
      </c>
      <c r="D108" s="410"/>
      <c r="E108" s="410"/>
      <c r="F108" s="410"/>
      <c r="G108" s="410"/>
      <c r="H108" s="410"/>
      <c r="I108" s="410"/>
      <c r="J108" s="719">
        <f t="shared" si="30"/>
        <v>0</v>
      </c>
      <c r="K108" s="720">
        <f t="shared" si="31"/>
        <v>0</v>
      </c>
    </row>
    <row r="109" spans="1:11" ht="12" customHeight="1" x14ac:dyDescent="0.3">
      <c r="A109" s="14" t="s">
        <v>114</v>
      </c>
      <c r="B109" s="146" t="s">
        <v>351</v>
      </c>
      <c r="C109" s="410">
        <f>'KV_1.1.sz.mell.'!C107</f>
        <v>0</v>
      </c>
      <c r="D109" s="410"/>
      <c r="E109" s="410"/>
      <c r="F109" s="410"/>
      <c r="G109" s="410"/>
      <c r="H109" s="410"/>
      <c r="I109" s="410"/>
      <c r="J109" s="719">
        <f t="shared" si="30"/>
        <v>0</v>
      </c>
      <c r="K109" s="720">
        <f t="shared" si="31"/>
        <v>0</v>
      </c>
    </row>
    <row r="110" spans="1:11" ht="12" customHeight="1" x14ac:dyDescent="0.3">
      <c r="A110" s="14" t="s">
        <v>115</v>
      </c>
      <c r="B110" s="147" t="s">
        <v>352</v>
      </c>
      <c r="C110" s="410">
        <f>'KV_1.1.sz.mell.'!C108</f>
        <v>0</v>
      </c>
      <c r="D110" s="410"/>
      <c r="E110" s="410"/>
      <c r="F110" s="410"/>
      <c r="G110" s="410"/>
      <c r="H110" s="410"/>
      <c r="I110" s="410"/>
      <c r="J110" s="719">
        <f t="shared" si="30"/>
        <v>0</v>
      </c>
      <c r="K110" s="720">
        <f t="shared" si="31"/>
        <v>0</v>
      </c>
    </row>
    <row r="111" spans="1:11" ht="12" customHeight="1" x14ac:dyDescent="0.3">
      <c r="A111" s="14" t="s">
        <v>116</v>
      </c>
      <c r="B111" s="147" t="s">
        <v>353</v>
      </c>
      <c r="C111" s="410">
        <f>'KV_1.1.sz.mell.'!C109</f>
        <v>0</v>
      </c>
      <c r="D111" s="410"/>
      <c r="E111" s="410"/>
      <c r="F111" s="410"/>
      <c r="G111" s="410"/>
      <c r="H111" s="410"/>
      <c r="I111" s="410"/>
      <c r="J111" s="719">
        <f t="shared" si="30"/>
        <v>0</v>
      </c>
      <c r="K111" s="720">
        <f t="shared" si="31"/>
        <v>0</v>
      </c>
    </row>
    <row r="112" spans="1:11" ht="12" customHeight="1" x14ac:dyDescent="0.3">
      <c r="A112" s="14" t="s">
        <v>118</v>
      </c>
      <c r="B112" s="146" t="s">
        <v>354</v>
      </c>
      <c r="C112" s="410">
        <f>'KV_1.1.sz.mell.'!C110</f>
        <v>1360000</v>
      </c>
      <c r="D112" s="410"/>
      <c r="E112" s="410"/>
      <c r="F112" s="410"/>
      <c r="G112" s="410"/>
      <c r="H112" s="410"/>
      <c r="I112" s="410"/>
      <c r="J112" s="719">
        <f t="shared" si="30"/>
        <v>0</v>
      </c>
      <c r="K112" s="720">
        <f t="shared" si="31"/>
        <v>1360000</v>
      </c>
    </row>
    <row r="113" spans="1:11" ht="12" customHeight="1" x14ac:dyDescent="0.3">
      <c r="A113" s="14" t="s">
        <v>186</v>
      </c>
      <c r="B113" s="146" t="s">
        <v>355</v>
      </c>
      <c r="C113" s="410">
        <f>'KV_1.1.sz.mell.'!C111</f>
        <v>0</v>
      </c>
      <c r="D113" s="410"/>
      <c r="E113" s="410"/>
      <c r="F113" s="410"/>
      <c r="G113" s="410"/>
      <c r="H113" s="410"/>
      <c r="I113" s="410"/>
      <c r="J113" s="719">
        <f t="shared" si="30"/>
        <v>0</v>
      </c>
      <c r="K113" s="720">
        <f t="shared" si="31"/>
        <v>0</v>
      </c>
    </row>
    <row r="114" spans="1:11" ht="12" customHeight="1" x14ac:dyDescent="0.3">
      <c r="A114" s="14" t="s">
        <v>349</v>
      </c>
      <c r="B114" s="147" t="s">
        <v>356</v>
      </c>
      <c r="C114" s="410">
        <f>'KV_1.1.sz.mell.'!C112</f>
        <v>0</v>
      </c>
      <c r="D114" s="410"/>
      <c r="E114" s="410"/>
      <c r="F114" s="410"/>
      <c r="G114" s="410"/>
      <c r="H114" s="410"/>
      <c r="I114" s="410"/>
      <c r="J114" s="719">
        <f t="shared" si="30"/>
        <v>0</v>
      </c>
      <c r="K114" s="720">
        <f t="shared" si="31"/>
        <v>0</v>
      </c>
    </row>
    <row r="115" spans="1:11" ht="12" customHeight="1" x14ac:dyDescent="0.3">
      <c r="A115" s="13" t="s">
        <v>350</v>
      </c>
      <c r="B115" s="148" t="s">
        <v>357</v>
      </c>
      <c r="C115" s="410">
        <f>'KV_1.1.sz.mell.'!C113</f>
        <v>0</v>
      </c>
      <c r="D115" s="410"/>
      <c r="E115" s="410"/>
      <c r="F115" s="410"/>
      <c r="G115" s="410"/>
      <c r="H115" s="410"/>
      <c r="I115" s="410"/>
      <c r="J115" s="719">
        <f t="shared" si="30"/>
        <v>0</v>
      </c>
      <c r="K115" s="720">
        <f t="shared" si="31"/>
        <v>0</v>
      </c>
    </row>
    <row r="116" spans="1:11" ht="12" customHeight="1" x14ac:dyDescent="0.3">
      <c r="A116" s="14" t="s">
        <v>438</v>
      </c>
      <c r="B116" s="148" t="s">
        <v>358</v>
      </c>
      <c r="C116" s="410">
        <f>'KV_1.1.sz.mell.'!C114</f>
        <v>0</v>
      </c>
      <c r="D116" s="410"/>
      <c r="E116" s="410"/>
      <c r="F116" s="410"/>
      <c r="G116" s="410"/>
      <c r="H116" s="410"/>
      <c r="I116" s="410"/>
      <c r="J116" s="719">
        <f t="shared" si="30"/>
        <v>0</v>
      </c>
      <c r="K116" s="720">
        <f t="shared" si="31"/>
        <v>0</v>
      </c>
    </row>
    <row r="117" spans="1:11" ht="12" customHeight="1" x14ac:dyDescent="0.3">
      <c r="A117" s="16" t="s">
        <v>439</v>
      </c>
      <c r="B117" s="148" t="s">
        <v>359</v>
      </c>
      <c r="C117" s="410">
        <f>'KV_1.1.sz.mell.'!C115</f>
        <v>47863</v>
      </c>
      <c r="D117" s="410"/>
      <c r="E117" s="410"/>
      <c r="F117" s="410"/>
      <c r="G117" s="410"/>
      <c r="H117" s="410"/>
      <c r="I117" s="410"/>
      <c r="J117" s="719">
        <f t="shared" si="30"/>
        <v>0</v>
      </c>
      <c r="K117" s="720">
        <f t="shared" si="31"/>
        <v>47863</v>
      </c>
    </row>
    <row r="118" spans="1:11" ht="12" customHeight="1" x14ac:dyDescent="0.3">
      <c r="A118" s="14" t="s">
        <v>443</v>
      </c>
      <c r="B118" s="11" t="s">
        <v>50</v>
      </c>
      <c r="C118" s="408">
        <f>'KV_1.1.sz.mell.'!C116</f>
        <v>258445</v>
      </c>
      <c r="D118" s="408">
        <v>897900</v>
      </c>
      <c r="E118" s="408">
        <v>1512250</v>
      </c>
      <c r="F118" s="408"/>
      <c r="G118" s="408"/>
      <c r="H118" s="408"/>
      <c r="I118" s="408"/>
      <c r="J118" s="717">
        <f t="shared" si="30"/>
        <v>2410150</v>
      </c>
      <c r="K118" s="718">
        <f t="shared" si="31"/>
        <v>2668595</v>
      </c>
    </row>
    <row r="119" spans="1:11" ht="12" customHeight="1" x14ac:dyDescent="0.3">
      <c r="A119" s="14" t="s">
        <v>444</v>
      </c>
      <c r="B119" s="8" t="s">
        <v>446</v>
      </c>
      <c r="C119" s="408">
        <f>'KV_1.1.sz.mell.'!C117</f>
        <v>258445</v>
      </c>
      <c r="D119" s="408">
        <v>897900</v>
      </c>
      <c r="E119" s="408">
        <v>1512250</v>
      </c>
      <c r="F119" s="408"/>
      <c r="G119" s="408"/>
      <c r="H119" s="408"/>
      <c r="I119" s="408"/>
      <c r="J119" s="717">
        <f t="shared" si="30"/>
        <v>2410150</v>
      </c>
      <c r="K119" s="718">
        <f t="shared" si="31"/>
        <v>2668595</v>
      </c>
    </row>
    <row r="120" spans="1:11" ht="12" customHeight="1" thickBot="1" x14ac:dyDescent="0.35">
      <c r="A120" s="18" t="s">
        <v>445</v>
      </c>
      <c r="B120" s="496" t="s">
        <v>447</v>
      </c>
      <c r="C120" s="509">
        <f>'KV_1.1.sz.mell.'!C118</f>
        <v>0</v>
      </c>
      <c r="D120" s="509"/>
      <c r="E120" s="509"/>
      <c r="F120" s="509"/>
      <c r="G120" s="509"/>
      <c r="H120" s="509"/>
      <c r="I120" s="509"/>
      <c r="J120" s="721">
        <f t="shared" si="30"/>
        <v>0</v>
      </c>
      <c r="K120" s="708">
        <f t="shared" si="31"/>
        <v>0</v>
      </c>
    </row>
    <row r="121" spans="1:11" ht="12" customHeight="1" thickBot="1" x14ac:dyDescent="0.35">
      <c r="A121" s="493" t="s">
        <v>19</v>
      </c>
      <c r="B121" s="494" t="s">
        <v>360</v>
      </c>
      <c r="C121" s="475">
        <f>'KV_1.1.sz.mell.'!C119</f>
        <v>41670169</v>
      </c>
      <c r="D121" s="407">
        <f t="shared" ref="D121:K121" si="32">+D122+D124+D126</f>
        <v>3000000</v>
      </c>
      <c r="E121" s="510">
        <f t="shared" si="32"/>
        <v>12203430</v>
      </c>
      <c r="F121" s="510">
        <f t="shared" si="32"/>
        <v>0</v>
      </c>
      <c r="G121" s="510">
        <f t="shared" si="32"/>
        <v>0</v>
      </c>
      <c r="H121" s="510">
        <f t="shared" si="32"/>
        <v>0</v>
      </c>
      <c r="I121" s="510">
        <f t="shared" si="32"/>
        <v>0</v>
      </c>
      <c r="J121" s="510">
        <f t="shared" si="32"/>
        <v>15203430</v>
      </c>
      <c r="K121" s="504">
        <f t="shared" si="32"/>
        <v>56873599</v>
      </c>
    </row>
    <row r="122" spans="1:11" ht="12" customHeight="1" x14ac:dyDescent="0.3">
      <c r="A122" s="15" t="s">
        <v>104</v>
      </c>
      <c r="B122" s="8" t="s">
        <v>230</v>
      </c>
      <c r="C122" s="722">
        <f>'KV_1.1.sz.mell.'!C120</f>
        <v>19215800</v>
      </c>
      <c r="D122" s="722">
        <v>1000000</v>
      </c>
      <c r="E122" s="722"/>
      <c r="F122" s="722"/>
      <c r="G122" s="722"/>
      <c r="H122" s="722"/>
      <c r="I122" s="409"/>
      <c r="J122" s="699">
        <f t="shared" ref="J122:J134" si="33">D122+E122+F122+G122+H122+I122</f>
        <v>1000000</v>
      </c>
      <c r="K122" s="700">
        <f t="shared" ref="K122:K134" si="34">C122+J122</f>
        <v>20215800</v>
      </c>
    </row>
    <row r="123" spans="1:11" ht="12" customHeight="1" x14ac:dyDescent="0.3">
      <c r="A123" s="15" t="s">
        <v>105</v>
      </c>
      <c r="B123" s="12" t="s">
        <v>364</v>
      </c>
      <c r="C123" s="722">
        <f>'KV_1.1.sz.mell.'!C121</f>
        <v>0</v>
      </c>
      <c r="D123" s="722"/>
      <c r="E123" s="722"/>
      <c r="F123" s="722"/>
      <c r="G123" s="722"/>
      <c r="H123" s="722"/>
      <c r="I123" s="409"/>
      <c r="J123" s="699">
        <f t="shared" si="33"/>
        <v>0</v>
      </c>
      <c r="K123" s="700">
        <f t="shared" si="34"/>
        <v>0</v>
      </c>
    </row>
    <row r="124" spans="1:11" ht="12" customHeight="1" x14ac:dyDescent="0.3">
      <c r="A124" s="15" t="s">
        <v>106</v>
      </c>
      <c r="B124" s="12" t="s">
        <v>187</v>
      </c>
      <c r="C124" s="723">
        <f>'KV_1.1.sz.mell.'!C122</f>
        <v>22454369</v>
      </c>
      <c r="D124" s="723">
        <v>2000000</v>
      </c>
      <c r="E124" s="723">
        <v>12203430</v>
      </c>
      <c r="F124" s="723"/>
      <c r="G124" s="723"/>
      <c r="H124" s="723"/>
      <c r="I124" s="408"/>
      <c r="J124" s="717">
        <f t="shared" si="33"/>
        <v>14203430</v>
      </c>
      <c r="K124" s="718">
        <f t="shared" si="34"/>
        <v>36657799</v>
      </c>
    </row>
    <row r="125" spans="1:11" ht="12" customHeight="1" x14ac:dyDescent="0.3">
      <c r="A125" s="15" t="s">
        <v>107</v>
      </c>
      <c r="B125" s="12" t="s">
        <v>365</v>
      </c>
      <c r="C125" s="723">
        <f>'KV_1.1.sz.mell.'!C123</f>
        <v>0</v>
      </c>
      <c r="D125" s="723"/>
      <c r="E125" s="723"/>
      <c r="F125" s="723"/>
      <c r="G125" s="723"/>
      <c r="H125" s="723"/>
      <c r="I125" s="408"/>
      <c r="J125" s="717">
        <f t="shared" si="33"/>
        <v>0</v>
      </c>
      <c r="K125" s="718">
        <f t="shared" si="34"/>
        <v>0</v>
      </c>
    </row>
    <row r="126" spans="1:11" ht="12" customHeight="1" x14ac:dyDescent="0.3">
      <c r="A126" s="15" t="s">
        <v>108</v>
      </c>
      <c r="B126" s="304" t="s">
        <v>232</v>
      </c>
      <c r="C126" s="723">
        <f>'KV_1.1.sz.mell.'!C124</f>
        <v>0</v>
      </c>
      <c r="D126" s="723"/>
      <c r="E126" s="723"/>
      <c r="F126" s="723"/>
      <c r="G126" s="723"/>
      <c r="H126" s="723"/>
      <c r="I126" s="408"/>
      <c r="J126" s="717">
        <f t="shared" si="33"/>
        <v>0</v>
      </c>
      <c r="K126" s="718">
        <f t="shared" si="34"/>
        <v>0</v>
      </c>
    </row>
    <row r="127" spans="1:11" ht="12" customHeight="1" x14ac:dyDescent="0.3">
      <c r="A127" s="15" t="s">
        <v>117</v>
      </c>
      <c r="B127" s="303" t="s">
        <v>428</v>
      </c>
      <c r="C127" s="723">
        <f>'KV_1.1.sz.mell.'!C125</f>
        <v>0</v>
      </c>
      <c r="D127" s="723"/>
      <c r="E127" s="723"/>
      <c r="F127" s="723"/>
      <c r="G127" s="723"/>
      <c r="H127" s="723"/>
      <c r="I127" s="408"/>
      <c r="J127" s="717">
        <f t="shared" si="33"/>
        <v>0</v>
      </c>
      <c r="K127" s="718">
        <f t="shared" si="34"/>
        <v>0</v>
      </c>
    </row>
    <row r="128" spans="1:11" ht="12" customHeight="1" x14ac:dyDescent="0.3">
      <c r="A128" s="15" t="s">
        <v>119</v>
      </c>
      <c r="B128" s="422" t="s">
        <v>370</v>
      </c>
      <c r="C128" s="723">
        <f>'KV_1.1.sz.mell.'!C126</f>
        <v>0</v>
      </c>
      <c r="D128" s="723"/>
      <c r="E128" s="723"/>
      <c r="F128" s="723"/>
      <c r="G128" s="723"/>
      <c r="H128" s="723"/>
      <c r="I128" s="408"/>
      <c r="J128" s="717">
        <f t="shared" si="33"/>
        <v>0</v>
      </c>
      <c r="K128" s="718">
        <f t="shared" si="34"/>
        <v>0</v>
      </c>
    </row>
    <row r="129" spans="1:11" x14ac:dyDescent="0.3">
      <c r="A129" s="15" t="s">
        <v>188</v>
      </c>
      <c r="B129" s="147" t="s">
        <v>353</v>
      </c>
      <c r="C129" s="723">
        <f>'KV_1.1.sz.mell.'!C127</f>
        <v>0</v>
      </c>
      <c r="D129" s="723"/>
      <c r="E129" s="723"/>
      <c r="F129" s="723"/>
      <c r="G129" s="723"/>
      <c r="H129" s="723"/>
      <c r="I129" s="408"/>
      <c r="J129" s="717">
        <f t="shared" si="33"/>
        <v>0</v>
      </c>
      <c r="K129" s="718">
        <f t="shared" si="34"/>
        <v>0</v>
      </c>
    </row>
    <row r="130" spans="1:11" ht="12" customHeight="1" x14ac:dyDescent="0.3">
      <c r="A130" s="15" t="s">
        <v>189</v>
      </c>
      <c r="B130" s="147" t="s">
        <v>369</v>
      </c>
      <c r="C130" s="723">
        <f>'KV_1.1.sz.mell.'!C128</f>
        <v>0</v>
      </c>
      <c r="D130" s="723"/>
      <c r="E130" s="723"/>
      <c r="F130" s="723"/>
      <c r="G130" s="723"/>
      <c r="H130" s="723"/>
      <c r="I130" s="408"/>
      <c r="J130" s="717">
        <f t="shared" si="33"/>
        <v>0</v>
      </c>
      <c r="K130" s="718">
        <f t="shared" si="34"/>
        <v>0</v>
      </c>
    </row>
    <row r="131" spans="1:11" ht="12" customHeight="1" x14ac:dyDescent="0.3">
      <c r="A131" s="15" t="s">
        <v>190</v>
      </c>
      <c r="B131" s="147" t="s">
        <v>368</v>
      </c>
      <c r="C131" s="723">
        <f>'KV_1.1.sz.mell.'!C129</f>
        <v>0</v>
      </c>
      <c r="D131" s="723"/>
      <c r="E131" s="723"/>
      <c r="F131" s="723"/>
      <c r="G131" s="723"/>
      <c r="H131" s="723"/>
      <c r="I131" s="408"/>
      <c r="J131" s="717">
        <f t="shared" si="33"/>
        <v>0</v>
      </c>
      <c r="K131" s="718">
        <f t="shared" si="34"/>
        <v>0</v>
      </c>
    </row>
    <row r="132" spans="1:11" ht="12" customHeight="1" x14ac:dyDescent="0.3">
      <c r="A132" s="15" t="s">
        <v>361</v>
      </c>
      <c r="B132" s="147" t="s">
        <v>356</v>
      </c>
      <c r="C132" s="723">
        <f>'KV_1.1.sz.mell.'!C130</f>
        <v>0</v>
      </c>
      <c r="D132" s="723"/>
      <c r="E132" s="723"/>
      <c r="F132" s="723"/>
      <c r="G132" s="723"/>
      <c r="H132" s="723"/>
      <c r="I132" s="408"/>
      <c r="J132" s="717">
        <f t="shared" si="33"/>
        <v>0</v>
      </c>
      <c r="K132" s="718">
        <f t="shared" si="34"/>
        <v>0</v>
      </c>
    </row>
    <row r="133" spans="1:11" ht="12" customHeight="1" x14ac:dyDescent="0.3">
      <c r="A133" s="15" t="s">
        <v>362</v>
      </c>
      <c r="B133" s="147" t="s">
        <v>367</v>
      </c>
      <c r="C133" s="723">
        <f>'KV_1.1.sz.mell.'!C131</f>
        <v>0</v>
      </c>
      <c r="D133" s="723"/>
      <c r="E133" s="723"/>
      <c r="F133" s="723"/>
      <c r="G133" s="723"/>
      <c r="H133" s="723"/>
      <c r="I133" s="408"/>
      <c r="J133" s="717">
        <f t="shared" si="33"/>
        <v>0</v>
      </c>
      <c r="K133" s="718">
        <f t="shared" si="34"/>
        <v>0</v>
      </c>
    </row>
    <row r="134" spans="1:11" ht="16.2" thickBot="1" x14ac:dyDescent="0.35">
      <c r="A134" s="13" t="s">
        <v>363</v>
      </c>
      <c r="B134" s="147" t="s">
        <v>366</v>
      </c>
      <c r="C134" s="724">
        <f>'KV_1.1.sz.mell.'!C132</f>
        <v>0</v>
      </c>
      <c r="D134" s="724"/>
      <c r="E134" s="724"/>
      <c r="F134" s="724"/>
      <c r="G134" s="724"/>
      <c r="H134" s="724"/>
      <c r="I134" s="410"/>
      <c r="J134" s="719">
        <f t="shared" si="33"/>
        <v>0</v>
      </c>
      <c r="K134" s="720">
        <f t="shared" si="34"/>
        <v>0</v>
      </c>
    </row>
    <row r="135" spans="1:11" ht="12" customHeight="1" thickBot="1" x14ac:dyDescent="0.35">
      <c r="A135" s="20" t="s">
        <v>20</v>
      </c>
      <c r="B135" s="128" t="s">
        <v>448</v>
      </c>
      <c r="C135" s="1472">
        <f>'KV_1.1.sz.mell.'!C133</f>
        <v>61998487</v>
      </c>
      <c r="D135" s="725">
        <f t="shared" ref="D135:K135" si="35">+D100+D121</f>
        <v>6463142</v>
      </c>
      <c r="E135" s="725">
        <f t="shared" si="35"/>
        <v>15852956</v>
      </c>
      <c r="F135" s="725">
        <f t="shared" si="35"/>
        <v>0</v>
      </c>
      <c r="G135" s="725">
        <f t="shared" si="35"/>
        <v>0</v>
      </c>
      <c r="H135" s="725">
        <f t="shared" si="35"/>
        <v>0</v>
      </c>
      <c r="I135" s="407">
        <f t="shared" si="35"/>
        <v>0</v>
      </c>
      <c r="J135" s="407">
        <f t="shared" si="35"/>
        <v>22316098</v>
      </c>
      <c r="K135" s="273">
        <f t="shared" si="35"/>
        <v>84314585</v>
      </c>
    </row>
    <row r="136" spans="1:11" ht="12" customHeight="1" thickBot="1" x14ac:dyDescent="0.35">
      <c r="A136" s="20" t="s">
        <v>21</v>
      </c>
      <c r="B136" s="128" t="s">
        <v>766</v>
      </c>
      <c r="C136" s="1472">
        <f>'KV_1.1.sz.mell.'!C134</f>
        <v>0</v>
      </c>
      <c r="D136" s="725">
        <f t="shared" ref="D136:K136" si="36">+D137+D138+D139</f>
        <v>0</v>
      </c>
      <c r="E136" s="725">
        <f t="shared" si="36"/>
        <v>0</v>
      </c>
      <c r="F136" s="725">
        <f t="shared" si="36"/>
        <v>0</v>
      </c>
      <c r="G136" s="725">
        <f t="shared" si="36"/>
        <v>0</v>
      </c>
      <c r="H136" s="725">
        <f t="shared" si="36"/>
        <v>0</v>
      </c>
      <c r="I136" s="407">
        <f t="shared" si="36"/>
        <v>0</v>
      </c>
      <c r="J136" s="407">
        <f t="shared" si="36"/>
        <v>0</v>
      </c>
      <c r="K136" s="273">
        <f t="shared" si="36"/>
        <v>0</v>
      </c>
    </row>
    <row r="137" spans="1:11" ht="12" customHeight="1" x14ac:dyDescent="0.3">
      <c r="A137" s="15" t="s">
        <v>268</v>
      </c>
      <c r="B137" s="12" t="s">
        <v>456</v>
      </c>
      <c r="C137" s="723">
        <f>'KV_1.1.sz.mell.'!C135</f>
        <v>0</v>
      </c>
      <c r="D137" s="723"/>
      <c r="E137" s="723"/>
      <c r="F137" s="723"/>
      <c r="G137" s="723"/>
      <c r="H137" s="723"/>
      <c r="I137" s="408"/>
      <c r="J137" s="699">
        <f>D137+E137+F137+G137+H137+I137</f>
        <v>0</v>
      </c>
      <c r="K137" s="718">
        <f>C137+J137</f>
        <v>0</v>
      </c>
    </row>
    <row r="138" spans="1:11" ht="12" customHeight="1" x14ac:dyDescent="0.3">
      <c r="A138" s="15" t="s">
        <v>269</v>
      </c>
      <c r="B138" s="12" t="s">
        <v>457</v>
      </c>
      <c r="C138" s="723">
        <f>'KV_1.1.sz.mell.'!C136</f>
        <v>0</v>
      </c>
      <c r="D138" s="723"/>
      <c r="E138" s="723"/>
      <c r="F138" s="723"/>
      <c r="G138" s="723"/>
      <c r="H138" s="723"/>
      <c r="I138" s="408"/>
      <c r="J138" s="699">
        <f>D138+E138+F138+G138+H138+I138</f>
        <v>0</v>
      </c>
      <c r="K138" s="718">
        <f>C138+J138</f>
        <v>0</v>
      </c>
    </row>
    <row r="139" spans="1:11" ht="12" customHeight="1" thickBot="1" x14ac:dyDescent="0.35">
      <c r="A139" s="13" t="s">
        <v>270</v>
      </c>
      <c r="B139" s="12" t="s">
        <v>458</v>
      </c>
      <c r="C139" s="723">
        <f>'KV_1.1.sz.mell.'!C137</f>
        <v>0</v>
      </c>
      <c r="D139" s="723"/>
      <c r="E139" s="723"/>
      <c r="F139" s="723"/>
      <c r="G139" s="723"/>
      <c r="H139" s="723"/>
      <c r="I139" s="408"/>
      <c r="J139" s="699">
        <f>D139+E139+F139+G139+H139+I139</f>
        <v>0</v>
      </c>
      <c r="K139" s="718">
        <f>C139+J139</f>
        <v>0</v>
      </c>
    </row>
    <row r="140" spans="1:11" ht="12" customHeight="1" thickBot="1" x14ac:dyDescent="0.35">
      <c r="A140" s="20" t="s">
        <v>22</v>
      </c>
      <c r="B140" s="128" t="s">
        <v>450</v>
      </c>
      <c r="C140" s="1472">
        <f>'KV_1.1.sz.mell.'!C138</f>
        <v>0</v>
      </c>
      <c r="D140" s="725">
        <f t="shared" ref="D140:K140" si="37">SUM(D141:D146)</f>
        <v>0</v>
      </c>
      <c r="E140" s="725">
        <f t="shared" si="37"/>
        <v>0</v>
      </c>
      <c r="F140" s="725">
        <f t="shared" si="37"/>
        <v>0</v>
      </c>
      <c r="G140" s="725">
        <f t="shared" si="37"/>
        <v>0</v>
      </c>
      <c r="H140" s="725">
        <f t="shared" si="37"/>
        <v>0</v>
      </c>
      <c r="I140" s="407">
        <f t="shared" si="37"/>
        <v>0</v>
      </c>
      <c r="J140" s="407">
        <f t="shared" si="37"/>
        <v>0</v>
      </c>
      <c r="K140" s="273">
        <f t="shared" si="37"/>
        <v>0</v>
      </c>
    </row>
    <row r="141" spans="1:11" ht="12" customHeight="1" x14ac:dyDescent="0.3">
      <c r="A141" s="15" t="s">
        <v>91</v>
      </c>
      <c r="B141" s="9" t="s">
        <v>459</v>
      </c>
      <c r="C141" s="723">
        <f>'KV_1.1.sz.mell.'!C139</f>
        <v>0</v>
      </c>
      <c r="D141" s="723"/>
      <c r="E141" s="723"/>
      <c r="F141" s="723"/>
      <c r="G141" s="723"/>
      <c r="H141" s="723"/>
      <c r="I141" s="408"/>
      <c r="J141" s="717">
        <f t="shared" ref="J141:J146" si="38">D141+E141+F141+G141+H141+I141</f>
        <v>0</v>
      </c>
      <c r="K141" s="718">
        <f t="shared" ref="K141:K146" si="39">C141+J141</f>
        <v>0</v>
      </c>
    </row>
    <row r="142" spans="1:11" ht="12" customHeight="1" x14ac:dyDescent="0.3">
      <c r="A142" s="15" t="s">
        <v>92</v>
      </c>
      <c r="B142" s="9" t="s">
        <v>451</v>
      </c>
      <c r="C142" s="723">
        <f>'KV_1.1.sz.mell.'!C140</f>
        <v>0</v>
      </c>
      <c r="D142" s="723"/>
      <c r="E142" s="723"/>
      <c r="F142" s="723"/>
      <c r="G142" s="723"/>
      <c r="H142" s="723"/>
      <c r="I142" s="408"/>
      <c r="J142" s="717">
        <f t="shared" si="38"/>
        <v>0</v>
      </c>
      <c r="K142" s="718">
        <f t="shared" si="39"/>
        <v>0</v>
      </c>
    </row>
    <row r="143" spans="1:11" ht="12" customHeight="1" x14ac:dyDescent="0.3">
      <c r="A143" s="15" t="s">
        <v>93</v>
      </c>
      <c r="B143" s="9" t="s">
        <v>452</v>
      </c>
      <c r="C143" s="723">
        <f>'KV_1.1.sz.mell.'!C141</f>
        <v>0</v>
      </c>
      <c r="D143" s="723"/>
      <c r="E143" s="723"/>
      <c r="F143" s="723"/>
      <c r="G143" s="723"/>
      <c r="H143" s="723"/>
      <c r="I143" s="408"/>
      <c r="J143" s="717">
        <f t="shared" si="38"/>
        <v>0</v>
      </c>
      <c r="K143" s="718">
        <f t="shared" si="39"/>
        <v>0</v>
      </c>
    </row>
    <row r="144" spans="1:11" ht="12" customHeight="1" x14ac:dyDescent="0.3">
      <c r="A144" s="15" t="s">
        <v>175</v>
      </c>
      <c r="B144" s="9" t="s">
        <v>453</v>
      </c>
      <c r="C144" s="723">
        <f>'KV_1.1.sz.mell.'!C142</f>
        <v>0</v>
      </c>
      <c r="D144" s="723"/>
      <c r="E144" s="723"/>
      <c r="F144" s="723"/>
      <c r="G144" s="723"/>
      <c r="H144" s="723"/>
      <c r="I144" s="408"/>
      <c r="J144" s="717">
        <f t="shared" si="38"/>
        <v>0</v>
      </c>
      <c r="K144" s="718">
        <f t="shared" si="39"/>
        <v>0</v>
      </c>
    </row>
    <row r="145" spans="1:15" ht="12" customHeight="1" x14ac:dyDescent="0.3">
      <c r="A145" s="15" t="s">
        <v>176</v>
      </c>
      <c r="B145" s="9" t="s">
        <v>454</v>
      </c>
      <c r="C145" s="723">
        <f>'KV_1.1.sz.mell.'!C143</f>
        <v>0</v>
      </c>
      <c r="D145" s="723"/>
      <c r="E145" s="723"/>
      <c r="F145" s="723"/>
      <c r="G145" s="723"/>
      <c r="H145" s="723"/>
      <c r="I145" s="408"/>
      <c r="J145" s="717">
        <f t="shared" si="38"/>
        <v>0</v>
      </c>
      <c r="K145" s="718">
        <f t="shared" si="39"/>
        <v>0</v>
      </c>
    </row>
    <row r="146" spans="1:15" ht="12" customHeight="1" thickBot="1" x14ac:dyDescent="0.35">
      <c r="A146" s="13" t="s">
        <v>177</v>
      </c>
      <c r="B146" s="9" t="s">
        <v>455</v>
      </c>
      <c r="C146" s="723">
        <f>'KV_1.1.sz.mell.'!C144</f>
        <v>0</v>
      </c>
      <c r="D146" s="723"/>
      <c r="E146" s="723"/>
      <c r="F146" s="723"/>
      <c r="G146" s="723"/>
      <c r="H146" s="723"/>
      <c r="I146" s="408"/>
      <c r="J146" s="717">
        <f t="shared" si="38"/>
        <v>0</v>
      </c>
      <c r="K146" s="718">
        <f t="shared" si="39"/>
        <v>0</v>
      </c>
    </row>
    <row r="147" spans="1:15" ht="12" customHeight="1" thickBot="1" x14ac:dyDescent="0.35">
      <c r="A147" s="20" t="s">
        <v>23</v>
      </c>
      <c r="B147" s="128" t="s">
        <v>463</v>
      </c>
      <c r="C147" s="1473">
        <f>'KV_1.1.sz.mell.'!C145</f>
        <v>445354</v>
      </c>
      <c r="D147" s="726">
        <f t="shared" ref="D147:K147" si="40">+D148+D149+D150+D151</f>
        <v>278736</v>
      </c>
      <c r="E147" s="726">
        <f t="shared" si="40"/>
        <v>0</v>
      </c>
      <c r="F147" s="726">
        <f t="shared" si="40"/>
        <v>0</v>
      </c>
      <c r="G147" s="726">
        <f t="shared" si="40"/>
        <v>0</v>
      </c>
      <c r="H147" s="726">
        <f t="shared" si="40"/>
        <v>0</v>
      </c>
      <c r="I147" s="414">
        <f t="shared" si="40"/>
        <v>0</v>
      </c>
      <c r="J147" s="414">
        <f t="shared" si="40"/>
        <v>278736</v>
      </c>
      <c r="K147" s="457">
        <f t="shared" si="40"/>
        <v>724090</v>
      </c>
    </row>
    <row r="148" spans="1:15" ht="12" customHeight="1" x14ac:dyDescent="0.3">
      <c r="A148" s="15" t="s">
        <v>94</v>
      </c>
      <c r="B148" s="9" t="s">
        <v>371</v>
      </c>
      <c r="C148" s="723">
        <f>'KV_1.1.sz.mell.'!C146</f>
        <v>0</v>
      </c>
      <c r="D148" s="723"/>
      <c r="E148" s="723"/>
      <c r="F148" s="723"/>
      <c r="G148" s="723"/>
      <c r="H148" s="723"/>
      <c r="I148" s="408"/>
      <c r="J148" s="717">
        <f>D148+E148+F148+G148+H148+I148</f>
        <v>0</v>
      </c>
      <c r="K148" s="718">
        <f>C148+J148</f>
        <v>0</v>
      </c>
    </row>
    <row r="149" spans="1:15" ht="12" customHeight="1" x14ac:dyDescent="0.3">
      <c r="A149" s="15" t="s">
        <v>95</v>
      </c>
      <c r="B149" s="9" t="s">
        <v>372</v>
      </c>
      <c r="C149" s="723">
        <f>'KV_1.1.sz.mell.'!C147</f>
        <v>445354</v>
      </c>
      <c r="D149" s="723">
        <v>278736</v>
      </c>
      <c r="E149" s="723"/>
      <c r="F149" s="723"/>
      <c r="G149" s="723"/>
      <c r="H149" s="723"/>
      <c r="I149" s="408"/>
      <c r="J149" s="717">
        <f>D149+E149+F149+G149+H149+I149</f>
        <v>278736</v>
      </c>
      <c r="K149" s="718">
        <f>C149+J149</f>
        <v>724090</v>
      </c>
    </row>
    <row r="150" spans="1:15" ht="12" customHeight="1" x14ac:dyDescent="0.3">
      <c r="A150" s="15" t="s">
        <v>288</v>
      </c>
      <c r="B150" s="9" t="s">
        <v>464</v>
      </c>
      <c r="C150" s="723">
        <f>'KV_1.1.sz.mell.'!C148</f>
        <v>0</v>
      </c>
      <c r="D150" s="723"/>
      <c r="E150" s="723"/>
      <c r="F150" s="723"/>
      <c r="G150" s="723"/>
      <c r="H150" s="723"/>
      <c r="I150" s="408"/>
      <c r="J150" s="717">
        <f>D150+E150+F150+G150+H150+I150</f>
        <v>0</v>
      </c>
      <c r="K150" s="718">
        <f>C150+J150</f>
        <v>0</v>
      </c>
    </row>
    <row r="151" spans="1:15" ht="12" customHeight="1" thickBot="1" x14ac:dyDescent="0.35">
      <c r="A151" s="13" t="s">
        <v>289</v>
      </c>
      <c r="B151" s="7" t="s">
        <v>390</v>
      </c>
      <c r="C151" s="723">
        <f>'KV_1.1.sz.mell.'!C149</f>
        <v>0</v>
      </c>
      <c r="D151" s="723"/>
      <c r="E151" s="723"/>
      <c r="F151" s="723"/>
      <c r="G151" s="723"/>
      <c r="H151" s="723"/>
      <c r="I151" s="408"/>
      <c r="J151" s="717">
        <f>D151+E151+F151+G151+H151+I151</f>
        <v>0</v>
      </c>
      <c r="K151" s="718">
        <f>C151+J151</f>
        <v>0</v>
      </c>
    </row>
    <row r="152" spans="1:15" ht="12" customHeight="1" thickBot="1" x14ac:dyDescent="0.35">
      <c r="A152" s="20" t="s">
        <v>24</v>
      </c>
      <c r="B152" s="128" t="s">
        <v>465</v>
      </c>
      <c r="C152" s="728">
        <f>'KV_1.1.sz.mell.'!C150</f>
        <v>0</v>
      </c>
      <c r="D152" s="727">
        <f t="shared" ref="D152:K152" si="41">SUM(D153:D157)</f>
        <v>0</v>
      </c>
      <c r="E152" s="727">
        <f t="shared" si="41"/>
        <v>0</v>
      </c>
      <c r="F152" s="727">
        <f t="shared" si="41"/>
        <v>0</v>
      </c>
      <c r="G152" s="727">
        <f t="shared" si="41"/>
        <v>0</v>
      </c>
      <c r="H152" s="727">
        <f t="shared" si="41"/>
        <v>0</v>
      </c>
      <c r="I152" s="511">
        <f t="shared" si="41"/>
        <v>0</v>
      </c>
      <c r="J152" s="511">
        <f t="shared" si="41"/>
        <v>0</v>
      </c>
      <c r="K152" s="505">
        <f t="shared" si="41"/>
        <v>0</v>
      </c>
    </row>
    <row r="153" spans="1:15" ht="12" customHeight="1" x14ac:dyDescent="0.3">
      <c r="A153" s="15" t="s">
        <v>96</v>
      </c>
      <c r="B153" s="9" t="s">
        <v>460</v>
      </c>
      <c r="C153" s="723">
        <f>'KV_1.1.sz.mell.'!C151</f>
        <v>0</v>
      </c>
      <c r="D153" s="723"/>
      <c r="E153" s="723"/>
      <c r="F153" s="723"/>
      <c r="G153" s="723"/>
      <c r="H153" s="723"/>
      <c r="I153" s="408"/>
      <c r="J153" s="717">
        <f t="shared" ref="J153:J159" si="42">D153+E153+F153+G153+H153+I153</f>
        <v>0</v>
      </c>
      <c r="K153" s="718">
        <f t="shared" ref="K153:K159" si="43">C153+J153</f>
        <v>0</v>
      </c>
    </row>
    <row r="154" spans="1:15" ht="12" customHeight="1" x14ac:dyDescent="0.3">
      <c r="A154" s="15" t="s">
        <v>97</v>
      </c>
      <c r="B154" s="9" t="s">
        <v>467</v>
      </c>
      <c r="C154" s="723"/>
      <c r="D154" s="723"/>
      <c r="E154" s="723"/>
      <c r="F154" s="723"/>
      <c r="G154" s="723"/>
      <c r="H154" s="723"/>
      <c r="I154" s="408"/>
      <c r="J154" s="717">
        <f t="shared" si="42"/>
        <v>0</v>
      </c>
      <c r="K154" s="718">
        <f t="shared" si="43"/>
        <v>0</v>
      </c>
    </row>
    <row r="155" spans="1:15" ht="12" customHeight="1" x14ac:dyDescent="0.3">
      <c r="A155" s="15" t="s">
        <v>300</v>
      </c>
      <c r="B155" s="9" t="s">
        <v>462</v>
      </c>
      <c r="C155" s="723">
        <f>'KV_1.1.sz.mell.'!C153</f>
        <v>0</v>
      </c>
      <c r="D155" s="723"/>
      <c r="E155" s="723"/>
      <c r="F155" s="723"/>
      <c r="G155" s="723"/>
      <c r="H155" s="723"/>
      <c r="I155" s="408"/>
      <c r="J155" s="717">
        <f t="shared" si="42"/>
        <v>0</v>
      </c>
      <c r="K155" s="718">
        <f t="shared" si="43"/>
        <v>0</v>
      </c>
    </row>
    <row r="156" spans="1:15" ht="12" customHeight="1" x14ac:dyDescent="0.3">
      <c r="A156" s="15" t="s">
        <v>301</v>
      </c>
      <c r="B156" s="9" t="s">
        <v>468</v>
      </c>
      <c r="C156" s="723">
        <f>'KV_1.1.sz.mell.'!C154</f>
        <v>0</v>
      </c>
      <c r="D156" s="723"/>
      <c r="E156" s="723"/>
      <c r="F156" s="723"/>
      <c r="G156" s="723"/>
      <c r="H156" s="723"/>
      <c r="I156" s="408"/>
      <c r="J156" s="717">
        <f t="shared" si="42"/>
        <v>0</v>
      </c>
      <c r="K156" s="718">
        <f t="shared" si="43"/>
        <v>0</v>
      </c>
    </row>
    <row r="157" spans="1:15" ht="12" customHeight="1" thickBot="1" x14ac:dyDescent="0.35">
      <c r="A157" s="15" t="s">
        <v>466</v>
      </c>
      <c r="B157" s="9" t="s">
        <v>469</v>
      </c>
      <c r="C157" s="723">
        <f>'KV_1.1.sz.mell.'!C155</f>
        <v>0</v>
      </c>
      <c r="D157" s="723"/>
      <c r="E157" s="724"/>
      <c r="F157" s="724"/>
      <c r="G157" s="724"/>
      <c r="H157" s="724"/>
      <c r="I157" s="410"/>
      <c r="J157" s="719">
        <f t="shared" si="42"/>
        <v>0</v>
      </c>
      <c r="K157" s="720">
        <f t="shared" si="43"/>
        <v>0</v>
      </c>
    </row>
    <row r="158" spans="1:15" ht="12" customHeight="1" thickBot="1" x14ac:dyDescent="0.35">
      <c r="A158" s="20" t="s">
        <v>25</v>
      </c>
      <c r="B158" s="128" t="s">
        <v>470</v>
      </c>
      <c r="C158" s="728">
        <f>'KV_1.1.sz.mell.'!C156</f>
        <v>0</v>
      </c>
      <c r="D158" s="728"/>
      <c r="E158" s="728"/>
      <c r="F158" s="728"/>
      <c r="G158" s="728"/>
      <c r="H158" s="728"/>
      <c r="I158" s="512"/>
      <c r="J158" s="511">
        <f t="shared" si="42"/>
        <v>0</v>
      </c>
      <c r="K158" s="729">
        <f t="shared" si="43"/>
        <v>0</v>
      </c>
    </row>
    <row r="159" spans="1:15" ht="12" customHeight="1" thickBot="1" x14ac:dyDescent="0.35">
      <c r="A159" s="20" t="s">
        <v>26</v>
      </c>
      <c r="B159" s="128" t="s">
        <v>471</v>
      </c>
      <c r="C159" s="728">
        <f>'KV_1.1.sz.mell.'!C157</f>
        <v>0</v>
      </c>
      <c r="D159" s="728"/>
      <c r="E159" s="730"/>
      <c r="F159" s="730"/>
      <c r="G159" s="730"/>
      <c r="H159" s="730"/>
      <c r="I159" s="731"/>
      <c r="J159" s="732">
        <f t="shared" si="42"/>
        <v>0</v>
      </c>
      <c r="K159" s="700">
        <f t="shared" si="43"/>
        <v>0</v>
      </c>
    </row>
    <row r="160" spans="1:15" ht="15.15" customHeight="1" thickBot="1" x14ac:dyDescent="0.35">
      <c r="A160" s="20" t="s">
        <v>27</v>
      </c>
      <c r="B160" s="128" t="s">
        <v>473</v>
      </c>
      <c r="C160" s="1474">
        <f>'KV_1.1.sz.mell.'!C158</f>
        <v>445354</v>
      </c>
      <c r="D160" s="733">
        <f t="shared" ref="D160:K160" si="44">+D136+D140+D147+D152+D158+D159</f>
        <v>278736</v>
      </c>
      <c r="E160" s="733">
        <f t="shared" si="44"/>
        <v>0</v>
      </c>
      <c r="F160" s="733">
        <f t="shared" si="44"/>
        <v>0</v>
      </c>
      <c r="G160" s="733">
        <f t="shared" si="44"/>
        <v>0</v>
      </c>
      <c r="H160" s="733">
        <f t="shared" si="44"/>
        <v>0</v>
      </c>
      <c r="I160" s="513">
        <f t="shared" si="44"/>
        <v>0</v>
      </c>
      <c r="J160" s="513">
        <f t="shared" si="44"/>
        <v>278736</v>
      </c>
      <c r="K160" s="507">
        <f t="shared" si="44"/>
        <v>724090</v>
      </c>
      <c r="L160" s="437"/>
      <c r="M160" s="438"/>
      <c r="N160" s="438"/>
      <c r="O160" s="438"/>
    </row>
    <row r="161" spans="1:11" s="425" customFormat="1" ht="12.9" customHeight="1" thickBot="1" x14ac:dyDescent="0.3">
      <c r="A161" s="305" t="s">
        <v>28</v>
      </c>
      <c r="B161" s="390" t="s">
        <v>472</v>
      </c>
      <c r="C161" s="1474">
        <f>'KV_1.1.sz.mell.'!C159</f>
        <v>62443841</v>
      </c>
      <c r="D161" s="733">
        <f t="shared" ref="D161:K161" si="45">+D135+D160</f>
        <v>6741878</v>
      </c>
      <c r="E161" s="733">
        <f t="shared" si="45"/>
        <v>15852956</v>
      </c>
      <c r="F161" s="733">
        <f t="shared" si="45"/>
        <v>0</v>
      </c>
      <c r="G161" s="733">
        <f t="shared" si="45"/>
        <v>0</v>
      </c>
      <c r="H161" s="733">
        <f t="shared" si="45"/>
        <v>0</v>
      </c>
      <c r="I161" s="513">
        <f t="shared" si="45"/>
        <v>0</v>
      </c>
      <c r="J161" s="513">
        <f t="shared" si="45"/>
        <v>22594834</v>
      </c>
      <c r="K161" s="507">
        <f t="shared" si="45"/>
        <v>85038675</v>
      </c>
    </row>
    <row r="162" spans="1:11" ht="14.1" customHeight="1" x14ac:dyDescent="0.3">
      <c r="A162" s="681"/>
      <c r="B162" s="681"/>
      <c r="C162" s="681">
        <f>'KV_1.1.sz.mell.'!C160</f>
        <v>0</v>
      </c>
      <c r="D162" s="681"/>
      <c r="E162" s="681"/>
      <c r="F162" s="681"/>
      <c r="G162" s="681"/>
      <c r="H162" s="681"/>
      <c r="I162" s="681"/>
      <c r="J162" s="681"/>
      <c r="K162" s="681">
        <f>K93-K161</f>
        <v>0</v>
      </c>
    </row>
    <row r="163" spans="1:11" x14ac:dyDescent="0.3">
      <c r="A163" s="1696" t="s">
        <v>373</v>
      </c>
      <c r="B163" s="1696"/>
      <c r="C163" s="1696"/>
      <c r="D163" s="1696"/>
      <c r="E163" s="1696"/>
      <c r="F163" s="1696"/>
      <c r="G163" s="1696"/>
      <c r="H163" s="1696"/>
      <c r="I163" s="1696"/>
      <c r="J163" s="1696"/>
      <c r="K163" s="1696"/>
    </row>
    <row r="164" spans="1:11" ht="15.15" customHeight="1" thickBot="1" x14ac:dyDescent="0.35">
      <c r="A164" s="1595" t="s">
        <v>154</v>
      </c>
      <c r="B164" s="1595"/>
      <c r="C164" s="317"/>
      <c r="K164" s="317" t="str">
        <f>K96</f>
        <v>Forintban!</v>
      </c>
    </row>
    <row r="165" spans="1:11" ht="25.5" customHeight="1" thickBot="1" x14ac:dyDescent="0.35">
      <c r="A165" s="20">
        <v>1</v>
      </c>
      <c r="B165" s="27" t="s">
        <v>474</v>
      </c>
      <c r="C165" s="736">
        <f>+C68-C135</f>
        <v>-43554646</v>
      </c>
      <c r="D165" s="407">
        <f t="shared" ref="D165:K165" si="46">+D68-D135</f>
        <v>-6463142</v>
      </c>
      <c r="E165" s="407">
        <f t="shared" si="46"/>
        <v>0</v>
      </c>
      <c r="F165" s="407">
        <f t="shared" si="46"/>
        <v>0</v>
      </c>
      <c r="G165" s="407">
        <f t="shared" si="46"/>
        <v>0</v>
      </c>
      <c r="H165" s="407">
        <f t="shared" si="46"/>
        <v>0</v>
      </c>
      <c r="I165" s="407">
        <f t="shared" si="46"/>
        <v>0</v>
      </c>
      <c r="J165" s="407">
        <f t="shared" si="46"/>
        <v>-6463142</v>
      </c>
      <c r="K165" s="273">
        <f t="shared" si="46"/>
        <v>-50017788</v>
      </c>
    </row>
    <row r="166" spans="1:11" ht="32.4" customHeight="1" thickBot="1" x14ac:dyDescent="0.35">
      <c r="A166" s="20" t="s">
        <v>19</v>
      </c>
      <c r="B166" s="27" t="s">
        <v>480</v>
      </c>
      <c r="C166" s="407">
        <f>+C92-C160</f>
        <v>43554646</v>
      </c>
      <c r="D166" s="407">
        <f t="shared" ref="D166:K166" si="47">+D92-D160</f>
        <v>6463142</v>
      </c>
      <c r="E166" s="407">
        <f t="shared" si="47"/>
        <v>0</v>
      </c>
      <c r="F166" s="407">
        <f t="shared" si="47"/>
        <v>0</v>
      </c>
      <c r="G166" s="407">
        <f t="shared" si="47"/>
        <v>0</v>
      </c>
      <c r="H166" s="407">
        <f t="shared" si="47"/>
        <v>0</v>
      </c>
      <c r="I166" s="407">
        <f t="shared" si="47"/>
        <v>0</v>
      </c>
      <c r="J166" s="407">
        <f t="shared" si="47"/>
        <v>6463142</v>
      </c>
      <c r="K166" s="273">
        <f t="shared" si="47"/>
        <v>50017788</v>
      </c>
    </row>
  </sheetData>
  <mergeCells count="15">
    <mergeCell ref="A8:A9"/>
    <mergeCell ref="B8:B9"/>
    <mergeCell ref="C8:K8"/>
    <mergeCell ref="B1:K1"/>
    <mergeCell ref="A3:K3"/>
    <mergeCell ref="A4:K4"/>
    <mergeCell ref="A6:K6"/>
    <mergeCell ref="A7:B7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3"/>
  </sheetPr>
  <dimension ref="A1:O166"/>
  <sheetViews>
    <sheetView zoomScale="120" zoomScaleNormal="120" zoomScaleSheetLayoutView="100" workbookViewId="0"/>
  </sheetViews>
  <sheetFormatPr defaultColWidth="9.33203125" defaultRowHeight="15.6" x14ac:dyDescent="0.3"/>
  <cols>
    <col min="1" max="1" width="7.44140625" style="1347" customWidth="1"/>
    <col min="2" max="2" width="59.6640625" style="1347" customWidth="1"/>
    <col min="3" max="3" width="14.77734375" style="1357" customWidth="1"/>
    <col min="4" max="11" width="14.77734375" style="1350" customWidth="1"/>
    <col min="12" max="16384" width="9.33203125" style="1350"/>
  </cols>
  <sheetData>
    <row r="1" spans="1:11" x14ac:dyDescent="0.3">
      <c r="A1" s="1349"/>
      <c r="B1" s="1710" t="str">
        <f>CONCATENATE("1.3. melléklet ",RM_ALAPADATOK!A7," ",RM_ALAPADATOK!B7," ",RM_ALAPADATOK!C7," ",RM_ALAPADATOK!D7," ",RM_ALAPADATOK!E7," ",RM_ALAPADATOK!F7," ",RM_ALAPADATOK!G7," ",RM_ALAPADATOK!H7)</f>
        <v>1.3. melléklet a … / 2019 ( ……. ) önkormányzati rendelethez</v>
      </c>
      <c r="C1" s="1711"/>
      <c r="D1" s="1711"/>
      <c r="E1" s="1711"/>
      <c r="F1" s="1711"/>
      <c r="G1" s="1711"/>
      <c r="H1" s="1711"/>
      <c r="I1" s="1711"/>
      <c r="J1" s="1711"/>
      <c r="K1" s="1711"/>
    </row>
    <row r="2" spans="1:11" x14ac:dyDescent="0.3">
      <c r="A2" s="1349"/>
      <c r="B2" s="1349"/>
      <c r="C2" s="1351"/>
      <c r="D2" s="1352"/>
      <c r="E2" s="1352"/>
      <c r="F2" s="1352"/>
      <c r="G2" s="1352"/>
      <c r="H2" s="1352"/>
      <c r="I2" s="1352"/>
      <c r="J2" s="1352"/>
      <c r="K2" s="1352"/>
    </row>
    <row r="3" spans="1:11" x14ac:dyDescent="0.3">
      <c r="A3" s="1712" t="str">
        <f>CONCATENATE(RM_ALAPADATOK!A4)</f>
        <v/>
      </c>
      <c r="B3" s="1712"/>
      <c r="C3" s="1713"/>
      <c r="D3" s="1712"/>
      <c r="E3" s="1712"/>
      <c r="F3" s="1712"/>
      <c r="G3" s="1712"/>
      <c r="H3" s="1712"/>
      <c r="I3" s="1712"/>
      <c r="J3" s="1712"/>
      <c r="K3" s="1712"/>
    </row>
    <row r="4" spans="1:11" x14ac:dyDescent="0.3">
      <c r="A4" s="1712" t="s">
        <v>768</v>
      </c>
      <c r="B4" s="1712"/>
      <c r="C4" s="1713"/>
      <c r="D4" s="1712"/>
      <c r="E4" s="1712"/>
      <c r="F4" s="1712"/>
      <c r="G4" s="1712"/>
      <c r="H4" s="1712"/>
      <c r="I4" s="1712"/>
      <c r="J4" s="1712"/>
      <c r="K4" s="1712"/>
    </row>
    <row r="5" spans="1:11" x14ac:dyDescent="0.3">
      <c r="A5" s="1349"/>
      <c r="B5" s="1349"/>
      <c r="C5" s="1351"/>
      <c r="D5" s="1352"/>
      <c r="E5" s="1352"/>
      <c r="F5" s="1352"/>
      <c r="G5" s="1352"/>
      <c r="H5" s="1352"/>
      <c r="I5" s="1352"/>
      <c r="J5" s="1352"/>
      <c r="K5" s="1352"/>
    </row>
    <row r="6" spans="1:11" ht="15.9" customHeight="1" x14ac:dyDescent="0.3">
      <c r="A6" s="1591" t="s">
        <v>15</v>
      </c>
      <c r="B6" s="1591"/>
      <c r="C6" s="1591"/>
      <c r="D6" s="1591"/>
      <c r="E6" s="1591"/>
      <c r="F6" s="1591"/>
      <c r="G6" s="1591"/>
      <c r="H6" s="1591"/>
      <c r="I6" s="1591"/>
      <c r="J6" s="1591"/>
      <c r="K6" s="1591"/>
    </row>
    <row r="7" spans="1:11" ht="15.9" customHeight="1" thickBot="1" x14ac:dyDescent="0.35">
      <c r="A7" s="1592" t="s">
        <v>152</v>
      </c>
      <c r="B7" s="1592"/>
      <c r="C7" s="1353"/>
      <c r="D7" s="1352"/>
      <c r="E7" s="1352"/>
      <c r="F7" s="1352"/>
      <c r="G7" s="1352"/>
      <c r="H7" s="1352"/>
      <c r="I7" s="1352"/>
      <c r="J7" s="1352"/>
      <c r="K7" s="1353" t="s">
        <v>564</v>
      </c>
    </row>
    <row r="8" spans="1:11" x14ac:dyDescent="0.3">
      <c r="A8" s="1701" t="s">
        <v>69</v>
      </c>
      <c r="B8" s="1703" t="s">
        <v>17</v>
      </c>
      <c r="C8" s="1705" t="str">
        <f>+CONCATENATE(LEFT(RM_ÖSSZEFÜGGÉSEK!A6,4),". évi")</f>
        <v>2019. évi</v>
      </c>
      <c r="D8" s="1706"/>
      <c r="E8" s="1707"/>
      <c r="F8" s="1707"/>
      <c r="G8" s="1707"/>
      <c r="H8" s="1707"/>
      <c r="I8" s="1707"/>
      <c r="J8" s="1707"/>
      <c r="K8" s="1708"/>
    </row>
    <row r="9" spans="1:11" ht="23.4" thickBot="1" x14ac:dyDescent="0.35">
      <c r="A9" s="1702"/>
      <c r="B9" s="1704"/>
      <c r="C9" s="1449" t="s">
        <v>759</v>
      </c>
      <c r="D9" s="1325" t="str">
        <f>'RM_1.1.sz.mell.'!D9</f>
        <v xml:space="preserve">1 . sz. módosítás </v>
      </c>
      <c r="E9" s="1325" t="str">
        <f>'RM_1.1.sz.mell.'!E9</f>
        <v xml:space="preserve">2 . sz. módosítás </v>
      </c>
      <c r="F9" s="1325" t="str">
        <f>'RM_1.1.sz.mell.'!F9</f>
        <v xml:space="preserve">… . sz. módosítás </v>
      </c>
      <c r="G9" s="1325" t="str">
        <f>'RM_1.1.sz.mell.'!G9</f>
        <v xml:space="preserve">… . sz. módosítás </v>
      </c>
      <c r="H9" s="1325" t="str">
        <f>'RM_1.1.sz.mell.'!H9</f>
        <v xml:space="preserve">… . sz. módosítás </v>
      </c>
      <c r="I9" s="1325" t="str">
        <f>'RM_1.1.sz.mell.'!I9</f>
        <v xml:space="preserve">… . sz. módosítás </v>
      </c>
      <c r="J9" s="1450" t="str">
        <f>'RM_1.1.sz.mell.'!J9</f>
        <v>Módosítások összesen</v>
      </c>
      <c r="K9" s="1280" t="str">
        <f>'RM_1.1.sz.mell.'!K9</f>
        <v>1.számú módosítás utáni előirányzat</v>
      </c>
    </row>
    <row r="10" spans="1:11" s="1354" customFormat="1" ht="12" customHeight="1" thickBot="1" x14ac:dyDescent="0.25">
      <c r="A10" s="1281" t="s">
        <v>493</v>
      </c>
      <c r="B10" s="1282" t="s">
        <v>494</v>
      </c>
      <c r="C10" s="1451" t="s">
        <v>495</v>
      </c>
      <c r="D10" s="1451" t="s">
        <v>497</v>
      </c>
      <c r="E10" s="1452" t="s">
        <v>496</v>
      </c>
      <c r="F10" s="1452" t="s">
        <v>498</v>
      </c>
      <c r="G10" s="1452" t="s">
        <v>499</v>
      </c>
      <c r="H10" s="1452" t="s">
        <v>500</v>
      </c>
      <c r="I10" s="1452" t="s">
        <v>761</v>
      </c>
      <c r="J10" s="1452" t="s">
        <v>762</v>
      </c>
      <c r="K10" s="698" t="s">
        <v>763</v>
      </c>
    </row>
    <row r="11" spans="1:11" s="1308" customFormat="1" ht="12" customHeight="1" thickBot="1" x14ac:dyDescent="0.3">
      <c r="A11" s="1283" t="s">
        <v>18</v>
      </c>
      <c r="B11" s="1284" t="s">
        <v>252</v>
      </c>
      <c r="C11" s="407">
        <f>'KV_1.3.sz.mell.'!C10</f>
        <v>0</v>
      </c>
      <c r="D11" s="407">
        <f t="shared" ref="D11:K11" si="0">+D12+D13+D14+D15+D16+D17</f>
        <v>0</v>
      </c>
      <c r="E11" s="407">
        <f t="shared" si="0"/>
        <v>0</v>
      </c>
      <c r="F11" s="407">
        <f t="shared" si="0"/>
        <v>0</v>
      </c>
      <c r="G11" s="407">
        <f t="shared" si="0"/>
        <v>0</v>
      </c>
      <c r="H11" s="407">
        <f t="shared" si="0"/>
        <v>0</v>
      </c>
      <c r="I11" s="407">
        <f t="shared" si="0"/>
        <v>0</v>
      </c>
      <c r="J11" s="407">
        <f t="shared" si="0"/>
        <v>0</v>
      </c>
      <c r="K11" s="273">
        <f t="shared" si="0"/>
        <v>0</v>
      </c>
    </row>
    <row r="12" spans="1:11" s="1308" customFormat="1" ht="12" customHeight="1" x14ac:dyDescent="0.25">
      <c r="A12" s="1285" t="s">
        <v>98</v>
      </c>
      <c r="B12" s="1286" t="s">
        <v>253</v>
      </c>
      <c r="C12" s="699">
        <f>'KV_1.3.sz.mell.'!C11</f>
        <v>0</v>
      </c>
      <c r="D12" s="409"/>
      <c r="E12" s="409"/>
      <c r="F12" s="409"/>
      <c r="G12" s="409"/>
      <c r="H12" s="409"/>
      <c r="I12" s="409"/>
      <c r="J12" s="699">
        <f t="shared" ref="J12:J17" si="1">D12+E12+F12+G12+H12+I12</f>
        <v>0</v>
      </c>
      <c r="K12" s="700">
        <f t="shared" ref="K12:K17" si="2">C12+J12</f>
        <v>0</v>
      </c>
    </row>
    <row r="13" spans="1:11" s="1308" customFormat="1" ht="12" customHeight="1" x14ac:dyDescent="0.25">
      <c r="A13" s="1287" t="s">
        <v>99</v>
      </c>
      <c r="B13" s="1288" t="s">
        <v>254</v>
      </c>
      <c r="C13" s="717">
        <f>'KV_1.3.sz.mell.'!C12</f>
        <v>0</v>
      </c>
      <c r="D13" s="408"/>
      <c r="E13" s="409"/>
      <c r="F13" s="409"/>
      <c r="G13" s="409"/>
      <c r="H13" s="409"/>
      <c r="I13" s="409"/>
      <c r="J13" s="699">
        <f t="shared" si="1"/>
        <v>0</v>
      </c>
      <c r="K13" s="700">
        <f t="shared" si="2"/>
        <v>0</v>
      </c>
    </row>
    <row r="14" spans="1:11" s="1308" customFormat="1" ht="12" customHeight="1" x14ac:dyDescent="0.25">
      <c r="A14" s="1287" t="s">
        <v>100</v>
      </c>
      <c r="B14" s="1288" t="s">
        <v>255</v>
      </c>
      <c r="C14" s="717">
        <f>'KV_1.3.sz.mell.'!C13</f>
        <v>0</v>
      </c>
      <c r="D14" s="408"/>
      <c r="E14" s="409"/>
      <c r="F14" s="409"/>
      <c r="G14" s="409"/>
      <c r="H14" s="409"/>
      <c r="I14" s="409"/>
      <c r="J14" s="699">
        <f t="shared" si="1"/>
        <v>0</v>
      </c>
      <c r="K14" s="700">
        <f t="shared" si="2"/>
        <v>0</v>
      </c>
    </row>
    <row r="15" spans="1:11" s="1308" customFormat="1" ht="12" customHeight="1" x14ac:dyDescent="0.25">
      <c r="A15" s="1287" t="s">
        <v>101</v>
      </c>
      <c r="B15" s="1288" t="s">
        <v>256</v>
      </c>
      <c r="C15" s="717">
        <f>'KV_1.3.sz.mell.'!C14</f>
        <v>0</v>
      </c>
      <c r="D15" s="408"/>
      <c r="E15" s="409"/>
      <c r="F15" s="409"/>
      <c r="G15" s="409"/>
      <c r="H15" s="409"/>
      <c r="I15" s="409"/>
      <c r="J15" s="699">
        <f t="shared" si="1"/>
        <v>0</v>
      </c>
      <c r="K15" s="700">
        <f t="shared" si="2"/>
        <v>0</v>
      </c>
    </row>
    <row r="16" spans="1:11" s="1308" customFormat="1" ht="12" customHeight="1" x14ac:dyDescent="0.25">
      <c r="A16" s="1287" t="s">
        <v>148</v>
      </c>
      <c r="B16" s="1289" t="s">
        <v>432</v>
      </c>
      <c r="C16" s="717">
        <f>'KV_1.3.sz.mell.'!C15</f>
        <v>0</v>
      </c>
      <c r="D16" s="408"/>
      <c r="E16" s="409"/>
      <c r="F16" s="409"/>
      <c r="G16" s="409"/>
      <c r="H16" s="409"/>
      <c r="I16" s="409"/>
      <c r="J16" s="699">
        <f t="shared" si="1"/>
        <v>0</v>
      </c>
      <c r="K16" s="700">
        <f t="shared" si="2"/>
        <v>0</v>
      </c>
    </row>
    <row r="17" spans="1:11" s="1308" customFormat="1" ht="12" customHeight="1" thickBot="1" x14ac:dyDescent="0.3">
      <c r="A17" s="1290" t="s">
        <v>102</v>
      </c>
      <c r="B17" s="1291" t="s">
        <v>433</v>
      </c>
      <c r="C17" s="717">
        <f>'KV_1.3.sz.mell.'!C16</f>
        <v>0</v>
      </c>
      <c r="D17" s="408"/>
      <c r="E17" s="409"/>
      <c r="F17" s="409"/>
      <c r="G17" s="409"/>
      <c r="H17" s="409"/>
      <c r="I17" s="409"/>
      <c r="J17" s="699">
        <f t="shared" si="1"/>
        <v>0</v>
      </c>
      <c r="K17" s="700">
        <f t="shared" si="2"/>
        <v>0</v>
      </c>
    </row>
    <row r="18" spans="1:11" s="1308" customFormat="1" ht="12" customHeight="1" thickBot="1" x14ac:dyDescent="0.3">
      <c r="A18" s="1283" t="s">
        <v>19</v>
      </c>
      <c r="B18" s="1292" t="s">
        <v>257</v>
      </c>
      <c r="C18" s="407">
        <f>'KV_1.3.sz.mell.'!C17</f>
        <v>0</v>
      </c>
      <c r="D18" s="407">
        <f t="shared" ref="D18:K18" si="3">+D19+D20+D21+D22+D23</f>
        <v>0</v>
      </c>
      <c r="E18" s="407">
        <f t="shared" si="3"/>
        <v>0</v>
      </c>
      <c r="F18" s="407">
        <f t="shared" si="3"/>
        <v>0</v>
      </c>
      <c r="G18" s="407">
        <f t="shared" si="3"/>
        <v>0</v>
      </c>
      <c r="H18" s="407">
        <f t="shared" si="3"/>
        <v>0</v>
      </c>
      <c r="I18" s="407">
        <f t="shared" si="3"/>
        <v>0</v>
      </c>
      <c r="J18" s="407">
        <f t="shared" si="3"/>
        <v>0</v>
      </c>
      <c r="K18" s="273">
        <f t="shared" si="3"/>
        <v>0</v>
      </c>
    </row>
    <row r="19" spans="1:11" s="1308" customFormat="1" ht="12" customHeight="1" x14ac:dyDescent="0.25">
      <c r="A19" s="1285" t="s">
        <v>104</v>
      </c>
      <c r="B19" s="1286" t="s">
        <v>258</v>
      </c>
      <c r="C19" s="699">
        <f>'KV_1.3.sz.mell.'!C18</f>
        <v>0</v>
      </c>
      <c r="D19" s="409"/>
      <c r="E19" s="409"/>
      <c r="F19" s="409"/>
      <c r="G19" s="409"/>
      <c r="H19" s="409"/>
      <c r="I19" s="409"/>
      <c r="J19" s="699">
        <f t="shared" ref="J19:J24" si="4">D19+E19+F19+G19+H19+I19</f>
        <v>0</v>
      </c>
      <c r="K19" s="700">
        <f t="shared" ref="K19:K24" si="5">C19+J19</f>
        <v>0</v>
      </c>
    </row>
    <row r="20" spans="1:11" s="1308" customFormat="1" ht="12" customHeight="1" x14ac:dyDescent="0.25">
      <c r="A20" s="1287" t="s">
        <v>105</v>
      </c>
      <c r="B20" s="1288" t="s">
        <v>259</v>
      </c>
      <c r="C20" s="717">
        <f>'KV_1.3.sz.mell.'!C19</f>
        <v>0</v>
      </c>
      <c r="D20" s="408"/>
      <c r="E20" s="409"/>
      <c r="F20" s="409"/>
      <c r="G20" s="409"/>
      <c r="H20" s="409"/>
      <c r="I20" s="409"/>
      <c r="J20" s="699">
        <f t="shared" si="4"/>
        <v>0</v>
      </c>
      <c r="K20" s="700">
        <f t="shared" si="5"/>
        <v>0</v>
      </c>
    </row>
    <row r="21" spans="1:11" s="1308" customFormat="1" ht="12" customHeight="1" x14ac:dyDescent="0.25">
      <c r="A21" s="1287" t="s">
        <v>106</v>
      </c>
      <c r="B21" s="1288" t="s">
        <v>422</v>
      </c>
      <c r="C21" s="717">
        <f>'KV_1.3.sz.mell.'!C20</f>
        <v>0</v>
      </c>
      <c r="D21" s="408"/>
      <c r="E21" s="409"/>
      <c r="F21" s="409"/>
      <c r="G21" s="409"/>
      <c r="H21" s="409"/>
      <c r="I21" s="409"/>
      <c r="J21" s="699">
        <f t="shared" si="4"/>
        <v>0</v>
      </c>
      <c r="K21" s="700">
        <f t="shared" si="5"/>
        <v>0</v>
      </c>
    </row>
    <row r="22" spans="1:11" s="1308" customFormat="1" ht="12" customHeight="1" x14ac:dyDescent="0.25">
      <c r="A22" s="1287" t="s">
        <v>107</v>
      </c>
      <c r="B22" s="1288" t="s">
        <v>423</v>
      </c>
      <c r="C22" s="717">
        <f>'KV_1.3.sz.mell.'!C21</f>
        <v>0</v>
      </c>
      <c r="D22" s="408"/>
      <c r="E22" s="409"/>
      <c r="F22" s="409"/>
      <c r="G22" s="409"/>
      <c r="H22" s="409"/>
      <c r="I22" s="409"/>
      <c r="J22" s="699">
        <f t="shared" si="4"/>
        <v>0</v>
      </c>
      <c r="K22" s="700">
        <f t="shared" si="5"/>
        <v>0</v>
      </c>
    </row>
    <row r="23" spans="1:11" s="1308" customFormat="1" ht="12" customHeight="1" x14ac:dyDescent="0.25">
      <c r="A23" s="1287" t="s">
        <v>108</v>
      </c>
      <c r="B23" s="1288" t="s">
        <v>260</v>
      </c>
      <c r="C23" s="717">
        <f>'KV_1.3.sz.mell.'!C22</f>
        <v>0</v>
      </c>
      <c r="D23" s="408"/>
      <c r="E23" s="409"/>
      <c r="F23" s="409"/>
      <c r="G23" s="409"/>
      <c r="H23" s="409"/>
      <c r="I23" s="409"/>
      <c r="J23" s="699">
        <f t="shared" si="4"/>
        <v>0</v>
      </c>
      <c r="K23" s="700">
        <f t="shared" si="5"/>
        <v>0</v>
      </c>
    </row>
    <row r="24" spans="1:11" s="1308" customFormat="1" ht="12" customHeight="1" thickBot="1" x14ac:dyDescent="0.3">
      <c r="A24" s="1290" t="s">
        <v>117</v>
      </c>
      <c r="B24" s="1291" t="s">
        <v>261</v>
      </c>
      <c r="C24" s="719">
        <f>'KV_1.3.sz.mell.'!C23</f>
        <v>0</v>
      </c>
      <c r="D24" s="410"/>
      <c r="E24" s="701"/>
      <c r="F24" s="701"/>
      <c r="G24" s="701"/>
      <c r="H24" s="701"/>
      <c r="I24" s="701"/>
      <c r="J24" s="699">
        <f t="shared" si="4"/>
        <v>0</v>
      </c>
      <c r="K24" s="700">
        <f t="shared" si="5"/>
        <v>0</v>
      </c>
    </row>
    <row r="25" spans="1:11" s="1308" customFormat="1" ht="12" customHeight="1" thickBot="1" x14ac:dyDescent="0.3">
      <c r="A25" s="1283" t="s">
        <v>20</v>
      </c>
      <c r="B25" s="1284" t="s">
        <v>262</v>
      </c>
      <c r="C25" s="407">
        <f>'KV_1.3.sz.mell.'!C24</f>
        <v>0</v>
      </c>
      <c r="D25" s="407">
        <f t="shared" ref="D25:K25" si="6">+D26+D27+D28+D29+D30</f>
        <v>0</v>
      </c>
      <c r="E25" s="407">
        <f t="shared" si="6"/>
        <v>0</v>
      </c>
      <c r="F25" s="407">
        <f t="shared" si="6"/>
        <v>0</v>
      </c>
      <c r="G25" s="407">
        <f t="shared" si="6"/>
        <v>0</v>
      </c>
      <c r="H25" s="407">
        <f t="shared" si="6"/>
        <v>0</v>
      </c>
      <c r="I25" s="407">
        <f t="shared" si="6"/>
        <v>0</v>
      </c>
      <c r="J25" s="407">
        <f t="shared" si="6"/>
        <v>0</v>
      </c>
      <c r="K25" s="273">
        <f t="shared" si="6"/>
        <v>0</v>
      </c>
    </row>
    <row r="26" spans="1:11" s="1308" customFormat="1" ht="12" customHeight="1" x14ac:dyDescent="0.25">
      <c r="A26" s="1285" t="s">
        <v>87</v>
      </c>
      <c r="B26" s="1286" t="s">
        <v>263</v>
      </c>
      <c r="C26" s="699">
        <f>'KV_1.3.sz.mell.'!C25</f>
        <v>0</v>
      </c>
      <c r="D26" s="409"/>
      <c r="E26" s="409"/>
      <c r="F26" s="409"/>
      <c r="G26" s="409"/>
      <c r="H26" s="409"/>
      <c r="I26" s="409"/>
      <c r="J26" s="699">
        <f t="shared" ref="J26:J31" si="7">D26+E26+F26+G26+H26+I26</f>
        <v>0</v>
      </c>
      <c r="K26" s="700">
        <f t="shared" ref="K26:K31" si="8">C26+J26</f>
        <v>0</v>
      </c>
    </row>
    <row r="27" spans="1:11" s="1308" customFormat="1" ht="12" customHeight="1" x14ac:dyDescent="0.25">
      <c r="A27" s="1287" t="s">
        <v>88</v>
      </c>
      <c r="B27" s="1288" t="s">
        <v>264</v>
      </c>
      <c r="C27" s="717">
        <f>'KV_1.3.sz.mell.'!C26</f>
        <v>0</v>
      </c>
      <c r="D27" s="408"/>
      <c r="E27" s="409"/>
      <c r="F27" s="409"/>
      <c r="G27" s="409"/>
      <c r="H27" s="409"/>
      <c r="I27" s="409"/>
      <c r="J27" s="699">
        <f t="shared" si="7"/>
        <v>0</v>
      </c>
      <c r="K27" s="700">
        <f t="shared" si="8"/>
        <v>0</v>
      </c>
    </row>
    <row r="28" spans="1:11" s="1308" customFormat="1" ht="12" customHeight="1" x14ac:dyDescent="0.25">
      <c r="A28" s="1287" t="s">
        <v>89</v>
      </c>
      <c r="B28" s="1288" t="s">
        <v>424</v>
      </c>
      <c r="C28" s="717">
        <f>'KV_1.3.sz.mell.'!C27</f>
        <v>0</v>
      </c>
      <c r="D28" s="408"/>
      <c r="E28" s="409"/>
      <c r="F28" s="409"/>
      <c r="G28" s="409"/>
      <c r="H28" s="409"/>
      <c r="I28" s="409"/>
      <c r="J28" s="699">
        <f t="shared" si="7"/>
        <v>0</v>
      </c>
      <c r="K28" s="700">
        <f t="shared" si="8"/>
        <v>0</v>
      </c>
    </row>
    <row r="29" spans="1:11" s="1308" customFormat="1" ht="12" customHeight="1" x14ac:dyDescent="0.25">
      <c r="A29" s="1287" t="s">
        <v>90</v>
      </c>
      <c r="B29" s="1288" t="s">
        <v>425</v>
      </c>
      <c r="C29" s="717">
        <f>'KV_1.3.sz.mell.'!C28</f>
        <v>0</v>
      </c>
      <c r="D29" s="408"/>
      <c r="E29" s="409"/>
      <c r="F29" s="409"/>
      <c r="G29" s="409"/>
      <c r="H29" s="409"/>
      <c r="I29" s="409"/>
      <c r="J29" s="699">
        <f t="shared" si="7"/>
        <v>0</v>
      </c>
      <c r="K29" s="700">
        <f t="shared" si="8"/>
        <v>0</v>
      </c>
    </row>
    <row r="30" spans="1:11" s="1308" customFormat="1" ht="12" customHeight="1" x14ac:dyDescent="0.25">
      <c r="A30" s="1287" t="s">
        <v>171</v>
      </c>
      <c r="B30" s="1288" t="s">
        <v>265</v>
      </c>
      <c r="C30" s="717">
        <f>'KV_1.3.sz.mell.'!C29</f>
        <v>0</v>
      </c>
      <c r="D30" s="408"/>
      <c r="E30" s="409"/>
      <c r="F30" s="409"/>
      <c r="G30" s="409"/>
      <c r="H30" s="409"/>
      <c r="I30" s="409"/>
      <c r="J30" s="699">
        <f t="shared" si="7"/>
        <v>0</v>
      </c>
      <c r="K30" s="700">
        <f t="shared" si="8"/>
        <v>0</v>
      </c>
    </row>
    <row r="31" spans="1:11" s="1308" customFormat="1" ht="12" customHeight="1" thickBot="1" x14ac:dyDescent="0.3">
      <c r="A31" s="1290" t="s">
        <v>172</v>
      </c>
      <c r="B31" s="1293" t="s">
        <v>266</v>
      </c>
      <c r="C31" s="719">
        <f>'KV_1.3.sz.mell.'!C30</f>
        <v>0</v>
      </c>
      <c r="D31" s="410"/>
      <c r="E31" s="701"/>
      <c r="F31" s="701"/>
      <c r="G31" s="701"/>
      <c r="H31" s="701"/>
      <c r="I31" s="701"/>
      <c r="J31" s="702">
        <f t="shared" si="7"/>
        <v>0</v>
      </c>
      <c r="K31" s="700">
        <f t="shared" si="8"/>
        <v>0</v>
      </c>
    </row>
    <row r="32" spans="1:11" s="1308" customFormat="1" ht="12" customHeight="1" thickBot="1" x14ac:dyDescent="0.3">
      <c r="A32" s="1283" t="s">
        <v>173</v>
      </c>
      <c r="B32" s="1284" t="s">
        <v>560</v>
      </c>
      <c r="C32" s="414">
        <f>'KV_1.3.sz.mell.'!C31</f>
        <v>0</v>
      </c>
      <c r="D32" s="414">
        <f t="shared" ref="D32:K32" si="9">+D33+D34+D35+D36+D37+D38+D39</f>
        <v>0</v>
      </c>
      <c r="E32" s="414">
        <f t="shared" si="9"/>
        <v>0</v>
      </c>
      <c r="F32" s="414">
        <f t="shared" si="9"/>
        <v>0</v>
      </c>
      <c r="G32" s="414">
        <f t="shared" si="9"/>
        <v>0</v>
      </c>
      <c r="H32" s="414">
        <f t="shared" si="9"/>
        <v>0</v>
      </c>
      <c r="I32" s="414">
        <f t="shared" si="9"/>
        <v>0</v>
      </c>
      <c r="J32" s="414">
        <f t="shared" si="9"/>
        <v>0</v>
      </c>
      <c r="K32" s="457">
        <f t="shared" si="9"/>
        <v>0</v>
      </c>
    </row>
    <row r="33" spans="1:11" s="1308" customFormat="1" ht="12" customHeight="1" x14ac:dyDescent="0.25">
      <c r="A33" s="1285" t="s">
        <v>268</v>
      </c>
      <c r="B33" s="1286" t="s">
        <v>555</v>
      </c>
      <c r="C33" s="699">
        <f>'KV_1.3.sz.mell.'!C32</f>
        <v>0</v>
      </c>
      <c r="D33" s="699"/>
      <c r="E33" s="699"/>
      <c r="F33" s="699"/>
      <c r="G33" s="699"/>
      <c r="H33" s="699"/>
      <c r="I33" s="699"/>
      <c r="J33" s="699">
        <f t="shared" ref="J33:J39" si="10">D33+E33+F33+G33+H33+I33</f>
        <v>0</v>
      </c>
      <c r="K33" s="700">
        <f t="shared" ref="K33:K39" si="11">C33+J33</f>
        <v>0</v>
      </c>
    </row>
    <row r="34" spans="1:11" s="1308" customFormat="1" ht="12" customHeight="1" x14ac:dyDescent="0.25">
      <c r="A34" s="1287" t="s">
        <v>269</v>
      </c>
      <c r="B34" s="1288" t="s">
        <v>556</v>
      </c>
      <c r="C34" s="717">
        <f>'KV_1.3.sz.mell.'!C33</f>
        <v>0</v>
      </c>
      <c r="D34" s="408"/>
      <c r="E34" s="409"/>
      <c r="F34" s="409"/>
      <c r="G34" s="409"/>
      <c r="H34" s="409"/>
      <c r="I34" s="409"/>
      <c r="J34" s="699">
        <f t="shared" si="10"/>
        <v>0</v>
      </c>
      <c r="K34" s="700">
        <f t="shared" si="11"/>
        <v>0</v>
      </c>
    </row>
    <row r="35" spans="1:11" s="1308" customFormat="1" ht="12" customHeight="1" x14ac:dyDescent="0.25">
      <c r="A35" s="1287" t="s">
        <v>270</v>
      </c>
      <c r="B35" s="1288" t="s">
        <v>557</v>
      </c>
      <c r="C35" s="717">
        <f>'KV_1.3.sz.mell.'!C34</f>
        <v>0</v>
      </c>
      <c r="D35" s="408"/>
      <c r="E35" s="409"/>
      <c r="F35" s="409"/>
      <c r="G35" s="409"/>
      <c r="H35" s="409"/>
      <c r="I35" s="409"/>
      <c r="J35" s="699">
        <f t="shared" si="10"/>
        <v>0</v>
      </c>
      <c r="K35" s="700">
        <f t="shared" si="11"/>
        <v>0</v>
      </c>
    </row>
    <row r="36" spans="1:11" s="1308" customFormat="1" ht="12" customHeight="1" x14ac:dyDescent="0.25">
      <c r="A36" s="1287" t="s">
        <v>271</v>
      </c>
      <c r="B36" s="1288" t="s">
        <v>558</v>
      </c>
      <c r="C36" s="717">
        <f>'KV_1.3.sz.mell.'!C35</f>
        <v>0</v>
      </c>
      <c r="D36" s="408"/>
      <c r="E36" s="409"/>
      <c r="F36" s="409"/>
      <c r="G36" s="409"/>
      <c r="H36" s="409"/>
      <c r="I36" s="409"/>
      <c r="J36" s="699">
        <f t="shared" si="10"/>
        <v>0</v>
      </c>
      <c r="K36" s="700">
        <f t="shared" si="11"/>
        <v>0</v>
      </c>
    </row>
    <row r="37" spans="1:11" s="1308" customFormat="1" ht="12" customHeight="1" x14ac:dyDescent="0.25">
      <c r="A37" s="1287" t="s">
        <v>552</v>
      </c>
      <c r="B37" s="1288" t="s">
        <v>272</v>
      </c>
      <c r="C37" s="717">
        <f>'KV_1.3.sz.mell.'!C36</f>
        <v>0</v>
      </c>
      <c r="D37" s="408"/>
      <c r="E37" s="409"/>
      <c r="F37" s="409"/>
      <c r="G37" s="409"/>
      <c r="H37" s="409"/>
      <c r="I37" s="409"/>
      <c r="J37" s="699">
        <f t="shared" si="10"/>
        <v>0</v>
      </c>
      <c r="K37" s="700">
        <f t="shared" si="11"/>
        <v>0</v>
      </c>
    </row>
    <row r="38" spans="1:11" s="1308" customFormat="1" ht="12" customHeight="1" x14ac:dyDescent="0.25">
      <c r="A38" s="1287" t="s">
        <v>553</v>
      </c>
      <c r="B38" s="1288" t="s">
        <v>273</v>
      </c>
      <c r="C38" s="717">
        <f>'KV_1.3.sz.mell.'!C37</f>
        <v>0</v>
      </c>
      <c r="D38" s="408"/>
      <c r="E38" s="409"/>
      <c r="F38" s="409"/>
      <c r="G38" s="409"/>
      <c r="H38" s="409"/>
      <c r="I38" s="409"/>
      <c r="J38" s="699">
        <f t="shared" si="10"/>
        <v>0</v>
      </c>
      <c r="K38" s="700">
        <f t="shared" si="11"/>
        <v>0</v>
      </c>
    </row>
    <row r="39" spans="1:11" s="1308" customFormat="1" ht="12" customHeight="1" thickBot="1" x14ac:dyDescent="0.3">
      <c r="A39" s="1290" t="s">
        <v>554</v>
      </c>
      <c r="B39" s="1293" t="s">
        <v>274</v>
      </c>
      <c r="C39" s="719">
        <f>'KV_1.3.sz.mell.'!C38</f>
        <v>0</v>
      </c>
      <c r="D39" s="410"/>
      <c r="E39" s="701"/>
      <c r="F39" s="701"/>
      <c r="G39" s="701"/>
      <c r="H39" s="701"/>
      <c r="I39" s="701"/>
      <c r="J39" s="702">
        <f t="shared" si="10"/>
        <v>0</v>
      </c>
      <c r="K39" s="700">
        <f t="shared" si="11"/>
        <v>0</v>
      </c>
    </row>
    <row r="40" spans="1:11" s="1308" customFormat="1" ht="12" customHeight="1" thickBot="1" x14ac:dyDescent="0.3">
      <c r="A40" s="1283" t="s">
        <v>22</v>
      </c>
      <c r="B40" s="1284" t="s">
        <v>434</v>
      </c>
      <c r="C40" s="407">
        <f>'KV_1.3.sz.mell.'!C39</f>
        <v>0</v>
      </c>
      <c r="D40" s="407">
        <f t="shared" ref="D40:K40" si="12">SUM(D41:D51)</f>
        <v>0</v>
      </c>
      <c r="E40" s="407">
        <f t="shared" si="12"/>
        <v>0</v>
      </c>
      <c r="F40" s="407">
        <f t="shared" si="12"/>
        <v>0</v>
      </c>
      <c r="G40" s="407">
        <f t="shared" si="12"/>
        <v>0</v>
      </c>
      <c r="H40" s="407">
        <f t="shared" si="12"/>
        <v>0</v>
      </c>
      <c r="I40" s="407">
        <f t="shared" si="12"/>
        <v>0</v>
      </c>
      <c r="J40" s="407">
        <f t="shared" si="12"/>
        <v>0</v>
      </c>
      <c r="K40" s="273">
        <f t="shared" si="12"/>
        <v>0</v>
      </c>
    </row>
    <row r="41" spans="1:11" s="1308" customFormat="1" ht="12" customHeight="1" x14ac:dyDescent="0.25">
      <c r="A41" s="1285" t="s">
        <v>91</v>
      </c>
      <c r="B41" s="1286" t="s">
        <v>277</v>
      </c>
      <c r="C41" s="699">
        <f>'KV_1.3.sz.mell.'!C40</f>
        <v>0</v>
      </c>
      <c r="D41" s="409"/>
      <c r="E41" s="409"/>
      <c r="F41" s="409"/>
      <c r="G41" s="409"/>
      <c r="H41" s="409"/>
      <c r="I41" s="409"/>
      <c r="J41" s="699">
        <f t="shared" ref="J41:J51" si="13">D41+E41+F41+G41+H41+I41</f>
        <v>0</v>
      </c>
      <c r="K41" s="700">
        <f t="shared" ref="K41:K51" si="14">C41+J41</f>
        <v>0</v>
      </c>
    </row>
    <row r="42" spans="1:11" s="1308" customFormat="1" ht="12" customHeight="1" x14ac:dyDescent="0.25">
      <c r="A42" s="1287" t="s">
        <v>92</v>
      </c>
      <c r="B42" s="1288" t="s">
        <v>278</v>
      </c>
      <c r="C42" s="717">
        <f>'KV_1.3.sz.mell.'!C41</f>
        <v>0</v>
      </c>
      <c r="D42" s="408"/>
      <c r="E42" s="409"/>
      <c r="F42" s="409"/>
      <c r="G42" s="409"/>
      <c r="H42" s="409"/>
      <c r="I42" s="409"/>
      <c r="J42" s="699">
        <f t="shared" si="13"/>
        <v>0</v>
      </c>
      <c r="K42" s="700">
        <f t="shared" si="14"/>
        <v>0</v>
      </c>
    </row>
    <row r="43" spans="1:11" s="1308" customFormat="1" ht="12" customHeight="1" x14ac:dyDescent="0.25">
      <c r="A43" s="1287" t="s">
        <v>93</v>
      </c>
      <c r="B43" s="1288" t="s">
        <v>279</v>
      </c>
      <c r="C43" s="717">
        <f>'KV_1.3.sz.mell.'!C42</f>
        <v>0</v>
      </c>
      <c r="D43" s="408"/>
      <c r="E43" s="409"/>
      <c r="F43" s="409"/>
      <c r="G43" s="409"/>
      <c r="H43" s="409"/>
      <c r="I43" s="409"/>
      <c r="J43" s="699">
        <f t="shared" si="13"/>
        <v>0</v>
      </c>
      <c r="K43" s="700">
        <f t="shared" si="14"/>
        <v>0</v>
      </c>
    </row>
    <row r="44" spans="1:11" s="1308" customFormat="1" ht="12" customHeight="1" x14ac:dyDescent="0.25">
      <c r="A44" s="1287" t="s">
        <v>175</v>
      </c>
      <c r="B44" s="1288" t="s">
        <v>280</v>
      </c>
      <c r="C44" s="717">
        <f>'KV_1.3.sz.mell.'!C43</f>
        <v>0</v>
      </c>
      <c r="D44" s="408"/>
      <c r="E44" s="409"/>
      <c r="F44" s="409"/>
      <c r="G44" s="409"/>
      <c r="H44" s="409"/>
      <c r="I44" s="409"/>
      <c r="J44" s="699">
        <f t="shared" si="13"/>
        <v>0</v>
      </c>
      <c r="K44" s="700">
        <f t="shared" si="14"/>
        <v>0</v>
      </c>
    </row>
    <row r="45" spans="1:11" s="1308" customFormat="1" ht="12" customHeight="1" x14ac:dyDescent="0.25">
      <c r="A45" s="1287" t="s">
        <v>176</v>
      </c>
      <c r="B45" s="1288" t="s">
        <v>281</v>
      </c>
      <c r="C45" s="717">
        <f>'KV_1.3.sz.mell.'!C44</f>
        <v>0</v>
      </c>
      <c r="D45" s="408"/>
      <c r="E45" s="409"/>
      <c r="F45" s="409"/>
      <c r="G45" s="409"/>
      <c r="H45" s="409"/>
      <c r="I45" s="409"/>
      <c r="J45" s="699">
        <f t="shared" si="13"/>
        <v>0</v>
      </c>
      <c r="K45" s="700">
        <f t="shared" si="14"/>
        <v>0</v>
      </c>
    </row>
    <row r="46" spans="1:11" s="1308" customFormat="1" ht="12" customHeight="1" x14ac:dyDescent="0.25">
      <c r="A46" s="1287" t="s">
        <v>177</v>
      </c>
      <c r="B46" s="1288" t="s">
        <v>282</v>
      </c>
      <c r="C46" s="717">
        <f>'KV_1.3.sz.mell.'!C45</f>
        <v>0</v>
      </c>
      <c r="D46" s="408"/>
      <c r="E46" s="409"/>
      <c r="F46" s="409"/>
      <c r="G46" s="409"/>
      <c r="H46" s="409"/>
      <c r="I46" s="409"/>
      <c r="J46" s="699">
        <f t="shared" si="13"/>
        <v>0</v>
      </c>
      <c r="K46" s="700">
        <f t="shared" si="14"/>
        <v>0</v>
      </c>
    </row>
    <row r="47" spans="1:11" s="1308" customFormat="1" ht="12" customHeight="1" x14ac:dyDescent="0.25">
      <c r="A47" s="1287" t="s">
        <v>178</v>
      </c>
      <c r="B47" s="1288" t="s">
        <v>283</v>
      </c>
      <c r="C47" s="717">
        <f>'KV_1.3.sz.mell.'!C46</f>
        <v>0</v>
      </c>
      <c r="D47" s="408"/>
      <c r="E47" s="409"/>
      <c r="F47" s="409"/>
      <c r="G47" s="409"/>
      <c r="H47" s="409"/>
      <c r="I47" s="409"/>
      <c r="J47" s="699">
        <f t="shared" si="13"/>
        <v>0</v>
      </c>
      <c r="K47" s="700">
        <f t="shared" si="14"/>
        <v>0</v>
      </c>
    </row>
    <row r="48" spans="1:11" s="1308" customFormat="1" ht="12" customHeight="1" x14ac:dyDescent="0.25">
      <c r="A48" s="1287" t="s">
        <v>179</v>
      </c>
      <c r="B48" s="1288" t="s">
        <v>559</v>
      </c>
      <c r="C48" s="717">
        <f>'KV_1.3.sz.mell.'!C47</f>
        <v>0</v>
      </c>
      <c r="D48" s="408"/>
      <c r="E48" s="409"/>
      <c r="F48" s="409"/>
      <c r="G48" s="409"/>
      <c r="H48" s="409"/>
      <c r="I48" s="409"/>
      <c r="J48" s="699">
        <f t="shared" si="13"/>
        <v>0</v>
      </c>
      <c r="K48" s="700">
        <f t="shared" si="14"/>
        <v>0</v>
      </c>
    </row>
    <row r="49" spans="1:11" s="1308" customFormat="1" ht="12" customHeight="1" x14ac:dyDescent="0.25">
      <c r="A49" s="1287" t="s">
        <v>275</v>
      </c>
      <c r="B49" s="1288" t="s">
        <v>285</v>
      </c>
      <c r="C49" s="710">
        <f>'KV_1.3.sz.mell.'!C48</f>
        <v>0</v>
      </c>
      <c r="D49" s="411"/>
      <c r="E49" s="472"/>
      <c r="F49" s="472"/>
      <c r="G49" s="472"/>
      <c r="H49" s="472"/>
      <c r="I49" s="472"/>
      <c r="J49" s="703">
        <f t="shared" si="13"/>
        <v>0</v>
      </c>
      <c r="K49" s="700">
        <f t="shared" si="14"/>
        <v>0</v>
      </c>
    </row>
    <row r="50" spans="1:11" s="1308" customFormat="1" ht="12" customHeight="1" x14ac:dyDescent="0.25">
      <c r="A50" s="1290" t="s">
        <v>276</v>
      </c>
      <c r="B50" s="1293" t="s">
        <v>436</v>
      </c>
      <c r="C50" s="790">
        <f>'KV_1.3.sz.mell.'!C49</f>
        <v>0</v>
      </c>
      <c r="D50" s="412"/>
      <c r="E50" s="704"/>
      <c r="F50" s="704"/>
      <c r="G50" s="704"/>
      <c r="H50" s="704"/>
      <c r="I50" s="704"/>
      <c r="J50" s="705">
        <f t="shared" si="13"/>
        <v>0</v>
      </c>
      <c r="K50" s="700">
        <f t="shared" si="14"/>
        <v>0</v>
      </c>
    </row>
    <row r="51" spans="1:11" s="1308" customFormat="1" ht="12" customHeight="1" thickBot="1" x14ac:dyDescent="0.3">
      <c r="A51" s="1294" t="s">
        <v>435</v>
      </c>
      <c r="B51" s="1295" t="s">
        <v>286</v>
      </c>
      <c r="C51" s="707">
        <f>'KV_1.3.sz.mell.'!C50</f>
        <v>0</v>
      </c>
      <c r="D51" s="706"/>
      <c r="E51" s="706"/>
      <c r="F51" s="706"/>
      <c r="G51" s="706"/>
      <c r="H51" s="706"/>
      <c r="I51" s="706"/>
      <c r="J51" s="707">
        <f t="shared" si="13"/>
        <v>0</v>
      </c>
      <c r="K51" s="708">
        <f t="shared" si="14"/>
        <v>0</v>
      </c>
    </row>
    <row r="52" spans="1:11" s="1308" customFormat="1" ht="12" customHeight="1" thickBot="1" x14ac:dyDescent="0.3">
      <c r="A52" s="1283" t="s">
        <v>23</v>
      </c>
      <c r="B52" s="1284" t="s">
        <v>287</v>
      </c>
      <c r="C52" s="407">
        <f>'KV_1.3.sz.mell.'!C51</f>
        <v>0</v>
      </c>
      <c r="D52" s="407">
        <f t="shared" ref="D52:K52" si="15">SUM(D53:D57)</f>
        <v>0</v>
      </c>
      <c r="E52" s="407">
        <f t="shared" si="15"/>
        <v>0</v>
      </c>
      <c r="F52" s="407">
        <f t="shared" si="15"/>
        <v>0</v>
      </c>
      <c r="G52" s="407">
        <f t="shared" si="15"/>
        <v>0</v>
      </c>
      <c r="H52" s="407">
        <f t="shared" si="15"/>
        <v>0</v>
      </c>
      <c r="I52" s="407">
        <f t="shared" si="15"/>
        <v>0</v>
      </c>
      <c r="J52" s="407">
        <f t="shared" si="15"/>
        <v>0</v>
      </c>
      <c r="K52" s="273">
        <f t="shared" si="15"/>
        <v>0</v>
      </c>
    </row>
    <row r="53" spans="1:11" s="1308" customFormat="1" ht="12" customHeight="1" x14ac:dyDescent="0.25">
      <c r="A53" s="1285" t="s">
        <v>94</v>
      </c>
      <c r="B53" s="1286" t="s">
        <v>291</v>
      </c>
      <c r="C53" s="703">
        <f>'KV_1.3.sz.mell.'!C52</f>
        <v>0</v>
      </c>
      <c r="D53" s="472"/>
      <c r="E53" s="472"/>
      <c r="F53" s="472"/>
      <c r="G53" s="472"/>
      <c r="H53" s="472"/>
      <c r="I53" s="472"/>
      <c r="J53" s="703">
        <f>D53+E53+F53+G53+H53+I53</f>
        <v>0</v>
      </c>
      <c r="K53" s="709">
        <f>C53+J53</f>
        <v>0</v>
      </c>
    </row>
    <row r="54" spans="1:11" s="1308" customFormat="1" ht="12" customHeight="1" x14ac:dyDescent="0.25">
      <c r="A54" s="1287" t="s">
        <v>95</v>
      </c>
      <c r="B54" s="1288" t="s">
        <v>292</v>
      </c>
      <c r="C54" s="710">
        <f>'KV_1.3.sz.mell.'!C53</f>
        <v>0</v>
      </c>
      <c r="D54" s="411"/>
      <c r="E54" s="472"/>
      <c r="F54" s="472"/>
      <c r="G54" s="472"/>
      <c r="H54" s="472"/>
      <c r="I54" s="472"/>
      <c r="J54" s="703">
        <f>D54+E54+F54+G54+H54+I54</f>
        <v>0</v>
      </c>
      <c r="K54" s="709">
        <f>C54+J54</f>
        <v>0</v>
      </c>
    </row>
    <row r="55" spans="1:11" s="1308" customFormat="1" ht="12" customHeight="1" x14ac:dyDescent="0.25">
      <c r="A55" s="1287" t="s">
        <v>288</v>
      </c>
      <c r="B55" s="1288" t="s">
        <v>293</v>
      </c>
      <c r="C55" s="710">
        <f>'KV_1.3.sz.mell.'!C54</f>
        <v>0</v>
      </c>
      <c r="D55" s="411"/>
      <c r="E55" s="472"/>
      <c r="F55" s="472"/>
      <c r="G55" s="472"/>
      <c r="H55" s="472"/>
      <c r="I55" s="472"/>
      <c r="J55" s="703">
        <f>D55+E55+F55+G55+H55+I55</f>
        <v>0</v>
      </c>
      <c r="K55" s="709">
        <f>C55+J55</f>
        <v>0</v>
      </c>
    </row>
    <row r="56" spans="1:11" s="1308" customFormat="1" ht="12" customHeight="1" x14ac:dyDescent="0.25">
      <c r="A56" s="1287" t="s">
        <v>289</v>
      </c>
      <c r="B56" s="1288" t="s">
        <v>294</v>
      </c>
      <c r="C56" s="710">
        <f>'KV_1.3.sz.mell.'!C55</f>
        <v>0</v>
      </c>
      <c r="D56" s="411"/>
      <c r="E56" s="472"/>
      <c r="F56" s="472"/>
      <c r="G56" s="472"/>
      <c r="H56" s="472"/>
      <c r="I56" s="472"/>
      <c r="J56" s="703">
        <f>D56+E56+F56+G56+H56+I56</f>
        <v>0</v>
      </c>
      <c r="K56" s="709">
        <f>C56+J56</f>
        <v>0</v>
      </c>
    </row>
    <row r="57" spans="1:11" s="1308" customFormat="1" ht="12" customHeight="1" thickBot="1" x14ac:dyDescent="0.3">
      <c r="A57" s="1290" t="s">
        <v>290</v>
      </c>
      <c r="B57" s="1291" t="s">
        <v>295</v>
      </c>
      <c r="C57" s="790">
        <f>'KV_1.3.sz.mell.'!C56</f>
        <v>0</v>
      </c>
      <c r="D57" s="412"/>
      <c r="E57" s="704"/>
      <c r="F57" s="704"/>
      <c r="G57" s="704"/>
      <c r="H57" s="704"/>
      <c r="I57" s="704"/>
      <c r="J57" s="705">
        <f>D57+E57+F57+G57+H57+I57</f>
        <v>0</v>
      </c>
      <c r="K57" s="709">
        <f>C57+J57</f>
        <v>0</v>
      </c>
    </row>
    <row r="58" spans="1:11" s="1308" customFormat="1" ht="12" customHeight="1" thickBot="1" x14ac:dyDescent="0.3">
      <c r="A58" s="1283" t="s">
        <v>180</v>
      </c>
      <c r="B58" s="1284" t="s">
        <v>296</v>
      </c>
      <c r="C58" s="407">
        <f>'KV_1.3.sz.mell.'!C57</f>
        <v>0</v>
      </c>
      <c r="D58" s="407">
        <f t="shared" ref="D58:K58" si="16">SUM(D59:D61)</f>
        <v>0</v>
      </c>
      <c r="E58" s="407">
        <f t="shared" si="16"/>
        <v>0</v>
      </c>
      <c r="F58" s="407">
        <f t="shared" si="16"/>
        <v>0</v>
      </c>
      <c r="G58" s="407">
        <f t="shared" si="16"/>
        <v>0</v>
      </c>
      <c r="H58" s="407">
        <f t="shared" si="16"/>
        <v>0</v>
      </c>
      <c r="I58" s="407">
        <f t="shared" si="16"/>
        <v>0</v>
      </c>
      <c r="J58" s="407">
        <f t="shared" si="16"/>
        <v>0</v>
      </c>
      <c r="K58" s="273">
        <f t="shared" si="16"/>
        <v>0</v>
      </c>
    </row>
    <row r="59" spans="1:11" s="1308" customFormat="1" ht="12" customHeight="1" x14ac:dyDescent="0.25">
      <c r="A59" s="1285" t="s">
        <v>96</v>
      </c>
      <c r="B59" s="1286" t="s">
        <v>297</v>
      </c>
      <c r="C59" s="699">
        <f>'KV_1.3.sz.mell.'!C58</f>
        <v>0</v>
      </c>
      <c r="D59" s="409"/>
      <c r="E59" s="409"/>
      <c r="F59" s="409"/>
      <c r="G59" s="409"/>
      <c r="H59" s="409"/>
      <c r="I59" s="409"/>
      <c r="J59" s="699">
        <f>D59+E59+F59+G59+H59+I59</f>
        <v>0</v>
      </c>
      <c r="K59" s="700">
        <f>C59+J59</f>
        <v>0</v>
      </c>
    </row>
    <row r="60" spans="1:11" s="1308" customFormat="1" ht="12" customHeight="1" x14ac:dyDescent="0.25">
      <c r="A60" s="1287" t="s">
        <v>97</v>
      </c>
      <c r="B60" s="1288" t="s">
        <v>426</v>
      </c>
      <c r="C60" s="717">
        <f>'KV_1.3.sz.mell.'!C59</f>
        <v>0</v>
      </c>
      <c r="D60" s="408"/>
      <c r="E60" s="409"/>
      <c r="F60" s="409"/>
      <c r="G60" s="409"/>
      <c r="H60" s="409"/>
      <c r="I60" s="409"/>
      <c r="J60" s="699">
        <f>D60+E60+F60+G60+H60+I60</f>
        <v>0</v>
      </c>
      <c r="K60" s="700">
        <f>C60+J60</f>
        <v>0</v>
      </c>
    </row>
    <row r="61" spans="1:11" s="1308" customFormat="1" ht="12" customHeight="1" x14ac:dyDescent="0.25">
      <c r="A61" s="1287" t="s">
        <v>300</v>
      </c>
      <c r="B61" s="1288" t="s">
        <v>298</v>
      </c>
      <c r="C61" s="717">
        <f>'KV_1.3.sz.mell.'!C60</f>
        <v>0</v>
      </c>
      <c r="D61" s="408"/>
      <c r="E61" s="409"/>
      <c r="F61" s="409"/>
      <c r="G61" s="409"/>
      <c r="H61" s="409"/>
      <c r="I61" s="409"/>
      <c r="J61" s="699">
        <f>D61+E61+F61+G61+H61+I61</f>
        <v>0</v>
      </c>
      <c r="K61" s="700">
        <f>C61+J61</f>
        <v>0</v>
      </c>
    </row>
    <row r="62" spans="1:11" s="1308" customFormat="1" ht="12" customHeight="1" thickBot="1" x14ac:dyDescent="0.3">
      <c r="A62" s="1290" t="s">
        <v>301</v>
      </c>
      <c r="B62" s="1291" t="s">
        <v>299</v>
      </c>
      <c r="C62" s="719">
        <f>'KV_1.3.sz.mell.'!C61</f>
        <v>0</v>
      </c>
      <c r="D62" s="410"/>
      <c r="E62" s="701"/>
      <c r="F62" s="701"/>
      <c r="G62" s="701"/>
      <c r="H62" s="701"/>
      <c r="I62" s="701"/>
      <c r="J62" s="702">
        <f>D62+E62+F62+G62+H62+I62</f>
        <v>0</v>
      </c>
      <c r="K62" s="700">
        <f>C62+J62</f>
        <v>0</v>
      </c>
    </row>
    <row r="63" spans="1:11" s="1308" customFormat="1" ht="12" customHeight="1" thickBot="1" x14ac:dyDescent="0.3">
      <c r="A63" s="1283" t="s">
        <v>25</v>
      </c>
      <c r="B63" s="1292" t="s">
        <v>302</v>
      </c>
      <c r="C63" s="407">
        <f>'KV_1.3.sz.mell.'!C62</f>
        <v>0</v>
      </c>
      <c r="D63" s="407">
        <f t="shared" ref="D63:K63" si="17">SUM(D64:D66)</f>
        <v>0</v>
      </c>
      <c r="E63" s="407">
        <f t="shared" si="17"/>
        <v>0</v>
      </c>
      <c r="F63" s="407">
        <f t="shared" si="17"/>
        <v>0</v>
      </c>
      <c r="G63" s="407">
        <f t="shared" si="17"/>
        <v>0</v>
      </c>
      <c r="H63" s="407">
        <f t="shared" si="17"/>
        <v>0</v>
      </c>
      <c r="I63" s="407">
        <f t="shared" si="17"/>
        <v>0</v>
      </c>
      <c r="J63" s="407">
        <f t="shared" si="17"/>
        <v>0</v>
      </c>
      <c r="K63" s="273">
        <f t="shared" si="17"/>
        <v>0</v>
      </c>
    </row>
    <row r="64" spans="1:11" s="1308" customFormat="1" ht="12" customHeight="1" x14ac:dyDescent="0.25">
      <c r="A64" s="1285" t="s">
        <v>181</v>
      </c>
      <c r="B64" s="1286" t="s">
        <v>304</v>
      </c>
      <c r="C64" s="710">
        <f>'KV_1.3.sz.mell.'!C63</f>
        <v>0</v>
      </c>
      <c r="D64" s="411"/>
      <c r="E64" s="411"/>
      <c r="F64" s="411"/>
      <c r="G64" s="411"/>
      <c r="H64" s="411"/>
      <c r="I64" s="411"/>
      <c r="J64" s="710">
        <f>D64+E64+F64+G64+H64+I64</f>
        <v>0</v>
      </c>
      <c r="K64" s="711">
        <f>C64+J64</f>
        <v>0</v>
      </c>
    </row>
    <row r="65" spans="1:11" s="1308" customFormat="1" ht="12" customHeight="1" x14ac:dyDescent="0.25">
      <c r="A65" s="1287" t="s">
        <v>182</v>
      </c>
      <c r="B65" s="1288" t="s">
        <v>427</v>
      </c>
      <c r="C65" s="710">
        <f>'KV_1.3.sz.mell.'!C64</f>
        <v>0</v>
      </c>
      <c r="D65" s="411"/>
      <c r="E65" s="411"/>
      <c r="F65" s="411"/>
      <c r="G65" s="411"/>
      <c r="H65" s="411"/>
      <c r="I65" s="411"/>
      <c r="J65" s="710">
        <f>D65+E65+F65+G65+H65+I65</f>
        <v>0</v>
      </c>
      <c r="K65" s="711">
        <f>C65+J65</f>
        <v>0</v>
      </c>
    </row>
    <row r="66" spans="1:11" s="1308" customFormat="1" ht="12" customHeight="1" x14ac:dyDescent="0.25">
      <c r="A66" s="1287" t="s">
        <v>231</v>
      </c>
      <c r="B66" s="1288" t="s">
        <v>305</v>
      </c>
      <c r="C66" s="710">
        <f>'KV_1.3.sz.mell.'!C65</f>
        <v>0</v>
      </c>
      <c r="D66" s="411"/>
      <c r="E66" s="411"/>
      <c r="F66" s="411"/>
      <c r="G66" s="411"/>
      <c r="H66" s="411"/>
      <c r="I66" s="411"/>
      <c r="J66" s="710">
        <f>D66+E66+F66+G66+H66+I66</f>
        <v>0</v>
      </c>
      <c r="K66" s="711">
        <f>C66+J66</f>
        <v>0</v>
      </c>
    </row>
    <row r="67" spans="1:11" s="1308" customFormat="1" ht="12" customHeight="1" thickBot="1" x14ac:dyDescent="0.3">
      <c r="A67" s="1290" t="s">
        <v>303</v>
      </c>
      <c r="B67" s="1291" t="s">
        <v>306</v>
      </c>
      <c r="C67" s="710">
        <f>'KV_1.3.sz.mell.'!C66</f>
        <v>0</v>
      </c>
      <c r="D67" s="411"/>
      <c r="E67" s="411"/>
      <c r="F67" s="411"/>
      <c r="G67" s="411"/>
      <c r="H67" s="411"/>
      <c r="I67" s="411"/>
      <c r="J67" s="710">
        <f>D67+E67+F67+G67+H67+I67</f>
        <v>0</v>
      </c>
      <c r="K67" s="711">
        <f>C67+J67</f>
        <v>0</v>
      </c>
    </row>
    <row r="68" spans="1:11" s="1308" customFormat="1" ht="12" customHeight="1" thickBot="1" x14ac:dyDescent="0.3">
      <c r="A68" s="1296" t="s">
        <v>476</v>
      </c>
      <c r="B68" s="1284" t="s">
        <v>307</v>
      </c>
      <c r="C68" s="414">
        <f>'KV_1.3.sz.mell.'!C67</f>
        <v>0</v>
      </c>
      <c r="D68" s="414">
        <f t="shared" ref="D68:K68" si="18">+D11+D18+D25+D32+D40+D52+D58+D63</f>
        <v>0</v>
      </c>
      <c r="E68" s="414">
        <f t="shared" si="18"/>
        <v>0</v>
      </c>
      <c r="F68" s="414">
        <f t="shared" si="18"/>
        <v>0</v>
      </c>
      <c r="G68" s="414">
        <f t="shared" si="18"/>
        <v>0</v>
      </c>
      <c r="H68" s="414">
        <f t="shared" si="18"/>
        <v>0</v>
      </c>
      <c r="I68" s="414">
        <f t="shared" si="18"/>
        <v>0</v>
      </c>
      <c r="J68" s="414">
        <f t="shared" si="18"/>
        <v>0</v>
      </c>
      <c r="K68" s="457">
        <f t="shared" si="18"/>
        <v>0</v>
      </c>
    </row>
    <row r="69" spans="1:11" s="1308" customFormat="1" ht="12" customHeight="1" thickBot="1" x14ac:dyDescent="0.3">
      <c r="A69" s="1297" t="s">
        <v>308</v>
      </c>
      <c r="B69" s="1292" t="s">
        <v>309</v>
      </c>
      <c r="C69" s="407">
        <f>'KV_1.3.sz.mell.'!C68</f>
        <v>0</v>
      </c>
      <c r="D69" s="407">
        <f t="shared" ref="D69:K69" si="19">SUM(D70:D72)</f>
        <v>0</v>
      </c>
      <c r="E69" s="407">
        <f t="shared" si="19"/>
        <v>0</v>
      </c>
      <c r="F69" s="407">
        <f t="shared" si="19"/>
        <v>0</v>
      </c>
      <c r="G69" s="407">
        <f t="shared" si="19"/>
        <v>0</v>
      </c>
      <c r="H69" s="407">
        <f t="shared" si="19"/>
        <v>0</v>
      </c>
      <c r="I69" s="407">
        <f t="shared" si="19"/>
        <v>0</v>
      </c>
      <c r="J69" s="407">
        <f t="shared" si="19"/>
        <v>0</v>
      </c>
      <c r="K69" s="273">
        <f t="shared" si="19"/>
        <v>0</v>
      </c>
    </row>
    <row r="70" spans="1:11" s="1308" customFormat="1" ht="12" customHeight="1" x14ac:dyDescent="0.25">
      <c r="A70" s="1285" t="s">
        <v>337</v>
      </c>
      <c r="B70" s="1286" t="s">
        <v>310</v>
      </c>
      <c r="C70" s="710">
        <f>'KV_1.3.sz.mell.'!C69</f>
        <v>0</v>
      </c>
      <c r="D70" s="411"/>
      <c r="E70" s="411"/>
      <c r="F70" s="411"/>
      <c r="G70" s="411"/>
      <c r="H70" s="411"/>
      <c r="I70" s="411"/>
      <c r="J70" s="710">
        <f>D70+E70+F70+G70+H70+I70</f>
        <v>0</v>
      </c>
      <c r="K70" s="711">
        <f>C70+J70</f>
        <v>0</v>
      </c>
    </row>
    <row r="71" spans="1:11" s="1308" customFormat="1" ht="12" customHeight="1" x14ac:dyDescent="0.25">
      <c r="A71" s="1287" t="s">
        <v>346</v>
      </c>
      <c r="B71" s="1288" t="s">
        <v>311</v>
      </c>
      <c r="C71" s="710">
        <f>'KV_1.3.sz.mell.'!C70</f>
        <v>0</v>
      </c>
      <c r="D71" s="411"/>
      <c r="E71" s="411"/>
      <c r="F71" s="411"/>
      <c r="G71" s="411"/>
      <c r="H71" s="411"/>
      <c r="I71" s="411"/>
      <c r="J71" s="710">
        <f>D71+E71+F71+G71+H71+I71</f>
        <v>0</v>
      </c>
      <c r="K71" s="711">
        <f>C71+J71</f>
        <v>0</v>
      </c>
    </row>
    <row r="72" spans="1:11" s="1308" customFormat="1" ht="12" customHeight="1" thickBot="1" x14ac:dyDescent="0.3">
      <c r="A72" s="1294" t="s">
        <v>347</v>
      </c>
      <c r="B72" s="1298" t="s">
        <v>461</v>
      </c>
      <c r="C72" s="707">
        <f>'KV_1.3.sz.mell.'!C71</f>
        <v>0</v>
      </c>
      <c r="D72" s="706"/>
      <c r="E72" s="706"/>
      <c r="F72" s="706"/>
      <c r="G72" s="706"/>
      <c r="H72" s="706"/>
      <c r="I72" s="706"/>
      <c r="J72" s="707">
        <f>D72+E72+F72+G72+H72+I72</f>
        <v>0</v>
      </c>
      <c r="K72" s="713">
        <f>C72+J72</f>
        <v>0</v>
      </c>
    </row>
    <row r="73" spans="1:11" s="1308" customFormat="1" ht="12" customHeight="1" thickBot="1" x14ac:dyDescent="0.3">
      <c r="A73" s="1297" t="s">
        <v>313</v>
      </c>
      <c r="B73" s="1292" t="s">
        <v>314</v>
      </c>
      <c r="C73" s="407">
        <f>'KV_1.3.sz.mell.'!C72</f>
        <v>0</v>
      </c>
      <c r="D73" s="407">
        <f t="shared" ref="D73:K73" si="20">SUM(D74:D77)</f>
        <v>0</v>
      </c>
      <c r="E73" s="407">
        <f t="shared" si="20"/>
        <v>0</v>
      </c>
      <c r="F73" s="407">
        <f t="shared" si="20"/>
        <v>0</v>
      </c>
      <c r="G73" s="407">
        <f t="shared" si="20"/>
        <v>0</v>
      </c>
      <c r="H73" s="407">
        <f t="shared" si="20"/>
        <v>0</v>
      </c>
      <c r="I73" s="407">
        <f t="shared" si="20"/>
        <v>0</v>
      </c>
      <c r="J73" s="407">
        <f t="shared" si="20"/>
        <v>0</v>
      </c>
      <c r="K73" s="273">
        <f t="shared" si="20"/>
        <v>0</v>
      </c>
    </row>
    <row r="74" spans="1:11" s="1308" customFormat="1" ht="12" customHeight="1" x14ac:dyDescent="0.25">
      <c r="A74" s="1285" t="s">
        <v>149</v>
      </c>
      <c r="B74" s="1299" t="s">
        <v>315</v>
      </c>
      <c r="C74" s="710">
        <f>'KV_1.3.sz.mell.'!C73</f>
        <v>0</v>
      </c>
      <c r="D74" s="411"/>
      <c r="E74" s="411"/>
      <c r="F74" s="411"/>
      <c r="G74" s="411"/>
      <c r="H74" s="411"/>
      <c r="I74" s="411"/>
      <c r="J74" s="710">
        <f>D74+E74+F74+G74+H74+I74</f>
        <v>0</v>
      </c>
      <c r="K74" s="711">
        <f>C74+J74</f>
        <v>0</v>
      </c>
    </row>
    <row r="75" spans="1:11" s="1308" customFormat="1" ht="12" customHeight="1" x14ac:dyDescent="0.25">
      <c r="A75" s="1287" t="s">
        <v>150</v>
      </c>
      <c r="B75" s="1299" t="s">
        <v>571</v>
      </c>
      <c r="C75" s="710">
        <f>'KV_1.3.sz.mell.'!C74</f>
        <v>0</v>
      </c>
      <c r="D75" s="411"/>
      <c r="E75" s="411"/>
      <c r="F75" s="411"/>
      <c r="G75" s="411"/>
      <c r="H75" s="411"/>
      <c r="I75" s="411"/>
      <c r="J75" s="710">
        <f>D75+E75+F75+G75+H75+I75</f>
        <v>0</v>
      </c>
      <c r="K75" s="711">
        <f>C75+J75</f>
        <v>0</v>
      </c>
    </row>
    <row r="76" spans="1:11" s="1308" customFormat="1" ht="12" customHeight="1" x14ac:dyDescent="0.25">
      <c r="A76" s="1287" t="s">
        <v>338</v>
      </c>
      <c r="B76" s="1299" t="s">
        <v>316</v>
      </c>
      <c r="C76" s="710">
        <f>'KV_1.3.sz.mell.'!C75</f>
        <v>0</v>
      </c>
      <c r="D76" s="411"/>
      <c r="E76" s="411"/>
      <c r="F76" s="411"/>
      <c r="G76" s="411"/>
      <c r="H76" s="411"/>
      <c r="I76" s="411"/>
      <c r="J76" s="710">
        <f>D76+E76+F76+G76+H76+I76</f>
        <v>0</v>
      </c>
      <c r="K76" s="711">
        <f>C76+J76</f>
        <v>0</v>
      </c>
    </row>
    <row r="77" spans="1:11" s="1308" customFormat="1" ht="12" customHeight="1" thickBot="1" x14ac:dyDescent="0.3">
      <c r="A77" s="1290" t="s">
        <v>339</v>
      </c>
      <c r="B77" s="1300" t="s">
        <v>572</v>
      </c>
      <c r="C77" s="710">
        <f>'KV_1.3.sz.mell.'!C76</f>
        <v>0</v>
      </c>
      <c r="D77" s="411"/>
      <c r="E77" s="411"/>
      <c r="F77" s="411"/>
      <c r="G77" s="411"/>
      <c r="H77" s="411"/>
      <c r="I77" s="411"/>
      <c r="J77" s="710">
        <f>D77+E77+F77+G77+H77+I77</f>
        <v>0</v>
      </c>
      <c r="K77" s="711">
        <f>C77+J77</f>
        <v>0</v>
      </c>
    </row>
    <row r="78" spans="1:11" s="1308" customFormat="1" ht="12" customHeight="1" thickBot="1" x14ac:dyDescent="0.3">
      <c r="A78" s="1297" t="s">
        <v>317</v>
      </c>
      <c r="B78" s="1292" t="s">
        <v>318</v>
      </c>
      <c r="C78" s="407">
        <f>'KV_1.3.sz.mell.'!C77</f>
        <v>0</v>
      </c>
      <c r="D78" s="407">
        <f t="shared" ref="D78:K78" si="21">SUM(D79:D80)</f>
        <v>0</v>
      </c>
      <c r="E78" s="407">
        <f t="shared" si="21"/>
        <v>0</v>
      </c>
      <c r="F78" s="407">
        <f t="shared" si="21"/>
        <v>0</v>
      </c>
      <c r="G78" s="407">
        <f t="shared" si="21"/>
        <v>0</v>
      </c>
      <c r="H78" s="407">
        <f t="shared" si="21"/>
        <v>0</v>
      </c>
      <c r="I78" s="407">
        <f t="shared" si="21"/>
        <v>0</v>
      </c>
      <c r="J78" s="407">
        <f t="shared" si="21"/>
        <v>0</v>
      </c>
      <c r="K78" s="273">
        <f t="shared" si="21"/>
        <v>0</v>
      </c>
    </row>
    <row r="79" spans="1:11" s="1308" customFormat="1" ht="12" customHeight="1" x14ac:dyDescent="0.25">
      <c r="A79" s="1285" t="s">
        <v>340</v>
      </c>
      <c r="B79" s="1286" t="s">
        <v>319</v>
      </c>
      <c r="C79" s="710">
        <f>'KV_1.3.sz.mell.'!C78</f>
        <v>0</v>
      </c>
      <c r="D79" s="411"/>
      <c r="E79" s="411"/>
      <c r="F79" s="411"/>
      <c r="G79" s="411"/>
      <c r="H79" s="411"/>
      <c r="I79" s="411"/>
      <c r="J79" s="710">
        <f>D79+E79+F79+G79+H79+I79</f>
        <v>0</v>
      </c>
      <c r="K79" s="711">
        <f>C79+J79</f>
        <v>0</v>
      </c>
    </row>
    <row r="80" spans="1:11" s="1308" customFormat="1" ht="12" customHeight="1" thickBot="1" x14ac:dyDescent="0.3">
      <c r="A80" s="1290" t="s">
        <v>341</v>
      </c>
      <c r="B80" s="1291" t="s">
        <v>320</v>
      </c>
      <c r="C80" s="710">
        <f>'KV_1.3.sz.mell.'!C79</f>
        <v>0</v>
      </c>
      <c r="D80" s="411"/>
      <c r="E80" s="411"/>
      <c r="F80" s="411"/>
      <c r="G80" s="411"/>
      <c r="H80" s="411"/>
      <c r="I80" s="411"/>
      <c r="J80" s="710">
        <f>D80+E80+F80+G80+H80+I80</f>
        <v>0</v>
      </c>
      <c r="K80" s="711">
        <f>C80+J80</f>
        <v>0</v>
      </c>
    </row>
    <row r="81" spans="1:11" s="1308" customFormat="1" ht="12" customHeight="1" thickBot="1" x14ac:dyDescent="0.3">
      <c r="A81" s="1297" t="s">
        <v>321</v>
      </c>
      <c r="B81" s="1292" t="s">
        <v>322</v>
      </c>
      <c r="C81" s="407">
        <f>'KV_1.3.sz.mell.'!C80</f>
        <v>0</v>
      </c>
      <c r="D81" s="407">
        <f t="shared" ref="D81:K81" si="22">SUM(D82:D84)</f>
        <v>0</v>
      </c>
      <c r="E81" s="407">
        <f t="shared" si="22"/>
        <v>0</v>
      </c>
      <c r="F81" s="407">
        <f t="shared" si="22"/>
        <v>0</v>
      </c>
      <c r="G81" s="407">
        <f t="shared" si="22"/>
        <v>0</v>
      </c>
      <c r="H81" s="407">
        <f t="shared" si="22"/>
        <v>0</v>
      </c>
      <c r="I81" s="407">
        <f t="shared" si="22"/>
        <v>0</v>
      </c>
      <c r="J81" s="407">
        <f t="shared" si="22"/>
        <v>0</v>
      </c>
      <c r="K81" s="273">
        <f t="shared" si="22"/>
        <v>0</v>
      </c>
    </row>
    <row r="82" spans="1:11" s="1308" customFormat="1" ht="12" customHeight="1" x14ac:dyDescent="0.25">
      <c r="A82" s="1285" t="s">
        <v>342</v>
      </c>
      <c r="B82" s="1286" t="s">
        <v>323</v>
      </c>
      <c r="C82" s="710">
        <f>'KV_1.3.sz.mell.'!C81</f>
        <v>0</v>
      </c>
      <c r="D82" s="411"/>
      <c r="E82" s="411"/>
      <c r="F82" s="411"/>
      <c r="G82" s="411"/>
      <c r="H82" s="411"/>
      <c r="I82" s="411"/>
      <c r="J82" s="710">
        <f>D82+E82+F82+G82+H82+I82</f>
        <v>0</v>
      </c>
      <c r="K82" s="711">
        <f>C82+J82</f>
        <v>0</v>
      </c>
    </row>
    <row r="83" spans="1:11" s="1308" customFormat="1" ht="12" customHeight="1" x14ac:dyDescent="0.25">
      <c r="A83" s="1287" t="s">
        <v>343</v>
      </c>
      <c r="B83" s="1288" t="s">
        <v>324</v>
      </c>
      <c r="C83" s="710">
        <f>'KV_1.3.sz.mell.'!C82</f>
        <v>0</v>
      </c>
      <c r="D83" s="411"/>
      <c r="E83" s="411"/>
      <c r="F83" s="411"/>
      <c r="G83" s="411"/>
      <c r="H83" s="411"/>
      <c r="I83" s="411"/>
      <c r="J83" s="710">
        <f>D83+E83+F83+G83+H83+I83</f>
        <v>0</v>
      </c>
      <c r="K83" s="711">
        <f>C83+J83</f>
        <v>0</v>
      </c>
    </row>
    <row r="84" spans="1:11" s="1308" customFormat="1" ht="12" customHeight="1" thickBot="1" x14ac:dyDescent="0.3">
      <c r="A84" s="1290" t="s">
        <v>344</v>
      </c>
      <c r="B84" s="1291" t="s">
        <v>764</v>
      </c>
      <c r="C84" s="710">
        <f>'KV_1.3.sz.mell.'!C83</f>
        <v>0</v>
      </c>
      <c r="D84" s="411"/>
      <c r="E84" s="411"/>
      <c r="F84" s="411"/>
      <c r="G84" s="411"/>
      <c r="H84" s="411"/>
      <c r="I84" s="411"/>
      <c r="J84" s="710">
        <f>D84+E84+F84+G84+H84+I84</f>
        <v>0</v>
      </c>
      <c r="K84" s="711">
        <f>C84+J84</f>
        <v>0</v>
      </c>
    </row>
    <row r="85" spans="1:11" s="1308" customFormat="1" ht="12" customHeight="1" thickBot="1" x14ac:dyDescent="0.3">
      <c r="A85" s="1297" t="s">
        <v>325</v>
      </c>
      <c r="B85" s="1292" t="s">
        <v>345</v>
      </c>
      <c r="C85" s="407">
        <f>'KV_1.3.sz.mell.'!C84</f>
        <v>0</v>
      </c>
      <c r="D85" s="407">
        <f t="shared" ref="D85:K85" si="23">SUM(D86:D89)</f>
        <v>0</v>
      </c>
      <c r="E85" s="407">
        <f t="shared" si="23"/>
        <v>0</v>
      </c>
      <c r="F85" s="407">
        <f t="shared" si="23"/>
        <v>0</v>
      </c>
      <c r="G85" s="407">
        <f t="shared" si="23"/>
        <v>0</v>
      </c>
      <c r="H85" s="407">
        <f t="shared" si="23"/>
        <v>0</v>
      </c>
      <c r="I85" s="407">
        <f t="shared" si="23"/>
        <v>0</v>
      </c>
      <c r="J85" s="407">
        <f t="shared" si="23"/>
        <v>0</v>
      </c>
      <c r="K85" s="273">
        <f t="shared" si="23"/>
        <v>0</v>
      </c>
    </row>
    <row r="86" spans="1:11" s="1308" customFormat="1" ht="12" customHeight="1" x14ac:dyDescent="0.25">
      <c r="A86" s="1301" t="s">
        <v>326</v>
      </c>
      <c r="B86" s="1286" t="s">
        <v>327</v>
      </c>
      <c r="C86" s="710">
        <f>'KV_1.3.sz.mell.'!C85</f>
        <v>0</v>
      </c>
      <c r="D86" s="411"/>
      <c r="E86" s="411"/>
      <c r="F86" s="411"/>
      <c r="G86" s="411"/>
      <c r="H86" s="411"/>
      <c r="I86" s="411"/>
      <c r="J86" s="710">
        <f t="shared" ref="J86:J91" si="24">D86+E86+F86+G86+H86+I86</f>
        <v>0</v>
      </c>
      <c r="K86" s="711">
        <f t="shared" ref="K86:K91" si="25">C86+J86</f>
        <v>0</v>
      </c>
    </row>
    <row r="87" spans="1:11" s="1308" customFormat="1" ht="12" customHeight="1" x14ac:dyDescent="0.25">
      <c r="A87" s="1302" t="s">
        <v>328</v>
      </c>
      <c r="B87" s="1288" t="s">
        <v>329</v>
      </c>
      <c r="C87" s="710">
        <f>'KV_1.3.sz.mell.'!C86</f>
        <v>0</v>
      </c>
      <c r="D87" s="411"/>
      <c r="E87" s="411"/>
      <c r="F87" s="411"/>
      <c r="G87" s="411"/>
      <c r="H87" s="411"/>
      <c r="I87" s="411"/>
      <c r="J87" s="710">
        <f t="shared" si="24"/>
        <v>0</v>
      </c>
      <c r="K87" s="711">
        <f t="shared" si="25"/>
        <v>0</v>
      </c>
    </row>
    <row r="88" spans="1:11" s="1308" customFormat="1" ht="12" customHeight="1" x14ac:dyDescent="0.25">
      <c r="A88" s="1302" t="s">
        <v>330</v>
      </c>
      <c r="B88" s="1288" t="s">
        <v>331</v>
      </c>
      <c r="C88" s="710">
        <f>'KV_1.3.sz.mell.'!C87</f>
        <v>0</v>
      </c>
      <c r="D88" s="411"/>
      <c r="E88" s="411"/>
      <c r="F88" s="411"/>
      <c r="G88" s="411"/>
      <c r="H88" s="411"/>
      <c r="I88" s="411"/>
      <c r="J88" s="710">
        <f t="shared" si="24"/>
        <v>0</v>
      </c>
      <c r="K88" s="711">
        <f t="shared" si="25"/>
        <v>0</v>
      </c>
    </row>
    <row r="89" spans="1:11" s="1308" customFormat="1" ht="12" customHeight="1" thickBot="1" x14ac:dyDescent="0.3">
      <c r="A89" s="1303" t="s">
        <v>332</v>
      </c>
      <c r="B89" s="1291" t="s">
        <v>333</v>
      </c>
      <c r="C89" s="710">
        <f>'KV_1.3.sz.mell.'!C88</f>
        <v>0</v>
      </c>
      <c r="D89" s="411"/>
      <c r="E89" s="411"/>
      <c r="F89" s="411"/>
      <c r="G89" s="411"/>
      <c r="H89" s="411"/>
      <c r="I89" s="411"/>
      <c r="J89" s="710">
        <f t="shared" si="24"/>
        <v>0</v>
      </c>
      <c r="K89" s="711">
        <f t="shared" si="25"/>
        <v>0</v>
      </c>
    </row>
    <row r="90" spans="1:11" s="1308" customFormat="1" ht="12" customHeight="1" thickBot="1" x14ac:dyDescent="0.3">
      <c r="A90" s="1297" t="s">
        <v>334</v>
      </c>
      <c r="B90" s="1292" t="s">
        <v>475</v>
      </c>
      <c r="C90" s="407">
        <f>'KV_1.3.sz.mell.'!C89</f>
        <v>0</v>
      </c>
      <c r="D90" s="475"/>
      <c r="E90" s="475"/>
      <c r="F90" s="475"/>
      <c r="G90" s="475"/>
      <c r="H90" s="475"/>
      <c r="I90" s="475"/>
      <c r="J90" s="407">
        <f t="shared" si="24"/>
        <v>0</v>
      </c>
      <c r="K90" s="273">
        <f t="shared" si="25"/>
        <v>0</v>
      </c>
    </row>
    <row r="91" spans="1:11" s="1308" customFormat="1" ht="13.5" customHeight="1" thickBot="1" x14ac:dyDescent="0.3">
      <c r="A91" s="1297" t="s">
        <v>336</v>
      </c>
      <c r="B91" s="1292" t="s">
        <v>335</v>
      </c>
      <c r="C91" s="407">
        <f>'KV_1.3.sz.mell.'!C90</f>
        <v>0</v>
      </c>
      <c r="D91" s="475"/>
      <c r="E91" s="475"/>
      <c r="F91" s="475"/>
      <c r="G91" s="475"/>
      <c r="H91" s="475"/>
      <c r="I91" s="475"/>
      <c r="J91" s="407">
        <f t="shared" si="24"/>
        <v>0</v>
      </c>
      <c r="K91" s="273">
        <f t="shared" si="25"/>
        <v>0</v>
      </c>
    </row>
    <row r="92" spans="1:11" s="1308" customFormat="1" ht="15.75" customHeight="1" thickBot="1" x14ac:dyDescent="0.3">
      <c r="A92" s="1360" t="s">
        <v>348</v>
      </c>
      <c r="B92" s="1361" t="s">
        <v>478</v>
      </c>
      <c r="C92" s="737">
        <f>'KV_1.3.sz.mell.'!C91</f>
        <v>0</v>
      </c>
      <c r="D92" s="737">
        <f t="shared" ref="D92:K92" si="26">+D69+D73+D78+D81+D85+D91+D90</f>
        <v>0</v>
      </c>
      <c r="E92" s="414">
        <f t="shared" si="26"/>
        <v>0</v>
      </c>
      <c r="F92" s="414">
        <f t="shared" si="26"/>
        <v>0</v>
      </c>
      <c r="G92" s="414">
        <f t="shared" si="26"/>
        <v>0</v>
      </c>
      <c r="H92" s="414">
        <f t="shared" si="26"/>
        <v>0</v>
      </c>
      <c r="I92" s="414">
        <f t="shared" si="26"/>
        <v>0</v>
      </c>
      <c r="J92" s="414">
        <f t="shared" si="26"/>
        <v>0</v>
      </c>
      <c r="K92" s="457">
        <f t="shared" si="26"/>
        <v>0</v>
      </c>
    </row>
    <row r="93" spans="1:11" s="1308" customFormat="1" ht="25.5" customHeight="1" thickBot="1" x14ac:dyDescent="0.3">
      <c r="A93" s="1297" t="s">
        <v>477</v>
      </c>
      <c r="B93" s="1292" t="s">
        <v>479</v>
      </c>
      <c r="C93" s="414">
        <f>'KV_1.3.sz.mell.'!C92</f>
        <v>0</v>
      </c>
      <c r="D93" s="414">
        <f t="shared" ref="D93:K93" si="27">+D68+D92</f>
        <v>0</v>
      </c>
      <c r="E93" s="414">
        <f t="shared" si="27"/>
        <v>0</v>
      </c>
      <c r="F93" s="414">
        <f t="shared" si="27"/>
        <v>0</v>
      </c>
      <c r="G93" s="414">
        <f t="shared" si="27"/>
        <v>0</v>
      </c>
      <c r="H93" s="414">
        <f t="shared" si="27"/>
        <v>0</v>
      </c>
      <c r="I93" s="414">
        <f t="shared" si="27"/>
        <v>0</v>
      </c>
      <c r="J93" s="414">
        <f t="shared" si="27"/>
        <v>0</v>
      </c>
      <c r="K93" s="457">
        <f t="shared" si="27"/>
        <v>0</v>
      </c>
    </row>
    <row r="94" spans="1:11" s="1308" customFormat="1" ht="30.75" customHeight="1" x14ac:dyDescent="0.25">
      <c r="A94" s="1306"/>
      <c r="B94" s="1307"/>
      <c r="C94" s="314"/>
    </row>
    <row r="95" spans="1:11" ht="16.5" customHeight="1" x14ac:dyDescent="0.3">
      <c r="A95" s="1596" t="s">
        <v>47</v>
      </c>
      <c r="B95" s="1596"/>
      <c r="C95" s="1596"/>
      <c r="D95" s="1596"/>
      <c r="E95" s="1596"/>
      <c r="F95" s="1596"/>
      <c r="G95" s="1596"/>
      <c r="H95" s="1596"/>
      <c r="I95" s="1596"/>
      <c r="J95" s="1596"/>
      <c r="K95" s="1596"/>
    </row>
    <row r="96" spans="1:11" s="1310" customFormat="1" ht="16.5" customHeight="1" thickBot="1" x14ac:dyDescent="0.35">
      <c r="A96" s="1593" t="s">
        <v>153</v>
      </c>
      <c r="B96" s="1593"/>
      <c r="C96" s="1309"/>
      <c r="K96" s="1309" t="str">
        <f>K7</f>
        <v>Forintban!</v>
      </c>
    </row>
    <row r="97" spans="1:11" x14ac:dyDescent="0.3">
      <c r="A97" s="1701" t="s">
        <v>69</v>
      </c>
      <c r="B97" s="1703" t="s">
        <v>765</v>
      </c>
      <c r="C97" s="1705" t="str">
        <f>+CONCATENATE(LEFT(RM_ÖSSZEFÜGGÉSEK!A6,4),". évi")</f>
        <v>2019. évi</v>
      </c>
      <c r="D97" s="1706"/>
      <c r="E97" s="1707"/>
      <c r="F97" s="1707"/>
      <c r="G97" s="1707"/>
      <c r="H97" s="1707"/>
      <c r="I97" s="1707"/>
      <c r="J97" s="1707"/>
      <c r="K97" s="1708"/>
    </row>
    <row r="98" spans="1:11" ht="23.4" thickBot="1" x14ac:dyDescent="0.35">
      <c r="A98" s="1702"/>
      <c r="B98" s="1704"/>
      <c r="C98" s="1449" t="s">
        <v>759</v>
      </c>
      <c r="D98" s="1325" t="str">
        <f>D9</f>
        <v xml:space="preserve">1 . sz. módosítás </v>
      </c>
      <c r="E98" s="1325" t="str">
        <f t="shared" ref="E98:K98" si="28">E9</f>
        <v xml:space="preserve">2 . sz. módosítás </v>
      </c>
      <c r="F98" s="1325" t="str">
        <f t="shared" si="28"/>
        <v xml:space="preserve">… . sz. módosítás </v>
      </c>
      <c r="G98" s="1325" t="str">
        <f t="shared" si="28"/>
        <v xml:space="preserve">… . sz. módosítás </v>
      </c>
      <c r="H98" s="1325" t="str">
        <f t="shared" si="28"/>
        <v xml:space="preserve">… . sz. módosítás </v>
      </c>
      <c r="I98" s="1325" t="str">
        <f t="shared" si="28"/>
        <v xml:space="preserve">… . sz. módosítás </v>
      </c>
      <c r="J98" s="1450" t="str">
        <f t="shared" si="28"/>
        <v>Módosítások összesen</v>
      </c>
      <c r="K98" s="1280" t="str">
        <f t="shared" si="28"/>
        <v>1.számú módosítás utáni előirányzat</v>
      </c>
    </row>
    <row r="99" spans="1:11" s="1354" customFormat="1" ht="12" customHeight="1" thickBot="1" x14ac:dyDescent="0.25">
      <c r="A99" s="1311" t="s">
        <v>493</v>
      </c>
      <c r="B99" s="1453" t="s">
        <v>494</v>
      </c>
      <c r="C99" s="1451" t="s">
        <v>495</v>
      </c>
      <c r="D99" s="1451" t="s">
        <v>497</v>
      </c>
      <c r="E99" s="1452" t="s">
        <v>496</v>
      </c>
      <c r="F99" s="1452" t="s">
        <v>498</v>
      </c>
      <c r="G99" s="1452" t="s">
        <v>499</v>
      </c>
      <c r="H99" s="1452" t="s">
        <v>500</v>
      </c>
      <c r="I99" s="1452" t="s">
        <v>761</v>
      </c>
      <c r="J99" s="1452" t="s">
        <v>762</v>
      </c>
      <c r="K99" s="698" t="s">
        <v>763</v>
      </c>
    </row>
    <row r="100" spans="1:11" ht="12" customHeight="1" thickBot="1" x14ac:dyDescent="0.35">
      <c r="A100" s="1312" t="s">
        <v>18</v>
      </c>
      <c r="B100" s="1313" t="s">
        <v>437</v>
      </c>
      <c r="C100" s="406">
        <f>'KV_1.3.sz.mell.'!C98</f>
        <v>0</v>
      </c>
      <c r="D100" s="406">
        <f t="shared" ref="D100:K100" si="29">D101+D102+D103+D104+D105+D118</f>
        <v>0</v>
      </c>
      <c r="E100" s="406">
        <f t="shared" si="29"/>
        <v>0</v>
      </c>
      <c r="F100" s="406">
        <f t="shared" si="29"/>
        <v>0</v>
      </c>
      <c r="G100" s="406">
        <f t="shared" si="29"/>
        <v>0</v>
      </c>
      <c r="H100" s="406">
        <f t="shared" si="29"/>
        <v>0</v>
      </c>
      <c r="I100" s="406">
        <f t="shared" si="29"/>
        <v>0</v>
      </c>
      <c r="J100" s="406">
        <f t="shared" si="29"/>
        <v>0</v>
      </c>
      <c r="K100" s="501">
        <f t="shared" si="29"/>
        <v>0</v>
      </c>
    </row>
    <row r="101" spans="1:11" ht="12" customHeight="1" x14ac:dyDescent="0.3">
      <c r="A101" s="1314" t="s">
        <v>98</v>
      </c>
      <c r="B101" s="1261" t="s">
        <v>49</v>
      </c>
      <c r="C101" s="715">
        <f>'KV_1.3.sz.mell.'!C99</f>
        <v>0</v>
      </c>
      <c r="D101" s="508"/>
      <c r="E101" s="508"/>
      <c r="F101" s="508"/>
      <c r="G101" s="508"/>
      <c r="H101" s="508"/>
      <c r="I101" s="508"/>
      <c r="J101" s="715">
        <f t="shared" ref="J101:J120" si="30">D101+E101+F101+G101+H101+I101</f>
        <v>0</v>
      </c>
      <c r="K101" s="716">
        <f t="shared" ref="K101:K120" si="31">C101+J101</f>
        <v>0</v>
      </c>
    </row>
    <row r="102" spans="1:11" ht="12" customHeight="1" x14ac:dyDescent="0.3">
      <c r="A102" s="1287" t="s">
        <v>99</v>
      </c>
      <c r="B102" s="1263" t="s">
        <v>183</v>
      </c>
      <c r="C102" s="717">
        <f>'KV_1.3.sz.mell.'!C100</f>
        <v>0</v>
      </c>
      <c r="D102" s="408"/>
      <c r="E102" s="408"/>
      <c r="F102" s="408"/>
      <c r="G102" s="408"/>
      <c r="H102" s="408"/>
      <c r="I102" s="408"/>
      <c r="J102" s="717">
        <f t="shared" si="30"/>
        <v>0</v>
      </c>
      <c r="K102" s="718">
        <f t="shared" si="31"/>
        <v>0</v>
      </c>
    </row>
    <row r="103" spans="1:11" ht="12" customHeight="1" x14ac:dyDescent="0.3">
      <c r="A103" s="1287" t="s">
        <v>100</v>
      </c>
      <c r="B103" s="1263" t="s">
        <v>140</v>
      </c>
      <c r="C103" s="719">
        <f>'KV_1.3.sz.mell.'!C101</f>
        <v>0</v>
      </c>
      <c r="D103" s="410"/>
      <c r="E103" s="410"/>
      <c r="F103" s="410"/>
      <c r="G103" s="410"/>
      <c r="H103" s="410"/>
      <c r="I103" s="410"/>
      <c r="J103" s="719">
        <f t="shared" si="30"/>
        <v>0</v>
      </c>
      <c r="K103" s="720">
        <f t="shared" si="31"/>
        <v>0</v>
      </c>
    </row>
    <row r="104" spans="1:11" ht="12" customHeight="1" x14ac:dyDescent="0.3">
      <c r="A104" s="1287" t="s">
        <v>101</v>
      </c>
      <c r="B104" s="1315" t="s">
        <v>184</v>
      </c>
      <c r="C104" s="719">
        <f>'KV_1.3.sz.mell.'!C102</f>
        <v>0</v>
      </c>
      <c r="D104" s="410"/>
      <c r="E104" s="410"/>
      <c r="F104" s="410"/>
      <c r="G104" s="410"/>
      <c r="H104" s="410"/>
      <c r="I104" s="410"/>
      <c r="J104" s="719">
        <f t="shared" si="30"/>
        <v>0</v>
      </c>
      <c r="K104" s="720">
        <f t="shared" si="31"/>
        <v>0</v>
      </c>
    </row>
    <row r="105" spans="1:11" ht="12" customHeight="1" x14ac:dyDescent="0.3">
      <c r="A105" s="1287" t="s">
        <v>112</v>
      </c>
      <c r="B105" s="1316" t="s">
        <v>185</v>
      </c>
      <c r="C105" s="719">
        <f>'KV_1.3.sz.mell.'!C103</f>
        <v>0</v>
      </c>
      <c r="D105" s="410"/>
      <c r="E105" s="410"/>
      <c r="F105" s="410"/>
      <c r="G105" s="410"/>
      <c r="H105" s="410"/>
      <c r="I105" s="410"/>
      <c r="J105" s="719">
        <f t="shared" si="30"/>
        <v>0</v>
      </c>
      <c r="K105" s="720">
        <f t="shared" si="31"/>
        <v>0</v>
      </c>
    </row>
    <row r="106" spans="1:11" ht="12" customHeight="1" x14ac:dyDescent="0.3">
      <c r="A106" s="1287" t="s">
        <v>102</v>
      </c>
      <c r="B106" s="1263" t="s">
        <v>442</v>
      </c>
      <c r="C106" s="719">
        <f>'KV_1.3.sz.mell.'!C104</f>
        <v>0</v>
      </c>
      <c r="D106" s="410"/>
      <c r="E106" s="410"/>
      <c r="F106" s="410"/>
      <c r="G106" s="410"/>
      <c r="H106" s="410"/>
      <c r="I106" s="410"/>
      <c r="J106" s="719">
        <f t="shared" si="30"/>
        <v>0</v>
      </c>
      <c r="K106" s="720">
        <f t="shared" si="31"/>
        <v>0</v>
      </c>
    </row>
    <row r="107" spans="1:11" ht="12" customHeight="1" x14ac:dyDescent="0.3">
      <c r="A107" s="1287" t="s">
        <v>103</v>
      </c>
      <c r="B107" s="1317" t="s">
        <v>441</v>
      </c>
      <c r="C107" s="719">
        <f>'KV_1.3.sz.mell.'!C105</f>
        <v>0</v>
      </c>
      <c r="D107" s="410"/>
      <c r="E107" s="410"/>
      <c r="F107" s="410"/>
      <c r="G107" s="410"/>
      <c r="H107" s="410"/>
      <c r="I107" s="410"/>
      <c r="J107" s="719">
        <f t="shared" si="30"/>
        <v>0</v>
      </c>
      <c r="K107" s="720">
        <f t="shared" si="31"/>
        <v>0</v>
      </c>
    </row>
    <row r="108" spans="1:11" ht="12" customHeight="1" x14ac:dyDescent="0.3">
      <c r="A108" s="1287" t="s">
        <v>113</v>
      </c>
      <c r="B108" s="1317" t="s">
        <v>440</v>
      </c>
      <c r="C108" s="719">
        <f>'KV_1.3.sz.mell.'!C106</f>
        <v>0</v>
      </c>
      <c r="D108" s="410"/>
      <c r="E108" s="410"/>
      <c r="F108" s="410"/>
      <c r="G108" s="410"/>
      <c r="H108" s="410"/>
      <c r="I108" s="410"/>
      <c r="J108" s="719">
        <f t="shared" si="30"/>
        <v>0</v>
      </c>
      <c r="K108" s="720">
        <f t="shared" si="31"/>
        <v>0</v>
      </c>
    </row>
    <row r="109" spans="1:11" ht="12" customHeight="1" x14ac:dyDescent="0.3">
      <c r="A109" s="1287" t="s">
        <v>114</v>
      </c>
      <c r="B109" s="1318" t="s">
        <v>351</v>
      </c>
      <c r="C109" s="719">
        <f>'KV_1.3.sz.mell.'!C107</f>
        <v>0</v>
      </c>
      <c r="D109" s="410"/>
      <c r="E109" s="410"/>
      <c r="F109" s="410"/>
      <c r="G109" s="410"/>
      <c r="H109" s="410"/>
      <c r="I109" s="410"/>
      <c r="J109" s="719">
        <f t="shared" si="30"/>
        <v>0</v>
      </c>
      <c r="K109" s="720">
        <f t="shared" si="31"/>
        <v>0</v>
      </c>
    </row>
    <row r="110" spans="1:11" ht="12" customHeight="1" x14ac:dyDescent="0.3">
      <c r="A110" s="1287" t="s">
        <v>115</v>
      </c>
      <c r="B110" s="1319" t="s">
        <v>352</v>
      </c>
      <c r="C110" s="719">
        <f>'KV_1.3.sz.mell.'!C108</f>
        <v>0</v>
      </c>
      <c r="D110" s="410"/>
      <c r="E110" s="410"/>
      <c r="F110" s="410"/>
      <c r="G110" s="410"/>
      <c r="H110" s="410"/>
      <c r="I110" s="410"/>
      <c r="J110" s="719">
        <f t="shared" si="30"/>
        <v>0</v>
      </c>
      <c r="K110" s="720">
        <f t="shared" si="31"/>
        <v>0</v>
      </c>
    </row>
    <row r="111" spans="1:11" ht="12" customHeight="1" x14ac:dyDescent="0.3">
      <c r="A111" s="1287" t="s">
        <v>116</v>
      </c>
      <c r="B111" s="1319" t="s">
        <v>353</v>
      </c>
      <c r="C111" s="719">
        <f>'KV_1.3.sz.mell.'!C109</f>
        <v>0</v>
      </c>
      <c r="D111" s="410"/>
      <c r="E111" s="410"/>
      <c r="F111" s="410"/>
      <c r="G111" s="410"/>
      <c r="H111" s="410"/>
      <c r="I111" s="410"/>
      <c r="J111" s="719">
        <f t="shared" si="30"/>
        <v>0</v>
      </c>
      <c r="K111" s="720">
        <f t="shared" si="31"/>
        <v>0</v>
      </c>
    </row>
    <row r="112" spans="1:11" ht="12" customHeight="1" x14ac:dyDescent="0.3">
      <c r="A112" s="1287" t="s">
        <v>118</v>
      </c>
      <c r="B112" s="1318" t="s">
        <v>354</v>
      </c>
      <c r="C112" s="719">
        <f>'KV_1.3.sz.mell.'!C110</f>
        <v>0</v>
      </c>
      <c r="D112" s="410"/>
      <c r="E112" s="410"/>
      <c r="F112" s="410"/>
      <c r="G112" s="410"/>
      <c r="H112" s="410"/>
      <c r="I112" s="410"/>
      <c r="J112" s="719">
        <f t="shared" si="30"/>
        <v>0</v>
      </c>
      <c r="K112" s="720">
        <f t="shared" si="31"/>
        <v>0</v>
      </c>
    </row>
    <row r="113" spans="1:11" ht="12" customHeight="1" x14ac:dyDescent="0.3">
      <c r="A113" s="1287" t="s">
        <v>186</v>
      </c>
      <c r="B113" s="1318" t="s">
        <v>355</v>
      </c>
      <c r="C113" s="719">
        <f>'KV_1.3.sz.mell.'!C111</f>
        <v>0</v>
      </c>
      <c r="D113" s="410"/>
      <c r="E113" s="410"/>
      <c r="F113" s="410"/>
      <c r="G113" s="410"/>
      <c r="H113" s="410"/>
      <c r="I113" s="410"/>
      <c r="J113" s="719">
        <f t="shared" si="30"/>
        <v>0</v>
      </c>
      <c r="K113" s="720">
        <f t="shared" si="31"/>
        <v>0</v>
      </c>
    </row>
    <row r="114" spans="1:11" ht="12" customHeight="1" x14ac:dyDescent="0.3">
      <c r="A114" s="1287" t="s">
        <v>349</v>
      </c>
      <c r="B114" s="1319" t="s">
        <v>356</v>
      </c>
      <c r="C114" s="719">
        <f>'KV_1.3.sz.mell.'!C112</f>
        <v>0</v>
      </c>
      <c r="D114" s="410"/>
      <c r="E114" s="410"/>
      <c r="F114" s="410"/>
      <c r="G114" s="410"/>
      <c r="H114" s="410"/>
      <c r="I114" s="410"/>
      <c r="J114" s="719">
        <f t="shared" si="30"/>
        <v>0</v>
      </c>
      <c r="K114" s="720">
        <f t="shared" si="31"/>
        <v>0</v>
      </c>
    </row>
    <row r="115" spans="1:11" ht="12" customHeight="1" x14ac:dyDescent="0.3">
      <c r="A115" s="1320" t="s">
        <v>350</v>
      </c>
      <c r="B115" s="1317" t="s">
        <v>357</v>
      </c>
      <c r="C115" s="719">
        <f>'KV_1.3.sz.mell.'!C113</f>
        <v>0</v>
      </c>
      <c r="D115" s="410"/>
      <c r="E115" s="410"/>
      <c r="F115" s="410"/>
      <c r="G115" s="410"/>
      <c r="H115" s="410"/>
      <c r="I115" s="410"/>
      <c r="J115" s="719">
        <f t="shared" si="30"/>
        <v>0</v>
      </c>
      <c r="K115" s="720">
        <f t="shared" si="31"/>
        <v>0</v>
      </c>
    </row>
    <row r="116" spans="1:11" ht="12" customHeight="1" x14ac:dyDescent="0.3">
      <c r="A116" s="1287" t="s">
        <v>438</v>
      </c>
      <c r="B116" s="1317" t="s">
        <v>358</v>
      </c>
      <c r="C116" s="719">
        <f>'KV_1.3.sz.mell.'!C114</f>
        <v>0</v>
      </c>
      <c r="D116" s="410"/>
      <c r="E116" s="410"/>
      <c r="F116" s="410"/>
      <c r="G116" s="410"/>
      <c r="H116" s="410"/>
      <c r="I116" s="410"/>
      <c r="J116" s="719">
        <f t="shared" si="30"/>
        <v>0</v>
      </c>
      <c r="K116" s="720">
        <f t="shared" si="31"/>
        <v>0</v>
      </c>
    </row>
    <row r="117" spans="1:11" ht="12" customHeight="1" x14ac:dyDescent="0.3">
      <c r="A117" s="1290" t="s">
        <v>439</v>
      </c>
      <c r="B117" s="1317" t="s">
        <v>359</v>
      </c>
      <c r="C117" s="719">
        <f>'KV_1.3.sz.mell.'!C115</f>
        <v>0</v>
      </c>
      <c r="D117" s="410"/>
      <c r="E117" s="410"/>
      <c r="F117" s="410"/>
      <c r="G117" s="410"/>
      <c r="H117" s="410"/>
      <c r="I117" s="410"/>
      <c r="J117" s="719">
        <f t="shared" si="30"/>
        <v>0</v>
      </c>
      <c r="K117" s="720">
        <f t="shared" si="31"/>
        <v>0</v>
      </c>
    </row>
    <row r="118" spans="1:11" ht="12" customHeight="1" x14ac:dyDescent="0.3">
      <c r="A118" s="1287" t="s">
        <v>443</v>
      </c>
      <c r="B118" s="1315" t="s">
        <v>50</v>
      </c>
      <c r="C118" s="717">
        <f>'KV_1.3.sz.mell.'!C116</f>
        <v>0</v>
      </c>
      <c r="D118" s="408"/>
      <c r="E118" s="408"/>
      <c r="F118" s="408"/>
      <c r="G118" s="408"/>
      <c r="H118" s="408"/>
      <c r="I118" s="408"/>
      <c r="J118" s="717">
        <f t="shared" si="30"/>
        <v>0</v>
      </c>
      <c r="K118" s="718">
        <f t="shared" si="31"/>
        <v>0</v>
      </c>
    </row>
    <row r="119" spans="1:11" ht="12" customHeight="1" x14ac:dyDescent="0.3">
      <c r="A119" s="1287" t="s">
        <v>444</v>
      </c>
      <c r="B119" s="1263" t="s">
        <v>446</v>
      </c>
      <c r="C119" s="717">
        <f>'KV_1.3.sz.mell.'!C117</f>
        <v>0</v>
      </c>
      <c r="D119" s="408"/>
      <c r="E119" s="408"/>
      <c r="F119" s="408"/>
      <c r="G119" s="408"/>
      <c r="H119" s="408"/>
      <c r="I119" s="408"/>
      <c r="J119" s="717">
        <f t="shared" si="30"/>
        <v>0</v>
      </c>
      <c r="K119" s="718">
        <f t="shared" si="31"/>
        <v>0</v>
      </c>
    </row>
    <row r="120" spans="1:11" ht="12" customHeight="1" thickBot="1" x14ac:dyDescent="0.35">
      <c r="A120" s="1294" t="s">
        <v>445</v>
      </c>
      <c r="B120" s="1454" t="s">
        <v>447</v>
      </c>
      <c r="C120" s="721">
        <f>'KV_1.3.sz.mell.'!C118</f>
        <v>0</v>
      </c>
      <c r="D120" s="509"/>
      <c r="E120" s="509"/>
      <c r="F120" s="509"/>
      <c r="G120" s="509"/>
      <c r="H120" s="509"/>
      <c r="I120" s="509"/>
      <c r="J120" s="721">
        <f t="shared" si="30"/>
        <v>0</v>
      </c>
      <c r="K120" s="708">
        <f t="shared" si="31"/>
        <v>0</v>
      </c>
    </row>
    <row r="121" spans="1:11" ht="12" customHeight="1" thickBot="1" x14ac:dyDescent="0.35">
      <c r="A121" s="1321" t="s">
        <v>19</v>
      </c>
      <c r="B121" s="1455" t="s">
        <v>360</v>
      </c>
      <c r="C121" s="407">
        <f>'KV_1.3.sz.mell.'!C119</f>
        <v>0</v>
      </c>
      <c r="D121" s="407">
        <f t="shared" ref="D121:K121" si="32">+D122+D124+D126</f>
        <v>0</v>
      </c>
      <c r="E121" s="510">
        <f t="shared" si="32"/>
        <v>0</v>
      </c>
      <c r="F121" s="510">
        <f t="shared" si="32"/>
        <v>0</v>
      </c>
      <c r="G121" s="510">
        <f t="shared" si="32"/>
        <v>0</v>
      </c>
      <c r="H121" s="510">
        <f t="shared" si="32"/>
        <v>0</v>
      </c>
      <c r="I121" s="510">
        <f t="shared" si="32"/>
        <v>0</v>
      </c>
      <c r="J121" s="510">
        <f t="shared" si="32"/>
        <v>0</v>
      </c>
      <c r="K121" s="504">
        <f t="shared" si="32"/>
        <v>0</v>
      </c>
    </row>
    <row r="122" spans="1:11" ht="12" customHeight="1" x14ac:dyDescent="0.3">
      <c r="A122" s="1285" t="s">
        <v>104</v>
      </c>
      <c r="B122" s="1263" t="s">
        <v>230</v>
      </c>
      <c r="C122" s="1475">
        <f>'KV_1.3.sz.mell.'!C120</f>
        <v>0</v>
      </c>
      <c r="D122" s="722"/>
      <c r="E122" s="722"/>
      <c r="F122" s="722"/>
      <c r="G122" s="722"/>
      <c r="H122" s="722"/>
      <c r="I122" s="409"/>
      <c r="J122" s="699">
        <f t="shared" ref="J122:J134" si="33">D122+E122+F122+G122+H122+I122</f>
        <v>0</v>
      </c>
      <c r="K122" s="700">
        <f t="shared" ref="K122:K134" si="34">C122+J122</f>
        <v>0</v>
      </c>
    </row>
    <row r="123" spans="1:11" ht="12" customHeight="1" x14ac:dyDescent="0.3">
      <c r="A123" s="1285" t="s">
        <v>105</v>
      </c>
      <c r="B123" s="1268" t="s">
        <v>364</v>
      </c>
      <c r="C123" s="1475">
        <f>'KV_1.3.sz.mell.'!C121</f>
        <v>0</v>
      </c>
      <c r="D123" s="722"/>
      <c r="E123" s="722"/>
      <c r="F123" s="722"/>
      <c r="G123" s="722"/>
      <c r="H123" s="722"/>
      <c r="I123" s="409"/>
      <c r="J123" s="699">
        <f t="shared" si="33"/>
        <v>0</v>
      </c>
      <c r="K123" s="700">
        <f t="shared" si="34"/>
        <v>0</v>
      </c>
    </row>
    <row r="124" spans="1:11" ht="12" customHeight="1" x14ac:dyDescent="0.3">
      <c r="A124" s="1285" t="s">
        <v>106</v>
      </c>
      <c r="B124" s="1268" t="s">
        <v>187</v>
      </c>
      <c r="C124" s="1476">
        <f>'KV_1.3.sz.mell.'!C122</f>
        <v>0</v>
      </c>
      <c r="D124" s="723"/>
      <c r="E124" s="723"/>
      <c r="F124" s="723"/>
      <c r="G124" s="723"/>
      <c r="H124" s="723"/>
      <c r="I124" s="408"/>
      <c r="J124" s="717">
        <f t="shared" si="33"/>
        <v>0</v>
      </c>
      <c r="K124" s="718">
        <f t="shared" si="34"/>
        <v>0</v>
      </c>
    </row>
    <row r="125" spans="1:11" ht="12" customHeight="1" x14ac:dyDescent="0.3">
      <c r="A125" s="1285" t="s">
        <v>107</v>
      </c>
      <c r="B125" s="1268" t="s">
        <v>365</v>
      </c>
      <c r="C125" s="1476">
        <f>'KV_1.3.sz.mell.'!C123</f>
        <v>0</v>
      </c>
      <c r="D125" s="723"/>
      <c r="E125" s="723"/>
      <c r="F125" s="723"/>
      <c r="G125" s="723"/>
      <c r="H125" s="723"/>
      <c r="I125" s="408"/>
      <c r="J125" s="717">
        <f t="shared" si="33"/>
        <v>0</v>
      </c>
      <c r="K125" s="718">
        <f t="shared" si="34"/>
        <v>0</v>
      </c>
    </row>
    <row r="126" spans="1:11" ht="12" customHeight="1" x14ac:dyDescent="0.3">
      <c r="A126" s="1285" t="s">
        <v>108</v>
      </c>
      <c r="B126" s="1291" t="s">
        <v>232</v>
      </c>
      <c r="C126" s="1476">
        <f>'KV_1.3.sz.mell.'!C124</f>
        <v>0</v>
      </c>
      <c r="D126" s="723"/>
      <c r="E126" s="723"/>
      <c r="F126" s="723"/>
      <c r="G126" s="723"/>
      <c r="H126" s="723"/>
      <c r="I126" s="408"/>
      <c r="J126" s="717">
        <f t="shared" si="33"/>
        <v>0</v>
      </c>
      <c r="K126" s="718">
        <f t="shared" si="34"/>
        <v>0</v>
      </c>
    </row>
    <row r="127" spans="1:11" ht="12" customHeight="1" x14ac:dyDescent="0.3">
      <c r="A127" s="1285" t="s">
        <v>117</v>
      </c>
      <c r="B127" s="1289" t="s">
        <v>428</v>
      </c>
      <c r="C127" s="1476">
        <f>'KV_1.3.sz.mell.'!C125</f>
        <v>0</v>
      </c>
      <c r="D127" s="723"/>
      <c r="E127" s="723"/>
      <c r="F127" s="723"/>
      <c r="G127" s="723"/>
      <c r="H127" s="723"/>
      <c r="I127" s="408"/>
      <c r="J127" s="717">
        <f t="shared" si="33"/>
        <v>0</v>
      </c>
      <c r="K127" s="718">
        <f t="shared" si="34"/>
        <v>0</v>
      </c>
    </row>
    <row r="128" spans="1:11" ht="12" customHeight="1" x14ac:dyDescent="0.3">
      <c r="A128" s="1285" t="s">
        <v>119</v>
      </c>
      <c r="B128" s="1322" t="s">
        <v>370</v>
      </c>
      <c r="C128" s="1476">
        <f>'KV_1.3.sz.mell.'!C126</f>
        <v>0</v>
      </c>
      <c r="D128" s="723"/>
      <c r="E128" s="723"/>
      <c r="F128" s="723"/>
      <c r="G128" s="723"/>
      <c r="H128" s="723"/>
      <c r="I128" s="408"/>
      <c r="J128" s="717">
        <f t="shared" si="33"/>
        <v>0</v>
      </c>
      <c r="K128" s="718">
        <f t="shared" si="34"/>
        <v>0</v>
      </c>
    </row>
    <row r="129" spans="1:11" x14ac:dyDescent="0.3">
      <c r="A129" s="1285" t="s">
        <v>188</v>
      </c>
      <c r="B129" s="1319" t="s">
        <v>353</v>
      </c>
      <c r="C129" s="1476">
        <f>'KV_1.3.sz.mell.'!C127</f>
        <v>0</v>
      </c>
      <c r="D129" s="723"/>
      <c r="E129" s="723"/>
      <c r="F129" s="723"/>
      <c r="G129" s="723"/>
      <c r="H129" s="723"/>
      <c r="I129" s="408"/>
      <c r="J129" s="717">
        <f t="shared" si="33"/>
        <v>0</v>
      </c>
      <c r="K129" s="718">
        <f t="shared" si="34"/>
        <v>0</v>
      </c>
    </row>
    <row r="130" spans="1:11" ht="12" customHeight="1" x14ac:dyDescent="0.3">
      <c r="A130" s="1285" t="s">
        <v>189</v>
      </c>
      <c r="B130" s="1319" t="s">
        <v>369</v>
      </c>
      <c r="C130" s="1476">
        <f>'KV_1.3.sz.mell.'!C128</f>
        <v>0</v>
      </c>
      <c r="D130" s="723"/>
      <c r="E130" s="723"/>
      <c r="F130" s="723"/>
      <c r="G130" s="723"/>
      <c r="H130" s="723"/>
      <c r="I130" s="408"/>
      <c r="J130" s="717">
        <f t="shared" si="33"/>
        <v>0</v>
      </c>
      <c r="K130" s="718">
        <f t="shared" si="34"/>
        <v>0</v>
      </c>
    </row>
    <row r="131" spans="1:11" ht="12" customHeight="1" x14ac:dyDescent="0.3">
      <c r="A131" s="1285" t="s">
        <v>190</v>
      </c>
      <c r="B131" s="1319" t="s">
        <v>368</v>
      </c>
      <c r="C131" s="1476">
        <f>'KV_1.3.sz.mell.'!C129</f>
        <v>0</v>
      </c>
      <c r="D131" s="723"/>
      <c r="E131" s="723"/>
      <c r="F131" s="723"/>
      <c r="G131" s="723"/>
      <c r="H131" s="723"/>
      <c r="I131" s="408"/>
      <c r="J131" s="717">
        <f t="shared" si="33"/>
        <v>0</v>
      </c>
      <c r="K131" s="718">
        <f t="shared" si="34"/>
        <v>0</v>
      </c>
    </row>
    <row r="132" spans="1:11" ht="12" customHeight="1" x14ac:dyDescent="0.3">
      <c r="A132" s="1285" t="s">
        <v>361</v>
      </c>
      <c r="B132" s="1319" t="s">
        <v>356</v>
      </c>
      <c r="C132" s="1476">
        <f>'KV_1.3.sz.mell.'!C130</f>
        <v>0</v>
      </c>
      <c r="D132" s="723"/>
      <c r="E132" s="723"/>
      <c r="F132" s="723"/>
      <c r="G132" s="723"/>
      <c r="H132" s="723"/>
      <c r="I132" s="408"/>
      <c r="J132" s="717">
        <f t="shared" si="33"/>
        <v>0</v>
      </c>
      <c r="K132" s="718">
        <f t="shared" si="34"/>
        <v>0</v>
      </c>
    </row>
    <row r="133" spans="1:11" ht="12" customHeight="1" x14ac:dyDescent="0.3">
      <c r="A133" s="1285" t="s">
        <v>362</v>
      </c>
      <c r="B133" s="1319" t="s">
        <v>367</v>
      </c>
      <c r="C133" s="1476">
        <f>'KV_1.3.sz.mell.'!C131</f>
        <v>0</v>
      </c>
      <c r="D133" s="723"/>
      <c r="E133" s="723"/>
      <c r="F133" s="723"/>
      <c r="G133" s="723"/>
      <c r="H133" s="723"/>
      <c r="I133" s="408"/>
      <c r="J133" s="717">
        <f t="shared" si="33"/>
        <v>0</v>
      </c>
      <c r="K133" s="718">
        <f t="shared" si="34"/>
        <v>0</v>
      </c>
    </row>
    <row r="134" spans="1:11" ht="16.2" thickBot="1" x14ac:dyDescent="0.35">
      <c r="A134" s="1320" t="s">
        <v>363</v>
      </c>
      <c r="B134" s="1319" t="s">
        <v>366</v>
      </c>
      <c r="C134" s="1477">
        <f>'KV_1.3.sz.mell.'!C132</f>
        <v>0</v>
      </c>
      <c r="D134" s="724"/>
      <c r="E134" s="724"/>
      <c r="F134" s="724"/>
      <c r="G134" s="724"/>
      <c r="H134" s="724"/>
      <c r="I134" s="410"/>
      <c r="J134" s="719">
        <f t="shared" si="33"/>
        <v>0</v>
      </c>
      <c r="K134" s="720">
        <f t="shared" si="34"/>
        <v>0</v>
      </c>
    </row>
    <row r="135" spans="1:11" ht="12" customHeight="1" thickBot="1" x14ac:dyDescent="0.35">
      <c r="A135" s="1283" t="s">
        <v>20</v>
      </c>
      <c r="B135" s="1269" t="s">
        <v>448</v>
      </c>
      <c r="C135" s="725">
        <f>'KV_1.3.sz.mell.'!C133</f>
        <v>0</v>
      </c>
      <c r="D135" s="725">
        <f t="shared" ref="D135:K135" si="35">+D100+D121</f>
        <v>0</v>
      </c>
      <c r="E135" s="725">
        <f t="shared" si="35"/>
        <v>0</v>
      </c>
      <c r="F135" s="725">
        <f t="shared" si="35"/>
        <v>0</v>
      </c>
      <c r="G135" s="725">
        <f t="shared" si="35"/>
        <v>0</v>
      </c>
      <c r="H135" s="725">
        <f t="shared" si="35"/>
        <v>0</v>
      </c>
      <c r="I135" s="407">
        <f t="shared" si="35"/>
        <v>0</v>
      </c>
      <c r="J135" s="407">
        <f t="shared" si="35"/>
        <v>0</v>
      </c>
      <c r="K135" s="273">
        <f t="shared" si="35"/>
        <v>0</v>
      </c>
    </row>
    <row r="136" spans="1:11" ht="12" customHeight="1" thickBot="1" x14ac:dyDescent="0.35">
      <c r="A136" s="1283" t="s">
        <v>21</v>
      </c>
      <c r="B136" s="1269" t="s">
        <v>766</v>
      </c>
      <c r="C136" s="725">
        <f>'KV_1.3.sz.mell.'!C134</f>
        <v>0</v>
      </c>
      <c r="D136" s="725">
        <f t="shared" ref="D136:K136" si="36">+D137+D138+D139</f>
        <v>0</v>
      </c>
      <c r="E136" s="725">
        <f t="shared" si="36"/>
        <v>0</v>
      </c>
      <c r="F136" s="725">
        <f t="shared" si="36"/>
        <v>0</v>
      </c>
      <c r="G136" s="725">
        <f t="shared" si="36"/>
        <v>0</v>
      </c>
      <c r="H136" s="725">
        <f t="shared" si="36"/>
        <v>0</v>
      </c>
      <c r="I136" s="407">
        <f t="shared" si="36"/>
        <v>0</v>
      </c>
      <c r="J136" s="407">
        <f t="shared" si="36"/>
        <v>0</v>
      </c>
      <c r="K136" s="273">
        <f t="shared" si="36"/>
        <v>0</v>
      </c>
    </row>
    <row r="137" spans="1:11" ht="12" customHeight="1" x14ac:dyDescent="0.3">
      <c r="A137" s="1285" t="s">
        <v>268</v>
      </c>
      <c r="B137" s="1268" t="s">
        <v>456</v>
      </c>
      <c r="C137" s="1476">
        <f>'KV_1.3.sz.mell.'!C135</f>
        <v>0</v>
      </c>
      <c r="D137" s="723"/>
      <c r="E137" s="723"/>
      <c r="F137" s="723"/>
      <c r="G137" s="723"/>
      <c r="H137" s="723"/>
      <c r="I137" s="408"/>
      <c r="J137" s="699">
        <f>D137+E137+F137+G137+H137+I137</f>
        <v>0</v>
      </c>
      <c r="K137" s="718">
        <f>C137+J137</f>
        <v>0</v>
      </c>
    </row>
    <row r="138" spans="1:11" ht="12" customHeight="1" x14ac:dyDescent="0.3">
      <c r="A138" s="1285" t="s">
        <v>269</v>
      </c>
      <c r="B138" s="1268" t="s">
        <v>457</v>
      </c>
      <c r="C138" s="1476">
        <f>'KV_1.3.sz.mell.'!C136</f>
        <v>0</v>
      </c>
      <c r="D138" s="723"/>
      <c r="E138" s="723"/>
      <c r="F138" s="723"/>
      <c r="G138" s="723"/>
      <c r="H138" s="723"/>
      <c r="I138" s="408"/>
      <c r="J138" s="699">
        <f>D138+E138+F138+G138+H138+I138</f>
        <v>0</v>
      </c>
      <c r="K138" s="718">
        <f>C138+J138</f>
        <v>0</v>
      </c>
    </row>
    <row r="139" spans="1:11" ht="12" customHeight="1" thickBot="1" x14ac:dyDescent="0.35">
      <c r="A139" s="1320" t="s">
        <v>270</v>
      </c>
      <c r="B139" s="1268" t="s">
        <v>458</v>
      </c>
      <c r="C139" s="1476">
        <f>'KV_1.3.sz.mell.'!C137</f>
        <v>0</v>
      </c>
      <c r="D139" s="723"/>
      <c r="E139" s="723"/>
      <c r="F139" s="723"/>
      <c r="G139" s="723"/>
      <c r="H139" s="723"/>
      <c r="I139" s="408"/>
      <c r="J139" s="699">
        <f>D139+E139+F139+G139+H139+I139</f>
        <v>0</v>
      </c>
      <c r="K139" s="718">
        <f>C139+J139</f>
        <v>0</v>
      </c>
    </row>
    <row r="140" spans="1:11" ht="12" customHeight="1" thickBot="1" x14ac:dyDescent="0.35">
      <c r="A140" s="1283" t="s">
        <v>22</v>
      </c>
      <c r="B140" s="1269" t="s">
        <v>450</v>
      </c>
      <c r="C140" s="725">
        <f>'KV_1.3.sz.mell.'!C138</f>
        <v>0</v>
      </c>
      <c r="D140" s="725">
        <f t="shared" ref="D140:K140" si="37">SUM(D141:D146)</f>
        <v>0</v>
      </c>
      <c r="E140" s="725">
        <f t="shared" si="37"/>
        <v>0</v>
      </c>
      <c r="F140" s="725">
        <f t="shared" si="37"/>
        <v>0</v>
      </c>
      <c r="G140" s="725">
        <f t="shared" si="37"/>
        <v>0</v>
      </c>
      <c r="H140" s="725">
        <f t="shared" si="37"/>
        <v>0</v>
      </c>
      <c r="I140" s="407">
        <f t="shared" si="37"/>
        <v>0</v>
      </c>
      <c r="J140" s="407">
        <f t="shared" si="37"/>
        <v>0</v>
      </c>
      <c r="K140" s="273">
        <f t="shared" si="37"/>
        <v>0</v>
      </c>
    </row>
    <row r="141" spans="1:11" ht="12" customHeight="1" x14ac:dyDescent="0.3">
      <c r="A141" s="1285" t="s">
        <v>91</v>
      </c>
      <c r="B141" s="1267" t="s">
        <v>459</v>
      </c>
      <c r="C141" s="1476">
        <f>'KV_1.3.sz.mell.'!C139</f>
        <v>0</v>
      </c>
      <c r="D141" s="723"/>
      <c r="E141" s="723"/>
      <c r="F141" s="723"/>
      <c r="G141" s="723"/>
      <c r="H141" s="723"/>
      <c r="I141" s="408"/>
      <c r="J141" s="717">
        <f t="shared" ref="J141:J146" si="38">D141+E141+F141+G141+H141+I141</f>
        <v>0</v>
      </c>
      <c r="K141" s="718">
        <f t="shared" ref="K141:K146" si="39">C141+J141</f>
        <v>0</v>
      </c>
    </row>
    <row r="142" spans="1:11" ht="12" customHeight="1" x14ac:dyDescent="0.3">
      <c r="A142" s="1285" t="s">
        <v>92</v>
      </c>
      <c r="B142" s="1267" t="s">
        <v>451</v>
      </c>
      <c r="C142" s="1476">
        <f>'KV_1.3.sz.mell.'!C140</f>
        <v>0</v>
      </c>
      <c r="D142" s="723"/>
      <c r="E142" s="723"/>
      <c r="F142" s="723"/>
      <c r="G142" s="723"/>
      <c r="H142" s="723"/>
      <c r="I142" s="408"/>
      <c r="J142" s="717">
        <f t="shared" si="38"/>
        <v>0</v>
      </c>
      <c r="K142" s="718">
        <f t="shared" si="39"/>
        <v>0</v>
      </c>
    </row>
    <row r="143" spans="1:11" ht="12" customHeight="1" x14ac:dyDescent="0.3">
      <c r="A143" s="1285" t="s">
        <v>93</v>
      </c>
      <c r="B143" s="1267" t="s">
        <v>452</v>
      </c>
      <c r="C143" s="1476">
        <f>'KV_1.3.sz.mell.'!C141</f>
        <v>0</v>
      </c>
      <c r="D143" s="723"/>
      <c r="E143" s="723"/>
      <c r="F143" s="723"/>
      <c r="G143" s="723"/>
      <c r="H143" s="723"/>
      <c r="I143" s="408"/>
      <c r="J143" s="717">
        <f t="shared" si="38"/>
        <v>0</v>
      </c>
      <c r="K143" s="718">
        <f t="shared" si="39"/>
        <v>0</v>
      </c>
    </row>
    <row r="144" spans="1:11" ht="12" customHeight="1" x14ac:dyDescent="0.3">
      <c r="A144" s="1285" t="s">
        <v>175</v>
      </c>
      <c r="B144" s="1267" t="s">
        <v>453</v>
      </c>
      <c r="C144" s="1476">
        <f>'KV_1.3.sz.mell.'!C142</f>
        <v>0</v>
      </c>
      <c r="D144" s="723"/>
      <c r="E144" s="723"/>
      <c r="F144" s="723"/>
      <c r="G144" s="723"/>
      <c r="H144" s="723"/>
      <c r="I144" s="408"/>
      <c r="J144" s="717">
        <f t="shared" si="38"/>
        <v>0</v>
      </c>
      <c r="K144" s="718">
        <f t="shared" si="39"/>
        <v>0</v>
      </c>
    </row>
    <row r="145" spans="1:15" ht="12" customHeight="1" x14ac:dyDescent="0.3">
      <c r="A145" s="1285" t="s">
        <v>176</v>
      </c>
      <c r="B145" s="1267" t="s">
        <v>454</v>
      </c>
      <c r="C145" s="1476">
        <f>'KV_1.3.sz.mell.'!C143</f>
        <v>0</v>
      </c>
      <c r="D145" s="723"/>
      <c r="E145" s="723"/>
      <c r="F145" s="723"/>
      <c r="G145" s="723"/>
      <c r="H145" s="723"/>
      <c r="I145" s="408"/>
      <c r="J145" s="717">
        <f t="shared" si="38"/>
        <v>0</v>
      </c>
      <c r="K145" s="718">
        <f t="shared" si="39"/>
        <v>0</v>
      </c>
    </row>
    <row r="146" spans="1:15" ht="12" customHeight="1" thickBot="1" x14ac:dyDescent="0.35">
      <c r="A146" s="1320" t="s">
        <v>177</v>
      </c>
      <c r="B146" s="1267" t="s">
        <v>455</v>
      </c>
      <c r="C146" s="1476">
        <f>'KV_1.3.sz.mell.'!C144</f>
        <v>0</v>
      </c>
      <c r="D146" s="723"/>
      <c r="E146" s="723"/>
      <c r="F146" s="723"/>
      <c r="G146" s="723"/>
      <c r="H146" s="723"/>
      <c r="I146" s="408"/>
      <c r="J146" s="717">
        <f t="shared" si="38"/>
        <v>0</v>
      </c>
      <c r="K146" s="718">
        <f t="shared" si="39"/>
        <v>0</v>
      </c>
    </row>
    <row r="147" spans="1:15" ht="12" customHeight="1" thickBot="1" x14ac:dyDescent="0.35">
      <c r="A147" s="1283" t="s">
        <v>23</v>
      </c>
      <c r="B147" s="1269" t="s">
        <v>463</v>
      </c>
      <c r="C147" s="726">
        <f>'KV_1.3.sz.mell.'!C145</f>
        <v>0</v>
      </c>
      <c r="D147" s="726">
        <f t="shared" ref="D147:K147" si="40">+D148+D149+D150+D151</f>
        <v>0</v>
      </c>
      <c r="E147" s="726">
        <f t="shared" si="40"/>
        <v>0</v>
      </c>
      <c r="F147" s="726">
        <f t="shared" si="40"/>
        <v>0</v>
      </c>
      <c r="G147" s="726">
        <f t="shared" si="40"/>
        <v>0</v>
      </c>
      <c r="H147" s="726">
        <f t="shared" si="40"/>
        <v>0</v>
      </c>
      <c r="I147" s="414">
        <f t="shared" si="40"/>
        <v>0</v>
      </c>
      <c r="J147" s="414">
        <f t="shared" si="40"/>
        <v>0</v>
      </c>
      <c r="K147" s="457">
        <f t="shared" si="40"/>
        <v>0</v>
      </c>
    </row>
    <row r="148" spans="1:15" ht="12" customHeight="1" x14ac:dyDescent="0.3">
      <c r="A148" s="1285" t="s">
        <v>94</v>
      </c>
      <c r="B148" s="1267" t="s">
        <v>371</v>
      </c>
      <c r="C148" s="1476">
        <f>'KV_1.3.sz.mell.'!C146</f>
        <v>0</v>
      </c>
      <c r="D148" s="723"/>
      <c r="E148" s="723"/>
      <c r="F148" s="723"/>
      <c r="G148" s="723"/>
      <c r="H148" s="723"/>
      <c r="I148" s="408"/>
      <c r="J148" s="717">
        <f>D148+E148+F148+G148+H148+I148</f>
        <v>0</v>
      </c>
      <c r="K148" s="718">
        <f>C148+J148</f>
        <v>0</v>
      </c>
    </row>
    <row r="149" spans="1:15" ht="12" customHeight="1" x14ac:dyDescent="0.3">
      <c r="A149" s="1285" t="s">
        <v>95</v>
      </c>
      <c r="B149" s="1267" t="s">
        <v>372</v>
      </c>
      <c r="C149" s="1476">
        <f>'KV_1.3.sz.mell.'!C147</f>
        <v>0</v>
      </c>
      <c r="D149" s="723"/>
      <c r="E149" s="723"/>
      <c r="F149" s="723"/>
      <c r="G149" s="723"/>
      <c r="H149" s="723"/>
      <c r="I149" s="408"/>
      <c r="J149" s="717">
        <f>D149+E149+F149+G149+H149+I149</f>
        <v>0</v>
      </c>
      <c r="K149" s="718">
        <f>C149+J149</f>
        <v>0</v>
      </c>
    </row>
    <row r="150" spans="1:15" ht="12" customHeight="1" x14ac:dyDescent="0.3">
      <c r="A150" s="1285" t="s">
        <v>288</v>
      </c>
      <c r="B150" s="1267" t="s">
        <v>464</v>
      </c>
      <c r="C150" s="1476">
        <f>'KV_1.3.sz.mell.'!C148</f>
        <v>0</v>
      </c>
      <c r="D150" s="723"/>
      <c r="E150" s="723"/>
      <c r="F150" s="723"/>
      <c r="G150" s="723"/>
      <c r="H150" s="723"/>
      <c r="I150" s="408"/>
      <c r="J150" s="717">
        <f>D150+E150+F150+G150+H150+I150</f>
        <v>0</v>
      </c>
      <c r="K150" s="718">
        <f>C150+J150</f>
        <v>0</v>
      </c>
    </row>
    <row r="151" spans="1:15" ht="12" customHeight="1" thickBot="1" x14ac:dyDescent="0.35">
      <c r="A151" s="1320" t="s">
        <v>289</v>
      </c>
      <c r="B151" s="1264" t="s">
        <v>390</v>
      </c>
      <c r="C151" s="1476">
        <f>'KV_1.3.sz.mell.'!C149</f>
        <v>0</v>
      </c>
      <c r="D151" s="723"/>
      <c r="E151" s="723"/>
      <c r="F151" s="723"/>
      <c r="G151" s="723"/>
      <c r="H151" s="723"/>
      <c r="I151" s="408"/>
      <c r="J151" s="717">
        <f>D151+E151+F151+G151+H151+I151</f>
        <v>0</v>
      </c>
      <c r="K151" s="718">
        <f>C151+J151</f>
        <v>0</v>
      </c>
    </row>
    <row r="152" spans="1:15" ht="12" customHeight="1" thickBot="1" x14ac:dyDescent="0.35">
      <c r="A152" s="1283" t="s">
        <v>24</v>
      </c>
      <c r="B152" s="1269" t="s">
        <v>465</v>
      </c>
      <c r="C152" s="727">
        <f>'KV_1.3.sz.mell.'!C150</f>
        <v>0</v>
      </c>
      <c r="D152" s="727">
        <f t="shared" ref="D152:K152" si="41">SUM(D153:D157)</f>
        <v>0</v>
      </c>
      <c r="E152" s="727">
        <f t="shared" si="41"/>
        <v>0</v>
      </c>
      <c r="F152" s="727">
        <f t="shared" si="41"/>
        <v>0</v>
      </c>
      <c r="G152" s="727">
        <f t="shared" si="41"/>
        <v>0</v>
      </c>
      <c r="H152" s="727">
        <f t="shared" si="41"/>
        <v>0</v>
      </c>
      <c r="I152" s="511">
        <f t="shared" si="41"/>
        <v>0</v>
      </c>
      <c r="J152" s="511">
        <f t="shared" si="41"/>
        <v>0</v>
      </c>
      <c r="K152" s="505">
        <f t="shared" si="41"/>
        <v>0</v>
      </c>
    </row>
    <row r="153" spans="1:15" ht="12" customHeight="1" x14ac:dyDescent="0.3">
      <c r="A153" s="1285" t="s">
        <v>96</v>
      </c>
      <c r="B153" s="1267" t="s">
        <v>460</v>
      </c>
      <c r="C153" s="1476">
        <f>'KV_1.3.sz.mell.'!C151</f>
        <v>0</v>
      </c>
      <c r="D153" s="723"/>
      <c r="E153" s="723"/>
      <c r="F153" s="723"/>
      <c r="G153" s="723"/>
      <c r="H153" s="723"/>
      <c r="I153" s="408"/>
      <c r="J153" s="717">
        <f t="shared" ref="J153:J159" si="42">D153+E153+F153+G153+H153+I153</f>
        <v>0</v>
      </c>
      <c r="K153" s="718">
        <f t="shared" ref="K153:K159" si="43">C153+J153</f>
        <v>0</v>
      </c>
    </row>
    <row r="154" spans="1:15" ht="12" customHeight="1" x14ac:dyDescent="0.3">
      <c r="A154" s="1285" t="s">
        <v>97</v>
      </c>
      <c r="B154" s="1267" t="s">
        <v>467</v>
      </c>
      <c r="C154" s="1476">
        <f>'KV_1.3.sz.mell.'!C152</f>
        <v>0</v>
      </c>
      <c r="D154" s="723"/>
      <c r="E154" s="723"/>
      <c r="F154" s="723"/>
      <c r="G154" s="723"/>
      <c r="H154" s="723"/>
      <c r="I154" s="408"/>
      <c r="J154" s="717">
        <f t="shared" si="42"/>
        <v>0</v>
      </c>
      <c r="K154" s="718">
        <f t="shared" si="43"/>
        <v>0</v>
      </c>
    </row>
    <row r="155" spans="1:15" ht="12" customHeight="1" x14ac:dyDescent="0.3">
      <c r="A155" s="1285" t="s">
        <v>300</v>
      </c>
      <c r="B155" s="1267" t="s">
        <v>462</v>
      </c>
      <c r="C155" s="1476">
        <f>'KV_1.3.sz.mell.'!C153</f>
        <v>0</v>
      </c>
      <c r="D155" s="723"/>
      <c r="E155" s="723"/>
      <c r="F155" s="723"/>
      <c r="G155" s="723"/>
      <c r="H155" s="723"/>
      <c r="I155" s="408"/>
      <c r="J155" s="717">
        <f t="shared" si="42"/>
        <v>0</v>
      </c>
      <c r="K155" s="718">
        <f t="shared" si="43"/>
        <v>0</v>
      </c>
    </row>
    <row r="156" spans="1:15" ht="12" customHeight="1" x14ac:dyDescent="0.3">
      <c r="A156" s="1285" t="s">
        <v>301</v>
      </c>
      <c r="B156" s="1267" t="s">
        <v>468</v>
      </c>
      <c r="C156" s="1476">
        <f>'KV_1.3.sz.mell.'!C154</f>
        <v>0</v>
      </c>
      <c r="D156" s="723"/>
      <c r="E156" s="723"/>
      <c r="F156" s="723"/>
      <c r="G156" s="723"/>
      <c r="H156" s="723"/>
      <c r="I156" s="408"/>
      <c r="J156" s="717">
        <f t="shared" si="42"/>
        <v>0</v>
      </c>
      <c r="K156" s="718">
        <f t="shared" si="43"/>
        <v>0</v>
      </c>
    </row>
    <row r="157" spans="1:15" ht="12" customHeight="1" thickBot="1" x14ac:dyDescent="0.35">
      <c r="A157" s="1285" t="s">
        <v>466</v>
      </c>
      <c r="B157" s="1267" t="s">
        <v>469</v>
      </c>
      <c r="C157" s="1476">
        <f>'KV_1.3.sz.mell.'!C155</f>
        <v>0</v>
      </c>
      <c r="D157" s="723"/>
      <c r="E157" s="724"/>
      <c r="F157" s="724"/>
      <c r="G157" s="724"/>
      <c r="H157" s="724"/>
      <c r="I157" s="410"/>
      <c r="J157" s="719">
        <f t="shared" si="42"/>
        <v>0</v>
      </c>
      <c r="K157" s="720">
        <f t="shared" si="43"/>
        <v>0</v>
      </c>
    </row>
    <row r="158" spans="1:15" ht="12" customHeight="1" thickBot="1" x14ac:dyDescent="0.35">
      <c r="A158" s="1283" t="s">
        <v>25</v>
      </c>
      <c r="B158" s="1269" t="s">
        <v>470</v>
      </c>
      <c r="C158" s="727">
        <f>'KV_1.3.sz.mell.'!C156</f>
        <v>0</v>
      </c>
      <c r="D158" s="728"/>
      <c r="E158" s="728"/>
      <c r="F158" s="728"/>
      <c r="G158" s="728"/>
      <c r="H158" s="728"/>
      <c r="I158" s="512"/>
      <c r="J158" s="511">
        <f t="shared" si="42"/>
        <v>0</v>
      </c>
      <c r="K158" s="729">
        <f t="shared" si="43"/>
        <v>0</v>
      </c>
    </row>
    <row r="159" spans="1:15" ht="12" customHeight="1" thickBot="1" x14ac:dyDescent="0.35">
      <c r="A159" s="1283" t="s">
        <v>26</v>
      </c>
      <c r="B159" s="1269" t="s">
        <v>471</v>
      </c>
      <c r="C159" s="727">
        <f>'KV_1.3.sz.mell.'!C157</f>
        <v>0</v>
      </c>
      <c r="D159" s="728"/>
      <c r="E159" s="730"/>
      <c r="F159" s="730"/>
      <c r="G159" s="730"/>
      <c r="H159" s="730"/>
      <c r="I159" s="731"/>
      <c r="J159" s="732">
        <f t="shared" si="42"/>
        <v>0</v>
      </c>
      <c r="K159" s="700">
        <f t="shared" si="43"/>
        <v>0</v>
      </c>
    </row>
    <row r="160" spans="1:15" ht="15.15" customHeight="1" thickBot="1" x14ac:dyDescent="0.35">
      <c r="A160" s="1283" t="s">
        <v>27</v>
      </c>
      <c r="B160" s="1269" t="s">
        <v>473</v>
      </c>
      <c r="C160" s="733">
        <f>'KV_1.3.sz.mell.'!C158</f>
        <v>0</v>
      </c>
      <c r="D160" s="733">
        <f t="shared" ref="D160:K160" si="44">+D136+D140+D147+D152+D158+D159</f>
        <v>0</v>
      </c>
      <c r="E160" s="733">
        <f t="shared" si="44"/>
        <v>0</v>
      </c>
      <c r="F160" s="733">
        <f t="shared" si="44"/>
        <v>0</v>
      </c>
      <c r="G160" s="733">
        <f t="shared" si="44"/>
        <v>0</v>
      </c>
      <c r="H160" s="733">
        <f t="shared" si="44"/>
        <v>0</v>
      </c>
      <c r="I160" s="513">
        <f t="shared" si="44"/>
        <v>0</v>
      </c>
      <c r="J160" s="513">
        <f t="shared" si="44"/>
        <v>0</v>
      </c>
      <c r="K160" s="507">
        <f t="shared" si="44"/>
        <v>0</v>
      </c>
      <c r="L160" s="1355"/>
      <c r="M160" s="1356"/>
      <c r="N160" s="1356"/>
      <c r="O160" s="1356"/>
    </row>
    <row r="161" spans="1:11" s="1308" customFormat="1" ht="12.9" customHeight="1" thickBot="1" x14ac:dyDescent="0.3">
      <c r="A161" s="1323" t="s">
        <v>28</v>
      </c>
      <c r="B161" s="1324" t="s">
        <v>472</v>
      </c>
      <c r="C161" s="733">
        <f>'KV_1.3.sz.mell.'!C159</f>
        <v>0</v>
      </c>
      <c r="D161" s="733">
        <f t="shared" ref="D161:K161" si="45">+D135+D160</f>
        <v>0</v>
      </c>
      <c r="E161" s="733">
        <f t="shared" si="45"/>
        <v>0</v>
      </c>
      <c r="F161" s="733">
        <f t="shared" si="45"/>
        <v>0</v>
      </c>
      <c r="G161" s="733">
        <f t="shared" si="45"/>
        <v>0</v>
      </c>
      <c r="H161" s="733">
        <f t="shared" si="45"/>
        <v>0</v>
      </c>
      <c r="I161" s="513">
        <f t="shared" si="45"/>
        <v>0</v>
      </c>
      <c r="J161" s="513">
        <f t="shared" si="45"/>
        <v>0</v>
      </c>
      <c r="K161" s="507">
        <f t="shared" si="45"/>
        <v>0</v>
      </c>
    </row>
    <row r="162" spans="1:11" ht="14.1" customHeight="1" x14ac:dyDescent="0.3">
      <c r="C162" s="681">
        <f>'KV_1.3.sz.mell.'!C160</f>
        <v>0</v>
      </c>
      <c r="D162" s="681"/>
      <c r="E162" s="681"/>
      <c r="F162" s="681"/>
      <c r="G162" s="681"/>
      <c r="H162" s="681"/>
      <c r="I162" s="681"/>
      <c r="J162" s="681"/>
      <c r="K162" s="681">
        <f>K93-K161</f>
        <v>0</v>
      </c>
    </row>
    <row r="163" spans="1:11" x14ac:dyDescent="0.3">
      <c r="A163" s="1709" t="s">
        <v>373</v>
      </c>
      <c r="B163" s="1709"/>
      <c r="C163" s="1709"/>
      <c r="D163" s="1709"/>
      <c r="E163" s="1709"/>
      <c r="F163" s="1709"/>
      <c r="G163" s="1709"/>
      <c r="H163" s="1709"/>
      <c r="I163" s="1709"/>
      <c r="J163" s="1709"/>
      <c r="K163" s="1709"/>
    </row>
    <row r="164" spans="1:11" ht="15.15" customHeight="1" thickBot="1" x14ac:dyDescent="0.35">
      <c r="A164" s="1595" t="s">
        <v>154</v>
      </c>
      <c r="B164" s="1595"/>
      <c r="C164" s="1358"/>
      <c r="K164" s="1358" t="str">
        <f>K96</f>
        <v>Forintban!</v>
      </c>
    </row>
    <row r="165" spans="1:11" ht="25.5" customHeight="1" thickBot="1" x14ac:dyDescent="0.35">
      <c r="A165" s="1283">
        <v>1</v>
      </c>
      <c r="B165" s="1359" t="s">
        <v>474</v>
      </c>
      <c r="C165" s="736">
        <f>+C68-C135</f>
        <v>0</v>
      </c>
      <c r="D165" s="407">
        <f t="shared" ref="D165:K165" si="46">+D68-D135</f>
        <v>0</v>
      </c>
      <c r="E165" s="407">
        <f t="shared" si="46"/>
        <v>0</v>
      </c>
      <c r="F165" s="407">
        <f t="shared" si="46"/>
        <v>0</v>
      </c>
      <c r="G165" s="407">
        <f t="shared" si="46"/>
        <v>0</v>
      </c>
      <c r="H165" s="407">
        <f t="shared" si="46"/>
        <v>0</v>
      </c>
      <c r="I165" s="407">
        <f t="shared" si="46"/>
        <v>0</v>
      </c>
      <c r="J165" s="407">
        <f t="shared" si="46"/>
        <v>0</v>
      </c>
      <c r="K165" s="273">
        <f t="shared" si="46"/>
        <v>0</v>
      </c>
    </row>
    <row r="166" spans="1:11" ht="32.4" customHeight="1" thickBot="1" x14ac:dyDescent="0.35">
      <c r="A166" s="1283" t="s">
        <v>19</v>
      </c>
      <c r="B166" s="1359" t="s">
        <v>480</v>
      </c>
      <c r="C166" s="407">
        <f>+C92-C160</f>
        <v>0</v>
      </c>
      <c r="D166" s="407">
        <f t="shared" ref="D166:K166" si="47">+D92-D160</f>
        <v>0</v>
      </c>
      <c r="E166" s="407">
        <f t="shared" si="47"/>
        <v>0</v>
      </c>
      <c r="F166" s="407">
        <f t="shared" si="47"/>
        <v>0</v>
      </c>
      <c r="G166" s="407">
        <f t="shared" si="47"/>
        <v>0</v>
      </c>
      <c r="H166" s="407">
        <f t="shared" si="47"/>
        <v>0</v>
      </c>
      <c r="I166" s="407">
        <f t="shared" si="47"/>
        <v>0</v>
      </c>
      <c r="J166" s="407">
        <f t="shared" si="47"/>
        <v>0</v>
      </c>
      <c r="K166" s="273">
        <f t="shared" si="47"/>
        <v>0</v>
      </c>
    </row>
  </sheetData>
  <sheetProtection sheet="1"/>
  <mergeCells count="15">
    <mergeCell ref="A8:A9"/>
    <mergeCell ref="B8:B9"/>
    <mergeCell ref="C8:K8"/>
    <mergeCell ref="B1:K1"/>
    <mergeCell ref="A3:K3"/>
    <mergeCell ref="A4:K4"/>
    <mergeCell ref="A6:K6"/>
    <mergeCell ref="A7:B7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3"/>
  </sheetPr>
  <dimension ref="A1:O166"/>
  <sheetViews>
    <sheetView zoomScale="120" zoomScaleNormal="120" zoomScaleSheetLayoutView="100" workbookViewId="0">
      <selection activeCell="K161" sqref="K161"/>
    </sheetView>
  </sheetViews>
  <sheetFormatPr defaultColWidth="9.33203125" defaultRowHeight="15.6" x14ac:dyDescent="0.3"/>
  <cols>
    <col min="1" max="1" width="7.44140625" style="391" customWidth="1"/>
    <col min="2" max="2" width="59.6640625" style="391" customWidth="1"/>
    <col min="3" max="3" width="14.77734375" style="392" customWidth="1"/>
    <col min="4" max="11" width="14.77734375" style="423" customWidth="1"/>
    <col min="12" max="16384" width="9.33203125" style="423"/>
  </cols>
  <sheetData>
    <row r="1" spans="1:11" x14ac:dyDescent="0.3">
      <c r="A1" s="643"/>
      <c r="B1" s="1697" t="str">
        <f>CONCATENATE("1.4. melléklet ",RM_ALAPADATOK!A7," ",RM_ALAPADATOK!B7," ",RM_ALAPADATOK!C7," ",RM_ALAPADATOK!D7," ",RM_ALAPADATOK!E7," ",RM_ALAPADATOK!F7," ",RM_ALAPADATOK!G7," ",RM_ALAPADATOK!H7)</f>
        <v>1.4. melléklet a … / 2019 ( ……. ) önkormányzati rendelethez</v>
      </c>
      <c r="C1" s="1698"/>
      <c r="D1" s="1698"/>
      <c r="E1" s="1698"/>
      <c r="F1" s="1698"/>
      <c r="G1" s="1698"/>
      <c r="H1" s="1698"/>
      <c r="I1" s="1698"/>
      <c r="J1" s="1698"/>
      <c r="K1" s="1698"/>
    </row>
    <row r="2" spans="1:11" x14ac:dyDescent="0.3">
      <c r="A2" s="643"/>
      <c r="B2" s="643"/>
      <c r="C2" s="647"/>
      <c r="D2" s="690"/>
      <c r="E2" s="690"/>
      <c r="F2" s="690"/>
      <c r="G2" s="690"/>
      <c r="H2" s="690"/>
      <c r="I2" s="690"/>
      <c r="J2" s="690"/>
      <c r="K2" s="690"/>
    </row>
    <row r="3" spans="1:11" x14ac:dyDescent="0.3">
      <c r="A3" s="1699" t="str">
        <f>CONCATENATE(RM_ALAPADATOK!A4)</f>
        <v/>
      </c>
      <c r="B3" s="1699"/>
      <c r="C3" s="1700"/>
      <c r="D3" s="1699"/>
      <c r="E3" s="1699"/>
      <c r="F3" s="1699"/>
      <c r="G3" s="1699"/>
      <c r="H3" s="1699"/>
      <c r="I3" s="1699"/>
      <c r="J3" s="1699"/>
      <c r="K3" s="1699"/>
    </row>
    <row r="4" spans="1:11" x14ac:dyDescent="0.3">
      <c r="A4" s="1699" t="s">
        <v>769</v>
      </c>
      <c r="B4" s="1699"/>
      <c r="C4" s="1700"/>
      <c r="D4" s="1699"/>
      <c r="E4" s="1699"/>
      <c r="F4" s="1699"/>
      <c r="G4" s="1699"/>
      <c r="H4" s="1699"/>
      <c r="I4" s="1699"/>
      <c r="J4" s="1699"/>
      <c r="K4" s="1699"/>
    </row>
    <row r="5" spans="1:11" x14ac:dyDescent="0.3">
      <c r="A5" s="643"/>
      <c r="B5" s="643"/>
      <c r="C5" s="647"/>
      <c r="D5" s="690"/>
      <c r="E5" s="690"/>
      <c r="F5" s="690"/>
      <c r="G5" s="690"/>
      <c r="H5" s="690"/>
      <c r="I5" s="690"/>
      <c r="J5" s="690"/>
      <c r="K5" s="690"/>
    </row>
    <row r="6" spans="1:11" ht="15.9" customHeight="1" x14ac:dyDescent="0.3">
      <c r="A6" s="1591" t="s">
        <v>15</v>
      </c>
      <c r="B6" s="1591"/>
      <c r="C6" s="1591"/>
      <c r="D6" s="1591"/>
      <c r="E6" s="1591"/>
      <c r="F6" s="1591"/>
      <c r="G6" s="1591"/>
      <c r="H6" s="1591"/>
      <c r="I6" s="1591"/>
      <c r="J6" s="1591"/>
      <c r="K6" s="1591"/>
    </row>
    <row r="7" spans="1:11" ht="15.9" customHeight="1" thickBot="1" x14ac:dyDescent="0.35">
      <c r="A7" s="1592" t="s">
        <v>152</v>
      </c>
      <c r="B7" s="1592"/>
      <c r="C7" s="691"/>
      <c r="D7" s="690"/>
      <c r="E7" s="690"/>
      <c r="F7" s="690"/>
      <c r="G7" s="690"/>
      <c r="H7" s="690"/>
      <c r="I7" s="690"/>
      <c r="J7" s="690"/>
      <c r="K7" s="691" t="s">
        <v>564</v>
      </c>
    </row>
    <row r="8" spans="1:11" x14ac:dyDescent="0.3">
      <c r="A8" s="1688" t="s">
        <v>69</v>
      </c>
      <c r="B8" s="1690" t="s">
        <v>17</v>
      </c>
      <c r="C8" s="1692" t="str">
        <f>+CONCATENATE(LEFT(RM_ÖSSZEFÜGGÉSEK!A6,4),". évi")</f>
        <v>2019. évi</v>
      </c>
      <c r="D8" s="1693"/>
      <c r="E8" s="1694"/>
      <c r="F8" s="1694"/>
      <c r="G8" s="1694"/>
      <c r="H8" s="1694"/>
      <c r="I8" s="1694"/>
      <c r="J8" s="1694"/>
      <c r="K8" s="1695"/>
    </row>
    <row r="9" spans="1:11" ht="23.4" thickBot="1" x14ac:dyDescent="0.35">
      <c r="A9" s="1689"/>
      <c r="B9" s="1691"/>
      <c r="C9" s="692" t="s">
        <v>759</v>
      </c>
      <c r="D9" s="693" t="str">
        <f>'RM_1.1.sz.mell.'!D9</f>
        <v xml:space="preserve">1 . sz. módosítás </v>
      </c>
      <c r="E9" s="693" t="str">
        <f>'RM_1.1.sz.mell.'!E9</f>
        <v xml:space="preserve">2 . sz. módosítás </v>
      </c>
      <c r="F9" s="693" t="str">
        <f>'RM_1.1.sz.mell.'!F9</f>
        <v xml:space="preserve">… . sz. módosítás </v>
      </c>
      <c r="G9" s="693" t="str">
        <f>'RM_1.1.sz.mell.'!G9</f>
        <v xml:space="preserve">… . sz. módosítás </v>
      </c>
      <c r="H9" s="693" t="str">
        <f>'RM_1.1.sz.mell.'!H9</f>
        <v xml:space="preserve">… . sz. módosítás </v>
      </c>
      <c r="I9" s="693" t="str">
        <f>'RM_1.1.sz.mell.'!I9</f>
        <v xml:space="preserve">… . sz. módosítás </v>
      </c>
      <c r="J9" s="694" t="str">
        <f>'RM_1.1.sz.mell.'!J9</f>
        <v>Módosítások összesen</v>
      </c>
      <c r="K9" s="695" t="str">
        <f>'RM_1.1.sz.mell.'!K9</f>
        <v>1.számú módosítás utáni előirányzat</v>
      </c>
    </row>
    <row r="10" spans="1:11" s="424" customFormat="1" ht="12" customHeight="1" thickBot="1" x14ac:dyDescent="0.25">
      <c r="A10" s="419" t="s">
        <v>493</v>
      </c>
      <c r="B10" s="420" t="s">
        <v>494</v>
      </c>
      <c r="C10" s="696" t="s">
        <v>495</v>
      </c>
      <c r="D10" s="696" t="s">
        <v>497</v>
      </c>
      <c r="E10" s="697" t="s">
        <v>496</v>
      </c>
      <c r="F10" s="697" t="s">
        <v>498</v>
      </c>
      <c r="G10" s="697" t="s">
        <v>499</v>
      </c>
      <c r="H10" s="697" t="s">
        <v>500</v>
      </c>
      <c r="I10" s="697" t="s">
        <v>761</v>
      </c>
      <c r="J10" s="697" t="s">
        <v>762</v>
      </c>
      <c r="K10" s="698" t="s">
        <v>763</v>
      </c>
    </row>
    <row r="11" spans="1:11" s="425" customFormat="1" ht="12" customHeight="1" thickBot="1" x14ac:dyDescent="0.3">
      <c r="A11" s="20" t="s">
        <v>18</v>
      </c>
      <c r="B11" s="21" t="s">
        <v>252</v>
      </c>
      <c r="C11" s="407">
        <f>'KV_1.4.sz.mell.'!C10</f>
        <v>0</v>
      </c>
      <c r="D11" s="407">
        <f t="shared" ref="D11:K11" si="0">+D12+D13+D14+D15+D16+D17</f>
        <v>0</v>
      </c>
      <c r="E11" s="407">
        <f t="shared" si="0"/>
        <v>0</v>
      </c>
      <c r="F11" s="407">
        <f t="shared" si="0"/>
        <v>0</v>
      </c>
      <c r="G11" s="407">
        <f t="shared" si="0"/>
        <v>0</v>
      </c>
      <c r="H11" s="407">
        <f t="shared" si="0"/>
        <v>0</v>
      </c>
      <c r="I11" s="407">
        <f t="shared" si="0"/>
        <v>0</v>
      </c>
      <c r="J11" s="407">
        <f t="shared" si="0"/>
        <v>0</v>
      </c>
      <c r="K11" s="273">
        <f t="shared" si="0"/>
        <v>0</v>
      </c>
    </row>
    <row r="12" spans="1:11" s="425" customFormat="1" ht="12" customHeight="1" x14ac:dyDescent="0.25">
      <c r="A12" s="15" t="s">
        <v>98</v>
      </c>
      <c r="B12" s="426" t="s">
        <v>253</v>
      </c>
      <c r="C12" s="699">
        <f>'KV_1.4.sz.mell.'!C11</f>
        <v>0</v>
      </c>
      <c r="D12" s="409"/>
      <c r="E12" s="409"/>
      <c r="F12" s="409"/>
      <c r="G12" s="409"/>
      <c r="H12" s="409"/>
      <c r="I12" s="409"/>
      <c r="J12" s="699">
        <f t="shared" ref="J12:J17" si="1">D12+E12+F12+G12+H12+I12</f>
        <v>0</v>
      </c>
      <c r="K12" s="700">
        <f t="shared" ref="K12:K17" si="2">C12+J12</f>
        <v>0</v>
      </c>
    </row>
    <row r="13" spans="1:11" s="425" customFormat="1" ht="12" customHeight="1" x14ac:dyDescent="0.25">
      <c r="A13" s="14" t="s">
        <v>99</v>
      </c>
      <c r="B13" s="427" t="s">
        <v>254</v>
      </c>
      <c r="C13" s="717">
        <f>'KV_1.4.sz.mell.'!C12</f>
        <v>0</v>
      </c>
      <c r="D13" s="408"/>
      <c r="E13" s="409"/>
      <c r="F13" s="409"/>
      <c r="G13" s="409"/>
      <c r="H13" s="409"/>
      <c r="I13" s="409"/>
      <c r="J13" s="699">
        <f t="shared" si="1"/>
        <v>0</v>
      </c>
      <c r="K13" s="700">
        <f t="shared" si="2"/>
        <v>0</v>
      </c>
    </row>
    <row r="14" spans="1:11" s="425" customFormat="1" ht="12" customHeight="1" x14ac:dyDescent="0.25">
      <c r="A14" s="14" t="s">
        <v>100</v>
      </c>
      <c r="B14" s="427" t="s">
        <v>255</v>
      </c>
      <c r="C14" s="717">
        <f>'KV_1.4.sz.mell.'!C13</f>
        <v>0</v>
      </c>
      <c r="D14" s="408"/>
      <c r="E14" s="409"/>
      <c r="F14" s="409"/>
      <c r="G14" s="409"/>
      <c r="H14" s="409"/>
      <c r="I14" s="409"/>
      <c r="J14" s="699">
        <f t="shared" si="1"/>
        <v>0</v>
      </c>
      <c r="K14" s="700">
        <f t="shared" si="2"/>
        <v>0</v>
      </c>
    </row>
    <row r="15" spans="1:11" s="425" customFormat="1" ht="12" customHeight="1" x14ac:dyDescent="0.25">
      <c r="A15" s="14" t="s">
        <v>101</v>
      </c>
      <c r="B15" s="427" t="s">
        <v>256</v>
      </c>
      <c r="C15" s="717">
        <f>'KV_1.4.sz.mell.'!C14</f>
        <v>0</v>
      </c>
      <c r="D15" s="408"/>
      <c r="E15" s="409"/>
      <c r="F15" s="409"/>
      <c r="G15" s="409"/>
      <c r="H15" s="409"/>
      <c r="I15" s="409"/>
      <c r="J15" s="699">
        <f t="shared" si="1"/>
        <v>0</v>
      </c>
      <c r="K15" s="700">
        <f t="shared" si="2"/>
        <v>0</v>
      </c>
    </row>
    <row r="16" spans="1:11" s="425" customFormat="1" ht="12" customHeight="1" x14ac:dyDescent="0.25">
      <c r="A16" s="14" t="s">
        <v>148</v>
      </c>
      <c r="B16" s="303" t="s">
        <v>432</v>
      </c>
      <c r="C16" s="717">
        <f>'KV_1.4.sz.mell.'!C15</f>
        <v>0</v>
      </c>
      <c r="D16" s="408"/>
      <c r="E16" s="409"/>
      <c r="F16" s="409"/>
      <c r="G16" s="409"/>
      <c r="H16" s="409"/>
      <c r="I16" s="409"/>
      <c r="J16" s="699">
        <f t="shared" si="1"/>
        <v>0</v>
      </c>
      <c r="K16" s="700">
        <f t="shared" si="2"/>
        <v>0</v>
      </c>
    </row>
    <row r="17" spans="1:11" s="425" customFormat="1" ht="12" customHeight="1" thickBot="1" x14ac:dyDescent="0.3">
      <c r="A17" s="16" t="s">
        <v>102</v>
      </c>
      <c r="B17" s="304" t="s">
        <v>433</v>
      </c>
      <c r="C17" s="717">
        <f>'KV_1.4.sz.mell.'!C16</f>
        <v>0</v>
      </c>
      <c r="D17" s="408"/>
      <c r="E17" s="409"/>
      <c r="F17" s="409"/>
      <c r="G17" s="409"/>
      <c r="H17" s="409"/>
      <c r="I17" s="409"/>
      <c r="J17" s="699">
        <f t="shared" si="1"/>
        <v>0</v>
      </c>
      <c r="K17" s="700">
        <f t="shared" si="2"/>
        <v>0</v>
      </c>
    </row>
    <row r="18" spans="1:11" s="425" customFormat="1" ht="12" customHeight="1" thickBot="1" x14ac:dyDescent="0.3">
      <c r="A18" s="20" t="s">
        <v>19</v>
      </c>
      <c r="B18" s="302" t="s">
        <v>257</v>
      </c>
      <c r="C18" s="407">
        <f>'KV_1.4.sz.mell.'!C17</f>
        <v>0</v>
      </c>
      <c r="D18" s="407">
        <f t="shared" ref="D18:K18" si="3">+D19+D20+D21+D22+D23</f>
        <v>0</v>
      </c>
      <c r="E18" s="407">
        <f t="shared" si="3"/>
        <v>0</v>
      </c>
      <c r="F18" s="407">
        <f t="shared" si="3"/>
        <v>0</v>
      </c>
      <c r="G18" s="407">
        <f t="shared" si="3"/>
        <v>0</v>
      </c>
      <c r="H18" s="407">
        <f t="shared" si="3"/>
        <v>0</v>
      </c>
      <c r="I18" s="407">
        <f t="shared" si="3"/>
        <v>0</v>
      </c>
      <c r="J18" s="407">
        <f t="shared" si="3"/>
        <v>0</v>
      </c>
      <c r="K18" s="273">
        <f t="shared" si="3"/>
        <v>0</v>
      </c>
    </row>
    <row r="19" spans="1:11" s="425" customFormat="1" ht="12" customHeight="1" x14ac:dyDescent="0.25">
      <c r="A19" s="15" t="s">
        <v>104</v>
      </c>
      <c r="B19" s="426" t="s">
        <v>258</v>
      </c>
      <c r="C19" s="699">
        <f>'KV_1.4.sz.mell.'!C18</f>
        <v>0</v>
      </c>
      <c r="D19" s="409"/>
      <c r="E19" s="409"/>
      <c r="F19" s="409"/>
      <c r="G19" s="409"/>
      <c r="H19" s="409"/>
      <c r="I19" s="409"/>
      <c r="J19" s="699">
        <f t="shared" ref="J19:J24" si="4">D19+E19+F19+G19+H19+I19</f>
        <v>0</v>
      </c>
      <c r="K19" s="700">
        <f t="shared" ref="K19:K24" si="5">C19+J19</f>
        <v>0</v>
      </c>
    </row>
    <row r="20" spans="1:11" s="425" customFormat="1" ht="12" customHeight="1" x14ac:dyDescent="0.25">
      <c r="A20" s="14" t="s">
        <v>105</v>
      </c>
      <c r="B20" s="427" t="s">
        <v>259</v>
      </c>
      <c r="C20" s="717">
        <f>'KV_1.4.sz.mell.'!C19</f>
        <v>0</v>
      </c>
      <c r="D20" s="408"/>
      <c r="E20" s="409"/>
      <c r="F20" s="409"/>
      <c r="G20" s="409"/>
      <c r="H20" s="409"/>
      <c r="I20" s="409"/>
      <c r="J20" s="699">
        <f t="shared" si="4"/>
        <v>0</v>
      </c>
      <c r="K20" s="700">
        <f t="shared" si="5"/>
        <v>0</v>
      </c>
    </row>
    <row r="21" spans="1:11" s="425" customFormat="1" ht="12" customHeight="1" x14ac:dyDescent="0.25">
      <c r="A21" s="14" t="s">
        <v>106</v>
      </c>
      <c r="B21" s="427" t="s">
        <v>422</v>
      </c>
      <c r="C21" s="717">
        <f>'KV_1.4.sz.mell.'!C20</f>
        <v>0</v>
      </c>
      <c r="D21" s="408"/>
      <c r="E21" s="409"/>
      <c r="F21" s="409"/>
      <c r="G21" s="409"/>
      <c r="H21" s="409"/>
      <c r="I21" s="409"/>
      <c r="J21" s="699">
        <f t="shared" si="4"/>
        <v>0</v>
      </c>
      <c r="K21" s="700">
        <f t="shared" si="5"/>
        <v>0</v>
      </c>
    </row>
    <row r="22" spans="1:11" s="425" customFormat="1" ht="12" customHeight="1" x14ac:dyDescent="0.25">
      <c r="A22" s="14" t="s">
        <v>107</v>
      </c>
      <c r="B22" s="427" t="s">
        <v>423</v>
      </c>
      <c r="C22" s="717">
        <f>'KV_1.4.sz.mell.'!C21</f>
        <v>0</v>
      </c>
      <c r="D22" s="408"/>
      <c r="E22" s="409"/>
      <c r="F22" s="409"/>
      <c r="G22" s="409"/>
      <c r="H22" s="409"/>
      <c r="I22" s="409"/>
      <c r="J22" s="699">
        <f t="shared" si="4"/>
        <v>0</v>
      </c>
      <c r="K22" s="700">
        <f t="shared" si="5"/>
        <v>0</v>
      </c>
    </row>
    <row r="23" spans="1:11" s="425" customFormat="1" ht="12" customHeight="1" x14ac:dyDescent="0.25">
      <c r="A23" s="14" t="s">
        <v>108</v>
      </c>
      <c r="B23" s="427" t="s">
        <v>260</v>
      </c>
      <c r="C23" s="717">
        <f>'KV_1.4.sz.mell.'!C22</f>
        <v>0</v>
      </c>
      <c r="D23" s="408"/>
      <c r="E23" s="409"/>
      <c r="F23" s="409"/>
      <c r="G23" s="409"/>
      <c r="H23" s="409"/>
      <c r="I23" s="409"/>
      <c r="J23" s="699">
        <f t="shared" si="4"/>
        <v>0</v>
      </c>
      <c r="K23" s="700">
        <f t="shared" si="5"/>
        <v>0</v>
      </c>
    </row>
    <row r="24" spans="1:11" s="425" customFormat="1" ht="12" customHeight="1" thickBot="1" x14ac:dyDescent="0.3">
      <c r="A24" s="16" t="s">
        <v>117</v>
      </c>
      <c r="B24" s="304" t="s">
        <v>261</v>
      </c>
      <c r="C24" s="719">
        <f>'KV_1.4.sz.mell.'!C23</f>
        <v>0</v>
      </c>
      <c r="D24" s="410"/>
      <c r="E24" s="701"/>
      <c r="F24" s="701"/>
      <c r="G24" s="701"/>
      <c r="H24" s="701"/>
      <c r="I24" s="701"/>
      <c r="J24" s="699">
        <f t="shared" si="4"/>
        <v>0</v>
      </c>
      <c r="K24" s="700">
        <f t="shared" si="5"/>
        <v>0</v>
      </c>
    </row>
    <row r="25" spans="1:11" s="425" customFormat="1" ht="12" customHeight="1" thickBot="1" x14ac:dyDescent="0.3">
      <c r="A25" s="20" t="s">
        <v>20</v>
      </c>
      <c r="B25" s="21" t="s">
        <v>262</v>
      </c>
      <c r="C25" s="407">
        <f>'KV_1.4.sz.mell.'!C24</f>
        <v>0</v>
      </c>
      <c r="D25" s="407">
        <f t="shared" ref="D25:K25" si="6">+D26+D27+D28+D29+D30</f>
        <v>0</v>
      </c>
      <c r="E25" s="407">
        <f t="shared" si="6"/>
        <v>0</v>
      </c>
      <c r="F25" s="407">
        <f t="shared" si="6"/>
        <v>0</v>
      </c>
      <c r="G25" s="407">
        <f t="shared" si="6"/>
        <v>0</v>
      </c>
      <c r="H25" s="407">
        <f t="shared" si="6"/>
        <v>0</v>
      </c>
      <c r="I25" s="407">
        <f t="shared" si="6"/>
        <v>0</v>
      </c>
      <c r="J25" s="407">
        <f t="shared" si="6"/>
        <v>0</v>
      </c>
      <c r="K25" s="273">
        <f t="shared" si="6"/>
        <v>0</v>
      </c>
    </row>
    <row r="26" spans="1:11" s="425" customFormat="1" ht="12" customHeight="1" x14ac:dyDescent="0.25">
      <c r="A26" s="15" t="s">
        <v>87</v>
      </c>
      <c r="B26" s="426" t="s">
        <v>263</v>
      </c>
      <c r="C26" s="699">
        <f>'KV_1.4.sz.mell.'!C25</f>
        <v>0</v>
      </c>
      <c r="D26" s="409"/>
      <c r="E26" s="409"/>
      <c r="F26" s="409"/>
      <c r="G26" s="409"/>
      <c r="H26" s="409"/>
      <c r="I26" s="409"/>
      <c r="J26" s="699">
        <f t="shared" ref="J26:J31" si="7">D26+E26+F26+G26+H26+I26</f>
        <v>0</v>
      </c>
      <c r="K26" s="700">
        <f t="shared" ref="K26:K31" si="8">C26+J26</f>
        <v>0</v>
      </c>
    </row>
    <row r="27" spans="1:11" s="425" customFormat="1" ht="12" customHeight="1" x14ac:dyDescent="0.25">
      <c r="A27" s="14" t="s">
        <v>88</v>
      </c>
      <c r="B27" s="427" t="s">
        <v>264</v>
      </c>
      <c r="C27" s="717">
        <f>'KV_1.4.sz.mell.'!C26</f>
        <v>0</v>
      </c>
      <c r="D27" s="408"/>
      <c r="E27" s="409"/>
      <c r="F27" s="409"/>
      <c r="G27" s="409"/>
      <c r="H27" s="409"/>
      <c r="I27" s="409"/>
      <c r="J27" s="699">
        <f t="shared" si="7"/>
        <v>0</v>
      </c>
      <c r="K27" s="700">
        <f t="shared" si="8"/>
        <v>0</v>
      </c>
    </row>
    <row r="28" spans="1:11" s="425" customFormat="1" ht="12" customHeight="1" x14ac:dyDescent="0.25">
      <c r="A28" s="14" t="s">
        <v>89</v>
      </c>
      <c r="B28" s="427" t="s">
        <v>424</v>
      </c>
      <c r="C28" s="717">
        <f>'KV_1.4.sz.mell.'!C27</f>
        <v>0</v>
      </c>
      <c r="D28" s="408"/>
      <c r="E28" s="409"/>
      <c r="F28" s="409"/>
      <c r="G28" s="409"/>
      <c r="H28" s="409"/>
      <c r="I28" s="409"/>
      <c r="J28" s="699">
        <f t="shared" si="7"/>
        <v>0</v>
      </c>
      <c r="K28" s="700">
        <f t="shared" si="8"/>
        <v>0</v>
      </c>
    </row>
    <row r="29" spans="1:11" s="425" customFormat="1" ht="12" customHeight="1" x14ac:dyDescent="0.25">
      <c r="A29" s="14" t="s">
        <v>90</v>
      </c>
      <c r="B29" s="427" t="s">
        <v>425</v>
      </c>
      <c r="C29" s="717">
        <f>'KV_1.4.sz.mell.'!C28</f>
        <v>0</v>
      </c>
      <c r="D29" s="408"/>
      <c r="E29" s="409"/>
      <c r="F29" s="409"/>
      <c r="G29" s="409"/>
      <c r="H29" s="409"/>
      <c r="I29" s="409"/>
      <c r="J29" s="699">
        <f t="shared" si="7"/>
        <v>0</v>
      </c>
      <c r="K29" s="700">
        <f t="shared" si="8"/>
        <v>0</v>
      </c>
    </row>
    <row r="30" spans="1:11" s="425" customFormat="1" ht="12" customHeight="1" x14ac:dyDescent="0.25">
      <c r="A30" s="14" t="s">
        <v>171</v>
      </c>
      <c r="B30" s="427" t="s">
        <v>265</v>
      </c>
      <c r="C30" s="717">
        <f>'KV_1.4.sz.mell.'!C29</f>
        <v>0</v>
      </c>
      <c r="D30" s="408"/>
      <c r="E30" s="409"/>
      <c r="F30" s="409"/>
      <c r="G30" s="409"/>
      <c r="H30" s="409"/>
      <c r="I30" s="409"/>
      <c r="J30" s="699">
        <f t="shared" si="7"/>
        <v>0</v>
      </c>
      <c r="K30" s="700">
        <f t="shared" si="8"/>
        <v>0</v>
      </c>
    </row>
    <row r="31" spans="1:11" s="425" customFormat="1" ht="12" customHeight="1" thickBot="1" x14ac:dyDescent="0.3">
      <c r="A31" s="16" t="s">
        <v>172</v>
      </c>
      <c r="B31" s="428" t="s">
        <v>266</v>
      </c>
      <c r="C31" s="719">
        <f>'KV_1.4.sz.mell.'!C30</f>
        <v>0</v>
      </c>
      <c r="D31" s="410"/>
      <c r="E31" s="701"/>
      <c r="F31" s="701"/>
      <c r="G31" s="701"/>
      <c r="H31" s="701"/>
      <c r="I31" s="701"/>
      <c r="J31" s="702">
        <f t="shared" si="7"/>
        <v>0</v>
      </c>
      <c r="K31" s="700">
        <f t="shared" si="8"/>
        <v>0</v>
      </c>
    </row>
    <row r="32" spans="1:11" s="425" customFormat="1" ht="12" customHeight="1" thickBot="1" x14ac:dyDescent="0.3">
      <c r="A32" s="20" t="s">
        <v>173</v>
      </c>
      <c r="B32" s="21" t="s">
        <v>560</v>
      </c>
      <c r="C32" s="414">
        <f>'KV_1.4.sz.mell.'!C31</f>
        <v>0</v>
      </c>
      <c r="D32" s="414">
        <f t="shared" ref="D32:K32" si="9">+D33+D34+D35+D36+D37+D38+D39</f>
        <v>0</v>
      </c>
      <c r="E32" s="414">
        <f t="shared" si="9"/>
        <v>0</v>
      </c>
      <c r="F32" s="414">
        <f t="shared" si="9"/>
        <v>0</v>
      </c>
      <c r="G32" s="414">
        <f t="shared" si="9"/>
        <v>0</v>
      </c>
      <c r="H32" s="414">
        <f t="shared" si="9"/>
        <v>0</v>
      </c>
      <c r="I32" s="414">
        <f t="shared" si="9"/>
        <v>0</v>
      </c>
      <c r="J32" s="414">
        <f t="shared" si="9"/>
        <v>0</v>
      </c>
      <c r="K32" s="457">
        <f t="shared" si="9"/>
        <v>0</v>
      </c>
    </row>
    <row r="33" spans="1:11" s="425" customFormat="1" ht="12" customHeight="1" x14ac:dyDescent="0.25">
      <c r="A33" s="15" t="s">
        <v>268</v>
      </c>
      <c r="B33" s="426" t="s">
        <v>555</v>
      </c>
      <c r="C33" s="699">
        <f>'KV_1.4.sz.mell.'!C32</f>
        <v>0</v>
      </c>
      <c r="D33" s="699"/>
      <c r="E33" s="699"/>
      <c r="F33" s="699"/>
      <c r="G33" s="699"/>
      <c r="H33" s="699"/>
      <c r="I33" s="699"/>
      <c r="J33" s="699">
        <f t="shared" ref="J33:J39" si="10">D33+E33+F33+G33+H33+I33</f>
        <v>0</v>
      </c>
      <c r="K33" s="700">
        <f t="shared" ref="K33:K39" si="11">C33+J33</f>
        <v>0</v>
      </c>
    </row>
    <row r="34" spans="1:11" s="425" customFormat="1" ht="12" customHeight="1" x14ac:dyDescent="0.25">
      <c r="A34" s="14" t="s">
        <v>269</v>
      </c>
      <c r="B34" s="427" t="s">
        <v>556</v>
      </c>
      <c r="C34" s="717">
        <f>'KV_1.4.sz.mell.'!C33</f>
        <v>0</v>
      </c>
      <c r="D34" s="408"/>
      <c r="E34" s="409"/>
      <c r="F34" s="409"/>
      <c r="G34" s="409"/>
      <c r="H34" s="409"/>
      <c r="I34" s="409"/>
      <c r="J34" s="699">
        <f t="shared" si="10"/>
        <v>0</v>
      </c>
      <c r="K34" s="700">
        <f t="shared" si="11"/>
        <v>0</v>
      </c>
    </row>
    <row r="35" spans="1:11" s="425" customFormat="1" ht="12" customHeight="1" x14ac:dyDescent="0.25">
      <c r="A35" s="14" t="s">
        <v>270</v>
      </c>
      <c r="B35" s="427" t="s">
        <v>557</v>
      </c>
      <c r="C35" s="717">
        <f>'KV_1.4.sz.mell.'!C34</f>
        <v>0</v>
      </c>
      <c r="D35" s="408"/>
      <c r="E35" s="409"/>
      <c r="F35" s="409"/>
      <c r="G35" s="409"/>
      <c r="H35" s="409"/>
      <c r="I35" s="409"/>
      <c r="J35" s="699">
        <f t="shared" si="10"/>
        <v>0</v>
      </c>
      <c r="K35" s="700">
        <f t="shared" si="11"/>
        <v>0</v>
      </c>
    </row>
    <row r="36" spans="1:11" s="425" customFormat="1" ht="12" customHeight="1" x14ac:dyDescent="0.25">
      <c r="A36" s="14" t="s">
        <v>271</v>
      </c>
      <c r="B36" s="427" t="s">
        <v>558</v>
      </c>
      <c r="C36" s="717">
        <f>'KV_1.4.sz.mell.'!C35</f>
        <v>0</v>
      </c>
      <c r="D36" s="408"/>
      <c r="E36" s="409"/>
      <c r="F36" s="409"/>
      <c r="G36" s="409"/>
      <c r="H36" s="409"/>
      <c r="I36" s="409"/>
      <c r="J36" s="699">
        <f t="shared" si="10"/>
        <v>0</v>
      </c>
      <c r="K36" s="700">
        <f t="shared" si="11"/>
        <v>0</v>
      </c>
    </row>
    <row r="37" spans="1:11" s="425" customFormat="1" ht="12" customHeight="1" x14ac:dyDescent="0.25">
      <c r="A37" s="14" t="s">
        <v>552</v>
      </c>
      <c r="B37" s="427" t="s">
        <v>272</v>
      </c>
      <c r="C37" s="717">
        <f>'KV_1.4.sz.mell.'!C36</f>
        <v>0</v>
      </c>
      <c r="D37" s="408"/>
      <c r="E37" s="409"/>
      <c r="F37" s="409"/>
      <c r="G37" s="409"/>
      <c r="H37" s="409"/>
      <c r="I37" s="409"/>
      <c r="J37" s="699">
        <f t="shared" si="10"/>
        <v>0</v>
      </c>
      <c r="K37" s="700">
        <f t="shared" si="11"/>
        <v>0</v>
      </c>
    </row>
    <row r="38" spans="1:11" s="425" customFormat="1" ht="12" customHeight="1" x14ac:dyDescent="0.25">
      <c r="A38" s="14" t="s">
        <v>553</v>
      </c>
      <c r="B38" s="427" t="s">
        <v>273</v>
      </c>
      <c r="C38" s="717">
        <f>'KV_1.4.sz.mell.'!C37</f>
        <v>0</v>
      </c>
      <c r="D38" s="408"/>
      <c r="E38" s="409"/>
      <c r="F38" s="409"/>
      <c r="G38" s="409"/>
      <c r="H38" s="409"/>
      <c r="I38" s="409"/>
      <c r="J38" s="699">
        <f t="shared" si="10"/>
        <v>0</v>
      </c>
      <c r="K38" s="700">
        <f t="shared" si="11"/>
        <v>0</v>
      </c>
    </row>
    <row r="39" spans="1:11" s="425" customFormat="1" ht="12" customHeight="1" thickBot="1" x14ac:dyDescent="0.3">
      <c r="A39" s="16" t="s">
        <v>554</v>
      </c>
      <c r="B39" s="428" t="s">
        <v>274</v>
      </c>
      <c r="C39" s="719">
        <f>'KV_1.4.sz.mell.'!C38</f>
        <v>0</v>
      </c>
      <c r="D39" s="410"/>
      <c r="E39" s="701"/>
      <c r="F39" s="701"/>
      <c r="G39" s="701"/>
      <c r="H39" s="701"/>
      <c r="I39" s="701"/>
      <c r="J39" s="702">
        <f t="shared" si="10"/>
        <v>0</v>
      </c>
      <c r="K39" s="700">
        <f t="shared" si="11"/>
        <v>0</v>
      </c>
    </row>
    <row r="40" spans="1:11" s="425" customFormat="1" ht="12" customHeight="1" thickBot="1" x14ac:dyDescent="0.3">
      <c r="A40" s="20" t="s">
        <v>22</v>
      </c>
      <c r="B40" s="21" t="s">
        <v>434</v>
      </c>
      <c r="C40" s="407">
        <f>'KV_1.4.sz.mell.'!C39</f>
        <v>0</v>
      </c>
      <c r="D40" s="407">
        <f t="shared" ref="D40:K40" si="12">SUM(D41:D51)</f>
        <v>0</v>
      </c>
      <c r="E40" s="407">
        <f t="shared" si="12"/>
        <v>0</v>
      </c>
      <c r="F40" s="407">
        <f t="shared" si="12"/>
        <v>0</v>
      </c>
      <c r="G40" s="407">
        <f t="shared" si="12"/>
        <v>0</v>
      </c>
      <c r="H40" s="407">
        <f t="shared" si="12"/>
        <v>0</v>
      </c>
      <c r="I40" s="407">
        <f t="shared" si="12"/>
        <v>0</v>
      </c>
      <c r="J40" s="407">
        <f t="shared" si="12"/>
        <v>0</v>
      </c>
      <c r="K40" s="273">
        <f t="shared" si="12"/>
        <v>0</v>
      </c>
    </row>
    <row r="41" spans="1:11" s="425" customFormat="1" ht="12" customHeight="1" x14ac:dyDescent="0.25">
      <c r="A41" s="15" t="s">
        <v>91</v>
      </c>
      <c r="B41" s="426" t="s">
        <v>277</v>
      </c>
      <c r="C41" s="699">
        <f>'KV_1.4.sz.mell.'!C40</f>
        <v>0</v>
      </c>
      <c r="D41" s="409"/>
      <c r="E41" s="409"/>
      <c r="F41" s="409"/>
      <c r="G41" s="409"/>
      <c r="H41" s="409"/>
      <c r="I41" s="409"/>
      <c r="J41" s="699">
        <f t="shared" ref="J41:J51" si="13">D41+E41+F41+G41+H41+I41</f>
        <v>0</v>
      </c>
      <c r="K41" s="700">
        <f t="shared" ref="K41:K51" si="14">C41+J41</f>
        <v>0</v>
      </c>
    </row>
    <row r="42" spans="1:11" s="425" customFormat="1" ht="12" customHeight="1" x14ac:dyDescent="0.25">
      <c r="A42" s="14" t="s">
        <v>92</v>
      </c>
      <c r="B42" s="427" t="s">
        <v>278</v>
      </c>
      <c r="C42" s="717">
        <f>'KV_1.4.sz.mell.'!C41</f>
        <v>0</v>
      </c>
      <c r="D42" s="408"/>
      <c r="E42" s="409"/>
      <c r="F42" s="409"/>
      <c r="G42" s="409"/>
      <c r="H42" s="409"/>
      <c r="I42" s="409"/>
      <c r="J42" s="699">
        <f t="shared" si="13"/>
        <v>0</v>
      </c>
      <c r="K42" s="700">
        <f t="shared" si="14"/>
        <v>0</v>
      </c>
    </row>
    <row r="43" spans="1:11" s="425" customFormat="1" ht="12" customHeight="1" x14ac:dyDescent="0.25">
      <c r="A43" s="14" t="s">
        <v>93</v>
      </c>
      <c r="B43" s="427" t="s">
        <v>279</v>
      </c>
      <c r="C43" s="717">
        <f>'KV_1.4.sz.mell.'!C42</f>
        <v>0</v>
      </c>
      <c r="D43" s="408"/>
      <c r="E43" s="409"/>
      <c r="F43" s="409"/>
      <c r="G43" s="409"/>
      <c r="H43" s="409"/>
      <c r="I43" s="409"/>
      <c r="J43" s="699">
        <f t="shared" si="13"/>
        <v>0</v>
      </c>
      <c r="K43" s="700">
        <f t="shared" si="14"/>
        <v>0</v>
      </c>
    </row>
    <row r="44" spans="1:11" s="425" customFormat="1" ht="12" customHeight="1" x14ac:dyDescent="0.25">
      <c r="A44" s="14" t="s">
        <v>175</v>
      </c>
      <c r="B44" s="427" t="s">
        <v>280</v>
      </c>
      <c r="C44" s="717">
        <f>'KV_1.4.sz.mell.'!C43</f>
        <v>0</v>
      </c>
      <c r="D44" s="408"/>
      <c r="E44" s="409"/>
      <c r="F44" s="409"/>
      <c r="G44" s="409"/>
      <c r="H44" s="409"/>
      <c r="I44" s="409"/>
      <c r="J44" s="699">
        <f t="shared" si="13"/>
        <v>0</v>
      </c>
      <c r="K44" s="700">
        <f t="shared" si="14"/>
        <v>0</v>
      </c>
    </row>
    <row r="45" spans="1:11" s="425" customFormat="1" ht="12" customHeight="1" x14ac:dyDescent="0.25">
      <c r="A45" s="14" t="s">
        <v>176</v>
      </c>
      <c r="B45" s="427" t="s">
        <v>281</v>
      </c>
      <c r="C45" s="717">
        <f>'KV_1.4.sz.mell.'!C44</f>
        <v>0</v>
      </c>
      <c r="D45" s="408"/>
      <c r="E45" s="409"/>
      <c r="F45" s="409"/>
      <c r="G45" s="409"/>
      <c r="H45" s="409"/>
      <c r="I45" s="409"/>
      <c r="J45" s="699">
        <f t="shared" si="13"/>
        <v>0</v>
      </c>
      <c r="K45" s="700">
        <f t="shared" si="14"/>
        <v>0</v>
      </c>
    </row>
    <row r="46" spans="1:11" s="425" customFormat="1" ht="12" customHeight="1" x14ac:dyDescent="0.25">
      <c r="A46" s="14" t="s">
        <v>177</v>
      </c>
      <c r="B46" s="427" t="s">
        <v>282</v>
      </c>
      <c r="C46" s="717">
        <f>'KV_1.4.sz.mell.'!C45</f>
        <v>0</v>
      </c>
      <c r="D46" s="408"/>
      <c r="E46" s="409"/>
      <c r="F46" s="409"/>
      <c r="G46" s="409"/>
      <c r="H46" s="409"/>
      <c r="I46" s="409"/>
      <c r="J46" s="699">
        <f t="shared" si="13"/>
        <v>0</v>
      </c>
      <c r="K46" s="700">
        <f t="shared" si="14"/>
        <v>0</v>
      </c>
    </row>
    <row r="47" spans="1:11" s="425" customFormat="1" ht="12" customHeight="1" x14ac:dyDescent="0.25">
      <c r="A47" s="14" t="s">
        <v>178</v>
      </c>
      <c r="B47" s="427" t="s">
        <v>283</v>
      </c>
      <c r="C47" s="717">
        <f>'KV_1.4.sz.mell.'!C46</f>
        <v>0</v>
      </c>
      <c r="D47" s="408"/>
      <c r="E47" s="409"/>
      <c r="F47" s="409"/>
      <c r="G47" s="409"/>
      <c r="H47" s="409"/>
      <c r="I47" s="409"/>
      <c r="J47" s="699">
        <f t="shared" si="13"/>
        <v>0</v>
      </c>
      <c r="K47" s="700">
        <f t="shared" si="14"/>
        <v>0</v>
      </c>
    </row>
    <row r="48" spans="1:11" s="425" customFormat="1" ht="12" customHeight="1" x14ac:dyDescent="0.25">
      <c r="A48" s="14" t="s">
        <v>179</v>
      </c>
      <c r="B48" s="427" t="s">
        <v>559</v>
      </c>
      <c r="C48" s="717">
        <f>'KV_1.4.sz.mell.'!C47</f>
        <v>0</v>
      </c>
      <c r="D48" s="408"/>
      <c r="E48" s="409"/>
      <c r="F48" s="409"/>
      <c r="G48" s="409"/>
      <c r="H48" s="409"/>
      <c r="I48" s="409"/>
      <c r="J48" s="699">
        <f t="shared" si="13"/>
        <v>0</v>
      </c>
      <c r="K48" s="700">
        <f t="shared" si="14"/>
        <v>0</v>
      </c>
    </row>
    <row r="49" spans="1:11" s="425" customFormat="1" ht="12" customHeight="1" x14ac:dyDescent="0.25">
      <c r="A49" s="14" t="s">
        <v>275</v>
      </c>
      <c r="B49" s="427" t="s">
        <v>285</v>
      </c>
      <c r="C49" s="710">
        <f>'KV_1.4.sz.mell.'!C48</f>
        <v>0</v>
      </c>
      <c r="D49" s="411"/>
      <c r="E49" s="472"/>
      <c r="F49" s="472"/>
      <c r="G49" s="472"/>
      <c r="H49" s="472"/>
      <c r="I49" s="472"/>
      <c r="J49" s="703">
        <f t="shared" si="13"/>
        <v>0</v>
      </c>
      <c r="K49" s="700">
        <f t="shared" si="14"/>
        <v>0</v>
      </c>
    </row>
    <row r="50" spans="1:11" s="425" customFormat="1" ht="12" customHeight="1" x14ac:dyDescent="0.25">
      <c r="A50" s="16" t="s">
        <v>276</v>
      </c>
      <c r="B50" s="428" t="s">
        <v>436</v>
      </c>
      <c r="C50" s="790">
        <f>'KV_1.4.sz.mell.'!C49</f>
        <v>0</v>
      </c>
      <c r="D50" s="412"/>
      <c r="E50" s="704"/>
      <c r="F50" s="704"/>
      <c r="G50" s="704"/>
      <c r="H50" s="704"/>
      <c r="I50" s="704"/>
      <c r="J50" s="705">
        <f t="shared" si="13"/>
        <v>0</v>
      </c>
      <c r="K50" s="700">
        <f t="shared" si="14"/>
        <v>0</v>
      </c>
    </row>
    <row r="51" spans="1:11" s="425" customFormat="1" ht="12" customHeight="1" thickBot="1" x14ac:dyDescent="0.3">
      <c r="A51" s="18" t="s">
        <v>435</v>
      </c>
      <c r="B51" s="585" t="s">
        <v>286</v>
      </c>
      <c r="C51" s="707">
        <f>'KV_1.4.sz.mell.'!C50</f>
        <v>0</v>
      </c>
      <c r="D51" s="706"/>
      <c r="E51" s="706"/>
      <c r="F51" s="706"/>
      <c r="G51" s="706"/>
      <c r="H51" s="706"/>
      <c r="I51" s="706"/>
      <c r="J51" s="707">
        <f t="shared" si="13"/>
        <v>0</v>
      </c>
      <c r="K51" s="708">
        <f t="shared" si="14"/>
        <v>0</v>
      </c>
    </row>
    <row r="52" spans="1:11" s="425" customFormat="1" ht="12" customHeight="1" thickBot="1" x14ac:dyDescent="0.3">
      <c r="A52" s="20" t="s">
        <v>23</v>
      </c>
      <c r="B52" s="21" t="s">
        <v>287</v>
      </c>
      <c r="C52" s="407">
        <f>'KV_1.4.sz.mell.'!C51</f>
        <v>0</v>
      </c>
      <c r="D52" s="407">
        <f t="shared" ref="D52:K52" si="15">SUM(D53:D57)</f>
        <v>0</v>
      </c>
      <c r="E52" s="407">
        <f t="shared" si="15"/>
        <v>0</v>
      </c>
      <c r="F52" s="407">
        <f t="shared" si="15"/>
        <v>0</v>
      </c>
      <c r="G52" s="407">
        <f t="shared" si="15"/>
        <v>0</v>
      </c>
      <c r="H52" s="407">
        <f t="shared" si="15"/>
        <v>0</v>
      </c>
      <c r="I52" s="407">
        <f t="shared" si="15"/>
        <v>0</v>
      </c>
      <c r="J52" s="407">
        <f t="shared" si="15"/>
        <v>0</v>
      </c>
      <c r="K52" s="273">
        <f t="shared" si="15"/>
        <v>0</v>
      </c>
    </row>
    <row r="53" spans="1:11" s="425" customFormat="1" ht="12" customHeight="1" x14ac:dyDescent="0.25">
      <c r="A53" s="15" t="s">
        <v>94</v>
      </c>
      <c r="B53" s="426" t="s">
        <v>291</v>
      </c>
      <c r="C53" s="703">
        <f>'KV_1.4.sz.mell.'!C52</f>
        <v>0</v>
      </c>
      <c r="D53" s="472"/>
      <c r="E53" s="472"/>
      <c r="F53" s="472"/>
      <c r="G53" s="472"/>
      <c r="H53" s="472"/>
      <c r="I53" s="472"/>
      <c r="J53" s="703">
        <f>D53+E53+F53+G53+H53+I53</f>
        <v>0</v>
      </c>
      <c r="K53" s="709">
        <f>C53+J53</f>
        <v>0</v>
      </c>
    </row>
    <row r="54" spans="1:11" s="425" customFormat="1" ht="12" customHeight="1" x14ac:dyDescent="0.25">
      <c r="A54" s="14" t="s">
        <v>95</v>
      </c>
      <c r="B54" s="427" t="s">
        <v>292</v>
      </c>
      <c r="C54" s="710">
        <f>'KV_1.4.sz.mell.'!C53</f>
        <v>0</v>
      </c>
      <c r="D54" s="411"/>
      <c r="E54" s="472"/>
      <c r="F54" s="472"/>
      <c r="G54" s="472"/>
      <c r="H54" s="472"/>
      <c r="I54" s="472"/>
      <c r="J54" s="703">
        <f>D54+E54+F54+G54+H54+I54</f>
        <v>0</v>
      </c>
      <c r="K54" s="709">
        <f>C54+J54</f>
        <v>0</v>
      </c>
    </row>
    <row r="55" spans="1:11" s="425" customFormat="1" ht="12" customHeight="1" x14ac:dyDescent="0.25">
      <c r="A55" s="14" t="s">
        <v>288</v>
      </c>
      <c r="B55" s="427" t="s">
        <v>293</v>
      </c>
      <c r="C55" s="710">
        <f>'KV_1.4.sz.mell.'!C54</f>
        <v>0</v>
      </c>
      <c r="D55" s="411"/>
      <c r="E55" s="472"/>
      <c r="F55" s="472"/>
      <c r="G55" s="472"/>
      <c r="H55" s="472"/>
      <c r="I55" s="472"/>
      <c r="J55" s="703">
        <f>D55+E55+F55+G55+H55+I55</f>
        <v>0</v>
      </c>
      <c r="K55" s="709">
        <f>C55+J55</f>
        <v>0</v>
      </c>
    </row>
    <row r="56" spans="1:11" s="425" customFormat="1" ht="12" customHeight="1" x14ac:dyDescent="0.25">
      <c r="A56" s="14" t="s">
        <v>289</v>
      </c>
      <c r="B56" s="427" t="s">
        <v>294</v>
      </c>
      <c r="C56" s="710">
        <f>'KV_1.4.sz.mell.'!C55</f>
        <v>0</v>
      </c>
      <c r="D56" s="411"/>
      <c r="E56" s="472"/>
      <c r="F56" s="472"/>
      <c r="G56" s="472"/>
      <c r="H56" s="472"/>
      <c r="I56" s="472"/>
      <c r="J56" s="703">
        <f>D56+E56+F56+G56+H56+I56</f>
        <v>0</v>
      </c>
      <c r="K56" s="709">
        <f>C56+J56</f>
        <v>0</v>
      </c>
    </row>
    <row r="57" spans="1:11" s="425" customFormat="1" ht="12" customHeight="1" thickBot="1" x14ac:dyDescent="0.3">
      <c r="A57" s="16" t="s">
        <v>290</v>
      </c>
      <c r="B57" s="304" t="s">
        <v>295</v>
      </c>
      <c r="C57" s="790">
        <f>'KV_1.4.sz.mell.'!C56</f>
        <v>0</v>
      </c>
      <c r="D57" s="412"/>
      <c r="E57" s="704"/>
      <c r="F57" s="704"/>
      <c r="G57" s="704"/>
      <c r="H57" s="704"/>
      <c r="I57" s="704"/>
      <c r="J57" s="705">
        <f>D57+E57+F57+G57+H57+I57</f>
        <v>0</v>
      </c>
      <c r="K57" s="709">
        <f>C57+J57</f>
        <v>0</v>
      </c>
    </row>
    <row r="58" spans="1:11" s="425" customFormat="1" ht="12" customHeight="1" thickBot="1" x14ac:dyDescent="0.3">
      <c r="A58" s="20" t="s">
        <v>180</v>
      </c>
      <c r="B58" s="21" t="s">
        <v>296</v>
      </c>
      <c r="C58" s="407">
        <f>'KV_1.4.sz.mell.'!C57</f>
        <v>0</v>
      </c>
      <c r="D58" s="407">
        <f t="shared" ref="D58:K58" si="16">SUM(D59:D61)</f>
        <v>0</v>
      </c>
      <c r="E58" s="407">
        <f t="shared" si="16"/>
        <v>0</v>
      </c>
      <c r="F58" s="407">
        <f t="shared" si="16"/>
        <v>0</v>
      </c>
      <c r="G58" s="407">
        <f t="shared" si="16"/>
        <v>0</v>
      </c>
      <c r="H58" s="407">
        <f t="shared" si="16"/>
        <v>0</v>
      </c>
      <c r="I58" s="407">
        <f t="shared" si="16"/>
        <v>0</v>
      </c>
      <c r="J58" s="407">
        <f t="shared" si="16"/>
        <v>0</v>
      </c>
      <c r="K58" s="273">
        <f t="shared" si="16"/>
        <v>0</v>
      </c>
    </row>
    <row r="59" spans="1:11" s="425" customFormat="1" ht="12" customHeight="1" x14ac:dyDescent="0.25">
      <c r="A59" s="15" t="s">
        <v>96</v>
      </c>
      <c r="B59" s="426" t="s">
        <v>297</v>
      </c>
      <c r="C59" s="699">
        <f>'KV_1.4.sz.mell.'!C58</f>
        <v>0</v>
      </c>
      <c r="D59" s="409"/>
      <c r="E59" s="409"/>
      <c r="F59" s="409"/>
      <c r="G59" s="409"/>
      <c r="H59" s="409"/>
      <c r="I59" s="409"/>
      <c r="J59" s="699">
        <f>D59+E59+F59+G59+H59+I59</f>
        <v>0</v>
      </c>
      <c r="K59" s="700">
        <f>C59+J59</f>
        <v>0</v>
      </c>
    </row>
    <row r="60" spans="1:11" s="425" customFormat="1" ht="12" customHeight="1" x14ac:dyDescent="0.25">
      <c r="A60" s="14" t="s">
        <v>97</v>
      </c>
      <c r="B60" s="427" t="s">
        <v>426</v>
      </c>
      <c r="C60" s="717">
        <f>'KV_1.4.sz.mell.'!C59</f>
        <v>0</v>
      </c>
      <c r="D60" s="408"/>
      <c r="E60" s="409"/>
      <c r="F60" s="409"/>
      <c r="G60" s="409"/>
      <c r="H60" s="409"/>
      <c r="I60" s="409"/>
      <c r="J60" s="699">
        <f>D60+E60+F60+G60+H60+I60</f>
        <v>0</v>
      </c>
      <c r="K60" s="700">
        <f>C60+J60</f>
        <v>0</v>
      </c>
    </row>
    <row r="61" spans="1:11" s="425" customFormat="1" ht="12" customHeight="1" x14ac:dyDescent="0.25">
      <c r="A61" s="14" t="s">
        <v>300</v>
      </c>
      <c r="B61" s="427" t="s">
        <v>298</v>
      </c>
      <c r="C61" s="717">
        <f>'KV_1.4.sz.mell.'!C60</f>
        <v>0</v>
      </c>
      <c r="D61" s="408"/>
      <c r="E61" s="409"/>
      <c r="F61" s="409"/>
      <c r="G61" s="409"/>
      <c r="H61" s="409"/>
      <c r="I61" s="409"/>
      <c r="J61" s="699">
        <f>D61+E61+F61+G61+H61+I61</f>
        <v>0</v>
      </c>
      <c r="K61" s="700">
        <f>C61+J61</f>
        <v>0</v>
      </c>
    </row>
    <row r="62" spans="1:11" s="425" customFormat="1" ht="12" customHeight="1" thickBot="1" x14ac:dyDescent="0.3">
      <c r="A62" s="16" t="s">
        <v>301</v>
      </c>
      <c r="B62" s="304" t="s">
        <v>299</v>
      </c>
      <c r="C62" s="719">
        <f>'KV_1.4.sz.mell.'!C61</f>
        <v>0</v>
      </c>
      <c r="D62" s="410"/>
      <c r="E62" s="701"/>
      <c r="F62" s="701"/>
      <c r="G62" s="701"/>
      <c r="H62" s="701"/>
      <c r="I62" s="701"/>
      <c r="J62" s="702">
        <f>D62+E62+F62+G62+H62+I62</f>
        <v>0</v>
      </c>
      <c r="K62" s="700">
        <f>C62+J62</f>
        <v>0</v>
      </c>
    </row>
    <row r="63" spans="1:11" s="425" customFormat="1" ht="12" customHeight="1" thickBot="1" x14ac:dyDescent="0.3">
      <c r="A63" s="20" t="s">
        <v>25</v>
      </c>
      <c r="B63" s="302" t="s">
        <v>302</v>
      </c>
      <c r="C63" s="407">
        <f>'KV_1.4.sz.mell.'!C62</f>
        <v>0</v>
      </c>
      <c r="D63" s="407">
        <f t="shared" ref="D63:K63" si="17">SUM(D64:D66)</f>
        <v>0</v>
      </c>
      <c r="E63" s="407">
        <f t="shared" si="17"/>
        <v>0</v>
      </c>
      <c r="F63" s="407">
        <f t="shared" si="17"/>
        <v>0</v>
      </c>
      <c r="G63" s="407">
        <f t="shared" si="17"/>
        <v>0</v>
      </c>
      <c r="H63" s="407">
        <f t="shared" si="17"/>
        <v>0</v>
      </c>
      <c r="I63" s="407">
        <f t="shared" si="17"/>
        <v>0</v>
      </c>
      <c r="J63" s="407">
        <f t="shared" si="17"/>
        <v>0</v>
      </c>
      <c r="K63" s="273">
        <f t="shared" si="17"/>
        <v>0</v>
      </c>
    </row>
    <row r="64" spans="1:11" s="425" customFormat="1" ht="12" customHeight="1" x14ac:dyDescent="0.25">
      <c r="A64" s="15" t="s">
        <v>181</v>
      </c>
      <c r="B64" s="426" t="s">
        <v>304</v>
      </c>
      <c r="C64" s="710">
        <f>'KV_1.4.sz.mell.'!C63</f>
        <v>0</v>
      </c>
      <c r="D64" s="411"/>
      <c r="E64" s="411"/>
      <c r="F64" s="411"/>
      <c r="G64" s="411"/>
      <c r="H64" s="411"/>
      <c r="I64" s="411"/>
      <c r="J64" s="710">
        <f>D64+E64+F64+G64+H64+I64</f>
        <v>0</v>
      </c>
      <c r="K64" s="711">
        <f>C64+J64</f>
        <v>0</v>
      </c>
    </row>
    <row r="65" spans="1:11" s="425" customFormat="1" ht="12" customHeight="1" x14ac:dyDescent="0.25">
      <c r="A65" s="14" t="s">
        <v>182</v>
      </c>
      <c r="B65" s="427" t="s">
        <v>427</v>
      </c>
      <c r="C65" s="710">
        <f>'KV_1.4.sz.mell.'!C64</f>
        <v>0</v>
      </c>
      <c r="D65" s="411"/>
      <c r="E65" s="411"/>
      <c r="F65" s="411"/>
      <c r="G65" s="411"/>
      <c r="H65" s="411"/>
      <c r="I65" s="411"/>
      <c r="J65" s="710">
        <f>D65+E65+F65+G65+H65+I65</f>
        <v>0</v>
      </c>
      <c r="K65" s="711">
        <f>C65+J65</f>
        <v>0</v>
      </c>
    </row>
    <row r="66" spans="1:11" s="425" customFormat="1" ht="12" customHeight="1" x14ac:dyDescent="0.25">
      <c r="A66" s="14" t="s">
        <v>231</v>
      </c>
      <c r="B66" s="427" t="s">
        <v>305</v>
      </c>
      <c r="C66" s="710">
        <f>'KV_1.4.sz.mell.'!C65</f>
        <v>0</v>
      </c>
      <c r="D66" s="411"/>
      <c r="E66" s="411"/>
      <c r="F66" s="411"/>
      <c r="G66" s="411"/>
      <c r="H66" s="411"/>
      <c r="I66" s="411"/>
      <c r="J66" s="710">
        <f>D66+E66+F66+G66+H66+I66</f>
        <v>0</v>
      </c>
      <c r="K66" s="711">
        <f>C66+J66</f>
        <v>0</v>
      </c>
    </row>
    <row r="67" spans="1:11" s="425" customFormat="1" ht="12" customHeight="1" thickBot="1" x14ac:dyDescent="0.3">
      <c r="A67" s="16" t="s">
        <v>303</v>
      </c>
      <c r="B67" s="304" t="s">
        <v>306</v>
      </c>
      <c r="C67" s="710">
        <f>'KV_1.4.sz.mell.'!C66</f>
        <v>0</v>
      </c>
      <c r="D67" s="411"/>
      <c r="E67" s="411"/>
      <c r="F67" s="411"/>
      <c r="G67" s="411"/>
      <c r="H67" s="411"/>
      <c r="I67" s="411"/>
      <c r="J67" s="710">
        <f>D67+E67+F67+G67+H67+I67</f>
        <v>0</v>
      </c>
      <c r="K67" s="711">
        <f>C67+J67</f>
        <v>0</v>
      </c>
    </row>
    <row r="68" spans="1:11" s="425" customFormat="1" ht="12" customHeight="1" thickBot="1" x14ac:dyDescent="0.3">
      <c r="A68" s="498" t="s">
        <v>476</v>
      </c>
      <c r="B68" s="21" t="s">
        <v>307</v>
      </c>
      <c r="C68" s="414">
        <f>'KV_1.4.sz.mell.'!C67</f>
        <v>0</v>
      </c>
      <c r="D68" s="414">
        <f t="shared" ref="D68:K68" si="18">+D11+D18+D25+D32+D40+D52+D58+D63</f>
        <v>0</v>
      </c>
      <c r="E68" s="414">
        <f t="shared" si="18"/>
        <v>0</v>
      </c>
      <c r="F68" s="414">
        <f t="shared" si="18"/>
        <v>0</v>
      </c>
      <c r="G68" s="414">
        <f t="shared" si="18"/>
        <v>0</v>
      </c>
      <c r="H68" s="414">
        <f t="shared" si="18"/>
        <v>0</v>
      </c>
      <c r="I68" s="414">
        <f t="shared" si="18"/>
        <v>0</v>
      </c>
      <c r="J68" s="414">
        <f t="shared" si="18"/>
        <v>0</v>
      </c>
      <c r="K68" s="457">
        <f t="shared" si="18"/>
        <v>0</v>
      </c>
    </row>
    <row r="69" spans="1:11" s="425" customFormat="1" ht="12" customHeight="1" thickBot="1" x14ac:dyDescent="0.3">
      <c r="A69" s="473" t="s">
        <v>308</v>
      </c>
      <c r="B69" s="302" t="s">
        <v>309</v>
      </c>
      <c r="C69" s="407">
        <f>'KV_1.4.sz.mell.'!C68</f>
        <v>0</v>
      </c>
      <c r="D69" s="407">
        <f t="shared" ref="D69:K69" si="19">SUM(D70:D72)</f>
        <v>0</v>
      </c>
      <c r="E69" s="407">
        <f t="shared" si="19"/>
        <v>0</v>
      </c>
      <c r="F69" s="407">
        <f t="shared" si="19"/>
        <v>0</v>
      </c>
      <c r="G69" s="407">
        <f t="shared" si="19"/>
        <v>0</v>
      </c>
      <c r="H69" s="407">
        <f t="shared" si="19"/>
        <v>0</v>
      </c>
      <c r="I69" s="407">
        <f t="shared" si="19"/>
        <v>0</v>
      </c>
      <c r="J69" s="407">
        <f t="shared" si="19"/>
        <v>0</v>
      </c>
      <c r="K69" s="273">
        <f t="shared" si="19"/>
        <v>0</v>
      </c>
    </row>
    <row r="70" spans="1:11" s="425" customFormat="1" ht="12" customHeight="1" x14ac:dyDescent="0.25">
      <c r="A70" s="15" t="s">
        <v>337</v>
      </c>
      <c r="B70" s="426" t="s">
        <v>310</v>
      </c>
      <c r="C70" s="710">
        <f>'KV_1.4.sz.mell.'!C69</f>
        <v>0</v>
      </c>
      <c r="D70" s="411"/>
      <c r="E70" s="411"/>
      <c r="F70" s="411"/>
      <c r="G70" s="411"/>
      <c r="H70" s="411"/>
      <c r="I70" s="411"/>
      <c r="J70" s="710">
        <f>D70+E70+F70+G70+H70+I70</f>
        <v>0</v>
      </c>
      <c r="K70" s="711">
        <f>C70+J70</f>
        <v>0</v>
      </c>
    </row>
    <row r="71" spans="1:11" s="425" customFormat="1" ht="12" customHeight="1" x14ac:dyDescent="0.25">
      <c r="A71" s="14" t="s">
        <v>346</v>
      </c>
      <c r="B71" s="427" t="s">
        <v>311</v>
      </c>
      <c r="C71" s="710">
        <f>'KV_1.4.sz.mell.'!C70</f>
        <v>0</v>
      </c>
      <c r="D71" s="411"/>
      <c r="E71" s="411"/>
      <c r="F71" s="411"/>
      <c r="G71" s="411"/>
      <c r="H71" s="411"/>
      <c r="I71" s="411"/>
      <c r="J71" s="710">
        <f>D71+E71+F71+G71+H71+I71</f>
        <v>0</v>
      </c>
      <c r="K71" s="711">
        <f>C71+J71</f>
        <v>0</v>
      </c>
    </row>
    <row r="72" spans="1:11" s="425" customFormat="1" ht="12" customHeight="1" thickBot="1" x14ac:dyDescent="0.3">
      <c r="A72" s="18" t="s">
        <v>347</v>
      </c>
      <c r="B72" s="712" t="s">
        <v>461</v>
      </c>
      <c r="C72" s="707">
        <f>'KV_1.4.sz.mell.'!C71</f>
        <v>0</v>
      </c>
      <c r="D72" s="706"/>
      <c r="E72" s="706"/>
      <c r="F72" s="706"/>
      <c r="G72" s="706"/>
      <c r="H72" s="706"/>
      <c r="I72" s="706"/>
      <c r="J72" s="707">
        <f>D72+E72+F72+G72+H72+I72</f>
        <v>0</v>
      </c>
      <c r="K72" s="713">
        <f>C72+J72</f>
        <v>0</v>
      </c>
    </row>
    <row r="73" spans="1:11" s="425" customFormat="1" ht="12" customHeight="1" thickBot="1" x14ac:dyDescent="0.3">
      <c r="A73" s="473" t="s">
        <v>313</v>
      </c>
      <c r="B73" s="302" t="s">
        <v>314</v>
      </c>
      <c r="C73" s="407">
        <f>'KV_1.4.sz.mell.'!C72</f>
        <v>0</v>
      </c>
      <c r="D73" s="407">
        <f t="shared" ref="D73:K73" si="20">SUM(D74:D77)</f>
        <v>0</v>
      </c>
      <c r="E73" s="407">
        <f t="shared" si="20"/>
        <v>0</v>
      </c>
      <c r="F73" s="407">
        <f t="shared" si="20"/>
        <v>0</v>
      </c>
      <c r="G73" s="407">
        <f t="shared" si="20"/>
        <v>0</v>
      </c>
      <c r="H73" s="407">
        <f t="shared" si="20"/>
        <v>0</v>
      </c>
      <c r="I73" s="407">
        <f t="shared" si="20"/>
        <v>0</v>
      </c>
      <c r="J73" s="407">
        <f t="shared" si="20"/>
        <v>0</v>
      </c>
      <c r="K73" s="273">
        <f t="shared" si="20"/>
        <v>0</v>
      </c>
    </row>
    <row r="74" spans="1:11" s="425" customFormat="1" ht="12" customHeight="1" x14ac:dyDescent="0.25">
      <c r="A74" s="15" t="s">
        <v>149</v>
      </c>
      <c r="B74" s="574" t="s">
        <v>315</v>
      </c>
      <c r="C74" s="710">
        <f>'KV_1.4.sz.mell.'!C73</f>
        <v>0</v>
      </c>
      <c r="D74" s="411"/>
      <c r="E74" s="411"/>
      <c r="F74" s="411"/>
      <c r="G74" s="411"/>
      <c r="H74" s="411"/>
      <c r="I74" s="411"/>
      <c r="J74" s="710">
        <f>D74+E74+F74+G74+H74+I74</f>
        <v>0</v>
      </c>
      <c r="K74" s="711">
        <f>C74+J74</f>
        <v>0</v>
      </c>
    </row>
    <row r="75" spans="1:11" s="425" customFormat="1" ht="12" customHeight="1" x14ac:dyDescent="0.25">
      <c r="A75" s="14" t="s">
        <v>150</v>
      </c>
      <c r="B75" s="574" t="s">
        <v>571</v>
      </c>
      <c r="C75" s="710">
        <f>'KV_1.4.sz.mell.'!C74</f>
        <v>0</v>
      </c>
      <c r="D75" s="411"/>
      <c r="E75" s="411"/>
      <c r="F75" s="411"/>
      <c r="G75" s="411"/>
      <c r="H75" s="411"/>
      <c r="I75" s="411"/>
      <c r="J75" s="710">
        <f>D75+E75+F75+G75+H75+I75</f>
        <v>0</v>
      </c>
      <c r="K75" s="711">
        <f>C75+J75</f>
        <v>0</v>
      </c>
    </row>
    <row r="76" spans="1:11" s="425" customFormat="1" ht="12" customHeight="1" x14ac:dyDescent="0.25">
      <c r="A76" s="14" t="s">
        <v>338</v>
      </c>
      <c r="B76" s="574" t="s">
        <v>316</v>
      </c>
      <c r="C76" s="710">
        <f>'KV_1.4.sz.mell.'!C75</f>
        <v>0</v>
      </c>
      <c r="D76" s="411"/>
      <c r="E76" s="411"/>
      <c r="F76" s="411"/>
      <c r="G76" s="411"/>
      <c r="H76" s="411"/>
      <c r="I76" s="411"/>
      <c r="J76" s="710">
        <f>D76+E76+F76+G76+H76+I76</f>
        <v>0</v>
      </c>
      <c r="K76" s="711">
        <f>C76+J76</f>
        <v>0</v>
      </c>
    </row>
    <row r="77" spans="1:11" s="425" customFormat="1" ht="12" customHeight="1" thickBot="1" x14ac:dyDescent="0.3">
      <c r="A77" s="16" t="s">
        <v>339</v>
      </c>
      <c r="B77" s="575" t="s">
        <v>572</v>
      </c>
      <c r="C77" s="710">
        <f>'KV_1.4.sz.mell.'!C76</f>
        <v>0</v>
      </c>
      <c r="D77" s="411"/>
      <c r="E77" s="411"/>
      <c r="F77" s="411"/>
      <c r="G77" s="411"/>
      <c r="H77" s="411"/>
      <c r="I77" s="411"/>
      <c r="J77" s="710">
        <f>D77+E77+F77+G77+H77+I77</f>
        <v>0</v>
      </c>
      <c r="K77" s="711">
        <f>C77+J77</f>
        <v>0</v>
      </c>
    </row>
    <row r="78" spans="1:11" s="425" customFormat="1" ht="12" customHeight="1" thickBot="1" x14ac:dyDescent="0.3">
      <c r="A78" s="473" t="s">
        <v>317</v>
      </c>
      <c r="B78" s="302" t="s">
        <v>318</v>
      </c>
      <c r="C78" s="407">
        <f>'KV_1.4.sz.mell.'!C77</f>
        <v>0</v>
      </c>
      <c r="D78" s="407">
        <f t="shared" ref="D78:K78" si="21">SUM(D79:D80)</f>
        <v>0</v>
      </c>
      <c r="E78" s="407">
        <f t="shared" si="21"/>
        <v>0</v>
      </c>
      <c r="F78" s="407">
        <f t="shared" si="21"/>
        <v>0</v>
      </c>
      <c r="G78" s="407">
        <f t="shared" si="21"/>
        <v>0</v>
      </c>
      <c r="H78" s="407">
        <f t="shared" si="21"/>
        <v>0</v>
      </c>
      <c r="I78" s="407">
        <f t="shared" si="21"/>
        <v>0</v>
      </c>
      <c r="J78" s="407">
        <f t="shared" si="21"/>
        <v>0</v>
      </c>
      <c r="K78" s="273">
        <f t="shared" si="21"/>
        <v>0</v>
      </c>
    </row>
    <row r="79" spans="1:11" s="425" customFormat="1" ht="12" customHeight="1" x14ac:dyDescent="0.25">
      <c r="A79" s="15" t="s">
        <v>340</v>
      </c>
      <c r="B79" s="426" t="s">
        <v>319</v>
      </c>
      <c r="C79" s="710">
        <f>'KV_1.4.sz.mell.'!C78</f>
        <v>0</v>
      </c>
      <c r="D79" s="411"/>
      <c r="E79" s="411"/>
      <c r="F79" s="411"/>
      <c r="G79" s="411"/>
      <c r="H79" s="411"/>
      <c r="I79" s="411"/>
      <c r="J79" s="710">
        <f>D79+E79+F79+G79+H79+I79</f>
        <v>0</v>
      </c>
      <c r="K79" s="711">
        <f>C79+J79</f>
        <v>0</v>
      </c>
    </row>
    <row r="80" spans="1:11" s="425" customFormat="1" ht="12" customHeight="1" thickBot="1" x14ac:dyDescent="0.3">
      <c r="A80" s="16" t="s">
        <v>341</v>
      </c>
      <c r="B80" s="304" t="s">
        <v>320</v>
      </c>
      <c r="C80" s="710">
        <f>'KV_1.4.sz.mell.'!C79</f>
        <v>0</v>
      </c>
      <c r="D80" s="411"/>
      <c r="E80" s="411"/>
      <c r="F80" s="411"/>
      <c r="G80" s="411"/>
      <c r="H80" s="411"/>
      <c r="I80" s="411"/>
      <c r="J80" s="710">
        <f>D80+E80+F80+G80+H80+I80</f>
        <v>0</v>
      </c>
      <c r="K80" s="711">
        <f>C80+J80</f>
        <v>0</v>
      </c>
    </row>
    <row r="81" spans="1:11" s="425" customFormat="1" ht="12" customHeight="1" thickBot="1" x14ac:dyDescent="0.3">
      <c r="A81" s="473" t="s">
        <v>321</v>
      </c>
      <c r="B81" s="302" t="s">
        <v>322</v>
      </c>
      <c r="C81" s="407">
        <f>'KV_1.4.sz.mell.'!C80</f>
        <v>0</v>
      </c>
      <c r="D81" s="407">
        <f t="shared" ref="D81:K81" si="22">SUM(D82:D84)</f>
        <v>0</v>
      </c>
      <c r="E81" s="407">
        <f t="shared" si="22"/>
        <v>0</v>
      </c>
      <c r="F81" s="407">
        <f t="shared" si="22"/>
        <v>0</v>
      </c>
      <c r="G81" s="407">
        <f t="shared" si="22"/>
        <v>0</v>
      </c>
      <c r="H81" s="407">
        <f t="shared" si="22"/>
        <v>0</v>
      </c>
      <c r="I81" s="407">
        <f t="shared" si="22"/>
        <v>0</v>
      </c>
      <c r="J81" s="407">
        <f t="shared" si="22"/>
        <v>0</v>
      </c>
      <c r="K81" s="273">
        <f t="shared" si="22"/>
        <v>0</v>
      </c>
    </row>
    <row r="82" spans="1:11" s="425" customFormat="1" ht="12" customHeight="1" x14ac:dyDescent="0.25">
      <c r="A82" s="15" t="s">
        <v>342</v>
      </c>
      <c r="B82" s="426" t="s">
        <v>323</v>
      </c>
      <c r="C82" s="710">
        <f>'KV_1.4.sz.mell.'!C81</f>
        <v>0</v>
      </c>
      <c r="D82" s="411"/>
      <c r="E82" s="411"/>
      <c r="F82" s="411"/>
      <c r="G82" s="411"/>
      <c r="H82" s="411"/>
      <c r="I82" s="411"/>
      <c r="J82" s="710">
        <f>D82+E82+F82+G82+H82+I82</f>
        <v>0</v>
      </c>
      <c r="K82" s="711">
        <f>C82+J82</f>
        <v>0</v>
      </c>
    </row>
    <row r="83" spans="1:11" s="425" customFormat="1" ht="12" customHeight="1" x14ac:dyDescent="0.25">
      <c r="A83" s="14" t="s">
        <v>343</v>
      </c>
      <c r="B83" s="427" t="s">
        <v>324</v>
      </c>
      <c r="C83" s="710">
        <f>'KV_1.4.sz.mell.'!C82</f>
        <v>0</v>
      </c>
      <c r="D83" s="411"/>
      <c r="E83" s="411"/>
      <c r="F83" s="411"/>
      <c r="G83" s="411"/>
      <c r="H83" s="411"/>
      <c r="I83" s="411"/>
      <c r="J83" s="710">
        <f>D83+E83+F83+G83+H83+I83</f>
        <v>0</v>
      </c>
      <c r="K83" s="711">
        <f>C83+J83</f>
        <v>0</v>
      </c>
    </row>
    <row r="84" spans="1:11" s="425" customFormat="1" ht="12" customHeight="1" thickBot="1" x14ac:dyDescent="0.3">
      <c r="A84" s="16" t="s">
        <v>344</v>
      </c>
      <c r="B84" s="304" t="s">
        <v>764</v>
      </c>
      <c r="C84" s="710">
        <f>'KV_1.4.sz.mell.'!C83</f>
        <v>0</v>
      </c>
      <c r="D84" s="411"/>
      <c r="E84" s="411"/>
      <c r="F84" s="411"/>
      <c r="G84" s="411"/>
      <c r="H84" s="411"/>
      <c r="I84" s="411"/>
      <c r="J84" s="710">
        <f>D84+E84+F84+G84+H84+I84</f>
        <v>0</v>
      </c>
      <c r="K84" s="711">
        <f>C84+J84</f>
        <v>0</v>
      </c>
    </row>
    <row r="85" spans="1:11" s="425" customFormat="1" ht="12" customHeight="1" thickBot="1" x14ac:dyDescent="0.3">
      <c r="A85" s="473" t="s">
        <v>325</v>
      </c>
      <c r="B85" s="302" t="s">
        <v>345</v>
      </c>
      <c r="C85" s="407">
        <f>'KV_1.4.sz.mell.'!C84</f>
        <v>0</v>
      </c>
      <c r="D85" s="407">
        <f t="shared" ref="D85:K85" si="23">SUM(D86:D89)</f>
        <v>0</v>
      </c>
      <c r="E85" s="407">
        <f t="shared" si="23"/>
        <v>0</v>
      </c>
      <c r="F85" s="407">
        <f t="shared" si="23"/>
        <v>0</v>
      </c>
      <c r="G85" s="407">
        <f t="shared" si="23"/>
        <v>0</v>
      </c>
      <c r="H85" s="407">
        <f t="shared" si="23"/>
        <v>0</v>
      </c>
      <c r="I85" s="407">
        <f t="shared" si="23"/>
        <v>0</v>
      </c>
      <c r="J85" s="407">
        <f t="shared" si="23"/>
        <v>0</v>
      </c>
      <c r="K85" s="273">
        <f t="shared" si="23"/>
        <v>0</v>
      </c>
    </row>
    <row r="86" spans="1:11" s="425" customFormat="1" ht="12" customHeight="1" x14ac:dyDescent="0.25">
      <c r="A86" s="430" t="s">
        <v>326</v>
      </c>
      <c r="B86" s="426" t="s">
        <v>327</v>
      </c>
      <c r="C86" s="710">
        <f>'KV_1.4.sz.mell.'!C85</f>
        <v>0</v>
      </c>
      <c r="D86" s="411"/>
      <c r="E86" s="411"/>
      <c r="F86" s="411"/>
      <c r="G86" s="411"/>
      <c r="H86" s="411"/>
      <c r="I86" s="411"/>
      <c r="J86" s="710">
        <f t="shared" ref="J86:J91" si="24">D86+E86+F86+G86+H86+I86</f>
        <v>0</v>
      </c>
      <c r="K86" s="711">
        <f t="shared" ref="K86:K91" si="25">C86+J86</f>
        <v>0</v>
      </c>
    </row>
    <row r="87" spans="1:11" s="425" customFormat="1" ht="12" customHeight="1" x14ac:dyDescent="0.25">
      <c r="A87" s="431" t="s">
        <v>328</v>
      </c>
      <c r="B87" s="427" t="s">
        <v>329</v>
      </c>
      <c r="C87" s="710">
        <f>'KV_1.4.sz.mell.'!C86</f>
        <v>0</v>
      </c>
      <c r="D87" s="411"/>
      <c r="E87" s="411"/>
      <c r="F87" s="411"/>
      <c r="G87" s="411"/>
      <c r="H87" s="411"/>
      <c r="I87" s="411"/>
      <c r="J87" s="710">
        <f t="shared" si="24"/>
        <v>0</v>
      </c>
      <c r="K87" s="711">
        <f t="shared" si="25"/>
        <v>0</v>
      </c>
    </row>
    <row r="88" spans="1:11" s="425" customFormat="1" ht="12" customHeight="1" x14ac:dyDescent="0.25">
      <c r="A88" s="431" t="s">
        <v>330</v>
      </c>
      <c r="B88" s="427" t="s">
        <v>331</v>
      </c>
      <c r="C88" s="710">
        <f>'KV_1.4.sz.mell.'!C87</f>
        <v>0</v>
      </c>
      <c r="D88" s="411"/>
      <c r="E88" s="411"/>
      <c r="F88" s="411"/>
      <c r="G88" s="411"/>
      <c r="H88" s="411"/>
      <c r="I88" s="411"/>
      <c r="J88" s="710">
        <f t="shared" si="24"/>
        <v>0</v>
      </c>
      <c r="K88" s="711">
        <f t="shared" si="25"/>
        <v>0</v>
      </c>
    </row>
    <row r="89" spans="1:11" s="425" customFormat="1" ht="12" customHeight="1" thickBot="1" x14ac:dyDescent="0.3">
      <c r="A89" s="432" t="s">
        <v>332</v>
      </c>
      <c r="B89" s="304" t="s">
        <v>333</v>
      </c>
      <c r="C89" s="710">
        <f>'KV_1.4.sz.mell.'!C88</f>
        <v>0</v>
      </c>
      <c r="D89" s="411"/>
      <c r="E89" s="411"/>
      <c r="F89" s="411"/>
      <c r="G89" s="411"/>
      <c r="H89" s="411"/>
      <c r="I89" s="411"/>
      <c r="J89" s="710">
        <f t="shared" si="24"/>
        <v>0</v>
      </c>
      <c r="K89" s="711">
        <f t="shared" si="25"/>
        <v>0</v>
      </c>
    </row>
    <row r="90" spans="1:11" s="425" customFormat="1" ht="12" customHeight="1" thickBot="1" x14ac:dyDescent="0.3">
      <c r="A90" s="473" t="s">
        <v>334</v>
      </c>
      <c r="B90" s="302" t="s">
        <v>475</v>
      </c>
      <c r="C90" s="407">
        <f>'KV_1.4.sz.mell.'!C89</f>
        <v>0</v>
      </c>
      <c r="D90" s="475"/>
      <c r="E90" s="475"/>
      <c r="F90" s="475"/>
      <c r="G90" s="475"/>
      <c r="H90" s="475"/>
      <c r="I90" s="475"/>
      <c r="J90" s="407">
        <f t="shared" si="24"/>
        <v>0</v>
      </c>
      <c r="K90" s="273">
        <f t="shared" si="25"/>
        <v>0</v>
      </c>
    </row>
    <row r="91" spans="1:11" s="425" customFormat="1" ht="13.5" customHeight="1" thickBot="1" x14ac:dyDescent="0.3">
      <c r="A91" s="473" t="s">
        <v>336</v>
      </c>
      <c r="B91" s="302" t="s">
        <v>335</v>
      </c>
      <c r="C91" s="407">
        <f>'KV_1.4.sz.mell.'!C90</f>
        <v>0</v>
      </c>
      <c r="D91" s="475"/>
      <c r="E91" s="475"/>
      <c r="F91" s="475"/>
      <c r="G91" s="475"/>
      <c r="H91" s="475"/>
      <c r="I91" s="475"/>
      <c r="J91" s="407">
        <f t="shared" si="24"/>
        <v>0</v>
      </c>
      <c r="K91" s="273">
        <f t="shared" si="25"/>
        <v>0</v>
      </c>
    </row>
    <row r="92" spans="1:11" s="425" customFormat="1" ht="15.75" customHeight="1" thickBot="1" x14ac:dyDescent="0.3">
      <c r="A92" s="473" t="s">
        <v>348</v>
      </c>
      <c r="B92" s="302" t="s">
        <v>478</v>
      </c>
      <c r="C92" s="414">
        <f>'KV_1.4.sz.mell.'!C91</f>
        <v>0</v>
      </c>
      <c r="D92" s="414">
        <f t="shared" ref="D92:K92" si="26">+D69+D73+D78+D81+D85+D91+D90</f>
        <v>0</v>
      </c>
      <c r="E92" s="414">
        <f t="shared" si="26"/>
        <v>0</v>
      </c>
      <c r="F92" s="414">
        <f t="shared" si="26"/>
        <v>0</v>
      </c>
      <c r="G92" s="414">
        <f t="shared" si="26"/>
        <v>0</v>
      </c>
      <c r="H92" s="414">
        <f t="shared" si="26"/>
        <v>0</v>
      </c>
      <c r="I92" s="414">
        <f t="shared" si="26"/>
        <v>0</v>
      </c>
      <c r="J92" s="414">
        <f t="shared" si="26"/>
        <v>0</v>
      </c>
      <c r="K92" s="457">
        <f t="shared" si="26"/>
        <v>0</v>
      </c>
    </row>
    <row r="93" spans="1:11" s="425" customFormat="1" ht="25.5" customHeight="1" thickBot="1" x14ac:dyDescent="0.3">
      <c r="A93" s="474" t="s">
        <v>477</v>
      </c>
      <c r="B93" s="588" t="s">
        <v>479</v>
      </c>
      <c r="C93" s="414">
        <f>'KV_1.4.sz.mell.'!C92</f>
        <v>0</v>
      </c>
      <c r="D93" s="414">
        <f t="shared" ref="D93:K93" si="27">+D68+D92</f>
        <v>0</v>
      </c>
      <c r="E93" s="414">
        <f t="shared" si="27"/>
        <v>0</v>
      </c>
      <c r="F93" s="414">
        <f t="shared" si="27"/>
        <v>0</v>
      </c>
      <c r="G93" s="414">
        <f t="shared" si="27"/>
        <v>0</v>
      </c>
      <c r="H93" s="414">
        <f t="shared" si="27"/>
        <v>0</v>
      </c>
      <c r="I93" s="414">
        <f t="shared" si="27"/>
        <v>0</v>
      </c>
      <c r="J93" s="414">
        <f t="shared" si="27"/>
        <v>0</v>
      </c>
      <c r="K93" s="457">
        <f t="shared" si="27"/>
        <v>0</v>
      </c>
    </row>
    <row r="94" spans="1:11" s="425" customFormat="1" ht="30.75" customHeight="1" x14ac:dyDescent="0.25">
      <c r="A94" s="5"/>
      <c r="B94" s="6"/>
      <c r="C94" s="314"/>
    </row>
    <row r="95" spans="1:11" ht="16.5" customHeight="1" x14ac:dyDescent="0.3">
      <c r="A95" s="1596" t="s">
        <v>47</v>
      </c>
      <c r="B95" s="1596"/>
      <c r="C95" s="1596"/>
      <c r="D95" s="1596"/>
      <c r="E95" s="1596"/>
      <c r="F95" s="1596"/>
      <c r="G95" s="1596"/>
      <c r="H95" s="1596"/>
      <c r="I95" s="1596"/>
      <c r="J95" s="1596"/>
      <c r="K95" s="1596"/>
    </row>
    <row r="96" spans="1:11" s="435" customFormat="1" ht="16.5" customHeight="1" thickBot="1" x14ac:dyDescent="0.35">
      <c r="A96" s="1593" t="s">
        <v>153</v>
      </c>
      <c r="B96" s="1593"/>
      <c r="C96" s="714"/>
      <c r="K96" s="714" t="str">
        <f>K7</f>
        <v>Forintban!</v>
      </c>
    </row>
    <row r="97" spans="1:11" x14ac:dyDescent="0.3">
      <c r="A97" s="1688" t="s">
        <v>69</v>
      </c>
      <c r="B97" s="1690" t="s">
        <v>765</v>
      </c>
      <c r="C97" s="1692" t="str">
        <f>+CONCATENATE(LEFT(RM_ÖSSZEFÜGGÉSEK!A6,4),". évi")</f>
        <v>2019. évi</v>
      </c>
      <c r="D97" s="1693"/>
      <c r="E97" s="1694"/>
      <c r="F97" s="1694"/>
      <c r="G97" s="1694"/>
      <c r="H97" s="1694"/>
      <c r="I97" s="1694"/>
      <c r="J97" s="1694"/>
      <c r="K97" s="1695"/>
    </row>
    <row r="98" spans="1:11" ht="23.4" thickBot="1" x14ac:dyDescent="0.35">
      <c r="A98" s="1689"/>
      <c r="B98" s="1691"/>
      <c r="C98" s="692" t="s">
        <v>759</v>
      </c>
      <c r="D98" s="693" t="str">
        <f>D9</f>
        <v xml:space="preserve">1 . sz. módosítás </v>
      </c>
      <c r="E98" s="693" t="str">
        <f t="shared" ref="E98:K98" si="28">E9</f>
        <v xml:space="preserve">2 . sz. módosítás </v>
      </c>
      <c r="F98" s="693" t="str">
        <f t="shared" si="28"/>
        <v xml:space="preserve">… . sz. módosítás </v>
      </c>
      <c r="G98" s="693" t="str">
        <f t="shared" si="28"/>
        <v xml:space="preserve">… . sz. módosítás </v>
      </c>
      <c r="H98" s="693" t="str">
        <f t="shared" si="28"/>
        <v xml:space="preserve">… . sz. módosítás </v>
      </c>
      <c r="I98" s="693" t="str">
        <f t="shared" si="28"/>
        <v xml:space="preserve">… . sz. módosítás </v>
      </c>
      <c r="J98" s="694" t="str">
        <f t="shared" si="28"/>
        <v>Módosítások összesen</v>
      </c>
      <c r="K98" s="695" t="str">
        <f t="shared" si="28"/>
        <v>1.számú módosítás utáni előirányzat</v>
      </c>
    </row>
    <row r="99" spans="1:11" s="424" customFormat="1" ht="12" customHeight="1" thickBot="1" x14ac:dyDescent="0.25">
      <c r="A99" s="32" t="s">
        <v>493</v>
      </c>
      <c r="B99" s="33" t="s">
        <v>494</v>
      </c>
      <c r="C99" s="696" t="s">
        <v>495</v>
      </c>
      <c r="D99" s="696" t="s">
        <v>497</v>
      </c>
      <c r="E99" s="697" t="s">
        <v>496</v>
      </c>
      <c r="F99" s="697" t="s">
        <v>498</v>
      </c>
      <c r="G99" s="697" t="s">
        <v>499</v>
      </c>
      <c r="H99" s="697" t="s">
        <v>500</v>
      </c>
      <c r="I99" s="697" t="s">
        <v>761</v>
      </c>
      <c r="J99" s="697" t="s">
        <v>762</v>
      </c>
      <c r="K99" s="698" t="s">
        <v>763</v>
      </c>
    </row>
    <row r="100" spans="1:11" ht="12" customHeight="1" thickBot="1" x14ac:dyDescent="0.35">
      <c r="A100" s="22" t="s">
        <v>18</v>
      </c>
      <c r="B100" s="28" t="s">
        <v>437</v>
      </c>
      <c r="C100" s="406">
        <f>'KV_1.4.sz.mell.'!C98</f>
        <v>0</v>
      </c>
      <c r="D100" s="406">
        <f t="shared" ref="D100:K100" si="29">D101+D102+D103+D104+D105+D118</f>
        <v>0</v>
      </c>
      <c r="E100" s="406">
        <f t="shared" si="29"/>
        <v>0</v>
      </c>
      <c r="F100" s="406">
        <f t="shared" si="29"/>
        <v>0</v>
      </c>
      <c r="G100" s="406">
        <f t="shared" si="29"/>
        <v>0</v>
      </c>
      <c r="H100" s="406">
        <f t="shared" si="29"/>
        <v>0</v>
      </c>
      <c r="I100" s="406">
        <f t="shared" si="29"/>
        <v>0</v>
      </c>
      <c r="J100" s="406">
        <f t="shared" si="29"/>
        <v>0</v>
      </c>
      <c r="K100" s="501">
        <f t="shared" si="29"/>
        <v>0</v>
      </c>
    </row>
    <row r="101" spans="1:11" ht="12" customHeight="1" x14ac:dyDescent="0.3">
      <c r="A101" s="17" t="s">
        <v>98</v>
      </c>
      <c r="B101" s="10" t="s">
        <v>49</v>
      </c>
      <c r="C101" s="715">
        <f>'KV_1.4.sz.mell.'!C99</f>
        <v>0</v>
      </c>
      <c r="D101" s="508"/>
      <c r="E101" s="508"/>
      <c r="F101" s="508"/>
      <c r="G101" s="508"/>
      <c r="H101" s="508"/>
      <c r="I101" s="508"/>
      <c r="J101" s="715">
        <f t="shared" ref="J101:J120" si="30">D101+E101+F101+G101+H101+I101</f>
        <v>0</v>
      </c>
      <c r="K101" s="716">
        <f t="shared" ref="K101:K120" si="31">C101+J101</f>
        <v>0</v>
      </c>
    </row>
    <row r="102" spans="1:11" ht="12" customHeight="1" x14ac:dyDescent="0.3">
      <c r="A102" s="14" t="s">
        <v>99</v>
      </c>
      <c r="B102" s="8" t="s">
        <v>183</v>
      </c>
      <c r="C102" s="717">
        <f>'KV_1.4.sz.mell.'!C100</f>
        <v>0</v>
      </c>
      <c r="D102" s="408"/>
      <c r="E102" s="408"/>
      <c r="F102" s="408"/>
      <c r="G102" s="408"/>
      <c r="H102" s="408"/>
      <c r="I102" s="408"/>
      <c r="J102" s="717">
        <f t="shared" si="30"/>
        <v>0</v>
      </c>
      <c r="K102" s="718">
        <f t="shared" si="31"/>
        <v>0</v>
      </c>
    </row>
    <row r="103" spans="1:11" ht="12" customHeight="1" x14ac:dyDescent="0.3">
      <c r="A103" s="14" t="s">
        <v>100</v>
      </c>
      <c r="B103" s="8" t="s">
        <v>140</v>
      </c>
      <c r="C103" s="719">
        <f>'KV_1.4.sz.mell.'!C101</f>
        <v>0</v>
      </c>
      <c r="D103" s="410"/>
      <c r="E103" s="410"/>
      <c r="F103" s="410"/>
      <c r="G103" s="410"/>
      <c r="H103" s="410"/>
      <c r="I103" s="410"/>
      <c r="J103" s="719">
        <f t="shared" si="30"/>
        <v>0</v>
      </c>
      <c r="K103" s="720">
        <f t="shared" si="31"/>
        <v>0</v>
      </c>
    </row>
    <row r="104" spans="1:11" ht="12" customHeight="1" x14ac:dyDescent="0.3">
      <c r="A104" s="14" t="s">
        <v>101</v>
      </c>
      <c r="B104" s="11" t="s">
        <v>184</v>
      </c>
      <c r="C104" s="719">
        <f>'KV_1.4.sz.mell.'!C102</f>
        <v>0</v>
      </c>
      <c r="D104" s="410"/>
      <c r="E104" s="410"/>
      <c r="F104" s="410"/>
      <c r="G104" s="410"/>
      <c r="H104" s="410"/>
      <c r="I104" s="410"/>
      <c r="J104" s="719">
        <f t="shared" si="30"/>
        <v>0</v>
      </c>
      <c r="K104" s="720">
        <f t="shared" si="31"/>
        <v>0</v>
      </c>
    </row>
    <row r="105" spans="1:11" ht="12" customHeight="1" x14ac:dyDescent="0.3">
      <c r="A105" s="14" t="s">
        <v>112</v>
      </c>
      <c r="B105" s="19" t="s">
        <v>185</v>
      </c>
      <c r="C105" s="719">
        <f>'KV_1.4.sz.mell.'!C103</f>
        <v>0</v>
      </c>
      <c r="D105" s="410"/>
      <c r="E105" s="410"/>
      <c r="F105" s="410"/>
      <c r="G105" s="410"/>
      <c r="H105" s="410"/>
      <c r="I105" s="410"/>
      <c r="J105" s="719">
        <f t="shared" si="30"/>
        <v>0</v>
      </c>
      <c r="K105" s="720">
        <f t="shared" si="31"/>
        <v>0</v>
      </c>
    </row>
    <row r="106" spans="1:11" ht="12" customHeight="1" x14ac:dyDescent="0.3">
      <c r="A106" s="14" t="s">
        <v>102</v>
      </c>
      <c r="B106" s="8" t="s">
        <v>442</v>
      </c>
      <c r="C106" s="719">
        <f>'KV_1.4.sz.mell.'!C104</f>
        <v>0</v>
      </c>
      <c r="D106" s="410"/>
      <c r="E106" s="410"/>
      <c r="F106" s="410"/>
      <c r="G106" s="410"/>
      <c r="H106" s="410"/>
      <c r="I106" s="410"/>
      <c r="J106" s="719">
        <f t="shared" si="30"/>
        <v>0</v>
      </c>
      <c r="K106" s="720">
        <f t="shared" si="31"/>
        <v>0</v>
      </c>
    </row>
    <row r="107" spans="1:11" ht="12" customHeight="1" x14ac:dyDescent="0.3">
      <c r="A107" s="14" t="s">
        <v>103</v>
      </c>
      <c r="B107" s="148" t="s">
        <v>441</v>
      </c>
      <c r="C107" s="719">
        <f>'KV_1.4.sz.mell.'!C105</f>
        <v>0</v>
      </c>
      <c r="D107" s="410"/>
      <c r="E107" s="410"/>
      <c r="F107" s="410"/>
      <c r="G107" s="410"/>
      <c r="H107" s="410"/>
      <c r="I107" s="410"/>
      <c r="J107" s="719">
        <f t="shared" si="30"/>
        <v>0</v>
      </c>
      <c r="K107" s="720">
        <f t="shared" si="31"/>
        <v>0</v>
      </c>
    </row>
    <row r="108" spans="1:11" ht="12" customHeight="1" x14ac:dyDescent="0.3">
      <c r="A108" s="14" t="s">
        <v>113</v>
      </c>
      <c r="B108" s="148" t="s">
        <v>440</v>
      </c>
      <c r="C108" s="719">
        <f>'KV_1.4.sz.mell.'!C106</f>
        <v>0</v>
      </c>
      <c r="D108" s="410"/>
      <c r="E108" s="410"/>
      <c r="F108" s="410"/>
      <c r="G108" s="410"/>
      <c r="H108" s="410"/>
      <c r="I108" s="410"/>
      <c r="J108" s="719">
        <f t="shared" si="30"/>
        <v>0</v>
      </c>
      <c r="K108" s="720">
        <f t="shared" si="31"/>
        <v>0</v>
      </c>
    </row>
    <row r="109" spans="1:11" ht="12" customHeight="1" x14ac:dyDescent="0.3">
      <c r="A109" s="14" t="s">
        <v>114</v>
      </c>
      <c r="B109" s="146" t="s">
        <v>351</v>
      </c>
      <c r="C109" s="719">
        <f>'KV_1.4.sz.mell.'!C107</f>
        <v>0</v>
      </c>
      <c r="D109" s="410"/>
      <c r="E109" s="410"/>
      <c r="F109" s="410"/>
      <c r="G109" s="410"/>
      <c r="H109" s="410"/>
      <c r="I109" s="410"/>
      <c r="J109" s="719">
        <f t="shared" si="30"/>
        <v>0</v>
      </c>
      <c r="K109" s="720">
        <f t="shared" si="31"/>
        <v>0</v>
      </c>
    </row>
    <row r="110" spans="1:11" ht="12" customHeight="1" x14ac:dyDescent="0.3">
      <c r="A110" s="14" t="s">
        <v>115</v>
      </c>
      <c r="B110" s="147" t="s">
        <v>352</v>
      </c>
      <c r="C110" s="719">
        <f>'KV_1.4.sz.mell.'!C108</f>
        <v>0</v>
      </c>
      <c r="D110" s="410"/>
      <c r="E110" s="410"/>
      <c r="F110" s="410"/>
      <c r="G110" s="410"/>
      <c r="H110" s="410"/>
      <c r="I110" s="410"/>
      <c r="J110" s="719">
        <f t="shared" si="30"/>
        <v>0</v>
      </c>
      <c r="K110" s="720">
        <f t="shared" si="31"/>
        <v>0</v>
      </c>
    </row>
    <row r="111" spans="1:11" ht="12" customHeight="1" x14ac:dyDescent="0.3">
      <c r="A111" s="14" t="s">
        <v>116</v>
      </c>
      <c r="B111" s="147" t="s">
        <v>353</v>
      </c>
      <c r="C111" s="719">
        <f>'KV_1.4.sz.mell.'!C109</f>
        <v>0</v>
      </c>
      <c r="D111" s="410"/>
      <c r="E111" s="410"/>
      <c r="F111" s="410"/>
      <c r="G111" s="410"/>
      <c r="H111" s="410"/>
      <c r="I111" s="410"/>
      <c r="J111" s="719">
        <f t="shared" si="30"/>
        <v>0</v>
      </c>
      <c r="K111" s="720">
        <f t="shared" si="31"/>
        <v>0</v>
      </c>
    </row>
    <row r="112" spans="1:11" ht="12" customHeight="1" x14ac:dyDescent="0.3">
      <c r="A112" s="14" t="s">
        <v>118</v>
      </c>
      <c r="B112" s="146" t="s">
        <v>354</v>
      </c>
      <c r="C112" s="719">
        <f>'KV_1.4.sz.mell.'!C110</f>
        <v>0</v>
      </c>
      <c r="D112" s="410"/>
      <c r="E112" s="410"/>
      <c r="F112" s="410"/>
      <c r="G112" s="410"/>
      <c r="H112" s="410"/>
      <c r="I112" s="410"/>
      <c r="J112" s="719">
        <f t="shared" si="30"/>
        <v>0</v>
      </c>
      <c r="K112" s="720">
        <f t="shared" si="31"/>
        <v>0</v>
      </c>
    </row>
    <row r="113" spans="1:11" ht="12" customHeight="1" x14ac:dyDescent="0.3">
      <c r="A113" s="14" t="s">
        <v>186</v>
      </c>
      <c r="B113" s="146" t="s">
        <v>355</v>
      </c>
      <c r="C113" s="719">
        <f>'KV_1.4.sz.mell.'!C111</f>
        <v>0</v>
      </c>
      <c r="D113" s="410"/>
      <c r="E113" s="410"/>
      <c r="F113" s="410"/>
      <c r="G113" s="410"/>
      <c r="H113" s="410"/>
      <c r="I113" s="410"/>
      <c r="J113" s="719">
        <f t="shared" si="30"/>
        <v>0</v>
      </c>
      <c r="K113" s="720">
        <f t="shared" si="31"/>
        <v>0</v>
      </c>
    </row>
    <row r="114" spans="1:11" ht="12" customHeight="1" x14ac:dyDescent="0.3">
      <c r="A114" s="14" t="s">
        <v>349</v>
      </c>
      <c r="B114" s="147" t="s">
        <v>356</v>
      </c>
      <c r="C114" s="719">
        <f>'KV_1.4.sz.mell.'!C112</f>
        <v>0</v>
      </c>
      <c r="D114" s="410"/>
      <c r="E114" s="410"/>
      <c r="F114" s="410"/>
      <c r="G114" s="410"/>
      <c r="H114" s="410"/>
      <c r="I114" s="410"/>
      <c r="J114" s="719">
        <f t="shared" si="30"/>
        <v>0</v>
      </c>
      <c r="K114" s="720">
        <f t="shared" si="31"/>
        <v>0</v>
      </c>
    </row>
    <row r="115" spans="1:11" ht="12" customHeight="1" x14ac:dyDescent="0.3">
      <c r="A115" s="13" t="s">
        <v>350</v>
      </c>
      <c r="B115" s="148" t="s">
        <v>357</v>
      </c>
      <c r="C115" s="719">
        <f>'KV_1.4.sz.mell.'!C113</f>
        <v>0</v>
      </c>
      <c r="D115" s="410"/>
      <c r="E115" s="410"/>
      <c r="F115" s="410"/>
      <c r="G115" s="410"/>
      <c r="H115" s="410"/>
      <c r="I115" s="410"/>
      <c r="J115" s="719">
        <f t="shared" si="30"/>
        <v>0</v>
      </c>
      <c r="K115" s="720">
        <f t="shared" si="31"/>
        <v>0</v>
      </c>
    </row>
    <row r="116" spans="1:11" ht="12" customHeight="1" x14ac:dyDescent="0.3">
      <c r="A116" s="14" t="s">
        <v>438</v>
      </c>
      <c r="B116" s="148" t="s">
        <v>358</v>
      </c>
      <c r="C116" s="719">
        <f>'KV_1.4.sz.mell.'!C114</f>
        <v>0</v>
      </c>
      <c r="D116" s="410"/>
      <c r="E116" s="410"/>
      <c r="F116" s="410"/>
      <c r="G116" s="410"/>
      <c r="H116" s="410"/>
      <c r="I116" s="410"/>
      <c r="J116" s="719">
        <f t="shared" si="30"/>
        <v>0</v>
      </c>
      <c r="K116" s="720">
        <f t="shared" si="31"/>
        <v>0</v>
      </c>
    </row>
    <row r="117" spans="1:11" ht="12" customHeight="1" x14ac:dyDescent="0.3">
      <c r="A117" s="16" t="s">
        <v>439</v>
      </c>
      <c r="B117" s="148" t="s">
        <v>359</v>
      </c>
      <c r="C117" s="719">
        <f>'KV_1.4.sz.mell.'!C115</f>
        <v>0</v>
      </c>
      <c r="D117" s="410"/>
      <c r="E117" s="410"/>
      <c r="F117" s="410"/>
      <c r="G117" s="410"/>
      <c r="H117" s="410"/>
      <c r="I117" s="410"/>
      <c r="J117" s="719">
        <f t="shared" si="30"/>
        <v>0</v>
      </c>
      <c r="K117" s="720">
        <f t="shared" si="31"/>
        <v>0</v>
      </c>
    </row>
    <row r="118" spans="1:11" ht="12" customHeight="1" x14ac:dyDescent="0.3">
      <c r="A118" s="14" t="s">
        <v>443</v>
      </c>
      <c r="B118" s="11" t="s">
        <v>50</v>
      </c>
      <c r="C118" s="717">
        <f>'KV_1.4.sz.mell.'!C116</f>
        <v>0</v>
      </c>
      <c r="D118" s="408"/>
      <c r="E118" s="408"/>
      <c r="F118" s="408"/>
      <c r="G118" s="408"/>
      <c r="H118" s="408"/>
      <c r="I118" s="408"/>
      <c r="J118" s="717">
        <f t="shared" si="30"/>
        <v>0</v>
      </c>
      <c r="K118" s="718">
        <f t="shared" si="31"/>
        <v>0</v>
      </c>
    </row>
    <row r="119" spans="1:11" ht="12" customHeight="1" x14ac:dyDescent="0.3">
      <c r="A119" s="14" t="s">
        <v>444</v>
      </c>
      <c r="B119" s="8" t="s">
        <v>446</v>
      </c>
      <c r="C119" s="717">
        <f>'KV_1.4.sz.mell.'!C117</f>
        <v>0</v>
      </c>
      <c r="D119" s="408"/>
      <c r="E119" s="408"/>
      <c r="F119" s="408"/>
      <c r="G119" s="408"/>
      <c r="H119" s="408"/>
      <c r="I119" s="408"/>
      <c r="J119" s="717">
        <f t="shared" si="30"/>
        <v>0</v>
      </c>
      <c r="K119" s="718">
        <f t="shared" si="31"/>
        <v>0</v>
      </c>
    </row>
    <row r="120" spans="1:11" ht="12" customHeight="1" thickBot="1" x14ac:dyDescent="0.35">
      <c r="A120" s="18" t="s">
        <v>445</v>
      </c>
      <c r="B120" s="496" t="s">
        <v>447</v>
      </c>
      <c r="C120" s="721">
        <f>'KV_1.4.sz.mell.'!C118</f>
        <v>0</v>
      </c>
      <c r="D120" s="509"/>
      <c r="E120" s="509"/>
      <c r="F120" s="509"/>
      <c r="G120" s="509"/>
      <c r="H120" s="509"/>
      <c r="I120" s="509"/>
      <c r="J120" s="721">
        <f t="shared" si="30"/>
        <v>0</v>
      </c>
      <c r="K120" s="708">
        <f t="shared" si="31"/>
        <v>0</v>
      </c>
    </row>
    <row r="121" spans="1:11" ht="12" customHeight="1" thickBot="1" x14ac:dyDescent="0.35">
      <c r="A121" s="493" t="s">
        <v>19</v>
      </c>
      <c r="B121" s="494" t="s">
        <v>360</v>
      </c>
      <c r="C121" s="407">
        <f>'KV_1.4.sz.mell.'!C119</f>
        <v>0</v>
      </c>
      <c r="D121" s="407">
        <f t="shared" ref="D121:K121" si="32">+D122+D124+D126</f>
        <v>0</v>
      </c>
      <c r="E121" s="510">
        <f t="shared" si="32"/>
        <v>0</v>
      </c>
      <c r="F121" s="510">
        <f t="shared" si="32"/>
        <v>0</v>
      </c>
      <c r="G121" s="510">
        <f t="shared" si="32"/>
        <v>0</v>
      </c>
      <c r="H121" s="510">
        <f t="shared" si="32"/>
        <v>0</v>
      </c>
      <c r="I121" s="510">
        <f t="shared" si="32"/>
        <v>0</v>
      </c>
      <c r="J121" s="510">
        <f t="shared" si="32"/>
        <v>0</v>
      </c>
      <c r="K121" s="504">
        <f t="shared" si="32"/>
        <v>0</v>
      </c>
    </row>
    <row r="122" spans="1:11" ht="12" customHeight="1" x14ac:dyDescent="0.3">
      <c r="A122" s="15" t="s">
        <v>104</v>
      </c>
      <c r="B122" s="8" t="s">
        <v>230</v>
      </c>
      <c r="C122" s="1475">
        <f>'KV_1.4.sz.mell.'!C120</f>
        <v>0</v>
      </c>
      <c r="D122" s="722"/>
      <c r="E122" s="722"/>
      <c r="F122" s="722"/>
      <c r="G122" s="722"/>
      <c r="H122" s="722"/>
      <c r="I122" s="409"/>
      <c r="J122" s="699">
        <f t="shared" ref="J122:J134" si="33">D122+E122+F122+G122+H122+I122</f>
        <v>0</v>
      </c>
      <c r="K122" s="700">
        <f t="shared" ref="K122:K134" si="34">C122+J122</f>
        <v>0</v>
      </c>
    </row>
    <row r="123" spans="1:11" ht="12" customHeight="1" x14ac:dyDescent="0.3">
      <c r="A123" s="15" t="s">
        <v>105</v>
      </c>
      <c r="B123" s="12" t="s">
        <v>364</v>
      </c>
      <c r="C123" s="1475">
        <f>'KV_1.4.sz.mell.'!C121</f>
        <v>0</v>
      </c>
      <c r="D123" s="722"/>
      <c r="E123" s="722"/>
      <c r="F123" s="722"/>
      <c r="G123" s="722"/>
      <c r="H123" s="722"/>
      <c r="I123" s="409"/>
      <c r="J123" s="699">
        <f t="shared" si="33"/>
        <v>0</v>
      </c>
      <c r="K123" s="700">
        <f t="shared" si="34"/>
        <v>0</v>
      </c>
    </row>
    <row r="124" spans="1:11" ht="12" customHeight="1" x14ac:dyDescent="0.3">
      <c r="A124" s="15" t="s">
        <v>106</v>
      </c>
      <c r="B124" s="12" t="s">
        <v>187</v>
      </c>
      <c r="C124" s="1476">
        <f>'KV_1.4.sz.mell.'!C122</f>
        <v>0</v>
      </c>
      <c r="D124" s="723"/>
      <c r="E124" s="723"/>
      <c r="F124" s="723"/>
      <c r="G124" s="723"/>
      <c r="H124" s="723"/>
      <c r="I124" s="408"/>
      <c r="J124" s="717">
        <f t="shared" si="33"/>
        <v>0</v>
      </c>
      <c r="K124" s="718">
        <f t="shared" si="34"/>
        <v>0</v>
      </c>
    </row>
    <row r="125" spans="1:11" ht="12" customHeight="1" x14ac:dyDescent="0.3">
      <c r="A125" s="15" t="s">
        <v>107</v>
      </c>
      <c r="B125" s="12" t="s">
        <v>365</v>
      </c>
      <c r="C125" s="1476">
        <f>'KV_1.4.sz.mell.'!C123</f>
        <v>0</v>
      </c>
      <c r="D125" s="723"/>
      <c r="E125" s="723"/>
      <c r="F125" s="723"/>
      <c r="G125" s="723"/>
      <c r="H125" s="723"/>
      <c r="I125" s="408"/>
      <c r="J125" s="717">
        <f t="shared" si="33"/>
        <v>0</v>
      </c>
      <c r="K125" s="718">
        <f t="shared" si="34"/>
        <v>0</v>
      </c>
    </row>
    <row r="126" spans="1:11" ht="12" customHeight="1" x14ac:dyDescent="0.3">
      <c r="A126" s="15" t="s">
        <v>108</v>
      </c>
      <c r="B126" s="304" t="s">
        <v>232</v>
      </c>
      <c r="C126" s="1476">
        <f>'KV_1.4.sz.mell.'!C124</f>
        <v>0</v>
      </c>
      <c r="D126" s="723"/>
      <c r="E126" s="723"/>
      <c r="F126" s="723"/>
      <c r="G126" s="723"/>
      <c r="H126" s="723"/>
      <c r="I126" s="408"/>
      <c r="J126" s="717">
        <f t="shared" si="33"/>
        <v>0</v>
      </c>
      <c r="K126" s="718">
        <f t="shared" si="34"/>
        <v>0</v>
      </c>
    </row>
    <row r="127" spans="1:11" ht="12" customHeight="1" x14ac:dyDescent="0.3">
      <c r="A127" s="15" t="s">
        <v>117</v>
      </c>
      <c r="B127" s="303" t="s">
        <v>428</v>
      </c>
      <c r="C127" s="1476">
        <f>'KV_1.4.sz.mell.'!C125</f>
        <v>0</v>
      </c>
      <c r="D127" s="723"/>
      <c r="E127" s="723"/>
      <c r="F127" s="723"/>
      <c r="G127" s="723"/>
      <c r="H127" s="723"/>
      <c r="I127" s="408"/>
      <c r="J127" s="717">
        <f t="shared" si="33"/>
        <v>0</v>
      </c>
      <c r="K127" s="718">
        <f t="shared" si="34"/>
        <v>0</v>
      </c>
    </row>
    <row r="128" spans="1:11" ht="12" customHeight="1" x14ac:dyDescent="0.3">
      <c r="A128" s="15" t="s">
        <v>119</v>
      </c>
      <c r="B128" s="422" t="s">
        <v>370</v>
      </c>
      <c r="C128" s="1476">
        <f>'KV_1.4.sz.mell.'!C126</f>
        <v>0</v>
      </c>
      <c r="D128" s="723"/>
      <c r="E128" s="723"/>
      <c r="F128" s="723"/>
      <c r="G128" s="723"/>
      <c r="H128" s="723"/>
      <c r="I128" s="408"/>
      <c r="J128" s="717">
        <f t="shared" si="33"/>
        <v>0</v>
      </c>
      <c r="K128" s="718">
        <f t="shared" si="34"/>
        <v>0</v>
      </c>
    </row>
    <row r="129" spans="1:11" x14ac:dyDescent="0.3">
      <c r="A129" s="15" t="s">
        <v>188</v>
      </c>
      <c r="B129" s="147" t="s">
        <v>353</v>
      </c>
      <c r="C129" s="1476">
        <f>'KV_1.4.sz.mell.'!C127</f>
        <v>0</v>
      </c>
      <c r="D129" s="723"/>
      <c r="E129" s="723"/>
      <c r="F129" s="723"/>
      <c r="G129" s="723"/>
      <c r="H129" s="723"/>
      <c r="I129" s="408"/>
      <c r="J129" s="717">
        <f t="shared" si="33"/>
        <v>0</v>
      </c>
      <c r="K129" s="718">
        <f t="shared" si="34"/>
        <v>0</v>
      </c>
    </row>
    <row r="130" spans="1:11" ht="12" customHeight="1" x14ac:dyDescent="0.3">
      <c r="A130" s="15" t="s">
        <v>189</v>
      </c>
      <c r="B130" s="147" t="s">
        <v>369</v>
      </c>
      <c r="C130" s="1476">
        <f>'KV_1.4.sz.mell.'!C128</f>
        <v>0</v>
      </c>
      <c r="D130" s="723"/>
      <c r="E130" s="723"/>
      <c r="F130" s="723"/>
      <c r="G130" s="723"/>
      <c r="H130" s="723"/>
      <c r="I130" s="408"/>
      <c r="J130" s="717">
        <f t="shared" si="33"/>
        <v>0</v>
      </c>
      <c r="K130" s="718">
        <f t="shared" si="34"/>
        <v>0</v>
      </c>
    </row>
    <row r="131" spans="1:11" ht="12" customHeight="1" x14ac:dyDescent="0.3">
      <c r="A131" s="15" t="s">
        <v>190</v>
      </c>
      <c r="B131" s="147" t="s">
        <v>368</v>
      </c>
      <c r="C131" s="1476">
        <f>'KV_1.4.sz.mell.'!C129</f>
        <v>0</v>
      </c>
      <c r="D131" s="723"/>
      <c r="E131" s="723"/>
      <c r="F131" s="723"/>
      <c r="G131" s="723"/>
      <c r="H131" s="723"/>
      <c r="I131" s="408"/>
      <c r="J131" s="717">
        <f t="shared" si="33"/>
        <v>0</v>
      </c>
      <c r="K131" s="718">
        <f t="shared" si="34"/>
        <v>0</v>
      </c>
    </row>
    <row r="132" spans="1:11" ht="12" customHeight="1" x14ac:dyDescent="0.3">
      <c r="A132" s="15" t="s">
        <v>361</v>
      </c>
      <c r="B132" s="147" t="s">
        <v>356</v>
      </c>
      <c r="C132" s="1476">
        <f>'KV_1.4.sz.mell.'!C130</f>
        <v>0</v>
      </c>
      <c r="D132" s="723"/>
      <c r="E132" s="723"/>
      <c r="F132" s="723"/>
      <c r="G132" s="723"/>
      <c r="H132" s="723"/>
      <c r="I132" s="408"/>
      <c r="J132" s="717">
        <f t="shared" si="33"/>
        <v>0</v>
      </c>
      <c r="K132" s="718">
        <f t="shared" si="34"/>
        <v>0</v>
      </c>
    </row>
    <row r="133" spans="1:11" ht="12" customHeight="1" x14ac:dyDescent="0.3">
      <c r="A133" s="15" t="s">
        <v>362</v>
      </c>
      <c r="B133" s="147" t="s">
        <v>367</v>
      </c>
      <c r="C133" s="1476">
        <f>'KV_1.4.sz.mell.'!C131</f>
        <v>0</v>
      </c>
      <c r="D133" s="723"/>
      <c r="E133" s="723"/>
      <c r="F133" s="723"/>
      <c r="G133" s="723"/>
      <c r="H133" s="723"/>
      <c r="I133" s="408"/>
      <c r="J133" s="717">
        <f t="shared" si="33"/>
        <v>0</v>
      </c>
      <c r="K133" s="718">
        <f t="shared" si="34"/>
        <v>0</v>
      </c>
    </row>
    <row r="134" spans="1:11" ht="16.2" thickBot="1" x14ac:dyDescent="0.35">
      <c r="A134" s="13" t="s">
        <v>363</v>
      </c>
      <c r="B134" s="147" t="s">
        <v>366</v>
      </c>
      <c r="C134" s="1477">
        <f>'KV_1.4.sz.mell.'!C132</f>
        <v>0</v>
      </c>
      <c r="D134" s="724"/>
      <c r="E134" s="724"/>
      <c r="F134" s="724"/>
      <c r="G134" s="724"/>
      <c r="H134" s="724"/>
      <c r="I134" s="410"/>
      <c r="J134" s="719">
        <f t="shared" si="33"/>
        <v>0</v>
      </c>
      <c r="K134" s="720">
        <f t="shared" si="34"/>
        <v>0</v>
      </c>
    </row>
    <row r="135" spans="1:11" ht="12" customHeight="1" thickBot="1" x14ac:dyDescent="0.35">
      <c r="A135" s="20" t="s">
        <v>20</v>
      </c>
      <c r="B135" s="128" t="s">
        <v>448</v>
      </c>
      <c r="C135" s="725">
        <f>'KV_1.4.sz.mell.'!C133</f>
        <v>0</v>
      </c>
      <c r="D135" s="725">
        <f t="shared" ref="D135:K135" si="35">+D100+D121</f>
        <v>0</v>
      </c>
      <c r="E135" s="725">
        <f t="shared" si="35"/>
        <v>0</v>
      </c>
      <c r="F135" s="725">
        <f t="shared" si="35"/>
        <v>0</v>
      </c>
      <c r="G135" s="725">
        <f t="shared" si="35"/>
        <v>0</v>
      </c>
      <c r="H135" s="725">
        <f t="shared" si="35"/>
        <v>0</v>
      </c>
      <c r="I135" s="407">
        <f t="shared" si="35"/>
        <v>0</v>
      </c>
      <c r="J135" s="407">
        <f t="shared" si="35"/>
        <v>0</v>
      </c>
      <c r="K135" s="273">
        <f t="shared" si="35"/>
        <v>0</v>
      </c>
    </row>
    <row r="136" spans="1:11" ht="12" customHeight="1" thickBot="1" x14ac:dyDescent="0.35">
      <c r="A136" s="20" t="s">
        <v>21</v>
      </c>
      <c r="B136" s="128" t="s">
        <v>766</v>
      </c>
      <c r="C136" s="725">
        <f>'KV_1.4.sz.mell.'!C134</f>
        <v>0</v>
      </c>
      <c r="D136" s="725">
        <f t="shared" ref="D136:K136" si="36">+D137+D138+D139</f>
        <v>0</v>
      </c>
      <c r="E136" s="725">
        <f t="shared" si="36"/>
        <v>0</v>
      </c>
      <c r="F136" s="725">
        <f t="shared" si="36"/>
        <v>0</v>
      </c>
      <c r="G136" s="725">
        <f t="shared" si="36"/>
        <v>0</v>
      </c>
      <c r="H136" s="725">
        <f t="shared" si="36"/>
        <v>0</v>
      </c>
      <c r="I136" s="407">
        <f t="shared" si="36"/>
        <v>0</v>
      </c>
      <c r="J136" s="407">
        <f t="shared" si="36"/>
        <v>0</v>
      </c>
      <c r="K136" s="273">
        <f t="shared" si="36"/>
        <v>0</v>
      </c>
    </row>
    <row r="137" spans="1:11" ht="12" customHeight="1" x14ac:dyDescent="0.3">
      <c r="A137" s="15" t="s">
        <v>268</v>
      </c>
      <c r="B137" s="12" t="s">
        <v>456</v>
      </c>
      <c r="C137" s="1476">
        <f>'KV_1.4.sz.mell.'!C135</f>
        <v>0</v>
      </c>
      <c r="D137" s="723"/>
      <c r="E137" s="723"/>
      <c r="F137" s="723"/>
      <c r="G137" s="723"/>
      <c r="H137" s="723"/>
      <c r="I137" s="408"/>
      <c r="J137" s="699">
        <f>D137+E137+F137+G137+H137+I137</f>
        <v>0</v>
      </c>
      <c r="K137" s="718">
        <f>C137+J137</f>
        <v>0</v>
      </c>
    </row>
    <row r="138" spans="1:11" ht="12" customHeight="1" x14ac:dyDescent="0.3">
      <c r="A138" s="15" t="s">
        <v>269</v>
      </c>
      <c r="B138" s="12" t="s">
        <v>457</v>
      </c>
      <c r="C138" s="1476">
        <f>'KV_1.4.sz.mell.'!C136</f>
        <v>0</v>
      </c>
      <c r="D138" s="723"/>
      <c r="E138" s="723"/>
      <c r="F138" s="723"/>
      <c r="G138" s="723"/>
      <c r="H138" s="723"/>
      <c r="I138" s="408"/>
      <c r="J138" s="699">
        <f>D138+E138+F138+G138+H138+I138</f>
        <v>0</v>
      </c>
      <c r="K138" s="718">
        <f>C138+J138</f>
        <v>0</v>
      </c>
    </row>
    <row r="139" spans="1:11" ht="12" customHeight="1" thickBot="1" x14ac:dyDescent="0.35">
      <c r="A139" s="13" t="s">
        <v>270</v>
      </c>
      <c r="B139" s="12" t="s">
        <v>458</v>
      </c>
      <c r="C139" s="1476">
        <f>'KV_1.4.sz.mell.'!C137</f>
        <v>0</v>
      </c>
      <c r="D139" s="723"/>
      <c r="E139" s="723"/>
      <c r="F139" s="723"/>
      <c r="G139" s="723"/>
      <c r="H139" s="723"/>
      <c r="I139" s="408"/>
      <c r="J139" s="699">
        <f>D139+E139+F139+G139+H139+I139</f>
        <v>0</v>
      </c>
      <c r="K139" s="718">
        <f>C139+J139</f>
        <v>0</v>
      </c>
    </row>
    <row r="140" spans="1:11" ht="12" customHeight="1" thickBot="1" x14ac:dyDescent="0.35">
      <c r="A140" s="20" t="s">
        <v>22</v>
      </c>
      <c r="B140" s="128" t="s">
        <v>450</v>
      </c>
      <c r="C140" s="725">
        <f>'KV_1.4.sz.mell.'!C138</f>
        <v>0</v>
      </c>
      <c r="D140" s="725">
        <f t="shared" ref="D140:K140" si="37">SUM(D141:D146)</f>
        <v>0</v>
      </c>
      <c r="E140" s="725">
        <f t="shared" si="37"/>
        <v>0</v>
      </c>
      <c r="F140" s="725">
        <f t="shared" si="37"/>
        <v>0</v>
      </c>
      <c r="G140" s="725">
        <f t="shared" si="37"/>
        <v>0</v>
      </c>
      <c r="H140" s="725">
        <f t="shared" si="37"/>
        <v>0</v>
      </c>
      <c r="I140" s="407">
        <f t="shared" si="37"/>
        <v>0</v>
      </c>
      <c r="J140" s="407">
        <f t="shared" si="37"/>
        <v>0</v>
      </c>
      <c r="K140" s="273">
        <f t="shared" si="37"/>
        <v>0</v>
      </c>
    </row>
    <row r="141" spans="1:11" ht="12" customHeight="1" x14ac:dyDescent="0.3">
      <c r="A141" s="15" t="s">
        <v>91</v>
      </c>
      <c r="B141" s="9" t="s">
        <v>459</v>
      </c>
      <c r="C141" s="1476">
        <f>'KV_1.4.sz.mell.'!C139</f>
        <v>0</v>
      </c>
      <c r="D141" s="723"/>
      <c r="E141" s="723"/>
      <c r="F141" s="723"/>
      <c r="G141" s="723"/>
      <c r="H141" s="723"/>
      <c r="I141" s="408"/>
      <c r="J141" s="717">
        <f t="shared" ref="J141:J146" si="38">D141+E141+F141+G141+H141+I141</f>
        <v>0</v>
      </c>
      <c r="K141" s="718">
        <f t="shared" ref="K141:K146" si="39">C141+J141</f>
        <v>0</v>
      </c>
    </row>
    <row r="142" spans="1:11" ht="12" customHeight="1" x14ac:dyDescent="0.3">
      <c r="A142" s="15" t="s">
        <v>92</v>
      </c>
      <c r="B142" s="9" t="s">
        <v>451</v>
      </c>
      <c r="C142" s="1476">
        <f>'KV_1.4.sz.mell.'!C140</f>
        <v>0</v>
      </c>
      <c r="D142" s="723"/>
      <c r="E142" s="723"/>
      <c r="F142" s="723"/>
      <c r="G142" s="723"/>
      <c r="H142" s="723"/>
      <c r="I142" s="408"/>
      <c r="J142" s="717">
        <f t="shared" si="38"/>
        <v>0</v>
      </c>
      <c r="K142" s="718">
        <f t="shared" si="39"/>
        <v>0</v>
      </c>
    </row>
    <row r="143" spans="1:11" ht="12" customHeight="1" x14ac:dyDescent="0.3">
      <c r="A143" s="15" t="s">
        <v>93</v>
      </c>
      <c r="B143" s="9" t="s">
        <v>452</v>
      </c>
      <c r="C143" s="1476">
        <f>'KV_1.4.sz.mell.'!C141</f>
        <v>0</v>
      </c>
      <c r="D143" s="723"/>
      <c r="E143" s="723"/>
      <c r="F143" s="723"/>
      <c r="G143" s="723"/>
      <c r="H143" s="723"/>
      <c r="I143" s="408"/>
      <c r="J143" s="717">
        <f t="shared" si="38"/>
        <v>0</v>
      </c>
      <c r="K143" s="718">
        <f t="shared" si="39"/>
        <v>0</v>
      </c>
    </row>
    <row r="144" spans="1:11" ht="12" customHeight="1" x14ac:dyDescent="0.3">
      <c r="A144" s="15" t="s">
        <v>175</v>
      </c>
      <c r="B144" s="9" t="s">
        <v>453</v>
      </c>
      <c r="C144" s="1476">
        <f>'KV_1.4.sz.mell.'!C142</f>
        <v>0</v>
      </c>
      <c r="D144" s="723"/>
      <c r="E144" s="723"/>
      <c r="F144" s="723"/>
      <c r="G144" s="723"/>
      <c r="H144" s="723"/>
      <c r="I144" s="408"/>
      <c r="J144" s="717">
        <f t="shared" si="38"/>
        <v>0</v>
      </c>
      <c r="K144" s="718">
        <f t="shared" si="39"/>
        <v>0</v>
      </c>
    </row>
    <row r="145" spans="1:15" ht="12" customHeight="1" x14ac:dyDescent="0.3">
      <c r="A145" s="15" t="s">
        <v>176</v>
      </c>
      <c r="B145" s="9" t="s">
        <v>454</v>
      </c>
      <c r="C145" s="1476">
        <f>'KV_1.4.sz.mell.'!C143</f>
        <v>0</v>
      </c>
      <c r="D145" s="723"/>
      <c r="E145" s="723"/>
      <c r="F145" s="723"/>
      <c r="G145" s="723"/>
      <c r="H145" s="723"/>
      <c r="I145" s="408"/>
      <c r="J145" s="717">
        <f t="shared" si="38"/>
        <v>0</v>
      </c>
      <c r="K145" s="718">
        <f t="shared" si="39"/>
        <v>0</v>
      </c>
    </row>
    <row r="146" spans="1:15" ht="12" customHeight="1" thickBot="1" x14ac:dyDescent="0.35">
      <c r="A146" s="13" t="s">
        <v>177</v>
      </c>
      <c r="B146" s="9" t="s">
        <v>455</v>
      </c>
      <c r="C146" s="1476">
        <f>'KV_1.4.sz.mell.'!C144</f>
        <v>0</v>
      </c>
      <c r="D146" s="723"/>
      <c r="E146" s="723"/>
      <c r="F146" s="723"/>
      <c r="G146" s="723"/>
      <c r="H146" s="723"/>
      <c r="I146" s="408"/>
      <c r="J146" s="717">
        <f t="shared" si="38"/>
        <v>0</v>
      </c>
      <c r="K146" s="718">
        <f t="shared" si="39"/>
        <v>0</v>
      </c>
    </row>
    <row r="147" spans="1:15" ht="12" customHeight="1" thickBot="1" x14ac:dyDescent="0.35">
      <c r="A147" s="20" t="s">
        <v>23</v>
      </c>
      <c r="B147" s="128" t="s">
        <v>463</v>
      </c>
      <c r="C147" s="726">
        <f>'KV_1.4.sz.mell.'!C145</f>
        <v>0</v>
      </c>
      <c r="D147" s="726">
        <f t="shared" ref="D147:K147" si="40">+D148+D149+D150+D151</f>
        <v>0</v>
      </c>
      <c r="E147" s="726">
        <f t="shared" si="40"/>
        <v>0</v>
      </c>
      <c r="F147" s="726">
        <f t="shared" si="40"/>
        <v>0</v>
      </c>
      <c r="G147" s="726">
        <f t="shared" si="40"/>
        <v>0</v>
      </c>
      <c r="H147" s="726">
        <f t="shared" si="40"/>
        <v>0</v>
      </c>
      <c r="I147" s="414">
        <f t="shared" si="40"/>
        <v>0</v>
      </c>
      <c r="J147" s="414">
        <f t="shared" si="40"/>
        <v>0</v>
      </c>
      <c r="K147" s="457">
        <f t="shared" si="40"/>
        <v>0</v>
      </c>
    </row>
    <row r="148" spans="1:15" ht="12" customHeight="1" x14ac:dyDescent="0.3">
      <c r="A148" s="15" t="s">
        <v>94</v>
      </c>
      <c r="B148" s="9" t="s">
        <v>371</v>
      </c>
      <c r="C148" s="1476">
        <f>'KV_1.4.sz.mell.'!C146</f>
        <v>0</v>
      </c>
      <c r="D148" s="723"/>
      <c r="E148" s="723"/>
      <c r="F148" s="723"/>
      <c r="G148" s="723"/>
      <c r="H148" s="723"/>
      <c r="I148" s="408"/>
      <c r="J148" s="717">
        <f>D148+E148+F148+G148+H148+I148</f>
        <v>0</v>
      </c>
      <c r="K148" s="718">
        <f>C148+J148</f>
        <v>0</v>
      </c>
    </row>
    <row r="149" spans="1:15" ht="12" customHeight="1" x14ac:dyDescent="0.3">
      <c r="A149" s="15" t="s">
        <v>95</v>
      </c>
      <c r="B149" s="9" t="s">
        <v>372</v>
      </c>
      <c r="C149" s="1476">
        <f>'KV_1.4.sz.mell.'!C147</f>
        <v>0</v>
      </c>
      <c r="D149" s="723"/>
      <c r="E149" s="723"/>
      <c r="F149" s="723"/>
      <c r="G149" s="723"/>
      <c r="H149" s="723"/>
      <c r="I149" s="408"/>
      <c r="J149" s="717">
        <f>D149+E149+F149+G149+H149+I149</f>
        <v>0</v>
      </c>
      <c r="K149" s="718">
        <f>C149+J149</f>
        <v>0</v>
      </c>
    </row>
    <row r="150" spans="1:15" ht="12" customHeight="1" x14ac:dyDescent="0.3">
      <c r="A150" s="15" t="s">
        <v>288</v>
      </c>
      <c r="B150" s="9" t="s">
        <v>464</v>
      </c>
      <c r="C150" s="1476">
        <f>'KV_1.4.sz.mell.'!C148</f>
        <v>0</v>
      </c>
      <c r="D150" s="723"/>
      <c r="E150" s="723"/>
      <c r="F150" s="723"/>
      <c r="G150" s="723"/>
      <c r="H150" s="723"/>
      <c r="I150" s="408"/>
      <c r="J150" s="717">
        <f>D150+E150+F150+G150+H150+I150</f>
        <v>0</v>
      </c>
      <c r="K150" s="718">
        <f>C150+J150</f>
        <v>0</v>
      </c>
    </row>
    <row r="151" spans="1:15" ht="12" customHeight="1" thickBot="1" x14ac:dyDescent="0.35">
      <c r="A151" s="13" t="s">
        <v>289</v>
      </c>
      <c r="B151" s="7" t="s">
        <v>390</v>
      </c>
      <c r="C151" s="1476">
        <f>'KV_1.4.sz.mell.'!C149</f>
        <v>0</v>
      </c>
      <c r="D151" s="723"/>
      <c r="E151" s="723"/>
      <c r="F151" s="723"/>
      <c r="G151" s="723"/>
      <c r="H151" s="723"/>
      <c r="I151" s="408"/>
      <c r="J151" s="717">
        <f>D151+E151+F151+G151+H151+I151</f>
        <v>0</v>
      </c>
      <c r="K151" s="718">
        <f>C151+J151</f>
        <v>0</v>
      </c>
    </row>
    <row r="152" spans="1:15" ht="12" customHeight="1" thickBot="1" x14ac:dyDescent="0.35">
      <c r="A152" s="20" t="s">
        <v>24</v>
      </c>
      <c r="B152" s="128" t="s">
        <v>465</v>
      </c>
      <c r="C152" s="727">
        <f>'KV_1.4.sz.mell.'!C150</f>
        <v>0</v>
      </c>
      <c r="D152" s="727">
        <f t="shared" ref="D152:K152" si="41">SUM(D153:D157)</f>
        <v>0</v>
      </c>
      <c r="E152" s="727">
        <f t="shared" si="41"/>
        <v>0</v>
      </c>
      <c r="F152" s="727">
        <f t="shared" si="41"/>
        <v>0</v>
      </c>
      <c r="G152" s="727">
        <f t="shared" si="41"/>
        <v>0</v>
      </c>
      <c r="H152" s="727">
        <f t="shared" si="41"/>
        <v>0</v>
      </c>
      <c r="I152" s="511">
        <f t="shared" si="41"/>
        <v>0</v>
      </c>
      <c r="J152" s="511">
        <f t="shared" si="41"/>
        <v>0</v>
      </c>
      <c r="K152" s="505">
        <f t="shared" si="41"/>
        <v>0</v>
      </c>
    </row>
    <row r="153" spans="1:15" ht="12" customHeight="1" x14ac:dyDescent="0.3">
      <c r="A153" s="15" t="s">
        <v>96</v>
      </c>
      <c r="B153" s="9" t="s">
        <v>460</v>
      </c>
      <c r="C153" s="1476">
        <f>'KV_1.4.sz.mell.'!C151</f>
        <v>0</v>
      </c>
      <c r="D153" s="723"/>
      <c r="E153" s="723"/>
      <c r="F153" s="723"/>
      <c r="G153" s="723"/>
      <c r="H153" s="723"/>
      <c r="I153" s="408"/>
      <c r="J153" s="717">
        <f t="shared" ref="J153:J159" si="42">D153+E153+F153+G153+H153+I153</f>
        <v>0</v>
      </c>
      <c r="K153" s="718">
        <f t="shared" ref="K153:K159" si="43">C153+J153</f>
        <v>0</v>
      </c>
    </row>
    <row r="154" spans="1:15" ht="12" customHeight="1" x14ac:dyDescent="0.3">
      <c r="A154" s="15" t="s">
        <v>97</v>
      </c>
      <c r="B154" s="9" t="s">
        <v>467</v>
      </c>
      <c r="C154" s="1476">
        <f>'KV_1.4.sz.mell.'!C152</f>
        <v>0</v>
      </c>
      <c r="D154" s="723"/>
      <c r="E154" s="723"/>
      <c r="F154" s="723"/>
      <c r="G154" s="723"/>
      <c r="H154" s="723"/>
      <c r="I154" s="408"/>
      <c r="J154" s="717">
        <f t="shared" si="42"/>
        <v>0</v>
      </c>
      <c r="K154" s="718">
        <f t="shared" si="43"/>
        <v>0</v>
      </c>
    </row>
    <row r="155" spans="1:15" ht="12" customHeight="1" x14ac:dyDescent="0.3">
      <c r="A155" s="15" t="s">
        <v>300</v>
      </c>
      <c r="B155" s="9" t="s">
        <v>462</v>
      </c>
      <c r="C155" s="1476">
        <f>'KV_1.4.sz.mell.'!C153</f>
        <v>0</v>
      </c>
      <c r="D155" s="723"/>
      <c r="E155" s="723"/>
      <c r="F155" s="723"/>
      <c r="G155" s="723"/>
      <c r="H155" s="723"/>
      <c r="I155" s="408"/>
      <c r="J155" s="717">
        <f t="shared" si="42"/>
        <v>0</v>
      </c>
      <c r="K155" s="718">
        <f t="shared" si="43"/>
        <v>0</v>
      </c>
    </row>
    <row r="156" spans="1:15" ht="12" customHeight="1" x14ac:dyDescent="0.3">
      <c r="A156" s="15" t="s">
        <v>301</v>
      </c>
      <c r="B156" s="9" t="s">
        <v>468</v>
      </c>
      <c r="C156" s="1476">
        <f>'KV_1.4.sz.mell.'!C154</f>
        <v>0</v>
      </c>
      <c r="D156" s="723"/>
      <c r="E156" s="723"/>
      <c r="F156" s="723"/>
      <c r="G156" s="723"/>
      <c r="H156" s="723"/>
      <c r="I156" s="408"/>
      <c r="J156" s="717">
        <f t="shared" si="42"/>
        <v>0</v>
      </c>
      <c r="K156" s="718">
        <f t="shared" si="43"/>
        <v>0</v>
      </c>
    </row>
    <row r="157" spans="1:15" ht="12" customHeight="1" thickBot="1" x14ac:dyDescent="0.35">
      <c r="A157" s="15" t="s">
        <v>466</v>
      </c>
      <c r="B157" s="9" t="s">
        <v>469</v>
      </c>
      <c r="C157" s="1476">
        <f>'KV_1.4.sz.mell.'!C155</f>
        <v>0</v>
      </c>
      <c r="D157" s="723"/>
      <c r="E157" s="724"/>
      <c r="F157" s="724"/>
      <c r="G157" s="724"/>
      <c r="H157" s="724"/>
      <c r="I157" s="410"/>
      <c r="J157" s="719">
        <f t="shared" si="42"/>
        <v>0</v>
      </c>
      <c r="K157" s="720">
        <f t="shared" si="43"/>
        <v>0</v>
      </c>
    </row>
    <row r="158" spans="1:15" ht="12" customHeight="1" thickBot="1" x14ac:dyDescent="0.35">
      <c r="A158" s="20" t="s">
        <v>25</v>
      </c>
      <c r="B158" s="128" t="s">
        <v>470</v>
      </c>
      <c r="C158" s="727">
        <f>'KV_1.4.sz.mell.'!C156</f>
        <v>0</v>
      </c>
      <c r="D158" s="728"/>
      <c r="E158" s="728"/>
      <c r="F158" s="728"/>
      <c r="G158" s="728"/>
      <c r="H158" s="728"/>
      <c r="I158" s="512"/>
      <c r="J158" s="511">
        <f t="shared" si="42"/>
        <v>0</v>
      </c>
      <c r="K158" s="729">
        <f t="shared" si="43"/>
        <v>0</v>
      </c>
    </row>
    <row r="159" spans="1:15" ht="12" customHeight="1" thickBot="1" x14ac:dyDescent="0.35">
      <c r="A159" s="20" t="s">
        <v>26</v>
      </c>
      <c r="B159" s="128" t="s">
        <v>471</v>
      </c>
      <c r="C159" s="727">
        <f>'KV_1.4.sz.mell.'!C157</f>
        <v>0</v>
      </c>
      <c r="D159" s="728"/>
      <c r="E159" s="730"/>
      <c r="F159" s="730"/>
      <c r="G159" s="730"/>
      <c r="H159" s="730"/>
      <c r="I159" s="731"/>
      <c r="J159" s="732">
        <f t="shared" si="42"/>
        <v>0</v>
      </c>
      <c r="K159" s="700">
        <f t="shared" si="43"/>
        <v>0</v>
      </c>
    </row>
    <row r="160" spans="1:15" ht="15.15" customHeight="1" thickBot="1" x14ac:dyDescent="0.35">
      <c r="A160" s="20" t="s">
        <v>27</v>
      </c>
      <c r="B160" s="128" t="s">
        <v>473</v>
      </c>
      <c r="C160" s="733">
        <f>'KV_1.4.sz.mell.'!C158</f>
        <v>0</v>
      </c>
      <c r="D160" s="733">
        <f t="shared" ref="D160:K160" si="44">+D136+D140+D147+D152+D158+D159</f>
        <v>0</v>
      </c>
      <c r="E160" s="733">
        <f t="shared" si="44"/>
        <v>0</v>
      </c>
      <c r="F160" s="733">
        <f t="shared" si="44"/>
        <v>0</v>
      </c>
      <c r="G160" s="733">
        <f t="shared" si="44"/>
        <v>0</v>
      </c>
      <c r="H160" s="733">
        <f t="shared" si="44"/>
        <v>0</v>
      </c>
      <c r="I160" s="513">
        <f t="shared" si="44"/>
        <v>0</v>
      </c>
      <c r="J160" s="513">
        <f t="shared" si="44"/>
        <v>0</v>
      </c>
      <c r="K160" s="507">
        <f t="shared" si="44"/>
        <v>0</v>
      </c>
      <c r="L160" s="437"/>
      <c r="M160" s="438"/>
      <c r="N160" s="438"/>
      <c r="O160" s="438"/>
    </row>
    <row r="161" spans="1:11" s="425" customFormat="1" ht="12.9" customHeight="1" thickBot="1" x14ac:dyDescent="0.3">
      <c r="A161" s="305" t="s">
        <v>28</v>
      </c>
      <c r="B161" s="390" t="s">
        <v>472</v>
      </c>
      <c r="C161" s="733">
        <f>'KV_1.4.sz.mell.'!C159</f>
        <v>0</v>
      </c>
      <c r="D161" s="733">
        <f t="shared" ref="D161:K161" si="45">+D135+D160</f>
        <v>0</v>
      </c>
      <c r="E161" s="733">
        <f t="shared" si="45"/>
        <v>0</v>
      </c>
      <c r="F161" s="733">
        <f t="shared" si="45"/>
        <v>0</v>
      </c>
      <c r="G161" s="733">
        <f t="shared" si="45"/>
        <v>0</v>
      </c>
      <c r="H161" s="733">
        <f t="shared" si="45"/>
        <v>0</v>
      </c>
      <c r="I161" s="513">
        <f t="shared" si="45"/>
        <v>0</v>
      </c>
      <c r="J161" s="513">
        <f t="shared" si="45"/>
        <v>0</v>
      </c>
      <c r="K161" s="507">
        <f t="shared" si="45"/>
        <v>0</v>
      </c>
    </row>
    <row r="162" spans="1:11" ht="14.1" customHeight="1" x14ac:dyDescent="0.3">
      <c r="C162" s="681">
        <f>'KV_1.4.sz.mell.'!C160</f>
        <v>0</v>
      </c>
      <c r="D162" s="735"/>
      <c r="E162" s="735"/>
      <c r="F162" s="735"/>
      <c r="G162" s="735"/>
      <c r="H162" s="735"/>
      <c r="I162" s="735"/>
      <c r="J162" s="735"/>
      <c r="K162" s="681">
        <f>K93-K161</f>
        <v>0</v>
      </c>
    </row>
    <row r="163" spans="1:11" x14ac:dyDescent="0.3">
      <c r="A163" s="1696" t="s">
        <v>373</v>
      </c>
      <c r="B163" s="1696"/>
      <c r="C163" s="1696"/>
      <c r="D163" s="1696"/>
      <c r="E163" s="1696"/>
      <c r="F163" s="1696"/>
      <c r="G163" s="1696"/>
      <c r="H163" s="1696"/>
      <c r="I163" s="1696"/>
      <c r="J163" s="1696"/>
      <c r="K163" s="1696"/>
    </row>
    <row r="164" spans="1:11" ht="15.15" customHeight="1" thickBot="1" x14ac:dyDescent="0.35">
      <c r="A164" s="1595" t="s">
        <v>154</v>
      </c>
      <c r="B164" s="1595"/>
      <c r="C164" s="317"/>
      <c r="K164" s="317" t="str">
        <f>K96</f>
        <v>Forintban!</v>
      </c>
    </row>
    <row r="165" spans="1:11" ht="25.5" customHeight="1" thickBot="1" x14ac:dyDescent="0.35">
      <c r="A165" s="20">
        <v>1</v>
      </c>
      <c r="B165" s="27" t="s">
        <v>474</v>
      </c>
      <c r="C165" s="736">
        <f>+C68-C135</f>
        <v>0</v>
      </c>
      <c r="D165" s="407">
        <f t="shared" ref="D165:K165" si="46">+D68-D135</f>
        <v>0</v>
      </c>
      <c r="E165" s="407">
        <f t="shared" si="46"/>
        <v>0</v>
      </c>
      <c r="F165" s="407">
        <f t="shared" si="46"/>
        <v>0</v>
      </c>
      <c r="G165" s="407">
        <f t="shared" si="46"/>
        <v>0</v>
      </c>
      <c r="H165" s="407">
        <f t="shared" si="46"/>
        <v>0</v>
      </c>
      <c r="I165" s="407">
        <f t="shared" si="46"/>
        <v>0</v>
      </c>
      <c r="J165" s="407">
        <f t="shared" si="46"/>
        <v>0</v>
      </c>
      <c r="K165" s="273">
        <f t="shared" si="46"/>
        <v>0</v>
      </c>
    </row>
    <row r="166" spans="1:11" ht="32.4" customHeight="1" thickBot="1" x14ac:dyDescent="0.35">
      <c r="A166" s="20" t="s">
        <v>19</v>
      </c>
      <c r="B166" s="27" t="s">
        <v>480</v>
      </c>
      <c r="C166" s="407">
        <f>+C92-C160</f>
        <v>0</v>
      </c>
      <c r="D166" s="407">
        <f t="shared" ref="D166:K166" si="47">+D92-D160</f>
        <v>0</v>
      </c>
      <c r="E166" s="407">
        <f t="shared" si="47"/>
        <v>0</v>
      </c>
      <c r="F166" s="407">
        <f t="shared" si="47"/>
        <v>0</v>
      </c>
      <c r="G166" s="407">
        <f t="shared" si="47"/>
        <v>0</v>
      </c>
      <c r="H166" s="407">
        <f t="shared" si="47"/>
        <v>0</v>
      </c>
      <c r="I166" s="407">
        <f t="shared" si="47"/>
        <v>0</v>
      </c>
      <c r="J166" s="407">
        <f t="shared" si="47"/>
        <v>0</v>
      </c>
      <c r="K166" s="273">
        <f t="shared" si="47"/>
        <v>0</v>
      </c>
    </row>
  </sheetData>
  <sheetProtection sheet="1"/>
  <mergeCells count="15">
    <mergeCell ref="A8:A9"/>
    <mergeCell ref="B8:B9"/>
    <mergeCell ref="C8:K8"/>
    <mergeCell ref="B1:K1"/>
    <mergeCell ref="A3:K3"/>
    <mergeCell ref="A4:K4"/>
    <mergeCell ref="A6:K6"/>
    <mergeCell ref="A7:B7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F33"/>
  <sheetViews>
    <sheetView topLeftCell="A16" zoomScale="120" zoomScaleNormal="120" zoomScaleSheetLayoutView="100" workbookViewId="0">
      <selection activeCell="E12" sqref="E12"/>
    </sheetView>
  </sheetViews>
  <sheetFormatPr defaultColWidth="9.33203125" defaultRowHeight="13.2" x14ac:dyDescent="0.25"/>
  <cols>
    <col min="1" max="1" width="6.77734375" style="55" customWidth="1"/>
    <col min="2" max="2" width="55.109375" style="193" customWidth="1"/>
    <col min="3" max="3" width="16.33203125" style="55" customWidth="1"/>
    <col min="4" max="4" width="55.109375" style="55" customWidth="1"/>
    <col min="5" max="5" width="16.33203125" style="55" customWidth="1"/>
    <col min="6" max="6" width="4.77734375" style="55" customWidth="1"/>
    <col min="7" max="16384" width="9.33203125" style="55"/>
  </cols>
  <sheetData>
    <row r="1" spans="1:6" ht="39.75" customHeight="1" x14ac:dyDescent="0.25">
      <c r="B1" s="329" t="s">
        <v>158</v>
      </c>
      <c r="C1" s="330"/>
      <c r="D1" s="330"/>
      <c r="E1" s="330"/>
      <c r="F1" s="1601" t="str">
        <f>CONCATENATE("2.1. melléklet ",ALAPADATOK!A7," ",ALAPADATOK!B7," ",ALAPADATOK!C7," ",ALAPADATOK!D7," ",ALAPADATOK!E7," ",ALAPADATOK!F7," ",ALAPADATOK!G7," ",ALAPADATOK!H7)</f>
        <v>2.1. melléklet a … / 2019 ( … ) önkormányzati rendelethez</v>
      </c>
    </row>
    <row r="2" spans="1:6" ht="13.8" thickBot="1" x14ac:dyDescent="0.3">
      <c r="E2" s="596" t="str">
        <f>CONCATENATE('KV_1.1.sz.mell.'!C7)</f>
        <v>Forintban!</v>
      </c>
      <c r="F2" s="1601"/>
    </row>
    <row r="3" spans="1:6" ht="18" customHeight="1" thickBot="1" x14ac:dyDescent="0.3">
      <c r="A3" s="1599" t="s">
        <v>69</v>
      </c>
      <c r="B3" s="331" t="s">
        <v>56</v>
      </c>
      <c r="C3" s="332"/>
      <c r="D3" s="331" t="s">
        <v>57</v>
      </c>
      <c r="E3" s="333"/>
      <c r="F3" s="1601"/>
    </row>
    <row r="4" spans="1:6" s="334" customFormat="1" ht="35.25" customHeight="1" thickBot="1" x14ac:dyDescent="0.3">
      <c r="A4" s="1600"/>
      <c r="B4" s="194" t="s">
        <v>61</v>
      </c>
      <c r="C4" s="195" t="str">
        <f>+'KV_1.1.sz.mell.'!C8</f>
        <v>2019. évi előirányzat</v>
      </c>
      <c r="D4" s="194" t="s">
        <v>61</v>
      </c>
      <c r="E4" s="52" t="str">
        <f>+C4</f>
        <v>2019. évi előirányzat</v>
      </c>
      <c r="F4" s="1601"/>
    </row>
    <row r="5" spans="1:6" s="339" customFormat="1" ht="12" customHeight="1" thickBot="1" x14ac:dyDescent="0.3">
      <c r="A5" s="335"/>
      <c r="B5" s="336" t="s">
        <v>493</v>
      </c>
      <c r="C5" s="337" t="s">
        <v>494</v>
      </c>
      <c r="D5" s="336" t="s">
        <v>495</v>
      </c>
      <c r="E5" s="338" t="s">
        <v>497</v>
      </c>
      <c r="F5" s="1601"/>
    </row>
    <row r="6" spans="1:6" ht="12.9" customHeight="1" x14ac:dyDescent="0.25">
      <c r="A6" s="340" t="s">
        <v>18</v>
      </c>
      <c r="B6" s="341" t="s">
        <v>374</v>
      </c>
      <c r="C6" s="318">
        <v>11133841</v>
      </c>
      <c r="D6" s="341" t="s">
        <v>62</v>
      </c>
      <c r="E6" s="324">
        <v>7296102</v>
      </c>
      <c r="F6" s="1601"/>
    </row>
    <row r="7" spans="1:6" ht="12.9" customHeight="1" x14ac:dyDescent="0.25">
      <c r="A7" s="342" t="s">
        <v>19</v>
      </c>
      <c r="B7" s="343" t="s">
        <v>375</v>
      </c>
      <c r="C7" s="319"/>
      <c r="D7" s="343" t="s">
        <v>183</v>
      </c>
      <c r="E7" s="325">
        <v>1465908</v>
      </c>
      <c r="F7" s="1601"/>
    </row>
    <row r="8" spans="1:6" ht="12.9" customHeight="1" x14ac:dyDescent="0.25">
      <c r="A8" s="342" t="s">
        <v>20</v>
      </c>
      <c r="B8" s="343" t="s">
        <v>395</v>
      </c>
      <c r="C8" s="319"/>
      <c r="D8" s="343" t="s">
        <v>234</v>
      </c>
      <c r="E8" s="325">
        <v>9800000</v>
      </c>
      <c r="F8" s="1601"/>
    </row>
    <row r="9" spans="1:6" ht="12.9" customHeight="1" x14ac:dyDescent="0.25">
      <c r="A9" s="342" t="s">
        <v>21</v>
      </c>
      <c r="B9" s="343" t="s">
        <v>174</v>
      </c>
      <c r="C9" s="319">
        <v>7160000</v>
      </c>
      <c r="D9" s="343" t="s">
        <v>184</v>
      </c>
      <c r="E9" s="325">
        <v>100000</v>
      </c>
      <c r="F9" s="1601"/>
    </row>
    <row r="10" spans="1:6" ht="12.9" customHeight="1" x14ac:dyDescent="0.25">
      <c r="A10" s="342" t="s">
        <v>22</v>
      </c>
      <c r="B10" s="344" t="s">
        <v>421</v>
      </c>
      <c r="C10" s="319">
        <v>150000</v>
      </c>
      <c r="D10" s="343" t="s">
        <v>185</v>
      </c>
      <c r="E10" s="325">
        <v>1407863</v>
      </c>
      <c r="F10" s="1601"/>
    </row>
    <row r="11" spans="1:6" ht="12.9" customHeight="1" x14ac:dyDescent="0.25">
      <c r="A11" s="342" t="s">
        <v>23</v>
      </c>
      <c r="B11" s="343" t="s">
        <v>376</v>
      </c>
      <c r="C11" s="320"/>
      <c r="D11" s="343" t="s">
        <v>50</v>
      </c>
      <c r="E11" s="325">
        <v>258445</v>
      </c>
      <c r="F11" s="1601"/>
    </row>
    <row r="12" spans="1:6" ht="12.9" customHeight="1" x14ac:dyDescent="0.25">
      <c r="A12" s="342" t="s">
        <v>24</v>
      </c>
      <c r="B12" s="343" t="s">
        <v>481</v>
      </c>
      <c r="C12" s="319"/>
      <c r="D12" s="46"/>
      <c r="E12" s="325"/>
      <c r="F12" s="1601"/>
    </row>
    <row r="13" spans="1:6" ht="12.9" customHeight="1" x14ac:dyDescent="0.25">
      <c r="A13" s="342" t="s">
        <v>25</v>
      </c>
      <c r="B13" s="46"/>
      <c r="C13" s="319"/>
      <c r="D13" s="46"/>
      <c r="E13" s="325"/>
      <c r="F13" s="1601"/>
    </row>
    <row r="14" spans="1:6" ht="12.9" customHeight="1" x14ac:dyDescent="0.25">
      <c r="A14" s="342" t="s">
        <v>26</v>
      </c>
      <c r="B14" s="440"/>
      <c r="C14" s="320"/>
      <c r="D14" s="46"/>
      <c r="E14" s="325"/>
      <c r="F14" s="1601"/>
    </row>
    <row r="15" spans="1:6" ht="12.9" customHeight="1" x14ac:dyDescent="0.25">
      <c r="A15" s="342" t="s">
        <v>27</v>
      </c>
      <c r="B15" s="46"/>
      <c r="C15" s="319"/>
      <c r="D15" s="46"/>
      <c r="E15" s="325"/>
      <c r="F15" s="1601"/>
    </row>
    <row r="16" spans="1:6" ht="12.9" customHeight="1" x14ac:dyDescent="0.25">
      <c r="A16" s="342" t="s">
        <v>28</v>
      </c>
      <c r="B16" s="46"/>
      <c r="C16" s="319"/>
      <c r="D16" s="46"/>
      <c r="E16" s="325"/>
      <c r="F16" s="1601"/>
    </row>
    <row r="17" spans="1:6" ht="12.9" customHeight="1" thickBot="1" x14ac:dyDescent="0.3">
      <c r="A17" s="342" t="s">
        <v>29</v>
      </c>
      <c r="B17" s="57"/>
      <c r="C17" s="321"/>
      <c r="D17" s="46"/>
      <c r="E17" s="326"/>
      <c r="F17" s="1601"/>
    </row>
    <row r="18" spans="1:6" ht="15.9" customHeight="1" thickBot="1" x14ac:dyDescent="0.3">
      <c r="A18" s="345" t="s">
        <v>30</v>
      </c>
      <c r="B18" s="130" t="s">
        <v>482</v>
      </c>
      <c r="C18" s="322">
        <f>C6+C7+C9+C10+C11+C13+C14+C15+C16+C17</f>
        <v>18443841</v>
      </c>
      <c r="D18" s="130" t="s">
        <v>381</v>
      </c>
      <c r="E18" s="327">
        <f>SUM(E6:E17)</f>
        <v>20328318</v>
      </c>
      <c r="F18" s="1601"/>
    </row>
    <row r="19" spans="1:6" ht="12.9" customHeight="1" x14ac:dyDescent="0.25">
      <c r="A19" s="346" t="s">
        <v>31</v>
      </c>
      <c r="B19" s="347" t="s">
        <v>378</v>
      </c>
      <c r="C19" s="499">
        <f>SUM(C20:C23)</f>
        <v>2329831</v>
      </c>
      <c r="D19" s="348" t="s">
        <v>191</v>
      </c>
      <c r="E19" s="328"/>
      <c r="F19" s="1601"/>
    </row>
    <row r="20" spans="1:6" ht="12.9" customHeight="1" x14ac:dyDescent="0.25">
      <c r="A20" s="349" t="s">
        <v>32</v>
      </c>
      <c r="B20" s="348" t="s">
        <v>228</v>
      </c>
      <c r="C20" s="80">
        <v>2329831</v>
      </c>
      <c r="D20" s="348" t="s">
        <v>380</v>
      </c>
      <c r="E20" s="81"/>
      <c r="F20" s="1601"/>
    </row>
    <row r="21" spans="1:6" ht="12.9" customHeight="1" x14ac:dyDescent="0.25">
      <c r="A21" s="349" t="s">
        <v>33</v>
      </c>
      <c r="B21" s="348" t="s">
        <v>229</v>
      </c>
      <c r="C21" s="80"/>
      <c r="D21" s="348" t="s">
        <v>156</v>
      </c>
      <c r="E21" s="81"/>
      <c r="F21" s="1601"/>
    </row>
    <row r="22" spans="1:6" ht="12.9" customHeight="1" x14ac:dyDescent="0.25">
      <c r="A22" s="349" t="s">
        <v>34</v>
      </c>
      <c r="B22" s="348" t="s">
        <v>233</v>
      </c>
      <c r="C22" s="80"/>
      <c r="D22" s="348" t="s">
        <v>157</v>
      </c>
      <c r="E22" s="81"/>
      <c r="F22" s="1601"/>
    </row>
    <row r="23" spans="1:6" ht="12.9" customHeight="1" x14ac:dyDescent="0.25">
      <c r="A23" s="349" t="s">
        <v>35</v>
      </c>
      <c r="B23" s="356" t="s">
        <v>239</v>
      </c>
      <c r="C23" s="80"/>
      <c r="D23" s="347" t="s">
        <v>235</v>
      </c>
      <c r="E23" s="81"/>
      <c r="F23" s="1601"/>
    </row>
    <row r="24" spans="1:6" ht="12.9" customHeight="1" x14ac:dyDescent="0.25">
      <c r="A24" s="349" t="s">
        <v>36</v>
      </c>
      <c r="B24" s="348" t="s">
        <v>379</v>
      </c>
      <c r="C24" s="350">
        <f>+C25+C26</f>
        <v>0</v>
      </c>
      <c r="D24" s="348" t="s">
        <v>192</v>
      </c>
      <c r="E24" s="81"/>
      <c r="F24" s="1601"/>
    </row>
    <row r="25" spans="1:6" ht="12.9" customHeight="1" x14ac:dyDescent="0.25">
      <c r="A25" s="346" t="s">
        <v>37</v>
      </c>
      <c r="B25" s="347" t="s">
        <v>377</v>
      </c>
      <c r="C25" s="323"/>
      <c r="D25" s="341" t="s">
        <v>464</v>
      </c>
      <c r="E25" s="328"/>
      <c r="F25" s="1601"/>
    </row>
    <row r="26" spans="1:6" ht="12.9" customHeight="1" x14ac:dyDescent="0.25">
      <c r="A26" s="349" t="s">
        <v>38</v>
      </c>
      <c r="B26" s="356" t="s">
        <v>917</v>
      </c>
      <c r="C26" s="80"/>
      <c r="D26" s="343" t="s">
        <v>470</v>
      </c>
      <c r="E26" s="81"/>
      <c r="F26" s="1601"/>
    </row>
    <row r="27" spans="1:6" ht="12.9" customHeight="1" x14ac:dyDescent="0.25">
      <c r="A27" s="342" t="s">
        <v>39</v>
      </c>
      <c r="B27" s="348" t="s">
        <v>475</v>
      </c>
      <c r="C27" s="80"/>
      <c r="D27" s="343" t="s">
        <v>471</v>
      </c>
      <c r="E27" s="81"/>
      <c r="F27" s="1601"/>
    </row>
    <row r="28" spans="1:6" ht="12.9" customHeight="1" thickBot="1" x14ac:dyDescent="0.3">
      <c r="A28" s="403" t="s">
        <v>40</v>
      </c>
      <c r="B28" s="347" t="s">
        <v>335</v>
      </c>
      <c r="C28" s="323"/>
      <c r="D28" s="442" t="s">
        <v>1167</v>
      </c>
      <c r="E28" s="328">
        <v>445354</v>
      </c>
      <c r="F28" s="1601"/>
    </row>
    <row r="29" spans="1:6" ht="15.9" customHeight="1" thickBot="1" x14ac:dyDescent="0.3">
      <c r="A29" s="345" t="s">
        <v>41</v>
      </c>
      <c r="B29" s="130" t="s">
        <v>483</v>
      </c>
      <c r="C29" s="322">
        <f>+C19+C24+C27+C28</f>
        <v>2329831</v>
      </c>
      <c r="D29" s="130" t="s">
        <v>485</v>
      </c>
      <c r="E29" s="327">
        <f>SUM(E19:E28)</f>
        <v>445354</v>
      </c>
      <c r="F29" s="1601"/>
    </row>
    <row r="30" spans="1:6" ht="13.8" thickBot="1" x14ac:dyDescent="0.3">
      <c r="A30" s="345" t="s">
        <v>42</v>
      </c>
      <c r="B30" s="351" t="s">
        <v>484</v>
      </c>
      <c r="C30" s="352">
        <f>+C18+C29</f>
        <v>20773672</v>
      </c>
      <c r="D30" s="351" t="s">
        <v>486</v>
      </c>
      <c r="E30" s="352">
        <f>+E18+E29</f>
        <v>20773672</v>
      </c>
      <c r="F30" s="1601"/>
    </row>
    <row r="31" spans="1:6" ht="13.8" thickBot="1" x14ac:dyDescent="0.3">
      <c r="A31" s="345" t="s">
        <v>43</v>
      </c>
      <c r="B31" s="351" t="s">
        <v>169</v>
      </c>
      <c r="C31" s="352">
        <f>IF(C18-E18&lt;0,E18-C18,"-")</f>
        <v>1884477</v>
      </c>
      <c r="D31" s="351" t="s">
        <v>170</v>
      </c>
      <c r="E31" s="352" t="str">
        <f>IF(C18-E18&gt;0,C18-E18,"-")</f>
        <v>-</v>
      </c>
      <c r="F31" s="1601"/>
    </row>
    <row r="32" spans="1:6" ht="13.8" thickBot="1" x14ac:dyDescent="0.3">
      <c r="A32" s="345" t="s">
        <v>44</v>
      </c>
      <c r="B32" s="351" t="s">
        <v>567</v>
      </c>
      <c r="C32" s="352" t="str">
        <f>IF(C30-E30&lt;0,E30-C30,"-")</f>
        <v>-</v>
      </c>
      <c r="D32" s="351" t="s">
        <v>568</v>
      </c>
      <c r="E32" s="352" t="str">
        <f>IF(C30-E30&gt;0,C30-E30,"-")</f>
        <v>-</v>
      </c>
      <c r="F32" s="1601"/>
    </row>
    <row r="33" spans="2:4" ht="17.399999999999999" x14ac:dyDescent="0.25">
      <c r="B33" s="1602"/>
      <c r="C33" s="1602"/>
      <c r="D33" s="1602"/>
    </row>
  </sheetData>
  <sheetProtection sheet="1"/>
  <mergeCells count="3">
    <mergeCell ref="A3:A4"/>
    <mergeCell ref="F1:F32"/>
    <mergeCell ref="B33:D33"/>
  </mergeCells>
  <phoneticPr fontId="0" type="noConversion"/>
  <printOptions horizontalCentered="1"/>
  <pageMargins left="0.33" right="0.48" top="0.9055118110236221" bottom="0.5" header="0.6692913385826772" footer="0.28000000000000003"/>
  <pageSetup paperSize="9" orientation="landscape" verticalDpi="300" r:id="rId1"/>
  <headerFooter alignWithMargins="0">
    <oddHeader xml:space="preserve">&amp;R&amp;"Times New Roman CE,Félkövér dőlt"&amp;11 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3"/>
  </sheetPr>
  <dimension ref="A1:J33"/>
  <sheetViews>
    <sheetView topLeftCell="A7" zoomScale="120" zoomScaleNormal="120" zoomScaleSheetLayoutView="100" workbookViewId="0">
      <selection activeCell="G28" sqref="G28"/>
    </sheetView>
  </sheetViews>
  <sheetFormatPr defaultColWidth="9.33203125" defaultRowHeight="13.2" x14ac:dyDescent="0.25"/>
  <cols>
    <col min="1" max="1" width="6.77734375" style="55" customWidth="1"/>
    <col min="2" max="2" width="48" style="193" customWidth="1"/>
    <col min="3" max="5" width="15.44140625" style="55" customWidth="1"/>
    <col min="6" max="6" width="55.109375" style="55" customWidth="1"/>
    <col min="7" max="9" width="15.44140625" style="55" customWidth="1"/>
    <col min="10" max="10" width="4.77734375" style="55" customWidth="1"/>
    <col min="11" max="16384" width="9.33203125" style="55"/>
  </cols>
  <sheetData>
    <row r="1" spans="1:10" ht="39.75" customHeight="1" x14ac:dyDescent="0.25">
      <c r="B1" s="738" t="s">
        <v>770</v>
      </c>
      <c r="C1" s="330"/>
      <c r="D1" s="330"/>
      <c r="E1" s="330"/>
      <c r="F1" s="330"/>
      <c r="G1" s="330"/>
      <c r="H1" s="330"/>
      <c r="I1" s="330"/>
      <c r="J1" s="1601" t="str">
        <f>CONCATENATE("2.1. melléklet ",RM_ALAPADATOK!A7," ",RM_ALAPADATOK!B7," ",RM_ALAPADATOK!C7," ",RM_ALAPADATOK!D7," ",RM_ALAPADATOK!E7," ",RM_ALAPADATOK!F7," ",RM_ALAPADATOK!G7," ",RM_ALAPADATOK!H7)</f>
        <v>2.1. melléklet a … / 2019 ( ……. ) önkormányzati rendelethez</v>
      </c>
    </row>
    <row r="2" spans="1:10" ht="14.4" thickBot="1" x14ac:dyDescent="0.3">
      <c r="G2" s="739"/>
      <c r="H2" s="739"/>
      <c r="I2" s="739" t="str">
        <f>CONCATENATE('RM_1.1.sz.mell.'!K7)</f>
        <v>Forintban!</v>
      </c>
      <c r="J2" s="1601"/>
    </row>
    <row r="3" spans="1:10" ht="18" customHeight="1" thickBot="1" x14ac:dyDescent="0.3">
      <c r="A3" s="1599" t="s">
        <v>69</v>
      </c>
      <c r="B3" s="331" t="s">
        <v>56</v>
      </c>
      <c r="C3" s="332"/>
      <c r="D3" s="740"/>
      <c r="E3" s="740"/>
      <c r="F3" s="331" t="s">
        <v>57</v>
      </c>
      <c r="G3" s="333"/>
      <c r="H3" s="741"/>
      <c r="I3" s="742"/>
      <c r="J3" s="1601"/>
    </row>
    <row r="4" spans="1:10" s="334" customFormat="1" ht="42.75" customHeight="1" thickBot="1" x14ac:dyDescent="0.3">
      <c r="A4" s="1600"/>
      <c r="B4" s="194" t="s">
        <v>61</v>
      </c>
      <c r="C4" s="743" t="str">
        <f>+CONCATENATE('RM_1.1.sz.mell.'!C8," eredeti előirányzat")</f>
        <v>2019. évi eredeti előirányzat</v>
      </c>
      <c r="D4" s="744" t="s">
        <v>776</v>
      </c>
      <c r="E4" s="744" t="str">
        <f>+CONCATENATE(LEFT('RM_1.1.sz.mell.'!C8,4),". 1. Módosítás után" )</f>
        <v>2019. 1. Módosítás után</v>
      </c>
      <c r="F4" s="745" t="s">
        <v>61</v>
      </c>
      <c r="G4" s="743" t="str">
        <f>+C4</f>
        <v>2019. évi eredeti előirányzat</v>
      </c>
      <c r="H4" s="746" t="str">
        <f>+D4</f>
        <v>Halmozott módosítás 2019. …….-ig</v>
      </c>
      <c r="I4" s="747" t="str">
        <f>+E4</f>
        <v>2019. 1. Módosítás után</v>
      </c>
      <c r="J4" s="1601"/>
    </row>
    <row r="5" spans="1:10" s="339" customFormat="1" ht="12" customHeight="1" thickBot="1" x14ac:dyDescent="0.3">
      <c r="A5" s="335" t="s">
        <v>493</v>
      </c>
      <c r="B5" s="336" t="s">
        <v>494</v>
      </c>
      <c r="C5" s="337" t="s">
        <v>495</v>
      </c>
      <c r="D5" s="748" t="s">
        <v>497</v>
      </c>
      <c r="E5" s="748" t="s">
        <v>771</v>
      </c>
      <c r="F5" s="336" t="s">
        <v>772</v>
      </c>
      <c r="G5" s="337" t="s">
        <v>499</v>
      </c>
      <c r="H5" s="337" t="s">
        <v>500</v>
      </c>
      <c r="I5" s="338" t="s">
        <v>773</v>
      </c>
      <c r="J5" s="1601"/>
    </row>
    <row r="6" spans="1:10" ht="12.9" customHeight="1" x14ac:dyDescent="0.25">
      <c r="A6" s="340" t="s">
        <v>18</v>
      </c>
      <c r="B6" s="341" t="s">
        <v>374</v>
      </c>
      <c r="C6" s="749">
        <f>'KV_2.1.sz.mell.'!C6</f>
        <v>11133841</v>
      </c>
      <c r="D6" s="318">
        <v>1732930</v>
      </c>
      <c r="E6" s="749">
        <f>C6+D6</f>
        <v>12866771</v>
      </c>
      <c r="F6" s="341" t="s">
        <v>62</v>
      </c>
      <c r="G6" s="749">
        <f>'KV_2.1.sz.mell.'!E6</f>
        <v>7296102</v>
      </c>
      <c r="H6" s="318">
        <v>763171</v>
      </c>
      <c r="I6" s="750">
        <f>G6+H6</f>
        <v>8059273</v>
      </c>
      <c r="J6" s="1601"/>
    </row>
    <row r="7" spans="1:10" ht="12.9" customHeight="1" x14ac:dyDescent="0.25">
      <c r="A7" s="342" t="s">
        <v>19</v>
      </c>
      <c r="B7" s="343" t="s">
        <v>375</v>
      </c>
      <c r="C7" s="1478">
        <f>'KV_2.1.sz.mell.'!C7</f>
        <v>0</v>
      </c>
      <c r="D7" s="319">
        <v>1916596</v>
      </c>
      <c r="E7" s="749">
        <f t="shared" ref="E7:E16" si="0">C7+D7</f>
        <v>1916596</v>
      </c>
      <c r="F7" s="343" t="s">
        <v>183</v>
      </c>
      <c r="G7" s="1478">
        <f>'KV_2.1.sz.mell.'!E7</f>
        <v>1465908</v>
      </c>
      <c r="H7" s="319">
        <v>135876</v>
      </c>
      <c r="I7" s="750">
        <f t="shared" ref="I7:I17" si="1">G7+H7</f>
        <v>1601784</v>
      </c>
      <c r="J7" s="1601"/>
    </row>
    <row r="8" spans="1:10" ht="12.9" customHeight="1" x14ac:dyDescent="0.25">
      <c r="A8" s="342" t="s">
        <v>20</v>
      </c>
      <c r="B8" s="343" t="s">
        <v>395</v>
      </c>
      <c r="C8" s="1478">
        <f>'KV_2.1.sz.mell.'!C8</f>
        <v>0</v>
      </c>
      <c r="D8" s="319"/>
      <c r="E8" s="749">
        <f t="shared" si="0"/>
        <v>0</v>
      </c>
      <c r="F8" s="343" t="s">
        <v>234</v>
      </c>
      <c r="G8" s="1478">
        <f>'KV_2.1.sz.mell.'!E8</f>
        <v>9800000</v>
      </c>
      <c r="H8" s="319">
        <v>3551171</v>
      </c>
      <c r="I8" s="750">
        <f t="shared" si="1"/>
        <v>13351171</v>
      </c>
      <c r="J8" s="1601"/>
    </row>
    <row r="9" spans="1:10" ht="12.9" customHeight="1" x14ac:dyDescent="0.25">
      <c r="A9" s="342" t="s">
        <v>21</v>
      </c>
      <c r="B9" s="343" t="s">
        <v>174</v>
      </c>
      <c r="C9" s="1478">
        <f>'KV_2.1.sz.mell.'!C9</f>
        <v>7160000</v>
      </c>
      <c r="D9" s="319"/>
      <c r="E9" s="749">
        <f t="shared" si="0"/>
        <v>7160000</v>
      </c>
      <c r="F9" s="343" t="s">
        <v>184</v>
      </c>
      <c r="G9" s="1478">
        <f>'KV_2.1.sz.mell.'!E9</f>
        <v>100000</v>
      </c>
      <c r="H9" s="319"/>
      <c r="I9" s="750">
        <f t="shared" si="1"/>
        <v>100000</v>
      </c>
      <c r="J9" s="1601"/>
    </row>
    <row r="10" spans="1:10" ht="12.9" customHeight="1" x14ac:dyDescent="0.25">
      <c r="A10" s="342" t="s">
        <v>22</v>
      </c>
      <c r="B10" s="344" t="s">
        <v>421</v>
      </c>
      <c r="C10" s="1478">
        <f>'KV_2.1.sz.mell.'!C10</f>
        <v>150000</v>
      </c>
      <c r="D10" s="319"/>
      <c r="E10" s="749">
        <f t="shared" si="0"/>
        <v>150000</v>
      </c>
      <c r="F10" s="343" t="s">
        <v>185</v>
      </c>
      <c r="G10" s="1478">
        <f>'KV_2.1.sz.mell.'!E10</f>
        <v>1407863</v>
      </c>
      <c r="H10" s="319">
        <v>252300</v>
      </c>
      <c r="I10" s="750">
        <f t="shared" si="1"/>
        <v>1660163</v>
      </c>
      <c r="J10" s="1601"/>
    </row>
    <row r="11" spans="1:10" ht="12.9" customHeight="1" x14ac:dyDescent="0.25">
      <c r="A11" s="342" t="s">
        <v>23</v>
      </c>
      <c r="B11" s="343" t="s">
        <v>376</v>
      </c>
      <c r="C11" s="1479">
        <f>'KV_2.1.sz.mell.'!C11</f>
        <v>0</v>
      </c>
      <c r="D11" s="320"/>
      <c r="E11" s="749">
        <f t="shared" si="0"/>
        <v>0</v>
      </c>
      <c r="F11" s="343" t="s">
        <v>50</v>
      </c>
      <c r="G11" s="1478">
        <f>'KV_2.1.sz.mell.'!E11</f>
        <v>258445</v>
      </c>
      <c r="H11" s="319"/>
      <c r="I11" s="750">
        <f t="shared" si="1"/>
        <v>258445</v>
      </c>
      <c r="J11" s="1601"/>
    </row>
    <row r="12" spans="1:10" ht="12.9" customHeight="1" x14ac:dyDescent="0.25">
      <c r="A12" s="342" t="s">
        <v>24</v>
      </c>
      <c r="B12" s="343" t="s">
        <v>481</v>
      </c>
      <c r="C12" s="1478">
        <f>'KV_2.1.sz.mell.'!C12</f>
        <v>0</v>
      </c>
      <c r="D12" s="319"/>
      <c r="E12" s="749">
        <f t="shared" si="0"/>
        <v>0</v>
      </c>
      <c r="F12" s="46"/>
      <c r="G12" s="1478">
        <f>'KV_2.1.sz.mell.'!E12</f>
        <v>0</v>
      </c>
      <c r="H12" s="319"/>
      <c r="I12" s="750">
        <f t="shared" si="1"/>
        <v>0</v>
      </c>
      <c r="J12" s="1601"/>
    </row>
    <row r="13" spans="1:10" ht="12.9" customHeight="1" x14ac:dyDescent="0.25">
      <c r="A13" s="342" t="s">
        <v>25</v>
      </c>
      <c r="B13" s="46"/>
      <c r="C13" s="1478">
        <f>'KV_2.1.sz.mell.'!C13</f>
        <v>0</v>
      </c>
      <c r="D13" s="319"/>
      <c r="E13" s="749">
        <f t="shared" si="0"/>
        <v>0</v>
      </c>
      <c r="F13" s="46"/>
      <c r="G13" s="1478">
        <f>'KV_2.1.sz.mell.'!E13</f>
        <v>0</v>
      </c>
      <c r="H13" s="319"/>
      <c r="I13" s="750">
        <f t="shared" si="1"/>
        <v>0</v>
      </c>
      <c r="J13" s="1601"/>
    </row>
    <row r="14" spans="1:10" ht="12.9" customHeight="1" x14ac:dyDescent="0.25">
      <c r="A14" s="342" t="s">
        <v>26</v>
      </c>
      <c r="B14" s="440"/>
      <c r="C14" s="1479">
        <f>'KV_2.1.sz.mell.'!C14</f>
        <v>0</v>
      </c>
      <c r="D14" s="320"/>
      <c r="E14" s="749">
        <f t="shared" si="0"/>
        <v>0</v>
      </c>
      <c r="F14" s="46"/>
      <c r="G14" s="1478">
        <f>'KV_2.1.sz.mell.'!E14</f>
        <v>0</v>
      </c>
      <c r="H14" s="319"/>
      <c r="I14" s="750">
        <f t="shared" si="1"/>
        <v>0</v>
      </c>
      <c r="J14" s="1601"/>
    </row>
    <row r="15" spans="1:10" ht="12.9" customHeight="1" x14ac:dyDescent="0.25">
      <c r="A15" s="342" t="s">
        <v>27</v>
      </c>
      <c r="B15" s="46"/>
      <c r="C15" s="1478">
        <f>'KV_2.1.sz.mell.'!C15</f>
        <v>0</v>
      </c>
      <c r="D15" s="319"/>
      <c r="E15" s="749">
        <f t="shared" si="0"/>
        <v>0</v>
      </c>
      <c r="F15" s="46"/>
      <c r="G15" s="1478">
        <f>'KV_2.1.sz.mell.'!E15</f>
        <v>0</v>
      </c>
      <c r="H15" s="319"/>
      <c r="I15" s="750">
        <f t="shared" si="1"/>
        <v>0</v>
      </c>
      <c r="J15" s="1601"/>
    </row>
    <row r="16" spans="1:10" ht="12.9" customHeight="1" x14ac:dyDescent="0.25">
      <c r="A16" s="342" t="s">
        <v>28</v>
      </c>
      <c r="B16" s="46"/>
      <c r="C16" s="1478">
        <f>'KV_2.1.sz.mell.'!C16</f>
        <v>0</v>
      </c>
      <c r="D16" s="319"/>
      <c r="E16" s="749">
        <f t="shared" si="0"/>
        <v>0</v>
      </c>
      <c r="F16" s="46"/>
      <c r="G16" s="1478">
        <f>'KV_2.1.sz.mell.'!E16</f>
        <v>0</v>
      </c>
      <c r="H16" s="319"/>
      <c r="I16" s="750">
        <f t="shared" si="1"/>
        <v>0</v>
      </c>
      <c r="J16" s="1601"/>
    </row>
    <row r="17" spans="1:10" ht="12.9" customHeight="1" thickBot="1" x14ac:dyDescent="0.3">
      <c r="A17" s="342" t="s">
        <v>29</v>
      </c>
      <c r="B17" s="57"/>
      <c r="C17" s="751">
        <f>'KV_2.1.sz.mell.'!C17</f>
        <v>0</v>
      </c>
      <c r="D17" s="321"/>
      <c r="E17" s="751"/>
      <c r="F17" s="46"/>
      <c r="G17" s="751">
        <f>'KV_2.1.sz.mell.'!E17</f>
        <v>0</v>
      </c>
      <c r="H17" s="321"/>
      <c r="I17" s="750">
        <f t="shared" si="1"/>
        <v>0</v>
      </c>
      <c r="J17" s="1601"/>
    </row>
    <row r="18" spans="1:10" ht="13.8" thickBot="1" x14ac:dyDescent="0.3">
      <c r="A18" s="345" t="s">
        <v>30</v>
      </c>
      <c r="B18" s="130" t="s">
        <v>482</v>
      </c>
      <c r="C18" s="322">
        <f>'KV_2.1.sz.mell.'!C18</f>
        <v>18443841</v>
      </c>
      <c r="D18" s="322">
        <f>D6+D7+D9+D10+D11+D13+D14+D15+D16+D17</f>
        <v>3649526</v>
      </c>
      <c r="E18" s="322">
        <f>E6+E7+E9+E10+E11+E13+E14+E15+E16+E17</f>
        <v>22093367</v>
      </c>
      <c r="F18" s="130" t="s">
        <v>381</v>
      </c>
      <c r="G18" s="322">
        <f>'KV_2.1.sz.mell.'!E18</f>
        <v>20328318</v>
      </c>
      <c r="H18" s="322">
        <f>SUM(H6:H17)</f>
        <v>4702518</v>
      </c>
      <c r="I18" s="371">
        <f>SUM(I6:I17)</f>
        <v>25030836</v>
      </c>
      <c r="J18" s="1601"/>
    </row>
    <row r="19" spans="1:10" ht="12.9" customHeight="1" x14ac:dyDescent="0.25">
      <c r="A19" s="752" t="s">
        <v>31</v>
      </c>
      <c r="B19" s="347" t="s">
        <v>378</v>
      </c>
      <c r="C19" s="499">
        <f>'KV_2.1.sz.mell.'!C19</f>
        <v>2329831</v>
      </c>
      <c r="D19" s="499">
        <f>+D20+D21+D22+D23</f>
        <v>1052992</v>
      </c>
      <c r="E19" s="499">
        <f>+E20+E21+E22+E23</f>
        <v>3382823</v>
      </c>
      <c r="F19" s="348" t="s">
        <v>191</v>
      </c>
      <c r="G19" s="757">
        <f>'KV_2.1.sz.mell.'!E19</f>
        <v>0</v>
      </c>
      <c r="H19" s="323"/>
      <c r="I19" s="753">
        <f>G19+H19</f>
        <v>0</v>
      </c>
      <c r="J19" s="1601"/>
    </row>
    <row r="20" spans="1:10" ht="12.9" customHeight="1" x14ac:dyDescent="0.25">
      <c r="A20" s="754" t="s">
        <v>32</v>
      </c>
      <c r="B20" s="348" t="s">
        <v>228</v>
      </c>
      <c r="C20" s="755">
        <f>'KV_2.1.sz.mell.'!C20</f>
        <v>2329831</v>
      </c>
      <c r="D20" s="80">
        <v>1052992</v>
      </c>
      <c r="E20" s="755">
        <f>C20+D20</f>
        <v>3382823</v>
      </c>
      <c r="F20" s="348" t="s">
        <v>380</v>
      </c>
      <c r="G20" s="755">
        <f>'KV_2.1.sz.mell.'!E20</f>
        <v>0</v>
      </c>
      <c r="H20" s="80"/>
      <c r="I20" s="756">
        <f t="shared" ref="I20:I28" si="2">G20+H20</f>
        <v>0</v>
      </c>
      <c r="J20" s="1601"/>
    </row>
    <row r="21" spans="1:10" ht="12.9" customHeight="1" x14ac:dyDescent="0.25">
      <c r="A21" s="754" t="s">
        <v>33</v>
      </c>
      <c r="B21" s="348" t="s">
        <v>229</v>
      </c>
      <c r="C21" s="755">
        <f>'KV_2.1.sz.mell.'!C21</f>
        <v>0</v>
      </c>
      <c r="D21" s="80"/>
      <c r="E21" s="755">
        <f>C21+D21</f>
        <v>0</v>
      </c>
      <c r="F21" s="348" t="s">
        <v>156</v>
      </c>
      <c r="G21" s="755">
        <f>'KV_2.1.sz.mell.'!E21</f>
        <v>0</v>
      </c>
      <c r="H21" s="80"/>
      <c r="I21" s="756">
        <f t="shared" si="2"/>
        <v>0</v>
      </c>
      <c r="J21" s="1601"/>
    </row>
    <row r="22" spans="1:10" ht="12.9" customHeight="1" x14ac:dyDescent="0.25">
      <c r="A22" s="754" t="s">
        <v>34</v>
      </c>
      <c r="B22" s="348" t="s">
        <v>233</v>
      </c>
      <c r="C22" s="755">
        <f>'KV_2.1.sz.mell.'!C22</f>
        <v>0</v>
      </c>
      <c r="D22" s="80"/>
      <c r="E22" s="755">
        <f>C22+D22</f>
        <v>0</v>
      </c>
      <c r="F22" s="348" t="s">
        <v>157</v>
      </c>
      <c r="G22" s="755">
        <f>'KV_2.1.sz.mell.'!E22</f>
        <v>0</v>
      </c>
      <c r="H22" s="80"/>
      <c r="I22" s="756">
        <f t="shared" si="2"/>
        <v>0</v>
      </c>
      <c r="J22" s="1601"/>
    </row>
    <row r="23" spans="1:10" ht="12.9" customHeight="1" x14ac:dyDescent="0.25">
      <c r="A23" s="754" t="s">
        <v>35</v>
      </c>
      <c r="B23" s="356" t="s">
        <v>239</v>
      </c>
      <c r="C23" s="755">
        <f>'KV_2.1.sz.mell.'!C23</f>
        <v>0</v>
      </c>
      <c r="D23" s="80"/>
      <c r="E23" s="755">
        <f>C23+D23</f>
        <v>0</v>
      </c>
      <c r="F23" s="347" t="s">
        <v>235</v>
      </c>
      <c r="G23" s="755">
        <f>'KV_2.1.sz.mell.'!E23</f>
        <v>0</v>
      </c>
      <c r="H23" s="80"/>
      <c r="I23" s="756">
        <f t="shared" si="2"/>
        <v>0</v>
      </c>
      <c r="J23" s="1601"/>
    </row>
    <row r="24" spans="1:10" ht="12.9" customHeight="1" x14ac:dyDescent="0.25">
      <c r="A24" s="754" t="s">
        <v>36</v>
      </c>
      <c r="B24" s="348" t="s">
        <v>379</v>
      </c>
      <c r="C24" s="350">
        <f>'KV_2.1.sz.mell.'!C24</f>
        <v>0</v>
      </c>
      <c r="D24" s="350">
        <f>+D25+D26</f>
        <v>0</v>
      </c>
      <c r="E24" s="350">
        <f>+E25+E26</f>
        <v>0</v>
      </c>
      <c r="F24" s="348" t="s">
        <v>192</v>
      </c>
      <c r="G24" s="755">
        <f>'KV_2.1.sz.mell.'!E24</f>
        <v>0</v>
      </c>
      <c r="H24" s="80"/>
      <c r="I24" s="756">
        <f t="shared" si="2"/>
        <v>0</v>
      </c>
      <c r="J24" s="1601"/>
    </row>
    <row r="25" spans="1:10" ht="12.9" customHeight="1" x14ac:dyDescent="0.25">
      <c r="A25" s="752" t="s">
        <v>37</v>
      </c>
      <c r="B25" s="347" t="s">
        <v>377</v>
      </c>
      <c r="C25" s="757">
        <f>'KV_2.1.sz.mell.'!C25</f>
        <v>0</v>
      </c>
      <c r="D25" s="323"/>
      <c r="E25" s="757">
        <f>C25+D25</f>
        <v>0</v>
      </c>
      <c r="F25" s="341" t="s">
        <v>464</v>
      </c>
      <c r="G25" s="757">
        <f>'KV_2.1.sz.mell.'!E25</f>
        <v>0</v>
      </c>
      <c r="H25" s="323"/>
      <c r="I25" s="753">
        <f t="shared" si="2"/>
        <v>0</v>
      </c>
      <c r="J25" s="1601"/>
    </row>
    <row r="26" spans="1:10" ht="12.9" customHeight="1" x14ac:dyDescent="0.25">
      <c r="A26" s="754" t="s">
        <v>38</v>
      </c>
      <c r="B26" s="356" t="s">
        <v>1148</v>
      </c>
      <c r="C26" s="755">
        <f>'KV_2.1.sz.mell.'!C26</f>
        <v>0</v>
      </c>
      <c r="D26" s="80"/>
      <c r="E26" s="755">
        <f>C26+D26</f>
        <v>0</v>
      </c>
      <c r="F26" s="343" t="s">
        <v>470</v>
      </c>
      <c r="G26" s="755">
        <f>'KV_2.1.sz.mell.'!E26</f>
        <v>0</v>
      </c>
      <c r="H26" s="80"/>
      <c r="I26" s="756">
        <f t="shared" si="2"/>
        <v>0</v>
      </c>
      <c r="J26" s="1601"/>
    </row>
    <row r="27" spans="1:10" ht="12.9" customHeight="1" x14ac:dyDescent="0.25">
      <c r="A27" s="342" t="s">
        <v>39</v>
      </c>
      <c r="B27" s="348" t="s">
        <v>774</v>
      </c>
      <c r="C27" s="755">
        <f>'KV_2.1.sz.mell.'!C27</f>
        <v>0</v>
      </c>
      <c r="D27" s="80"/>
      <c r="E27" s="755">
        <f>C27+D27</f>
        <v>0</v>
      </c>
      <c r="F27" s="343" t="s">
        <v>471</v>
      </c>
      <c r="G27" s="755">
        <f>'KV_2.1.sz.mell.'!E27</f>
        <v>0</v>
      </c>
      <c r="H27" s="80"/>
      <c r="I27" s="756">
        <f t="shared" si="2"/>
        <v>0</v>
      </c>
      <c r="J27" s="1601"/>
    </row>
    <row r="28" spans="1:10" ht="12.9" customHeight="1" thickBot="1" x14ac:dyDescent="0.3">
      <c r="A28" s="403" t="s">
        <v>40</v>
      </c>
      <c r="B28" s="347" t="s">
        <v>323</v>
      </c>
      <c r="C28" s="757">
        <f>'KV_2.1.sz.mell.'!C28</f>
        <v>0</v>
      </c>
      <c r="D28" s="323">
        <v>628095</v>
      </c>
      <c r="E28" s="757">
        <f>C28+D28</f>
        <v>628095</v>
      </c>
      <c r="F28" s="442" t="s">
        <v>372</v>
      </c>
      <c r="G28" s="757">
        <f>'KV_2.1.sz.mell.'!E28</f>
        <v>445354</v>
      </c>
      <c r="H28" s="323">
        <v>628095</v>
      </c>
      <c r="I28" s="753">
        <f t="shared" si="2"/>
        <v>1073449</v>
      </c>
      <c r="J28" s="1601"/>
    </row>
    <row r="29" spans="1:10" ht="24" customHeight="1" thickBot="1" x14ac:dyDescent="0.3">
      <c r="A29" s="345" t="s">
        <v>41</v>
      </c>
      <c r="B29" s="130" t="s">
        <v>483</v>
      </c>
      <c r="C29" s="322">
        <f>'KV_2.1.sz.mell.'!C29</f>
        <v>2329831</v>
      </c>
      <c r="D29" s="322">
        <f>+D19+D24+D27+D28</f>
        <v>1681087</v>
      </c>
      <c r="E29" s="758">
        <f>+E19+E24+E27+E28</f>
        <v>4010918</v>
      </c>
      <c r="F29" s="130" t="s">
        <v>485</v>
      </c>
      <c r="G29" s="322">
        <f>'KV_2.1.sz.mell.'!E29</f>
        <v>445354</v>
      </c>
      <c r="H29" s="322">
        <f>SUM(H19:H28)</f>
        <v>628095</v>
      </c>
      <c r="I29" s="371">
        <f>SUM(I19:I28)</f>
        <v>1073449</v>
      </c>
      <c r="J29" s="1601"/>
    </row>
    <row r="30" spans="1:10" ht="13.8" thickBot="1" x14ac:dyDescent="0.3">
      <c r="A30" s="345" t="s">
        <v>42</v>
      </c>
      <c r="B30" s="351" t="s">
        <v>484</v>
      </c>
      <c r="C30" s="759">
        <f>'KV_2.1.sz.mell.'!C30</f>
        <v>20773672</v>
      </c>
      <c r="D30" s="759">
        <f>+D18+D29</f>
        <v>5330613</v>
      </c>
      <c r="E30" s="760">
        <f>+E18+E29</f>
        <v>26104285</v>
      </c>
      <c r="F30" s="351" t="s">
        <v>486</v>
      </c>
      <c r="G30" s="759">
        <f>'KV_2.1.sz.mell.'!E30</f>
        <v>20773672</v>
      </c>
      <c r="H30" s="759">
        <f>+H18+H29</f>
        <v>5330613</v>
      </c>
      <c r="I30" s="760">
        <f>+I18+I29</f>
        <v>26104285</v>
      </c>
      <c r="J30" s="1601"/>
    </row>
    <row r="31" spans="1:10" ht="13.8" thickBot="1" x14ac:dyDescent="0.3">
      <c r="A31" s="345" t="s">
        <v>43</v>
      </c>
      <c r="B31" s="351" t="s">
        <v>169</v>
      </c>
      <c r="C31" s="759">
        <f>'KV_2.1.sz.mell.'!C31</f>
        <v>1884477</v>
      </c>
      <c r="D31" s="759">
        <f>IF(D18-H18&lt;0,H18-D18,"-")</f>
        <v>1052992</v>
      </c>
      <c r="E31" s="760">
        <f>IF(E18-I18&lt;0,I18-E18,"-")</f>
        <v>2937469</v>
      </c>
      <c r="F31" s="351" t="s">
        <v>170</v>
      </c>
      <c r="G31" s="759" t="str">
        <f>'KV_2.1.sz.mell.'!E31</f>
        <v>-</v>
      </c>
      <c r="H31" s="759" t="str">
        <f>IF(D18-H18&gt;0,D18-H18,"-")</f>
        <v>-</v>
      </c>
      <c r="I31" s="760" t="str">
        <f>IF(E18-I18&gt;0,E18-I18,"-")</f>
        <v>-</v>
      </c>
      <c r="J31" s="1601"/>
    </row>
    <row r="32" spans="1:10" ht="13.8" thickBot="1" x14ac:dyDescent="0.3">
      <c r="A32" s="345" t="s">
        <v>44</v>
      </c>
      <c r="B32" s="351" t="s">
        <v>567</v>
      </c>
      <c r="C32" s="759" t="str">
        <f>'KV_2.1.sz.mell.'!C32</f>
        <v>-</v>
      </c>
      <c r="D32" s="759" t="str">
        <f>IF(D30-H30&lt;0,H30-D30,"-")</f>
        <v>-</v>
      </c>
      <c r="E32" s="759" t="str">
        <f>IF(E30-I30&lt;0,I30-E30,"-")</f>
        <v>-</v>
      </c>
      <c r="F32" s="351" t="s">
        <v>568</v>
      </c>
      <c r="G32" s="759" t="str">
        <f>'KV_2.1.sz.mell.'!E32</f>
        <v>-</v>
      </c>
      <c r="H32" s="759" t="str">
        <f>IF(D30-H30&gt;0,D30-H30,"-")</f>
        <v>-</v>
      </c>
      <c r="I32" s="761" t="str">
        <f>IF(E30-I30&gt;0,E30-I30,"-")</f>
        <v>-</v>
      </c>
      <c r="J32" s="1601"/>
    </row>
    <row r="33" spans="2:6" ht="17.399999999999999" x14ac:dyDescent="0.25">
      <c r="B33" s="1602"/>
      <c r="C33" s="1602"/>
      <c r="D33" s="1602"/>
      <c r="E33" s="1602"/>
      <c r="F33" s="1602"/>
    </row>
  </sheetData>
  <mergeCells count="3">
    <mergeCell ref="J1:J32"/>
    <mergeCell ref="A3:A4"/>
    <mergeCell ref="B33:F33"/>
  </mergeCells>
  <printOptions horizontalCentered="1"/>
  <pageMargins left="0.33" right="0.48" top="0.9055118110236221" bottom="0.5" header="0.6692913385826772" footer="0.28000000000000003"/>
  <pageSetup paperSize="9" scale="72" orientation="landscape" verticalDpi="300" r:id="rId1"/>
  <headerFooter alignWithMargins="0">
    <oddHeader xml:space="preserve">&amp;R&amp;"Times New Roman CE,Félkövér dőlt"&amp;11 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3"/>
  </sheetPr>
  <dimension ref="A1:J33"/>
  <sheetViews>
    <sheetView topLeftCell="C13" zoomScale="120" zoomScaleNormal="120" zoomScaleSheetLayoutView="115" workbookViewId="0">
      <selection activeCell="J1" sqref="J1:J33"/>
    </sheetView>
  </sheetViews>
  <sheetFormatPr defaultColWidth="9.33203125" defaultRowHeight="13.2" x14ac:dyDescent="0.25"/>
  <cols>
    <col min="1" max="1" width="6.77734375" style="55" customWidth="1"/>
    <col min="2" max="2" width="49.77734375" style="193" customWidth="1"/>
    <col min="3" max="5" width="15.44140625" style="55" customWidth="1"/>
    <col min="6" max="6" width="49.77734375" style="55" customWidth="1"/>
    <col min="7" max="9" width="15.44140625" style="55" customWidth="1"/>
    <col min="10" max="10" width="4.77734375" style="55" customWidth="1"/>
    <col min="11" max="16384" width="9.33203125" style="55"/>
  </cols>
  <sheetData>
    <row r="1" spans="1:10" ht="31.2" x14ac:dyDescent="0.25">
      <c r="B1" s="738" t="s">
        <v>775</v>
      </c>
      <c r="C1" s="330"/>
      <c r="D1" s="330"/>
      <c r="E1" s="330"/>
      <c r="F1" s="330"/>
      <c r="G1" s="330"/>
      <c r="H1" s="330"/>
      <c r="I1" s="330"/>
      <c r="J1" s="1601" t="str">
        <f>CONCATENATE("2.2. melléklet ",RM_ALAPADATOK!A7," ",RM_ALAPADATOK!B7," ",RM_ALAPADATOK!C7," ",RM_ALAPADATOK!D7," ",RM_ALAPADATOK!E7," ",RM_ALAPADATOK!F7," ",RM_ALAPADATOK!G7," ",RM_ALAPADATOK!H7)</f>
        <v>2.2. melléklet a … / 2019 ( ……. ) önkormányzati rendelethez</v>
      </c>
    </row>
    <row r="2" spans="1:10" ht="14.4" thickBot="1" x14ac:dyDescent="0.3">
      <c r="G2" s="739"/>
      <c r="H2" s="739"/>
      <c r="I2" s="739" t="str">
        <f>'RM_2.1.sz.mell.'!I2</f>
        <v>Forintban!</v>
      </c>
      <c r="J2" s="1601"/>
    </row>
    <row r="3" spans="1:10" ht="13.5" customHeight="1" thickBot="1" x14ac:dyDescent="0.3">
      <c r="A3" s="1599" t="s">
        <v>69</v>
      </c>
      <c r="B3" s="331" t="s">
        <v>56</v>
      </c>
      <c r="C3" s="332"/>
      <c r="D3" s="740"/>
      <c r="E3" s="740"/>
      <c r="F3" s="331" t="s">
        <v>57</v>
      </c>
      <c r="G3" s="333"/>
      <c r="H3" s="741"/>
      <c r="I3" s="742"/>
      <c r="J3" s="1601"/>
    </row>
    <row r="4" spans="1:10" s="334" customFormat="1" ht="34.799999999999997" thickBot="1" x14ac:dyDescent="0.3">
      <c r="A4" s="1600"/>
      <c r="B4" s="194" t="s">
        <v>61</v>
      </c>
      <c r="C4" s="743" t="str">
        <f>+CONCATENATE('RM_1.1.sz.mell.'!C8," eredeti előirányzat")</f>
        <v>2019. évi eredeti előirányzat</v>
      </c>
      <c r="D4" s="744" t="s">
        <v>776</v>
      </c>
      <c r="E4" s="744" t="str">
        <f>+CONCATENATE(LEFT('RM_1.1.sz.mell.'!C8,4),". 1. Módosítás után" )</f>
        <v>2019. 1. Módosítás után</v>
      </c>
      <c r="F4" s="745" t="s">
        <v>61</v>
      </c>
      <c r="G4" s="743" t="str">
        <f>+C4</f>
        <v>2019. évi eredeti előirányzat</v>
      </c>
      <c r="H4" s="746" t="str">
        <f>+D4</f>
        <v>Halmozott módosítás 2019. …….-ig</v>
      </c>
      <c r="I4" s="747" t="str">
        <f>+E4</f>
        <v>2019. 1. Módosítás után</v>
      </c>
      <c r="J4" s="1601"/>
    </row>
    <row r="5" spans="1:10" s="334" customFormat="1" ht="13.8" thickBot="1" x14ac:dyDescent="0.3">
      <c r="A5" s="335" t="s">
        <v>493</v>
      </c>
      <c r="B5" s="336" t="s">
        <v>494</v>
      </c>
      <c r="C5" s="748" t="s">
        <v>495</v>
      </c>
      <c r="D5" s="748" t="s">
        <v>497</v>
      </c>
      <c r="E5" s="748" t="s">
        <v>771</v>
      </c>
      <c r="F5" s="336" t="s">
        <v>772</v>
      </c>
      <c r="G5" s="337" t="s">
        <v>499</v>
      </c>
      <c r="H5" s="337" t="s">
        <v>500</v>
      </c>
      <c r="I5" s="338" t="s">
        <v>773</v>
      </c>
      <c r="J5" s="1601"/>
    </row>
    <row r="6" spans="1:10" ht="12.9" customHeight="1" x14ac:dyDescent="0.25">
      <c r="A6" s="340" t="s">
        <v>18</v>
      </c>
      <c r="B6" s="341" t="s">
        <v>382</v>
      </c>
      <c r="C6" s="749">
        <f>'KV_2.2.sz.mell.'!C6</f>
        <v>0</v>
      </c>
      <c r="D6" s="318">
        <v>12203430</v>
      </c>
      <c r="E6" s="749">
        <f>C6+D6</f>
        <v>12203430</v>
      </c>
      <c r="F6" s="341" t="s">
        <v>230</v>
      </c>
      <c r="G6" s="1481">
        <f>'KV_2.2.sz.mell.'!E6</f>
        <v>19215800</v>
      </c>
      <c r="H6" s="762">
        <v>1000000</v>
      </c>
      <c r="I6" s="763">
        <f>G6+H6</f>
        <v>20215800</v>
      </c>
      <c r="J6" s="1601"/>
    </row>
    <row r="7" spans="1:10" x14ac:dyDescent="0.25">
      <c r="A7" s="342" t="s">
        <v>19</v>
      </c>
      <c r="B7" s="343" t="s">
        <v>383</v>
      </c>
      <c r="C7" s="1478">
        <f>'KV_2.2.sz.mell.'!C7</f>
        <v>0</v>
      </c>
      <c r="D7" s="319"/>
      <c r="E7" s="749">
        <f t="shared" ref="E7:E16" si="0">C7+D7</f>
        <v>0</v>
      </c>
      <c r="F7" s="343" t="s">
        <v>388</v>
      </c>
      <c r="G7" s="1478">
        <f>'KV_2.2.sz.mell.'!E7</f>
        <v>0</v>
      </c>
      <c r="H7" s="319"/>
      <c r="I7" s="764">
        <f t="shared" ref="I7:I29" si="1">G7+H7</f>
        <v>0</v>
      </c>
      <c r="J7" s="1601"/>
    </row>
    <row r="8" spans="1:10" ht="12.9" customHeight="1" x14ac:dyDescent="0.25">
      <c r="A8" s="342" t="s">
        <v>20</v>
      </c>
      <c r="B8" s="343" t="s">
        <v>10</v>
      </c>
      <c r="C8" s="1478">
        <f>'KV_2.2.sz.mell.'!C8</f>
        <v>0</v>
      </c>
      <c r="D8" s="319"/>
      <c r="E8" s="749">
        <f t="shared" si="0"/>
        <v>0</v>
      </c>
      <c r="F8" s="343" t="s">
        <v>187</v>
      </c>
      <c r="G8" s="1478">
        <f>'KV_2.2.sz.mell.'!E8</f>
        <v>22454369</v>
      </c>
      <c r="H8" s="319">
        <v>14203430</v>
      </c>
      <c r="I8" s="764">
        <f t="shared" si="1"/>
        <v>36657799</v>
      </c>
      <c r="J8" s="1601"/>
    </row>
    <row r="9" spans="1:10" ht="12.9" customHeight="1" x14ac:dyDescent="0.25">
      <c r="A9" s="342" t="s">
        <v>21</v>
      </c>
      <c r="B9" s="343" t="s">
        <v>384</v>
      </c>
      <c r="C9" s="1478">
        <f>'KV_2.2.sz.mell.'!C9</f>
        <v>0</v>
      </c>
      <c r="D9" s="319"/>
      <c r="E9" s="749">
        <f t="shared" si="0"/>
        <v>0</v>
      </c>
      <c r="F9" s="343" t="s">
        <v>389</v>
      </c>
      <c r="G9" s="1478">
        <f>'KV_2.2.sz.mell.'!E9</f>
        <v>0</v>
      </c>
      <c r="H9" s="319"/>
      <c r="I9" s="764">
        <f t="shared" si="1"/>
        <v>0</v>
      </c>
      <c r="J9" s="1601"/>
    </row>
    <row r="10" spans="1:10" ht="12.75" customHeight="1" x14ac:dyDescent="0.25">
      <c r="A10" s="342" t="s">
        <v>22</v>
      </c>
      <c r="B10" s="343" t="s">
        <v>385</v>
      </c>
      <c r="C10" s="1478">
        <f>'KV_2.2.sz.mell.'!C10</f>
        <v>0</v>
      </c>
      <c r="D10" s="319"/>
      <c r="E10" s="749">
        <f t="shared" si="0"/>
        <v>0</v>
      </c>
      <c r="F10" s="343" t="s">
        <v>232</v>
      </c>
      <c r="G10" s="1478">
        <f>'KV_2.2.sz.mell.'!E10</f>
        <v>0</v>
      </c>
      <c r="H10" s="319"/>
      <c r="I10" s="764">
        <f t="shared" si="1"/>
        <v>0</v>
      </c>
      <c r="J10" s="1601"/>
    </row>
    <row r="11" spans="1:10" ht="12.9" customHeight="1" x14ac:dyDescent="0.25">
      <c r="A11" s="342" t="s">
        <v>23</v>
      </c>
      <c r="B11" s="343" t="s">
        <v>386</v>
      </c>
      <c r="C11" s="1479">
        <f>'KV_2.2.sz.mell.'!C11</f>
        <v>0</v>
      </c>
      <c r="D11" s="320"/>
      <c r="E11" s="749">
        <f t="shared" si="0"/>
        <v>0</v>
      </c>
      <c r="F11" s="443"/>
      <c r="G11" s="1478">
        <f>'KV_2.2.sz.mell.'!E11</f>
        <v>0</v>
      </c>
      <c r="H11" s="319"/>
      <c r="I11" s="764">
        <f t="shared" si="1"/>
        <v>0</v>
      </c>
      <c r="J11" s="1601"/>
    </row>
    <row r="12" spans="1:10" ht="12.9" customHeight="1" x14ac:dyDescent="0.25">
      <c r="A12" s="342" t="s">
        <v>24</v>
      </c>
      <c r="B12" s="46"/>
      <c r="C12" s="1478">
        <f>'KV_2.2.sz.mell.'!C12</f>
        <v>0</v>
      </c>
      <c r="D12" s="319"/>
      <c r="E12" s="749">
        <f t="shared" si="0"/>
        <v>0</v>
      </c>
      <c r="F12" s="443"/>
      <c r="G12" s="1478">
        <f>'KV_2.2.sz.mell.'!E12</f>
        <v>0</v>
      </c>
      <c r="H12" s="319"/>
      <c r="I12" s="764">
        <f t="shared" si="1"/>
        <v>0</v>
      </c>
      <c r="J12" s="1601"/>
    </row>
    <row r="13" spans="1:10" ht="12.9" customHeight="1" x14ac:dyDescent="0.25">
      <c r="A13" s="342" t="s">
        <v>25</v>
      </c>
      <c r="B13" s="46"/>
      <c r="C13" s="1478">
        <f>'KV_2.2.sz.mell.'!C13</f>
        <v>0</v>
      </c>
      <c r="D13" s="319"/>
      <c r="E13" s="749">
        <f t="shared" si="0"/>
        <v>0</v>
      </c>
      <c r="F13" s="444"/>
      <c r="G13" s="1478">
        <f>'KV_2.2.sz.mell.'!E13</f>
        <v>0</v>
      </c>
      <c r="H13" s="319"/>
      <c r="I13" s="764">
        <f t="shared" si="1"/>
        <v>0</v>
      </c>
      <c r="J13" s="1601"/>
    </row>
    <row r="14" spans="1:10" ht="12.9" customHeight="1" x14ac:dyDescent="0.25">
      <c r="A14" s="342" t="s">
        <v>26</v>
      </c>
      <c r="B14" s="441"/>
      <c r="C14" s="1479">
        <f>'KV_2.2.sz.mell.'!C14</f>
        <v>0</v>
      </c>
      <c r="D14" s="320"/>
      <c r="E14" s="749">
        <f t="shared" si="0"/>
        <v>0</v>
      </c>
      <c r="F14" s="443"/>
      <c r="G14" s="1478">
        <f>'KV_2.2.sz.mell.'!E14</f>
        <v>0</v>
      </c>
      <c r="H14" s="319"/>
      <c r="I14" s="764">
        <f t="shared" si="1"/>
        <v>0</v>
      </c>
      <c r="J14" s="1601"/>
    </row>
    <row r="15" spans="1:10" x14ac:dyDescent="0.25">
      <c r="A15" s="342" t="s">
        <v>27</v>
      </c>
      <c r="B15" s="46"/>
      <c r="C15" s="1479">
        <f>'KV_2.2.sz.mell.'!C15</f>
        <v>0</v>
      </c>
      <c r="D15" s="320"/>
      <c r="E15" s="749">
        <f t="shared" si="0"/>
        <v>0</v>
      </c>
      <c r="F15" s="443"/>
      <c r="G15" s="1478">
        <f>'KV_2.2.sz.mell.'!E15</f>
        <v>0</v>
      </c>
      <c r="H15" s="319"/>
      <c r="I15" s="764">
        <f t="shared" si="1"/>
        <v>0</v>
      </c>
      <c r="J15" s="1601"/>
    </row>
    <row r="16" spans="1:10" ht="12.9" customHeight="1" thickBot="1" x14ac:dyDescent="0.3">
      <c r="A16" s="403" t="s">
        <v>28</v>
      </c>
      <c r="B16" s="442"/>
      <c r="C16" s="1480">
        <f>'KV_2.2.sz.mell.'!C16</f>
        <v>0</v>
      </c>
      <c r="D16" s="405"/>
      <c r="E16" s="749">
        <f t="shared" si="0"/>
        <v>0</v>
      </c>
      <c r="F16" s="404" t="s">
        <v>50</v>
      </c>
      <c r="G16" s="1482">
        <f>'KV_2.2.sz.mell.'!E16</f>
        <v>0</v>
      </c>
      <c r="H16" s="765">
        <v>2410150</v>
      </c>
      <c r="I16" s="766">
        <f t="shared" si="1"/>
        <v>2410150</v>
      </c>
      <c r="J16" s="1601"/>
    </row>
    <row r="17" spans="1:10" ht="15.9" customHeight="1" thickBot="1" x14ac:dyDescent="0.3">
      <c r="A17" s="345" t="s">
        <v>29</v>
      </c>
      <c r="B17" s="130" t="s">
        <v>396</v>
      </c>
      <c r="C17" s="322">
        <f>'KV_2.2.sz.mell.'!C17</f>
        <v>0</v>
      </c>
      <c r="D17" s="322">
        <f>+D6+D8+D9+D11+D12+D13+D14+D15+D16</f>
        <v>12203430</v>
      </c>
      <c r="E17" s="322">
        <f>+E6+E8+E9+E11+E12+E13+E14+E15+E16</f>
        <v>12203430</v>
      </c>
      <c r="F17" s="130" t="s">
        <v>397</v>
      </c>
      <c r="G17" s="322">
        <f>'KV_2.2.sz.mell.'!E17</f>
        <v>41670169</v>
      </c>
      <c r="H17" s="322">
        <f>+H6+H8+H10+H11+H12+H13+H14+H15+H16</f>
        <v>17613580</v>
      </c>
      <c r="I17" s="371">
        <f>+I6+I8+I10+I11+I12+I13+I14+I15+I16</f>
        <v>59283749</v>
      </c>
      <c r="J17" s="1601"/>
    </row>
    <row r="18" spans="1:10" ht="12.9" customHeight="1" x14ac:dyDescent="0.25">
      <c r="A18" s="340" t="s">
        <v>30</v>
      </c>
      <c r="B18" s="355" t="s">
        <v>247</v>
      </c>
      <c r="C18" s="362">
        <f>'KV_2.2.sz.mell.'!C18</f>
        <v>41670169</v>
      </c>
      <c r="D18" s="362">
        <f>+D19+D20+D21+D22+D23</f>
        <v>5410150</v>
      </c>
      <c r="E18" s="362">
        <f>+E19+E20+E21+E22+E23</f>
        <v>47080319</v>
      </c>
      <c r="F18" s="348" t="s">
        <v>191</v>
      </c>
      <c r="G18" s="1483">
        <f>'KV_2.2.sz.mell.'!E18</f>
        <v>0</v>
      </c>
      <c r="H18" s="767"/>
      <c r="I18" s="768">
        <f t="shared" si="1"/>
        <v>0</v>
      </c>
      <c r="J18" s="1601"/>
    </row>
    <row r="19" spans="1:10" ht="12.9" customHeight="1" x14ac:dyDescent="0.25">
      <c r="A19" s="342" t="s">
        <v>31</v>
      </c>
      <c r="B19" s="356" t="s">
        <v>236</v>
      </c>
      <c r="C19" s="755">
        <f>'KV_2.2.sz.mell.'!C19</f>
        <v>41670169</v>
      </c>
      <c r="D19" s="80">
        <v>5410150</v>
      </c>
      <c r="E19" s="755">
        <f t="shared" ref="E19:E29" si="2">C19+D19</f>
        <v>47080319</v>
      </c>
      <c r="F19" s="348" t="s">
        <v>194</v>
      </c>
      <c r="G19" s="755">
        <f>'KV_2.2.sz.mell.'!E19</f>
        <v>0</v>
      </c>
      <c r="H19" s="80"/>
      <c r="I19" s="756">
        <f t="shared" si="1"/>
        <v>0</v>
      </c>
      <c r="J19" s="1601"/>
    </row>
    <row r="20" spans="1:10" ht="12.9" customHeight="1" x14ac:dyDescent="0.25">
      <c r="A20" s="340" t="s">
        <v>32</v>
      </c>
      <c r="B20" s="356" t="s">
        <v>237</v>
      </c>
      <c r="C20" s="755">
        <f>'KV_2.2.sz.mell.'!C20</f>
        <v>0</v>
      </c>
      <c r="D20" s="80"/>
      <c r="E20" s="755">
        <f t="shared" si="2"/>
        <v>0</v>
      </c>
      <c r="F20" s="348" t="s">
        <v>156</v>
      </c>
      <c r="G20" s="755">
        <f>'KV_2.2.sz.mell.'!E20</f>
        <v>0</v>
      </c>
      <c r="H20" s="80"/>
      <c r="I20" s="756">
        <f t="shared" si="1"/>
        <v>0</v>
      </c>
      <c r="J20" s="1601"/>
    </row>
    <row r="21" spans="1:10" ht="12.9" customHeight="1" x14ac:dyDescent="0.25">
      <c r="A21" s="342" t="s">
        <v>33</v>
      </c>
      <c r="B21" s="356" t="s">
        <v>238</v>
      </c>
      <c r="C21" s="755">
        <f>'KV_2.2.sz.mell.'!C21</f>
        <v>0</v>
      </c>
      <c r="D21" s="80"/>
      <c r="E21" s="755">
        <f t="shared" si="2"/>
        <v>0</v>
      </c>
      <c r="F21" s="348" t="s">
        <v>157</v>
      </c>
      <c r="G21" s="755">
        <f>'KV_2.2.sz.mell.'!E21</f>
        <v>0</v>
      </c>
      <c r="H21" s="80"/>
      <c r="I21" s="756">
        <f t="shared" si="1"/>
        <v>0</v>
      </c>
      <c r="J21" s="1601"/>
    </row>
    <row r="22" spans="1:10" ht="12.9" customHeight="1" x14ac:dyDescent="0.25">
      <c r="A22" s="340" t="s">
        <v>34</v>
      </c>
      <c r="B22" s="356" t="s">
        <v>239</v>
      </c>
      <c r="C22" s="755">
        <f>'KV_2.2.sz.mell.'!C22</f>
        <v>0</v>
      </c>
      <c r="D22" s="80"/>
      <c r="E22" s="755">
        <f t="shared" si="2"/>
        <v>0</v>
      </c>
      <c r="F22" s="347" t="s">
        <v>235</v>
      </c>
      <c r="G22" s="755">
        <f>'KV_2.2.sz.mell.'!E22</f>
        <v>0</v>
      </c>
      <c r="H22" s="80"/>
      <c r="I22" s="756">
        <f t="shared" si="1"/>
        <v>0</v>
      </c>
      <c r="J22" s="1601"/>
    </row>
    <row r="23" spans="1:10" ht="12.9" customHeight="1" x14ac:dyDescent="0.25">
      <c r="A23" s="342" t="s">
        <v>35</v>
      </c>
      <c r="B23" s="357" t="s">
        <v>240</v>
      </c>
      <c r="C23" s="755">
        <f>'KV_2.2.sz.mell.'!C23</f>
        <v>0</v>
      </c>
      <c r="D23" s="80"/>
      <c r="E23" s="755">
        <f t="shared" si="2"/>
        <v>0</v>
      </c>
      <c r="F23" s="348" t="s">
        <v>195</v>
      </c>
      <c r="G23" s="755">
        <f>'KV_2.2.sz.mell.'!E23</f>
        <v>0</v>
      </c>
      <c r="H23" s="80"/>
      <c r="I23" s="756">
        <f t="shared" si="1"/>
        <v>0</v>
      </c>
      <c r="J23" s="1601"/>
    </row>
    <row r="24" spans="1:10" ht="12.9" customHeight="1" x14ac:dyDescent="0.25">
      <c r="A24" s="340" t="s">
        <v>36</v>
      </c>
      <c r="B24" s="358" t="s">
        <v>241</v>
      </c>
      <c r="C24" s="350">
        <f>'KV_2.2.sz.mell.'!C24</f>
        <v>0</v>
      </c>
      <c r="D24" s="350">
        <f>+D25+D26+D27+D28+D29</f>
        <v>0</v>
      </c>
      <c r="E24" s="350">
        <f>+E25+E26+E27+E28+E29</f>
        <v>0</v>
      </c>
      <c r="F24" s="359" t="s">
        <v>193</v>
      </c>
      <c r="G24" s="755">
        <f>'KV_2.2.sz.mell.'!E24</f>
        <v>0</v>
      </c>
      <c r="H24" s="80"/>
      <c r="I24" s="756">
        <f t="shared" si="1"/>
        <v>0</v>
      </c>
      <c r="J24" s="1601"/>
    </row>
    <row r="25" spans="1:10" ht="12.9" customHeight="1" x14ac:dyDescent="0.25">
      <c r="A25" s="342" t="s">
        <v>37</v>
      </c>
      <c r="B25" s="357" t="s">
        <v>242</v>
      </c>
      <c r="C25" s="755">
        <f>'KV_2.2.sz.mell.'!C25</f>
        <v>0</v>
      </c>
      <c r="D25" s="80"/>
      <c r="E25" s="755">
        <f t="shared" si="2"/>
        <v>0</v>
      </c>
      <c r="F25" s="359" t="s">
        <v>390</v>
      </c>
      <c r="G25" s="755">
        <f>'KV_2.2.sz.mell.'!E25</f>
        <v>0</v>
      </c>
      <c r="H25" s="80"/>
      <c r="I25" s="756">
        <f t="shared" si="1"/>
        <v>0</v>
      </c>
      <c r="J25" s="1601"/>
    </row>
    <row r="26" spans="1:10" ht="12.9" customHeight="1" x14ac:dyDescent="0.25">
      <c r="A26" s="340" t="s">
        <v>38</v>
      </c>
      <c r="B26" s="357" t="s">
        <v>243</v>
      </c>
      <c r="C26" s="755">
        <f>'KV_2.2.sz.mell.'!C26</f>
        <v>0</v>
      </c>
      <c r="D26" s="80"/>
      <c r="E26" s="755">
        <f t="shared" si="2"/>
        <v>0</v>
      </c>
      <c r="F26" s="354"/>
      <c r="G26" s="755">
        <f>'KV_2.2.sz.mell.'!E26</f>
        <v>0</v>
      </c>
      <c r="H26" s="80"/>
      <c r="I26" s="756">
        <f t="shared" si="1"/>
        <v>0</v>
      </c>
      <c r="J26" s="1601"/>
    </row>
    <row r="27" spans="1:10" ht="12.9" customHeight="1" x14ac:dyDescent="0.25">
      <c r="A27" s="342" t="s">
        <v>39</v>
      </c>
      <c r="B27" s="356" t="s">
        <v>244</v>
      </c>
      <c r="C27" s="755">
        <f>'KV_2.2.sz.mell.'!C27</f>
        <v>0</v>
      </c>
      <c r="D27" s="80"/>
      <c r="E27" s="755">
        <f t="shared" si="2"/>
        <v>0</v>
      </c>
      <c r="F27" s="126"/>
      <c r="G27" s="755">
        <f>'KV_2.2.sz.mell.'!E27</f>
        <v>0</v>
      </c>
      <c r="H27" s="80"/>
      <c r="I27" s="756">
        <f t="shared" si="1"/>
        <v>0</v>
      </c>
      <c r="J27" s="1601"/>
    </row>
    <row r="28" spans="1:10" ht="12.9" customHeight="1" x14ac:dyDescent="0.25">
      <c r="A28" s="340" t="s">
        <v>40</v>
      </c>
      <c r="B28" s="360" t="s">
        <v>245</v>
      </c>
      <c r="C28" s="755">
        <f>'KV_2.2.sz.mell.'!C28</f>
        <v>0</v>
      </c>
      <c r="D28" s="80"/>
      <c r="E28" s="755">
        <f t="shared" si="2"/>
        <v>0</v>
      </c>
      <c r="F28" s="46"/>
      <c r="G28" s="755">
        <f>'KV_2.2.sz.mell.'!E28</f>
        <v>0</v>
      </c>
      <c r="H28" s="80"/>
      <c r="I28" s="756">
        <f t="shared" si="1"/>
        <v>0</v>
      </c>
      <c r="J28" s="1601"/>
    </row>
    <row r="29" spans="1:10" ht="12.9" customHeight="1" thickBot="1" x14ac:dyDescent="0.3">
      <c r="A29" s="342" t="s">
        <v>41</v>
      </c>
      <c r="B29" s="361" t="s">
        <v>246</v>
      </c>
      <c r="C29" s="755">
        <f>'KV_2.2.sz.mell.'!C29</f>
        <v>0</v>
      </c>
      <c r="D29" s="80"/>
      <c r="E29" s="755">
        <f t="shared" si="2"/>
        <v>0</v>
      </c>
      <c r="F29" s="126"/>
      <c r="G29" s="755">
        <f>'KV_2.2.sz.mell.'!E29</f>
        <v>0</v>
      </c>
      <c r="H29" s="80"/>
      <c r="I29" s="756">
        <f t="shared" si="1"/>
        <v>0</v>
      </c>
      <c r="J29" s="1601"/>
    </row>
    <row r="30" spans="1:10" ht="21.75" customHeight="1" thickBot="1" x14ac:dyDescent="0.3">
      <c r="A30" s="345" t="s">
        <v>42</v>
      </c>
      <c r="B30" s="130" t="s">
        <v>387</v>
      </c>
      <c r="C30" s="322">
        <f>'KV_2.2.sz.mell.'!C30</f>
        <v>41670169</v>
      </c>
      <c r="D30" s="322">
        <f>+D18+D24</f>
        <v>5410150</v>
      </c>
      <c r="E30" s="322">
        <f>+E18+E24</f>
        <v>47080319</v>
      </c>
      <c r="F30" s="130" t="s">
        <v>391</v>
      </c>
      <c r="G30" s="322">
        <f>'KV_2.2.sz.mell.'!E30</f>
        <v>0</v>
      </c>
      <c r="H30" s="322">
        <f>SUM(H18:H29)</f>
        <v>0</v>
      </c>
      <c r="I30" s="371">
        <f>SUM(I18:I29)</f>
        <v>0</v>
      </c>
      <c r="J30" s="1601"/>
    </row>
    <row r="31" spans="1:10" ht="13.8" thickBot="1" x14ac:dyDescent="0.3">
      <c r="A31" s="345" t="s">
        <v>43</v>
      </c>
      <c r="B31" s="351" t="s">
        <v>392</v>
      </c>
      <c r="C31" s="759">
        <f>'KV_2.2.sz.mell.'!C31</f>
        <v>41670169</v>
      </c>
      <c r="D31" s="759">
        <f>+D17+D30</f>
        <v>17613580</v>
      </c>
      <c r="E31" s="760">
        <f>+E17+E30</f>
        <v>59283749</v>
      </c>
      <c r="F31" s="351" t="s">
        <v>393</v>
      </c>
      <c r="G31" s="759">
        <f>'KV_2.2.sz.mell.'!E31</f>
        <v>41670169</v>
      </c>
      <c r="H31" s="759">
        <f>+H17+H30</f>
        <v>17613580</v>
      </c>
      <c r="I31" s="760">
        <f>+I17+I30</f>
        <v>59283749</v>
      </c>
      <c r="J31" s="1601"/>
    </row>
    <row r="32" spans="1:10" ht="13.8" thickBot="1" x14ac:dyDescent="0.3">
      <c r="A32" s="345" t="s">
        <v>44</v>
      </c>
      <c r="B32" s="351" t="s">
        <v>169</v>
      </c>
      <c r="C32" s="759">
        <f>'KV_2.2.sz.mell.'!C32</f>
        <v>41670169</v>
      </c>
      <c r="D32" s="759">
        <f>IF(D17-H17&lt;0,H17-D17,"-")</f>
        <v>5410150</v>
      </c>
      <c r="E32" s="760">
        <f>IF(E17-I17&lt;0,I17-E17,"-")</f>
        <v>47080319</v>
      </c>
      <c r="F32" s="351" t="s">
        <v>170</v>
      </c>
      <c r="G32" s="759" t="str">
        <f>'KV_2.2.sz.mell.'!E32</f>
        <v>-</v>
      </c>
      <c r="H32" s="759" t="str">
        <f>IF(D17-H17&gt;0,D17-H17,"-")</f>
        <v>-</v>
      </c>
      <c r="I32" s="760" t="str">
        <f>IF(E17-I17&gt;0,E17-I17,"-")</f>
        <v>-</v>
      </c>
      <c r="J32" s="1601"/>
    </row>
    <row r="33" spans="1:10" ht="13.8" thickBot="1" x14ac:dyDescent="0.3">
      <c r="A33" s="345" t="s">
        <v>45</v>
      </c>
      <c r="B33" s="351" t="s">
        <v>567</v>
      </c>
      <c r="C33" s="759" t="str">
        <f>'KV_2.2.sz.mell.'!C33</f>
        <v>-</v>
      </c>
      <c r="D33" s="759" t="str">
        <f>IF(D31-H31&lt;0,H31-D31,"-")</f>
        <v>-</v>
      </c>
      <c r="E33" s="759" t="str">
        <f>IF(E31-I31&lt;0,I31-E31,"-")</f>
        <v>-</v>
      </c>
      <c r="F33" s="351" t="s">
        <v>568</v>
      </c>
      <c r="G33" s="759" t="str">
        <f>'KV_2.2.sz.mell.'!E33</f>
        <v>-</v>
      </c>
      <c r="H33" s="759" t="str">
        <f>IF(D31-H31&gt;0,D31-H31,"-")</f>
        <v>-</v>
      </c>
      <c r="I33" s="761" t="str">
        <f>IF(E31-I31&gt;0,E31-I31,"-")</f>
        <v>-</v>
      </c>
      <c r="J33" s="1601"/>
    </row>
  </sheetData>
  <sheetProtection sheet="1"/>
  <mergeCells count="2">
    <mergeCell ref="J1:J33"/>
    <mergeCell ref="A3:A4"/>
  </mergeCells>
  <printOptions horizontalCentered="1"/>
  <pageMargins left="0.78740157480314965" right="0.78740157480314965" top="0.47244094488188981" bottom="0.78740157480314965" header="0.47244094488188981" footer="0.78740157480314965"/>
  <pageSetup paperSize="9" scale="72" orientation="landscape" verticalDpi="300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3"/>
    <pageSetUpPr fitToPage="1"/>
  </sheetPr>
  <dimension ref="A1:E38"/>
  <sheetViews>
    <sheetView topLeftCell="A10" zoomScale="120" zoomScaleNormal="120" workbookViewId="0">
      <selection activeCell="K26" sqref="K26"/>
    </sheetView>
  </sheetViews>
  <sheetFormatPr defaultRowHeight="13.2" x14ac:dyDescent="0.25"/>
  <cols>
    <col min="1" max="1" width="46.33203125" customWidth="1"/>
    <col min="2" max="2" width="13.77734375" customWidth="1"/>
    <col min="3" max="3" width="66.109375" customWidth="1"/>
    <col min="4" max="5" width="13.77734375" customWidth="1"/>
  </cols>
  <sheetData>
    <row r="1" spans="1:5" ht="17.399999999999999" x14ac:dyDescent="0.3">
      <c r="A1" s="684" t="s">
        <v>777</v>
      </c>
      <c r="B1" s="213"/>
      <c r="C1" s="213"/>
      <c r="D1" s="213"/>
      <c r="E1" s="769" t="s">
        <v>155</v>
      </c>
    </row>
    <row r="2" spans="1:5" x14ac:dyDescent="0.25">
      <c r="A2" s="213"/>
      <c r="B2" s="213"/>
      <c r="C2" s="213"/>
      <c r="D2" s="213"/>
      <c r="E2" s="213"/>
    </row>
    <row r="3" spans="1:5" x14ac:dyDescent="0.25">
      <c r="A3" s="685"/>
      <c r="B3" s="770"/>
      <c r="C3" s="685"/>
      <c r="D3" s="771"/>
      <c r="E3" s="770"/>
    </row>
    <row r="4" spans="1:5" ht="15.6" x14ac:dyDescent="0.3">
      <c r="A4" s="686" t="str">
        <f>+RM_ÖSSZEFÜGGÉSEK!A6</f>
        <v>2019. évi eredeti előirányzat BEVÉTELEK</v>
      </c>
      <c r="B4" s="772"/>
      <c r="C4" s="687"/>
      <c r="D4" s="771"/>
      <c r="E4" s="770"/>
    </row>
    <row r="5" spans="1:5" x14ac:dyDescent="0.25">
      <c r="A5" s="685"/>
      <c r="B5" s="770"/>
      <c r="C5" s="685"/>
      <c r="D5" s="771"/>
      <c r="E5" s="770"/>
    </row>
    <row r="6" spans="1:5" x14ac:dyDescent="0.25">
      <c r="A6" s="685" t="s">
        <v>544</v>
      </c>
      <c r="B6" s="770">
        <f>+'RM_1.1.sz.mell.'!C68</f>
        <v>18443841</v>
      </c>
      <c r="C6" s="685" t="s">
        <v>725</v>
      </c>
      <c r="D6" s="771">
        <f>+'RM_2.1.sz.mell.'!C18+'RM_2.2.sz.mell.'!C17</f>
        <v>18443841</v>
      </c>
      <c r="E6" s="770">
        <f>+B6-D6</f>
        <v>0</v>
      </c>
    </row>
    <row r="7" spans="1:5" x14ac:dyDescent="0.25">
      <c r="A7" s="685" t="s">
        <v>545</v>
      </c>
      <c r="B7" s="770">
        <f>+'RM_1.1.sz.mell.'!C92</f>
        <v>44000000</v>
      </c>
      <c r="C7" s="685" t="s">
        <v>727</v>
      </c>
      <c r="D7" s="771">
        <f>+'RM_2.1.sz.mell.'!C29+'RM_2.2.sz.mell.'!C30</f>
        <v>44000000</v>
      </c>
      <c r="E7" s="770">
        <f>+B7-D7</f>
        <v>0</v>
      </c>
    </row>
    <row r="8" spans="1:5" x14ac:dyDescent="0.25">
      <c r="A8" s="685" t="s">
        <v>546</v>
      </c>
      <c r="B8" s="770">
        <f>+'RM_1.1.sz.mell.'!C93</f>
        <v>62443841</v>
      </c>
      <c r="C8" s="685" t="s">
        <v>729</v>
      </c>
      <c r="D8" s="771">
        <f>+'RM_2.1.sz.mell.'!C30+'RM_2.2.sz.mell.'!C31</f>
        <v>62443841</v>
      </c>
      <c r="E8" s="770">
        <f>+B8-D8</f>
        <v>0</v>
      </c>
    </row>
    <row r="9" spans="1:5" x14ac:dyDescent="0.25">
      <c r="A9" s="685"/>
      <c r="B9" s="770"/>
      <c r="C9" s="685"/>
      <c r="D9" s="771"/>
      <c r="E9" s="770"/>
    </row>
    <row r="10" spans="1:5" ht="15.6" x14ac:dyDescent="0.3">
      <c r="A10" s="686" t="str">
        <f>+RM_ÖSSZEFÜGGÉSEK!A13</f>
        <v>2019. évi előirányzat módosítások BEVÉTELEK</v>
      </c>
      <c r="B10" s="772"/>
      <c r="C10" s="687"/>
      <c r="D10" s="771"/>
      <c r="E10" s="770"/>
    </row>
    <row r="11" spans="1:5" x14ac:dyDescent="0.25">
      <c r="A11" s="685"/>
      <c r="B11" s="770"/>
      <c r="C11" s="685"/>
      <c r="D11" s="771"/>
      <c r="E11" s="770"/>
    </row>
    <row r="12" spans="1:5" x14ac:dyDescent="0.25">
      <c r="A12" s="685" t="s">
        <v>730</v>
      </c>
      <c r="B12" s="770">
        <f>+'RM_1.1.sz.mell.'!J68</f>
        <v>15852956</v>
      </c>
      <c r="C12" s="685" t="s">
        <v>731</v>
      </c>
      <c r="D12" s="771">
        <f>+'RM_2.1.sz.mell.'!D18+'RM_2.2.sz.mell.'!D17</f>
        <v>15852956</v>
      </c>
      <c r="E12" s="770">
        <f>+B12-D12</f>
        <v>0</v>
      </c>
    </row>
    <row r="13" spans="1:5" x14ac:dyDescent="0.25">
      <c r="A13" s="685" t="s">
        <v>732</v>
      </c>
      <c r="B13" s="770">
        <f>+'RM_1.1.sz.mell.'!J92</f>
        <v>7091237</v>
      </c>
      <c r="C13" s="685" t="s">
        <v>733</v>
      </c>
      <c r="D13" s="771">
        <f>+'RM_2.1.sz.mell.'!D29+'RM_2.2.sz.mell.'!D30</f>
        <v>7091237</v>
      </c>
      <c r="E13" s="770">
        <f>+B13-D13</f>
        <v>0</v>
      </c>
    </row>
    <row r="14" spans="1:5" x14ac:dyDescent="0.25">
      <c r="A14" s="685" t="s">
        <v>734</v>
      </c>
      <c r="B14" s="770">
        <f>+'RM_1.1.sz.mell.'!J93</f>
        <v>22944193</v>
      </c>
      <c r="C14" s="685" t="s">
        <v>735</v>
      </c>
      <c r="D14" s="771">
        <f>+'RM_2.1.sz.mell.'!D30+'RM_2.2.sz.mell.'!D31</f>
        <v>22944193</v>
      </c>
      <c r="E14" s="770">
        <f>+B14-D14</f>
        <v>0</v>
      </c>
    </row>
    <row r="15" spans="1:5" x14ac:dyDescent="0.25">
      <c r="A15" s="685"/>
      <c r="B15" s="770"/>
      <c r="C15" s="685"/>
      <c r="D15" s="771"/>
      <c r="E15" s="770"/>
    </row>
    <row r="16" spans="1:5" ht="13.8" x14ac:dyDescent="0.25">
      <c r="A16" s="773" t="str">
        <f>+RM_ÖSSZEFÜGGÉSEK!A19</f>
        <v>2019. módosítás utáni módosított előrirányzatok BEVÉTELEK</v>
      </c>
      <c r="B16" s="218"/>
      <c r="C16" s="687"/>
      <c r="D16" s="771"/>
      <c r="E16" s="770"/>
    </row>
    <row r="17" spans="1:5" x14ac:dyDescent="0.25">
      <c r="A17" s="685"/>
      <c r="B17" s="770"/>
      <c r="C17" s="685"/>
      <c r="D17" s="771"/>
      <c r="E17" s="770"/>
    </row>
    <row r="18" spans="1:5" x14ac:dyDescent="0.25">
      <c r="A18" s="685" t="s">
        <v>736</v>
      </c>
      <c r="B18" s="770">
        <f>+'RM_1.1.sz.mell.'!K68</f>
        <v>34296797</v>
      </c>
      <c r="C18" s="685" t="s">
        <v>737</v>
      </c>
      <c r="D18" s="771">
        <f>+'RM_2.1.sz.mell.'!E18+'RM_2.2.sz.mell.'!E17</f>
        <v>34296797</v>
      </c>
      <c r="E18" s="770">
        <f>+B18-D18</f>
        <v>0</v>
      </c>
    </row>
    <row r="19" spans="1:5" x14ac:dyDescent="0.25">
      <c r="A19" s="685" t="s">
        <v>738</v>
      </c>
      <c r="B19" s="770">
        <f>+'RM_1.1.sz.mell.'!K92</f>
        <v>51091237</v>
      </c>
      <c r="C19" s="685" t="s">
        <v>739</v>
      </c>
      <c r="D19" s="771">
        <f>+'RM_2.1.sz.mell.'!E29+'RM_2.2.sz.mell.'!E30</f>
        <v>51091237</v>
      </c>
      <c r="E19" s="770">
        <f>+B19-D19</f>
        <v>0</v>
      </c>
    </row>
    <row r="20" spans="1:5" x14ac:dyDescent="0.25">
      <c r="A20" s="685" t="s">
        <v>740</v>
      </c>
      <c r="B20" s="770">
        <f>+'RM_1.1.sz.mell.'!K93</f>
        <v>85388034</v>
      </c>
      <c r="C20" s="685" t="s">
        <v>741</v>
      </c>
      <c r="D20" s="771">
        <f>+'RM_2.1.sz.mell.'!E30+'RM_2.2.sz.mell.'!E31</f>
        <v>85388034</v>
      </c>
      <c r="E20" s="770">
        <f>+B20-D20</f>
        <v>0</v>
      </c>
    </row>
    <row r="21" spans="1:5" x14ac:dyDescent="0.25">
      <c r="A21" s="685"/>
      <c r="B21" s="770"/>
      <c r="C21" s="685"/>
      <c r="D21" s="771"/>
      <c r="E21" s="770"/>
    </row>
    <row r="22" spans="1:5" ht="15.6" x14ac:dyDescent="0.3">
      <c r="A22" s="686" t="str">
        <f>+RM_ÖSSZEFÜGGÉSEK!A25</f>
        <v>2019. évi eredeti előirányzat KIADÁSOK</v>
      </c>
      <c r="B22" s="772"/>
      <c r="C22" s="687"/>
      <c r="D22" s="771"/>
      <c r="E22" s="770"/>
    </row>
    <row r="23" spans="1:5" x14ac:dyDescent="0.25">
      <c r="A23" s="685"/>
      <c r="B23" s="770"/>
      <c r="C23" s="685"/>
      <c r="D23" s="771"/>
      <c r="E23" s="770"/>
    </row>
    <row r="24" spans="1:5" x14ac:dyDescent="0.25">
      <c r="A24" s="685" t="s">
        <v>547</v>
      </c>
      <c r="B24" s="770">
        <f>+'RM_1.1.sz.mell.'!C135</f>
        <v>61998487</v>
      </c>
      <c r="C24" s="685" t="s">
        <v>743</v>
      </c>
      <c r="D24" s="771">
        <f>+'RM_2.1.sz.mell.'!G18+'RM_2.2.sz.mell.'!G17</f>
        <v>61998487</v>
      </c>
      <c r="E24" s="770">
        <f>+B24-D24</f>
        <v>0</v>
      </c>
    </row>
    <row r="25" spans="1:5" x14ac:dyDescent="0.25">
      <c r="A25" s="685" t="s">
        <v>548</v>
      </c>
      <c r="B25" s="770">
        <f>+'RM_1.1.sz.mell.'!C160</f>
        <v>445354</v>
      </c>
      <c r="C25" s="685" t="s">
        <v>744</v>
      </c>
      <c r="D25" s="771">
        <f>+'RM_2.1.sz.mell.'!G29+'RM_2.2.sz.mell.'!G30</f>
        <v>445354</v>
      </c>
      <c r="E25" s="770">
        <f>+B25-D25</f>
        <v>0</v>
      </c>
    </row>
    <row r="26" spans="1:5" x14ac:dyDescent="0.25">
      <c r="A26" s="685" t="s">
        <v>549</v>
      </c>
      <c r="B26" s="770">
        <f>+'RM_1.1.sz.mell.'!C161</f>
        <v>62443841</v>
      </c>
      <c r="C26" s="685" t="s">
        <v>745</v>
      </c>
      <c r="D26" s="771">
        <f>+'RM_2.1.sz.mell.'!G30+'RM_2.2.sz.mell.'!G31</f>
        <v>62443841</v>
      </c>
      <c r="E26" s="770">
        <f>+B26-D26</f>
        <v>0</v>
      </c>
    </row>
    <row r="27" spans="1:5" x14ac:dyDescent="0.25">
      <c r="A27" s="685"/>
      <c r="B27" s="770"/>
      <c r="C27" s="685"/>
      <c r="D27" s="771"/>
      <c r="E27" s="770"/>
    </row>
    <row r="28" spans="1:5" ht="15.6" x14ac:dyDescent="0.3">
      <c r="A28" s="686" t="str">
        <f>+RM_ÖSSZEFÜGGÉSEK!A31</f>
        <v>2019. évi előirányzat módosítások KIADÁSOK</v>
      </c>
      <c r="B28" s="772"/>
      <c r="C28" s="687"/>
      <c r="D28" s="771"/>
      <c r="E28" s="770"/>
    </row>
    <row r="29" spans="1:5" x14ac:dyDescent="0.25">
      <c r="A29" s="685"/>
      <c r="B29" s="770"/>
      <c r="C29" s="685"/>
      <c r="D29" s="771"/>
      <c r="E29" s="770"/>
    </row>
    <row r="30" spans="1:5" x14ac:dyDescent="0.25">
      <c r="A30" s="685" t="s">
        <v>746</v>
      </c>
      <c r="B30" s="770">
        <f>+'RM_1.1.sz.mell.'!J135</f>
        <v>22316098</v>
      </c>
      <c r="C30" s="685" t="s">
        <v>747</v>
      </c>
      <c r="D30" s="771">
        <f>+'RM_2.1.sz.mell.'!H18+'RM_2.2.sz.mell.'!H17</f>
        <v>22316098</v>
      </c>
      <c r="E30" s="770">
        <f>+B30-D30</f>
        <v>0</v>
      </c>
    </row>
    <row r="31" spans="1:5" x14ac:dyDescent="0.25">
      <c r="A31" s="685" t="s">
        <v>748</v>
      </c>
      <c r="B31" s="770">
        <f>+'RM_1.1.sz.mell.'!J160</f>
        <v>628095</v>
      </c>
      <c r="C31" s="685" t="s">
        <v>749</v>
      </c>
      <c r="D31" s="771">
        <f>+'RM_2.1.sz.mell.'!H29+'RM_2.2.sz.mell.'!H30</f>
        <v>628095</v>
      </c>
      <c r="E31" s="770">
        <f>+B31-D31</f>
        <v>0</v>
      </c>
    </row>
    <row r="32" spans="1:5" x14ac:dyDescent="0.25">
      <c r="A32" s="685" t="s">
        <v>750</v>
      </c>
      <c r="B32" s="770">
        <f>+'RM_1.1.sz.mell.'!J161</f>
        <v>22944193</v>
      </c>
      <c r="C32" s="685" t="s">
        <v>751</v>
      </c>
      <c r="D32" s="771">
        <f>+'RM_2.1.sz.mell.'!H30+'RM_2.2.sz.mell.'!H31</f>
        <v>22944193</v>
      </c>
      <c r="E32" s="770">
        <f>+B32-D32</f>
        <v>0</v>
      </c>
    </row>
    <row r="33" spans="1:5" x14ac:dyDescent="0.25">
      <c r="A33" s="685"/>
      <c r="B33" s="770"/>
      <c r="C33" s="685"/>
      <c r="D33" s="771"/>
      <c r="E33" s="770"/>
    </row>
    <row r="34" spans="1:5" ht="15.6" x14ac:dyDescent="0.3">
      <c r="A34" s="689" t="str">
        <f>+RM_ÖSSZEFÜGGÉSEK!A37</f>
        <v>2019. módosítás utáni módosított előirányzatok KIADÁSOK</v>
      </c>
      <c r="B34" s="772"/>
      <c r="C34" s="687"/>
      <c r="D34" s="771"/>
      <c r="E34" s="770"/>
    </row>
    <row r="35" spans="1:5" x14ac:dyDescent="0.25">
      <c r="A35" s="685"/>
      <c r="B35" s="770"/>
      <c r="C35" s="685"/>
      <c r="D35" s="771"/>
      <c r="E35" s="770"/>
    </row>
    <row r="36" spans="1:5" x14ac:dyDescent="0.25">
      <c r="A36" s="685" t="s">
        <v>752</v>
      </c>
      <c r="B36" s="770">
        <f>+'RM_1.1.sz.mell.'!K135</f>
        <v>84314585</v>
      </c>
      <c r="C36" s="685" t="s">
        <v>753</v>
      </c>
      <c r="D36" s="771">
        <f>+'RM_2.1.sz.mell.'!I18+'RM_2.2.sz.mell.'!I17</f>
        <v>84314585</v>
      </c>
      <c r="E36" s="770">
        <f>+B36-D36</f>
        <v>0</v>
      </c>
    </row>
    <row r="37" spans="1:5" x14ac:dyDescent="0.25">
      <c r="A37" s="685" t="s">
        <v>754</v>
      </c>
      <c r="B37" s="770">
        <f>+'RM_1.1.sz.mell.'!K160</f>
        <v>1073449</v>
      </c>
      <c r="C37" s="685" t="s">
        <v>755</v>
      </c>
      <c r="D37" s="771">
        <f>+'RM_2.1.sz.mell.'!I29+'RM_2.2.sz.mell.'!I30</f>
        <v>1073449</v>
      </c>
      <c r="E37" s="770">
        <f>+B37-D37</f>
        <v>0</v>
      </c>
    </row>
    <row r="38" spans="1:5" x14ac:dyDescent="0.25">
      <c r="A38" s="685" t="s">
        <v>778</v>
      </c>
      <c r="B38" s="770">
        <f>+'RM_1.1.sz.mell.'!K161</f>
        <v>85388034</v>
      </c>
      <c r="C38" s="685" t="s">
        <v>757</v>
      </c>
      <c r="D38" s="771">
        <f>+'RM_2.1.sz.mell.'!I30+'RM_2.2.sz.mell.'!I31</f>
        <v>85388034</v>
      </c>
      <c r="E38" s="770">
        <f>+B38-D38</f>
        <v>0</v>
      </c>
    </row>
  </sheetData>
  <sheetProtection sheet="1"/>
  <conditionalFormatting sqref="E3:E15">
    <cfRule type="cellIs" dxfId="7" priority="2" stopIfTrue="1" operator="notEqual">
      <formula>0</formula>
    </cfRule>
  </conditionalFormatting>
  <conditionalFormatting sqref="E3:E38">
    <cfRule type="cellIs" dxfId="6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3"/>
  </sheetPr>
  <dimension ref="A1:I25"/>
  <sheetViews>
    <sheetView zoomScale="120" zoomScaleNormal="120" workbookViewId="0">
      <selection activeCell="E16" sqref="E16"/>
    </sheetView>
  </sheetViews>
  <sheetFormatPr defaultColWidth="9.33203125" defaultRowHeight="13.2" x14ac:dyDescent="0.25"/>
  <cols>
    <col min="1" max="1" width="38.77734375" style="43" customWidth="1"/>
    <col min="2" max="8" width="15.77734375" style="42" customWidth="1"/>
    <col min="9" max="9" width="15.77734375" style="55" customWidth="1"/>
    <col min="10" max="11" width="12.77734375" style="42" customWidth="1"/>
    <col min="12" max="12" width="13.77734375" style="42" customWidth="1"/>
    <col min="13" max="16384" width="9.33203125" style="42"/>
  </cols>
  <sheetData>
    <row r="1" spans="1:9" ht="13.8" x14ac:dyDescent="0.25">
      <c r="C1" s="1714" t="str">
        <f>CONCATENATE("3. melléklet ",RM_ALAPADATOK!A7," ",RM_ALAPADATOK!B7," ",RM_ALAPADATOK!C7," ",RM_ALAPADATOK!D7," ",RM_ALAPADATOK!E7," ",RM_ALAPADATOK!F7," ",RM_ALAPADATOK!G7," ",RM_ALAPADATOK!H7)</f>
        <v>3. melléklet a … / 2019 ( ……. ) önkormányzati rendelethez</v>
      </c>
      <c r="D1" s="1715"/>
      <c r="E1" s="1715"/>
      <c r="F1" s="1715"/>
      <c r="G1" s="1715"/>
      <c r="H1" s="1715"/>
      <c r="I1" s="1715"/>
    </row>
    <row r="3" spans="1:9" ht="25.5" customHeight="1" x14ac:dyDescent="0.25">
      <c r="A3" s="1619" t="s">
        <v>702</v>
      </c>
      <c r="B3" s="1619"/>
      <c r="C3" s="1619"/>
      <c r="D3" s="1619"/>
      <c r="E3" s="1619"/>
      <c r="F3" s="1619"/>
      <c r="G3" s="1619"/>
      <c r="H3" s="1619"/>
      <c r="I3" s="1619"/>
    </row>
    <row r="4" spans="1:9" ht="22.5" customHeight="1" thickBot="1" x14ac:dyDescent="0.35">
      <c r="A4" s="193"/>
      <c r="B4" s="55"/>
      <c r="C4" s="55"/>
      <c r="D4" s="55"/>
      <c r="E4" s="55"/>
      <c r="F4" s="55"/>
      <c r="G4" s="55"/>
      <c r="H4" s="55"/>
      <c r="I4" s="774" t="str">
        <f>'RM_2.2.sz.mell.'!I2</f>
        <v>Forintban!</v>
      </c>
    </row>
    <row r="5" spans="1:9" s="45" customFormat="1" ht="44.4" customHeight="1" thickBot="1" x14ac:dyDescent="0.3">
      <c r="A5" s="194" t="s">
        <v>64</v>
      </c>
      <c r="B5" s="195" t="s">
        <v>65</v>
      </c>
      <c r="C5" s="195" t="s">
        <v>66</v>
      </c>
      <c r="D5" s="195" t="str">
        <f>+CONCATENATE("Felhasználás   ",LEFT(RM_ÖSSZEFÜGGÉSEK!A6,4)-1,". XII. 31-ig")</f>
        <v>Felhasználás   2018. XII. 31-ig</v>
      </c>
      <c r="E5" s="195" t="str">
        <f>+CONCATENATE(LEFT(RM_ÖSSZEFÜGGÉSEK!A6,4),". évi",CHAR(10),"eredeti előirányzat")</f>
        <v>2019. évi
eredeti előirányzat</v>
      </c>
      <c r="F5" s="746" t="s">
        <v>779</v>
      </c>
      <c r="G5" s="746" t="s">
        <v>1183</v>
      </c>
      <c r="H5" s="746" t="s">
        <v>780</v>
      </c>
      <c r="I5" s="775" t="str">
        <f>'RM_1.1.sz.mell.'!K9</f>
        <v>1.számú módosítás utáni előirányzat</v>
      </c>
    </row>
    <row r="6" spans="1:9" s="55" customFormat="1" ht="12" customHeight="1" thickBot="1" x14ac:dyDescent="0.3">
      <c r="A6" s="53" t="s">
        <v>493</v>
      </c>
      <c r="B6" s="54" t="s">
        <v>494</v>
      </c>
      <c r="C6" s="54" t="s">
        <v>495</v>
      </c>
      <c r="D6" s="54" t="s">
        <v>497</v>
      </c>
      <c r="E6" s="54" t="s">
        <v>496</v>
      </c>
      <c r="F6" s="54" t="s">
        <v>498</v>
      </c>
      <c r="G6" s="54" t="s">
        <v>499</v>
      </c>
      <c r="H6" s="776" t="s">
        <v>781</v>
      </c>
      <c r="I6" s="777" t="s">
        <v>782</v>
      </c>
    </row>
    <row r="7" spans="1:9" ht="15.9" customHeight="1" x14ac:dyDescent="0.25">
      <c r="A7" s="480" t="str">
        <f>'KV_6.sz.mell.'!A8</f>
        <v>TAK kézikönyv rendezési terv</v>
      </c>
      <c r="B7" s="25">
        <f>'KV_6.sz.mell.'!B8</f>
        <v>2000000</v>
      </c>
      <c r="C7" s="1380" t="str">
        <f>'KV_6.sz.mell.'!C8</f>
        <v>2019</v>
      </c>
      <c r="D7" s="25">
        <f>'KV_6.sz.mell.'!D8</f>
        <v>0</v>
      </c>
      <c r="E7" s="25">
        <f>'KV_6.sz.mell.'!E8</f>
        <v>2000000</v>
      </c>
      <c r="F7" s="25"/>
      <c r="G7" s="25"/>
      <c r="H7" s="25">
        <f>F7+G7</f>
        <v>0</v>
      </c>
      <c r="I7" s="56">
        <f>E7+H7</f>
        <v>2000000</v>
      </c>
    </row>
    <row r="8" spans="1:9" ht="15.9" customHeight="1" x14ac:dyDescent="0.25">
      <c r="A8" s="480" t="str">
        <f>'KV_6.sz.mell.'!A9</f>
        <v xml:space="preserve">TOP pályázat </v>
      </c>
      <c r="B8" s="25">
        <f>'KV_6.sz.mell.'!B9</f>
        <v>33306600</v>
      </c>
      <c r="C8" s="1380" t="str">
        <f>'KV_6.sz.mell.'!C9</f>
        <v>2018</v>
      </c>
      <c r="D8" s="25">
        <f>'KV_6.sz.mell.'!D9</f>
        <v>16090800</v>
      </c>
      <c r="E8" s="25">
        <f>'KV_6.sz.mell.'!E9</f>
        <v>17215800</v>
      </c>
      <c r="F8" s="25"/>
      <c r="G8" s="25"/>
      <c r="H8" s="25">
        <f>F8+G8</f>
        <v>0</v>
      </c>
      <c r="I8" s="56">
        <f>E8+H8</f>
        <v>17215800</v>
      </c>
    </row>
    <row r="9" spans="1:9" ht="15.9" customHeight="1" x14ac:dyDescent="0.25">
      <c r="A9" s="480" t="s">
        <v>1182</v>
      </c>
      <c r="B9" s="25">
        <f>'KV_6.sz.mell.'!B10</f>
        <v>0</v>
      </c>
      <c r="C9" s="1380">
        <v>2019</v>
      </c>
      <c r="D9" s="25">
        <f>'KV_6.sz.mell.'!D10</f>
        <v>0</v>
      </c>
      <c r="E9" s="25"/>
      <c r="F9" s="25">
        <v>1000000</v>
      </c>
      <c r="G9" s="25"/>
      <c r="H9" s="25">
        <f t="shared" ref="H9:H24" si="0">F9+G9</f>
        <v>1000000</v>
      </c>
      <c r="I9" s="56">
        <f t="shared" ref="I9:I24" si="1">E9+H9</f>
        <v>1000000</v>
      </c>
    </row>
    <row r="10" spans="1:9" ht="15.9" customHeight="1" x14ac:dyDescent="0.25">
      <c r="A10" s="480"/>
      <c r="B10" s="25"/>
      <c r="C10" s="25"/>
      <c r="D10" s="25"/>
      <c r="E10" s="25"/>
      <c r="F10" s="25"/>
      <c r="G10" s="25"/>
      <c r="H10" s="25"/>
      <c r="I10" s="56"/>
    </row>
    <row r="11" spans="1:9" ht="15.9" customHeight="1" x14ac:dyDescent="0.25">
      <c r="A11" s="480">
        <f>'KV_6.sz.mell.'!A12</f>
        <v>0</v>
      </c>
      <c r="B11" s="25">
        <f>'KV_6.sz.mell.'!B12</f>
        <v>0</v>
      </c>
      <c r="C11" s="25">
        <f>'KV_6.sz.mell.'!C12</f>
        <v>0</v>
      </c>
      <c r="D11" s="25">
        <f>'KV_6.sz.mell.'!D12</f>
        <v>0</v>
      </c>
      <c r="E11" s="25">
        <f>'KV_6.sz.mell.'!E12</f>
        <v>0</v>
      </c>
      <c r="F11" s="25"/>
      <c r="G11" s="25"/>
      <c r="H11" s="25">
        <f t="shared" si="0"/>
        <v>0</v>
      </c>
      <c r="I11" s="56">
        <f t="shared" si="1"/>
        <v>0</v>
      </c>
    </row>
    <row r="12" spans="1:9" ht="15.9" customHeight="1" x14ac:dyDescent="0.25">
      <c r="A12" s="480">
        <f>'KV_6.sz.mell.'!A13</f>
        <v>0</v>
      </c>
      <c r="B12" s="25">
        <f>'KV_6.sz.mell.'!B13</f>
        <v>0</v>
      </c>
      <c r="C12" s="25">
        <f>'KV_6.sz.mell.'!C13</f>
        <v>0</v>
      </c>
      <c r="D12" s="25">
        <f>'KV_6.sz.mell.'!D13</f>
        <v>0</v>
      </c>
      <c r="E12" s="25">
        <f>'KV_6.sz.mell.'!E13</f>
        <v>0</v>
      </c>
      <c r="F12" s="25"/>
      <c r="G12" s="25"/>
      <c r="H12" s="25">
        <f t="shared" si="0"/>
        <v>0</v>
      </c>
      <c r="I12" s="56">
        <f t="shared" si="1"/>
        <v>0</v>
      </c>
    </row>
    <row r="13" spans="1:9" ht="15.9" customHeight="1" x14ac:dyDescent="0.25">
      <c r="A13" s="480">
        <f>'KV_6.sz.mell.'!A14</f>
        <v>0</v>
      </c>
      <c r="B13" s="25">
        <f>'KV_6.sz.mell.'!B14</f>
        <v>0</v>
      </c>
      <c r="C13" s="25">
        <f>'KV_6.sz.mell.'!C14</f>
        <v>0</v>
      </c>
      <c r="D13" s="25">
        <f>'KV_6.sz.mell.'!D14</f>
        <v>0</v>
      </c>
      <c r="E13" s="25">
        <f>'KV_6.sz.mell.'!E14</f>
        <v>0</v>
      </c>
      <c r="F13" s="25"/>
      <c r="G13" s="25"/>
      <c r="H13" s="25">
        <f t="shared" si="0"/>
        <v>0</v>
      </c>
      <c r="I13" s="56">
        <f t="shared" si="1"/>
        <v>0</v>
      </c>
    </row>
    <row r="14" spans="1:9" ht="15.9" customHeight="1" x14ac:dyDescent="0.25">
      <c r="A14" s="480">
        <f>'KV_6.sz.mell.'!A15</f>
        <v>0</v>
      </c>
      <c r="B14" s="25">
        <f>'KV_6.sz.mell.'!B15</f>
        <v>0</v>
      </c>
      <c r="C14" s="25">
        <f>'KV_6.sz.mell.'!C15</f>
        <v>0</v>
      </c>
      <c r="D14" s="25">
        <f>'KV_6.sz.mell.'!D15</f>
        <v>0</v>
      </c>
      <c r="E14" s="25">
        <f>'KV_6.sz.mell.'!E15</f>
        <v>0</v>
      </c>
      <c r="F14" s="25"/>
      <c r="G14" s="25"/>
      <c r="H14" s="25">
        <f t="shared" si="0"/>
        <v>0</v>
      </c>
      <c r="I14" s="56">
        <f t="shared" si="1"/>
        <v>0</v>
      </c>
    </row>
    <row r="15" spans="1:9" ht="15.9" customHeight="1" x14ac:dyDescent="0.25">
      <c r="A15" s="480">
        <f>'KV_6.sz.mell.'!A16</f>
        <v>0</v>
      </c>
      <c r="B15" s="25">
        <f>'KV_6.sz.mell.'!B16</f>
        <v>0</v>
      </c>
      <c r="C15" s="25">
        <f>'KV_6.sz.mell.'!C16</f>
        <v>0</v>
      </c>
      <c r="D15" s="25">
        <f>'KV_6.sz.mell.'!D16</f>
        <v>0</v>
      </c>
      <c r="E15" s="25">
        <f>'KV_6.sz.mell.'!E16</f>
        <v>0</v>
      </c>
      <c r="F15" s="25"/>
      <c r="G15" s="25"/>
      <c r="H15" s="25">
        <f t="shared" si="0"/>
        <v>0</v>
      </c>
      <c r="I15" s="56">
        <f t="shared" si="1"/>
        <v>0</v>
      </c>
    </row>
    <row r="16" spans="1:9" ht="15.9" customHeight="1" x14ac:dyDescent="0.25">
      <c r="A16" s="480">
        <f>'KV_6.sz.mell.'!A17</f>
        <v>0</v>
      </c>
      <c r="B16" s="25">
        <f>'KV_6.sz.mell.'!B17</f>
        <v>0</v>
      </c>
      <c r="C16" s="25">
        <f>'KV_6.sz.mell.'!C17</f>
        <v>0</v>
      </c>
      <c r="D16" s="25">
        <f>'KV_6.sz.mell.'!D17</f>
        <v>0</v>
      </c>
      <c r="E16" s="25">
        <f>'KV_6.sz.mell.'!E17</f>
        <v>0</v>
      </c>
      <c r="F16" s="25"/>
      <c r="G16" s="25"/>
      <c r="H16" s="25">
        <f t="shared" si="0"/>
        <v>0</v>
      </c>
      <c r="I16" s="56">
        <f t="shared" si="1"/>
        <v>0</v>
      </c>
    </row>
    <row r="17" spans="1:9" ht="15.9" customHeight="1" x14ac:dyDescent="0.25">
      <c r="A17" s="480">
        <f>'KV_6.sz.mell.'!A18</f>
        <v>0</v>
      </c>
      <c r="B17" s="25">
        <f>'KV_6.sz.mell.'!B18</f>
        <v>0</v>
      </c>
      <c r="C17" s="25">
        <f>'KV_6.sz.mell.'!C18</f>
        <v>0</v>
      </c>
      <c r="D17" s="25">
        <f>'KV_6.sz.mell.'!D18</f>
        <v>0</v>
      </c>
      <c r="E17" s="25">
        <f>'KV_6.sz.mell.'!E18</f>
        <v>0</v>
      </c>
      <c r="F17" s="25"/>
      <c r="G17" s="25"/>
      <c r="H17" s="25">
        <f t="shared" si="0"/>
        <v>0</v>
      </c>
      <c r="I17" s="56">
        <f t="shared" si="1"/>
        <v>0</v>
      </c>
    </row>
    <row r="18" spans="1:9" ht="15.9" customHeight="1" x14ac:dyDescent="0.25">
      <c r="A18" s="480">
        <f>'KV_6.sz.mell.'!A19</f>
        <v>0</v>
      </c>
      <c r="B18" s="25">
        <f>'KV_6.sz.mell.'!B19</f>
        <v>0</v>
      </c>
      <c r="C18" s="25">
        <f>'KV_6.sz.mell.'!C19</f>
        <v>0</v>
      </c>
      <c r="D18" s="25">
        <f>'KV_6.sz.mell.'!D19</f>
        <v>0</v>
      </c>
      <c r="E18" s="25">
        <f>'KV_6.sz.mell.'!E19</f>
        <v>0</v>
      </c>
      <c r="F18" s="25"/>
      <c r="G18" s="25"/>
      <c r="H18" s="25">
        <f t="shared" si="0"/>
        <v>0</v>
      </c>
      <c r="I18" s="56">
        <f t="shared" si="1"/>
        <v>0</v>
      </c>
    </row>
    <row r="19" spans="1:9" ht="15.9" customHeight="1" x14ac:dyDescent="0.25">
      <c r="A19" s="480">
        <f>'KV_6.sz.mell.'!A20</f>
        <v>0</v>
      </c>
      <c r="B19" s="25">
        <f>'KV_6.sz.mell.'!B20</f>
        <v>0</v>
      </c>
      <c r="C19" s="25">
        <f>'KV_6.sz.mell.'!C20</f>
        <v>0</v>
      </c>
      <c r="D19" s="25">
        <f>'KV_6.sz.mell.'!D20</f>
        <v>0</v>
      </c>
      <c r="E19" s="25">
        <f>'KV_6.sz.mell.'!E20</f>
        <v>0</v>
      </c>
      <c r="F19" s="25"/>
      <c r="G19" s="25"/>
      <c r="H19" s="25">
        <f t="shared" si="0"/>
        <v>0</v>
      </c>
      <c r="I19" s="56">
        <f t="shared" si="1"/>
        <v>0</v>
      </c>
    </row>
    <row r="20" spans="1:9" ht="15.9" customHeight="1" x14ac:dyDescent="0.25">
      <c r="A20" s="480">
        <f>'KV_6.sz.mell.'!A21</f>
        <v>0</v>
      </c>
      <c r="B20" s="25">
        <f>'KV_6.sz.mell.'!B21</f>
        <v>0</v>
      </c>
      <c r="C20" s="25">
        <f>'KV_6.sz.mell.'!C21</f>
        <v>0</v>
      </c>
      <c r="D20" s="25">
        <f>'KV_6.sz.mell.'!D21</f>
        <v>0</v>
      </c>
      <c r="E20" s="25">
        <f>'KV_6.sz.mell.'!E21</f>
        <v>0</v>
      </c>
      <c r="F20" s="25"/>
      <c r="G20" s="25"/>
      <c r="H20" s="25">
        <f t="shared" si="0"/>
        <v>0</v>
      </c>
      <c r="I20" s="56">
        <f t="shared" si="1"/>
        <v>0</v>
      </c>
    </row>
    <row r="21" spans="1:9" ht="15.9" customHeight="1" x14ac:dyDescent="0.25">
      <c r="A21" s="480">
        <f>'KV_6.sz.mell.'!A22</f>
        <v>0</v>
      </c>
      <c r="B21" s="25">
        <f>'KV_6.sz.mell.'!B22</f>
        <v>0</v>
      </c>
      <c r="C21" s="25">
        <f>'KV_6.sz.mell.'!C22</f>
        <v>0</v>
      </c>
      <c r="D21" s="25">
        <f>'KV_6.sz.mell.'!D22</f>
        <v>0</v>
      </c>
      <c r="E21" s="25">
        <f>'KV_6.sz.mell.'!E22</f>
        <v>0</v>
      </c>
      <c r="F21" s="25"/>
      <c r="G21" s="25"/>
      <c r="H21" s="25">
        <f t="shared" si="0"/>
        <v>0</v>
      </c>
      <c r="I21" s="56">
        <f t="shared" si="1"/>
        <v>0</v>
      </c>
    </row>
    <row r="22" spans="1:9" ht="15.9" customHeight="1" x14ac:dyDescent="0.25">
      <c r="A22" s="480">
        <f>'KV_6.sz.mell.'!A23</f>
        <v>0</v>
      </c>
      <c r="B22" s="25">
        <f>'KV_6.sz.mell.'!B23</f>
        <v>0</v>
      </c>
      <c r="C22" s="25">
        <f>'KV_6.sz.mell.'!C23</f>
        <v>0</v>
      </c>
      <c r="D22" s="25">
        <f>'KV_6.sz.mell.'!D23</f>
        <v>0</v>
      </c>
      <c r="E22" s="25">
        <f>'KV_6.sz.mell.'!E23</f>
        <v>0</v>
      </c>
      <c r="F22" s="25"/>
      <c r="G22" s="25"/>
      <c r="H22" s="25">
        <f t="shared" si="0"/>
        <v>0</v>
      </c>
      <c r="I22" s="56">
        <f t="shared" si="1"/>
        <v>0</v>
      </c>
    </row>
    <row r="23" spans="1:9" ht="15.9" customHeight="1" x14ac:dyDescent="0.25">
      <c r="A23" s="480"/>
      <c r="B23" s="25"/>
      <c r="C23" s="25"/>
      <c r="D23" s="25"/>
      <c r="E23" s="25"/>
      <c r="F23" s="25"/>
      <c r="G23" s="25"/>
      <c r="H23" s="25">
        <f t="shared" si="0"/>
        <v>0</v>
      </c>
      <c r="I23" s="56">
        <f t="shared" si="1"/>
        <v>0</v>
      </c>
    </row>
    <row r="24" spans="1:9" ht="15.9" customHeight="1" thickBot="1" x14ac:dyDescent="0.3">
      <c r="A24" s="480"/>
      <c r="B24" s="26"/>
      <c r="C24" s="483"/>
      <c r="D24" s="26"/>
      <c r="E24" s="26"/>
      <c r="F24" s="26"/>
      <c r="G24" s="26"/>
      <c r="H24" s="25">
        <f t="shared" si="0"/>
        <v>0</v>
      </c>
      <c r="I24" s="58">
        <f t="shared" si="1"/>
        <v>0</v>
      </c>
    </row>
    <row r="25" spans="1:9" s="61" customFormat="1" ht="18" customHeight="1" thickBot="1" x14ac:dyDescent="0.3">
      <c r="A25" s="196" t="s">
        <v>63</v>
      </c>
      <c r="B25" s="59">
        <f>SUM(B7:B24)</f>
        <v>35306600</v>
      </c>
      <c r="C25" s="123"/>
      <c r="D25" s="59">
        <f>SUM(D7:D24)</f>
        <v>16090800</v>
      </c>
      <c r="E25" s="59">
        <f>SUM(E7:E24)</f>
        <v>19215800</v>
      </c>
      <c r="F25" s="59"/>
      <c r="G25" s="59"/>
      <c r="H25" s="59">
        <f>SUM(H7:H24)</f>
        <v>1000000</v>
      </c>
      <c r="I25" s="60">
        <f>SUM(I7:I24)</f>
        <v>20215800</v>
      </c>
    </row>
  </sheetData>
  <mergeCells count="2">
    <mergeCell ref="C1:I1"/>
    <mergeCell ref="A3:I3"/>
  </mergeCells>
  <printOptions horizontalCentered="1"/>
  <pageMargins left="0.39370078740157483" right="0.39370078740157483" top="1.0236220472440944" bottom="0.98425196850393704" header="0.78740157480314965" footer="0.78740157480314965"/>
  <pageSetup paperSize="9" scale="89" orientation="landscape" horizontalDpi="300" verticalDpi="300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3"/>
  </sheetPr>
  <dimension ref="A1:I25"/>
  <sheetViews>
    <sheetView zoomScale="120" zoomScaleNormal="120" workbookViewId="0">
      <selection activeCell="A11" sqref="A11:I11"/>
    </sheetView>
  </sheetViews>
  <sheetFormatPr defaultColWidth="9.33203125" defaultRowHeight="13.2" x14ac:dyDescent="0.25"/>
  <cols>
    <col min="1" max="1" width="38.77734375" style="43" customWidth="1"/>
    <col min="2" max="8" width="15.77734375" style="42" customWidth="1"/>
    <col min="9" max="9" width="15.77734375" style="55" customWidth="1"/>
    <col min="10" max="11" width="12.77734375" style="42" customWidth="1"/>
    <col min="12" max="12" width="13.77734375" style="42" customWidth="1"/>
    <col min="13" max="16384" width="9.33203125" style="42"/>
  </cols>
  <sheetData>
    <row r="1" spans="1:9" ht="13.8" x14ac:dyDescent="0.25">
      <c r="C1" s="1714" t="str">
        <f>CONCATENATE("4. melléklet ",RM_ALAPADATOK!A7," ",RM_ALAPADATOK!B7," ",RM_ALAPADATOK!C7," ",RM_ALAPADATOK!D7," ",RM_ALAPADATOK!E7," ",RM_ALAPADATOK!F7," ",RM_ALAPADATOK!G7," ",RM_ALAPADATOK!H7)</f>
        <v>4. melléklet a … / 2019 ( ……. ) önkormányzati rendelethez</v>
      </c>
      <c r="D1" s="1715"/>
      <c r="E1" s="1715"/>
      <c r="F1" s="1715"/>
      <c r="G1" s="1715"/>
      <c r="H1" s="1715"/>
      <c r="I1" s="1715"/>
    </row>
    <row r="2" spans="1:9" x14ac:dyDescent="0.25">
      <c r="A2" s="655"/>
      <c r="B2" s="640"/>
      <c r="C2" s="640"/>
      <c r="D2" s="640"/>
      <c r="E2" s="640"/>
      <c r="F2" s="640"/>
      <c r="G2" s="640"/>
      <c r="H2" s="640"/>
      <c r="I2" s="640"/>
    </row>
    <row r="3" spans="1:9" ht="25.5" customHeight="1" x14ac:dyDescent="0.25">
      <c r="A3" s="1619" t="s">
        <v>703</v>
      </c>
      <c r="B3" s="1619"/>
      <c r="C3" s="1619"/>
      <c r="D3" s="1619"/>
      <c r="E3" s="1619"/>
      <c r="F3" s="1619"/>
      <c r="G3" s="1619"/>
      <c r="H3" s="1619"/>
      <c r="I3" s="1619"/>
    </row>
    <row r="4" spans="1:9" ht="22.5" customHeight="1" thickBot="1" x14ac:dyDescent="0.35">
      <c r="A4" s="655"/>
      <c r="B4" s="640"/>
      <c r="C4" s="640"/>
      <c r="D4" s="640"/>
      <c r="E4" s="640"/>
      <c r="F4" s="640"/>
      <c r="G4" s="640"/>
      <c r="H4" s="640"/>
      <c r="I4" s="656" t="str">
        <f>'RM_2.2.sz.mell.'!I2</f>
        <v>Forintban!</v>
      </c>
    </row>
    <row r="5" spans="1:9" s="45" customFormat="1" ht="44.4" customHeight="1" thickBot="1" x14ac:dyDescent="0.3">
      <c r="A5" s="194" t="s">
        <v>67</v>
      </c>
      <c r="B5" s="195" t="s">
        <v>65</v>
      </c>
      <c r="C5" s="195" t="s">
        <v>66</v>
      </c>
      <c r="D5" s="195" t="str">
        <f>+CONCATENATE("Felhasználás   ",LEFT(RM_ÖSSZEFÜGGÉSEK!A6,4)-1,". XII. 31-ig")</f>
        <v>Felhasználás   2018. XII. 31-ig</v>
      </c>
      <c r="E5" s="195" t="str">
        <f>+CONCATENATE(LEFT(RM_ÖSSZEFÜGGÉSEK!A6,4),". évi",CHAR(10),"eredeti előirányzat")</f>
        <v>2019. évi
eredeti előirányzat</v>
      </c>
      <c r="F5" s="743" t="s">
        <v>779</v>
      </c>
      <c r="G5" s="778" t="s">
        <v>1183</v>
      </c>
      <c r="H5" s="779" t="s">
        <v>780</v>
      </c>
      <c r="I5" s="780" t="str">
        <f>'RM_3.sz.mell.'!I5</f>
        <v>1.számú módosítás utáni előirányzat</v>
      </c>
    </row>
    <row r="6" spans="1:9" s="55" customFormat="1" ht="12" customHeight="1" thickBot="1" x14ac:dyDescent="0.3">
      <c r="A6" s="53" t="s">
        <v>493</v>
      </c>
      <c r="B6" s="54" t="s">
        <v>494</v>
      </c>
      <c r="C6" s="54" t="s">
        <v>495</v>
      </c>
      <c r="D6" s="54" t="s">
        <v>497</v>
      </c>
      <c r="E6" s="54" t="s">
        <v>496</v>
      </c>
      <c r="F6" s="776" t="s">
        <v>498</v>
      </c>
      <c r="G6" s="776" t="s">
        <v>499</v>
      </c>
      <c r="H6" s="776" t="s">
        <v>781</v>
      </c>
      <c r="I6" s="777" t="s">
        <v>782</v>
      </c>
    </row>
    <row r="7" spans="1:9" ht="15.9" customHeight="1" x14ac:dyDescent="0.25">
      <c r="A7" s="480" t="str">
        <f>'KV_7.sz.mell.'!A8</f>
        <v>Belterületi utak felújítása</v>
      </c>
      <c r="B7" s="25">
        <f>'KV_7.sz.mell.'!B8</f>
        <v>18954369</v>
      </c>
      <c r="C7" s="1380" t="str">
        <f>'KV_7.sz.mell.'!C8</f>
        <v>2019</v>
      </c>
      <c r="D7" s="25">
        <f>'KV_7.sz.mell.'!D8</f>
        <v>0</v>
      </c>
      <c r="E7" s="25">
        <f>'KV_7.sz.mell.'!E8</f>
        <v>18954369</v>
      </c>
      <c r="F7" s="25"/>
      <c r="G7" s="25"/>
      <c r="H7" s="781">
        <f>F7+G7</f>
        <v>0</v>
      </c>
      <c r="I7" s="56">
        <f>E7+H7</f>
        <v>18954369</v>
      </c>
    </row>
    <row r="8" spans="1:9" ht="15.9" customHeight="1" x14ac:dyDescent="0.25">
      <c r="A8" s="480" t="str">
        <f>'KV_7.sz.mell.'!A9</f>
        <v>I. világháborús emlékmű renoválás</v>
      </c>
      <c r="B8" s="25">
        <f>'KV_7.sz.mell.'!B9</f>
        <v>3500000</v>
      </c>
      <c r="C8" s="1380" t="str">
        <f>'KV_7.sz.mell.'!C9</f>
        <v>2019</v>
      </c>
      <c r="D8" s="25">
        <f>'KV_7.sz.mell.'!D9</f>
        <v>0</v>
      </c>
      <c r="E8" s="25">
        <f>'KV_7.sz.mell.'!E9</f>
        <v>3500000</v>
      </c>
      <c r="F8" s="25"/>
      <c r="G8" s="25"/>
      <c r="H8" s="781">
        <f>F8+G8</f>
        <v>0</v>
      </c>
      <c r="I8" s="56">
        <f t="shared" ref="I8:I24" si="0">E8+H8</f>
        <v>3500000</v>
      </c>
    </row>
    <row r="9" spans="1:9" ht="15.9" customHeight="1" x14ac:dyDescent="0.25">
      <c r="A9" s="480" t="s">
        <v>1181</v>
      </c>
      <c r="B9" s="25">
        <v>500000</v>
      </c>
      <c r="C9" s="1380">
        <v>2019</v>
      </c>
      <c r="D9" s="25">
        <f>'KV_7.sz.mell.'!D10</f>
        <v>0</v>
      </c>
      <c r="E9" s="25">
        <f>'KV_7.sz.mell.'!E10</f>
        <v>0</v>
      </c>
      <c r="F9" s="25"/>
      <c r="G9" s="25">
        <v>500000</v>
      </c>
      <c r="H9" s="781">
        <f>F9+G9</f>
        <v>500000</v>
      </c>
      <c r="I9" s="56">
        <f t="shared" si="0"/>
        <v>500000</v>
      </c>
    </row>
    <row r="10" spans="1:9" ht="15.9" customHeight="1" x14ac:dyDescent="0.25">
      <c r="A10" s="480" t="s">
        <v>1184</v>
      </c>
      <c r="B10" s="25">
        <f>'KV_7.sz.mell.'!B11</f>
        <v>0</v>
      </c>
      <c r="C10" s="1380">
        <v>2019</v>
      </c>
      <c r="D10" s="25">
        <f>'KV_7.sz.mell.'!D11</f>
        <v>0</v>
      </c>
      <c r="E10" s="25">
        <f>'KV_7.sz.mell.'!E11</f>
        <v>0</v>
      </c>
      <c r="F10" s="25"/>
      <c r="G10" s="25">
        <v>1500000</v>
      </c>
      <c r="H10" s="781">
        <f t="shared" ref="H10:H24" si="1">F10+G10</f>
        <v>1500000</v>
      </c>
      <c r="I10" s="56">
        <f t="shared" si="0"/>
        <v>1500000</v>
      </c>
    </row>
    <row r="11" spans="1:9" ht="15.9" customHeight="1" x14ac:dyDescent="0.25">
      <c r="A11" s="480" t="s">
        <v>1187</v>
      </c>
      <c r="B11" s="25">
        <f>'KV_6.sz.mell.'!B12</f>
        <v>0</v>
      </c>
      <c r="C11" s="25">
        <v>2019</v>
      </c>
      <c r="D11" s="25">
        <f>'KV_6.sz.mell.'!D12</f>
        <v>0</v>
      </c>
      <c r="E11" s="25">
        <f>'KV_6.sz.mell.'!E12</f>
        <v>0</v>
      </c>
      <c r="F11" s="25"/>
      <c r="G11" s="25">
        <v>12203430</v>
      </c>
      <c r="H11" s="25">
        <f t="shared" si="1"/>
        <v>12203430</v>
      </c>
      <c r="I11" s="56">
        <f t="shared" si="0"/>
        <v>12203430</v>
      </c>
    </row>
    <row r="12" spans="1:9" ht="15.9" customHeight="1" x14ac:dyDescent="0.25">
      <c r="A12" s="480">
        <f>'KV_7.sz.mell.'!A13</f>
        <v>0</v>
      </c>
      <c r="B12" s="25">
        <f>'KV_7.sz.mell.'!B13</f>
        <v>0</v>
      </c>
      <c r="C12" s="25">
        <f>'KV_7.sz.mell.'!C13</f>
        <v>0</v>
      </c>
      <c r="D12" s="25">
        <f>'KV_7.sz.mell.'!D13</f>
        <v>0</v>
      </c>
      <c r="E12" s="25">
        <f>'KV_7.sz.mell.'!E13</f>
        <v>0</v>
      </c>
      <c r="F12" s="25"/>
      <c r="G12" s="25"/>
      <c r="H12" s="781">
        <f t="shared" si="1"/>
        <v>0</v>
      </c>
      <c r="I12" s="56">
        <f t="shared" si="0"/>
        <v>0</v>
      </c>
    </row>
    <row r="13" spans="1:9" ht="15.9" customHeight="1" x14ac:dyDescent="0.25">
      <c r="A13" s="480">
        <f>'KV_7.sz.mell.'!A14</f>
        <v>0</v>
      </c>
      <c r="B13" s="25">
        <f>'KV_7.sz.mell.'!B14</f>
        <v>0</v>
      </c>
      <c r="C13" s="25">
        <f>'KV_7.sz.mell.'!C14</f>
        <v>0</v>
      </c>
      <c r="D13" s="25">
        <f>'KV_7.sz.mell.'!D14</f>
        <v>0</v>
      </c>
      <c r="E13" s="25">
        <f>'KV_7.sz.mell.'!E14</f>
        <v>0</v>
      </c>
      <c r="F13" s="25"/>
      <c r="G13" s="25"/>
      <c r="H13" s="781">
        <f t="shared" si="1"/>
        <v>0</v>
      </c>
      <c r="I13" s="56">
        <f t="shared" si="0"/>
        <v>0</v>
      </c>
    </row>
    <row r="14" spans="1:9" ht="15.9" customHeight="1" x14ac:dyDescent="0.25">
      <c r="A14" s="480">
        <f>'KV_7.sz.mell.'!A15</f>
        <v>0</v>
      </c>
      <c r="B14" s="25">
        <f>'KV_7.sz.mell.'!B15</f>
        <v>0</v>
      </c>
      <c r="C14" s="25">
        <f>'KV_7.sz.mell.'!C15</f>
        <v>0</v>
      </c>
      <c r="D14" s="25">
        <f>'KV_7.sz.mell.'!D15</f>
        <v>0</v>
      </c>
      <c r="E14" s="25">
        <f>'KV_7.sz.mell.'!E15</f>
        <v>0</v>
      </c>
      <c r="F14" s="25"/>
      <c r="G14" s="25"/>
      <c r="H14" s="781">
        <f t="shared" si="1"/>
        <v>0</v>
      </c>
      <c r="I14" s="56">
        <f t="shared" si="0"/>
        <v>0</v>
      </c>
    </row>
    <row r="15" spans="1:9" ht="15.9" customHeight="1" x14ac:dyDescent="0.25">
      <c r="A15" s="480">
        <f>'KV_7.sz.mell.'!A16</f>
        <v>0</v>
      </c>
      <c r="B15" s="25">
        <f>'KV_7.sz.mell.'!B16</f>
        <v>0</v>
      </c>
      <c r="C15" s="25">
        <f>'KV_7.sz.mell.'!C16</f>
        <v>0</v>
      </c>
      <c r="D15" s="25">
        <f>'KV_7.sz.mell.'!D16</f>
        <v>0</v>
      </c>
      <c r="E15" s="25">
        <f>'KV_7.sz.mell.'!E16</f>
        <v>0</v>
      </c>
      <c r="F15" s="25"/>
      <c r="G15" s="25"/>
      <c r="H15" s="781">
        <f t="shared" si="1"/>
        <v>0</v>
      </c>
      <c r="I15" s="56">
        <f t="shared" si="0"/>
        <v>0</v>
      </c>
    </row>
    <row r="16" spans="1:9" ht="15.9" customHeight="1" x14ac:dyDescent="0.25">
      <c r="A16" s="480">
        <f>'KV_7.sz.mell.'!A17</f>
        <v>0</v>
      </c>
      <c r="B16" s="25">
        <f>'KV_7.sz.mell.'!B17</f>
        <v>0</v>
      </c>
      <c r="C16" s="25">
        <f>'KV_7.sz.mell.'!C17</f>
        <v>0</v>
      </c>
      <c r="D16" s="25">
        <f>'KV_7.sz.mell.'!D17</f>
        <v>0</v>
      </c>
      <c r="E16" s="25">
        <f>'KV_7.sz.mell.'!E17</f>
        <v>0</v>
      </c>
      <c r="F16" s="25"/>
      <c r="G16" s="25"/>
      <c r="H16" s="781">
        <f t="shared" si="1"/>
        <v>0</v>
      </c>
      <c r="I16" s="56">
        <f t="shared" si="0"/>
        <v>0</v>
      </c>
    </row>
    <row r="17" spans="1:9" ht="15.9" customHeight="1" x14ac:dyDescent="0.25">
      <c r="A17" s="480">
        <f>'KV_7.sz.mell.'!A18</f>
        <v>0</v>
      </c>
      <c r="B17" s="25">
        <f>'KV_7.sz.mell.'!B18</f>
        <v>0</v>
      </c>
      <c r="C17" s="25">
        <f>'KV_7.sz.mell.'!C18</f>
        <v>0</v>
      </c>
      <c r="D17" s="25">
        <f>'KV_7.sz.mell.'!D18</f>
        <v>0</v>
      </c>
      <c r="E17" s="25">
        <f>'KV_7.sz.mell.'!E18</f>
        <v>0</v>
      </c>
      <c r="F17" s="25"/>
      <c r="G17" s="25"/>
      <c r="H17" s="781">
        <f t="shared" si="1"/>
        <v>0</v>
      </c>
      <c r="I17" s="56">
        <f t="shared" si="0"/>
        <v>0</v>
      </c>
    </row>
    <row r="18" spans="1:9" ht="15.9" customHeight="1" x14ac:dyDescent="0.25">
      <c r="A18" s="480">
        <f>'KV_7.sz.mell.'!A19</f>
        <v>0</v>
      </c>
      <c r="B18" s="25">
        <f>'KV_7.sz.mell.'!B19</f>
        <v>0</v>
      </c>
      <c r="C18" s="25">
        <f>'KV_7.sz.mell.'!C19</f>
        <v>0</v>
      </c>
      <c r="D18" s="25">
        <f>'KV_7.sz.mell.'!D19</f>
        <v>0</v>
      </c>
      <c r="E18" s="25">
        <f>'KV_7.sz.mell.'!E19</f>
        <v>0</v>
      </c>
      <c r="F18" s="25"/>
      <c r="G18" s="25"/>
      <c r="H18" s="781">
        <f t="shared" si="1"/>
        <v>0</v>
      </c>
      <c r="I18" s="56">
        <f t="shared" si="0"/>
        <v>0</v>
      </c>
    </row>
    <row r="19" spans="1:9" ht="15.9" customHeight="1" x14ac:dyDescent="0.25">
      <c r="A19" s="480">
        <f>'KV_7.sz.mell.'!A20</f>
        <v>0</v>
      </c>
      <c r="B19" s="25">
        <f>'KV_7.sz.mell.'!B20</f>
        <v>0</v>
      </c>
      <c r="C19" s="25">
        <f>'KV_7.sz.mell.'!C20</f>
        <v>0</v>
      </c>
      <c r="D19" s="25">
        <f>'KV_7.sz.mell.'!D20</f>
        <v>0</v>
      </c>
      <c r="E19" s="25">
        <f>'KV_7.sz.mell.'!E20</f>
        <v>0</v>
      </c>
      <c r="F19" s="25"/>
      <c r="G19" s="25"/>
      <c r="H19" s="781">
        <f t="shared" si="1"/>
        <v>0</v>
      </c>
      <c r="I19" s="56">
        <f t="shared" si="0"/>
        <v>0</v>
      </c>
    </row>
    <row r="20" spans="1:9" ht="15.9" customHeight="1" x14ac:dyDescent="0.25">
      <c r="A20" s="480">
        <f>'KV_7.sz.mell.'!A21</f>
        <v>0</v>
      </c>
      <c r="B20" s="25">
        <f>'KV_7.sz.mell.'!B21</f>
        <v>0</v>
      </c>
      <c r="C20" s="25">
        <f>'KV_7.sz.mell.'!C21</f>
        <v>0</v>
      </c>
      <c r="D20" s="25">
        <f>'KV_7.sz.mell.'!D21</f>
        <v>0</v>
      </c>
      <c r="E20" s="25">
        <f>'KV_7.sz.mell.'!E21</f>
        <v>0</v>
      </c>
      <c r="F20" s="25"/>
      <c r="G20" s="25"/>
      <c r="H20" s="781">
        <f t="shared" si="1"/>
        <v>0</v>
      </c>
      <c r="I20" s="56">
        <f t="shared" si="0"/>
        <v>0</v>
      </c>
    </row>
    <row r="21" spans="1:9" ht="15.9" customHeight="1" x14ac:dyDescent="0.25">
      <c r="A21" s="480">
        <f>'KV_7.sz.mell.'!A22</f>
        <v>0</v>
      </c>
      <c r="B21" s="25">
        <f>'KV_7.sz.mell.'!B22</f>
        <v>0</v>
      </c>
      <c r="C21" s="25">
        <f>'KV_7.sz.mell.'!C22</f>
        <v>0</v>
      </c>
      <c r="D21" s="25">
        <f>'KV_7.sz.mell.'!D22</f>
        <v>0</v>
      </c>
      <c r="E21" s="25">
        <f>'KV_7.sz.mell.'!E22</f>
        <v>0</v>
      </c>
      <c r="F21" s="25"/>
      <c r="G21" s="25"/>
      <c r="H21" s="781">
        <f t="shared" si="1"/>
        <v>0</v>
      </c>
      <c r="I21" s="56">
        <f t="shared" si="0"/>
        <v>0</v>
      </c>
    </row>
    <row r="22" spans="1:9" ht="15.9" customHeight="1" x14ac:dyDescent="0.25">
      <c r="A22" s="480">
        <f>'KV_7.sz.mell.'!A23</f>
        <v>0</v>
      </c>
      <c r="B22" s="25">
        <f>'KV_7.sz.mell.'!B23</f>
        <v>0</v>
      </c>
      <c r="C22" s="25">
        <f>'KV_7.sz.mell.'!C23</f>
        <v>0</v>
      </c>
      <c r="D22" s="25">
        <f>'KV_7.sz.mell.'!D23</f>
        <v>0</v>
      </c>
      <c r="E22" s="25">
        <f>'KV_7.sz.mell.'!E23</f>
        <v>0</v>
      </c>
      <c r="F22" s="25"/>
      <c r="G22" s="25"/>
      <c r="H22" s="781">
        <f t="shared" si="1"/>
        <v>0</v>
      </c>
      <c r="I22" s="56">
        <f t="shared" si="0"/>
        <v>0</v>
      </c>
    </row>
    <row r="23" spans="1:9" ht="15.9" customHeight="1" x14ac:dyDescent="0.25">
      <c r="A23" s="480">
        <f>'KV_7.sz.mell.'!A24</f>
        <v>0</v>
      </c>
      <c r="B23" s="25">
        <f>'KV_7.sz.mell.'!B24</f>
        <v>0</v>
      </c>
      <c r="C23" s="25">
        <f>'KV_7.sz.mell.'!C24</f>
        <v>0</v>
      </c>
      <c r="D23" s="25">
        <f>'KV_7.sz.mell.'!D24</f>
        <v>0</v>
      </c>
      <c r="E23" s="25">
        <f>'KV_7.sz.mell.'!E24</f>
        <v>0</v>
      </c>
      <c r="F23" s="25"/>
      <c r="G23" s="25"/>
      <c r="H23" s="781">
        <f t="shared" si="1"/>
        <v>0</v>
      </c>
      <c r="I23" s="56">
        <f t="shared" si="0"/>
        <v>0</v>
      </c>
    </row>
    <row r="24" spans="1:9" ht="15.9" customHeight="1" thickBot="1" x14ac:dyDescent="0.3">
      <c r="A24" s="57"/>
      <c r="B24" s="26"/>
      <c r="C24" s="483"/>
      <c r="D24" s="26"/>
      <c r="E24" s="26"/>
      <c r="F24" s="26"/>
      <c r="G24" s="26"/>
      <c r="H24" s="781">
        <f t="shared" si="1"/>
        <v>0</v>
      </c>
      <c r="I24" s="58">
        <f t="shared" si="0"/>
        <v>0</v>
      </c>
    </row>
    <row r="25" spans="1:9" s="61" customFormat="1" ht="18" customHeight="1" thickBot="1" x14ac:dyDescent="0.3">
      <c r="A25" s="196" t="s">
        <v>63</v>
      </c>
      <c r="B25" s="59">
        <f>SUM(B7:B24)</f>
        <v>22954369</v>
      </c>
      <c r="C25" s="123"/>
      <c r="D25" s="59">
        <f>SUM(D7:D24)</f>
        <v>0</v>
      </c>
      <c r="E25" s="59">
        <f>SUM(E7:E24)</f>
        <v>22454369</v>
      </c>
      <c r="F25" s="59"/>
      <c r="G25" s="59"/>
      <c r="H25" s="59">
        <f>SUM(H7:H24)</f>
        <v>14203430</v>
      </c>
      <c r="I25" s="60">
        <f>SUM(I7:I24)</f>
        <v>36657799</v>
      </c>
    </row>
  </sheetData>
  <mergeCells count="2">
    <mergeCell ref="C1:I1"/>
    <mergeCell ref="A3:I3"/>
  </mergeCells>
  <printOptions horizontalCentered="1"/>
  <pageMargins left="0.39370078740157483" right="0.39370078740157483" top="1.0236220472440944" bottom="0.98425196850393704" header="0.78740157480314965" footer="0.78740157480314965"/>
  <pageSetup paperSize="9" scale="89" orientation="landscape" horizontalDpi="300" verticalDpi="300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3"/>
  </sheetPr>
  <dimension ref="A1:K158"/>
  <sheetViews>
    <sheetView zoomScale="120" zoomScaleNormal="120" zoomScaleSheetLayoutView="100" workbookViewId="0">
      <selection activeCell="K52" sqref="K52"/>
    </sheetView>
  </sheetViews>
  <sheetFormatPr defaultColWidth="9.33203125" defaultRowHeight="13.2" x14ac:dyDescent="0.25"/>
  <cols>
    <col min="1" max="1" width="12.44140625" style="1418" customWidth="1"/>
    <col min="2" max="2" width="62" style="1419" customWidth="1"/>
    <col min="3" max="3" width="15.77734375" style="1420" customWidth="1"/>
    <col min="4" max="7" width="14.77734375" style="1420" customWidth="1"/>
    <col min="8" max="9" width="14.77734375" style="42" customWidth="1"/>
    <col min="10" max="11" width="15.77734375" style="42" customWidth="1"/>
    <col min="12" max="16384" width="9.33203125" style="42"/>
  </cols>
  <sheetData>
    <row r="1" spans="1:11" s="783" customFormat="1" ht="16.5" customHeight="1" thickBot="1" x14ac:dyDescent="0.3">
      <c r="A1" s="782"/>
      <c r="B1" s="1716" t="str">
        <f>CONCATENATE("5.1. melléklet ",RM_ALAPADATOK!A7," ",RM_ALAPADATOK!B7," ",RM_ALAPADATOK!C7," ",RM_ALAPADATOK!D7," ",RM_ALAPADATOK!E7," ",RM_ALAPADATOK!F7," ",RM_ALAPADATOK!G7," ",RM_ALAPADATOK!H7)</f>
        <v>5.1. melléklet a … / 2019 ( ……. ) önkormányzati rendelethez</v>
      </c>
      <c r="C1" s="1717"/>
      <c r="D1" s="1717"/>
      <c r="E1" s="1717"/>
      <c r="F1" s="1717"/>
      <c r="G1" s="1717"/>
      <c r="H1" s="1717"/>
      <c r="I1" s="1717"/>
      <c r="J1" s="1717"/>
      <c r="K1" s="1717"/>
    </row>
    <row r="2" spans="1:11" s="1385" customFormat="1" ht="16.2" thickBot="1" x14ac:dyDescent="0.3">
      <c r="A2" s="1383" t="s">
        <v>61</v>
      </c>
      <c r="B2" s="1718" t="str">
        <f>CONCATENATE(RM_ALAPADATOK!A3)</f>
        <v>Hidegkút Község Önkormányzata</v>
      </c>
      <c r="C2" s="1719"/>
      <c r="D2" s="1719"/>
      <c r="E2" s="1719"/>
      <c r="F2" s="1719"/>
      <c r="G2" s="1719"/>
      <c r="H2" s="1719"/>
      <c r="I2" s="1720"/>
      <c r="J2" s="1721"/>
      <c r="K2" s="1384" t="s">
        <v>783</v>
      </c>
    </row>
    <row r="3" spans="1:11" s="1385" customFormat="1" ht="23.4" thickBot="1" x14ac:dyDescent="0.3">
      <c r="A3" s="1383" t="s">
        <v>203</v>
      </c>
      <c r="B3" s="1722" t="s">
        <v>705</v>
      </c>
      <c r="C3" s="1723"/>
      <c r="D3" s="1723"/>
      <c r="E3" s="1723"/>
      <c r="F3" s="1723"/>
      <c r="G3" s="1723"/>
      <c r="H3" s="1723"/>
      <c r="I3" s="1724"/>
      <c r="J3" s="1725"/>
      <c r="K3" s="1384" t="s">
        <v>54</v>
      </c>
    </row>
    <row r="4" spans="1:11" s="1390" customFormat="1" ht="15.9" customHeight="1" thickBot="1" x14ac:dyDescent="0.35">
      <c r="A4" s="1386"/>
      <c r="B4" s="1386"/>
      <c r="C4" s="1387"/>
      <c r="D4" s="1387"/>
      <c r="E4" s="1387"/>
      <c r="F4" s="1387"/>
      <c r="G4" s="1387"/>
      <c r="H4" s="1388"/>
      <c r="I4" s="1388"/>
      <c r="J4" s="1388"/>
      <c r="K4" s="1389" t="str">
        <f>CONCATENATE('RM_2.2.sz.mell.'!I2)</f>
        <v>Forintban!</v>
      </c>
    </row>
    <row r="5" spans="1:11" ht="40.5" customHeight="1" thickBot="1" x14ac:dyDescent="0.3">
      <c r="A5" s="1049" t="s">
        <v>205</v>
      </c>
      <c r="B5" s="1391" t="s">
        <v>563</v>
      </c>
      <c r="C5" s="1392" t="str">
        <f>CONCATENATE('RM_1.1.sz.mell.'!C9:K9)</f>
        <v>Eredeti
előirányzat</v>
      </c>
      <c r="D5" s="804" t="str">
        <f>CONCATENATE('RM_1.1.sz.mell.'!D9)</f>
        <v xml:space="preserve">1 . sz. módosítás </v>
      </c>
      <c r="E5" s="804" t="str">
        <f>CONCATENATE('RM_1.1.sz.mell.'!E9)</f>
        <v xml:space="preserve">2 . sz. módosítás </v>
      </c>
      <c r="F5" s="804" t="str">
        <f>CONCATENATE('RM_1.1.sz.mell.'!F9)</f>
        <v xml:space="preserve">… . sz. módosítás </v>
      </c>
      <c r="G5" s="804" t="str">
        <f>CONCATENATE('RM_1.1.sz.mell.'!G9)</f>
        <v xml:space="preserve">… . sz. módosítás </v>
      </c>
      <c r="H5" s="804" t="str">
        <f>CONCATENATE('RM_1.1.sz.mell.'!H9)</f>
        <v xml:space="preserve">… . sz. módosítás </v>
      </c>
      <c r="I5" s="804" t="str">
        <f>CONCATENATE('RM_1.1.sz.mell.'!I9)</f>
        <v xml:space="preserve">… . sz. módosítás </v>
      </c>
      <c r="J5" s="804" t="s">
        <v>760</v>
      </c>
      <c r="K5" s="1393" t="str">
        <f>CONCATENATE('RM_1.1.sz.mell.'!K9)</f>
        <v>1.számú módosítás utáni előirányzat</v>
      </c>
    </row>
    <row r="6" spans="1:11" s="1396" customFormat="1" ht="12.9" customHeight="1" thickBot="1" x14ac:dyDescent="0.3">
      <c r="A6" s="1256" t="s">
        <v>493</v>
      </c>
      <c r="B6" s="1257" t="s">
        <v>494</v>
      </c>
      <c r="C6" s="1394" t="s">
        <v>495</v>
      </c>
      <c r="D6" s="1394" t="s">
        <v>497</v>
      </c>
      <c r="E6" s="1395" t="s">
        <v>496</v>
      </c>
      <c r="F6" s="1395" t="s">
        <v>498</v>
      </c>
      <c r="G6" s="1395" t="s">
        <v>499</v>
      </c>
      <c r="H6" s="1395" t="s">
        <v>500</v>
      </c>
      <c r="I6" s="1395" t="s">
        <v>761</v>
      </c>
      <c r="J6" s="1395" t="s">
        <v>762</v>
      </c>
      <c r="K6" s="784" t="s">
        <v>763</v>
      </c>
    </row>
    <row r="7" spans="1:11" s="1396" customFormat="1" ht="15.9" customHeight="1" thickBot="1" x14ac:dyDescent="0.3">
      <c r="A7" s="1726" t="s">
        <v>56</v>
      </c>
      <c r="B7" s="1727"/>
      <c r="C7" s="1727"/>
      <c r="D7" s="1727"/>
      <c r="E7" s="1727"/>
      <c r="F7" s="1727"/>
      <c r="G7" s="1727"/>
      <c r="H7" s="1727"/>
      <c r="I7" s="1727"/>
      <c r="J7" s="1727"/>
      <c r="K7" s="1728"/>
    </row>
    <row r="8" spans="1:11" s="1396" customFormat="1" ht="12" customHeight="1" thickBot="1" x14ac:dyDescent="0.3">
      <c r="A8" s="1311" t="s">
        <v>18</v>
      </c>
      <c r="B8" s="1284" t="s">
        <v>252</v>
      </c>
      <c r="C8" s="725">
        <f>'KV_9.1.sz.mell'!C8</f>
        <v>0</v>
      </c>
      <c r="D8" s="725">
        <f t="shared" ref="D8:I8" si="0">+D9+D10+D11+D12+D13+D14</f>
        <v>0</v>
      </c>
      <c r="E8" s="725">
        <f t="shared" si="0"/>
        <v>0</v>
      </c>
      <c r="F8" s="725">
        <f t="shared" si="0"/>
        <v>0</v>
      </c>
      <c r="G8" s="725">
        <f t="shared" si="0"/>
        <v>0</v>
      </c>
      <c r="H8" s="725">
        <f t="shared" si="0"/>
        <v>0</v>
      </c>
      <c r="I8" s="407">
        <f t="shared" si="0"/>
        <v>0</v>
      </c>
      <c r="J8" s="407">
        <f>+J9+J10+J11+J12+J13+J14</f>
        <v>0</v>
      </c>
      <c r="K8" s="307">
        <f>+K9+K10+K11+K12+K13+K14</f>
        <v>0</v>
      </c>
    </row>
    <row r="9" spans="1:11" s="75" customFormat="1" ht="12" customHeight="1" x14ac:dyDescent="0.2">
      <c r="A9" s="1397" t="s">
        <v>98</v>
      </c>
      <c r="B9" s="1286" t="s">
        <v>253</v>
      </c>
      <c r="C9" s="1475">
        <f>'KV_9.1.sz.mell'!C9</f>
        <v>0</v>
      </c>
      <c r="D9" s="722"/>
      <c r="E9" s="722"/>
      <c r="F9" s="722"/>
      <c r="G9" s="722"/>
      <c r="H9" s="722"/>
      <c r="I9" s="409"/>
      <c r="J9" s="699">
        <f>D9+E9+F9+G9+H9+I9</f>
        <v>0</v>
      </c>
      <c r="K9" s="421">
        <f t="shared" ref="K9:K14" si="1">C9+J9</f>
        <v>0</v>
      </c>
    </row>
    <row r="10" spans="1:11" s="1399" customFormat="1" ht="12" customHeight="1" x14ac:dyDescent="0.2">
      <c r="A10" s="1398" t="s">
        <v>99</v>
      </c>
      <c r="B10" s="1288" t="s">
        <v>254</v>
      </c>
      <c r="C10" s="1476">
        <f>'KV_9.1.sz.mell'!C10</f>
        <v>0</v>
      </c>
      <c r="D10" s="723"/>
      <c r="E10" s="723"/>
      <c r="F10" s="723"/>
      <c r="G10" s="723"/>
      <c r="H10" s="723"/>
      <c r="I10" s="408"/>
      <c r="J10" s="699">
        <f t="shared" ref="J10:J64" si="2">D10+E10+F10+G10+H10+I10</f>
        <v>0</v>
      </c>
      <c r="K10" s="421">
        <f t="shared" si="1"/>
        <v>0</v>
      </c>
    </row>
    <row r="11" spans="1:11" s="1399" customFormat="1" ht="12" customHeight="1" x14ac:dyDescent="0.2">
      <c r="A11" s="1398" t="s">
        <v>100</v>
      </c>
      <c r="B11" s="1288" t="s">
        <v>255</v>
      </c>
      <c r="C11" s="1476">
        <f>'KV_9.1.sz.mell'!C11</f>
        <v>0</v>
      </c>
      <c r="D11" s="723"/>
      <c r="E11" s="723"/>
      <c r="F11" s="723"/>
      <c r="G11" s="723"/>
      <c r="H11" s="723"/>
      <c r="I11" s="408"/>
      <c r="J11" s="699">
        <f t="shared" si="2"/>
        <v>0</v>
      </c>
      <c r="K11" s="421">
        <f t="shared" si="1"/>
        <v>0</v>
      </c>
    </row>
    <row r="12" spans="1:11" s="1399" customFormat="1" ht="12" customHeight="1" x14ac:dyDescent="0.2">
      <c r="A12" s="1398" t="s">
        <v>101</v>
      </c>
      <c r="B12" s="1288" t="s">
        <v>256</v>
      </c>
      <c r="C12" s="1476">
        <f>'KV_9.1.sz.mell'!C12</f>
        <v>0</v>
      </c>
      <c r="D12" s="723"/>
      <c r="E12" s="723"/>
      <c r="F12" s="723"/>
      <c r="G12" s="723"/>
      <c r="H12" s="723"/>
      <c r="I12" s="408"/>
      <c r="J12" s="699">
        <f t="shared" si="2"/>
        <v>0</v>
      </c>
      <c r="K12" s="421">
        <f t="shared" si="1"/>
        <v>0</v>
      </c>
    </row>
    <row r="13" spans="1:11" s="1399" customFormat="1" ht="12" customHeight="1" x14ac:dyDescent="0.2">
      <c r="A13" s="1398" t="s">
        <v>148</v>
      </c>
      <c r="B13" s="1288" t="s">
        <v>506</v>
      </c>
      <c r="C13" s="1476">
        <f>'KV_9.1.sz.mell'!C13</f>
        <v>0</v>
      </c>
      <c r="D13" s="723"/>
      <c r="E13" s="723"/>
      <c r="F13" s="723"/>
      <c r="G13" s="723"/>
      <c r="H13" s="723"/>
      <c r="I13" s="408"/>
      <c r="J13" s="699">
        <f t="shared" si="2"/>
        <v>0</v>
      </c>
      <c r="K13" s="421">
        <f t="shared" si="1"/>
        <v>0</v>
      </c>
    </row>
    <row r="14" spans="1:11" s="75" customFormat="1" ht="12" customHeight="1" thickBot="1" x14ac:dyDescent="0.25">
      <c r="A14" s="1400" t="s">
        <v>102</v>
      </c>
      <c r="B14" s="1293" t="s">
        <v>433</v>
      </c>
      <c r="C14" s="1476">
        <f>'KV_9.1.sz.mell'!C14</f>
        <v>0</v>
      </c>
      <c r="D14" s="723"/>
      <c r="E14" s="723"/>
      <c r="F14" s="723"/>
      <c r="G14" s="723"/>
      <c r="H14" s="723"/>
      <c r="I14" s="408"/>
      <c r="J14" s="699">
        <f t="shared" si="2"/>
        <v>0</v>
      </c>
      <c r="K14" s="421">
        <f t="shared" si="1"/>
        <v>0</v>
      </c>
    </row>
    <row r="15" spans="1:11" s="75" customFormat="1" ht="12" customHeight="1" thickBot="1" x14ac:dyDescent="0.3">
      <c r="A15" s="1311" t="s">
        <v>19</v>
      </c>
      <c r="B15" s="1292" t="s">
        <v>257</v>
      </c>
      <c r="C15" s="725">
        <f>'KV_9.1.sz.mell'!C15</f>
        <v>0</v>
      </c>
      <c r="D15" s="725">
        <f t="shared" ref="D15:K15" si="3">+D16+D17+D18+D19+D20</f>
        <v>0</v>
      </c>
      <c r="E15" s="725">
        <f t="shared" si="3"/>
        <v>0</v>
      </c>
      <c r="F15" s="725">
        <f t="shared" si="3"/>
        <v>0</v>
      </c>
      <c r="G15" s="725">
        <f t="shared" si="3"/>
        <v>0</v>
      </c>
      <c r="H15" s="725">
        <f t="shared" si="3"/>
        <v>0</v>
      </c>
      <c r="I15" s="407">
        <f t="shared" si="3"/>
        <v>0</v>
      </c>
      <c r="J15" s="407">
        <f t="shared" si="3"/>
        <v>0</v>
      </c>
      <c r="K15" s="307">
        <f t="shared" si="3"/>
        <v>0</v>
      </c>
    </row>
    <row r="16" spans="1:11" s="75" customFormat="1" ht="12" customHeight="1" x14ac:dyDescent="0.2">
      <c r="A16" s="1397" t="s">
        <v>104</v>
      </c>
      <c r="B16" s="1286" t="s">
        <v>258</v>
      </c>
      <c r="C16" s="1475">
        <f>'KV_9.1.sz.mell'!C16</f>
        <v>0</v>
      </c>
      <c r="D16" s="722"/>
      <c r="E16" s="722"/>
      <c r="F16" s="722"/>
      <c r="G16" s="722"/>
      <c r="H16" s="722"/>
      <c r="I16" s="409"/>
      <c r="J16" s="699">
        <f t="shared" si="2"/>
        <v>0</v>
      </c>
      <c r="K16" s="421">
        <f t="shared" ref="K16:K21" si="4">C16+J16</f>
        <v>0</v>
      </c>
    </row>
    <row r="17" spans="1:11" s="75" customFormat="1" ht="12" customHeight="1" x14ac:dyDescent="0.2">
      <c r="A17" s="1398" t="s">
        <v>105</v>
      </c>
      <c r="B17" s="1288" t="s">
        <v>259</v>
      </c>
      <c r="C17" s="1476">
        <f>'KV_9.1.sz.mell'!C17</f>
        <v>0</v>
      </c>
      <c r="D17" s="723"/>
      <c r="E17" s="723"/>
      <c r="F17" s="723"/>
      <c r="G17" s="723"/>
      <c r="H17" s="723"/>
      <c r="I17" s="408"/>
      <c r="J17" s="717">
        <f t="shared" si="2"/>
        <v>0</v>
      </c>
      <c r="K17" s="785">
        <f t="shared" si="4"/>
        <v>0</v>
      </c>
    </row>
    <row r="18" spans="1:11" s="75" customFormat="1" ht="12" customHeight="1" x14ac:dyDescent="0.2">
      <c r="A18" s="1398" t="s">
        <v>106</v>
      </c>
      <c r="B18" s="1288" t="s">
        <v>422</v>
      </c>
      <c r="C18" s="1476">
        <f>'KV_9.1.sz.mell'!C18</f>
        <v>0</v>
      </c>
      <c r="D18" s="723"/>
      <c r="E18" s="723"/>
      <c r="F18" s="723"/>
      <c r="G18" s="723"/>
      <c r="H18" s="723"/>
      <c r="I18" s="408"/>
      <c r="J18" s="717">
        <f t="shared" si="2"/>
        <v>0</v>
      </c>
      <c r="K18" s="785">
        <f t="shared" si="4"/>
        <v>0</v>
      </c>
    </row>
    <row r="19" spans="1:11" s="75" customFormat="1" ht="12" customHeight="1" x14ac:dyDescent="0.2">
      <c r="A19" s="1398" t="s">
        <v>107</v>
      </c>
      <c r="B19" s="1288" t="s">
        <v>423</v>
      </c>
      <c r="C19" s="1476">
        <f>'KV_9.1.sz.mell'!C19</f>
        <v>0</v>
      </c>
      <c r="D19" s="723"/>
      <c r="E19" s="723"/>
      <c r="F19" s="723"/>
      <c r="G19" s="723"/>
      <c r="H19" s="723"/>
      <c r="I19" s="408"/>
      <c r="J19" s="717">
        <f t="shared" si="2"/>
        <v>0</v>
      </c>
      <c r="K19" s="785">
        <f t="shared" si="4"/>
        <v>0</v>
      </c>
    </row>
    <row r="20" spans="1:11" s="75" customFormat="1" ht="12" customHeight="1" x14ac:dyDescent="0.2">
      <c r="A20" s="1398" t="s">
        <v>108</v>
      </c>
      <c r="B20" s="1288" t="s">
        <v>260</v>
      </c>
      <c r="C20" s="1476">
        <f>'KV_9.1.sz.mell'!C20</f>
        <v>0</v>
      </c>
      <c r="D20" s="723"/>
      <c r="E20" s="723"/>
      <c r="F20" s="723"/>
      <c r="G20" s="723"/>
      <c r="H20" s="723"/>
      <c r="I20" s="408"/>
      <c r="J20" s="717">
        <f t="shared" si="2"/>
        <v>0</v>
      </c>
      <c r="K20" s="785">
        <f t="shared" si="4"/>
        <v>0</v>
      </c>
    </row>
    <row r="21" spans="1:11" s="1399" customFormat="1" ht="12" customHeight="1" thickBot="1" x14ac:dyDescent="0.25">
      <c r="A21" s="1400" t="s">
        <v>117</v>
      </c>
      <c r="B21" s="1293" t="s">
        <v>261</v>
      </c>
      <c r="C21" s="1477">
        <f>'KV_9.1.sz.mell'!C21</f>
        <v>0</v>
      </c>
      <c r="D21" s="724"/>
      <c r="E21" s="724"/>
      <c r="F21" s="724"/>
      <c r="G21" s="724"/>
      <c r="H21" s="724"/>
      <c r="I21" s="410"/>
      <c r="J21" s="719">
        <f t="shared" si="2"/>
        <v>0</v>
      </c>
      <c r="K21" s="786">
        <f t="shared" si="4"/>
        <v>0</v>
      </c>
    </row>
    <row r="22" spans="1:11" s="1399" customFormat="1" ht="12" customHeight="1" thickBot="1" x14ac:dyDescent="0.3">
      <c r="A22" s="1311" t="s">
        <v>20</v>
      </c>
      <c r="B22" s="1284" t="s">
        <v>262</v>
      </c>
      <c r="C22" s="725">
        <f>'KV_9.1.sz.mell'!C22</f>
        <v>0</v>
      </c>
      <c r="D22" s="725">
        <f t="shared" ref="D22:K22" si="5">+D23+D24+D25+D26+D27</f>
        <v>0</v>
      </c>
      <c r="E22" s="725">
        <f t="shared" si="5"/>
        <v>0</v>
      </c>
      <c r="F22" s="725">
        <f t="shared" si="5"/>
        <v>0</v>
      </c>
      <c r="G22" s="725">
        <f t="shared" si="5"/>
        <v>0</v>
      </c>
      <c r="H22" s="725">
        <f t="shared" si="5"/>
        <v>0</v>
      </c>
      <c r="I22" s="407">
        <f t="shared" si="5"/>
        <v>0</v>
      </c>
      <c r="J22" s="407">
        <f t="shared" si="5"/>
        <v>0</v>
      </c>
      <c r="K22" s="307">
        <f t="shared" si="5"/>
        <v>0</v>
      </c>
    </row>
    <row r="23" spans="1:11" s="1399" customFormat="1" ht="12" customHeight="1" x14ac:dyDescent="0.2">
      <c r="A23" s="1397" t="s">
        <v>87</v>
      </c>
      <c r="B23" s="1286" t="s">
        <v>263</v>
      </c>
      <c r="C23" s="1475">
        <f>'KV_9.1.sz.mell'!C23</f>
        <v>0</v>
      </c>
      <c r="D23" s="722"/>
      <c r="E23" s="722"/>
      <c r="F23" s="722"/>
      <c r="G23" s="722"/>
      <c r="H23" s="722"/>
      <c r="I23" s="409"/>
      <c r="J23" s="699">
        <f t="shared" si="2"/>
        <v>0</v>
      </c>
      <c r="K23" s="421">
        <f t="shared" ref="K23:K28" si="6">C23+J23</f>
        <v>0</v>
      </c>
    </row>
    <row r="24" spans="1:11" s="75" customFormat="1" ht="12" customHeight="1" x14ac:dyDescent="0.2">
      <c r="A24" s="1398" t="s">
        <v>88</v>
      </c>
      <c r="B24" s="1288" t="s">
        <v>264</v>
      </c>
      <c r="C24" s="1476">
        <f>'KV_9.1.sz.mell'!C24</f>
        <v>0</v>
      </c>
      <c r="D24" s="723"/>
      <c r="E24" s="723"/>
      <c r="F24" s="723"/>
      <c r="G24" s="723"/>
      <c r="H24" s="723"/>
      <c r="I24" s="408"/>
      <c r="J24" s="717">
        <f t="shared" si="2"/>
        <v>0</v>
      </c>
      <c r="K24" s="785">
        <f t="shared" si="6"/>
        <v>0</v>
      </c>
    </row>
    <row r="25" spans="1:11" s="1399" customFormat="1" ht="12" customHeight="1" x14ac:dyDescent="0.2">
      <c r="A25" s="1398" t="s">
        <v>89</v>
      </c>
      <c r="B25" s="1288" t="s">
        <v>424</v>
      </c>
      <c r="C25" s="1476">
        <f>'KV_9.1.sz.mell'!C25</f>
        <v>0</v>
      </c>
      <c r="D25" s="723"/>
      <c r="E25" s="723"/>
      <c r="F25" s="723"/>
      <c r="G25" s="723"/>
      <c r="H25" s="723"/>
      <c r="I25" s="408"/>
      <c r="J25" s="717">
        <f t="shared" si="2"/>
        <v>0</v>
      </c>
      <c r="K25" s="785">
        <f t="shared" si="6"/>
        <v>0</v>
      </c>
    </row>
    <row r="26" spans="1:11" s="1399" customFormat="1" ht="12" customHeight="1" x14ac:dyDescent="0.2">
      <c r="A26" s="1398" t="s">
        <v>90</v>
      </c>
      <c r="B26" s="1288" t="s">
        <v>425</v>
      </c>
      <c r="C26" s="1476">
        <f>'KV_9.1.sz.mell'!C26</f>
        <v>0</v>
      </c>
      <c r="D26" s="723"/>
      <c r="E26" s="723"/>
      <c r="F26" s="723"/>
      <c r="G26" s="723"/>
      <c r="H26" s="723"/>
      <c r="I26" s="408"/>
      <c r="J26" s="717">
        <f t="shared" si="2"/>
        <v>0</v>
      </c>
      <c r="K26" s="785">
        <f t="shared" si="6"/>
        <v>0</v>
      </c>
    </row>
    <row r="27" spans="1:11" s="1399" customFormat="1" ht="12" customHeight="1" x14ac:dyDescent="0.2">
      <c r="A27" s="1398" t="s">
        <v>171</v>
      </c>
      <c r="B27" s="1288" t="s">
        <v>265</v>
      </c>
      <c r="C27" s="1476">
        <f>'KV_9.1.sz.mell'!C27</f>
        <v>0</v>
      </c>
      <c r="D27" s="723"/>
      <c r="E27" s="723"/>
      <c r="F27" s="723"/>
      <c r="G27" s="723"/>
      <c r="H27" s="723"/>
      <c r="I27" s="408"/>
      <c r="J27" s="717">
        <f t="shared" si="2"/>
        <v>0</v>
      </c>
      <c r="K27" s="785">
        <f t="shared" si="6"/>
        <v>0</v>
      </c>
    </row>
    <row r="28" spans="1:11" s="1399" customFormat="1" ht="12" customHeight="1" thickBot="1" x14ac:dyDescent="0.25">
      <c r="A28" s="1400" t="s">
        <v>172</v>
      </c>
      <c r="B28" s="1293" t="s">
        <v>266</v>
      </c>
      <c r="C28" s="1477">
        <f>'KV_9.1.sz.mell'!C28</f>
        <v>0</v>
      </c>
      <c r="D28" s="724"/>
      <c r="E28" s="724"/>
      <c r="F28" s="724"/>
      <c r="G28" s="724"/>
      <c r="H28" s="724"/>
      <c r="I28" s="410"/>
      <c r="J28" s="719">
        <f t="shared" si="2"/>
        <v>0</v>
      </c>
      <c r="K28" s="786">
        <f t="shared" si="6"/>
        <v>0</v>
      </c>
    </row>
    <row r="29" spans="1:11" s="1399" customFormat="1" ht="12" customHeight="1" thickBot="1" x14ac:dyDescent="0.3">
      <c r="A29" s="1311" t="s">
        <v>173</v>
      </c>
      <c r="B29" s="1284" t="s">
        <v>560</v>
      </c>
      <c r="C29" s="414">
        <f>'KV_9.1.sz.mell'!C29</f>
        <v>0</v>
      </c>
      <c r="D29" s="414">
        <f t="shared" ref="D29:K29" si="7">+D30+D31+D32+D33+D34+D35+D36</f>
        <v>0</v>
      </c>
      <c r="E29" s="414">
        <f t="shared" si="7"/>
        <v>0</v>
      </c>
      <c r="F29" s="414">
        <f t="shared" si="7"/>
        <v>0</v>
      </c>
      <c r="G29" s="414">
        <f t="shared" si="7"/>
        <v>0</v>
      </c>
      <c r="H29" s="414">
        <f t="shared" si="7"/>
        <v>0</v>
      </c>
      <c r="I29" s="414">
        <f t="shared" si="7"/>
        <v>0</v>
      </c>
      <c r="J29" s="414">
        <f t="shared" si="7"/>
        <v>0</v>
      </c>
      <c r="K29" s="313">
        <f t="shared" si="7"/>
        <v>0</v>
      </c>
    </row>
    <row r="30" spans="1:11" s="1399" customFormat="1" ht="12" customHeight="1" x14ac:dyDescent="0.2">
      <c r="A30" s="1397" t="s">
        <v>268</v>
      </c>
      <c r="B30" s="1286" t="s">
        <v>555</v>
      </c>
      <c r="C30" s="699">
        <f>'KV_9.1.sz.mell'!C30</f>
        <v>0</v>
      </c>
      <c r="D30" s="409"/>
      <c r="E30" s="409"/>
      <c r="F30" s="409"/>
      <c r="G30" s="409"/>
      <c r="H30" s="409"/>
      <c r="I30" s="409"/>
      <c r="J30" s="699">
        <f t="shared" si="2"/>
        <v>0</v>
      </c>
      <c r="K30" s="421">
        <f t="shared" ref="K30:K36" si="8">C30+J30</f>
        <v>0</v>
      </c>
    </row>
    <row r="31" spans="1:11" s="1399" customFormat="1" ht="12" customHeight="1" x14ac:dyDescent="0.2">
      <c r="A31" s="1398" t="s">
        <v>269</v>
      </c>
      <c r="B31" s="1288" t="s">
        <v>556</v>
      </c>
      <c r="C31" s="717">
        <f>'KV_9.1.sz.mell'!C31</f>
        <v>0</v>
      </c>
      <c r="D31" s="408"/>
      <c r="E31" s="408"/>
      <c r="F31" s="408"/>
      <c r="G31" s="408"/>
      <c r="H31" s="408"/>
      <c r="I31" s="408"/>
      <c r="J31" s="717">
        <f t="shared" si="2"/>
        <v>0</v>
      </c>
      <c r="K31" s="785">
        <f t="shared" si="8"/>
        <v>0</v>
      </c>
    </row>
    <row r="32" spans="1:11" s="1399" customFormat="1" ht="12" customHeight="1" x14ac:dyDescent="0.2">
      <c r="A32" s="1398" t="s">
        <v>270</v>
      </c>
      <c r="B32" s="1288" t="s">
        <v>557</v>
      </c>
      <c r="C32" s="717">
        <f>'KV_9.1.sz.mell'!C32</f>
        <v>0</v>
      </c>
      <c r="D32" s="408"/>
      <c r="E32" s="408"/>
      <c r="F32" s="408"/>
      <c r="G32" s="408"/>
      <c r="H32" s="408"/>
      <c r="I32" s="408"/>
      <c r="J32" s="717">
        <f t="shared" si="2"/>
        <v>0</v>
      </c>
      <c r="K32" s="785">
        <f t="shared" si="8"/>
        <v>0</v>
      </c>
    </row>
    <row r="33" spans="1:11" s="1399" customFormat="1" ht="12" customHeight="1" x14ac:dyDescent="0.2">
      <c r="A33" s="1398" t="s">
        <v>271</v>
      </c>
      <c r="B33" s="1288" t="s">
        <v>558</v>
      </c>
      <c r="C33" s="717">
        <f>'KV_9.1.sz.mell'!C33</f>
        <v>0</v>
      </c>
      <c r="D33" s="408"/>
      <c r="E33" s="408"/>
      <c r="F33" s="408"/>
      <c r="G33" s="408"/>
      <c r="H33" s="408"/>
      <c r="I33" s="408"/>
      <c r="J33" s="717">
        <f t="shared" si="2"/>
        <v>0</v>
      </c>
      <c r="K33" s="785">
        <f t="shared" si="8"/>
        <v>0</v>
      </c>
    </row>
    <row r="34" spans="1:11" s="1399" customFormat="1" ht="12" customHeight="1" x14ac:dyDescent="0.2">
      <c r="A34" s="1398" t="s">
        <v>552</v>
      </c>
      <c r="B34" s="1288" t="s">
        <v>272</v>
      </c>
      <c r="C34" s="717">
        <f>'KV_9.1.sz.mell'!C34</f>
        <v>0</v>
      </c>
      <c r="D34" s="408"/>
      <c r="E34" s="408"/>
      <c r="F34" s="408"/>
      <c r="G34" s="408"/>
      <c r="H34" s="408"/>
      <c r="I34" s="408"/>
      <c r="J34" s="717">
        <f t="shared" si="2"/>
        <v>0</v>
      </c>
      <c r="K34" s="785">
        <f t="shared" si="8"/>
        <v>0</v>
      </c>
    </row>
    <row r="35" spans="1:11" s="1399" customFormat="1" ht="12" customHeight="1" x14ac:dyDescent="0.2">
      <c r="A35" s="1398" t="s">
        <v>553</v>
      </c>
      <c r="B35" s="1288" t="s">
        <v>273</v>
      </c>
      <c r="C35" s="717">
        <f>'KV_9.1.sz.mell'!C35</f>
        <v>0</v>
      </c>
      <c r="D35" s="408"/>
      <c r="E35" s="408"/>
      <c r="F35" s="408"/>
      <c r="G35" s="408"/>
      <c r="H35" s="408"/>
      <c r="I35" s="408"/>
      <c r="J35" s="717">
        <f t="shared" si="2"/>
        <v>0</v>
      </c>
      <c r="K35" s="785">
        <f t="shared" si="8"/>
        <v>0</v>
      </c>
    </row>
    <row r="36" spans="1:11" s="1399" customFormat="1" ht="12" customHeight="1" thickBot="1" x14ac:dyDescent="0.25">
      <c r="A36" s="1400" t="s">
        <v>554</v>
      </c>
      <c r="B36" s="1293" t="s">
        <v>274</v>
      </c>
      <c r="C36" s="719">
        <f>'KV_9.1.sz.mell'!C36</f>
        <v>0</v>
      </c>
      <c r="D36" s="410"/>
      <c r="E36" s="410"/>
      <c r="F36" s="410"/>
      <c r="G36" s="410"/>
      <c r="H36" s="410"/>
      <c r="I36" s="410"/>
      <c r="J36" s="719">
        <f t="shared" si="2"/>
        <v>0</v>
      </c>
      <c r="K36" s="786">
        <f t="shared" si="8"/>
        <v>0</v>
      </c>
    </row>
    <row r="37" spans="1:11" s="1399" customFormat="1" ht="12" customHeight="1" thickBot="1" x14ac:dyDescent="0.3">
      <c r="A37" s="1311" t="s">
        <v>22</v>
      </c>
      <c r="B37" s="1284" t="s">
        <v>434</v>
      </c>
      <c r="C37" s="725">
        <f>'KV_9.1.sz.mell'!C37</f>
        <v>0</v>
      </c>
      <c r="D37" s="725">
        <f t="shared" ref="D37:K37" si="9">SUM(D38:D48)</f>
        <v>0</v>
      </c>
      <c r="E37" s="725">
        <f t="shared" si="9"/>
        <v>0</v>
      </c>
      <c r="F37" s="725">
        <f t="shared" si="9"/>
        <v>0</v>
      </c>
      <c r="G37" s="725">
        <f t="shared" si="9"/>
        <v>0</v>
      </c>
      <c r="H37" s="725">
        <f t="shared" si="9"/>
        <v>0</v>
      </c>
      <c r="I37" s="407">
        <f t="shared" si="9"/>
        <v>0</v>
      </c>
      <c r="J37" s="407">
        <f t="shared" si="9"/>
        <v>0</v>
      </c>
      <c r="K37" s="307">
        <f t="shared" si="9"/>
        <v>0</v>
      </c>
    </row>
    <row r="38" spans="1:11" s="1399" customFormat="1" ht="12" customHeight="1" x14ac:dyDescent="0.2">
      <c r="A38" s="1397" t="s">
        <v>91</v>
      </c>
      <c r="B38" s="1286" t="s">
        <v>277</v>
      </c>
      <c r="C38" s="1475">
        <f>'KV_9.1.sz.mell'!C38</f>
        <v>0</v>
      </c>
      <c r="D38" s="722"/>
      <c r="E38" s="722"/>
      <c r="F38" s="722"/>
      <c r="G38" s="722"/>
      <c r="H38" s="722"/>
      <c r="I38" s="409"/>
      <c r="J38" s="699">
        <f t="shared" si="2"/>
        <v>0</v>
      </c>
      <c r="K38" s="421">
        <f t="shared" ref="K38:K48" si="10">C38+J38</f>
        <v>0</v>
      </c>
    </row>
    <row r="39" spans="1:11" s="1399" customFormat="1" ht="12" customHeight="1" x14ac:dyDescent="0.2">
      <c r="A39" s="1398" t="s">
        <v>92</v>
      </c>
      <c r="B39" s="1288" t="s">
        <v>278</v>
      </c>
      <c r="C39" s="1476">
        <f>'KV_9.1.sz.mell'!C39</f>
        <v>0</v>
      </c>
      <c r="D39" s="723"/>
      <c r="E39" s="723"/>
      <c r="F39" s="723"/>
      <c r="G39" s="723"/>
      <c r="H39" s="723"/>
      <c r="I39" s="408"/>
      <c r="J39" s="717">
        <f t="shared" si="2"/>
        <v>0</v>
      </c>
      <c r="K39" s="785">
        <f t="shared" si="10"/>
        <v>0</v>
      </c>
    </row>
    <row r="40" spans="1:11" s="1399" customFormat="1" ht="12" customHeight="1" x14ac:dyDescent="0.2">
      <c r="A40" s="1398" t="s">
        <v>93</v>
      </c>
      <c r="B40" s="1288" t="s">
        <v>279</v>
      </c>
      <c r="C40" s="1476">
        <f>'KV_9.1.sz.mell'!C40</f>
        <v>0</v>
      </c>
      <c r="D40" s="723"/>
      <c r="E40" s="723"/>
      <c r="F40" s="723"/>
      <c r="G40" s="723"/>
      <c r="H40" s="723"/>
      <c r="I40" s="408"/>
      <c r="J40" s="717">
        <f t="shared" si="2"/>
        <v>0</v>
      </c>
      <c r="K40" s="785">
        <f t="shared" si="10"/>
        <v>0</v>
      </c>
    </row>
    <row r="41" spans="1:11" s="1399" customFormat="1" ht="12" customHeight="1" x14ac:dyDescent="0.2">
      <c r="A41" s="1398" t="s">
        <v>175</v>
      </c>
      <c r="B41" s="1288" t="s">
        <v>280</v>
      </c>
      <c r="C41" s="1476">
        <f>'KV_9.1.sz.mell'!C41</f>
        <v>0</v>
      </c>
      <c r="D41" s="723"/>
      <c r="E41" s="723"/>
      <c r="F41" s="723"/>
      <c r="G41" s="723"/>
      <c r="H41" s="723"/>
      <c r="I41" s="408"/>
      <c r="J41" s="717">
        <f t="shared" si="2"/>
        <v>0</v>
      </c>
      <c r="K41" s="785">
        <f t="shared" si="10"/>
        <v>0</v>
      </c>
    </row>
    <row r="42" spans="1:11" s="1399" customFormat="1" ht="12" customHeight="1" x14ac:dyDescent="0.2">
      <c r="A42" s="1398" t="s">
        <v>176</v>
      </c>
      <c r="B42" s="1288" t="s">
        <v>281</v>
      </c>
      <c r="C42" s="1476">
        <f>'KV_9.1.sz.mell'!C42</f>
        <v>0</v>
      </c>
      <c r="D42" s="723"/>
      <c r="E42" s="723"/>
      <c r="F42" s="723"/>
      <c r="G42" s="723"/>
      <c r="H42" s="723"/>
      <c r="I42" s="408"/>
      <c r="J42" s="717">
        <f t="shared" si="2"/>
        <v>0</v>
      </c>
      <c r="K42" s="785">
        <f t="shared" si="10"/>
        <v>0</v>
      </c>
    </row>
    <row r="43" spans="1:11" s="1399" customFormat="1" ht="12" customHeight="1" x14ac:dyDescent="0.2">
      <c r="A43" s="1398" t="s">
        <v>177</v>
      </c>
      <c r="B43" s="1288" t="s">
        <v>282</v>
      </c>
      <c r="C43" s="1476">
        <f>'KV_9.1.sz.mell'!C43</f>
        <v>0</v>
      </c>
      <c r="D43" s="723"/>
      <c r="E43" s="723"/>
      <c r="F43" s="723"/>
      <c r="G43" s="723"/>
      <c r="H43" s="723"/>
      <c r="I43" s="408"/>
      <c r="J43" s="717">
        <f t="shared" si="2"/>
        <v>0</v>
      </c>
      <c r="K43" s="785">
        <f t="shared" si="10"/>
        <v>0</v>
      </c>
    </row>
    <row r="44" spans="1:11" s="1399" customFormat="1" ht="12" customHeight="1" x14ac:dyDescent="0.2">
      <c r="A44" s="1398" t="s">
        <v>178</v>
      </c>
      <c r="B44" s="1288" t="s">
        <v>283</v>
      </c>
      <c r="C44" s="1476">
        <f>'KV_9.1.sz.mell'!C44</f>
        <v>0</v>
      </c>
      <c r="D44" s="723"/>
      <c r="E44" s="723"/>
      <c r="F44" s="723"/>
      <c r="G44" s="723"/>
      <c r="H44" s="723"/>
      <c r="I44" s="408"/>
      <c r="J44" s="717">
        <f t="shared" si="2"/>
        <v>0</v>
      </c>
      <c r="K44" s="785">
        <f t="shared" si="10"/>
        <v>0</v>
      </c>
    </row>
    <row r="45" spans="1:11" s="1399" customFormat="1" ht="12" customHeight="1" x14ac:dyDescent="0.2">
      <c r="A45" s="1398" t="s">
        <v>179</v>
      </c>
      <c r="B45" s="1288" t="s">
        <v>284</v>
      </c>
      <c r="C45" s="1476">
        <f>'KV_9.1.sz.mell'!C45</f>
        <v>0</v>
      </c>
      <c r="D45" s="723"/>
      <c r="E45" s="723"/>
      <c r="F45" s="723"/>
      <c r="G45" s="723"/>
      <c r="H45" s="723"/>
      <c r="I45" s="408"/>
      <c r="J45" s="717">
        <f t="shared" si="2"/>
        <v>0</v>
      </c>
      <c r="K45" s="785">
        <f t="shared" si="10"/>
        <v>0</v>
      </c>
    </row>
    <row r="46" spans="1:11" s="1399" customFormat="1" ht="12" customHeight="1" x14ac:dyDescent="0.2">
      <c r="A46" s="1398" t="s">
        <v>275</v>
      </c>
      <c r="B46" s="1288" t="s">
        <v>285</v>
      </c>
      <c r="C46" s="1484">
        <f>'KV_9.1.sz.mell'!C46</f>
        <v>0</v>
      </c>
      <c r="D46" s="787"/>
      <c r="E46" s="787"/>
      <c r="F46" s="787"/>
      <c r="G46" s="787"/>
      <c r="H46" s="787"/>
      <c r="I46" s="411"/>
      <c r="J46" s="710">
        <f t="shared" si="2"/>
        <v>0</v>
      </c>
      <c r="K46" s="788">
        <f t="shared" si="10"/>
        <v>0</v>
      </c>
    </row>
    <row r="47" spans="1:11" s="1399" customFormat="1" ht="12" customHeight="1" x14ac:dyDescent="0.2">
      <c r="A47" s="1400" t="s">
        <v>276</v>
      </c>
      <c r="B47" s="1293" t="s">
        <v>436</v>
      </c>
      <c r="C47" s="1485">
        <f>'KV_9.1.sz.mell'!C47</f>
        <v>0</v>
      </c>
      <c r="D47" s="789"/>
      <c r="E47" s="789"/>
      <c r="F47" s="789"/>
      <c r="G47" s="789"/>
      <c r="H47" s="789"/>
      <c r="I47" s="412"/>
      <c r="J47" s="790">
        <f t="shared" si="2"/>
        <v>0</v>
      </c>
      <c r="K47" s="791">
        <f t="shared" si="10"/>
        <v>0</v>
      </c>
    </row>
    <row r="48" spans="1:11" s="1399" customFormat="1" ht="12" customHeight="1" thickBot="1" x14ac:dyDescent="0.25">
      <c r="A48" s="1400" t="s">
        <v>435</v>
      </c>
      <c r="B48" s="1293" t="s">
        <v>286</v>
      </c>
      <c r="C48" s="1485">
        <f>'KV_9.1.sz.mell'!C48</f>
        <v>0</v>
      </c>
      <c r="D48" s="789"/>
      <c r="E48" s="789"/>
      <c r="F48" s="789"/>
      <c r="G48" s="789"/>
      <c r="H48" s="789"/>
      <c r="I48" s="412"/>
      <c r="J48" s="790">
        <f t="shared" si="2"/>
        <v>0</v>
      </c>
      <c r="K48" s="791">
        <f t="shared" si="10"/>
        <v>0</v>
      </c>
    </row>
    <row r="49" spans="1:11" s="1399" customFormat="1" ht="12" customHeight="1" thickBot="1" x14ac:dyDescent="0.3">
      <c r="A49" s="1311" t="s">
        <v>23</v>
      </c>
      <c r="B49" s="1284" t="s">
        <v>287</v>
      </c>
      <c r="C49" s="725">
        <f>'KV_9.1.sz.mell'!C49</f>
        <v>0</v>
      </c>
      <c r="D49" s="725">
        <f t="shared" ref="D49:K49" si="11">SUM(D50:D54)</f>
        <v>0</v>
      </c>
      <c r="E49" s="725">
        <f t="shared" si="11"/>
        <v>0</v>
      </c>
      <c r="F49" s="725">
        <f t="shared" si="11"/>
        <v>0</v>
      </c>
      <c r="G49" s="725">
        <f t="shared" si="11"/>
        <v>0</v>
      </c>
      <c r="H49" s="725">
        <f t="shared" si="11"/>
        <v>0</v>
      </c>
      <c r="I49" s="407">
        <f t="shared" si="11"/>
        <v>0</v>
      </c>
      <c r="J49" s="407">
        <f t="shared" si="11"/>
        <v>0</v>
      </c>
      <c r="K49" s="307">
        <f t="shared" si="11"/>
        <v>0</v>
      </c>
    </row>
    <row r="50" spans="1:11" s="1399" customFormat="1" ht="12" customHeight="1" x14ac:dyDescent="0.2">
      <c r="A50" s="1397" t="s">
        <v>94</v>
      </c>
      <c r="B50" s="1286" t="s">
        <v>291</v>
      </c>
      <c r="C50" s="1486">
        <f>'KV_9.1.sz.mell'!C50</f>
        <v>0</v>
      </c>
      <c r="D50" s="792"/>
      <c r="E50" s="792"/>
      <c r="F50" s="792"/>
      <c r="G50" s="792"/>
      <c r="H50" s="792"/>
      <c r="I50" s="472"/>
      <c r="J50" s="703">
        <f t="shared" si="2"/>
        <v>0</v>
      </c>
      <c r="K50" s="793">
        <f>C50+J50</f>
        <v>0</v>
      </c>
    </row>
    <row r="51" spans="1:11" s="1399" customFormat="1" ht="12" customHeight="1" x14ac:dyDescent="0.2">
      <c r="A51" s="1398" t="s">
        <v>95</v>
      </c>
      <c r="B51" s="1288" t="s">
        <v>292</v>
      </c>
      <c r="C51" s="1484">
        <f>'KV_9.1.sz.mell'!C51</f>
        <v>0</v>
      </c>
      <c r="D51" s="787"/>
      <c r="E51" s="787"/>
      <c r="F51" s="787"/>
      <c r="G51" s="787"/>
      <c r="H51" s="787"/>
      <c r="I51" s="411"/>
      <c r="J51" s="710">
        <f t="shared" si="2"/>
        <v>0</v>
      </c>
      <c r="K51" s="788">
        <f>C51+J51</f>
        <v>0</v>
      </c>
    </row>
    <row r="52" spans="1:11" s="1399" customFormat="1" ht="12" customHeight="1" x14ac:dyDescent="0.2">
      <c r="A52" s="1398" t="s">
        <v>288</v>
      </c>
      <c r="B52" s="1288" t="s">
        <v>293</v>
      </c>
      <c r="C52" s="1484">
        <f>'KV_9.1.sz.mell'!C52</f>
        <v>0</v>
      </c>
      <c r="D52" s="787"/>
      <c r="E52" s="787"/>
      <c r="F52" s="787"/>
      <c r="G52" s="787"/>
      <c r="H52" s="787"/>
      <c r="I52" s="411"/>
      <c r="J52" s="710">
        <f t="shared" si="2"/>
        <v>0</v>
      </c>
      <c r="K52" s="788">
        <f>C52+J52</f>
        <v>0</v>
      </c>
    </row>
    <row r="53" spans="1:11" s="1399" customFormat="1" ht="12" customHeight="1" x14ac:dyDescent="0.2">
      <c r="A53" s="1398" t="s">
        <v>289</v>
      </c>
      <c r="B53" s="1288" t="s">
        <v>294</v>
      </c>
      <c r="C53" s="1484">
        <f>'KV_9.1.sz.mell'!C53</f>
        <v>0</v>
      </c>
      <c r="D53" s="787"/>
      <c r="E53" s="787"/>
      <c r="F53" s="787"/>
      <c r="G53" s="787"/>
      <c r="H53" s="787"/>
      <c r="I53" s="411"/>
      <c r="J53" s="710">
        <f t="shared" si="2"/>
        <v>0</v>
      </c>
      <c r="K53" s="788">
        <f>C53+J53</f>
        <v>0</v>
      </c>
    </row>
    <row r="54" spans="1:11" s="1399" customFormat="1" ht="12" customHeight="1" thickBot="1" x14ac:dyDescent="0.25">
      <c r="A54" s="1401" t="s">
        <v>290</v>
      </c>
      <c r="B54" s="1402" t="s">
        <v>295</v>
      </c>
      <c r="C54" s="1487">
        <f>'KV_9.1.sz.mell'!C54</f>
        <v>0</v>
      </c>
      <c r="D54" s="794"/>
      <c r="E54" s="794"/>
      <c r="F54" s="794"/>
      <c r="G54" s="794"/>
      <c r="H54" s="794"/>
      <c r="I54" s="706"/>
      <c r="J54" s="707">
        <f t="shared" si="2"/>
        <v>0</v>
      </c>
      <c r="K54" s="795">
        <f>C54+J54</f>
        <v>0</v>
      </c>
    </row>
    <row r="55" spans="1:11" s="1399" customFormat="1" ht="12" customHeight="1" thickBot="1" x14ac:dyDescent="0.3">
      <c r="A55" s="1311" t="s">
        <v>180</v>
      </c>
      <c r="B55" s="1284" t="s">
        <v>296</v>
      </c>
      <c r="C55" s="725">
        <f>'KV_9.1.sz.mell'!C55</f>
        <v>0</v>
      </c>
      <c r="D55" s="725">
        <f t="shared" ref="D55:K55" si="12">SUM(D56:D58)</f>
        <v>0</v>
      </c>
      <c r="E55" s="725">
        <f t="shared" si="12"/>
        <v>0</v>
      </c>
      <c r="F55" s="725">
        <f t="shared" si="12"/>
        <v>0</v>
      </c>
      <c r="G55" s="725">
        <f t="shared" si="12"/>
        <v>0</v>
      </c>
      <c r="H55" s="725">
        <f t="shared" si="12"/>
        <v>0</v>
      </c>
      <c r="I55" s="407">
        <f t="shared" si="12"/>
        <v>0</v>
      </c>
      <c r="J55" s="407">
        <f t="shared" si="12"/>
        <v>0</v>
      </c>
      <c r="K55" s="307">
        <f t="shared" si="12"/>
        <v>0</v>
      </c>
    </row>
    <row r="56" spans="1:11" s="1399" customFormat="1" ht="12" customHeight="1" x14ac:dyDescent="0.2">
      <c r="A56" s="1397" t="s">
        <v>96</v>
      </c>
      <c r="B56" s="1286" t="s">
        <v>297</v>
      </c>
      <c r="C56" s="1475">
        <f>'KV_9.1.sz.mell'!C56</f>
        <v>0</v>
      </c>
      <c r="D56" s="722"/>
      <c r="E56" s="722"/>
      <c r="F56" s="722"/>
      <c r="G56" s="722"/>
      <c r="H56" s="722"/>
      <c r="I56" s="409"/>
      <c r="J56" s="699">
        <f t="shared" si="2"/>
        <v>0</v>
      </c>
      <c r="K56" s="421">
        <f>C56+J56</f>
        <v>0</v>
      </c>
    </row>
    <row r="57" spans="1:11" s="1399" customFormat="1" ht="12" customHeight="1" x14ac:dyDescent="0.2">
      <c r="A57" s="1398" t="s">
        <v>97</v>
      </c>
      <c r="B57" s="1288" t="s">
        <v>426</v>
      </c>
      <c r="C57" s="1476">
        <f>'KV_9.1.sz.mell'!C57</f>
        <v>0</v>
      </c>
      <c r="D57" s="723"/>
      <c r="E57" s="723"/>
      <c r="F57" s="723"/>
      <c r="G57" s="723"/>
      <c r="H57" s="723"/>
      <c r="I57" s="408"/>
      <c r="J57" s="717">
        <f t="shared" si="2"/>
        <v>0</v>
      </c>
      <c r="K57" s="785">
        <f>C57+J57</f>
        <v>0</v>
      </c>
    </row>
    <row r="58" spans="1:11" s="1399" customFormat="1" ht="12" customHeight="1" x14ac:dyDescent="0.2">
      <c r="A58" s="1398" t="s">
        <v>300</v>
      </c>
      <c r="B58" s="1288" t="s">
        <v>298</v>
      </c>
      <c r="C58" s="1476">
        <f>'KV_9.1.sz.mell'!C58</f>
        <v>0</v>
      </c>
      <c r="D58" s="723"/>
      <c r="E58" s="723"/>
      <c r="F58" s="723"/>
      <c r="G58" s="723"/>
      <c r="H58" s="723"/>
      <c r="I58" s="408"/>
      <c r="J58" s="717">
        <f t="shared" si="2"/>
        <v>0</v>
      </c>
      <c r="K58" s="785">
        <f>C58+J58</f>
        <v>0</v>
      </c>
    </row>
    <row r="59" spans="1:11" s="1399" customFormat="1" ht="12" customHeight="1" thickBot="1" x14ac:dyDescent="0.25">
      <c r="A59" s="1400" t="s">
        <v>301</v>
      </c>
      <c r="B59" s="1293" t="s">
        <v>299</v>
      </c>
      <c r="C59" s="1477">
        <f>'KV_9.1.sz.mell'!C59</f>
        <v>0</v>
      </c>
      <c r="D59" s="724"/>
      <c r="E59" s="724"/>
      <c r="F59" s="724"/>
      <c r="G59" s="724"/>
      <c r="H59" s="724"/>
      <c r="I59" s="410"/>
      <c r="J59" s="719">
        <f t="shared" si="2"/>
        <v>0</v>
      </c>
      <c r="K59" s="786">
        <f>C59+J59</f>
        <v>0</v>
      </c>
    </row>
    <row r="60" spans="1:11" s="1399" customFormat="1" ht="12" customHeight="1" thickBot="1" x14ac:dyDescent="0.3">
      <c r="A60" s="1311" t="s">
        <v>25</v>
      </c>
      <c r="B60" s="1292" t="s">
        <v>302</v>
      </c>
      <c r="C60" s="725">
        <f>'KV_9.1.sz.mell'!C60</f>
        <v>0</v>
      </c>
      <c r="D60" s="725">
        <f t="shared" ref="D60:K60" si="13">SUM(D61:D63)</f>
        <v>0</v>
      </c>
      <c r="E60" s="725">
        <f t="shared" si="13"/>
        <v>0</v>
      </c>
      <c r="F60" s="725">
        <f t="shared" si="13"/>
        <v>0</v>
      </c>
      <c r="G60" s="725">
        <f t="shared" si="13"/>
        <v>0</v>
      </c>
      <c r="H60" s="725">
        <f t="shared" si="13"/>
        <v>0</v>
      </c>
      <c r="I60" s="407">
        <f t="shared" si="13"/>
        <v>0</v>
      </c>
      <c r="J60" s="407">
        <f t="shared" si="13"/>
        <v>0</v>
      </c>
      <c r="K60" s="307">
        <f t="shared" si="13"/>
        <v>0</v>
      </c>
    </row>
    <row r="61" spans="1:11" s="1399" customFormat="1" ht="12" customHeight="1" x14ac:dyDescent="0.2">
      <c r="A61" s="1397" t="s">
        <v>181</v>
      </c>
      <c r="B61" s="1286" t="s">
        <v>304</v>
      </c>
      <c r="C61" s="1484">
        <f>'KV_9.1.sz.mell'!C61</f>
        <v>0</v>
      </c>
      <c r="D61" s="787"/>
      <c r="E61" s="787"/>
      <c r="F61" s="787"/>
      <c r="G61" s="787"/>
      <c r="H61" s="787"/>
      <c r="I61" s="411"/>
      <c r="J61" s="710">
        <f t="shared" si="2"/>
        <v>0</v>
      </c>
      <c r="K61" s="788">
        <f>C61+J61</f>
        <v>0</v>
      </c>
    </row>
    <row r="62" spans="1:11" s="1399" customFormat="1" ht="12" customHeight="1" x14ac:dyDescent="0.2">
      <c r="A62" s="1398" t="s">
        <v>182</v>
      </c>
      <c r="B62" s="1288" t="s">
        <v>427</v>
      </c>
      <c r="C62" s="1484">
        <f>'KV_9.1.sz.mell'!C62</f>
        <v>0</v>
      </c>
      <c r="D62" s="787"/>
      <c r="E62" s="787"/>
      <c r="F62" s="787"/>
      <c r="G62" s="787"/>
      <c r="H62" s="787"/>
      <c r="I62" s="411"/>
      <c r="J62" s="710">
        <f t="shared" si="2"/>
        <v>0</v>
      </c>
      <c r="K62" s="788">
        <f>C62+J62</f>
        <v>0</v>
      </c>
    </row>
    <row r="63" spans="1:11" s="1399" customFormat="1" ht="12" customHeight="1" x14ac:dyDescent="0.2">
      <c r="A63" s="1398" t="s">
        <v>231</v>
      </c>
      <c r="B63" s="1288" t="s">
        <v>305</v>
      </c>
      <c r="C63" s="1484">
        <f>'KV_9.1.sz.mell'!C63</f>
        <v>0</v>
      </c>
      <c r="D63" s="787"/>
      <c r="E63" s="787"/>
      <c r="F63" s="787"/>
      <c r="G63" s="787"/>
      <c r="H63" s="787"/>
      <c r="I63" s="411"/>
      <c r="J63" s="710">
        <f t="shared" si="2"/>
        <v>0</v>
      </c>
      <c r="K63" s="788">
        <f>C63+J63</f>
        <v>0</v>
      </c>
    </row>
    <row r="64" spans="1:11" s="1399" customFormat="1" ht="12" customHeight="1" thickBot="1" x14ac:dyDescent="0.25">
      <c r="A64" s="1400" t="s">
        <v>303</v>
      </c>
      <c r="B64" s="1293" t="s">
        <v>306</v>
      </c>
      <c r="C64" s="1484">
        <f>'KV_9.1.sz.mell'!C64</f>
        <v>0</v>
      </c>
      <c r="D64" s="787"/>
      <c r="E64" s="787"/>
      <c r="F64" s="787"/>
      <c r="G64" s="787"/>
      <c r="H64" s="787"/>
      <c r="I64" s="411"/>
      <c r="J64" s="710">
        <f t="shared" si="2"/>
        <v>0</v>
      </c>
      <c r="K64" s="788">
        <f>C64+J64</f>
        <v>0</v>
      </c>
    </row>
    <row r="65" spans="1:11" s="1399" customFormat="1" ht="12" customHeight="1" thickBot="1" x14ac:dyDescent="0.3">
      <c r="A65" s="1311" t="s">
        <v>26</v>
      </c>
      <c r="B65" s="1284" t="s">
        <v>307</v>
      </c>
      <c r="C65" s="726">
        <f>'KV_9.1.sz.mell'!C65</f>
        <v>0</v>
      </c>
      <c r="D65" s="726">
        <f t="shared" ref="D65:K65" si="14">+D8+D15+D22+D29+D37+D49+D55+D60</f>
        <v>0</v>
      </c>
      <c r="E65" s="726">
        <f t="shared" si="14"/>
        <v>0</v>
      </c>
      <c r="F65" s="726">
        <f t="shared" si="14"/>
        <v>0</v>
      </c>
      <c r="G65" s="726">
        <f t="shared" si="14"/>
        <v>0</v>
      </c>
      <c r="H65" s="726">
        <f t="shared" si="14"/>
        <v>0</v>
      </c>
      <c r="I65" s="414">
        <f t="shared" si="14"/>
        <v>0</v>
      </c>
      <c r="J65" s="414">
        <f t="shared" si="14"/>
        <v>0</v>
      </c>
      <c r="K65" s="313">
        <f t="shared" si="14"/>
        <v>0</v>
      </c>
    </row>
    <row r="66" spans="1:11" s="1399" customFormat="1" ht="12" customHeight="1" thickBot="1" x14ac:dyDescent="0.25">
      <c r="A66" s="1403" t="s">
        <v>394</v>
      </c>
      <c r="B66" s="1292" t="s">
        <v>309</v>
      </c>
      <c r="C66" s="725">
        <f>'KV_9.1.sz.mell'!C66</f>
        <v>0</v>
      </c>
      <c r="D66" s="725">
        <f t="shared" ref="D66:K66" si="15">SUM(D67:D69)</f>
        <v>0</v>
      </c>
      <c r="E66" s="725">
        <f t="shared" si="15"/>
        <v>0</v>
      </c>
      <c r="F66" s="725">
        <f t="shared" si="15"/>
        <v>0</v>
      </c>
      <c r="G66" s="725">
        <f t="shared" si="15"/>
        <v>0</v>
      </c>
      <c r="H66" s="725">
        <f t="shared" si="15"/>
        <v>0</v>
      </c>
      <c r="I66" s="407">
        <f t="shared" si="15"/>
        <v>0</v>
      </c>
      <c r="J66" s="407">
        <f t="shared" si="15"/>
        <v>0</v>
      </c>
      <c r="K66" s="307">
        <f t="shared" si="15"/>
        <v>0</v>
      </c>
    </row>
    <row r="67" spans="1:11" s="1399" customFormat="1" ht="12" customHeight="1" x14ac:dyDescent="0.2">
      <c r="A67" s="1397" t="s">
        <v>337</v>
      </c>
      <c r="B67" s="1286" t="s">
        <v>310</v>
      </c>
      <c r="C67" s="1484">
        <f>'KV_9.1.sz.mell'!C67</f>
        <v>0</v>
      </c>
      <c r="D67" s="787"/>
      <c r="E67" s="787"/>
      <c r="F67" s="787"/>
      <c r="G67" s="787"/>
      <c r="H67" s="787"/>
      <c r="I67" s="411"/>
      <c r="J67" s="710">
        <f>D67+E67+F67+G67+H67+I67</f>
        <v>0</v>
      </c>
      <c r="K67" s="788">
        <f>C67+J67</f>
        <v>0</v>
      </c>
    </row>
    <row r="68" spans="1:11" s="1399" customFormat="1" ht="12" customHeight="1" x14ac:dyDescent="0.2">
      <c r="A68" s="1398" t="s">
        <v>346</v>
      </c>
      <c r="B68" s="1288" t="s">
        <v>311</v>
      </c>
      <c r="C68" s="1484">
        <f>'KV_9.1.sz.mell'!C68</f>
        <v>0</v>
      </c>
      <c r="D68" s="787"/>
      <c r="E68" s="787"/>
      <c r="F68" s="787"/>
      <c r="G68" s="787"/>
      <c r="H68" s="787"/>
      <c r="I68" s="411"/>
      <c r="J68" s="710">
        <f>D68+E68+F68+G68+H68+I68</f>
        <v>0</v>
      </c>
      <c r="K68" s="788">
        <f>C68+J68</f>
        <v>0</v>
      </c>
    </row>
    <row r="69" spans="1:11" s="1399" customFormat="1" ht="12" customHeight="1" thickBot="1" x14ac:dyDescent="0.25">
      <c r="A69" s="1401" t="s">
        <v>347</v>
      </c>
      <c r="B69" s="1404" t="s">
        <v>312</v>
      </c>
      <c r="C69" s="1487">
        <f>'KV_9.1.sz.mell'!C69</f>
        <v>0</v>
      </c>
      <c r="D69" s="794"/>
      <c r="E69" s="794"/>
      <c r="F69" s="794"/>
      <c r="G69" s="794"/>
      <c r="H69" s="794"/>
      <c r="I69" s="706"/>
      <c r="J69" s="707">
        <f>D69+E69+F69+G69+H69+I69</f>
        <v>0</v>
      </c>
      <c r="K69" s="795">
        <f>C69+J69</f>
        <v>0</v>
      </c>
    </row>
    <row r="70" spans="1:11" s="1399" customFormat="1" ht="12" customHeight="1" thickBot="1" x14ac:dyDescent="0.25">
      <c r="A70" s="1403" t="s">
        <v>313</v>
      </c>
      <c r="B70" s="1292" t="s">
        <v>314</v>
      </c>
      <c r="C70" s="407">
        <f>'KV_9.1.sz.mell'!C70</f>
        <v>0</v>
      </c>
      <c r="D70" s="407">
        <f t="shared" ref="D70:K70" si="16">SUM(D71:D74)</f>
        <v>0</v>
      </c>
      <c r="E70" s="407">
        <f t="shared" si="16"/>
        <v>0</v>
      </c>
      <c r="F70" s="407">
        <f t="shared" si="16"/>
        <v>0</v>
      </c>
      <c r="G70" s="407">
        <f t="shared" si="16"/>
        <v>0</v>
      </c>
      <c r="H70" s="407">
        <f t="shared" si="16"/>
        <v>0</v>
      </c>
      <c r="I70" s="407">
        <f t="shared" si="16"/>
        <v>0</v>
      </c>
      <c r="J70" s="407">
        <f t="shared" si="16"/>
        <v>0</v>
      </c>
      <c r="K70" s="307">
        <f t="shared" si="16"/>
        <v>0</v>
      </c>
    </row>
    <row r="71" spans="1:11" s="1399" customFormat="1" ht="12" customHeight="1" x14ac:dyDescent="0.2">
      <c r="A71" s="1397" t="s">
        <v>149</v>
      </c>
      <c r="B71" s="1299" t="s">
        <v>315</v>
      </c>
      <c r="C71" s="710">
        <f>'KV_9.1.sz.mell'!C71</f>
        <v>0</v>
      </c>
      <c r="D71" s="411"/>
      <c r="E71" s="411"/>
      <c r="F71" s="411"/>
      <c r="G71" s="411"/>
      <c r="H71" s="411"/>
      <c r="I71" s="411"/>
      <c r="J71" s="710">
        <f>D71+E71+F71+G71+H71+I71</f>
        <v>0</v>
      </c>
      <c r="K71" s="788">
        <f>C71+J71</f>
        <v>0</v>
      </c>
    </row>
    <row r="72" spans="1:11" s="1399" customFormat="1" ht="12" customHeight="1" x14ac:dyDescent="0.2">
      <c r="A72" s="1398" t="s">
        <v>150</v>
      </c>
      <c r="B72" s="1299" t="s">
        <v>571</v>
      </c>
      <c r="C72" s="710">
        <f>'KV_9.1.sz.mell'!C72</f>
        <v>0</v>
      </c>
      <c r="D72" s="411"/>
      <c r="E72" s="411"/>
      <c r="F72" s="411"/>
      <c r="G72" s="411"/>
      <c r="H72" s="411"/>
      <c r="I72" s="411"/>
      <c r="J72" s="710">
        <f>D72+E72+F72+G72+H72+I72</f>
        <v>0</v>
      </c>
      <c r="K72" s="788">
        <f>C72+J72</f>
        <v>0</v>
      </c>
    </row>
    <row r="73" spans="1:11" s="1399" customFormat="1" ht="12" customHeight="1" x14ac:dyDescent="0.2">
      <c r="A73" s="1398" t="s">
        <v>338</v>
      </c>
      <c r="B73" s="1299" t="s">
        <v>316</v>
      </c>
      <c r="C73" s="710">
        <f>'KV_9.1.sz.mell'!C73</f>
        <v>0</v>
      </c>
      <c r="D73" s="411"/>
      <c r="E73" s="411"/>
      <c r="F73" s="411"/>
      <c r="G73" s="411"/>
      <c r="H73" s="411"/>
      <c r="I73" s="411"/>
      <c r="J73" s="710">
        <f>D73+E73+F73+G73+H73+I73</f>
        <v>0</v>
      </c>
      <c r="K73" s="788">
        <f>C73+J73</f>
        <v>0</v>
      </c>
    </row>
    <row r="74" spans="1:11" s="1399" customFormat="1" ht="12" customHeight="1" thickBot="1" x14ac:dyDescent="0.3">
      <c r="A74" s="1400" t="s">
        <v>339</v>
      </c>
      <c r="B74" s="1300" t="s">
        <v>572</v>
      </c>
      <c r="C74" s="710">
        <f>'KV_9.1.sz.mell'!C74</f>
        <v>0</v>
      </c>
      <c r="D74" s="411"/>
      <c r="E74" s="411"/>
      <c r="F74" s="411"/>
      <c r="G74" s="411"/>
      <c r="H74" s="411"/>
      <c r="I74" s="411"/>
      <c r="J74" s="710">
        <f>D74+E74+F74+G74+H74+I74</f>
        <v>0</v>
      </c>
      <c r="K74" s="788">
        <f>C74+J74</f>
        <v>0</v>
      </c>
    </row>
    <row r="75" spans="1:11" s="1399" customFormat="1" ht="12" customHeight="1" thickBot="1" x14ac:dyDescent="0.25">
      <c r="A75" s="1403" t="s">
        <v>317</v>
      </c>
      <c r="B75" s="1292" t="s">
        <v>318</v>
      </c>
      <c r="C75" s="407">
        <f>'KV_9.1.sz.mell'!C75</f>
        <v>0</v>
      </c>
      <c r="D75" s="407">
        <f t="shared" ref="D75:K75" si="17">SUM(D76:D77)</f>
        <v>0</v>
      </c>
      <c r="E75" s="407">
        <f t="shared" si="17"/>
        <v>0</v>
      </c>
      <c r="F75" s="407">
        <f t="shared" si="17"/>
        <v>0</v>
      </c>
      <c r="G75" s="407">
        <f t="shared" si="17"/>
        <v>0</v>
      </c>
      <c r="H75" s="407">
        <f t="shared" si="17"/>
        <v>0</v>
      </c>
      <c r="I75" s="407">
        <f t="shared" si="17"/>
        <v>0</v>
      </c>
      <c r="J75" s="407">
        <f t="shared" si="17"/>
        <v>0</v>
      </c>
      <c r="K75" s="307">
        <f t="shared" si="17"/>
        <v>0</v>
      </c>
    </row>
    <row r="76" spans="1:11" s="1399" customFormat="1" ht="12" customHeight="1" x14ac:dyDescent="0.2">
      <c r="A76" s="1397" t="s">
        <v>340</v>
      </c>
      <c r="B76" s="1286" t="s">
        <v>319</v>
      </c>
      <c r="C76" s="710">
        <f>'KV_9.1.sz.mell'!C76</f>
        <v>0</v>
      </c>
      <c r="D76" s="411"/>
      <c r="E76" s="411"/>
      <c r="F76" s="411"/>
      <c r="G76" s="411"/>
      <c r="H76" s="411"/>
      <c r="I76" s="411"/>
      <c r="J76" s="710">
        <f>D76+E76+F76+G76+H76+I76</f>
        <v>0</v>
      </c>
      <c r="K76" s="788">
        <f>C76+J76</f>
        <v>0</v>
      </c>
    </row>
    <row r="77" spans="1:11" s="1399" customFormat="1" ht="12" customHeight="1" thickBot="1" x14ac:dyDescent="0.25">
      <c r="A77" s="1400" t="s">
        <v>341</v>
      </c>
      <c r="B77" s="1293" t="s">
        <v>320</v>
      </c>
      <c r="C77" s="710">
        <f>'KV_9.1.sz.mell'!C77</f>
        <v>0</v>
      </c>
      <c r="D77" s="411"/>
      <c r="E77" s="411"/>
      <c r="F77" s="411"/>
      <c r="G77" s="411"/>
      <c r="H77" s="411"/>
      <c r="I77" s="411"/>
      <c r="J77" s="710">
        <f>D77+E77+F77+G77+H77+I77</f>
        <v>0</v>
      </c>
      <c r="K77" s="788">
        <f>C77+J77</f>
        <v>0</v>
      </c>
    </row>
    <row r="78" spans="1:11" s="75" customFormat="1" ht="12" customHeight="1" thickBot="1" x14ac:dyDescent="0.25">
      <c r="A78" s="1403" t="s">
        <v>321</v>
      </c>
      <c r="B78" s="1292" t="s">
        <v>322</v>
      </c>
      <c r="C78" s="407">
        <f>'KV_9.1.sz.mell'!C78</f>
        <v>0</v>
      </c>
      <c r="D78" s="407">
        <f t="shared" ref="D78:K78" si="18">SUM(D79:D81)</f>
        <v>0</v>
      </c>
      <c r="E78" s="407">
        <f t="shared" si="18"/>
        <v>0</v>
      </c>
      <c r="F78" s="407">
        <f t="shared" si="18"/>
        <v>0</v>
      </c>
      <c r="G78" s="407">
        <f t="shared" si="18"/>
        <v>0</v>
      </c>
      <c r="H78" s="407">
        <f t="shared" si="18"/>
        <v>0</v>
      </c>
      <c r="I78" s="407">
        <f t="shared" si="18"/>
        <v>0</v>
      </c>
      <c r="J78" s="407">
        <f t="shared" si="18"/>
        <v>0</v>
      </c>
      <c r="K78" s="307">
        <f t="shared" si="18"/>
        <v>0</v>
      </c>
    </row>
    <row r="79" spans="1:11" s="1399" customFormat="1" ht="12" customHeight="1" x14ac:dyDescent="0.2">
      <c r="A79" s="1397" t="s">
        <v>342</v>
      </c>
      <c r="B79" s="1286" t="s">
        <v>323</v>
      </c>
      <c r="C79" s="710">
        <f>'KV_9.1.sz.mell'!C79</f>
        <v>0</v>
      </c>
      <c r="D79" s="411"/>
      <c r="E79" s="411"/>
      <c r="F79" s="411"/>
      <c r="G79" s="411"/>
      <c r="H79" s="411"/>
      <c r="I79" s="411"/>
      <c r="J79" s="710">
        <f>D79+E79+F79+G79+H79+I79</f>
        <v>0</v>
      </c>
      <c r="K79" s="788">
        <f>C79+J79</f>
        <v>0</v>
      </c>
    </row>
    <row r="80" spans="1:11" s="1399" customFormat="1" ht="12" customHeight="1" x14ac:dyDescent="0.2">
      <c r="A80" s="1398" t="s">
        <v>343</v>
      </c>
      <c r="B80" s="1288" t="s">
        <v>324</v>
      </c>
      <c r="C80" s="710">
        <f>'KV_9.1.sz.mell'!C80</f>
        <v>0</v>
      </c>
      <c r="D80" s="411"/>
      <c r="E80" s="411"/>
      <c r="F80" s="411"/>
      <c r="G80" s="411"/>
      <c r="H80" s="411"/>
      <c r="I80" s="411"/>
      <c r="J80" s="710">
        <f>D80+E80+F80+G80+H80+I80</f>
        <v>0</v>
      </c>
      <c r="K80" s="788">
        <f>C80+J80</f>
        <v>0</v>
      </c>
    </row>
    <row r="81" spans="1:11" s="1399" customFormat="1" ht="12" customHeight="1" thickBot="1" x14ac:dyDescent="0.3">
      <c r="A81" s="1400" t="s">
        <v>344</v>
      </c>
      <c r="B81" s="1405" t="s">
        <v>764</v>
      </c>
      <c r="C81" s="710">
        <f>'KV_9.1.sz.mell'!C81</f>
        <v>0</v>
      </c>
      <c r="D81" s="411"/>
      <c r="E81" s="411"/>
      <c r="F81" s="411"/>
      <c r="G81" s="411"/>
      <c r="H81" s="411"/>
      <c r="I81" s="411"/>
      <c r="J81" s="710">
        <f>D81+E81+F81+G81+H81+I81</f>
        <v>0</v>
      </c>
      <c r="K81" s="788">
        <f>C81+J81</f>
        <v>0</v>
      </c>
    </row>
    <row r="82" spans="1:11" s="1399" customFormat="1" ht="12" customHeight="1" thickBot="1" x14ac:dyDescent="0.25">
      <c r="A82" s="1403" t="s">
        <v>325</v>
      </c>
      <c r="B82" s="1292" t="s">
        <v>345</v>
      </c>
      <c r="C82" s="407">
        <f>'KV_9.1.sz.mell'!C82</f>
        <v>0</v>
      </c>
      <c r="D82" s="407">
        <f t="shared" ref="D82:K82" si="19">SUM(D83:D86)</f>
        <v>0</v>
      </c>
      <c r="E82" s="407">
        <f t="shared" si="19"/>
        <v>0</v>
      </c>
      <c r="F82" s="407">
        <f t="shared" si="19"/>
        <v>0</v>
      </c>
      <c r="G82" s="407">
        <f t="shared" si="19"/>
        <v>0</v>
      </c>
      <c r="H82" s="407">
        <f t="shared" si="19"/>
        <v>0</v>
      </c>
      <c r="I82" s="407">
        <f t="shared" si="19"/>
        <v>0</v>
      </c>
      <c r="J82" s="407">
        <f t="shared" si="19"/>
        <v>0</v>
      </c>
      <c r="K82" s="307">
        <f t="shared" si="19"/>
        <v>0</v>
      </c>
    </row>
    <row r="83" spans="1:11" s="1399" customFormat="1" ht="12" customHeight="1" x14ac:dyDescent="0.2">
      <c r="A83" s="1406" t="s">
        <v>326</v>
      </c>
      <c r="B83" s="1286" t="s">
        <v>327</v>
      </c>
      <c r="C83" s="710">
        <f>'KV_9.1.sz.mell'!C83</f>
        <v>0</v>
      </c>
      <c r="D83" s="411"/>
      <c r="E83" s="411"/>
      <c r="F83" s="411"/>
      <c r="G83" s="411"/>
      <c r="H83" s="411"/>
      <c r="I83" s="411"/>
      <c r="J83" s="710">
        <f t="shared" ref="J83:J88" si="20">D83+E83+F83+G83+H83+I83</f>
        <v>0</v>
      </c>
      <c r="K83" s="788">
        <f t="shared" ref="K83:K88" si="21">C83+J83</f>
        <v>0</v>
      </c>
    </row>
    <row r="84" spans="1:11" s="1399" customFormat="1" ht="12" customHeight="1" x14ac:dyDescent="0.2">
      <c r="A84" s="1407" t="s">
        <v>328</v>
      </c>
      <c r="B84" s="1288" t="s">
        <v>329</v>
      </c>
      <c r="C84" s="710">
        <f>'KV_9.1.sz.mell'!C84</f>
        <v>0</v>
      </c>
      <c r="D84" s="411"/>
      <c r="E84" s="411"/>
      <c r="F84" s="411"/>
      <c r="G84" s="411"/>
      <c r="H84" s="411"/>
      <c r="I84" s="411"/>
      <c r="J84" s="710">
        <f t="shared" si="20"/>
        <v>0</v>
      </c>
      <c r="K84" s="788">
        <f t="shared" si="21"/>
        <v>0</v>
      </c>
    </row>
    <row r="85" spans="1:11" s="1399" customFormat="1" ht="12" customHeight="1" x14ac:dyDescent="0.2">
      <c r="A85" s="1407" t="s">
        <v>330</v>
      </c>
      <c r="B85" s="1288" t="s">
        <v>331</v>
      </c>
      <c r="C85" s="710">
        <f>'KV_9.1.sz.mell'!C85</f>
        <v>0</v>
      </c>
      <c r="D85" s="411"/>
      <c r="E85" s="411"/>
      <c r="F85" s="411"/>
      <c r="G85" s="411"/>
      <c r="H85" s="411"/>
      <c r="I85" s="411"/>
      <c r="J85" s="710">
        <f t="shared" si="20"/>
        <v>0</v>
      </c>
      <c r="K85" s="788">
        <f t="shared" si="21"/>
        <v>0</v>
      </c>
    </row>
    <row r="86" spans="1:11" s="75" customFormat="1" ht="12" customHeight="1" thickBot="1" x14ac:dyDescent="0.25">
      <c r="A86" s="1408" t="s">
        <v>332</v>
      </c>
      <c r="B86" s="1293" t="s">
        <v>333</v>
      </c>
      <c r="C86" s="710">
        <f>'KV_9.1.sz.mell'!C86</f>
        <v>0</v>
      </c>
      <c r="D86" s="411"/>
      <c r="E86" s="411"/>
      <c r="F86" s="411"/>
      <c r="G86" s="411"/>
      <c r="H86" s="411"/>
      <c r="I86" s="411"/>
      <c r="J86" s="710">
        <f t="shared" si="20"/>
        <v>0</v>
      </c>
      <c r="K86" s="788">
        <f t="shared" si="21"/>
        <v>0</v>
      </c>
    </row>
    <row r="87" spans="1:11" s="75" customFormat="1" ht="12" customHeight="1" thickBot="1" x14ac:dyDescent="0.25">
      <c r="A87" s="1403" t="s">
        <v>334</v>
      </c>
      <c r="B87" s="1292" t="s">
        <v>475</v>
      </c>
      <c r="C87" s="407">
        <f>'KV_9.1.sz.mell'!C87</f>
        <v>0</v>
      </c>
      <c r="D87" s="475"/>
      <c r="E87" s="475"/>
      <c r="F87" s="475"/>
      <c r="G87" s="475"/>
      <c r="H87" s="475"/>
      <c r="I87" s="475"/>
      <c r="J87" s="407">
        <f t="shared" si="20"/>
        <v>0</v>
      </c>
      <c r="K87" s="307">
        <f t="shared" si="21"/>
        <v>0</v>
      </c>
    </row>
    <row r="88" spans="1:11" s="75" customFormat="1" ht="12" customHeight="1" thickBot="1" x14ac:dyDescent="0.25">
      <c r="A88" s="1403" t="s">
        <v>507</v>
      </c>
      <c r="B88" s="1292" t="s">
        <v>335</v>
      </c>
      <c r="C88" s="407">
        <f>'KV_9.1.sz.mell'!C88</f>
        <v>0</v>
      </c>
      <c r="D88" s="475"/>
      <c r="E88" s="475"/>
      <c r="F88" s="475"/>
      <c r="G88" s="475"/>
      <c r="H88" s="475"/>
      <c r="I88" s="475"/>
      <c r="J88" s="407">
        <f t="shared" si="20"/>
        <v>0</v>
      </c>
      <c r="K88" s="307">
        <f t="shared" si="21"/>
        <v>0</v>
      </c>
    </row>
    <row r="89" spans="1:11" s="75" customFormat="1" ht="12" customHeight="1" thickBot="1" x14ac:dyDescent="0.25">
      <c r="A89" s="1403" t="s">
        <v>508</v>
      </c>
      <c r="B89" s="1292" t="s">
        <v>478</v>
      </c>
      <c r="C89" s="414">
        <f>'KV_9.1.sz.mell'!C89</f>
        <v>0</v>
      </c>
      <c r="D89" s="414">
        <f t="shared" ref="D89:K89" si="22">+D66+D70+D75+D78+D82+D88+D87</f>
        <v>0</v>
      </c>
      <c r="E89" s="414">
        <f t="shared" si="22"/>
        <v>0</v>
      </c>
      <c r="F89" s="414">
        <f t="shared" si="22"/>
        <v>0</v>
      </c>
      <c r="G89" s="414">
        <f t="shared" si="22"/>
        <v>0</v>
      </c>
      <c r="H89" s="414">
        <f t="shared" si="22"/>
        <v>0</v>
      </c>
      <c r="I89" s="414">
        <f t="shared" si="22"/>
        <v>0</v>
      </c>
      <c r="J89" s="414">
        <f t="shared" si="22"/>
        <v>0</v>
      </c>
      <c r="K89" s="313">
        <f t="shared" si="22"/>
        <v>0</v>
      </c>
    </row>
    <row r="90" spans="1:11" s="75" customFormat="1" ht="12" customHeight="1" thickBot="1" x14ac:dyDescent="0.25">
      <c r="A90" s="1409" t="s">
        <v>509</v>
      </c>
      <c r="B90" s="1305" t="s">
        <v>510</v>
      </c>
      <c r="C90" s="414">
        <f>'KV_9.1.sz.mell'!C90</f>
        <v>0</v>
      </c>
      <c r="D90" s="414">
        <f t="shared" ref="D90:K90" si="23">+D65+D89</f>
        <v>0</v>
      </c>
      <c r="E90" s="414">
        <f t="shared" si="23"/>
        <v>0</v>
      </c>
      <c r="F90" s="414">
        <f t="shared" si="23"/>
        <v>0</v>
      </c>
      <c r="G90" s="414">
        <f t="shared" si="23"/>
        <v>0</v>
      </c>
      <c r="H90" s="414">
        <f t="shared" si="23"/>
        <v>0</v>
      </c>
      <c r="I90" s="414">
        <f t="shared" si="23"/>
        <v>0</v>
      </c>
      <c r="J90" s="414">
        <f t="shared" si="23"/>
        <v>0</v>
      </c>
      <c r="K90" s="313">
        <f t="shared" si="23"/>
        <v>0</v>
      </c>
    </row>
    <row r="91" spans="1:11" s="1399" customFormat="1" ht="15.15" customHeight="1" thickBot="1" x14ac:dyDescent="0.3">
      <c r="A91" s="1410"/>
      <c r="B91" s="1411"/>
      <c r="C91" s="372"/>
      <c r="D91" s="372"/>
      <c r="E91" s="372"/>
      <c r="F91" s="372"/>
      <c r="G91" s="372"/>
    </row>
    <row r="92" spans="1:11" s="1396" customFormat="1" ht="16.5" customHeight="1" thickBot="1" x14ac:dyDescent="0.3">
      <c r="A92" s="1726" t="s">
        <v>57</v>
      </c>
      <c r="B92" s="1727"/>
      <c r="C92" s="1727"/>
      <c r="D92" s="1727"/>
      <c r="E92" s="1727"/>
      <c r="F92" s="1727"/>
      <c r="G92" s="1727"/>
      <c r="H92" s="1727"/>
      <c r="I92" s="1727"/>
      <c r="J92" s="1727"/>
      <c r="K92" s="1728"/>
    </row>
    <row r="93" spans="1:11" s="1412" customFormat="1" ht="12" customHeight="1" thickBot="1" x14ac:dyDescent="0.3">
      <c r="A93" s="1281" t="s">
        <v>18</v>
      </c>
      <c r="B93" s="1313" t="s">
        <v>514</v>
      </c>
      <c r="C93" s="797">
        <f>'KV_9.1.sz.mell'!C93</f>
        <v>0</v>
      </c>
      <c r="D93" s="797">
        <f t="shared" ref="D93:K93" si="24">+D94+D95+D96+D97+D98+D111</f>
        <v>0</v>
      </c>
      <c r="E93" s="797">
        <f t="shared" si="24"/>
        <v>0</v>
      </c>
      <c r="F93" s="797">
        <f t="shared" si="24"/>
        <v>0</v>
      </c>
      <c r="G93" s="797">
        <f t="shared" si="24"/>
        <v>0</v>
      </c>
      <c r="H93" s="797">
        <f t="shared" si="24"/>
        <v>0</v>
      </c>
      <c r="I93" s="406">
        <f t="shared" si="24"/>
        <v>0</v>
      </c>
      <c r="J93" s="406">
        <f t="shared" si="24"/>
        <v>0</v>
      </c>
      <c r="K93" s="306">
        <f t="shared" si="24"/>
        <v>0</v>
      </c>
    </row>
    <row r="94" spans="1:11" ht="12" customHeight="1" x14ac:dyDescent="0.25">
      <c r="A94" s="1413" t="s">
        <v>98</v>
      </c>
      <c r="B94" s="1261" t="s">
        <v>49</v>
      </c>
      <c r="C94" s="1488">
        <f>'KV_9.1.sz.mell'!C94</f>
        <v>0</v>
      </c>
      <c r="D94" s="798"/>
      <c r="E94" s="798"/>
      <c r="F94" s="798"/>
      <c r="G94" s="798"/>
      <c r="H94" s="798"/>
      <c r="I94" s="508"/>
      <c r="J94" s="715">
        <f t="shared" ref="J94:J113" si="25">D94+E94+F94+G94+H94+I94</f>
        <v>0</v>
      </c>
      <c r="K94" s="799">
        <f t="shared" ref="K94:K113" si="26">C94+J94</f>
        <v>0</v>
      </c>
    </row>
    <row r="95" spans="1:11" ht="12" customHeight="1" x14ac:dyDescent="0.25">
      <c r="A95" s="1398" t="s">
        <v>99</v>
      </c>
      <c r="B95" s="1263" t="s">
        <v>183</v>
      </c>
      <c r="C95" s="717">
        <f>'KV_9.1.sz.mell'!C95</f>
        <v>0</v>
      </c>
      <c r="D95" s="408"/>
      <c r="E95" s="408"/>
      <c r="F95" s="408"/>
      <c r="G95" s="408"/>
      <c r="H95" s="408"/>
      <c r="I95" s="408"/>
      <c r="J95" s="717">
        <f t="shared" si="25"/>
        <v>0</v>
      </c>
      <c r="K95" s="785">
        <f t="shared" si="26"/>
        <v>0</v>
      </c>
    </row>
    <row r="96" spans="1:11" ht="12" customHeight="1" x14ac:dyDescent="0.25">
      <c r="A96" s="1398" t="s">
        <v>100</v>
      </c>
      <c r="B96" s="1263" t="s">
        <v>140</v>
      </c>
      <c r="C96" s="719">
        <f>'KV_9.1.sz.mell'!C96</f>
        <v>0</v>
      </c>
      <c r="D96" s="410"/>
      <c r="E96" s="410"/>
      <c r="F96" s="410"/>
      <c r="G96" s="410"/>
      <c r="H96" s="408"/>
      <c r="I96" s="410"/>
      <c r="J96" s="719">
        <f t="shared" si="25"/>
        <v>0</v>
      </c>
      <c r="K96" s="786">
        <f t="shared" si="26"/>
        <v>0</v>
      </c>
    </row>
    <row r="97" spans="1:11" ht="12" customHeight="1" x14ac:dyDescent="0.25">
      <c r="A97" s="1398" t="s">
        <v>101</v>
      </c>
      <c r="B97" s="1315" t="s">
        <v>184</v>
      </c>
      <c r="C97" s="719">
        <f>'KV_9.1.sz.mell'!C97</f>
        <v>0</v>
      </c>
      <c r="D97" s="410"/>
      <c r="E97" s="410"/>
      <c r="F97" s="410"/>
      <c r="G97" s="410"/>
      <c r="H97" s="410"/>
      <c r="I97" s="410"/>
      <c r="J97" s="719">
        <f t="shared" si="25"/>
        <v>0</v>
      </c>
      <c r="K97" s="786">
        <f t="shared" si="26"/>
        <v>0</v>
      </c>
    </row>
    <row r="98" spans="1:11" ht="12" customHeight="1" x14ac:dyDescent="0.25">
      <c r="A98" s="1398" t="s">
        <v>112</v>
      </c>
      <c r="B98" s="1316" t="s">
        <v>185</v>
      </c>
      <c r="C98" s="719">
        <f>'KV_9.1.sz.mell'!C98</f>
        <v>0</v>
      </c>
      <c r="D98" s="410"/>
      <c r="E98" s="410"/>
      <c r="F98" s="410"/>
      <c r="G98" s="410"/>
      <c r="H98" s="410"/>
      <c r="I98" s="410"/>
      <c r="J98" s="719">
        <f t="shared" si="25"/>
        <v>0</v>
      </c>
      <c r="K98" s="786">
        <f t="shared" si="26"/>
        <v>0</v>
      </c>
    </row>
    <row r="99" spans="1:11" ht="12" customHeight="1" x14ac:dyDescent="0.25">
      <c r="A99" s="1398" t="s">
        <v>102</v>
      </c>
      <c r="B99" s="1263" t="s">
        <v>511</v>
      </c>
      <c r="C99" s="719">
        <f>'KV_9.1.sz.mell'!C99</f>
        <v>0</v>
      </c>
      <c r="D99" s="410"/>
      <c r="E99" s="410"/>
      <c r="F99" s="410"/>
      <c r="G99" s="410"/>
      <c r="H99" s="410"/>
      <c r="I99" s="410"/>
      <c r="J99" s="719">
        <f t="shared" si="25"/>
        <v>0</v>
      </c>
      <c r="K99" s="786">
        <f t="shared" si="26"/>
        <v>0</v>
      </c>
    </row>
    <row r="100" spans="1:11" ht="12" customHeight="1" x14ac:dyDescent="0.2">
      <c r="A100" s="1398" t="s">
        <v>103</v>
      </c>
      <c r="B100" s="1318" t="s">
        <v>441</v>
      </c>
      <c r="C100" s="719">
        <f>'KV_9.1.sz.mell'!C100</f>
        <v>0</v>
      </c>
      <c r="D100" s="410"/>
      <c r="E100" s="410"/>
      <c r="F100" s="410"/>
      <c r="G100" s="410"/>
      <c r="H100" s="410"/>
      <c r="I100" s="410"/>
      <c r="J100" s="719">
        <f t="shared" si="25"/>
        <v>0</v>
      </c>
      <c r="K100" s="786">
        <f t="shared" si="26"/>
        <v>0</v>
      </c>
    </row>
    <row r="101" spans="1:11" ht="12" customHeight="1" x14ac:dyDescent="0.2">
      <c r="A101" s="1398" t="s">
        <v>113</v>
      </c>
      <c r="B101" s="1318" t="s">
        <v>440</v>
      </c>
      <c r="C101" s="719">
        <f>'KV_9.1.sz.mell'!C101</f>
        <v>0</v>
      </c>
      <c r="D101" s="410"/>
      <c r="E101" s="410"/>
      <c r="F101" s="410"/>
      <c r="G101" s="410"/>
      <c r="H101" s="410"/>
      <c r="I101" s="410"/>
      <c r="J101" s="719">
        <f t="shared" si="25"/>
        <v>0</v>
      </c>
      <c r="K101" s="786">
        <f t="shared" si="26"/>
        <v>0</v>
      </c>
    </row>
    <row r="102" spans="1:11" ht="12" customHeight="1" x14ac:dyDescent="0.2">
      <c r="A102" s="1398" t="s">
        <v>114</v>
      </c>
      <c r="B102" s="1318" t="s">
        <v>351</v>
      </c>
      <c r="C102" s="719">
        <f>'KV_9.1.sz.mell'!C102</f>
        <v>0</v>
      </c>
      <c r="D102" s="410"/>
      <c r="E102" s="410"/>
      <c r="F102" s="410"/>
      <c r="G102" s="410"/>
      <c r="H102" s="410"/>
      <c r="I102" s="410"/>
      <c r="J102" s="719">
        <f t="shared" si="25"/>
        <v>0</v>
      </c>
      <c r="K102" s="786">
        <f t="shared" si="26"/>
        <v>0</v>
      </c>
    </row>
    <row r="103" spans="1:11" ht="12" customHeight="1" x14ac:dyDescent="0.25">
      <c r="A103" s="1398" t="s">
        <v>115</v>
      </c>
      <c r="B103" s="1319" t="s">
        <v>352</v>
      </c>
      <c r="C103" s="719">
        <f>'KV_9.1.sz.mell'!C103</f>
        <v>0</v>
      </c>
      <c r="D103" s="410"/>
      <c r="E103" s="410"/>
      <c r="F103" s="410"/>
      <c r="G103" s="410"/>
      <c r="H103" s="410"/>
      <c r="I103" s="410"/>
      <c r="J103" s="719">
        <f t="shared" si="25"/>
        <v>0</v>
      </c>
      <c r="K103" s="786">
        <f t="shared" si="26"/>
        <v>0</v>
      </c>
    </row>
    <row r="104" spans="1:11" ht="12" customHeight="1" x14ac:dyDescent="0.25">
      <c r="A104" s="1398" t="s">
        <v>116</v>
      </c>
      <c r="B104" s="1319" t="s">
        <v>353</v>
      </c>
      <c r="C104" s="719">
        <f>'KV_9.1.sz.mell'!C104</f>
        <v>0</v>
      </c>
      <c r="D104" s="410"/>
      <c r="E104" s="410"/>
      <c r="F104" s="410"/>
      <c r="G104" s="410"/>
      <c r="H104" s="410"/>
      <c r="I104" s="410"/>
      <c r="J104" s="719">
        <f t="shared" si="25"/>
        <v>0</v>
      </c>
      <c r="K104" s="786">
        <f t="shared" si="26"/>
        <v>0</v>
      </c>
    </row>
    <row r="105" spans="1:11" ht="12" customHeight="1" x14ac:dyDescent="0.2">
      <c r="A105" s="1398" t="s">
        <v>118</v>
      </c>
      <c r="B105" s="1318" t="s">
        <v>354</v>
      </c>
      <c r="C105" s="719">
        <f>'KV_9.1.sz.mell'!C105</f>
        <v>0</v>
      </c>
      <c r="D105" s="410"/>
      <c r="E105" s="410"/>
      <c r="F105" s="410"/>
      <c r="G105" s="410"/>
      <c r="H105" s="410"/>
      <c r="I105" s="410"/>
      <c r="J105" s="719">
        <f t="shared" si="25"/>
        <v>0</v>
      </c>
      <c r="K105" s="786">
        <f t="shared" si="26"/>
        <v>0</v>
      </c>
    </row>
    <row r="106" spans="1:11" ht="12" customHeight="1" x14ac:dyDescent="0.2">
      <c r="A106" s="1398" t="s">
        <v>186</v>
      </c>
      <c r="B106" s="1318" t="s">
        <v>355</v>
      </c>
      <c r="C106" s="719">
        <f>'KV_9.1.sz.mell'!C106</f>
        <v>0</v>
      </c>
      <c r="D106" s="410"/>
      <c r="E106" s="410"/>
      <c r="F106" s="410"/>
      <c r="G106" s="410"/>
      <c r="H106" s="410"/>
      <c r="I106" s="410"/>
      <c r="J106" s="719">
        <f t="shared" si="25"/>
        <v>0</v>
      </c>
      <c r="K106" s="786">
        <f t="shared" si="26"/>
        <v>0</v>
      </c>
    </row>
    <row r="107" spans="1:11" ht="12" customHeight="1" x14ac:dyDescent="0.25">
      <c r="A107" s="1398" t="s">
        <v>349</v>
      </c>
      <c r="B107" s="1319" t="s">
        <v>356</v>
      </c>
      <c r="C107" s="719">
        <f>'KV_9.1.sz.mell'!C107</f>
        <v>0</v>
      </c>
      <c r="D107" s="410"/>
      <c r="E107" s="410"/>
      <c r="F107" s="410"/>
      <c r="G107" s="410"/>
      <c r="H107" s="410"/>
      <c r="I107" s="410"/>
      <c r="J107" s="719">
        <f t="shared" si="25"/>
        <v>0</v>
      </c>
      <c r="K107" s="786">
        <f t="shared" si="26"/>
        <v>0</v>
      </c>
    </row>
    <row r="108" spans="1:11" ht="12" customHeight="1" x14ac:dyDescent="0.25">
      <c r="A108" s="1414" t="s">
        <v>350</v>
      </c>
      <c r="B108" s="1317" t="s">
        <v>357</v>
      </c>
      <c r="C108" s="719">
        <f>'KV_9.1.sz.mell'!C108</f>
        <v>0</v>
      </c>
      <c r="D108" s="410"/>
      <c r="E108" s="410"/>
      <c r="F108" s="410"/>
      <c r="G108" s="410"/>
      <c r="H108" s="410"/>
      <c r="I108" s="410"/>
      <c r="J108" s="719">
        <f t="shared" si="25"/>
        <v>0</v>
      </c>
      <c r="K108" s="786">
        <f t="shared" si="26"/>
        <v>0</v>
      </c>
    </row>
    <row r="109" spans="1:11" ht="12" customHeight="1" x14ac:dyDescent="0.25">
      <c r="A109" s="1398" t="s">
        <v>438</v>
      </c>
      <c r="B109" s="1317" t="s">
        <v>358</v>
      </c>
      <c r="C109" s="719">
        <f>'KV_9.1.sz.mell'!C109</f>
        <v>0</v>
      </c>
      <c r="D109" s="410"/>
      <c r="E109" s="410"/>
      <c r="F109" s="410"/>
      <c r="G109" s="410"/>
      <c r="H109" s="410"/>
      <c r="I109" s="410"/>
      <c r="J109" s="719">
        <f t="shared" si="25"/>
        <v>0</v>
      </c>
      <c r="K109" s="786">
        <f t="shared" si="26"/>
        <v>0</v>
      </c>
    </row>
    <row r="110" spans="1:11" ht="12" customHeight="1" x14ac:dyDescent="0.25">
      <c r="A110" s="1398" t="s">
        <v>439</v>
      </c>
      <c r="B110" s="1319" t="s">
        <v>359</v>
      </c>
      <c r="C110" s="717">
        <f>'KV_9.1.sz.mell'!C110</f>
        <v>0</v>
      </c>
      <c r="D110" s="408"/>
      <c r="E110" s="408"/>
      <c r="F110" s="408"/>
      <c r="G110" s="408"/>
      <c r="H110" s="408"/>
      <c r="I110" s="408"/>
      <c r="J110" s="717">
        <f t="shared" si="25"/>
        <v>0</v>
      </c>
      <c r="K110" s="785">
        <f t="shared" si="26"/>
        <v>0</v>
      </c>
    </row>
    <row r="111" spans="1:11" ht="12" customHeight="1" x14ac:dyDescent="0.25">
      <c r="A111" s="1398" t="s">
        <v>443</v>
      </c>
      <c r="B111" s="1315" t="s">
        <v>50</v>
      </c>
      <c r="C111" s="717">
        <f>'KV_9.1.sz.mell'!C111</f>
        <v>0</v>
      </c>
      <c r="D111" s="408"/>
      <c r="E111" s="408"/>
      <c r="F111" s="408"/>
      <c r="G111" s="408"/>
      <c r="H111" s="408"/>
      <c r="I111" s="408"/>
      <c r="J111" s="717">
        <f t="shared" si="25"/>
        <v>0</v>
      </c>
      <c r="K111" s="785">
        <f t="shared" si="26"/>
        <v>0</v>
      </c>
    </row>
    <row r="112" spans="1:11" ht="12" customHeight="1" x14ac:dyDescent="0.25">
      <c r="A112" s="1400" t="s">
        <v>444</v>
      </c>
      <c r="B112" s="1263" t="s">
        <v>512</v>
      </c>
      <c r="C112" s="719">
        <f>'KV_9.1.sz.mell'!C112</f>
        <v>0</v>
      </c>
      <c r="D112" s="410"/>
      <c r="E112" s="410"/>
      <c r="F112" s="410"/>
      <c r="G112" s="410"/>
      <c r="H112" s="410"/>
      <c r="I112" s="410"/>
      <c r="J112" s="719">
        <f t="shared" si="25"/>
        <v>0</v>
      </c>
      <c r="K112" s="786">
        <f t="shared" si="26"/>
        <v>0</v>
      </c>
    </row>
    <row r="113" spans="1:11" ht="12" customHeight="1" thickBot="1" x14ac:dyDescent="0.3">
      <c r="A113" s="1401" t="s">
        <v>445</v>
      </c>
      <c r="B113" s="1415" t="s">
        <v>513</v>
      </c>
      <c r="C113" s="721">
        <f>'KV_9.1.sz.mell'!C113</f>
        <v>0</v>
      </c>
      <c r="D113" s="509"/>
      <c r="E113" s="509"/>
      <c r="F113" s="509"/>
      <c r="G113" s="509"/>
      <c r="H113" s="509"/>
      <c r="I113" s="509"/>
      <c r="J113" s="721">
        <f t="shared" si="25"/>
        <v>0</v>
      </c>
      <c r="K113" s="800">
        <f t="shared" si="26"/>
        <v>0</v>
      </c>
    </row>
    <row r="114" spans="1:11" ht="12" customHeight="1" thickBot="1" x14ac:dyDescent="0.3">
      <c r="A114" s="1311" t="s">
        <v>19</v>
      </c>
      <c r="B114" s="1359" t="s">
        <v>360</v>
      </c>
      <c r="C114" s="407">
        <f>'KV_9.1.sz.mell'!C114</f>
        <v>0</v>
      </c>
      <c r="D114" s="407">
        <f t="shared" ref="D114:K114" si="27">+D115+D117+D119</f>
        <v>0</v>
      </c>
      <c r="E114" s="407">
        <f t="shared" si="27"/>
        <v>0</v>
      </c>
      <c r="F114" s="407">
        <f t="shared" si="27"/>
        <v>0</v>
      </c>
      <c r="G114" s="407">
        <f t="shared" si="27"/>
        <v>0</v>
      </c>
      <c r="H114" s="407">
        <f t="shared" si="27"/>
        <v>0</v>
      </c>
      <c r="I114" s="407">
        <f t="shared" si="27"/>
        <v>0</v>
      </c>
      <c r="J114" s="407">
        <f t="shared" si="27"/>
        <v>0</v>
      </c>
      <c r="K114" s="307">
        <f t="shared" si="27"/>
        <v>0</v>
      </c>
    </row>
    <row r="115" spans="1:11" ht="12" customHeight="1" x14ac:dyDescent="0.25">
      <c r="A115" s="1397" t="s">
        <v>104</v>
      </c>
      <c r="B115" s="1263" t="s">
        <v>230</v>
      </c>
      <c r="C115" s="699">
        <f>'KV_9.1.sz.mell'!C115</f>
        <v>0</v>
      </c>
      <c r="D115" s="409"/>
      <c r="E115" s="409"/>
      <c r="F115" s="409"/>
      <c r="G115" s="409"/>
      <c r="H115" s="409"/>
      <c r="I115" s="409"/>
      <c r="J115" s="699">
        <f t="shared" ref="J115:J127" si="28">D115+E115+F115+G115+H115+I115</f>
        <v>0</v>
      </c>
      <c r="K115" s="421">
        <f t="shared" ref="K115:K127" si="29">C115+J115</f>
        <v>0</v>
      </c>
    </row>
    <row r="116" spans="1:11" ht="12" customHeight="1" x14ac:dyDescent="0.25">
      <c r="A116" s="1397" t="s">
        <v>105</v>
      </c>
      <c r="B116" s="1268" t="s">
        <v>364</v>
      </c>
      <c r="C116" s="699">
        <f>'KV_9.1.sz.mell'!C116</f>
        <v>0</v>
      </c>
      <c r="D116" s="409"/>
      <c r="E116" s="409"/>
      <c r="F116" s="409"/>
      <c r="G116" s="409"/>
      <c r="H116" s="409"/>
      <c r="I116" s="409"/>
      <c r="J116" s="699">
        <f t="shared" si="28"/>
        <v>0</v>
      </c>
      <c r="K116" s="421">
        <f t="shared" si="29"/>
        <v>0</v>
      </c>
    </row>
    <row r="117" spans="1:11" ht="12" customHeight="1" x14ac:dyDescent="0.25">
      <c r="A117" s="1397" t="s">
        <v>106</v>
      </c>
      <c r="B117" s="1268" t="s">
        <v>187</v>
      </c>
      <c r="C117" s="717">
        <f>'KV_9.1.sz.mell'!C117</f>
        <v>0</v>
      </c>
      <c r="D117" s="408"/>
      <c r="E117" s="408"/>
      <c r="F117" s="408"/>
      <c r="G117" s="408"/>
      <c r="H117" s="408"/>
      <c r="I117" s="408"/>
      <c r="J117" s="717">
        <f t="shared" si="28"/>
        <v>0</v>
      </c>
      <c r="K117" s="785">
        <f t="shared" si="29"/>
        <v>0</v>
      </c>
    </row>
    <row r="118" spans="1:11" ht="12" customHeight="1" x14ac:dyDescent="0.25">
      <c r="A118" s="1397" t="s">
        <v>107</v>
      </c>
      <c r="B118" s="1268" t="s">
        <v>365</v>
      </c>
      <c r="C118" s="717">
        <f>'KV_9.1.sz.mell'!C118</f>
        <v>0</v>
      </c>
      <c r="D118" s="408"/>
      <c r="E118" s="408"/>
      <c r="F118" s="408"/>
      <c r="G118" s="408"/>
      <c r="H118" s="408"/>
      <c r="I118" s="408"/>
      <c r="J118" s="717">
        <f t="shared" si="28"/>
        <v>0</v>
      </c>
      <c r="K118" s="785">
        <f t="shared" si="29"/>
        <v>0</v>
      </c>
    </row>
    <row r="119" spans="1:11" ht="12" customHeight="1" x14ac:dyDescent="0.25">
      <c r="A119" s="1397" t="s">
        <v>108</v>
      </c>
      <c r="B119" s="1291" t="s">
        <v>232</v>
      </c>
      <c r="C119" s="717">
        <f>'KV_9.1.sz.mell'!C119</f>
        <v>0</v>
      </c>
      <c r="D119" s="408"/>
      <c r="E119" s="408"/>
      <c r="F119" s="408"/>
      <c r="G119" s="408"/>
      <c r="H119" s="408"/>
      <c r="I119" s="408"/>
      <c r="J119" s="717">
        <f t="shared" si="28"/>
        <v>0</v>
      </c>
      <c r="K119" s="785">
        <f t="shared" si="29"/>
        <v>0</v>
      </c>
    </row>
    <row r="120" spans="1:11" ht="12" customHeight="1" x14ac:dyDescent="0.25">
      <c r="A120" s="1397" t="s">
        <v>117</v>
      </c>
      <c r="B120" s="1289" t="s">
        <v>428</v>
      </c>
      <c r="C120" s="717">
        <f>'KV_9.1.sz.mell'!C120</f>
        <v>0</v>
      </c>
      <c r="D120" s="408"/>
      <c r="E120" s="408"/>
      <c r="F120" s="408"/>
      <c r="G120" s="408"/>
      <c r="H120" s="408"/>
      <c r="I120" s="408"/>
      <c r="J120" s="717">
        <f t="shared" si="28"/>
        <v>0</v>
      </c>
      <c r="K120" s="785">
        <f t="shared" si="29"/>
        <v>0</v>
      </c>
    </row>
    <row r="121" spans="1:11" ht="12" customHeight="1" x14ac:dyDescent="0.25">
      <c r="A121" s="1397" t="s">
        <v>119</v>
      </c>
      <c r="B121" s="1322" t="s">
        <v>370</v>
      </c>
      <c r="C121" s="717">
        <f>'KV_9.1.sz.mell'!C121</f>
        <v>0</v>
      </c>
      <c r="D121" s="408"/>
      <c r="E121" s="408"/>
      <c r="F121" s="408"/>
      <c r="G121" s="408"/>
      <c r="H121" s="408"/>
      <c r="I121" s="408"/>
      <c r="J121" s="717">
        <f t="shared" si="28"/>
        <v>0</v>
      </c>
      <c r="K121" s="785">
        <f t="shared" si="29"/>
        <v>0</v>
      </c>
    </row>
    <row r="122" spans="1:11" ht="12" customHeight="1" x14ac:dyDescent="0.25">
      <c r="A122" s="1397" t="s">
        <v>188</v>
      </c>
      <c r="B122" s="1319" t="s">
        <v>353</v>
      </c>
      <c r="C122" s="717">
        <f>'KV_9.1.sz.mell'!C122</f>
        <v>0</v>
      </c>
      <c r="D122" s="408"/>
      <c r="E122" s="408"/>
      <c r="F122" s="408"/>
      <c r="G122" s="408"/>
      <c r="H122" s="408"/>
      <c r="I122" s="408"/>
      <c r="J122" s="717">
        <f t="shared" si="28"/>
        <v>0</v>
      </c>
      <c r="K122" s="785">
        <f t="shared" si="29"/>
        <v>0</v>
      </c>
    </row>
    <row r="123" spans="1:11" ht="12" customHeight="1" x14ac:dyDescent="0.25">
      <c r="A123" s="1397" t="s">
        <v>189</v>
      </c>
      <c r="B123" s="1319" t="s">
        <v>369</v>
      </c>
      <c r="C123" s="717">
        <f>'KV_9.1.sz.mell'!C123</f>
        <v>0</v>
      </c>
      <c r="D123" s="408"/>
      <c r="E123" s="408"/>
      <c r="F123" s="408"/>
      <c r="G123" s="408"/>
      <c r="H123" s="408"/>
      <c r="I123" s="408"/>
      <c r="J123" s="717">
        <f t="shared" si="28"/>
        <v>0</v>
      </c>
      <c r="K123" s="785">
        <f t="shared" si="29"/>
        <v>0</v>
      </c>
    </row>
    <row r="124" spans="1:11" ht="12" customHeight="1" x14ac:dyDescent="0.25">
      <c r="A124" s="1397" t="s">
        <v>190</v>
      </c>
      <c r="B124" s="1319" t="s">
        <v>368</v>
      </c>
      <c r="C124" s="717">
        <f>'KV_9.1.sz.mell'!C124</f>
        <v>0</v>
      </c>
      <c r="D124" s="408"/>
      <c r="E124" s="408"/>
      <c r="F124" s="408"/>
      <c r="G124" s="408"/>
      <c r="H124" s="408"/>
      <c r="I124" s="408"/>
      <c r="J124" s="717">
        <f t="shared" si="28"/>
        <v>0</v>
      </c>
      <c r="K124" s="785">
        <f t="shared" si="29"/>
        <v>0</v>
      </c>
    </row>
    <row r="125" spans="1:11" ht="12" customHeight="1" x14ac:dyDescent="0.25">
      <c r="A125" s="1397" t="s">
        <v>361</v>
      </c>
      <c r="B125" s="1319" t="s">
        <v>356</v>
      </c>
      <c r="C125" s="717">
        <f>'KV_9.1.sz.mell'!C125</f>
        <v>0</v>
      </c>
      <c r="D125" s="408"/>
      <c r="E125" s="408"/>
      <c r="F125" s="408"/>
      <c r="G125" s="408"/>
      <c r="H125" s="408"/>
      <c r="I125" s="408"/>
      <c r="J125" s="717">
        <f t="shared" si="28"/>
        <v>0</v>
      </c>
      <c r="K125" s="785">
        <f t="shared" si="29"/>
        <v>0</v>
      </c>
    </row>
    <row r="126" spans="1:11" ht="12" customHeight="1" x14ac:dyDescent="0.25">
      <c r="A126" s="1397" t="s">
        <v>362</v>
      </c>
      <c r="B126" s="1319" t="s">
        <v>367</v>
      </c>
      <c r="C126" s="717">
        <f>'KV_9.1.sz.mell'!C126</f>
        <v>0</v>
      </c>
      <c r="D126" s="408"/>
      <c r="E126" s="408"/>
      <c r="F126" s="408"/>
      <c r="G126" s="408"/>
      <c r="H126" s="408"/>
      <c r="I126" s="408"/>
      <c r="J126" s="717">
        <f t="shared" si="28"/>
        <v>0</v>
      </c>
      <c r="K126" s="785">
        <f t="shared" si="29"/>
        <v>0</v>
      </c>
    </row>
    <row r="127" spans="1:11" ht="12" customHeight="1" thickBot="1" x14ac:dyDescent="0.3">
      <c r="A127" s="1414" t="s">
        <v>363</v>
      </c>
      <c r="B127" s="1319" t="s">
        <v>366</v>
      </c>
      <c r="C127" s="719">
        <f>'KV_9.1.sz.mell'!C127</f>
        <v>0</v>
      </c>
      <c r="D127" s="410"/>
      <c r="E127" s="410"/>
      <c r="F127" s="410"/>
      <c r="G127" s="410"/>
      <c r="H127" s="410"/>
      <c r="I127" s="410"/>
      <c r="J127" s="719">
        <f t="shared" si="28"/>
        <v>0</v>
      </c>
      <c r="K127" s="786">
        <f t="shared" si="29"/>
        <v>0</v>
      </c>
    </row>
    <row r="128" spans="1:11" ht="12" customHeight="1" thickBot="1" x14ac:dyDescent="0.3">
      <c r="A128" s="1311" t="s">
        <v>20</v>
      </c>
      <c r="B128" s="1269" t="s">
        <v>448</v>
      </c>
      <c r="C128" s="407">
        <f>'KV_9.1.sz.mell'!C128</f>
        <v>0</v>
      </c>
      <c r="D128" s="407">
        <f t="shared" ref="D128:K128" si="30">+D93+D114</f>
        <v>0</v>
      </c>
      <c r="E128" s="407">
        <f t="shared" si="30"/>
        <v>0</v>
      </c>
      <c r="F128" s="407">
        <f t="shared" si="30"/>
        <v>0</v>
      </c>
      <c r="G128" s="407">
        <f t="shared" si="30"/>
        <v>0</v>
      </c>
      <c r="H128" s="407">
        <f t="shared" si="30"/>
        <v>0</v>
      </c>
      <c r="I128" s="407">
        <f t="shared" si="30"/>
        <v>0</v>
      </c>
      <c r="J128" s="407">
        <f t="shared" si="30"/>
        <v>0</v>
      </c>
      <c r="K128" s="307">
        <f t="shared" si="30"/>
        <v>0</v>
      </c>
    </row>
    <row r="129" spans="1:11" ht="12" customHeight="1" thickBot="1" x14ac:dyDescent="0.3">
      <c r="A129" s="1311" t="s">
        <v>21</v>
      </c>
      <c r="B129" s="1269" t="s">
        <v>449</v>
      </c>
      <c r="C129" s="407">
        <f>'KV_9.1.sz.mell'!C129</f>
        <v>0</v>
      </c>
      <c r="D129" s="407">
        <f t="shared" ref="D129:K129" si="31">+D130+D131+D132</f>
        <v>0</v>
      </c>
      <c r="E129" s="407">
        <f t="shared" si="31"/>
        <v>0</v>
      </c>
      <c r="F129" s="407">
        <f t="shared" si="31"/>
        <v>0</v>
      </c>
      <c r="G129" s="407">
        <f t="shared" si="31"/>
        <v>0</v>
      </c>
      <c r="H129" s="407">
        <f t="shared" si="31"/>
        <v>0</v>
      </c>
      <c r="I129" s="407">
        <f t="shared" si="31"/>
        <v>0</v>
      </c>
      <c r="J129" s="407">
        <f t="shared" si="31"/>
        <v>0</v>
      </c>
      <c r="K129" s="307">
        <f t="shared" si="31"/>
        <v>0</v>
      </c>
    </row>
    <row r="130" spans="1:11" s="1412" customFormat="1" ht="12" customHeight="1" x14ac:dyDescent="0.25">
      <c r="A130" s="1397" t="s">
        <v>268</v>
      </c>
      <c r="B130" s="1267" t="s">
        <v>517</v>
      </c>
      <c r="C130" s="717">
        <f>'KV_9.1.sz.mell'!C130</f>
        <v>0</v>
      </c>
      <c r="D130" s="408"/>
      <c r="E130" s="408"/>
      <c r="F130" s="408"/>
      <c r="G130" s="408"/>
      <c r="H130" s="408"/>
      <c r="I130" s="408"/>
      <c r="J130" s="717">
        <f>D130+E130+F130+G130+H130+I130</f>
        <v>0</v>
      </c>
      <c r="K130" s="785">
        <f>C130+J130</f>
        <v>0</v>
      </c>
    </row>
    <row r="131" spans="1:11" ht="12" customHeight="1" x14ac:dyDescent="0.25">
      <c r="A131" s="1397" t="s">
        <v>269</v>
      </c>
      <c r="B131" s="1267" t="s">
        <v>457</v>
      </c>
      <c r="C131" s="717">
        <f>'KV_9.1.sz.mell'!C131</f>
        <v>0</v>
      </c>
      <c r="D131" s="408"/>
      <c r="E131" s="408"/>
      <c r="F131" s="408"/>
      <c r="G131" s="408"/>
      <c r="H131" s="408"/>
      <c r="I131" s="408"/>
      <c r="J131" s="717">
        <f>D131+E131+F131+G131+H131+I131</f>
        <v>0</v>
      </c>
      <c r="K131" s="785">
        <f>C131+J131</f>
        <v>0</v>
      </c>
    </row>
    <row r="132" spans="1:11" ht="12" customHeight="1" thickBot="1" x14ac:dyDescent="0.3">
      <c r="A132" s="1414" t="s">
        <v>270</v>
      </c>
      <c r="B132" s="1264" t="s">
        <v>516</v>
      </c>
      <c r="C132" s="717">
        <f>'KV_9.1.sz.mell'!C132</f>
        <v>0</v>
      </c>
      <c r="D132" s="408"/>
      <c r="E132" s="408"/>
      <c r="F132" s="408"/>
      <c r="G132" s="408"/>
      <c r="H132" s="408"/>
      <c r="I132" s="408"/>
      <c r="J132" s="717">
        <f>D132+E132+F132+G132+H132+I132</f>
        <v>0</v>
      </c>
      <c r="K132" s="785">
        <f>C132+J132</f>
        <v>0</v>
      </c>
    </row>
    <row r="133" spans="1:11" ht="12" customHeight="1" thickBot="1" x14ac:dyDescent="0.3">
      <c r="A133" s="1311" t="s">
        <v>22</v>
      </c>
      <c r="B133" s="1269" t="s">
        <v>450</v>
      </c>
      <c r="C133" s="407">
        <f>'KV_9.1.sz.mell'!C133</f>
        <v>0</v>
      </c>
      <c r="D133" s="407">
        <f t="shared" ref="D133:K133" si="32">+D134+D135+D136+D137+D138+D139</f>
        <v>0</v>
      </c>
      <c r="E133" s="407">
        <f t="shared" si="32"/>
        <v>0</v>
      </c>
      <c r="F133" s="407">
        <f t="shared" si="32"/>
        <v>0</v>
      </c>
      <c r="G133" s="407">
        <f t="shared" si="32"/>
        <v>0</v>
      </c>
      <c r="H133" s="407">
        <f t="shared" si="32"/>
        <v>0</v>
      </c>
      <c r="I133" s="407">
        <f t="shared" si="32"/>
        <v>0</v>
      </c>
      <c r="J133" s="407">
        <f t="shared" si="32"/>
        <v>0</v>
      </c>
      <c r="K133" s="307">
        <f t="shared" si="32"/>
        <v>0</v>
      </c>
    </row>
    <row r="134" spans="1:11" ht="12" customHeight="1" x14ac:dyDescent="0.25">
      <c r="A134" s="1397" t="s">
        <v>91</v>
      </c>
      <c r="B134" s="1267" t="s">
        <v>459</v>
      </c>
      <c r="C134" s="717">
        <f>'KV_9.1.sz.mell'!C134</f>
        <v>0</v>
      </c>
      <c r="D134" s="408"/>
      <c r="E134" s="408"/>
      <c r="F134" s="408"/>
      <c r="G134" s="408"/>
      <c r="H134" s="408"/>
      <c r="I134" s="408"/>
      <c r="J134" s="717">
        <f t="shared" ref="J134:J139" si="33">D134+E134+F134+G134+H134+I134</f>
        <v>0</v>
      </c>
      <c r="K134" s="785">
        <f t="shared" ref="K134:K139" si="34">C134+J134</f>
        <v>0</v>
      </c>
    </row>
    <row r="135" spans="1:11" ht="12" customHeight="1" x14ac:dyDescent="0.25">
      <c r="A135" s="1397" t="s">
        <v>92</v>
      </c>
      <c r="B135" s="1267" t="s">
        <v>451</v>
      </c>
      <c r="C135" s="717">
        <f>'KV_9.1.sz.mell'!C135</f>
        <v>0</v>
      </c>
      <c r="D135" s="408"/>
      <c r="E135" s="408"/>
      <c r="F135" s="408"/>
      <c r="G135" s="408"/>
      <c r="H135" s="408"/>
      <c r="I135" s="408"/>
      <c r="J135" s="717">
        <f t="shared" si="33"/>
        <v>0</v>
      </c>
      <c r="K135" s="785">
        <f t="shared" si="34"/>
        <v>0</v>
      </c>
    </row>
    <row r="136" spans="1:11" ht="12" customHeight="1" x14ac:dyDescent="0.25">
      <c r="A136" s="1397" t="s">
        <v>93</v>
      </c>
      <c r="B136" s="1267" t="s">
        <v>452</v>
      </c>
      <c r="C136" s="717">
        <f>'KV_9.1.sz.mell'!C136</f>
        <v>0</v>
      </c>
      <c r="D136" s="408"/>
      <c r="E136" s="408"/>
      <c r="F136" s="408"/>
      <c r="G136" s="408"/>
      <c r="H136" s="408"/>
      <c r="I136" s="408"/>
      <c r="J136" s="717">
        <f t="shared" si="33"/>
        <v>0</v>
      </c>
      <c r="K136" s="785">
        <f t="shared" si="34"/>
        <v>0</v>
      </c>
    </row>
    <row r="137" spans="1:11" ht="12" customHeight="1" x14ac:dyDescent="0.25">
      <c r="A137" s="1397" t="s">
        <v>175</v>
      </c>
      <c r="B137" s="1267" t="s">
        <v>515</v>
      </c>
      <c r="C137" s="717">
        <f>'KV_9.1.sz.mell'!C137</f>
        <v>0</v>
      </c>
      <c r="D137" s="408"/>
      <c r="E137" s="408"/>
      <c r="F137" s="408"/>
      <c r="G137" s="408"/>
      <c r="H137" s="408"/>
      <c r="I137" s="408"/>
      <c r="J137" s="717">
        <f t="shared" si="33"/>
        <v>0</v>
      </c>
      <c r="K137" s="785">
        <f t="shared" si="34"/>
        <v>0</v>
      </c>
    </row>
    <row r="138" spans="1:11" ht="12" customHeight="1" x14ac:dyDescent="0.25">
      <c r="A138" s="1397" t="s">
        <v>176</v>
      </c>
      <c r="B138" s="1267" t="s">
        <v>454</v>
      </c>
      <c r="C138" s="717">
        <f>'KV_9.1.sz.mell'!C138</f>
        <v>0</v>
      </c>
      <c r="D138" s="408"/>
      <c r="E138" s="408"/>
      <c r="F138" s="408"/>
      <c r="G138" s="408"/>
      <c r="H138" s="408"/>
      <c r="I138" s="408"/>
      <c r="J138" s="717">
        <f t="shared" si="33"/>
        <v>0</v>
      </c>
      <c r="K138" s="785">
        <f t="shared" si="34"/>
        <v>0</v>
      </c>
    </row>
    <row r="139" spans="1:11" s="1412" customFormat="1" ht="12" customHeight="1" thickBot="1" x14ac:dyDescent="0.3">
      <c r="A139" s="1414" t="s">
        <v>177</v>
      </c>
      <c r="B139" s="1264" t="s">
        <v>455</v>
      </c>
      <c r="C139" s="717">
        <f>'KV_9.1.sz.mell'!C139</f>
        <v>0</v>
      </c>
      <c r="D139" s="408"/>
      <c r="E139" s="408"/>
      <c r="F139" s="408"/>
      <c r="G139" s="408"/>
      <c r="H139" s="408"/>
      <c r="I139" s="408"/>
      <c r="J139" s="717">
        <f t="shared" si="33"/>
        <v>0</v>
      </c>
      <c r="K139" s="785">
        <f t="shared" si="34"/>
        <v>0</v>
      </c>
    </row>
    <row r="140" spans="1:11" ht="12" customHeight="1" thickBot="1" x14ac:dyDescent="0.3">
      <c r="A140" s="1311" t="s">
        <v>23</v>
      </c>
      <c r="B140" s="1269" t="s">
        <v>541</v>
      </c>
      <c r="C140" s="414">
        <f>'KV_9.1.sz.mell'!C140</f>
        <v>0</v>
      </c>
      <c r="D140" s="414">
        <f t="shared" ref="D140:K140" si="35">+D141+D142+D144+D145+D143</f>
        <v>0</v>
      </c>
      <c r="E140" s="414">
        <f t="shared" si="35"/>
        <v>0</v>
      </c>
      <c r="F140" s="414">
        <f t="shared" si="35"/>
        <v>0</v>
      </c>
      <c r="G140" s="414">
        <f t="shared" si="35"/>
        <v>0</v>
      </c>
      <c r="H140" s="414">
        <f t="shared" si="35"/>
        <v>0</v>
      </c>
      <c r="I140" s="414">
        <f t="shared" si="35"/>
        <v>0</v>
      </c>
      <c r="J140" s="414">
        <f t="shared" si="35"/>
        <v>0</v>
      </c>
      <c r="K140" s="313">
        <f t="shared" si="35"/>
        <v>0</v>
      </c>
    </row>
    <row r="141" spans="1:11" x14ac:dyDescent="0.25">
      <c r="A141" s="1397" t="s">
        <v>94</v>
      </c>
      <c r="B141" s="1267" t="s">
        <v>371</v>
      </c>
      <c r="C141" s="717">
        <f>'KV_9.1.sz.mell'!C141</f>
        <v>0</v>
      </c>
      <c r="D141" s="408"/>
      <c r="E141" s="408"/>
      <c r="F141" s="408"/>
      <c r="G141" s="408"/>
      <c r="H141" s="408"/>
      <c r="I141" s="408"/>
      <c r="J141" s="717">
        <f>D141+E141+F141+G141+H141+I141</f>
        <v>0</v>
      </c>
      <c r="K141" s="785">
        <f>C141+J141</f>
        <v>0</v>
      </c>
    </row>
    <row r="142" spans="1:11" ht="12" customHeight="1" x14ac:dyDescent="0.25">
      <c r="A142" s="1397" t="s">
        <v>95</v>
      </c>
      <c r="B142" s="1267" t="s">
        <v>372</v>
      </c>
      <c r="C142" s="717">
        <f>'KV_9.1.sz.mell'!C142</f>
        <v>0</v>
      </c>
      <c r="D142" s="408"/>
      <c r="E142" s="408"/>
      <c r="F142" s="408"/>
      <c r="G142" s="408"/>
      <c r="H142" s="408"/>
      <c r="I142" s="408"/>
      <c r="J142" s="717">
        <f>D142+E142+F142+G142+H142+I142</f>
        <v>0</v>
      </c>
      <c r="K142" s="785">
        <f>C142+J142</f>
        <v>0</v>
      </c>
    </row>
    <row r="143" spans="1:11" ht="12" customHeight="1" x14ac:dyDescent="0.25">
      <c r="A143" s="1397" t="s">
        <v>288</v>
      </c>
      <c r="B143" s="1267" t="s">
        <v>540</v>
      </c>
      <c r="C143" s="717">
        <f>'KV_9.1.sz.mell'!C143</f>
        <v>0</v>
      </c>
      <c r="D143" s="408"/>
      <c r="E143" s="408"/>
      <c r="F143" s="408"/>
      <c r="G143" s="408"/>
      <c r="H143" s="408"/>
      <c r="I143" s="408"/>
      <c r="J143" s="717">
        <f>D143+E143+F143+G143+H143+I143</f>
        <v>0</v>
      </c>
      <c r="K143" s="785">
        <f>C143+J143</f>
        <v>0</v>
      </c>
    </row>
    <row r="144" spans="1:11" s="1412" customFormat="1" ht="12" customHeight="1" x14ac:dyDescent="0.25">
      <c r="A144" s="1397" t="s">
        <v>289</v>
      </c>
      <c r="B144" s="1267" t="s">
        <v>464</v>
      </c>
      <c r="C144" s="717">
        <f>'KV_9.1.sz.mell'!C144</f>
        <v>0</v>
      </c>
      <c r="D144" s="408"/>
      <c r="E144" s="408"/>
      <c r="F144" s="408"/>
      <c r="G144" s="408"/>
      <c r="H144" s="408"/>
      <c r="I144" s="408"/>
      <c r="J144" s="717">
        <f>D144+E144+F144+G144+H144+I144</f>
        <v>0</v>
      </c>
      <c r="K144" s="785">
        <f>C144+J144</f>
        <v>0</v>
      </c>
    </row>
    <row r="145" spans="1:11" s="1412" customFormat="1" ht="12" customHeight="1" thickBot="1" x14ac:dyDescent="0.3">
      <c r="A145" s="1414" t="s">
        <v>290</v>
      </c>
      <c r="B145" s="1264" t="s">
        <v>390</v>
      </c>
      <c r="C145" s="717">
        <f>'KV_9.1.sz.mell'!C145</f>
        <v>0</v>
      </c>
      <c r="D145" s="408"/>
      <c r="E145" s="408"/>
      <c r="F145" s="408"/>
      <c r="G145" s="408"/>
      <c r="H145" s="408"/>
      <c r="I145" s="408"/>
      <c r="J145" s="717">
        <f>D145+E145+F145+G145+H145+I145</f>
        <v>0</v>
      </c>
      <c r="K145" s="785">
        <f>C145+J145</f>
        <v>0</v>
      </c>
    </row>
    <row r="146" spans="1:11" s="1412" customFormat="1" ht="12" customHeight="1" thickBot="1" x14ac:dyDescent="0.3">
      <c r="A146" s="1311" t="s">
        <v>24</v>
      </c>
      <c r="B146" s="1269" t="s">
        <v>465</v>
      </c>
      <c r="C146" s="511">
        <f>'KV_9.1.sz.mell'!C146</f>
        <v>0</v>
      </c>
      <c r="D146" s="511">
        <f t="shared" ref="D146:K146" si="36">+D147+D148+D149+D150+D151</f>
        <v>0</v>
      </c>
      <c r="E146" s="511">
        <f t="shared" si="36"/>
        <v>0</v>
      </c>
      <c r="F146" s="511">
        <f t="shared" si="36"/>
        <v>0</v>
      </c>
      <c r="G146" s="511">
        <f t="shared" si="36"/>
        <v>0</v>
      </c>
      <c r="H146" s="511">
        <f t="shared" si="36"/>
        <v>0</v>
      </c>
      <c r="I146" s="511">
        <f t="shared" si="36"/>
        <v>0</v>
      </c>
      <c r="J146" s="511">
        <f t="shared" si="36"/>
        <v>0</v>
      </c>
      <c r="K146" s="316">
        <f t="shared" si="36"/>
        <v>0</v>
      </c>
    </row>
    <row r="147" spans="1:11" s="1412" customFormat="1" ht="12" customHeight="1" x14ac:dyDescent="0.25">
      <c r="A147" s="1397" t="s">
        <v>96</v>
      </c>
      <c r="B147" s="1267" t="s">
        <v>460</v>
      </c>
      <c r="C147" s="717">
        <f>'KV_9.1.sz.mell'!C147</f>
        <v>0</v>
      </c>
      <c r="D147" s="408"/>
      <c r="E147" s="408"/>
      <c r="F147" s="408"/>
      <c r="G147" s="408"/>
      <c r="H147" s="408"/>
      <c r="I147" s="408"/>
      <c r="J147" s="717">
        <f t="shared" ref="J147:J153" si="37">D147+E147+F147+G147+H147+I147</f>
        <v>0</v>
      </c>
      <c r="K147" s="785">
        <f t="shared" ref="K147:K153" si="38">C147+J147</f>
        <v>0</v>
      </c>
    </row>
    <row r="148" spans="1:11" s="1412" customFormat="1" ht="12" customHeight="1" x14ac:dyDescent="0.25">
      <c r="A148" s="1397" t="s">
        <v>97</v>
      </c>
      <c r="B148" s="1267" t="s">
        <v>467</v>
      </c>
      <c r="C148" s="717">
        <f>'KV_9.1.sz.mell'!C148</f>
        <v>0</v>
      </c>
      <c r="D148" s="408"/>
      <c r="E148" s="408"/>
      <c r="F148" s="408"/>
      <c r="G148" s="408"/>
      <c r="H148" s="408"/>
      <c r="I148" s="408"/>
      <c r="J148" s="717">
        <f t="shared" si="37"/>
        <v>0</v>
      </c>
      <c r="K148" s="785">
        <f t="shared" si="38"/>
        <v>0</v>
      </c>
    </row>
    <row r="149" spans="1:11" s="1412" customFormat="1" ht="12" customHeight="1" x14ac:dyDescent="0.25">
      <c r="A149" s="1397" t="s">
        <v>300</v>
      </c>
      <c r="B149" s="1267" t="s">
        <v>462</v>
      </c>
      <c r="C149" s="717">
        <f>'KV_9.1.sz.mell'!C149</f>
        <v>0</v>
      </c>
      <c r="D149" s="408"/>
      <c r="E149" s="408"/>
      <c r="F149" s="408"/>
      <c r="G149" s="408"/>
      <c r="H149" s="408"/>
      <c r="I149" s="408"/>
      <c r="J149" s="717">
        <f t="shared" si="37"/>
        <v>0</v>
      </c>
      <c r="K149" s="785">
        <f t="shared" si="38"/>
        <v>0</v>
      </c>
    </row>
    <row r="150" spans="1:11" s="1412" customFormat="1" ht="12" customHeight="1" x14ac:dyDescent="0.25">
      <c r="A150" s="1397" t="s">
        <v>301</v>
      </c>
      <c r="B150" s="1267" t="s">
        <v>518</v>
      </c>
      <c r="C150" s="717">
        <f>'KV_9.1.sz.mell'!C150</f>
        <v>0</v>
      </c>
      <c r="D150" s="408"/>
      <c r="E150" s="408"/>
      <c r="F150" s="408"/>
      <c r="G150" s="408"/>
      <c r="H150" s="408"/>
      <c r="I150" s="408"/>
      <c r="J150" s="717">
        <f t="shared" si="37"/>
        <v>0</v>
      </c>
      <c r="K150" s="785">
        <f t="shared" si="38"/>
        <v>0</v>
      </c>
    </row>
    <row r="151" spans="1:11" ht="12.75" customHeight="1" thickBot="1" x14ac:dyDescent="0.3">
      <c r="A151" s="1414" t="s">
        <v>466</v>
      </c>
      <c r="B151" s="1264" t="s">
        <v>469</v>
      </c>
      <c r="C151" s="719">
        <f>'KV_9.1.sz.mell'!C151</f>
        <v>0</v>
      </c>
      <c r="D151" s="410"/>
      <c r="E151" s="410"/>
      <c r="F151" s="410"/>
      <c r="G151" s="410"/>
      <c r="H151" s="410"/>
      <c r="I151" s="410"/>
      <c r="J151" s="719">
        <f t="shared" si="37"/>
        <v>0</v>
      </c>
      <c r="K151" s="786">
        <f t="shared" si="38"/>
        <v>0</v>
      </c>
    </row>
    <row r="152" spans="1:11" ht="12.75" customHeight="1" thickBot="1" x14ac:dyDescent="0.3">
      <c r="A152" s="1416" t="s">
        <v>25</v>
      </c>
      <c r="B152" s="1269" t="s">
        <v>470</v>
      </c>
      <c r="C152" s="511">
        <f>'KV_9.1.sz.mell'!C152</f>
        <v>0</v>
      </c>
      <c r="D152" s="512"/>
      <c r="E152" s="512"/>
      <c r="F152" s="512"/>
      <c r="G152" s="512"/>
      <c r="H152" s="512"/>
      <c r="I152" s="512"/>
      <c r="J152" s="511">
        <f t="shared" si="37"/>
        <v>0</v>
      </c>
      <c r="K152" s="316">
        <f t="shared" si="38"/>
        <v>0</v>
      </c>
    </row>
    <row r="153" spans="1:11" ht="12.75" customHeight="1" thickBot="1" x14ac:dyDescent="0.3">
      <c r="A153" s="1416" t="s">
        <v>26</v>
      </c>
      <c r="B153" s="1269" t="s">
        <v>471</v>
      </c>
      <c r="C153" s="511">
        <f>'KV_9.1.sz.mell'!C153</f>
        <v>0</v>
      </c>
      <c r="D153" s="512"/>
      <c r="E153" s="512"/>
      <c r="F153" s="512"/>
      <c r="G153" s="512"/>
      <c r="H153" s="512"/>
      <c r="I153" s="512"/>
      <c r="J153" s="511">
        <f t="shared" si="37"/>
        <v>0</v>
      </c>
      <c r="K153" s="316">
        <f t="shared" si="38"/>
        <v>0</v>
      </c>
    </row>
    <row r="154" spans="1:11" ht="12" customHeight="1" thickBot="1" x14ac:dyDescent="0.3">
      <c r="A154" s="1311" t="s">
        <v>27</v>
      </c>
      <c r="B154" s="1269" t="s">
        <v>473</v>
      </c>
      <c r="C154" s="513">
        <f>'KV_9.1.sz.mell'!C154</f>
        <v>0</v>
      </c>
      <c r="D154" s="513">
        <f t="shared" ref="D154:K154" si="39">+D129+D133+D140+D146+D152+D153</f>
        <v>0</v>
      </c>
      <c r="E154" s="513">
        <f t="shared" si="39"/>
        <v>0</v>
      </c>
      <c r="F154" s="513">
        <f t="shared" si="39"/>
        <v>0</v>
      </c>
      <c r="G154" s="513">
        <f t="shared" si="39"/>
        <v>0</v>
      </c>
      <c r="H154" s="513">
        <f t="shared" si="39"/>
        <v>0</v>
      </c>
      <c r="I154" s="513">
        <f t="shared" si="39"/>
        <v>0</v>
      </c>
      <c r="J154" s="513">
        <f t="shared" si="39"/>
        <v>0</v>
      </c>
      <c r="K154" s="436">
        <f t="shared" si="39"/>
        <v>0</v>
      </c>
    </row>
    <row r="155" spans="1:11" ht="15.15" customHeight="1" thickBot="1" x14ac:dyDescent="0.3">
      <c r="A155" s="1417" t="s">
        <v>28</v>
      </c>
      <c r="B155" s="1324" t="s">
        <v>472</v>
      </c>
      <c r="C155" s="513">
        <f>'KV_9.1.sz.mell'!C155</f>
        <v>0</v>
      </c>
      <c r="D155" s="513">
        <f t="shared" ref="D155:K155" si="40">+D128+D154</f>
        <v>0</v>
      </c>
      <c r="E155" s="513">
        <f t="shared" si="40"/>
        <v>0</v>
      </c>
      <c r="F155" s="513">
        <f t="shared" si="40"/>
        <v>0</v>
      </c>
      <c r="G155" s="513">
        <f t="shared" si="40"/>
        <v>0</v>
      </c>
      <c r="H155" s="513">
        <f t="shared" si="40"/>
        <v>0</v>
      </c>
      <c r="I155" s="513">
        <f t="shared" si="40"/>
        <v>0</v>
      </c>
      <c r="J155" s="513">
        <f t="shared" si="40"/>
        <v>0</v>
      </c>
      <c r="K155" s="436">
        <f t="shared" si="40"/>
        <v>0</v>
      </c>
    </row>
    <row r="156" spans="1:11" ht="13.8" thickBot="1" x14ac:dyDescent="0.3">
      <c r="C156" s="633">
        <f>'KV_9.1.sz.mell'!C156</f>
        <v>0</v>
      </c>
      <c r="D156" s="633"/>
      <c r="E156" s="633"/>
      <c r="F156" s="633"/>
      <c r="G156" s="633"/>
      <c r="H156" s="633"/>
      <c r="I156" s="802"/>
      <c r="J156" s="802"/>
      <c r="K156" s="802">
        <f>K90-K155</f>
        <v>0</v>
      </c>
    </row>
    <row r="157" spans="1:11" ht="15.15" customHeight="1" thickBot="1" x14ac:dyDescent="0.3">
      <c r="A157" s="1278" t="s">
        <v>519</v>
      </c>
      <c r="B157" s="1279"/>
      <c r="C157" s="1489">
        <f>'KV_9.1.sz.mell'!C157</f>
        <v>0</v>
      </c>
      <c r="D157" s="1422"/>
      <c r="E157" s="1422"/>
      <c r="F157" s="1422"/>
      <c r="G157" s="1422"/>
      <c r="H157" s="1422"/>
      <c r="I157" s="1421"/>
      <c r="J157" s="803">
        <f>D157+E157+F157+G157+H157+I157</f>
        <v>0</v>
      </c>
      <c r="K157" s="316">
        <f>C157+J157</f>
        <v>0</v>
      </c>
    </row>
    <row r="158" spans="1:11" ht="14.4" customHeight="1" thickBot="1" x14ac:dyDescent="0.3">
      <c r="A158" s="1278" t="s">
        <v>206</v>
      </c>
      <c r="B158" s="1279"/>
      <c r="C158" s="1489">
        <f>'KV_9.1.sz.mell'!C158</f>
        <v>0</v>
      </c>
      <c r="D158" s="1422"/>
      <c r="E158" s="1422"/>
      <c r="F158" s="1422"/>
      <c r="G158" s="1422"/>
      <c r="H158" s="1422"/>
      <c r="I158" s="1421"/>
      <c r="J158" s="803">
        <f>D158+E158+F158+G158+H158+I158</f>
        <v>0</v>
      </c>
      <c r="K158" s="316">
        <f>C158+J158</f>
        <v>0</v>
      </c>
    </row>
  </sheetData>
  <sheetProtection sheet="1" formatCells="0"/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theme="3"/>
  </sheetPr>
  <dimension ref="A1:K158"/>
  <sheetViews>
    <sheetView zoomScale="120" zoomScaleNormal="120" zoomScaleSheetLayoutView="100" workbookViewId="0">
      <selection activeCell="K174" sqref="K174"/>
    </sheetView>
  </sheetViews>
  <sheetFormatPr defaultColWidth="9.33203125" defaultRowHeight="13.2" x14ac:dyDescent="0.25"/>
  <cols>
    <col min="1" max="1" width="12.44140625" style="1418" customWidth="1"/>
    <col min="2" max="2" width="62" style="1419" customWidth="1"/>
    <col min="3" max="3" width="15.77734375" style="1420" customWidth="1"/>
    <col min="4" max="7" width="14.77734375" style="1420" customWidth="1"/>
    <col min="8" max="9" width="14.77734375" style="42" customWidth="1"/>
    <col min="10" max="11" width="15.77734375" style="42" customWidth="1"/>
    <col min="12" max="16384" width="9.33203125" style="42"/>
  </cols>
  <sheetData>
    <row r="1" spans="1:11" s="783" customFormat="1" ht="16.5" customHeight="1" thickBot="1" x14ac:dyDescent="0.3">
      <c r="A1" s="782"/>
      <c r="B1" s="1716" t="str">
        <f>CONCATENATE("5.1.1. melléklet ",RM_ALAPADATOK!A7," ",RM_ALAPADATOK!B7," ",RM_ALAPADATOK!C7," ",RM_ALAPADATOK!D7," ",RM_ALAPADATOK!E7," ",RM_ALAPADATOK!F7," ",RM_ALAPADATOK!G7," ",RM_ALAPADATOK!H7)</f>
        <v>5.1.1. melléklet a … / 2019 ( ……. ) önkormányzati rendelethez</v>
      </c>
      <c r="C1" s="1717"/>
      <c r="D1" s="1717"/>
      <c r="E1" s="1717"/>
      <c r="F1" s="1717"/>
      <c r="G1" s="1717"/>
      <c r="H1" s="1717"/>
      <c r="I1" s="1717"/>
      <c r="J1" s="1717"/>
      <c r="K1" s="1717"/>
    </row>
    <row r="2" spans="1:11" s="1385" customFormat="1" ht="21.15" customHeight="1" thickBot="1" x14ac:dyDescent="0.3">
      <c r="A2" s="1383" t="s">
        <v>61</v>
      </c>
      <c r="B2" s="1718" t="str">
        <f>CONCATENATE(RM_ALAPADATOK!A3)</f>
        <v>Hidegkút Község Önkormányzata</v>
      </c>
      <c r="C2" s="1719"/>
      <c r="D2" s="1719"/>
      <c r="E2" s="1719"/>
      <c r="F2" s="1719"/>
      <c r="G2" s="1719"/>
      <c r="H2" s="1719"/>
      <c r="I2" s="1720"/>
      <c r="J2" s="1721"/>
      <c r="K2" s="1425" t="s">
        <v>54</v>
      </c>
    </row>
    <row r="3" spans="1:11" s="1385" customFormat="1" ht="23.4" thickBot="1" x14ac:dyDescent="0.3">
      <c r="A3" s="1383" t="s">
        <v>203</v>
      </c>
      <c r="B3" s="1722" t="s">
        <v>707</v>
      </c>
      <c r="C3" s="1723"/>
      <c r="D3" s="1723"/>
      <c r="E3" s="1723"/>
      <c r="F3" s="1723"/>
      <c r="G3" s="1723"/>
      <c r="H3" s="1723"/>
      <c r="I3" s="1724"/>
      <c r="J3" s="1725"/>
      <c r="K3" s="1384" t="s">
        <v>59</v>
      </c>
    </row>
    <row r="4" spans="1:11" s="1390" customFormat="1" ht="15.9" customHeight="1" thickBot="1" x14ac:dyDescent="0.35">
      <c r="A4" s="1386"/>
      <c r="B4" s="1386"/>
      <c r="C4" s="1387"/>
      <c r="D4" s="1387"/>
      <c r="E4" s="1387"/>
      <c r="F4" s="1387"/>
      <c r="G4" s="1387"/>
      <c r="H4" s="1388"/>
      <c r="I4" s="1388"/>
      <c r="J4" s="1388"/>
      <c r="K4" s="1389" t="str">
        <f>CONCATENATE('RM_2.2.sz.mell.'!I2)</f>
        <v>Forintban!</v>
      </c>
    </row>
    <row r="5" spans="1:11" ht="40.5" customHeight="1" thickBot="1" x14ac:dyDescent="0.3">
      <c r="A5" s="1049" t="s">
        <v>205</v>
      </c>
      <c r="B5" s="1391" t="s">
        <v>563</v>
      </c>
      <c r="C5" s="1392" t="str">
        <f>CONCATENATE('RM_1.1.sz.mell.'!C9:K9)</f>
        <v>Eredeti
előirányzat</v>
      </c>
      <c r="D5" s="804" t="str">
        <f>CONCATENATE('RM_1.1.sz.mell.'!D9)</f>
        <v xml:space="preserve">1 . sz. módosítás </v>
      </c>
      <c r="E5" s="804" t="str">
        <f>CONCATENATE('RM_1.1.sz.mell.'!E9)</f>
        <v xml:space="preserve">2 . sz. módosítás </v>
      </c>
      <c r="F5" s="804" t="str">
        <f>CONCATENATE('RM_1.1.sz.mell.'!F9)</f>
        <v xml:space="preserve">… . sz. módosítás </v>
      </c>
      <c r="G5" s="804" t="str">
        <f>CONCATENATE('RM_1.1.sz.mell.'!G9)</f>
        <v xml:space="preserve">… . sz. módosítás </v>
      </c>
      <c r="H5" s="804" t="str">
        <f>CONCATENATE('RM_1.1.sz.mell.'!H9)</f>
        <v xml:space="preserve">… . sz. módosítás </v>
      </c>
      <c r="I5" s="804" t="str">
        <f>CONCATENATE('RM_1.1.sz.mell.'!I9)</f>
        <v xml:space="preserve">… . sz. módosítás </v>
      </c>
      <c r="J5" s="804" t="s">
        <v>760</v>
      </c>
      <c r="K5" s="1393" t="str">
        <f>CONCATENATE('RM_1.1.sz.mell.'!K9)</f>
        <v>1.számú módosítás utáni előirányzat</v>
      </c>
    </row>
    <row r="6" spans="1:11" s="1396" customFormat="1" ht="12.9" customHeight="1" thickBot="1" x14ac:dyDescent="0.3">
      <c r="A6" s="1256" t="s">
        <v>493</v>
      </c>
      <c r="B6" s="1257" t="s">
        <v>494</v>
      </c>
      <c r="C6" s="1394" t="s">
        <v>495</v>
      </c>
      <c r="D6" s="1394" t="s">
        <v>497</v>
      </c>
      <c r="E6" s="1395" t="s">
        <v>496</v>
      </c>
      <c r="F6" s="1395" t="s">
        <v>498</v>
      </c>
      <c r="G6" s="1395" t="s">
        <v>499</v>
      </c>
      <c r="H6" s="1395" t="s">
        <v>500</v>
      </c>
      <c r="I6" s="1395" t="s">
        <v>761</v>
      </c>
      <c r="J6" s="1395" t="s">
        <v>762</v>
      </c>
      <c r="K6" s="784" t="s">
        <v>763</v>
      </c>
    </row>
    <row r="7" spans="1:11" s="1396" customFormat="1" ht="15.9" customHeight="1" thickBot="1" x14ac:dyDescent="0.3">
      <c r="A7" s="1726" t="s">
        <v>56</v>
      </c>
      <c r="B7" s="1727"/>
      <c r="C7" s="1727"/>
      <c r="D7" s="1727"/>
      <c r="E7" s="1727"/>
      <c r="F7" s="1727"/>
      <c r="G7" s="1727"/>
      <c r="H7" s="1727"/>
      <c r="I7" s="1727"/>
      <c r="J7" s="1727"/>
      <c r="K7" s="1728"/>
    </row>
    <row r="8" spans="1:11" s="1396" customFormat="1" ht="12" customHeight="1" thickBot="1" x14ac:dyDescent="0.3">
      <c r="A8" s="1311" t="s">
        <v>18</v>
      </c>
      <c r="B8" s="1284" t="s">
        <v>252</v>
      </c>
      <c r="C8" s="725">
        <f>'KV_9.1.1.sz.mell'!C8</f>
        <v>0</v>
      </c>
      <c r="D8" s="725">
        <f t="shared" ref="D8:I8" si="0">+D9+D10+D11+D12+D13+D14</f>
        <v>0</v>
      </c>
      <c r="E8" s="725">
        <f t="shared" si="0"/>
        <v>0</v>
      </c>
      <c r="F8" s="725">
        <f t="shared" si="0"/>
        <v>0</v>
      </c>
      <c r="G8" s="725">
        <f t="shared" si="0"/>
        <v>0</v>
      </c>
      <c r="H8" s="725">
        <f t="shared" si="0"/>
        <v>0</v>
      </c>
      <c r="I8" s="407">
        <f t="shared" si="0"/>
        <v>0</v>
      </c>
      <c r="J8" s="407">
        <f>+J9+J10+J11+J12+J13+J14</f>
        <v>0</v>
      </c>
      <c r="K8" s="307">
        <f>+K9+K10+K11+K12+K13+K14</f>
        <v>0</v>
      </c>
    </row>
    <row r="9" spans="1:11" s="75" customFormat="1" ht="12" customHeight="1" x14ac:dyDescent="0.2">
      <c r="A9" s="1397" t="s">
        <v>98</v>
      </c>
      <c r="B9" s="1286" t="s">
        <v>253</v>
      </c>
      <c r="C9" s="1475">
        <f>'KV_9.1.1.sz.mell'!C9</f>
        <v>0</v>
      </c>
      <c r="D9" s="722"/>
      <c r="E9" s="722"/>
      <c r="F9" s="722"/>
      <c r="G9" s="722"/>
      <c r="H9" s="722"/>
      <c r="I9" s="409"/>
      <c r="J9" s="699">
        <f>D9+E9+F9+G9+H9+I9</f>
        <v>0</v>
      </c>
      <c r="K9" s="421">
        <f t="shared" ref="K9:K14" si="1">C9+J9</f>
        <v>0</v>
      </c>
    </row>
    <row r="10" spans="1:11" s="1399" customFormat="1" ht="12" customHeight="1" x14ac:dyDescent="0.2">
      <c r="A10" s="1398" t="s">
        <v>99</v>
      </c>
      <c r="B10" s="1288" t="s">
        <v>254</v>
      </c>
      <c r="C10" s="1476">
        <f>'KV_9.1.1.sz.mell'!C10</f>
        <v>0</v>
      </c>
      <c r="D10" s="723"/>
      <c r="E10" s="723"/>
      <c r="F10" s="723"/>
      <c r="G10" s="723"/>
      <c r="H10" s="723"/>
      <c r="I10" s="408"/>
      <c r="J10" s="699">
        <f t="shared" ref="J10:J64" si="2">D10+E10+F10+G10+H10+I10</f>
        <v>0</v>
      </c>
      <c r="K10" s="421">
        <f t="shared" si="1"/>
        <v>0</v>
      </c>
    </row>
    <row r="11" spans="1:11" s="1399" customFormat="1" ht="12" customHeight="1" x14ac:dyDescent="0.2">
      <c r="A11" s="1398" t="s">
        <v>100</v>
      </c>
      <c r="B11" s="1288" t="s">
        <v>255</v>
      </c>
      <c r="C11" s="1476">
        <f>'KV_9.1.1.sz.mell'!C11</f>
        <v>0</v>
      </c>
      <c r="D11" s="723"/>
      <c r="E11" s="723"/>
      <c r="F11" s="723"/>
      <c r="G11" s="723"/>
      <c r="H11" s="723"/>
      <c r="I11" s="408"/>
      <c r="J11" s="699">
        <f t="shared" si="2"/>
        <v>0</v>
      </c>
      <c r="K11" s="421">
        <f t="shared" si="1"/>
        <v>0</v>
      </c>
    </row>
    <row r="12" spans="1:11" s="1399" customFormat="1" ht="12" customHeight="1" x14ac:dyDescent="0.2">
      <c r="A12" s="1398" t="s">
        <v>101</v>
      </c>
      <c r="B12" s="1288" t="s">
        <v>256</v>
      </c>
      <c r="C12" s="1476">
        <f>'KV_9.1.1.sz.mell'!C12</f>
        <v>0</v>
      </c>
      <c r="D12" s="723"/>
      <c r="E12" s="723"/>
      <c r="F12" s="723"/>
      <c r="G12" s="723"/>
      <c r="H12" s="723"/>
      <c r="I12" s="408"/>
      <c r="J12" s="699">
        <f t="shared" si="2"/>
        <v>0</v>
      </c>
      <c r="K12" s="421">
        <f t="shared" si="1"/>
        <v>0</v>
      </c>
    </row>
    <row r="13" spans="1:11" s="1399" customFormat="1" ht="12" customHeight="1" x14ac:dyDescent="0.2">
      <c r="A13" s="1398" t="s">
        <v>148</v>
      </c>
      <c r="B13" s="1288" t="s">
        <v>506</v>
      </c>
      <c r="C13" s="1476">
        <f>'KV_9.1.1.sz.mell'!C13</f>
        <v>0</v>
      </c>
      <c r="D13" s="723"/>
      <c r="E13" s="723"/>
      <c r="F13" s="723"/>
      <c r="G13" s="723"/>
      <c r="H13" s="723"/>
      <c r="I13" s="408"/>
      <c r="J13" s="699">
        <f t="shared" si="2"/>
        <v>0</v>
      </c>
      <c r="K13" s="421">
        <f t="shared" si="1"/>
        <v>0</v>
      </c>
    </row>
    <row r="14" spans="1:11" s="75" customFormat="1" ht="12" customHeight="1" thickBot="1" x14ac:dyDescent="0.25">
      <c r="A14" s="1400" t="s">
        <v>102</v>
      </c>
      <c r="B14" s="1293" t="s">
        <v>433</v>
      </c>
      <c r="C14" s="1476">
        <f>'KV_9.1.1.sz.mell'!C14</f>
        <v>0</v>
      </c>
      <c r="D14" s="723"/>
      <c r="E14" s="723"/>
      <c r="F14" s="723"/>
      <c r="G14" s="723"/>
      <c r="H14" s="723"/>
      <c r="I14" s="408"/>
      <c r="J14" s="699">
        <f t="shared" si="2"/>
        <v>0</v>
      </c>
      <c r="K14" s="421">
        <f t="shared" si="1"/>
        <v>0</v>
      </c>
    </row>
    <row r="15" spans="1:11" s="75" customFormat="1" ht="12" customHeight="1" thickBot="1" x14ac:dyDescent="0.3">
      <c r="A15" s="1311" t="s">
        <v>19</v>
      </c>
      <c r="B15" s="1292" t="s">
        <v>257</v>
      </c>
      <c r="C15" s="725">
        <f>'KV_9.1.1.sz.mell'!C15</f>
        <v>0</v>
      </c>
      <c r="D15" s="725">
        <f t="shared" ref="D15:K15" si="3">+D16+D17+D18+D19+D20</f>
        <v>0</v>
      </c>
      <c r="E15" s="725">
        <f t="shared" si="3"/>
        <v>0</v>
      </c>
      <c r="F15" s="725">
        <f t="shared" si="3"/>
        <v>0</v>
      </c>
      <c r="G15" s="725">
        <f t="shared" si="3"/>
        <v>0</v>
      </c>
      <c r="H15" s="725">
        <f t="shared" si="3"/>
        <v>0</v>
      </c>
      <c r="I15" s="407">
        <f t="shared" si="3"/>
        <v>0</v>
      </c>
      <c r="J15" s="407">
        <f t="shared" si="3"/>
        <v>0</v>
      </c>
      <c r="K15" s="307">
        <f t="shared" si="3"/>
        <v>0</v>
      </c>
    </row>
    <row r="16" spans="1:11" s="75" customFormat="1" ht="12" customHeight="1" x14ac:dyDescent="0.2">
      <c r="A16" s="1397" t="s">
        <v>104</v>
      </c>
      <c r="B16" s="1286" t="s">
        <v>258</v>
      </c>
      <c r="C16" s="1475">
        <f>'KV_9.1.1.sz.mell'!C16</f>
        <v>0</v>
      </c>
      <c r="D16" s="722"/>
      <c r="E16" s="722"/>
      <c r="F16" s="722"/>
      <c r="G16" s="722"/>
      <c r="H16" s="722"/>
      <c r="I16" s="409"/>
      <c r="J16" s="699">
        <f t="shared" si="2"/>
        <v>0</v>
      </c>
      <c r="K16" s="421">
        <f t="shared" ref="K16:K21" si="4">C16+J16</f>
        <v>0</v>
      </c>
    </row>
    <row r="17" spans="1:11" s="75" customFormat="1" ht="12" customHeight="1" x14ac:dyDescent="0.2">
      <c r="A17" s="1398" t="s">
        <v>105</v>
      </c>
      <c r="B17" s="1288" t="s">
        <v>259</v>
      </c>
      <c r="C17" s="1476">
        <f>'KV_9.1.1.sz.mell'!C17</f>
        <v>0</v>
      </c>
      <c r="D17" s="723"/>
      <c r="E17" s="723"/>
      <c r="F17" s="723"/>
      <c r="G17" s="723"/>
      <c r="H17" s="723"/>
      <c r="I17" s="408"/>
      <c r="J17" s="717">
        <f t="shared" si="2"/>
        <v>0</v>
      </c>
      <c r="K17" s="785">
        <f t="shared" si="4"/>
        <v>0</v>
      </c>
    </row>
    <row r="18" spans="1:11" s="75" customFormat="1" ht="12" customHeight="1" x14ac:dyDescent="0.2">
      <c r="A18" s="1398" t="s">
        <v>106</v>
      </c>
      <c r="B18" s="1288" t="s">
        <v>422</v>
      </c>
      <c r="C18" s="1476">
        <f>'KV_9.1.1.sz.mell'!C18</f>
        <v>0</v>
      </c>
      <c r="D18" s="723"/>
      <c r="E18" s="723"/>
      <c r="F18" s="723"/>
      <c r="G18" s="723"/>
      <c r="H18" s="723"/>
      <c r="I18" s="408"/>
      <c r="J18" s="717">
        <f t="shared" si="2"/>
        <v>0</v>
      </c>
      <c r="K18" s="785">
        <f t="shared" si="4"/>
        <v>0</v>
      </c>
    </row>
    <row r="19" spans="1:11" s="75" customFormat="1" ht="12" customHeight="1" x14ac:dyDescent="0.2">
      <c r="A19" s="1398" t="s">
        <v>107</v>
      </c>
      <c r="B19" s="1288" t="s">
        <v>423</v>
      </c>
      <c r="C19" s="1476">
        <f>'KV_9.1.1.sz.mell'!C19</f>
        <v>0</v>
      </c>
      <c r="D19" s="723"/>
      <c r="E19" s="723"/>
      <c r="F19" s="723"/>
      <c r="G19" s="723"/>
      <c r="H19" s="723"/>
      <c r="I19" s="408"/>
      <c r="J19" s="717">
        <f t="shared" si="2"/>
        <v>0</v>
      </c>
      <c r="K19" s="785">
        <f t="shared" si="4"/>
        <v>0</v>
      </c>
    </row>
    <row r="20" spans="1:11" s="75" customFormat="1" ht="12" customHeight="1" x14ac:dyDescent="0.2">
      <c r="A20" s="1398" t="s">
        <v>108</v>
      </c>
      <c r="B20" s="1288" t="s">
        <v>260</v>
      </c>
      <c r="C20" s="1476">
        <f>'KV_9.1.1.sz.mell'!C20</f>
        <v>0</v>
      </c>
      <c r="D20" s="723"/>
      <c r="E20" s="723"/>
      <c r="F20" s="723"/>
      <c r="G20" s="723"/>
      <c r="H20" s="723"/>
      <c r="I20" s="408"/>
      <c r="J20" s="717">
        <f t="shared" si="2"/>
        <v>0</v>
      </c>
      <c r="K20" s="785">
        <f t="shared" si="4"/>
        <v>0</v>
      </c>
    </row>
    <row r="21" spans="1:11" s="1399" customFormat="1" ht="12" customHeight="1" thickBot="1" x14ac:dyDescent="0.25">
      <c r="A21" s="1400" t="s">
        <v>117</v>
      </c>
      <c r="B21" s="1293" t="s">
        <v>261</v>
      </c>
      <c r="C21" s="1477">
        <f>'KV_9.1.1.sz.mell'!C21</f>
        <v>0</v>
      </c>
      <c r="D21" s="724"/>
      <c r="E21" s="724"/>
      <c r="F21" s="724"/>
      <c r="G21" s="724"/>
      <c r="H21" s="724"/>
      <c r="I21" s="410"/>
      <c r="J21" s="719">
        <f t="shared" si="2"/>
        <v>0</v>
      </c>
      <c r="K21" s="786">
        <f t="shared" si="4"/>
        <v>0</v>
      </c>
    </row>
    <row r="22" spans="1:11" s="1399" customFormat="1" ht="12" customHeight="1" thickBot="1" x14ac:dyDescent="0.3">
      <c r="A22" s="1311" t="s">
        <v>20</v>
      </c>
      <c r="B22" s="1284" t="s">
        <v>262</v>
      </c>
      <c r="C22" s="725">
        <f>'KV_9.1.1.sz.mell'!C22</f>
        <v>0</v>
      </c>
      <c r="D22" s="725">
        <f t="shared" ref="D22:K22" si="5">+D23+D24+D25+D26+D27</f>
        <v>0</v>
      </c>
      <c r="E22" s="725">
        <f t="shared" si="5"/>
        <v>0</v>
      </c>
      <c r="F22" s="725">
        <f t="shared" si="5"/>
        <v>0</v>
      </c>
      <c r="G22" s="725">
        <f t="shared" si="5"/>
        <v>0</v>
      </c>
      <c r="H22" s="725">
        <f t="shared" si="5"/>
        <v>0</v>
      </c>
      <c r="I22" s="407">
        <f t="shared" si="5"/>
        <v>0</v>
      </c>
      <c r="J22" s="407">
        <f t="shared" si="5"/>
        <v>0</v>
      </c>
      <c r="K22" s="307">
        <f t="shared" si="5"/>
        <v>0</v>
      </c>
    </row>
    <row r="23" spans="1:11" s="1399" customFormat="1" ht="12" customHeight="1" x14ac:dyDescent="0.2">
      <c r="A23" s="1397" t="s">
        <v>87</v>
      </c>
      <c r="B23" s="1286" t="s">
        <v>263</v>
      </c>
      <c r="C23" s="1475">
        <f>'KV_9.1.1.sz.mell'!C23</f>
        <v>0</v>
      </c>
      <c r="D23" s="722"/>
      <c r="E23" s="722"/>
      <c r="F23" s="722"/>
      <c r="G23" s="722"/>
      <c r="H23" s="722"/>
      <c r="I23" s="409"/>
      <c r="J23" s="699">
        <f t="shared" si="2"/>
        <v>0</v>
      </c>
      <c r="K23" s="421">
        <f t="shared" ref="K23:K28" si="6">C23+J23</f>
        <v>0</v>
      </c>
    </row>
    <row r="24" spans="1:11" s="75" customFormat="1" ht="12" customHeight="1" x14ac:dyDescent="0.2">
      <c r="A24" s="1398" t="s">
        <v>88</v>
      </c>
      <c r="B24" s="1288" t="s">
        <v>264</v>
      </c>
      <c r="C24" s="1476">
        <f>'KV_9.1.1.sz.mell'!C24</f>
        <v>0</v>
      </c>
      <c r="D24" s="723"/>
      <c r="E24" s="723"/>
      <c r="F24" s="723"/>
      <c r="G24" s="723"/>
      <c r="H24" s="723"/>
      <c r="I24" s="408"/>
      <c r="J24" s="717">
        <f t="shared" si="2"/>
        <v>0</v>
      </c>
      <c r="K24" s="785">
        <f t="shared" si="6"/>
        <v>0</v>
      </c>
    </row>
    <row r="25" spans="1:11" s="1399" customFormat="1" ht="12" customHeight="1" x14ac:dyDescent="0.2">
      <c r="A25" s="1398" t="s">
        <v>89</v>
      </c>
      <c r="B25" s="1288" t="s">
        <v>424</v>
      </c>
      <c r="C25" s="1476">
        <f>'KV_9.1.1.sz.mell'!C25</f>
        <v>0</v>
      </c>
      <c r="D25" s="723"/>
      <c r="E25" s="723"/>
      <c r="F25" s="723"/>
      <c r="G25" s="723"/>
      <c r="H25" s="723"/>
      <c r="I25" s="408"/>
      <c r="J25" s="717">
        <f t="shared" si="2"/>
        <v>0</v>
      </c>
      <c r="K25" s="785">
        <f t="shared" si="6"/>
        <v>0</v>
      </c>
    </row>
    <row r="26" spans="1:11" s="1399" customFormat="1" ht="12" customHeight="1" x14ac:dyDescent="0.2">
      <c r="A26" s="1398" t="s">
        <v>90</v>
      </c>
      <c r="B26" s="1288" t="s">
        <v>425</v>
      </c>
      <c r="C26" s="1476">
        <f>'KV_9.1.1.sz.mell'!C26</f>
        <v>0</v>
      </c>
      <c r="D26" s="723"/>
      <c r="E26" s="723"/>
      <c r="F26" s="723"/>
      <c r="G26" s="723"/>
      <c r="H26" s="723"/>
      <c r="I26" s="408"/>
      <c r="J26" s="717">
        <f t="shared" si="2"/>
        <v>0</v>
      </c>
      <c r="K26" s="785">
        <f t="shared" si="6"/>
        <v>0</v>
      </c>
    </row>
    <row r="27" spans="1:11" s="1399" customFormat="1" ht="12" customHeight="1" x14ac:dyDescent="0.2">
      <c r="A27" s="1398" t="s">
        <v>171</v>
      </c>
      <c r="B27" s="1288" t="s">
        <v>265</v>
      </c>
      <c r="C27" s="1476">
        <f>'KV_9.1.1.sz.mell'!C27</f>
        <v>0</v>
      </c>
      <c r="D27" s="723"/>
      <c r="E27" s="723"/>
      <c r="F27" s="723"/>
      <c r="G27" s="723"/>
      <c r="H27" s="723"/>
      <c r="I27" s="408"/>
      <c r="J27" s="717">
        <f t="shared" si="2"/>
        <v>0</v>
      </c>
      <c r="K27" s="785">
        <f t="shared" si="6"/>
        <v>0</v>
      </c>
    </row>
    <row r="28" spans="1:11" s="1399" customFormat="1" ht="12" customHeight="1" thickBot="1" x14ac:dyDescent="0.25">
      <c r="A28" s="1400" t="s">
        <v>172</v>
      </c>
      <c r="B28" s="1293" t="s">
        <v>266</v>
      </c>
      <c r="C28" s="1477">
        <f>'KV_9.1.1.sz.mell'!C28</f>
        <v>0</v>
      </c>
      <c r="D28" s="724"/>
      <c r="E28" s="724"/>
      <c r="F28" s="724"/>
      <c r="G28" s="724"/>
      <c r="H28" s="724"/>
      <c r="I28" s="410"/>
      <c r="J28" s="719">
        <f t="shared" si="2"/>
        <v>0</v>
      </c>
      <c r="K28" s="786">
        <f t="shared" si="6"/>
        <v>0</v>
      </c>
    </row>
    <row r="29" spans="1:11" s="1399" customFormat="1" ht="12" customHeight="1" thickBot="1" x14ac:dyDescent="0.3">
      <c r="A29" s="1311" t="s">
        <v>173</v>
      </c>
      <c r="B29" s="1284" t="s">
        <v>560</v>
      </c>
      <c r="C29" s="414">
        <f>'KV_9.1.1.sz.mell'!C29</f>
        <v>0</v>
      </c>
      <c r="D29" s="414">
        <f t="shared" ref="D29:K29" si="7">+D30+D31+D32+D33+D34+D35+D36</f>
        <v>0</v>
      </c>
      <c r="E29" s="414">
        <f t="shared" si="7"/>
        <v>0</v>
      </c>
      <c r="F29" s="414">
        <f t="shared" si="7"/>
        <v>0</v>
      </c>
      <c r="G29" s="414">
        <f t="shared" si="7"/>
        <v>0</v>
      </c>
      <c r="H29" s="414">
        <f t="shared" si="7"/>
        <v>0</v>
      </c>
      <c r="I29" s="414">
        <f t="shared" si="7"/>
        <v>0</v>
      </c>
      <c r="J29" s="414">
        <f t="shared" si="7"/>
        <v>0</v>
      </c>
      <c r="K29" s="313">
        <f t="shared" si="7"/>
        <v>0</v>
      </c>
    </row>
    <row r="30" spans="1:11" s="1399" customFormat="1" ht="12" customHeight="1" x14ac:dyDescent="0.2">
      <c r="A30" s="1397" t="s">
        <v>268</v>
      </c>
      <c r="B30" s="1286" t="s">
        <v>555</v>
      </c>
      <c r="C30" s="699">
        <f>'KV_9.1.1.sz.mell'!C30</f>
        <v>0</v>
      </c>
      <c r="D30" s="409"/>
      <c r="E30" s="409"/>
      <c r="F30" s="409"/>
      <c r="G30" s="409"/>
      <c r="H30" s="409"/>
      <c r="I30" s="409"/>
      <c r="J30" s="699">
        <f t="shared" si="2"/>
        <v>0</v>
      </c>
      <c r="K30" s="421">
        <f t="shared" ref="K30:K36" si="8">C30+J30</f>
        <v>0</v>
      </c>
    </row>
    <row r="31" spans="1:11" s="1399" customFormat="1" ht="12" customHeight="1" x14ac:dyDescent="0.2">
      <c r="A31" s="1398" t="s">
        <v>269</v>
      </c>
      <c r="B31" s="1288" t="s">
        <v>556</v>
      </c>
      <c r="C31" s="717">
        <f>'KV_9.1.1.sz.mell'!C31</f>
        <v>0</v>
      </c>
      <c r="D31" s="408"/>
      <c r="E31" s="408"/>
      <c r="F31" s="408"/>
      <c r="G31" s="408"/>
      <c r="H31" s="408"/>
      <c r="I31" s="408"/>
      <c r="J31" s="717">
        <f t="shared" si="2"/>
        <v>0</v>
      </c>
      <c r="K31" s="785">
        <f t="shared" si="8"/>
        <v>0</v>
      </c>
    </row>
    <row r="32" spans="1:11" s="1399" customFormat="1" ht="12" customHeight="1" x14ac:dyDescent="0.2">
      <c r="A32" s="1398" t="s">
        <v>270</v>
      </c>
      <c r="B32" s="1288" t="s">
        <v>557</v>
      </c>
      <c r="C32" s="717">
        <f>'KV_9.1.1.sz.mell'!C32</f>
        <v>0</v>
      </c>
      <c r="D32" s="408"/>
      <c r="E32" s="408"/>
      <c r="F32" s="408"/>
      <c r="G32" s="408"/>
      <c r="H32" s="408"/>
      <c r="I32" s="408"/>
      <c r="J32" s="717">
        <f t="shared" si="2"/>
        <v>0</v>
      </c>
      <c r="K32" s="785">
        <f t="shared" si="8"/>
        <v>0</v>
      </c>
    </row>
    <row r="33" spans="1:11" s="1399" customFormat="1" ht="12" customHeight="1" x14ac:dyDescent="0.2">
      <c r="A33" s="1398" t="s">
        <v>271</v>
      </c>
      <c r="B33" s="1288" t="s">
        <v>558</v>
      </c>
      <c r="C33" s="717">
        <f>'KV_9.1.1.sz.mell'!C33</f>
        <v>0</v>
      </c>
      <c r="D33" s="408"/>
      <c r="E33" s="408"/>
      <c r="F33" s="408"/>
      <c r="G33" s="408"/>
      <c r="H33" s="408"/>
      <c r="I33" s="408"/>
      <c r="J33" s="717">
        <f t="shared" si="2"/>
        <v>0</v>
      </c>
      <c r="K33" s="785">
        <f t="shared" si="8"/>
        <v>0</v>
      </c>
    </row>
    <row r="34" spans="1:11" s="1399" customFormat="1" ht="12" customHeight="1" x14ac:dyDescent="0.2">
      <c r="A34" s="1398" t="s">
        <v>552</v>
      </c>
      <c r="B34" s="1288" t="s">
        <v>272</v>
      </c>
      <c r="C34" s="717">
        <f>'KV_9.1.1.sz.mell'!C34</f>
        <v>0</v>
      </c>
      <c r="D34" s="408"/>
      <c r="E34" s="408"/>
      <c r="F34" s="408"/>
      <c r="G34" s="408"/>
      <c r="H34" s="408"/>
      <c r="I34" s="408"/>
      <c r="J34" s="717">
        <f t="shared" si="2"/>
        <v>0</v>
      </c>
      <c r="K34" s="785">
        <f t="shared" si="8"/>
        <v>0</v>
      </c>
    </row>
    <row r="35" spans="1:11" s="1399" customFormat="1" ht="12" customHeight="1" x14ac:dyDescent="0.2">
      <c r="A35" s="1398" t="s">
        <v>553</v>
      </c>
      <c r="B35" s="1288" t="s">
        <v>273</v>
      </c>
      <c r="C35" s="717">
        <f>'KV_9.1.1.sz.mell'!C35</f>
        <v>0</v>
      </c>
      <c r="D35" s="408"/>
      <c r="E35" s="408"/>
      <c r="F35" s="408"/>
      <c r="G35" s="408"/>
      <c r="H35" s="408"/>
      <c r="I35" s="408"/>
      <c r="J35" s="717">
        <f t="shared" si="2"/>
        <v>0</v>
      </c>
      <c r="K35" s="785">
        <f t="shared" si="8"/>
        <v>0</v>
      </c>
    </row>
    <row r="36" spans="1:11" s="1399" customFormat="1" ht="12" customHeight="1" thickBot="1" x14ac:dyDescent="0.25">
      <c r="A36" s="1400" t="s">
        <v>554</v>
      </c>
      <c r="B36" s="1293" t="s">
        <v>274</v>
      </c>
      <c r="C36" s="719">
        <f>'KV_9.1.1.sz.mell'!C36</f>
        <v>0</v>
      </c>
      <c r="D36" s="410"/>
      <c r="E36" s="410"/>
      <c r="F36" s="410"/>
      <c r="G36" s="410"/>
      <c r="H36" s="410"/>
      <c r="I36" s="410"/>
      <c r="J36" s="719">
        <f t="shared" si="2"/>
        <v>0</v>
      </c>
      <c r="K36" s="786">
        <f t="shared" si="8"/>
        <v>0</v>
      </c>
    </row>
    <row r="37" spans="1:11" s="1399" customFormat="1" ht="12" customHeight="1" thickBot="1" x14ac:dyDescent="0.3">
      <c r="A37" s="1311" t="s">
        <v>22</v>
      </c>
      <c r="B37" s="1284" t="s">
        <v>434</v>
      </c>
      <c r="C37" s="725">
        <f>'KV_9.1.1.sz.mell'!C37</f>
        <v>0</v>
      </c>
      <c r="D37" s="725">
        <f t="shared" ref="D37:K37" si="9">SUM(D38:D48)</f>
        <v>0</v>
      </c>
      <c r="E37" s="725">
        <f t="shared" si="9"/>
        <v>0</v>
      </c>
      <c r="F37" s="725">
        <f t="shared" si="9"/>
        <v>0</v>
      </c>
      <c r="G37" s="725">
        <f t="shared" si="9"/>
        <v>0</v>
      </c>
      <c r="H37" s="725">
        <f t="shared" si="9"/>
        <v>0</v>
      </c>
      <c r="I37" s="407">
        <f t="shared" si="9"/>
        <v>0</v>
      </c>
      <c r="J37" s="407">
        <f t="shared" si="9"/>
        <v>0</v>
      </c>
      <c r="K37" s="307">
        <f t="shared" si="9"/>
        <v>0</v>
      </c>
    </row>
    <row r="38" spans="1:11" s="1399" customFormat="1" ht="12" customHeight="1" x14ac:dyDescent="0.2">
      <c r="A38" s="1397" t="s">
        <v>91</v>
      </c>
      <c r="B38" s="1286" t="s">
        <v>277</v>
      </c>
      <c r="C38" s="1475">
        <f>'KV_9.1.1.sz.mell'!C38</f>
        <v>0</v>
      </c>
      <c r="D38" s="722"/>
      <c r="E38" s="722"/>
      <c r="F38" s="722"/>
      <c r="G38" s="722"/>
      <c r="H38" s="722"/>
      <c r="I38" s="409"/>
      <c r="J38" s="699">
        <f t="shared" si="2"/>
        <v>0</v>
      </c>
      <c r="K38" s="421">
        <f t="shared" ref="K38:K48" si="10">C38+J38</f>
        <v>0</v>
      </c>
    </row>
    <row r="39" spans="1:11" s="1399" customFormat="1" ht="12" customHeight="1" x14ac:dyDescent="0.2">
      <c r="A39" s="1398" t="s">
        <v>92</v>
      </c>
      <c r="B39" s="1288" t="s">
        <v>278</v>
      </c>
      <c r="C39" s="1476">
        <f>'KV_9.1.1.sz.mell'!C39</f>
        <v>0</v>
      </c>
      <c r="D39" s="723"/>
      <c r="E39" s="723"/>
      <c r="F39" s="723"/>
      <c r="G39" s="723"/>
      <c r="H39" s="723"/>
      <c r="I39" s="408"/>
      <c r="J39" s="717">
        <f t="shared" si="2"/>
        <v>0</v>
      </c>
      <c r="K39" s="785">
        <f t="shared" si="10"/>
        <v>0</v>
      </c>
    </row>
    <row r="40" spans="1:11" s="1399" customFormat="1" ht="12" customHeight="1" x14ac:dyDescent="0.2">
      <c r="A40" s="1398" t="s">
        <v>93</v>
      </c>
      <c r="B40" s="1288" t="s">
        <v>279</v>
      </c>
      <c r="C40" s="1476">
        <f>'KV_9.1.1.sz.mell'!C40</f>
        <v>0</v>
      </c>
      <c r="D40" s="723"/>
      <c r="E40" s="723"/>
      <c r="F40" s="723"/>
      <c r="G40" s="723"/>
      <c r="H40" s="723"/>
      <c r="I40" s="408"/>
      <c r="J40" s="717">
        <f t="shared" si="2"/>
        <v>0</v>
      </c>
      <c r="K40" s="785">
        <f t="shared" si="10"/>
        <v>0</v>
      </c>
    </row>
    <row r="41" spans="1:11" s="1399" customFormat="1" ht="12" customHeight="1" x14ac:dyDescent="0.2">
      <c r="A41" s="1398" t="s">
        <v>175</v>
      </c>
      <c r="B41" s="1288" t="s">
        <v>280</v>
      </c>
      <c r="C41" s="1476">
        <f>'KV_9.1.1.sz.mell'!C41</f>
        <v>0</v>
      </c>
      <c r="D41" s="723"/>
      <c r="E41" s="723"/>
      <c r="F41" s="723"/>
      <c r="G41" s="723"/>
      <c r="H41" s="723"/>
      <c r="I41" s="408"/>
      <c r="J41" s="717">
        <f t="shared" si="2"/>
        <v>0</v>
      </c>
      <c r="K41" s="785">
        <f t="shared" si="10"/>
        <v>0</v>
      </c>
    </row>
    <row r="42" spans="1:11" s="1399" customFormat="1" ht="12" customHeight="1" x14ac:dyDescent="0.2">
      <c r="A42" s="1398" t="s">
        <v>176</v>
      </c>
      <c r="B42" s="1288" t="s">
        <v>281</v>
      </c>
      <c r="C42" s="1476">
        <f>'KV_9.1.1.sz.mell'!C42</f>
        <v>0</v>
      </c>
      <c r="D42" s="723"/>
      <c r="E42" s="723"/>
      <c r="F42" s="723"/>
      <c r="G42" s="723"/>
      <c r="H42" s="723"/>
      <c r="I42" s="408"/>
      <c r="J42" s="717">
        <f t="shared" si="2"/>
        <v>0</v>
      </c>
      <c r="K42" s="785">
        <f t="shared" si="10"/>
        <v>0</v>
      </c>
    </row>
    <row r="43" spans="1:11" s="1399" customFormat="1" ht="12" customHeight="1" x14ac:dyDescent="0.2">
      <c r="A43" s="1398" t="s">
        <v>177</v>
      </c>
      <c r="B43" s="1288" t="s">
        <v>282</v>
      </c>
      <c r="C43" s="1476">
        <f>'KV_9.1.1.sz.mell'!C43</f>
        <v>0</v>
      </c>
      <c r="D43" s="723"/>
      <c r="E43" s="723"/>
      <c r="F43" s="723"/>
      <c r="G43" s="723"/>
      <c r="H43" s="723"/>
      <c r="I43" s="408"/>
      <c r="J43" s="717">
        <f t="shared" si="2"/>
        <v>0</v>
      </c>
      <c r="K43" s="785">
        <f t="shared" si="10"/>
        <v>0</v>
      </c>
    </row>
    <row r="44" spans="1:11" s="1399" customFormat="1" ht="12" customHeight="1" x14ac:dyDescent="0.2">
      <c r="A44" s="1398" t="s">
        <v>178</v>
      </c>
      <c r="B44" s="1288" t="s">
        <v>283</v>
      </c>
      <c r="C44" s="1476">
        <f>'KV_9.1.1.sz.mell'!C44</f>
        <v>0</v>
      </c>
      <c r="D44" s="723"/>
      <c r="E44" s="723"/>
      <c r="F44" s="723"/>
      <c r="G44" s="723"/>
      <c r="H44" s="723"/>
      <c r="I44" s="408"/>
      <c r="J44" s="717">
        <f t="shared" si="2"/>
        <v>0</v>
      </c>
      <c r="K44" s="785">
        <f t="shared" si="10"/>
        <v>0</v>
      </c>
    </row>
    <row r="45" spans="1:11" s="1399" customFormat="1" ht="12" customHeight="1" x14ac:dyDescent="0.2">
      <c r="A45" s="1398" t="s">
        <v>179</v>
      </c>
      <c r="B45" s="1288" t="s">
        <v>284</v>
      </c>
      <c r="C45" s="1476">
        <f>'KV_9.1.1.sz.mell'!C45</f>
        <v>0</v>
      </c>
      <c r="D45" s="723"/>
      <c r="E45" s="723"/>
      <c r="F45" s="723"/>
      <c r="G45" s="723"/>
      <c r="H45" s="723"/>
      <c r="I45" s="408"/>
      <c r="J45" s="717">
        <f t="shared" si="2"/>
        <v>0</v>
      </c>
      <c r="K45" s="785">
        <f t="shared" si="10"/>
        <v>0</v>
      </c>
    </row>
    <row r="46" spans="1:11" s="1399" customFormat="1" ht="12" customHeight="1" x14ac:dyDescent="0.2">
      <c r="A46" s="1398" t="s">
        <v>275</v>
      </c>
      <c r="B46" s="1288" t="s">
        <v>285</v>
      </c>
      <c r="C46" s="1484">
        <f>'KV_9.1.1.sz.mell'!C46</f>
        <v>0</v>
      </c>
      <c r="D46" s="787"/>
      <c r="E46" s="787"/>
      <c r="F46" s="787"/>
      <c r="G46" s="787"/>
      <c r="H46" s="787"/>
      <c r="I46" s="411"/>
      <c r="J46" s="710">
        <f t="shared" si="2"/>
        <v>0</v>
      </c>
      <c r="K46" s="788">
        <f t="shared" si="10"/>
        <v>0</v>
      </c>
    </row>
    <row r="47" spans="1:11" s="1399" customFormat="1" ht="12" customHeight="1" x14ac:dyDescent="0.2">
      <c r="A47" s="1400" t="s">
        <v>276</v>
      </c>
      <c r="B47" s="1293" t="s">
        <v>436</v>
      </c>
      <c r="C47" s="1485">
        <f>'KV_9.1.1.sz.mell'!C47</f>
        <v>0</v>
      </c>
      <c r="D47" s="789"/>
      <c r="E47" s="789"/>
      <c r="F47" s="789"/>
      <c r="G47" s="789"/>
      <c r="H47" s="789"/>
      <c r="I47" s="412"/>
      <c r="J47" s="790">
        <f t="shared" si="2"/>
        <v>0</v>
      </c>
      <c r="K47" s="791">
        <f t="shared" si="10"/>
        <v>0</v>
      </c>
    </row>
    <row r="48" spans="1:11" s="1399" customFormat="1" ht="12" customHeight="1" thickBot="1" x14ac:dyDescent="0.25">
      <c r="A48" s="1400" t="s">
        <v>435</v>
      </c>
      <c r="B48" s="1293" t="s">
        <v>286</v>
      </c>
      <c r="C48" s="1485">
        <f>'KV_9.1.1.sz.mell'!C48</f>
        <v>0</v>
      </c>
      <c r="D48" s="789"/>
      <c r="E48" s="789"/>
      <c r="F48" s="789"/>
      <c r="G48" s="789"/>
      <c r="H48" s="789"/>
      <c r="I48" s="412"/>
      <c r="J48" s="790">
        <f t="shared" si="2"/>
        <v>0</v>
      </c>
      <c r="K48" s="791">
        <f t="shared" si="10"/>
        <v>0</v>
      </c>
    </row>
    <row r="49" spans="1:11" s="1399" customFormat="1" ht="12" customHeight="1" thickBot="1" x14ac:dyDescent="0.3">
      <c r="A49" s="1311" t="s">
        <v>23</v>
      </c>
      <c r="B49" s="1284" t="s">
        <v>287</v>
      </c>
      <c r="C49" s="725">
        <f>'KV_9.1.1.sz.mell'!C49</f>
        <v>0</v>
      </c>
      <c r="D49" s="725">
        <f t="shared" ref="D49:K49" si="11">SUM(D50:D54)</f>
        <v>0</v>
      </c>
      <c r="E49" s="725">
        <f t="shared" si="11"/>
        <v>0</v>
      </c>
      <c r="F49" s="725">
        <f t="shared" si="11"/>
        <v>0</v>
      </c>
      <c r="G49" s="725">
        <f t="shared" si="11"/>
        <v>0</v>
      </c>
      <c r="H49" s="725">
        <f t="shared" si="11"/>
        <v>0</v>
      </c>
      <c r="I49" s="407">
        <f t="shared" si="11"/>
        <v>0</v>
      </c>
      <c r="J49" s="407">
        <f t="shared" si="11"/>
        <v>0</v>
      </c>
      <c r="K49" s="307">
        <f t="shared" si="11"/>
        <v>0</v>
      </c>
    </row>
    <row r="50" spans="1:11" s="1399" customFormat="1" ht="12" customHeight="1" x14ac:dyDescent="0.2">
      <c r="A50" s="1397" t="s">
        <v>94</v>
      </c>
      <c r="B50" s="1286" t="s">
        <v>291</v>
      </c>
      <c r="C50" s="1486">
        <f>'KV_9.1.1.sz.mell'!C50</f>
        <v>0</v>
      </c>
      <c r="D50" s="792"/>
      <c r="E50" s="792"/>
      <c r="F50" s="792"/>
      <c r="G50" s="792"/>
      <c r="H50" s="792"/>
      <c r="I50" s="472"/>
      <c r="J50" s="703">
        <f t="shared" si="2"/>
        <v>0</v>
      </c>
      <c r="K50" s="793">
        <f>C50+J50</f>
        <v>0</v>
      </c>
    </row>
    <row r="51" spans="1:11" s="1399" customFormat="1" ht="12" customHeight="1" x14ac:dyDescent="0.2">
      <c r="A51" s="1398" t="s">
        <v>95</v>
      </c>
      <c r="B51" s="1288" t="s">
        <v>292</v>
      </c>
      <c r="C51" s="1484">
        <f>'KV_9.1.1.sz.mell'!C51</f>
        <v>0</v>
      </c>
      <c r="D51" s="787"/>
      <c r="E51" s="787"/>
      <c r="F51" s="787"/>
      <c r="G51" s="787"/>
      <c r="H51" s="787"/>
      <c r="I51" s="411"/>
      <c r="J51" s="710">
        <f t="shared" si="2"/>
        <v>0</v>
      </c>
      <c r="K51" s="788">
        <f>C51+J51</f>
        <v>0</v>
      </c>
    </row>
    <row r="52" spans="1:11" s="1399" customFormat="1" ht="12" customHeight="1" x14ac:dyDescent="0.2">
      <c r="A52" s="1398" t="s">
        <v>288</v>
      </c>
      <c r="B52" s="1288" t="s">
        <v>293</v>
      </c>
      <c r="C52" s="1484">
        <f>'KV_9.1.1.sz.mell'!C52</f>
        <v>0</v>
      </c>
      <c r="D52" s="787"/>
      <c r="E52" s="787"/>
      <c r="F52" s="787"/>
      <c r="G52" s="787"/>
      <c r="H52" s="787"/>
      <c r="I52" s="411"/>
      <c r="J52" s="710">
        <f t="shared" si="2"/>
        <v>0</v>
      </c>
      <c r="K52" s="788">
        <f>C52+J52</f>
        <v>0</v>
      </c>
    </row>
    <row r="53" spans="1:11" s="1399" customFormat="1" ht="12" customHeight="1" x14ac:dyDescent="0.2">
      <c r="A53" s="1398" t="s">
        <v>289</v>
      </c>
      <c r="B53" s="1288" t="s">
        <v>294</v>
      </c>
      <c r="C53" s="1484">
        <f>'KV_9.1.1.sz.mell'!C53</f>
        <v>0</v>
      </c>
      <c r="D53" s="787"/>
      <c r="E53" s="787"/>
      <c r="F53" s="787"/>
      <c r="G53" s="787"/>
      <c r="H53" s="787"/>
      <c r="I53" s="411"/>
      <c r="J53" s="710">
        <f t="shared" si="2"/>
        <v>0</v>
      </c>
      <c r="K53" s="788">
        <f>C53+J53</f>
        <v>0</v>
      </c>
    </row>
    <row r="54" spans="1:11" s="1399" customFormat="1" ht="12" customHeight="1" thickBot="1" x14ac:dyDescent="0.25">
      <c r="A54" s="1401" t="s">
        <v>290</v>
      </c>
      <c r="B54" s="1402" t="s">
        <v>295</v>
      </c>
      <c r="C54" s="1487">
        <f>'KV_9.1.1.sz.mell'!C54</f>
        <v>0</v>
      </c>
      <c r="D54" s="794"/>
      <c r="E54" s="794"/>
      <c r="F54" s="794"/>
      <c r="G54" s="794"/>
      <c r="H54" s="794"/>
      <c r="I54" s="706"/>
      <c r="J54" s="707">
        <f t="shared" si="2"/>
        <v>0</v>
      </c>
      <c r="K54" s="795">
        <f>C54+J54</f>
        <v>0</v>
      </c>
    </row>
    <row r="55" spans="1:11" s="1399" customFormat="1" ht="12" customHeight="1" thickBot="1" x14ac:dyDescent="0.3">
      <c r="A55" s="1311" t="s">
        <v>180</v>
      </c>
      <c r="B55" s="1284" t="s">
        <v>296</v>
      </c>
      <c r="C55" s="725">
        <f>'KV_9.1.1.sz.mell'!C55</f>
        <v>0</v>
      </c>
      <c r="D55" s="725">
        <f t="shared" ref="D55:K55" si="12">SUM(D56:D58)</f>
        <v>0</v>
      </c>
      <c r="E55" s="725">
        <f t="shared" si="12"/>
        <v>0</v>
      </c>
      <c r="F55" s="725">
        <f t="shared" si="12"/>
        <v>0</v>
      </c>
      <c r="G55" s="725">
        <f t="shared" si="12"/>
        <v>0</v>
      </c>
      <c r="H55" s="725">
        <f t="shared" si="12"/>
        <v>0</v>
      </c>
      <c r="I55" s="407">
        <f t="shared" si="12"/>
        <v>0</v>
      </c>
      <c r="J55" s="407">
        <f t="shared" si="12"/>
        <v>0</v>
      </c>
      <c r="K55" s="307">
        <f t="shared" si="12"/>
        <v>0</v>
      </c>
    </row>
    <row r="56" spans="1:11" s="1399" customFormat="1" ht="12" customHeight="1" x14ac:dyDescent="0.2">
      <c r="A56" s="1397" t="s">
        <v>96</v>
      </c>
      <c r="B56" s="1286" t="s">
        <v>297</v>
      </c>
      <c r="C56" s="1475">
        <f>'KV_9.1.1.sz.mell'!C56</f>
        <v>0</v>
      </c>
      <c r="D56" s="722"/>
      <c r="E56" s="722"/>
      <c r="F56" s="722"/>
      <c r="G56" s="722"/>
      <c r="H56" s="722"/>
      <c r="I56" s="409"/>
      <c r="J56" s="699">
        <f t="shared" si="2"/>
        <v>0</v>
      </c>
      <c r="K56" s="421">
        <f>C56+J56</f>
        <v>0</v>
      </c>
    </row>
    <row r="57" spans="1:11" s="1399" customFormat="1" ht="12" customHeight="1" x14ac:dyDescent="0.2">
      <c r="A57" s="1398" t="s">
        <v>97</v>
      </c>
      <c r="B57" s="1288" t="s">
        <v>426</v>
      </c>
      <c r="C57" s="1476">
        <f>'KV_9.1.1.sz.mell'!C57</f>
        <v>0</v>
      </c>
      <c r="D57" s="723"/>
      <c r="E57" s="723"/>
      <c r="F57" s="723"/>
      <c r="G57" s="723"/>
      <c r="H57" s="723"/>
      <c r="I57" s="408"/>
      <c r="J57" s="717">
        <f t="shared" si="2"/>
        <v>0</v>
      </c>
      <c r="K57" s="785">
        <f>C57+J57</f>
        <v>0</v>
      </c>
    </row>
    <row r="58" spans="1:11" s="1399" customFormat="1" ht="12" customHeight="1" x14ac:dyDescent="0.2">
      <c r="A58" s="1398" t="s">
        <v>300</v>
      </c>
      <c r="B58" s="1288" t="s">
        <v>298</v>
      </c>
      <c r="C58" s="1476">
        <f>'KV_9.1.1.sz.mell'!C58</f>
        <v>0</v>
      </c>
      <c r="D58" s="723"/>
      <c r="E58" s="723"/>
      <c r="F58" s="723"/>
      <c r="G58" s="723"/>
      <c r="H58" s="723"/>
      <c r="I58" s="408"/>
      <c r="J58" s="717">
        <f t="shared" si="2"/>
        <v>0</v>
      </c>
      <c r="K58" s="785">
        <f>C58+J58</f>
        <v>0</v>
      </c>
    </row>
    <row r="59" spans="1:11" s="1399" customFormat="1" ht="12" customHeight="1" thickBot="1" x14ac:dyDescent="0.25">
      <c r="A59" s="1400" t="s">
        <v>301</v>
      </c>
      <c r="B59" s="1293" t="s">
        <v>299</v>
      </c>
      <c r="C59" s="1477">
        <f>'KV_9.1.1.sz.mell'!C59</f>
        <v>0</v>
      </c>
      <c r="D59" s="724"/>
      <c r="E59" s="724"/>
      <c r="F59" s="724"/>
      <c r="G59" s="724"/>
      <c r="H59" s="724"/>
      <c r="I59" s="410"/>
      <c r="J59" s="719">
        <f t="shared" si="2"/>
        <v>0</v>
      </c>
      <c r="K59" s="786">
        <f>C59+J59</f>
        <v>0</v>
      </c>
    </row>
    <row r="60" spans="1:11" s="1399" customFormat="1" ht="12" customHeight="1" thickBot="1" x14ac:dyDescent="0.3">
      <c r="A60" s="1311" t="s">
        <v>25</v>
      </c>
      <c r="B60" s="1292" t="s">
        <v>302</v>
      </c>
      <c r="C60" s="725">
        <f>'KV_9.1.1.sz.mell'!C60</f>
        <v>0</v>
      </c>
      <c r="D60" s="725">
        <f t="shared" ref="D60:K60" si="13">SUM(D61:D63)</f>
        <v>0</v>
      </c>
      <c r="E60" s="725">
        <f t="shared" si="13"/>
        <v>0</v>
      </c>
      <c r="F60" s="725">
        <f t="shared" si="13"/>
        <v>0</v>
      </c>
      <c r="G60" s="725">
        <f t="shared" si="13"/>
        <v>0</v>
      </c>
      <c r="H60" s="725">
        <f t="shared" si="13"/>
        <v>0</v>
      </c>
      <c r="I60" s="407">
        <f t="shared" si="13"/>
        <v>0</v>
      </c>
      <c r="J60" s="407">
        <f t="shared" si="13"/>
        <v>0</v>
      </c>
      <c r="K60" s="307">
        <f t="shared" si="13"/>
        <v>0</v>
      </c>
    </row>
    <row r="61" spans="1:11" s="1399" customFormat="1" ht="12" customHeight="1" x14ac:dyDescent="0.2">
      <c r="A61" s="1397" t="s">
        <v>181</v>
      </c>
      <c r="B61" s="1286" t="s">
        <v>304</v>
      </c>
      <c r="C61" s="1484">
        <f>'KV_9.1.1.sz.mell'!C61</f>
        <v>0</v>
      </c>
      <c r="D61" s="787"/>
      <c r="E61" s="787"/>
      <c r="F61" s="787"/>
      <c r="G61" s="787"/>
      <c r="H61" s="787"/>
      <c r="I61" s="411"/>
      <c r="J61" s="710">
        <f t="shared" si="2"/>
        <v>0</v>
      </c>
      <c r="K61" s="788">
        <f>C61+J61</f>
        <v>0</v>
      </c>
    </row>
    <row r="62" spans="1:11" s="1399" customFormat="1" ht="12" customHeight="1" x14ac:dyDescent="0.2">
      <c r="A62" s="1398" t="s">
        <v>182</v>
      </c>
      <c r="B62" s="1288" t="s">
        <v>427</v>
      </c>
      <c r="C62" s="1484">
        <f>'KV_9.1.1.sz.mell'!C62</f>
        <v>0</v>
      </c>
      <c r="D62" s="787"/>
      <c r="E62" s="787"/>
      <c r="F62" s="787"/>
      <c r="G62" s="787"/>
      <c r="H62" s="787"/>
      <c r="I62" s="411"/>
      <c r="J62" s="710">
        <f t="shared" si="2"/>
        <v>0</v>
      </c>
      <c r="K62" s="788">
        <f>C62+J62</f>
        <v>0</v>
      </c>
    </row>
    <row r="63" spans="1:11" s="1399" customFormat="1" ht="12" customHeight="1" x14ac:dyDescent="0.2">
      <c r="A63" s="1398" t="s">
        <v>231</v>
      </c>
      <c r="B63" s="1288" t="s">
        <v>305</v>
      </c>
      <c r="C63" s="1484">
        <f>'KV_9.1.1.sz.mell'!C63</f>
        <v>0</v>
      </c>
      <c r="D63" s="787"/>
      <c r="E63" s="787"/>
      <c r="F63" s="787"/>
      <c r="G63" s="787"/>
      <c r="H63" s="787"/>
      <c r="I63" s="411"/>
      <c r="J63" s="710">
        <f t="shared" si="2"/>
        <v>0</v>
      </c>
      <c r="K63" s="788">
        <f>C63+J63</f>
        <v>0</v>
      </c>
    </row>
    <row r="64" spans="1:11" s="1399" customFormat="1" ht="12" customHeight="1" thickBot="1" x14ac:dyDescent="0.25">
      <c r="A64" s="1400" t="s">
        <v>303</v>
      </c>
      <c r="B64" s="1293" t="s">
        <v>306</v>
      </c>
      <c r="C64" s="1484">
        <f>'KV_9.1.1.sz.mell'!C64</f>
        <v>0</v>
      </c>
      <c r="D64" s="787"/>
      <c r="E64" s="787"/>
      <c r="F64" s="787"/>
      <c r="G64" s="787"/>
      <c r="H64" s="787"/>
      <c r="I64" s="411"/>
      <c r="J64" s="710">
        <f t="shared" si="2"/>
        <v>0</v>
      </c>
      <c r="K64" s="788">
        <f>C64+J64</f>
        <v>0</v>
      </c>
    </row>
    <row r="65" spans="1:11" s="1399" customFormat="1" ht="12" customHeight="1" thickBot="1" x14ac:dyDescent="0.3">
      <c r="A65" s="1311" t="s">
        <v>26</v>
      </c>
      <c r="B65" s="1284" t="s">
        <v>307</v>
      </c>
      <c r="C65" s="726">
        <f>'KV_9.1.1.sz.mell'!C65</f>
        <v>0</v>
      </c>
      <c r="D65" s="726">
        <f t="shared" ref="D65:K65" si="14">+D8+D15+D22+D29+D37+D49+D55+D60</f>
        <v>0</v>
      </c>
      <c r="E65" s="726">
        <f t="shared" si="14"/>
        <v>0</v>
      </c>
      <c r="F65" s="726">
        <f t="shared" si="14"/>
        <v>0</v>
      </c>
      <c r="G65" s="726">
        <f t="shared" si="14"/>
        <v>0</v>
      </c>
      <c r="H65" s="726">
        <f t="shared" si="14"/>
        <v>0</v>
      </c>
      <c r="I65" s="414">
        <f t="shared" si="14"/>
        <v>0</v>
      </c>
      <c r="J65" s="414">
        <f t="shared" si="14"/>
        <v>0</v>
      </c>
      <c r="K65" s="313">
        <f t="shared" si="14"/>
        <v>0</v>
      </c>
    </row>
    <row r="66" spans="1:11" s="1399" customFormat="1" ht="12" customHeight="1" thickBot="1" x14ac:dyDescent="0.25">
      <c r="A66" s="1403" t="s">
        <v>394</v>
      </c>
      <c r="B66" s="1292" t="s">
        <v>309</v>
      </c>
      <c r="C66" s="725">
        <f>'KV_9.1.1.sz.mell'!C66</f>
        <v>0</v>
      </c>
      <c r="D66" s="725">
        <f t="shared" ref="D66:K66" si="15">SUM(D67:D69)</f>
        <v>0</v>
      </c>
      <c r="E66" s="725">
        <f t="shared" si="15"/>
        <v>0</v>
      </c>
      <c r="F66" s="725">
        <f t="shared" si="15"/>
        <v>0</v>
      </c>
      <c r="G66" s="725">
        <f t="shared" si="15"/>
        <v>0</v>
      </c>
      <c r="H66" s="725">
        <f t="shared" si="15"/>
        <v>0</v>
      </c>
      <c r="I66" s="407">
        <f t="shared" si="15"/>
        <v>0</v>
      </c>
      <c r="J66" s="407">
        <f t="shared" si="15"/>
        <v>0</v>
      </c>
      <c r="K66" s="307">
        <f t="shared" si="15"/>
        <v>0</v>
      </c>
    </row>
    <row r="67" spans="1:11" s="1399" customFormat="1" ht="12" customHeight="1" x14ac:dyDescent="0.2">
      <c r="A67" s="1397" t="s">
        <v>337</v>
      </c>
      <c r="B67" s="1286" t="s">
        <v>310</v>
      </c>
      <c r="C67" s="1484">
        <f>'KV_9.1.1.sz.mell'!C67</f>
        <v>0</v>
      </c>
      <c r="D67" s="787"/>
      <c r="E67" s="787"/>
      <c r="F67" s="787"/>
      <c r="G67" s="787"/>
      <c r="H67" s="787"/>
      <c r="I67" s="411"/>
      <c r="J67" s="710">
        <f>D67+E67+F67+G67+H67+I67</f>
        <v>0</v>
      </c>
      <c r="K67" s="788">
        <f>C67+J67</f>
        <v>0</v>
      </c>
    </row>
    <row r="68" spans="1:11" s="1399" customFormat="1" ht="12" customHeight="1" x14ac:dyDescent="0.2">
      <c r="A68" s="1398" t="s">
        <v>346</v>
      </c>
      <c r="B68" s="1288" t="s">
        <v>311</v>
      </c>
      <c r="C68" s="1484">
        <f>'KV_9.1.1.sz.mell'!C68</f>
        <v>0</v>
      </c>
      <c r="D68" s="787"/>
      <c r="E68" s="787"/>
      <c r="F68" s="787"/>
      <c r="G68" s="787"/>
      <c r="H68" s="787"/>
      <c r="I68" s="411"/>
      <c r="J68" s="710">
        <f>D68+E68+F68+G68+H68+I68</f>
        <v>0</v>
      </c>
      <c r="K68" s="788">
        <f>C68+J68</f>
        <v>0</v>
      </c>
    </row>
    <row r="69" spans="1:11" s="1399" customFormat="1" ht="12" customHeight="1" thickBot="1" x14ac:dyDescent="0.25">
      <c r="A69" s="1401" t="s">
        <v>347</v>
      </c>
      <c r="B69" s="1404" t="s">
        <v>312</v>
      </c>
      <c r="C69" s="1487">
        <f>'KV_9.1.1.sz.mell'!C69</f>
        <v>0</v>
      </c>
      <c r="D69" s="794"/>
      <c r="E69" s="794"/>
      <c r="F69" s="794"/>
      <c r="G69" s="794"/>
      <c r="H69" s="794"/>
      <c r="I69" s="706"/>
      <c r="J69" s="707">
        <f>D69+E69+F69+G69+H69+I69</f>
        <v>0</v>
      </c>
      <c r="K69" s="795">
        <f>C69+J69</f>
        <v>0</v>
      </c>
    </row>
    <row r="70" spans="1:11" s="1399" customFormat="1" ht="12" customHeight="1" thickBot="1" x14ac:dyDescent="0.25">
      <c r="A70" s="1403" t="s">
        <v>313</v>
      </c>
      <c r="B70" s="1292" t="s">
        <v>314</v>
      </c>
      <c r="C70" s="407">
        <f>'KV_9.1.1.sz.mell'!C70</f>
        <v>0</v>
      </c>
      <c r="D70" s="407">
        <f t="shared" ref="D70:K70" si="16">SUM(D71:D74)</f>
        <v>0</v>
      </c>
      <c r="E70" s="407">
        <f t="shared" si="16"/>
        <v>0</v>
      </c>
      <c r="F70" s="407">
        <f t="shared" si="16"/>
        <v>0</v>
      </c>
      <c r="G70" s="407">
        <f t="shared" si="16"/>
        <v>0</v>
      </c>
      <c r="H70" s="407">
        <f t="shared" si="16"/>
        <v>0</v>
      </c>
      <c r="I70" s="407">
        <f t="shared" si="16"/>
        <v>0</v>
      </c>
      <c r="J70" s="407">
        <f t="shared" si="16"/>
        <v>0</v>
      </c>
      <c r="K70" s="307">
        <f t="shared" si="16"/>
        <v>0</v>
      </c>
    </row>
    <row r="71" spans="1:11" s="1399" customFormat="1" ht="12" customHeight="1" x14ac:dyDescent="0.2">
      <c r="A71" s="1397" t="s">
        <v>149</v>
      </c>
      <c r="B71" s="1299" t="s">
        <v>315</v>
      </c>
      <c r="C71" s="710">
        <f>'KV_9.1.1.sz.mell'!C71</f>
        <v>0</v>
      </c>
      <c r="D71" s="411"/>
      <c r="E71" s="411"/>
      <c r="F71" s="411"/>
      <c r="G71" s="411"/>
      <c r="H71" s="411"/>
      <c r="I71" s="411"/>
      <c r="J71" s="710">
        <f>D71+E71+F71+G71+H71+I71</f>
        <v>0</v>
      </c>
      <c r="K71" s="788">
        <f>C71+J71</f>
        <v>0</v>
      </c>
    </row>
    <row r="72" spans="1:11" s="1399" customFormat="1" ht="12" customHeight="1" x14ac:dyDescent="0.2">
      <c r="A72" s="1398" t="s">
        <v>150</v>
      </c>
      <c r="B72" s="1299" t="s">
        <v>571</v>
      </c>
      <c r="C72" s="710">
        <f>'KV_9.1.1.sz.mell'!C72</f>
        <v>0</v>
      </c>
      <c r="D72" s="411"/>
      <c r="E72" s="411"/>
      <c r="F72" s="411"/>
      <c r="G72" s="411"/>
      <c r="H72" s="411"/>
      <c r="I72" s="411"/>
      <c r="J72" s="710">
        <f>D72+E72+F72+G72+H72+I72</f>
        <v>0</v>
      </c>
      <c r="K72" s="788">
        <f>C72+J72</f>
        <v>0</v>
      </c>
    </row>
    <row r="73" spans="1:11" s="1399" customFormat="1" ht="12" customHeight="1" x14ac:dyDescent="0.2">
      <c r="A73" s="1398" t="s">
        <v>338</v>
      </c>
      <c r="B73" s="1299" t="s">
        <v>316</v>
      </c>
      <c r="C73" s="710">
        <f>'KV_9.1.1.sz.mell'!C73</f>
        <v>0</v>
      </c>
      <c r="D73" s="411"/>
      <c r="E73" s="411"/>
      <c r="F73" s="411"/>
      <c r="G73" s="411"/>
      <c r="H73" s="411"/>
      <c r="I73" s="411"/>
      <c r="J73" s="710">
        <f>D73+E73+F73+G73+H73+I73</f>
        <v>0</v>
      </c>
      <c r="K73" s="788">
        <f>C73+J73</f>
        <v>0</v>
      </c>
    </row>
    <row r="74" spans="1:11" s="1399" customFormat="1" ht="12" customHeight="1" thickBot="1" x14ac:dyDescent="0.3">
      <c r="A74" s="1400" t="s">
        <v>339</v>
      </c>
      <c r="B74" s="1300" t="s">
        <v>572</v>
      </c>
      <c r="C74" s="710">
        <f>'KV_9.1.1.sz.mell'!C74</f>
        <v>0</v>
      </c>
      <c r="D74" s="411"/>
      <c r="E74" s="411"/>
      <c r="F74" s="411"/>
      <c r="G74" s="411"/>
      <c r="H74" s="411"/>
      <c r="I74" s="411"/>
      <c r="J74" s="710">
        <f>D74+E74+F74+G74+H74+I74</f>
        <v>0</v>
      </c>
      <c r="K74" s="788">
        <f>C74+J74</f>
        <v>0</v>
      </c>
    </row>
    <row r="75" spans="1:11" s="1399" customFormat="1" ht="12" customHeight="1" thickBot="1" x14ac:dyDescent="0.25">
      <c r="A75" s="1403" t="s">
        <v>317</v>
      </c>
      <c r="B75" s="1292" t="s">
        <v>318</v>
      </c>
      <c r="C75" s="407">
        <f>'KV_9.1.1.sz.mell'!C75</f>
        <v>0</v>
      </c>
      <c r="D75" s="407">
        <f t="shared" ref="D75:K75" si="17">SUM(D76:D77)</f>
        <v>0</v>
      </c>
      <c r="E75" s="407">
        <f t="shared" si="17"/>
        <v>0</v>
      </c>
      <c r="F75" s="407">
        <f t="shared" si="17"/>
        <v>0</v>
      </c>
      <c r="G75" s="407">
        <f t="shared" si="17"/>
        <v>0</v>
      </c>
      <c r="H75" s="407">
        <f t="shared" si="17"/>
        <v>0</v>
      </c>
      <c r="I75" s="407">
        <f t="shared" si="17"/>
        <v>0</v>
      </c>
      <c r="J75" s="407">
        <f t="shared" si="17"/>
        <v>0</v>
      </c>
      <c r="K75" s="307">
        <f t="shared" si="17"/>
        <v>0</v>
      </c>
    </row>
    <row r="76" spans="1:11" s="1399" customFormat="1" ht="12" customHeight="1" x14ac:dyDescent="0.2">
      <c r="A76" s="1397" t="s">
        <v>340</v>
      </c>
      <c r="B76" s="1286" t="s">
        <v>319</v>
      </c>
      <c r="C76" s="710">
        <f>'KV_9.1.1.sz.mell'!C76</f>
        <v>0</v>
      </c>
      <c r="D76" s="411"/>
      <c r="E76" s="411"/>
      <c r="F76" s="411"/>
      <c r="G76" s="411"/>
      <c r="H76" s="411"/>
      <c r="I76" s="411"/>
      <c r="J76" s="710">
        <f>D76+E76+F76+G76+H76+I76</f>
        <v>0</v>
      </c>
      <c r="K76" s="788">
        <f>C76+J76</f>
        <v>0</v>
      </c>
    </row>
    <row r="77" spans="1:11" s="1399" customFormat="1" ht="12" customHeight="1" thickBot="1" x14ac:dyDescent="0.25">
      <c r="A77" s="1400" t="s">
        <v>341</v>
      </c>
      <c r="B77" s="1293" t="s">
        <v>320</v>
      </c>
      <c r="C77" s="710">
        <f>'KV_9.1.1.sz.mell'!C77</f>
        <v>0</v>
      </c>
      <c r="D77" s="411"/>
      <c r="E77" s="411"/>
      <c r="F77" s="411"/>
      <c r="G77" s="411"/>
      <c r="H77" s="411"/>
      <c r="I77" s="411"/>
      <c r="J77" s="710">
        <f>D77+E77+F77+G77+H77+I77</f>
        <v>0</v>
      </c>
      <c r="K77" s="788">
        <f>C77+J77</f>
        <v>0</v>
      </c>
    </row>
    <row r="78" spans="1:11" s="75" customFormat="1" ht="12" customHeight="1" thickBot="1" x14ac:dyDescent="0.25">
      <c r="A78" s="1403" t="s">
        <v>321</v>
      </c>
      <c r="B78" s="1292" t="s">
        <v>322</v>
      </c>
      <c r="C78" s="407">
        <f>'KV_9.1.1.sz.mell'!C78</f>
        <v>0</v>
      </c>
      <c r="D78" s="407">
        <f t="shared" ref="D78:K78" si="18">SUM(D79:D81)</f>
        <v>0</v>
      </c>
      <c r="E78" s="407">
        <f t="shared" si="18"/>
        <v>0</v>
      </c>
      <c r="F78" s="407">
        <f t="shared" si="18"/>
        <v>0</v>
      </c>
      <c r="G78" s="407">
        <f t="shared" si="18"/>
        <v>0</v>
      </c>
      <c r="H78" s="407">
        <f t="shared" si="18"/>
        <v>0</v>
      </c>
      <c r="I78" s="407">
        <f t="shared" si="18"/>
        <v>0</v>
      </c>
      <c r="J78" s="407">
        <f t="shared" si="18"/>
        <v>0</v>
      </c>
      <c r="K78" s="307">
        <f t="shared" si="18"/>
        <v>0</v>
      </c>
    </row>
    <row r="79" spans="1:11" s="1399" customFormat="1" ht="12" customHeight="1" x14ac:dyDescent="0.2">
      <c r="A79" s="1397" t="s">
        <v>342</v>
      </c>
      <c r="B79" s="1286" t="s">
        <v>323</v>
      </c>
      <c r="C79" s="710">
        <f>'KV_9.1.1.sz.mell'!C79</f>
        <v>0</v>
      </c>
      <c r="D79" s="411"/>
      <c r="E79" s="411"/>
      <c r="F79" s="411"/>
      <c r="G79" s="411"/>
      <c r="H79" s="411"/>
      <c r="I79" s="411"/>
      <c r="J79" s="710">
        <f>D79+E79+F79+G79+H79+I79</f>
        <v>0</v>
      </c>
      <c r="K79" s="788">
        <f>C79+J79</f>
        <v>0</v>
      </c>
    </row>
    <row r="80" spans="1:11" s="1399" customFormat="1" ht="12" customHeight="1" x14ac:dyDescent="0.2">
      <c r="A80" s="1398" t="s">
        <v>343</v>
      </c>
      <c r="B80" s="1288" t="s">
        <v>324</v>
      </c>
      <c r="C80" s="710">
        <f>'KV_9.1.1.sz.mell'!C80</f>
        <v>0</v>
      </c>
      <c r="D80" s="411"/>
      <c r="E80" s="411"/>
      <c r="F80" s="411"/>
      <c r="G80" s="411"/>
      <c r="H80" s="411"/>
      <c r="I80" s="411"/>
      <c r="J80" s="710">
        <f>D80+E80+F80+G80+H80+I80</f>
        <v>0</v>
      </c>
      <c r="K80" s="788">
        <f>C80+J80</f>
        <v>0</v>
      </c>
    </row>
    <row r="81" spans="1:11" s="1399" customFormat="1" ht="12" customHeight="1" thickBot="1" x14ac:dyDescent="0.3">
      <c r="A81" s="1400" t="s">
        <v>344</v>
      </c>
      <c r="B81" s="1405" t="s">
        <v>764</v>
      </c>
      <c r="C81" s="710">
        <f>'KV_9.1.1.sz.mell'!C81</f>
        <v>0</v>
      </c>
      <c r="D81" s="411"/>
      <c r="E81" s="411"/>
      <c r="F81" s="411"/>
      <c r="G81" s="411"/>
      <c r="H81" s="411"/>
      <c r="I81" s="411"/>
      <c r="J81" s="710">
        <f>D81+E81+F81+G81+H81+I81</f>
        <v>0</v>
      </c>
      <c r="K81" s="788">
        <f>C81+J81</f>
        <v>0</v>
      </c>
    </row>
    <row r="82" spans="1:11" s="1399" customFormat="1" ht="12" customHeight="1" thickBot="1" x14ac:dyDescent="0.25">
      <c r="A82" s="1403" t="s">
        <v>325</v>
      </c>
      <c r="B82" s="1292" t="s">
        <v>345</v>
      </c>
      <c r="C82" s="407">
        <f>'KV_9.1.1.sz.mell'!C82</f>
        <v>0</v>
      </c>
      <c r="D82" s="407">
        <f t="shared" ref="D82:K82" si="19">SUM(D83:D86)</f>
        <v>0</v>
      </c>
      <c r="E82" s="407">
        <f t="shared" si="19"/>
        <v>0</v>
      </c>
      <c r="F82" s="407">
        <f t="shared" si="19"/>
        <v>0</v>
      </c>
      <c r="G82" s="407">
        <f t="shared" si="19"/>
        <v>0</v>
      </c>
      <c r="H82" s="407">
        <f t="shared" si="19"/>
        <v>0</v>
      </c>
      <c r="I82" s="407">
        <f t="shared" si="19"/>
        <v>0</v>
      </c>
      <c r="J82" s="407">
        <f t="shared" si="19"/>
        <v>0</v>
      </c>
      <c r="K82" s="307">
        <f t="shared" si="19"/>
        <v>0</v>
      </c>
    </row>
    <row r="83" spans="1:11" s="1399" customFormat="1" ht="12" customHeight="1" x14ac:dyDescent="0.2">
      <c r="A83" s="1406" t="s">
        <v>326</v>
      </c>
      <c r="B83" s="1286" t="s">
        <v>327</v>
      </c>
      <c r="C83" s="710">
        <f>'KV_9.1.1.sz.mell'!C83</f>
        <v>0</v>
      </c>
      <c r="D83" s="411"/>
      <c r="E83" s="411"/>
      <c r="F83" s="411"/>
      <c r="G83" s="411"/>
      <c r="H83" s="411"/>
      <c r="I83" s="411"/>
      <c r="J83" s="710">
        <f t="shared" ref="J83:J88" si="20">D83+E83+F83+G83+H83+I83</f>
        <v>0</v>
      </c>
      <c r="K83" s="788">
        <f t="shared" ref="K83:K88" si="21">C83+J83</f>
        <v>0</v>
      </c>
    </row>
    <row r="84" spans="1:11" s="1399" customFormat="1" ht="12" customHeight="1" x14ac:dyDescent="0.2">
      <c r="A84" s="1407" t="s">
        <v>328</v>
      </c>
      <c r="B84" s="1288" t="s">
        <v>329</v>
      </c>
      <c r="C84" s="710">
        <f>'KV_9.1.1.sz.mell'!C84</f>
        <v>0</v>
      </c>
      <c r="D84" s="411"/>
      <c r="E84" s="411"/>
      <c r="F84" s="411"/>
      <c r="G84" s="411"/>
      <c r="H84" s="411"/>
      <c r="I84" s="411"/>
      <c r="J84" s="710">
        <f t="shared" si="20"/>
        <v>0</v>
      </c>
      <c r="K84" s="788">
        <f t="shared" si="21"/>
        <v>0</v>
      </c>
    </row>
    <row r="85" spans="1:11" s="1399" customFormat="1" ht="12" customHeight="1" x14ac:dyDescent="0.2">
      <c r="A85" s="1407" t="s">
        <v>330</v>
      </c>
      <c r="B85" s="1288" t="s">
        <v>331</v>
      </c>
      <c r="C85" s="710">
        <f>'KV_9.1.1.sz.mell'!C85</f>
        <v>0</v>
      </c>
      <c r="D85" s="411"/>
      <c r="E85" s="411"/>
      <c r="F85" s="411"/>
      <c r="G85" s="411"/>
      <c r="H85" s="411"/>
      <c r="I85" s="411"/>
      <c r="J85" s="710">
        <f t="shared" si="20"/>
        <v>0</v>
      </c>
      <c r="K85" s="788">
        <f t="shared" si="21"/>
        <v>0</v>
      </c>
    </row>
    <row r="86" spans="1:11" s="75" customFormat="1" ht="12" customHeight="1" thickBot="1" x14ac:dyDescent="0.25">
      <c r="A86" s="1408" t="s">
        <v>332</v>
      </c>
      <c r="B86" s="1293" t="s">
        <v>333</v>
      </c>
      <c r="C86" s="710">
        <f>'KV_9.1.1.sz.mell'!C86</f>
        <v>0</v>
      </c>
      <c r="D86" s="411"/>
      <c r="E86" s="411"/>
      <c r="F86" s="411"/>
      <c r="G86" s="411"/>
      <c r="H86" s="411"/>
      <c r="I86" s="411"/>
      <c r="J86" s="710">
        <f t="shared" si="20"/>
        <v>0</v>
      </c>
      <c r="K86" s="788">
        <f t="shared" si="21"/>
        <v>0</v>
      </c>
    </row>
    <row r="87" spans="1:11" s="75" customFormat="1" ht="12" customHeight="1" thickBot="1" x14ac:dyDescent="0.25">
      <c r="A87" s="1403" t="s">
        <v>334</v>
      </c>
      <c r="B87" s="1292" t="s">
        <v>475</v>
      </c>
      <c r="C87" s="407">
        <f>'KV_9.1.1.sz.mell'!C87</f>
        <v>0</v>
      </c>
      <c r="D87" s="475"/>
      <c r="E87" s="475"/>
      <c r="F87" s="475"/>
      <c r="G87" s="475"/>
      <c r="H87" s="475"/>
      <c r="I87" s="475"/>
      <c r="J87" s="407">
        <f t="shared" si="20"/>
        <v>0</v>
      </c>
      <c r="K87" s="307">
        <f t="shared" si="21"/>
        <v>0</v>
      </c>
    </row>
    <row r="88" spans="1:11" s="75" customFormat="1" ht="12" customHeight="1" thickBot="1" x14ac:dyDescent="0.25">
      <c r="A88" s="1403" t="s">
        <v>507</v>
      </c>
      <c r="B88" s="1292" t="s">
        <v>335</v>
      </c>
      <c r="C88" s="407">
        <f>'KV_9.1.1.sz.mell'!C88</f>
        <v>0</v>
      </c>
      <c r="D88" s="475"/>
      <c r="E88" s="475"/>
      <c r="F88" s="475"/>
      <c r="G88" s="475"/>
      <c r="H88" s="475"/>
      <c r="I88" s="475"/>
      <c r="J88" s="407">
        <f t="shared" si="20"/>
        <v>0</v>
      </c>
      <c r="K88" s="307">
        <f t="shared" si="21"/>
        <v>0</v>
      </c>
    </row>
    <row r="89" spans="1:11" s="75" customFormat="1" ht="12" customHeight="1" thickBot="1" x14ac:dyDescent="0.25">
      <c r="A89" s="1403" t="s">
        <v>508</v>
      </c>
      <c r="B89" s="1292" t="s">
        <v>478</v>
      </c>
      <c r="C89" s="414">
        <f>'KV_9.1.1.sz.mell'!C89</f>
        <v>0</v>
      </c>
      <c r="D89" s="414">
        <f t="shared" ref="D89:K89" si="22">+D66+D70+D75+D78+D82+D88+D87</f>
        <v>0</v>
      </c>
      <c r="E89" s="414">
        <f t="shared" si="22"/>
        <v>0</v>
      </c>
      <c r="F89" s="414">
        <f t="shared" si="22"/>
        <v>0</v>
      </c>
      <c r="G89" s="414">
        <f t="shared" si="22"/>
        <v>0</v>
      </c>
      <c r="H89" s="414">
        <f t="shared" si="22"/>
        <v>0</v>
      </c>
      <c r="I89" s="414">
        <f t="shared" si="22"/>
        <v>0</v>
      </c>
      <c r="J89" s="414">
        <f t="shared" si="22"/>
        <v>0</v>
      </c>
      <c r="K89" s="313">
        <f t="shared" si="22"/>
        <v>0</v>
      </c>
    </row>
    <row r="90" spans="1:11" s="75" customFormat="1" ht="12" customHeight="1" thickBot="1" x14ac:dyDescent="0.25">
      <c r="A90" s="1409" t="s">
        <v>509</v>
      </c>
      <c r="B90" s="1305" t="s">
        <v>510</v>
      </c>
      <c r="C90" s="414">
        <f>'KV_9.1.1.sz.mell'!C90</f>
        <v>0</v>
      </c>
      <c r="D90" s="414">
        <f t="shared" ref="D90:K90" si="23">+D65+D89</f>
        <v>0</v>
      </c>
      <c r="E90" s="414">
        <f t="shared" si="23"/>
        <v>0</v>
      </c>
      <c r="F90" s="414">
        <f t="shared" si="23"/>
        <v>0</v>
      </c>
      <c r="G90" s="414">
        <f t="shared" si="23"/>
        <v>0</v>
      </c>
      <c r="H90" s="414">
        <f t="shared" si="23"/>
        <v>0</v>
      </c>
      <c r="I90" s="414">
        <f t="shared" si="23"/>
        <v>0</v>
      </c>
      <c r="J90" s="414">
        <f t="shared" si="23"/>
        <v>0</v>
      </c>
      <c r="K90" s="313">
        <f t="shared" si="23"/>
        <v>0</v>
      </c>
    </row>
    <row r="91" spans="1:11" s="1399" customFormat="1" ht="15.15" customHeight="1" thickBot="1" x14ac:dyDescent="0.3">
      <c r="A91" s="1410"/>
      <c r="B91" s="1411"/>
      <c r="C91" s="372"/>
      <c r="D91" s="372"/>
      <c r="E91" s="372"/>
      <c r="F91" s="372"/>
      <c r="G91" s="372"/>
    </row>
    <row r="92" spans="1:11" s="1396" customFormat="1" ht="16.5" customHeight="1" thickBot="1" x14ac:dyDescent="0.3">
      <c r="A92" s="1726" t="s">
        <v>57</v>
      </c>
      <c r="B92" s="1727"/>
      <c r="C92" s="1727"/>
      <c r="D92" s="1727"/>
      <c r="E92" s="1727"/>
      <c r="F92" s="1727"/>
      <c r="G92" s="1727"/>
      <c r="H92" s="1727"/>
      <c r="I92" s="1727"/>
      <c r="J92" s="1727"/>
      <c r="K92" s="1728"/>
    </row>
    <row r="93" spans="1:11" s="1412" customFormat="1" ht="12" customHeight="1" thickBot="1" x14ac:dyDescent="0.3">
      <c r="A93" s="1281" t="s">
        <v>18</v>
      </c>
      <c r="B93" s="1313" t="s">
        <v>514</v>
      </c>
      <c r="C93" s="407">
        <f>'KV_9.1.1.sz.mell'!C93</f>
        <v>0</v>
      </c>
      <c r="D93" s="797">
        <f t="shared" ref="D93:K93" si="24">+D94+D95+D96+D97+D98+D111</f>
        <v>0</v>
      </c>
      <c r="E93" s="797">
        <f t="shared" si="24"/>
        <v>0</v>
      </c>
      <c r="F93" s="797">
        <f t="shared" si="24"/>
        <v>0</v>
      </c>
      <c r="G93" s="797">
        <f t="shared" si="24"/>
        <v>0</v>
      </c>
      <c r="H93" s="797">
        <f t="shared" si="24"/>
        <v>0</v>
      </c>
      <c r="I93" s="406">
        <f t="shared" si="24"/>
        <v>0</v>
      </c>
      <c r="J93" s="406">
        <f t="shared" si="24"/>
        <v>0</v>
      </c>
      <c r="K93" s="306">
        <f t="shared" si="24"/>
        <v>0</v>
      </c>
    </row>
    <row r="94" spans="1:11" ht="12" customHeight="1" x14ac:dyDescent="0.25">
      <c r="A94" s="1413" t="s">
        <v>98</v>
      </c>
      <c r="B94" s="1261" t="s">
        <v>49</v>
      </c>
      <c r="C94" s="1488">
        <f>'KV_9.1.1.sz.mell'!C94</f>
        <v>0</v>
      </c>
      <c r="D94" s="798"/>
      <c r="E94" s="798"/>
      <c r="F94" s="798"/>
      <c r="G94" s="798"/>
      <c r="H94" s="798"/>
      <c r="I94" s="508"/>
      <c r="J94" s="715">
        <f t="shared" ref="J94:J113" si="25">D94+E94+F94+G94+H94+I94</f>
        <v>0</v>
      </c>
      <c r="K94" s="799">
        <f t="shared" ref="K94:K113" si="26">C94+J94</f>
        <v>0</v>
      </c>
    </row>
    <row r="95" spans="1:11" ht="12" customHeight="1" x14ac:dyDescent="0.25">
      <c r="A95" s="1398" t="s">
        <v>99</v>
      </c>
      <c r="B95" s="1263" t="s">
        <v>183</v>
      </c>
      <c r="C95" s="717">
        <f>'KV_9.1.1.sz.mell'!C95</f>
        <v>0</v>
      </c>
      <c r="D95" s="408"/>
      <c r="E95" s="408"/>
      <c r="F95" s="408"/>
      <c r="G95" s="408"/>
      <c r="H95" s="408"/>
      <c r="I95" s="408"/>
      <c r="J95" s="717">
        <f t="shared" si="25"/>
        <v>0</v>
      </c>
      <c r="K95" s="785">
        <f t="shared" si="26"/>
        <v>0</v>
      </c>
    </row>
    <row r="96" spans="1:11" ht="12" customHeight="1" x14ac:dyDescent="0.25">
      <c r="A96" s="1398" t="s">
        <v>100</v>
      </c>
      <c r="B96" s="1263" t="s">
        <v>140</v>
      </c>
      <c r="C96" s="719">
        <f>'KV_9.1.1.sz.mell'!C96</f>
        <v>0</v>
      </c>
      <c r="D96" s="410"/>
      <c r="E96" s="410"/>
      <c r="F96" s="410"/>
      <c r="G96" s="410"/>
      <c r="H96" s="408"/>
      <c r="I96" s="410"/>
      <c r="J96" s="719">
        <f t="shared" si="25"/>
        <v>0</v>
      </c>
      <c r="K96" s="786">
        <f t="shared" si="26"/>
        <v>0</v>
      </c>
    </row>
    <row r="97" spans="1:11" ht="12" customHeight="1" x14ac:dyDescent="0.25">
      <c r="A97" s="1398" t="s">
        <v>101</v>
      </c>
      <c r="B97" s="1315" t="s">
        <v>184</v>
      </c>
      <c r="C97" s="719">
        <f>'KV_9.1.1.sz.mell'!C97</f>
        <v>0</v>
      </c>
      <c r="D97" s="410"/>
      <c r="E97" s="410"/>
      <c r="F97" s="410"/>
      <c r="G97" s="410"/>
      <c r="H97" s="410"/>
      <c r="I97" s="410"/>
      <c r="J97" s="719">
        <f t="shared" si="25"/>
        <v>0</v>
      </c>
      <c r="K97" s="786">
        <f t="shared" si="26"/>
        <v>0</v>
      </c>
    </row>
    <row r="98" spans="1:11" ht="12" customHeight="1" x14ac:dyDescent="0.25">
      <c r="A98" s="1398" t="s">
        <v>112</v>
      </c>
      <c r="B98" s="1316" t="s">
        <v>185</v>
      </c>
      <c r="C98" s="719">
        <f>'KV_9.1.1.sz.mell'!C98</f>
        <v>0</v>
      </c>
      <c r="D98" s="410"/>
      <c r="E98" s="410"/>
      <c r="F98" s="410"/>
      <c r="G98" s="410"/>
      <c r="H98" s="410"/>
      <c r="I98" s="410"/>
      <c r="J98" s="719">
        <f t="shared" si="25"/>
        <v>0</v>
      </c>
      <c r="K98" s="786">
        <f t="shared" si="26"/>
        <v>0</v>
      </c>
    </row>
    <row r="99" spans="1:11" ht="12" customHeight="1" x14ac:dyDescent="0.25">
      <c r="A99" s="1398" t="s">
        <v>102</v>
      </c>
      <c r="B99" s="1263" t="s">
        <v>511</v>
      </c>
      <c r="C99" s="719">
        <f>'KV_9.1.1.sz.mell'!C99</f>
        <v>0</v>
      </c>
      <c r="D99" s="410"/>
      <c r="E99" s="410"/>
      <c r="F99" s="410"/>
      <c r="G99" s="410"/>
      <c r="H99" s="410"/>
      <c r="I99" s="410"/>
      <c r="J99" s="719">
        <f t="shared" si="25"/>
        <v>0</v>
      </c>
      <c r="K99" s="786">
        <f t="shared" si="26"/>
        <v>0</v>
      </c>
    </row>
    <row r="100" spans="1:11" ht="12" customHeight="1" x14ac:dyDescent="0.2">
      <c r="A100" s="1398" t="s">
        <v>103</v>
      </c>
      <c r="B100" s="1318" t="s">
        <v>441</v>
      </c>
      <c r="C100" s="719">
        <f>'KV_9.1.1.sz.mell'!C100</f>
        <v>0</v>
      </c>
      <c r="D100" s="410"/>
      <c r="E100" s="410"/>
      <c r="F100" s="410"/>
      <c r="G100" s="410"/>
      <c r="H100" s="410"/>
      <c r="I100" s="410"/>
      <c r="J100" s="719">
        <f t="shared" si="25"/>
        <v>0</v>
      </c>
      <c r="K100" s="786">
        <f t="shared" si="26"/>
        <v>0</v>
      </c>
    </row>
    <row r="101" spans="1:11" ht="12" customHeight="1" x14ac:dyDescent="0.2">
      <c r="A101" s="1398" t="s">
        <v>113</v>
      </c>
      <c r="B101" s="1318" t="s">
        <v>440</v>
      </c>
      <c r="C101" s="719">
        <f>'KV_9.1.1.sz.mell'!C101</f>
        <v>0</v>
      </c>
      <c r="D101" s="410"/>
      <c r="E101" s="410"/>
      <c r="F101" s="410"/>
      <c r="G101" s="410"/>
      <c r="H101" s="410"/>
      <c r="I101" s="410"/>
      <c r="J101" s="719">
        <f t="shared" si="25"/>
        <v>0</v>
      </c>
      <c r="K101" s="786">
        <f t="shared" si="26"/>
        <v>0</v>
      </c>
    </row>
    <row r="102" spans="1:11" ht="12" customHeight="1" x14ac:dyDescent="0.2">
      <c r="A102" s="1398" t="s">
        <v>114</v>
      </c>
      <c r="B102" s="1318" t="s">
        <v>351</v>
      </c>
      <c r="C102" s="719">
        <f>'KV_9.1.1.sz.mell'!C102</f>
        <v>0</v>
      </c>
      <c r="D102" s="410"/>
      <c r="E102" s="410"/>
      <c r="F102" s="410"/>
      <c r="G102" s="410"/>
      <c r="H102" s="410"/>
      <c r="I102" s="410"/>
      <c r="J102" s="719">
        <f t="shared" si="25"/>
        <v>0</v>
      </c>
      <c r="K102" s="786">
        <f t="shared" si="26"/>
        <v>0</v>
      </c>
    </row>
    <row r="103" spans="1:11" ht="12" customHeight="1" x14ac:dyDescent="0.25">
      <c r="A103" s="1398" t="s">
        <v>115</v>
      </c>
      <c r="B103" s="1319" t="s">
        <v>352</v>
      </c>
      <c r="C103" s="719">
        <f>'KV_9.1.1.sz.mell'!C103</f>
        <v>0</v>
      </c>
      <c r="D103" s="410"/>
      <c r="E103" s="410"/>
      <c r="F103" s="410"/>
      <c r="G103" s="410"/>
      <c r="H103" s="410"/>
      <c r="I103" s="410"/>
      <c r="J103" s="719">
        <f t="shared" si="25"/>
        <v>0</v>
      </c>
      <c r="K103" s="786">
        <f t="shared" si="26"/>
        <v>0</v>
      </c>
    </row>
    <row r="104" spans="1:11" ht="12" customHeight="1" x14ac:dyDescent="0.25">
      <c r="A104" s="1398" t="s">
        <v>116</v>
      </c>
      <c r="B104" s="1319" t="s">
        <v>353</v>
      </c>
      <c r="C104" s="719">
        <f>'KV_9.1.1.sz.mell'!C104</f>
        <v>0</v>
      </c>
      <c r="D104" s="410"/>
      <c r="E104" s="410"/>
      <c r="F104" s="410"/>
      <c r="G104" s="410"/>
      <c r="H104" s="410"/>
      <c r="I104" s="410"/>
      <c r="J104" s="719">
        <f t="shared" si="25"/>
        <v>0</v>
      </c>
      <c r="K104" s="786">
        <f t="shared" si="26"/>
        <v>0</v>
      </c>
    </row>
    <row r="105" spans="1:11" ht="12" customHeight="1" x14ac:dyDescent="0.2">
      <c r="A105" s="1398" t="s">
        <v>118</v>
      </c>
      <c r="B105" s="1318" t="s">
        <v>354</v>
      </c>
      <c r="C105" s="719">
        <f>'KV_9.1.1.sz.mell'!C105</f>
        <v>0</v>
      </c>
      <c r="D105" s="410"/>
      <c r="E105" s="410"/>
      <c r="F105" s="410"/>
      <c r="G105" s="410"/>
      <c r="H105" s="410"/>
      <c r="I105" s="410"/>
      <c r="J105" s="719">
        <f t="shared" si="25"/>
        <v>0</v>
      </c>
      <c r="K105" s="786">
        <f t="shared" si="26"/>
        <v>0</v>
      </c>
    </row>
    <row r="106" spans="1:11" ht="12" customHeight="1" x14ac:dyDescent="0.2">
      <c r="A106" s="1398" t="s">
        <v>186</v>
      </c>
      <c r="B106" s="1318" t="s">
        <v>355</v>
      </c>
      <c r="C106" s="719">
        <f>'KV_9.1.1.sz.mell'!C106</f>
        <v>0</v>
      </c>
      <c r="D106" s="410"/>
      <c r="E106" s="410"/>
      <c r="F106" s="410"/>
      <c r="G106" s="410"/>
      <c r="H106" s="410"/>
      <c r="I106" s="410"/>
      <c r="J106" s="719">
        <f t="shared" si="25"/>
        <v>0</v>
      </c>
      <c r="K106" s="786">
        <f t="shared" si="26"/>
        <v>0</v>
      </c>
    </row>
    <row r="107" spans="1:11" ht="12" customHeight="1" x14ac:dyDescent="0.25">
      <c r="A107" s="1398" t="s">
        <v>349</v>
      </c>
      <c r="B107" s="1319" t="s">
        <v>356</v>
      </c>
      <c r="C107" s="719">
        <f>'KV_9.1.1.sz.mell'!C107</f>
        <v>0</v>
      </c>
      <c r="D107" s="410"/>
      <c r="E107" s="410"/>
      <c r="F107" s="410"/>
      <c r="G107" s="410"/>
      <c r="H107" s="410"/>
      <c r="I107" s="410"/>
      <c r="J107" s="719">
        <f t="shared" si="25"/>
        <v>0</v>
      </c>
      <c r="K107" s="786">
        <f t="shared" si="26"/>
        <v>0</v>
      </c>
    </row>
    <row r="108" spans="1:11" ht="12" customHeight="1" x14ac:dyDescent="0.25">
      <c r="A108" s="1414" t="s">
        <v>350</v>
      </c>
      <c r="B108" s="1317" t="s">
        <v>357</v>
      </c>
      <c r="C108" s="719">
        <f>'KV_9.1.1.sz.mell'!C108</f>
        <v>0</v>
      </c>
      <c r="D108" s="410"/>
      <c r="E108" s="410"/>
      <c r="F108" s="410"/>
      <c r="G108" s="410"/>
      <c r="H108" s="410"/>
      <c r="I108" s="410"/>
      <c r="J108" s="719">
        <f t="shared" si="25"/>
        <v>0</v>
      </c>
      <c r="K108" s="786">
        <f t="shared" si="26"/>
        <v>0</v>
      </c>
    </row>
    <row r="109" spans="1:11" ht="12" customHeight="1" x14ac:dyDescent="0.25">
      <c r="A109" s="1398" t="s">
        <v>438</v>
      </c>
      <c r="B109" s="1317" t="s">
        <v>358</v>
      </c>
      <c r="C109" s="719">
        <f>'KV_9.1.1.sz.mell'!C109</f>
        <v>0</v>
      </c>
      <c r="D109" s="410"/>
      <c r="E109" s="410"/>
      <c r="F109" s="410"/>
      <c r="G109" s="410"/>
      <c r="H109" s="410"/>
      <c r="I109" s="410"/>
      <c r="J109" s="719">
        <f t="shared" si="25"/>
        <v>0</v>
      </c>
      <c r="K109" s="786">
        <f t="shared" si="26"/>
        <v>0</v>
      </c>
    </row>
    <row r="110" spans="1:11" ht="12" customHeight="1" x14ac:dyDescent="0.25">
      <c r="A110" s="1398" t="s">
        <v>439</v>
      </c>
      <c r="B110" s="1319" t="s">
        <v>359</v>
      </c>
      <c r="C110" s="717">
        <f>'KV_9.1.1.sz.mell'!C110</f>
        <v>0</v>
      </c>
      <c r="D110" s="408"/>
      <c r="E110" s="408"/>
      <c r="F110" s="408"/>
      <c r="G110" s="408"/>
      <c r="H110" s="408"/>
      <c r="I110" s="408"/>
      <c r="J110" s="717">
        <f t="shared" si="25"/>
        <v>0</v>
      </c>
      <c r="K110" s="785">
        <f t="shared" si="26"/>
        <v>0</v>
      </c>
    </row>
    <row r="111" spans="1:11" ht="12" customHeight="1" x14ac:dyDescent="0.25">
      <c r="A111" s="1398" t="s">
        <v>443</v>
      </c>
      <c r="B111" s="1315" t="s">
        <v>50</v>
      </c>
      <c r="C111" s="717">
        <f>'KV_9.1.1.sz.mell'!C111</f>
        <v>0</v>
      </c>
      <c r="D111" s="408"/>
      <c r="E111" s="408"/>
      <c r="F111" s="408"/>
      <c r="G111" s="408"/>
      <c r="H111" s="408"/>
      <c r="I111" s="408"/>
      <c r="J111" s="717">
        <f t="shared" si="25"/>
        <v>0</v>
      </c>
      <c r="K111" s="785">
        <f t="shared" si="26"/>
        <v>0</v>
      </c>
    </row>
    <row r="112" spans="1:11" ht="12" customHeight="1" x14ac:dyDescent="0.25">
      <c r="A112" s="1400" t="s">
        <v>444</v>
      </c>
      <c r="B112" s="1263" t="s">
        <v>512</v>
      </c>
      <c r="C112" s="719">
        <f>'KV_9.1.1.sz.mell'!C112</f>
        <v>0</v>
      </c>
      <c r="D112" s="410"/>
      <c r="E112" s="410"/>
      <c r="F112" s="410"/>
      <c r="G112" s="410"/>
      <c r="H112" s="410"/>
      <c r="I112" s="410"/>
      <c r="J112" s="719">
        <f t="shared" si="25"/>
        <v>0</v>
      </c>
      <c r="K112" s="786">
        <f t="shared" si="26"/>
        <v>0</v>
      </c>
    </row>
    <row r="113" spans="1:11" ht="12" customHeight="1" thickBot="1" x14ac:dyDescent="0.3">
      <c r="A113" s="1401" t="s">
        <v>445</v>
      </c>
      <c r="B113" s="1415" t="s">
        <v>513</v>
      </c>
      <c r="C113" s="721">
        <f>'KV_9.1.1.sz.mell'!C113</f>
        <v>0</v>
      </c>
      <c r="D113" s="509"/>
      <c r="E113" s="509"/>
      <c r="F113" s="509"/>
      <c r="G113" s="509"/>
      <c r="H113" s="509"/>
      <c r="I113" s="509"/>
      <c r="J113" s="721">
        <f t="shared" si="25"/>
        <v>0</v>
      </c>
      <c r="K113" s="800">
        <f t="shared" si="26"/>
        <v>0</v>
      </c>
    </row>
    <row r="114" spans="1:11" ht="12" customHeight="1" thickBot="1" x14ac:dyDescent="0.3">
      <c r="A114" s="1311" t="s">
        <v>19</v>
      </c>
      <c r="B114" s="1359" t="s">
        <v>360</v>
      </c>
      <c r="C114" s="407">
        <f>'KV_9.1.1.sz.mell'!C114</f>
        <v>0</v>
      </c>
      <c r="D114" s="407">
        <f t="shared" ref="D114:K114" si="27">+D115+D117+D119</f>
        <v>0</v>
      </c>
      <c r="E114" s="407">
        <f t="shared" si="27"/>
        <v>0</v>
      </c>
      <c r="F114" s="407">
        <f t="shared" si="27"/>
        <v>0</v>
      </c>
      <c r="G114" s="407">
        <f t="shared" si="27"/>
        <v>0</v>
      </c>
      <c r="H114" s="407">
        <f t="shared" si="27"/>
        <v>0</v>
      </c>
      <c r="I114" s="407">
        <f t="shared" si="27"/>
        <v>0</v>
      </c>
      <c r="J114" s="407">
        <f t="shared" si="27"/>
        <v>0</v>
      </c>
      <c r="K114" s="307">
        <f t="shared" si="27"/>
        <v>0</v>
      </c>
    </row>
    <row r="115" spans="1:11" ht="12" customHeight="1" x14ac:dyDescent="0.25">
      <c r="A115" s="1397" t="s">
        <v>104</v>
      </c>
      <c r="B115" s="1263" t="s">
        <v>230</v>
      </c>
      <c r="C115" s="699">
        <f>'KV_9.1.1.sz.mell'!C115</f>
        <v>0</v>
      </c>
      <c r="D115" s="409"/>
      <c r="E115" s="409"/>
      <c r="F115" s="409"/>
      <c r="G115" s="409"/>
      <c r="H115" s="409"/>
      <c r="I115" s="409"/>
      <c r="J115" s="699">
        <f t="shared" ref="J115:J127" si="28">D115+E115+F115+G115+H115+I115</f>
        <v>0</v>
      </c>
      <c r="K115" s="421">
        <f t="shared" ref="K115:K127" si="29">C115+J115</f>
        <v>0</v>
      </c>
    </row>
    <row r="116" spans="1:11" ht="12" customHeight="1" x14ac:dyDescent="0.25">
      <c r="A116" s="1397" t="s">
        <v>105</v>
      </c>
      <c r="B116" s="1268" t="s">
        <v>364</v>
      </c>
      <c r="C116" s="699">
        <f>'KV_9.1.1.sz.mell'!C116</f>
        <v>0</v>
      </c>
      <c r="D116" s="409"/>
      <c r="E116" s="409"/>
      <c r="F116" s="409"/>
      <c r="G116" s="409"/>
      <c r="H116" s="409"/>
      <c r="I116" s="409"/>
      <c r="J116" s="699">
        <f t="shared" si="28"/>
        <v>0</v>
      </c>
      <c r="K116" s="421">
        <f t="shared" si="29"/>
        <v>0</v>
      </c>
    </row>
    <row r="117" spans="1:11" ht="12" customHeight="1" x14ac:dyDescent="0.25">
      <c r="A117" s="1397" t="s">
        <v>106</v>
      </c>
      <c r="B117" s="1268" t="s">
        <v>187</v>
      </c>
      <c r="C117" s="717">
        <f>'KV_9.1.1.sz.mell'!C117</f>
        <v>0</v>
      </c>
      <c r="D117" s="408"/>
      <c r="E117" s="408"/>
      <c r="F117" s="408"/>
      <c r="G117" s="408"/>
      <c r="H117" s="408"/>
      <c r="I117" s="408"/>
      <c r="J117" s="717">
        <f t="shared" si="28"/>
        <v>0</v>
      </c>
      <c r="K117" s="785">
        <f t="shared" si="29"/>
        <v>0</v>
      </c>
    </row>
    <row r="118" spans="1:11" ht="12" customHeight="1" x14ac:dyDescent="0.25">
      <c r="A118" s="1397" t="s">
        <v>107</v>
      </c>
      <c r="B118" s="1268" t="s">
        <v>365</v>
      </c>
      <c r="C118" s="717">
        <f>'KV_9.1.1.sz.mell'!C118</f>
        <v>0</v>
      </c>
      <c r="D118" s="408"/>
      <c r="E118" s="408"/>
      <c r="F118" s="408"/>
      <c r="G118" s="408"/>
      <c r="H118" s="408"/>
      <c r="I118" s="408"/>
      <c r="J118" s="717">
        <f t="shared" si="28"/>
        <v>0</v>
      </c>
      <c r="K118" s="785">
        <f t="shared" si="29"/>
        <v>0</v>
      </c>
    </row>
    <row r="119" spans="1:11" ht="12" customHeight="1" x14ac:dyDescent="0.25">
      <c r="A119" s="1397" t="s">
        <v>108</v>
      </c>
      <c r="B119" s="1291" t="s">
        <v>232</v>
      </c>
      <c r="C119" s="717">
        <f>'KV_9.1.1.sz.mell'!C119</f>
        <v>0</v>
      </c>
      <c r="D119" s="408"/>
      <c r="E119" s="408"/>
      <c r="F119" s="408"/>
      <c r="G119" s="408"/>
      <c r="H119" s="408"/>
      <c r="I119" s="408"/>
      <c r="J119" s="717">
        <f t="shared" si="28"/>
        <v>0</v>
      </c>
      <c r="K119" s="785">
        <f t="shared" si="29"/>
        <v>0</v>
      </c>
    </row>
    <row r="120" spans="1:11" ht="12" customHeight="1" x14ac:dyDescent="0.25">
      <c r="A120" s="1397" t="s">
        <v>117</v>
      </c>
      <c r="B120" s="1289" t="s">
        <v>428</v>
      </c>
      <c r="C120" s="717">
        <f>'KV_9.1.1.sz.mell'!C120</f>
        <v>0</v>
      </c>
      <c r="D120" s="408"/>
      <c r="E120" s="408"/>
      <c r="F120" s="408"/>
      <c r="G120" s="408"/>
      <c r="H120" s="408"/>
      <c r="I120" s="408"/>
      <c r="J120" s="717">
        <f t="shared" si="28"/>
        <v>0</v>
      </c>
      <c r="K120" s="785">
        <f t="shared" si="29"/>
        <v>0</v>
      </c>
    </row>
    <row r="121" spans="1:11" ht="12" customHeight="1" x14ac:dyDescent="0.25">
      <c r="A121" s="1397" t="s">
        <v>119</v>
      </c>
      <c r="B121" s="1322" t="s">
        <v>370</v>
      </c>
      <c r="C121" s="717">
        <f>'KV_9.1.1.sz.mell'!C121</f>
        <v>0</v>
      </c>
      <c r="D121" s="408"/>
      <c r="E121" s="408"/>
      <c r="F121" s="408"/>
      <c r="G121" s="408"/>
      <c r="H121" s="408"/>
      <c r="I121" s="408"/>
      <c r="J121" s="717">
        <f t="shared" si="28"/>
        <v>0</v>
      </c>
      <c r="K121" s="785">
        <f t="shared" si="29"/>
        <v>0</v>
      </c>
    </row>
    <row r="122" spans="1:11" ht="12" customHeight="1" x14ac:dyDescent="0.25">
      <c r="A122" s="1397" t="s">
        <v>188</v>
      </c>
      <c r="B122" s="1319" t="s">
        <v>353</v>
      </c>
      <c r="C122" s="717">
        <f>'KV_9.1.1.sz.mell'!C122</f>
        <v>0</v>
      </c>
      <c r="D122" s="408"/>
      <c r="E122" s="408"/>
      <c r="F122" s="408"/>
      <c r="G122" s="408"/>
      <c r="H122" s="408"/>
      <c r="I122" s="408"/>
      <c r="J122" s="717">
        <f t="shared" si="28"/>
        <v>0</v>
      </c>
      <c r="K122" s="785">
        <f t="shared" si="29"/>
        <v>0</v>
      </c>
    </row>
    <row r="123" spans="1:11" ht="12" customHeight="1" x14ac:dyDescent="0.25">
      <c r="A123" s="1397" t="s">
        <v>189</v>
      </c>
      <c r="B123" s="1319" t="s">
        <v>369</v>
      </c>
      <c r="C123" s="717">
        <f>'KV_9.1.1.sz.mell'!C123</f>
        <v>0</v>
      </c>
      <c r="D123" s="408"/>
      <c r="E123" s="408"/>
      <c r="F123" s="408"/>
      <c r="G123" s="408"/>
      <c r="H123" s="408"/>
      <c r="I123" s="408"/>
      <c r="J123" s="717">
        <f t="shared" si="28"/>
        <v>0</v>
      </c>
      <c r="K123" s="785">
        <f t="shared" si="29"/>
        <v>0</v>
      </c>
    </row>
    <row r="124" spans="1:11" ht="12" customHeight="1" x14ac:dyDescent="0.25">
      <c r="A124" s="1397" t="s">
        <v>190</v>
      </c>
      <c r="B124" s="1319" t="s">
        <v>368</v>
      </c>
      <c r="C124" s="717">
        <f>'KV_9.1.1.sz.mell'!C124</f>
        <v>0</v>
      </c>
      <c r="D124" s="408"/>
      <c r="E124" s="408"/>
      <c r="F124" s="408"/>
      <c r="G124" s="408"/>
      <c r="H124" s="408"/>
      <c r="I124" s="408"/>
      <c r="J124" s="717">
        <f t="shared" si="28"/>
        <v>0</v>
      </c>
      <c r="K124" s="785">
        <f t="shared" si="29"/>
        <v>0</v>
      </c>
    </row>
    <row r="125" spans="1:11" ht="12" customHeight="1" x14ac:dyDescent="0.25">
      <c r="A125" s="1397" t="s">
        <v>361</v>
      </c>
      <c r="B125" s="1319" t="s">
        <v>356</v>
      </c>
      <c r="C125" s="717">
        <f>'KV_9.1.1.sz.mell'!C125</f>
        <v>0</v>
      </c>
      <c r="D125" s="408"/>
      <c r="E125" s="408"/>
      <c r="F125" s="408"/>
      <c r="G125" s="408"/>
      <c r="H125" s="408"/>
      <c r="I125" s="408"/>
      <c r="J125" s="717">
        <f t="shared" si="28"/>
        <v>0</v>
      </c>
      <c r="K125" s="785">
        <f t="shared" si="29"/>
        <v>0</v>
      </c>
    </row>
    <row r="126" spans="1:11" ht="12" customHeight="1" x14ac:dyDescent="0.25">
      <c r="A126" s="1397" t="s">
        <v>362</v>
      </c>
      <c r="B126" s="1319" t="s">
        <v>367</v>
      </c>
      <c r="C126" s="717">
        <f>'KV_9.1.1.sz.mell'!C126</f>
        <v>0</v>
      </c>
      <c r="D126" s="408"/>
      <c r="E126" s="408"/>
      <c r="F126" s="408"/>
      <c r="G126" s="408"/>
      <c r="H126" s="408"/>
      <c r="I126" s="408"/>
      <c r="J126" s="717">
        <f t="shared" si="28"/>
        <v>0</v>
      </c>
      <c r="K126" s="785">
        <f t="shared" si="29"/>
        <v>0</v>
      </c>
    </row>
    <row r="127" spans="1:11" ht="12" customHeight="1" thickBot="1" x14ac:dyDescent="0.3">
      <c r="A127" s="1414" t="s">
        <v>363</v>
      </c>
      <c r="B127" s="1319" t="s">
        <v>366</v>
      </c>
      <c r="C127" s="719">
        <f>'KV_9.1.1.sz.mell'!C127</f>
        <v>0</v>
      </c>
      <c r="D127" s="410"/>
      <c r="E127" s="410"/>
      <c r="F127" s="410"/>
      <c r="G127" s="410"/>
      <c r="H127" s="410"/>
      <c r="I127" s="410"/>
      <c r="J127" s="719">
        <f t="shared" si="28"/>
        <v>0</v>
      </c>
      <c r="K127" s="786">
        <f t="shared" si="29"/>
        <v>0</v>
      </c>
    </row>
    <row r="128" spans="1:11" ht="12" customHeight="1" thickBot="1" x14ac:dyDescent="0.3">
      <c r="A128" s="1311" t="s">
        <v>20</v>
      </c>
      <c r="B128" s="1269" t="s">
        <v>448</v>
      </c>
      <c r="C128" s="407">
        <f>'KV_9.1.1.sz.mell'!C128</f>
        <v>0</v>
      </c>
      <c r="D128" s="407">
        <f t="shared" ref="D128:K128" si="30">+D93+D114</f>
        <v>0</v>
      </c>
      <c r="E128" s="407">
        <f t="shared" si="30"/>
        <v>0</v>
      </c>
      <c r="F128" s="407">
        <f t="shared" si="30"/>
        <v>0</v>
      </c>
      <c r="G128" s="407">
        <f t="shared" si="30"/>
        <v>0</v>
      </c>
      <c r="H128" s="407">
        <f t="shared" si="30"/>
        <v>0</v>
      </c>
      <c r="I128" s="407">
        <f t="shared" si="30"/>
        <v>0</v>
      </c>
      <c r="J128" s="407">
        <f t="shared" si="30"/>
        <v>0</v>
      </c>
      <c r="K128" s="307">
        <f t="shared" si="30"/>
        <v>0</v>
      </c>
    </row>
    <row r="129" spans="1:11" ht="12" customHeight="1" thickBot="1" x14ac:dyDescent="0.3">
      <c r="A129" s="1311" t="s">
        <v>21</v>
      </c>
      <c r="B129" s="1269" t="s">
        <v>449</v>
      </c>
      <c r="C129" s="407">
        <f>'KV_9.1.1.sz.mell'!C129</f>
        <v>0</v>
      </c>
      <c r="D129" s="407">
        <f t="shared" ref="D129:K129" si="31">+D130+D131+D132</f>
        <v>0</v>
      </c>
      <c r="E129" s="407">
        <f t="shared" si="31"/>
        <v>0</v>
      </c>
      <c r="F129" s="407">
        <f t="shared" si="31"/>
        <v>0</v>
      </c>
      <c r="G129" s="407">
        <f t="shared" si="31"/>
        <v>0</v>
      </c>
      <c r="H129" s="407">
        <f t="shared" si="31"/>
        <v>0</v>
      </c>
      <c r="I129" s="407">
        <f t="shared" si="31"/>
        <v>0</v>
      </c>
      <c r="J129" s="407">
        <f t="shared" si="31"/>
        <v>0</v>
      </c>
      <c r="K129" s="307">
        <f t="shared" si="31"/>
        <v>0</v>
      </c>
    </row>
    <row r="130" spans="1:11" s="1412" customFormat="1" ht="12" customHeight="1" x14ac:dyDescent="0.25">
      <c r="A130" s="1397" t="s">
        <v>268</v>
      </c>
      <c r="B130" s="1267" t="s">
        <v>517</v>
      </c>
      <c r="C130" s="717">
        <f>'KV_9.1.1.sz.mell'!C130</f>
        <v>0</v>
      </c>
      <c r="D130" s="408"/>
      <c r="E130" s="408"/>
      <c r="F130" s="408"/>
      <c r="G130" s="408"/>
      <c r="H130" s="408"/>
      <c r="I130" s="408"/>
      <c r="J130" s="717">
        <f>D130+E130+F130+G130+H130+I130</f>
        <v>0</v>
      </c>
      <c r="K130" s="785">
        <f>C130+J130</f>
        <v>0</v>
      </c>
    </row>
    <row r="131" spans="1:11" ht="12" customHeight="1" x14ac:dyDescent="0.25">
      <c r="A131" s="1397" t="s">
        <v>269</v>
      </c>
      <c r="B131" s="1267" t="s">
        <v>457</v>
      </c>
      <c r="C131" s="717">
        <f>'KV_9.1.1.sz.mell'!C131</f>
        <v>0</v>
      </c>
      <c r="D131" s="408"/>
      <c r="E131" s="408"/>
      <c r="F131" s="408"/>
      <c r="G131" s="408"/>
      <c r="H131" s="408"/>
      <c r="I131" s="408"/>
      <c r="J131" s="717">
        <f>D131+E131+F131+G131+H131+I131</f>
        <v>0</v>
      </c>
      <c r="K131" s="785">
        <f>C131+J131</f>
        <v>0</v>
      </c>
    </row>
    <row r="132" spans="1:11" ht="12" customHeight="1" thickBot="1" x14ac:dyDescent="0.3">
      <c r="A132" s="1414" t="s">
        <v>270</v>
      </c>
      <c r="B132" s="1264" t="s">
        <v>516</v>
      </c>
      <c r="C132" s="717">
        <f>'KV_9.1.1.sz.mell'!C132</f>
        <v>0</v>
      </c>
      <c r="D132" s="408"/>
      <c r="E132" s="408"/>
      <c r="F132" s="408"/>
      <c r="G132" s="408"/>
      <c r="H132" s="408"/>
      <c r="I132" s="408"/>
      <c r="J132" s="717">
        <f>D132+E132+F132+G132+H132+I132</f>
        <v>0</v>
      </c>
      <c r="K132" s="785">
        <f>C132+J132</f>
        <v>0</v>
      </c>
    </row>
    <row r="133" spans="1:11" ht="12" customHeight="1" thickBot="1" x14ac:dyDescent="0.3">
      <c r="A133" s="1311" t="s">
        <v>22</v>
      </c>
      <c r="B133" s="1269" t="s">
        <v>450</v>
      </c>
      <c r="C133" s="407">
        <f>'KV_9.1.1.sz.mell'!C133</f>
        <v>0</v>
      </c>
      <c r="D133" s="407">
        <f t="shared" ref="D133:K133" si="32">+D134+D135+D136+D137+D138+D139</f>
        <v>0</v>
      </c>
      <c r="E133" s="407">
        <f t="shared" si="32"/>
        <v>0</v>
      </c>
      <c r="F133" s="407">
        <f t="shared" si="32"/>
        <v>0</v>
      </c>
      <c r="G133" s="407">
        <f t="shared" si="32"/>
        <v>0</v>
      </c>
      <c r="H133" s="407">
        <f t="shared" si="32"/>
        <v>0</v>
      </c>
      <c r="I133" s="407">
        <f t="shared" si="32"/>
        <v>0</v>
      </c>
      <c r="J133" s="407">
        <f t="shared" si="32"/>
        <v>0</v>
      </c>
      <c r="K133" s="307">
        <f t="shared" si="32"/>
        <v>0</v>
      </c>
    </row>
    <row r="134" spans="1:11" ht="12" customHeight="1" x14ac:dyDescent="0.25">
      <c r="A134" s="1397" t="s">
        <v>91</v>
      </c>
      <c r="B134" s="1267" t="s">
        <v>459</v>
      </c>
      <c r="C134" s="717">
        <f>'KV_9.1.1.sz.mell'!C134</f>
        <v>0</v>
      </c>
      <c r="D134" s="408"/>
      <c r="E134" s="408"/>
      <c r="F134" s="408"/>
      <c r="G134" s="408"/>
      <c r="H134" s="408"/>
      <c r="I134" s="408"/>
      <c r="J134" s="717">
        <f t="shared" ref="J134:J139" si="33">D134+E134+F134+G134+H134+I134</f>
        <v>0</v>
      </c>
      <c r="K134" s="785">
        <f t="shared" ref="K134:K139" si="34">C134+J134</f>
        <v>0</v>
      </c>
    </row>
    <row r="135" spans="1:11" ht="12" customHeight="1" x14ac:dyDescent="0.25">
      <c r="A135" s="1397" t="s">
        <v>92</v>
      </c>
      <c r="B135" s="1267" t="s">
        <v>451</v>
      </c>
      <c r="C135" s="717">
        <f>'KV_9.1.1.sz.mell'!C135</f>
        <v>0</v>
      </c>
      <c r="D135" s="408"/>
      <c r="E135" s="408"/>
      <c r="F135" s="408"/>
      <c r="G135" s="408"/>
      <c r="H135" s="408"/>
      <c r="I135" s="408"/>
      <c r="J135" s="717">
        <f t="shared" si="33"/>
        <v>0</v>
      </c>
      <c r="K135" s="785">
        <f t="shared" si="34"/>
        <v>0</v>
      </c>
    </row>
    <row r="136" spans="1:11" ht="12" customHeight="1" x14ac:dyDescent="0.25">
      <c r="A136" s="1397" t="s">
        <v>93</v>
      </c>
      <c r="B136" s="1267" t="s">
        <v>452</v>
      </c>
      <c r="C136" s="717">
        <f>'KV_9.1.1.sz.mell'!C136</f>
        <v>0</v>
      </c>
      <c r="D136" s="408"/>
      <c r="E136" s="408"/>
      <c r="F136" s="408"/>
      <c r="G136" s="408"/>
      <c r="H136" s="408"/>
      <c r="I136" s="408"/>
      <c r="J136" s="717">
        <f t="shared" si="33"/>
        <v>0</v>
      </c>
      <c r="K136" s="785">
        <f t="shared" si="34"/>
        <v>0</v>
      </c>
    </row>
    <row r="137" spans="1:11" ht="12" customHeight="1" x14ac:dyDescent="0.25">
      <c r="A137" s="1397" t="s">
        <v>175</v>
      </c>
      <c r="B137" s="1267" t="s">
        <v>515</v>
      </c>
      <c r="C137" s="717">
        <f>'KV_9.1.1.sz.mell'!C137</f>
        <v>0</v>
      </c>
      <c r="D137" s="408"/>
      <c r="E137" s="408"/>
      <c r="F137" s="408"/>
      <c r="G137" s="408"/>
      <c r="H137" s="408"/>
      <c r="I137" s="408"/>
      <c r="J137" s="717">
        <f t="shared" si="33"/>
        <v>0</v>
      </c>
      <c r="K137" s="785">
        <f t="shared" si="34"/>
        <v>0</v>
      </c>
    </row>
    <row r="138" spans="1:11" ht="12" customHeight="1" x14ac:dyDescent="0.25">
      <c r="A138" s="1397" t="s">
        <v>176</v>
      </c>
      <c r="B138" s="1267" t="s">
        <v>454</v>
      </c>
      <c r="C138" s="717">
        <f>'KV_9.1.1.sz.mell'!C138</f>
        <v>0</v>
      </c>
      <c r="D138" s="408"/>
      <c r="E138" s="408"/>
      <c r="F138" s="408"/>
      <c r="G138" s="408"/>
      <c r="H138" s="408"/>
      <c r="I138" s="408"/>
      <c r="J138" s="717">
        <f t="shared" si="33"/>
        <v>0</v>
      </c>
      <c r="K138" s="785">
        <f t="shared" si="34"/>
        <v>0</v>
      </c>
    </row>
    <row r="139" spans="1:11" s="1412" customFormat="1" ht="12" customHeight="1" thickBot="1" x14ac:dyDescent="0.3">
      <c r="A139" s="1414" t="s">
        <v>177</v>
      </c>
      <c r="B139" s="1264" t="s">
        <v>455</v>
      </c>
      <c r="C139" s="717">
        <f>'KV_9.1.1.sz.mell'!C139</f>
        <v>0</v>
      </c>
      <c r="D139" s="408"/>
      <c r="E139" s="408"/>
      <c r="F139" s="408"/>
      <c r="G139" s="408"/>
      <c r="H139" s="408"/>
      <c r="I139" s="408"/>
      <c r="J139" s="717">
        <f t="shared" si="33"/>
        <v>0</v>
      </c>
      <c r="K139" s="785">
        <f t="shared" si="34"/>
        <v>0</v>
      </c>
    </row>
    <row r="140" spans="1:11" ht="12" customHeight="1" thickBot="1" x14ac:dyDescent="0.3">
      <c r="A140" s="1311" t="s">
        <v>23</v>
      </c>
      <c r="B140" s="1269" t="s">
        <v>541</v>
      </c>
      <c r="C140" s="414">
        <f>'KV_9.1.1.sz.mell'!C140</f>
        <v>0</v>
      </c>
      <c r="D140" s="414">
        <f t="shared" ref="D140:K140" si="35">+D141+D142+D144+D145+D143</f>
        <v>0</v>
      </c>
      <c r="E140" s="414">
        <f t="shared" si="35"/>
        <v>0</v>
      </c>
      <c r="F140" s="414">
        <f t="shared" si="35"/>
        <v>0</v>
      </c>
      <c r="G140" s="414">
        <f t="shared" si="35"/>
        <v>0</v>
      </c>
      <c r="H140" s="414">
        <f t="shared" si="35"/>
        <v>0</v>
      </c>
      <c r="I140" s="414">
        <f t="shared" si="35"/>
        <v>0</v>
      </c>
      <c r="J140" s="414">
        <f t="shared" si="35"/>
        <v>0</v>
      </c>
      <c r="K140" s="313">
        <f t="shared" si="35"/>
        <v>0</v>
      </c>
    </row>
    <row r="141" spans="1:11" x14ac:dyDescent="0.25">
      <c r="A141" s="1397" t="s">
        <v>94</v>
      </c>
      <c r="B141" s="1267" t="s">
        <v>371</v>
      </c>
      <c r="C141" s="717">
        <f>'KV_9.1.1.sz.mell'!C141</f>
        <v>0</v>
      </c>
      <c r="D141" s="408"/>
      <c r="E141" s="408"/>
      <c r="F141" s="408"/>
      <c r="G141" s="408"/>
      <c r="H141" s="408"/>
      <c r="I141" s="408"/>
      <c r="J141" s="717">
        <f>D141+E141+F141+G141+H141+I141</f>
        <v>0</v>
      </c>
      <c r="K141" s="785">
        <f>C141+J141</f>
        <v>0</v>
      </c>
    </row>
    <row r="142" spans="1:11" ht="12" customHeight="1" x14ac:dyDescent="0.25">
      <c r="A142" s="1397" t="s">
        <v>95</v>
      </c>
      <c r="B142" s="1267" t="s">
        <v>372</v>
      </c>
      <c r="C142" s="717">
        <f>'KV_9.1.1.sz.mell'!C142</f>
        <v>0</v>
      </c>
      <c r="D142" s="408"/>
      <c r="E142" s="408"/>
      <c r="F142" s="408"/>
      <c r="G142" s="408"/>
      <c r="H142" s="408"/>
      <c r="I142" s="408"/>
      <c r="J142" s="717">
        <f>D142+E142+F142+G142+H142+I142</f>
        <v>0</v>
      </c>
      <c r="K142" s="785">
        <f>C142+J142</f>
        <v>0</v>
      </c>
    </row>
    <row r="143" spans="1:11" ht="12" customHeight="1" x14ac:dyDescent="0.25">
      <c r="A143" s="1397" t="s">
        <v>288</v>
      </c>
      <c r="B143" s="1267" t="s">
        <v>540</v>
      </c>
      <c r="C143" s="717">
        <f>'KV_9.1.1.sz.mell'!C143</f>
        <v>0</v>
      </c>
      <c r="D143" s="408"/>
      <c r="E143" s="408"/>
      <c r="F143" s="408"/>
      <c r="G143" s="408"/>
      <c r="H143" s="408"/>
      <c r="I143" s="408"/>
      <c r="J143" s="717">
        <f>D143+E143+F143+G143+H143+I143</f>
        <v>0</v>
      </c>
      <c r="K143" s="785">
        <f>C143+J143</f>
        <v>0</v>
      </c>
    </row>
    <row r="144" spans="1:11" s="1412" customFormat="1" ht="12" customHeight="1" x14ac:dyDescent="0.25">
      <c r="A144" s="1397" t="s">
        <v>289</v>
      </c>
      <c r="B144" s="1267" t="s">
        <v>464</v>
      </c>
      <c r="C144" s="717">
        <f>'KV_9.1.1.sz.mell'!C144</f>
        <v>0</v>
      </c>
      <c r="D144" s="408"/>
      <c r="E144" s="408"/>
      <c r="F144" s="408"/>
      <c r="G144" s="408"/>
      <c r="H144" s="408"/>
      <c r="I144" s="408"/>
      <c r="J144" s="717">
        <f>D144+E144+F144+G144+H144+I144</f>
        <v>0</v>
      </c>
      <c r="K144" s="785">
        <f>C144+J144</f>
        <v>0</v>
      </c>
    </row>
    <row r="145" spans="1:11" s="1412" customFormat="1" ht="12" customHeight="1" thickBot="1" x14ac:dyDescent="0.3">
      <c r="A145" s="1414" t="s">
        <v>290</v>
      </c>
      <c r="B145" s="1264" t="s">
        <v>390</v>
      </c>
      <c r="C145" s="717">
        <f>'KV_9.1.1.sz.mell'!C145</f>
        <v>0</v>
      </c>
      <c r="D145" s="408"/>
      <c r="E145" s="408"/>
      <c r="F145" s="408"/>
      <c r="G145" s="408"/>
      <c r="H145" s="408"/>
      <c r="I145" s="408"/>
      <c r="J145" s="717">
        <f>D145+E145+F145+G145+H145+I145</f>
        <v>0</v>
      </c>
      <c r="K145" s="785">
        <f>C145+J145</f>
        <v>0</v>
      </c>
    </row>
    <row r="146" spans="1:11" s="1412" customFormat="1" ht="12" customHeight="1" thickBot="1" x14ac:dyDescent="0.3">
      <c r="A146" s="1311" t="s">
        <v>24</v>
      </c>
      <c r="B146" s="1269" t="s">
        <v>465</v>
      </c>
      <c r="C146" s="511">
        <f>'KV_9.1.1.sz.mell'!C146</f>
        <v>0</v>
      </c>
      <c r="D146" s="511">
        <f t="shared" ref="D146:K146" si="36">+D147+D148+D149+D150+D151</f>
        <v>0</v>
      </c>
      <c r="E146" s="511">
        <f t="shared" si="36"/>
        <v>0</v>
      </c>
      <c r="F146" s="511">
        <f t="shared" si="36"/>
        <v>0</v>
      </c>
      <c r="G146" s="511">
        <f t="shared" si="36"/>
        <v>0</v>
      </c>
      <c r="H146" s="511">
        <f t="shared" si="36"/>
        <v>0</v>
      </c>
      <c r="I146" s="511">
        <f t="shared" si="36"/>
        <v>0</v>
      </c>
      <c r="J146" s="511">
        <f t="shared" si="36"/>
        <v>0</v>
      </c>
      <c r="K146" s="316">
        <f t="shared" si="36"/>
        <v>0</v>
      </c>
    </row>
    <row r="147" spans="1:11" s="1412" customFormat="1" ht="12" customHeight="1" x14ac:dyDescent="0.25">
      <c r="A147" s="1397" t="s">
        <v>96</v>
      </c>
      <c r="B147" s="1267" t="s">
        <v>460</v>
      </c>
      <c r="C147" s="717">
        <f>'KV_9.1.1.sz.mell'!C147</f>
        <v>0</v>
      </c>
      <c r="D147" s="408"/>
      <c r="E147" s="408"/>
      <c r="F147" s="408"/>
      <c r="G147" s="408"/>
      <c r="H147" s="408"/>
      <c r="I147" s="408"/>
      <c r="J147" s="717">
        <f t="shared" ref="J147:J153" si="37">D147+E147+F147+G147+H147+I147</f>
        <v>0</v>
      </c>
      <c r="K147" s="785">
        <f t="shared" ref="K147:K153" si="38">C147+J147</f>
        <v>0</v>
      </c>
    </row>
    <row r="148" spans="1:11" s="1412" customFormat="1" ht="12" customHeight="1" x14ac:dyDescent="0.25">
      <c r="A148" s="1397" t="s">
        <v>97</v>
      </c>
      <c r="B148" s="1267" t="s">
        <v>467</v>
      </c>
      <c r="C148" s="717">
        <f>'KV_9.1.1.sz.mell'!C148</f>
        <v>0</v>
      </c>
      <c r="D148" s="408"/>
      <c r="E148" s="408"/>
      <c r="F148" s="408"/>
      <c r="G148" s="408"/>
      <c r="H148" s="408"/>
      <c r="I148" s="408"/>
      <c r="J148" s="717">
        <f t="shared" si="37"/>
        <v>0</v>
      </c>
      <c r="K148" s="785">
        <f t="shared" si="38"/>
        <v>0</v>
      </c>
    </row>
    <row r="149" spans="1:11" s="1412" customFormat="1" ht="12" customHeight="1" x14ac:dyDescent="0.25">
      <c r="A149" s="1397" t="s">
        <v>300</v>
      </c>
      <c r="B149" s="1267" t="s">
        <v>462</v>
      </c>
      <c r="C149" s="717">
        <f>'KV_9.1.1.sz.mell'!C149</f>
        <v>0</v>
      </c>
      <c r="D149" s="408"/>
      <c r="E149" s="408"/>
      <c r="F149" s="408"/>
      <c r="G149" s="408"/>
      <c r="H149" s="408"/>
      <c r="I149" s="408"/>
      <c r="J149" s="717">
        <f t="shared" si="37"/>
        <v>0</v>
      </c>
      <c r="K149" s="785">
        <f t="shared" si="38"/>
        <v>0</v>
      </c>
    </row>
    <row r="150" spans="1:11" s="1412" customFormat="1" ht="12" customHeight="1" x14ac:dyDescent="0.25">
      <c r="A150" s="1397" t="s">
        <v>301</v>
      </c>
      <c r="B150" s="1267" t="s">
        <v>518</v>
      </c>
      <c r="C150" s="717">
        <f>'KV_9.1.1.sz.mell'!C150</f>
        <v>0</v>
      </c>
      <c r="D150" s="408"/>
      <c r="E150" s="408"/>
      <c r="F150" s="408"/>
      <c r="G150" s="408"/>
      <c r="H150" s="408"/>
      <c r="I150" s="408"/>
      <c r="J150" s="717">
        <f t="shared" si="37"/>
        <v>0</v>
      </c>
      <c r="K150" s="785">
        <f t="shared" si="38"/>
        <v>0</v>
      </c>
    </row>
    <row r="151" spans="1:11" ht="12.75" customHeight="1" thickBot="1" x14ac:dyDescent="0.3">
      <c r="A151" s="1414" t="s">
        <v>466</v>
      </c>
      <c r="B151" s="1264" t="s">
        <v>469</v>
      </c>
      <c r="C151" s="719">
        <f>'KV_9.1.1.sz.mell'!C151</f>
        <v>0</v>
      </c>
      <c r="D151" s="410"/>
      <c r="E151" s="410"/>
      <c r="F151" s="410"/>
      <c r="G151" s="410"/>
      <c r="H151" s="410"/>
      <c r="I151" s="410"/>
      <c r="J151" s="719">
        <f t="shared" si="37"/>
        <v>0</v>
      </c>
      <c r="K151" s="786">
        <f t="shared" si="38"/>
        <v>0</v>
      </c>
    </row>
    <row r="152" spans="1:11" ht="12.75" customHeight="1" thickBot="1" x14ac:dyDescent="0.3">
      <c r="A152" s="1416" t="s">
        <v>25</v>
      </c>
      <c r="B152" s="1269" t="s">
        <v>470</v>
      </c>
      <c r="C152" s="511">
        <f>'KV_9.1.1.sz.mell'!C152</f>
        <v>0</v>
      </c>
      <c r="D152" s="512"/>
      <c r="E152" s="512"/>
      <c r="F152" s="512"/>
      <c r="G152" s="512"/>
      <c r="H152" s="512"/>
      <c r="I152" s="512"/>
      <c r="J152" s="511">
        <f t="shared" si="37"/>
        <v>0</v>
      </c>
      <c r="K152" s="316">
        <f t="shared" si="38"/>
        <v>0</v>
      </c>
    </row>
    <row r="153" spans="1:11" ht="12.75" customHeight="1" thickBot="1" x14ac:dyDescent="0.3">
      <c r="A153" s="1416" t="s">
        <v>26</v>
      </c>
      <c r="B153" s="1269" t="s">
        <v>471</v>
      </c>
      <c r="C153" s="511">
        <f>'KV_9.1.1.sz.mell'!C153</f>
        <v>0</v>
      </c>
      <c r="D153" s="512"/>
      <c r="E153" s="512"/>
      <c r="F153" s="512"/>
      <c r="G153" s="512"/>
      <c r="H153" s="512"/>
      <c r="I153" s="512"/>
      <c r="J153" s="511">
        <f t="shared" si="37"/>
        <v>0</v>
      </c>
      <c r="K153" s="316">
        <f t="shared" si="38"/>
        <v>0</v>
      </c>
    </row>
    <row r="154" spans="1:11" ht="12" customHeight="1" thickBot="1" x14ac:dyDescent="0.3">
      <c r="A154" s="1311" t="s">
        <v>27</v>
      </c>
      <c r="B154" s="1269" t="s">
        <v>473</v>
      </c>
      <c r="C154" s="513">
        <f>'KV_9.1.1.sz.mell'!C154</f>
        <v>0</v>
      </c>
      <c r="D154" s="513">
        <f t="shared" ref="D154:K154" si="39">+D129+D133+D140+D146+D152+D153</f>
        <v>0</v>
      </c>
      <c r="E154" s="513">
        <f t="shared" si="39"/>
        <v>0</v>
      </c>
      <c r="F154" s="513">
        <f t="shared" si="39"/>
        <v>0</v>
      </c>
      <c r="G154" s="513">
        <f t="shared" si="39"/>
        <v>0</v>
      </c>
      <c r="H154" s="513">
        <f t="shared" si="39"/>
        <v>0</v>
      </c>
      <c r="I154" s="513">
        <f t="shared" si="39"/>
        <v>0</v>
      </c>
      <c r="J154" s="513">
        <f t="shared" si="39"/>
        <v>0</v>
      </c>
      <c r="K154" s="436">
        <f t="shared" si="39"/>
        <v>0</v>
      </c>
    </row>
    <row r="155" spans="1:11" ht="15.15" customHeight="1" thickBot="1" x14ac:dyDescent="0.3">
      <c r="A155" s="1417" t="s">
        <v>28</v>
      </c>
      <c r="B155" s="1324" t="s">
        <v>472</v>
      </c>
      <c r="C155" s="513">
        <f>'KV_9.1.1.sz.mell'!C155</f>
        <v>0</v>
      </c>
      <c r="D155" s="513">
        <f t="shared" ref="D155:K155" si="40">+D128+D154</f>
        <v>0</v>
      </c>
      <c r="E155" s="513">
        <f t="shared" si="40"/>
        <v>0</v>
      </c>
      <c r="F155" s="513">
        <f t="shared" si="40"/>
        <v>0</v>
      </c>
      <c r="G155" s="513">
        <f t="shared" si="40"/>
        <v>0</v>
      </c>
      <c r="H155" s="513">
        <f t="shared" si="40"/>
        <v>0</v>
      </c>
      <c r="I155" s="513">
        <f t="shared" si="40"/>
        <v>0</v>
      </c>
      <c r="J155" s="513">
        <f t="shared" si="40"/>
        <v>0</v>
      </c>
      <c r="K155" s="436">
        <f t="shared" si="40"/>
        <v>0</v>
      </c>
    </row>
    <row r="156" spans="1:11" ht="13.8" thickBot="1" x14ac:dyDescent="0.3">
      <c r="C156" s="633">
        <f>'KV_9.1.1.sz.mell'!C156</f>
        <v>0</v>
      </c>
      <c r="D156" s="633"/>
      <c r="E156" s="633"/>
      <c r="F156" s="633"/>
      <c r="G156" s="633"/>
      <c r="H156" s="633"/>
      <c r="I156" s="802"/>
      <c r="J156" s="802"/>
      <c r="K156" s="802">
        <f>K90-K155</f>
        <v>0</v>
      </c>
    </row>
    <row r="157" spans="1:11" ht="15.15" customHeight="1" thickBot="1" x14ac:dyDescent="0.3">
      <c r="A157" s="1278" t="s">
        <v>519</v>
      </c>
      <c r="B157" s="1279"/>
      <c r="C157" s="1489">
        <f>'KV_9.1.1.sz.mell'!C157</f>
        <v>0</v>
      </c>
      <c r="D157" s="1422"/>
      <c r="E157" s="1422"/>
      <c r="F157" s="1422"/>
      <c r="G157" s="1422"/>
      <c r="H157" s="1422"/>
      <c r="I157" s="1421"/>
      <c r="J157" s="803">
        <f>D157+E157+F157+G157+H157+I157</f>
        <v>0</v>
      </c>
      <c r="K157" s="316">
        <f>C157+J157</f>
        <v>0</v>
      </c>
    </row>
    <row r="158" spans="1:11" ht="14.4" customHeight="1" thickBot="1" x14ac:dyDescent="0.3">
      <c r="A158" s="1278" t="s">
        <v>206</v>
      </c>
      <c r="B158" s="1279"/>
      <c r="C158" s="1489">
        <f>'KV_9.1.1.sz.mell'!C158</f>
        <v>0</v>
      </c>
      <c r="D158" s="1422"/>
      <c r="E158" s="1422"/>
      <c r="F158" s="1422"/>
      <c r="G158" s="1422"/>
      <c r="H158" s="1422"/>
      <c r="I158" s="1421"/>
      <c r="J158" s="803">
        <f>D158+E158+F158+G158+H158+I158</f>
        <v>0</v>
      </c>
      <c r="K158" s="316">
        <f>C158+J158</f>
        <v>0</v>
      </c>
    </row>
  </sheetData>
  <sheetProtection sheet="1" formatCells="0"/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theme="3"/>
  </sheetPr>
  <dimension ref="A1:K158"/>
  <sheetViews>
    <sheetView topLeftCell="A22" zoomScale="120" zoomScaleNormal="120" zoomScaleSheetLayoutView="100" workbookViewId="0">
      <selection activeCell="E163" sqref="E163"/>
    </sheetView>
  </sheetViews>
  <sheetFormatPr defaultColWidth="9.33203125" defaultRowHeight="13.2" x14ac:dyDescent="0.25"/>
  <cols>
    <col min="1" max="1" width="12.44140625" style="1418" customWidth="1"/>
    <col min="2" max="2" width="62" style="1419" customWidth="1"/>
    <col min="3" max="3" width="15.77734375" style="1420" customWidth="1"/>
    <col min="4" max="7" width="14.77734375" style="1420" customWidth="1"/>
    <col min="8" max="9" width="14.77734375" style="42" customWidth="1"/>
    <col min="10" max="11" width="15.77734375" style="42" customWidth="1"/>
    <col min="12" max="16384" width="9.33203125" style="42"/>
  </cols>
  <sheetData>
    <row r="1" spans="1:11" s="783" customFormat="1" ht="16.5" customHeight="1" thickBot="1" x14ac:dyDescent="0.3">
      <c r="A1" s="782"/>
      <c r="B1" s="1716" t="str">
        <f>CONCATENATE("5.1.2. melléklet ",RM_ALAPADATOK!A7," ",RM_ALAPADATOK!B7," ",RM_ALAPADATOK!C7," ",RM_ALAPADATOK!D7," ",RM_ALAPADATOK!E7," ",RM_ALAPADATOK!F7," ",RM_ALAPADATOK!G7," ",RM_ALAPADATOK!H7)</f>
        <v>5.1.2. melléklet a … / 2019 ( ……. ) önkormányzati rendelethez</v>
      </c>
      <c r="C1" s="1717"/>
      <c r="D1" s="1717"/>
      <c r="E1" s="1717"/>
      <c r="F1" s="1717"/>
      <c r="G1" s="1717"/>
      <c r="H1" s="1717"/>
      <c r="I1" s="1717"/>
      <c r="J1" s="1717"/>
      <c r="K1" s="1717"/>
    </row>
    <row r="2" spans="1:11" s="1385" customFormat="1" ht="21.15" customHeight="1" thickBot="1" x14ac:dyDescent="0.3">
      <c r="A2" s="1383" t="s">
        <v>61</v>
      </c>
      <c r="B2" s="1718" t="str">
        <f>CONCATENATE(RM_ALAPADATOK!A3)</f>
        <v>Hidegkút Község Önkormányzata</v>
      </c>
      <c r="C2" s="1719"/>
      <c r="D2" s="1719"/>
      <c r="E2" s="1719"/>
      <c r="F2" s="1719"/>
      <c r="G2" s="1719"/>
      <c r="H2" s="1719"/>
      <c r="I2" s="1720"/>
      <c r="J2" s="1721"/>
      <c r="K2" s="1425" t="s">
        <v>54</v>
      </c>
    </row>
    <row r="3" spans="1:11" s="1385" customFormat="1" ht="23.4" thickBot="1" x14ac:dyDescent="0.3">
      <c r="A3" s="1383" t="s">
        <v>203</v>
      </c>
      <c r="B3" s="1722" t="s">
        <v>709</v>
      </c>
      <c r="C3" s="1723"/>
      <c r="D3" s="1723"/>
      <c r="E3" s="1723"/>
      <c r="F3" s="1723"/>
      <c r="G3" s="1723"/>
      <c r="H3" s="1723"/>
      <c r="I3" s="1724"/>
      <c r="J3" s="1725"/>
      <c r="K3" s="1384" t="s">
        <v>60</v>
      </c>
    </row>
    <row r="4" spans="1:11" s="1390" customFormat="1" ht="15.9" customHeight="1" thickBot="1" x14ac:dyDescent="0.35">
      <c r="A4" s="1386"/>
      <c r="B4" s="1386"/>
      <c r="C4" s="1387"/>
      <c r="D4" s="1387"/>
      <c r="E4" s="1387"/>
      <c r="F4" s="1387"/>
      <c r="G4" s="1387"/>
      <c r="H4" s="1388"/>
      <c r="I4" s="1388"/>
      <c r="J4" s="1388"/>
      <c r="K4" s="1389" t="str">
        <f>CONCATENATE('RM_2.2.sz.mell.'!I2)</f>
        <v>Forintban!</v>
      </c>
    </row>
    <row r="5" spans="1:11" ht="40.5" customHeight="1" thickBot="1" x14ac:dyDescent="0.3">
      <c r="A5" s="1049" t="s">
        <v>205</v>
      </c>
      <c r="B5" s="1391" t="s">
        <v>563</v>
      </c>
      <c r="C5" s="1392" t="str">
        <f>CONCATENATE('RM_1.1.sz.mell.'!C9:K9)</f>
        <v>Eredeti
előirányzat</v>
      </c>
      <c r="D5" s="804" t="str">
        <f>CONCATENATE('RM_1.1.sz.mell.'!D9)</f>
        <v xml:space="preserve">1 . sz. módosítás </v>
      </c>
      <c r="E5" s="804" t="str">
        <f>CONCATENATE('RM_1.1.sz.mell.'!E9)</f>
        <v xml:space="preserve">2 . sz. módosítás </v>
      </c>
      <c r="F5" s="804" t="str">
        <f>CONCATENATE('RM_1.1.sz.mell.'!F9)</f>
        <v xml:space="preserve">… . sz. módosítás </v>
      </c>
      <c r="G5" s="804" t="str">
        <f>CONCATENATE('RM_1.1.sz.mell.'!G9)</f>
        <v xml:space="preserve">… . sz. módosítás </v>
      </c>
      <c r="H5" s="804" t="str">
        <f>CONCATENATE('RM_1.1.sz.mell.'!H9)</f>
        <v xml:space="preserve">… . sz. módosítás </v>
      </c>
      <c r="I5" s="804" t="str">
        <f>CONCATENATE('RM_1.1.sz.mell.'!I9)</f>
        <v xml:space="preserve">… . sz. módosítás </v>
      </c>
      <c r="J5" s="804" t="s">
        <v>760</v>
      </c>
      <c r="K5" s="1393" t="str">
        <f>CONCATENATE('RM_1.1.sz.mell.'!K9)</f>
        <v>1.számú módosítás utáni előirányzat</v>
      </c>
    </row>
    <row r="6" spans="1:11" s="1396" customFormat="1" ht="12.9" customHeight="1" thickBot="1" x14ac:dyDescent="0.3">
      <c r="A6" s="1256" t="s">
        <v>493</v>
      </c>
      <c r="B6" s="1257" t="s">
        <v>494</v>
      </c>
      <c r="C6" s="1394" t="s">
        <v>495</v>
      </c>
      <c r="D6" s="1394" t="s">
        <v>497</v>
      </c>
      <c r="E6" s="1395" t="s">
        <v>496</v>
      </c>
      <c r="F6" s="1395" t="s">
        <v>498</v>
      </c>
      <c r="G6" s="1395" t="s">
        <v>499</v>
      </c>
      <c r="H6" s="1395" t="s">
        <v>500</v>
      </c>
      <c r="I6" s="1395" t="s">
        <v>761</v>
      </c>
      <c r="J6" s="1395" t="s">
        <v>762</v>
      </c>
      <c r="K6" s="784" t="s">
        <v>763</v>
      </c>
    </row>
    <row r="7" spans="1:11" s="1396" customFormat="1" ht="15.9" customHeight="1" thickBot="1" x14ac:dyDescent="0.3">
      <c r="A7" s="1726" t="s">
        <v>56</v>
      </c>
      <c r="B7" s="1727"/>
      <c r="C7" s="1727"/>
      <c r="D7" s="1727"/>
      <c r="E7" s="1727"/>
      <c r="F7" s="1727"/>
      <c r="G7" s="1727"/>
      <c r="H7" s="1727"/>
      <c r="I7" s="1727"/>
      <c r="J7" s="1727"/>
      <c r="K7" s="1728"/>
    </row>
    <row r="8" spans="1:11" s="1396" customFormat="1" ht="12" customHeight="1" thickBot="1" x14ac:dyDescent="0.3">
      <c r="A8" s="1311" t="s">
        <v>18</v>
      </c>
      <c r="B8" s="1284" t="s">
        <v>252</v>
      </c>
      <c r="C8" s="725">
        <f>'KV_9.1.2.sz.mell.'!C8</f>
        <v>0</v>
      </c>
      <c r="D8" s="725">
        <f t="shared" ref="D8:I8" si="0">+D9+D10+D11+D12+D13+D14</f>
        <v>0</v>
      </c>
      <c r="E8" s="725">
        <f t="shared" si="0"/>
        <v>0</v>
      </c>
      <c r="F8" s="725">
        <f t="shared" si="0"/>
        <v>0</v>
      </c>
      <c r="G8" s="725">
        <f t="shared" si="0"/>
        <v>0</v>
      </c>
      <c r="H8" s="725">
        <f t="shared" si="0"/>
        <v>0</v>
      </c>
      <c r="I8" s="407">
        <f t="shared" si="0"/>
        <v>0</v>
      </c>
      <c r="J8" s="407">
        <f>+J9+J10+J11+J12+J13+J14</f>
        <v>0</v>
      </c>
      <c r="K8" s="307">
        <f>+K9+K10+K11+K12+K13+K14</f>
        <v>0</v>
      </c>
    </row>
    <row r="9" spans="1:11" s="75" customFormat="1" ht="12" customHeight="1" x14ac:dyDescent="0.2">
      <c r="A9" s="1397" t="s">
        <v>98</v>
      </c>
      <c r="B9" s="1286" t="s">
        <v>253</v>
      </c>
      <c r="C9" s="1475">
        <f>'KV_9.1.2.sz.mell.'!C9</f>
        <v>0</v>
      </c>
      <c r="D9" s="722"/>
      <c r="E9" s="722"/>
      <c r="F9" s="722"/>
      <c r="G9" s="722"/>
      <c r="H9" s="722"/>
      <c r="I9" s="409"/>
      <c r="J9" s="699">
        <f>D9+E9+F9+G9+H9+I9</f>
        <v>0</v>
      </c>
      <c r="K9" s="421">
        <f t="shared" ref="K9:K14" si="1">C9+J9</f>
        <v>0</v>
      </c>
    </row>
    <row r="10" spans="1:11" s="1399" customFormat="1" ht="12" customHeight="1" x14ac:dyDescent="0.2">
      <c r="A10" s="1398" t="s">
        <v>99</v>
      </c>
      <c r="B10" s="1288" t="s">
        <v>254</v>
      </c>
      <c r="C10" s="1476">
        <f>'KV_9.1.2.sz.mell.'!C10</f>
        <v>0</v>
      </c>
      <c r="D10" s="723"/>
      <c r="E10" s="723"/>
      <c r="F10" s="723"/>
      <c r="G10" s="723"/>
      <c r="H10" s="723"/>
      <c r="I10" s="408"/>
      <c r="J10" s="699">
        <f t="shared" ref="J10:J64" si="2">D10+E10+F10+G10+H10+I10</f>
        <v>0</v>
      </c>
      <c r="K10" s="421">
        <f t="shared" si="1"/>
        <v>0</v>
      </c>
    </row>
    <row r="11" spans="1:11" s="1399" customFormat="1" ht="12" customHeight="1" x14ac:dyDescent="0.2">
      <c r="A11" s="1398" t="s">
        <v>100</v>
      </c>
      <c r="B11" s="1288" t="s">
        <v>255</v>
      </c>
      <c r="C11" s="1476">
        <f>'KV_9.1.2.sz.mell.'!C11</f>
        <v>0</v>
      </c>
      <c r="D11" s="723"/>
      <c r="E11" s="723"/>
      <c r="F11" s="723"/>
      <c r="G11" s="723"/>
      <c r="H11" s="723"/>
      <c r="I11" s="408"/>
      <c r="J11" s="699">
        <f t="shared" si="2"/>
        <v>0</v>
      </c>
      <c r="K11" s="421">
        <f t="shared" si="1"/>
        <v>0</v>
      </c>
    </row>
    <row r="12" spans="1:11" s="1399" customFormat="1" ht="12" customHeight="1" x14ac:dyDescent="0.2">
      <c r="A12" s="1398" t="s">
        <v>101</v>
      </c>
      <c r="B12" s="1288" t="s">
        <v>256</v>
      </c>
      <c r="C12" s="1476">
        <f>'KV_9.1.2.sz.mell.'!C12</f>
        <v>0</v>
      </c>
      <c r="D12" s="723"/>
      <c r="E12" s="723"/>
      <c r="F12" s="723"/>
      <c r="G12" s="723"/>
      <c r="H12" s="723"/>
      <c r="I12" s="408"/>
      <c r="J12" s="699">
        <f t="shared" si="2"/>
        <v>0</v>
      </c>
      <c r="K12" s="421">
        <f t="shared" si="1"/>
        <v>0</v>
      </c>
    </row>
    <row r="13" spans="1:11" s="1399" customFormat="1" ht="12" customHeight="1" x14ac:dyDescent="0.2">
      <c r="A13" s="1398" t="s">
        <v>148</v>
      </c>
      <c r="B13" s="1288" t="s">
        <v>506</v>
      </c>
      <c r="C13" s="1476">
        <f>'KV_9.1.2.sz.mell.'!C13</f>
        <v>0</v>
      </c>
      <c r="D13" s="723"/>
      <c r="E13" s="723"/>
      <c r="F13" s="723"/>
      <c r="G13" s="723"/>
      <c r="H13" s="723"/>
      <c r="I13" s="408"/>
      <c r="J13" s="699">
        <f t="shared" si="2"/>
        <v>0</v>
      </c>
      <c r="K13" s="421">
        <f t="shared" si="1"/>
        <v>0</v>
      </c>
    </row>
    <row r="14" spans="1:11" s="75" customFormat="1" ht="12" customHeight="1" thickBot="1" x14ac:dyDescent="0.25">
      <c r="A14" s="1400" t="s">
        <v>102</v>
      </c>
      <c r="B14" s="1293" t="s">
        <v>433</v>
      </c>
      <c r="C14" s="1476">
        <f>'KV_9.1.2.sz.mell.'!C14</f>
        <v>0</v>
      </c>
      <c r="D14" s="723"/>
      <c r="E14" s="723"/>
      <c r="F14" s="723"/>
      <c r="G14" s="723"/>
      <c r="H14" s="723"/>
      <c r="I14" s="408"/>
      <c r="J14" s="699">
        <f t="shared" si="2"/>
        <v>0</v>
      </c>
      <c r="K14" s="421">
        <f t="shared" si="1"/>
        <v>0</v>
      </c>
    </row>
    <row r="15" spans="1:11" s="75" customFormat="1" ht="12" customHeight="1" thickBot="1" x14ac:dyDescent="0.3">
      <c r="A15" s="1311" t="s">
        <v>19</v>
      </c>
      <c r="B15" s="1292" t="s">
        <v>257</v>
      </c>
      <c r="C15" s="725">
        <f>'KV_9.1.2.sz.mell.'!C15</f>
        <v>0</v>
      </c>
      <c r="D15" s="725">
        <f t="shared" ref="D15:K15" si="3">+D16+D17+D18+D19+D20</f>
        <v>0</v>
      </c>
      <c r="E15" s="725">
        <f t="shared" si="3"/>
        <v>0</v>
      </c>
      <c r="F15" s="725">
        <f t="shared" si="3"/>
        <v>0</v>
      </c>
      <c r="G15" s="725">
        <f t="shared" si="3"/>
        <v>0</v>
      </c>
      <c r="H15" s="725">
        <f t="shared" si="3"/>
        <v>0</v>
      </c>
      <c r="I15" s="407">
        <f t="shared" si="3"/>
        <v>0</v>
      </c>
      <c r="J15" s="407">
        <f t="shared" si="3"/>
        <v>0</v>
      </c>
      <c r="K15" s="307">
        <f t="shared" si="3"/>
        <v>0</v>
      </c>
    </row>
    <row r="16" spans="1:11" s="75" customFormat="1" ht="12" customHeight="1" x14ac:dyDescent="0.2">
      <c r="A16" s="1397" t="s">
        <v>104</v>
      </c>
      <c r="B16" s="1286" t="s">
        <v>258</v>
      </c>
      <c r="C16" s="1475">
        <f>'KV_9.1.2.sz.mell.'!C16</f>
        <v>0</v>
      </c>
      <c r="D16" s="722"/>
      <c r="E16" s="722"/>
      <c r="F16" s="722"/>
      <c r="G16" s="722"/>
      <c r="H16" s="722"/>
      <c r="I16" s="409"/>
      <c r="J16" s="699">
        <f t="shared" si="2"/>
        <v>0</v>
      </c>
      <c r="K16" s="421">
        <f t="shared" ref="K16:K21" si="4">C16+J16</f>
        <v>0</v>
      </c>
    </row>
    <row r="17" spans="1:11" s="75" customFormat="1" ht="12" customHeight="1" x14ac:dyDescent="0.2">
      <c r="A17" s="1398" t="s">
        <v>105</v>
      </c>
      <c r="B17" s="1288" t="s">
        <v>259</v>
      </c>
      <c r="C17" s="1476">
        <f>'KV_9.1.2.sz.mell.'!C17</f>
        <v>0</v>
      </c>
      <c r="D17" s="723"/>
      <c r="E17" s="723"/>
      <c r="F17" s="723"/>
      <c r="G17" s="723"/>
      <c r="H17" s="723"/>
      <c r="I17" s="408"/>
      <c r="J17" s="717">
        <f t="shared" si="2"/>
        <v>0</v>
      </c>
      <c r="K17" s="785">
        <f t="shared" si="4"/>
        <v>0</v>
      </c>
    </row>
    <row r="18" spans="1:11" s="75" customFormat="1" ht="12" customHeight="1" x14ac:dyDescent="0.2">
      <c r="A18" s="1398" t="s">
        <v>106</v>
      </c>
      <c r="B18" s="1288" t="s">
        <v>422</v>
      </c>
      <c r="C18" s="1476">
        <f>'KV_9.1.2.sz.mell.'!C18</f>
        <v>0</v>
      </c>
      <c r="D18" s="723"/>
      <c r="E18" s="723"/>
      <c r="F18" s="723"/>
      <c r="G18" s="723"/>
      <c r="H18" s="723"/>
      <c r="I18" s="408"/>
      <c r="J18" s="717">
        <f t="shared" si="2"/>
        <v>0</v>
      </c>
      <c r="K18" s="785">
        <f t="shared" si="4"/>
        <v>0</v>
      </c>
    </row>
    <row r="19" spans="1:11" s="75" customFormat="1" ht="12" customHeight="1" x14ac:dyDescent="0.2">
      <c r="A19" s="1398" t="s">
        <v>107</v>
      </c>
      <c r="B19" s="1288" t="s">
        <v>423</v>
      </c>
      <c r="C19" s="1476">
        <f>'KV_9.1.2.sz.mell.'!C19</f>
        <v>0</v>
      </c>
      <c r="D19" s="723"/>
      <c r="E19" s="723"/>
      <c r="F19" s="723"/>
      <c r="G19" s="723"/>
      <c r="H19" s="723"/>
      <c r="I19" s="408"/>
      <c r="J19" s="717">
        <f t="shared" si="2"/>
        <v>0</v>
      </c>
      <c r="K19" s="785">
        <f t="shared" si="4"/>
        <v>0</v>
      </c>
    </row>
    <row r="20" spans="1:11" s="75" customFormat="1" ht="12" customHeight="1" x14ac:dyDescent="0.2">
      <c r="A20" s="1398" t="s">
        <v>108</v>
      </c>
      <c r="B20" s="1288" t="s">
        <v>260</v>
      </c>
      <c r="C20" s="1476">
        <f>'KV_9.1.2.sz.mell.'!C20</f>
        <v>0</v>
      </c>
      <c r="D20" s="723"/>
      <c r="E20" s="723"/>
      <c r="F20" s="723"/>
      <c r="G20" s="723"/>
      <c r="H20" s="723"/>
      <c r="I20" s="408"/>
      <c r="J20" s="717">
        <f t="shared" si="2"/>
        <v>0</v>
      </c>
      <c r="K20" s="785">
        <f t="shared" si="4"/>
        <v>0</v>
      </c>
    </row>
    <row r="21" spans="1:11" s="1399" customFormat="1" ht="12" customHeight="1" thickBot="1" x14ac:dyDescent="0.25">
      <c r="A21" s="1400" t="s">
        <v>117</v>
      </c>
      <c r="B21" s="1293" t="s">
        <v>261</v>
      </c>
      <c r="C21" s="1477">
        <f>'KV_9.1.2.sz.mell.'!C21</f>
        <v>0</v>
      </c>
      <c r="D21" s="724"/>
      <c r="E21" s="724"/>
      <c r="F21" s="724"/>
      <c r="G21" s="724"/>
      <c r="H21" s="724"/>
      <c r="I21" s="410"/>
      <c r="J21" s="719">
        <f t="shared" si="2"/>
        <v>0</v>
      </c>
      <c r="K21" s="786">
        <f t="shared" si="4"/>
        <v>0</v>
      </c>
    </row>
    <row r="22" spans="1:11" s="1399" customFormat="1" ht="12" customHeight="1" thickBot="1" x14ac:dyDescent="0.3">
      <c r="A22" s="1311" t="s">
        <v>20</v>
      </c>
      <c r="B22" s="1284" t="s">
        <v>262</v>
      </c>
      <c r="C22" s="725">
        <f>'KV_9.1.2.sz.mell.'!C22</f>
        <v>0</v>
      </c>
      <c r="D22" s="725">
        <f t="shared" ref="D22:K22" si="5">+D23+D24+D25+D26+D27</f>
        <v>0</v>
      </c>
      <c r="E22" s="725">
        <f t="shared" si="5"/>
        <v>0</v>
      </c>
      <c r="F22" s="725">
        <f t="shared" si="5"/>
        <v>0</v>
      </c>
      <c r="G22" s="725">
        <f t="shared" si="5"/>
        <v>0</v>
      </c>
      <c r="H22" s="725">
        <f t="shared" si="5"/>
        <v>0</v>
      </c>
      <c r="I22" s="407">
        <f t="shared" si="5"/>
        <v>0</v>
      </c>
      <c r="J22" s="407">
        <f t="shared" si="5"/>
        <v>0</v>
      </c>
      <c r="K22" s="307">
        <f t="shared" si="5"/>
        <v>0</v>
      </c>
    </row>
    <row r="23" spans="1:11" s="1399" customFormat="1" ht="12" customHeight="1" x14ac:dyDescent="0.2">
      <c r="A23" s="1397" t="s">
        <v>87</v>
      </c>
      <c r="B23" s="1286" t="s">
        <v>263</v>
      </c>
      <c r="C23" s="1475">
        <f>'KV_9.1.2.sz.mell.'!C23</f>
        <v>0</v>
      </c>
      <c r="D23" s="722"/>
      <c r="E23" s="722"/>
      <c r="F23" s="722"/>
      <c r="G23" s="722"/>
      <c r="H23" s="722"/>
      <c r="I23" s="409"/>
      <c r="J23" s="699">
        <f t="shared" si="2"/>
        <v>0</v>
      </c>
      <c r="K23" s="421">
        <f t="shared" ref="K23:K28" si="6">C23+J23</f>
        <v>0</v>
      </c>
    </row>
    <row r="24" spans="1:11" s="75" customFormat="1" ht="12" customHeight="1" x14ac:dyDescent="0.2">
      <c r="A24" s="1398" t="s">
        <v>88</v>
      </c>
      <c r="B24" s="1288" t="s">
        <v>264</v>
      </c>
      <c r="C24" s="1476">
        <f>'KV_9.1.2.sz.mell.'!C24</f>
        <v>0</v>
      </c>
      <c r="D24" s="723"/>
      <c r="E24" s="723"/>
      <c r="F24" s="723"/>
      <c r="G24" s="723"/>
      <c r="H24" s="723"/>
      <c r="I24" s="408"/>
      <c r="J24" s="717">
        <f t="shared" si="2"/>
        <v>0</v>
      </c>
      <c r="K24" s="785">
        <f t="shared" si="6"/>
        <v>0</v>
      </c>
    </row>
    <row r="25" spans="1:11" s="1399" customFormat="1" ht="12" customHeight="1" x14ac:dyDescent="0.2">
      <c r="A25" s="1398" t="s">
        <v>89</v>
      </c>
      <c r="B25" s="1288" t="s">
        <v>424</v>
      </c>
      <c r="C25" s="1476">
        <f>'KV_9.1.2.sz.mell.'!C25</f>
        <v>0</v>
      </c>
      <c r="D25" s="723"/>
      <c r="E25" s="723"/>
      <c r="F25" s="723"/>
      <c r="G25" s="723"/>
      <c r="H25" s="723"/>
      <c r="I25" s="408"/>
      <c r="J25" s="717">
        <f t="shared" si="2"/>
        <v>0</v>
      </c>
      <c r="K25" s="785">
        <f t="shared" si="6"/>
        <v>0</v>
      </c>
    </row>
    <row r="26" spans="1:11" s="1399" customFormat="1" ht="12" customHeight="1" x14ac:dyDescent="0.2">
      <c r="A26" s="1398" t="s">
        <v>90</v>
      </c>
      <c r="B26" s="1288" t="s">
        <v>425</v>
      </c>
      <c r="C26" s="1476">
        <f>'KV_9.1.2.sz.mell.'!C26</f>
        <v>0</v>
      </c>
      <c r="D26" s="723"/>
      <c r="E26" s="723"/>
      <c r="F26" s="723"/>
      <c r="G26" s="723"/>
      <c r="H26" s="723"/>
      <c r="I26" s="408"/>
      <c r="J26" s="717">
        <f t="shared" si="2"/>
        <v>0</v>
      </c>
      <c r="K26" s="785">
        <f t="shared" si="6"/>
        <v>0</v>
      </c>
    </row>
    <row r="27" spans="1:11" s="1399" customFormat="1" ht="12" customHeight="1" x14ac:dyDescent="0.2">
      <c r="A27" s="1398" t="s">
        <v>171</v>
      </c>
      <c r="B27" s="1288" t="s">
        <v>265</v>
      </c>
      <c r="C27" s="1476">
        <f>'KV_9.1.2.sz.mell.'!C27</f>
        <v>0</v>
      </c>
      <c r="D27" s="723"/>
      <c r="E27" s="723"/>
      <c r="F27" s="723"/>
      <c r="G27" s="723"/>
      <c r="H27" s="723"/>
      <c r="I27" s="408"/>
      <c r="J27" s="717">
        <f t="shared" si="2"/>
        <v>0</v>
      </c>
      <c r="K27" s="785">
        <f t="shared" si="6"/>
        <v>0</v>
      </c>
    </row>
    <row r="28" spans="1:11" s="1399" customFormat="1" ht="12" customHeight="1" thickBot="1" x14ac:dyDescent="0.25">
      <c r="A28" s="1400" t="s">
        <v>172</v>
      </c>
      <c r="B28" s="1293" t="s">
        <v>266</v>
      </c>
      <c r="C28" s="1477">
        <f>'KV_9.1.2.sz.mell.'!C28</f>
        <v>0</v>
      </c>
      <c r="D28" s="724"/>
      <c r="E28" s="724"/>
      <c r="F28" s="724"/>
      <c r="G28" s="724"/>
      <c r="H28" s="724"/>
      <c r="I28" s="410"/>
      <c r="J28" s="719">
        <f t="shared" si="2"/>
        <v>0</v>
      </c>
      <c r="K28" s="786">
        <f t="shared" si="6"/>
        <v>0</v>
      </c>
    </row>
    <row r="29" spans="1:11" s="1399" customFormat="1" ht="12" customHeight="1" thickBot="1" x14ac:dyDescent="0.3">
      <c r="A29" s="1311" t="s">
        <v>173</v>
      </c>
      <c r="B29" s="1284" t="s">
        <v>560</v>
      </c>
      <c r="C29" s="414">
        <f>'KV_9.1.2.sz.mell.'!C29</f>
        <v>0</v>
      </c>
      <c r="D29" s="414">
        <f t="shared" ref="D29:K29" si="7">+D30+D31+D32+D33+D34+D35+D36</f>
        <v>0</v>
      </c>
      <c r="E29" s="414">
        <f t="shared" si="7"/>
        <v>0</v>
      </c>
      <c r="F29" s="414">
        <f t="shared" si="7"/>
        <v>0</v>
      </c>
      <c r="G29" s="414">
        <f t="shared" si="7"/>
        <v>0</v>
      </c>
      <c r="H29" s="414">
        <f t="shared" si="7"/>
        <v>0</v>
      </c>
      <c r="I29" s="414">
        <f t="shared" si="7"/>
        <v>0</v>
      </c>
      <c r="J29" s="414">
        <f t="shared" si="7"/>
        <v>0</v>
      </c>
      <c r="K29" s="313">
        <f t="shared" si="7"/>
        <v>0</v>
      </c>
    </row>
    <row r="30" spans="1:11" s="1399" customFormat="1" ht="12" customHeight="1" x14ac:dyDescent="0.2">
      <c r="A30" s="1397" t="s">
        <v>268</v>
      </c>
      <c r="B30" s="1286" t="s">
        <v>555</v>
      </c>
      <c r="C30" s="699">
        <f>'KV_9.1.2.sz.mell.'!C30</f>
        <v>0</v>
      </c>
      <c r="D30" s="409"/>
      <c r="E30" s="409"/>
      <c r="F30" s="409"/>
      <c r="G30" s="409"/>
      <c r="H30" s="409"/>
      <c r="I30" s="409"/>
      <c r="J30" s="699">
        <f t="shared" si="2"/>
        <v>0</v>
      </c>
      <c r="K30" s="421">
        <f t="shared" ref="K30:K36" si="8">C30+J30</f>
        <v>0</v>
      </c>
    </row>
    <row r="31" spans="1:11" s="1399" customFormat="1" ht="12" customHeight="1" x14ac:dyDescent="0.2">
      <c r="A31" s="1398" t="s">
        <v>269</v>
      </c>
      <c r="B31" s="1288" t="s">
        <v>556</v>
      </c>
      <c r="C31" s="717">
        <f>'KV_9.1.2.sz.mell.'!C31</f>
        <v>0</v>
      </c>
      <c r="D31" s="408"/>
      <c r="E31" s="408"/>
      <c r="F31" s="408"/>
      <c r="G31" s="408"/>
      <c r="H31" s="408"/>
      <c r="I31" s="408"/>
      <c r="J31" s="717">
        <f t="shared" si="2"/>
        <v>0</v>
      </c>
      <c r="K31" s="785">
        <f t="shared" si="8"/>
        <v>0</v>
      </c>
    </row>
    <row r="32" spans="1:11" s="1399" customFormat="1" ht="12" customHeight="1" x14ac:dyDescent="0.2">
      <c r="A32" s="1398" t="s">
        <v>270</v>
      </c>
      <c r="B32" s="1288" t="s">
        <v>557</v>
      </c>
      <c r="C32" s="717">
        <f>'KV_9.1.2.sz.mell.'!C32</f>
        <v>0</v>
      </c>
      <c r="D32" s="408"/>
      <c r="E32" s="408"/>
      <c r="F32" s="408"/>
      <c r="G32" s="408"/>
      <c r="H32" s="408"/>
      <c r="I32" s="408"/>
      <c r="J32" s="717">
        <f t="shared" si="2"/>
        <v>0</v>
      </c>
      <c r="K32" s="785">
        <f t="shared" si="8"/>
        <v>0</v>
      </c>
    </row>
    <row r="33" spans="1:11" s="1399" customFormat="1" ht="12" customHeight="1" x14ac:dyDescent="0.2">
      <c r="A33" s="1398" t="s">
        <v>271</v>
      </c>
      <c r="B33" s="1288" t="s">
        <v>558</v>
      </c>
      <c r="C33" s="717">
        <f>'KV_9.1.2.sz.mell.'!C33</f>
        <v>0</v>
      </c>
      <c r="D33" s="408"/>
      <c r="E33" s="408"/>
      <c r="F33" s="408"/>
      <c r="G33" s="408"/>
      <c r="H33" s="408"/>
      <c r="I33" s="408"/>
      <c r="J33" s="717">
        <f t="shared" si="2"/>
        <v>0</v>
      </c>
      <c r="K33" s="785">
        <f t="shared" si="8"/>
        <v>0</v>
      </c>
    </row>
    <row r="34" spans="1:11" s="1399" customFormat="1" ht="12" customHeight="1" x14ac:dyDescent="0.2">
      <c r="A34" s="1398" t="s">
        <v>552</v>
      </c>
      <c r="B34" s="1288" t="s">
        <v>272</v>
      </c>
      <c r="C34" s="717">
        <f>'KV_9.1.2.sz.mell.'!C34</f>
        <v>0</v>
      </c>
      <c r="D34" s="408"/>
      <c r="E34" s="408"/>
      <c r="F34" s="408"/>
      <c r="G34" s="408"/>
      <c r="H34" s="408"/>
      <c r="I34" s="408"/>
      <c r="J34" s="717">
        <f t="shared" si="2"/>
        <v>0</v>
      </c>
      <c r="K34" s="785">
        <f t="shared" si="8"/>
        <v>0</v>
      </c>
    </row>
    <row r="35" spans="1:11" s="1399" customFormat="1" ht="12" customHeight="1" x14ac:dyDescent="0.2">
      <c r="A35" s="1398" t="s">
        <v>553</v>
      </c>
      <c r="B35" s="1288" t="s">
        <v>273</v>
      </c>
      <c r="C35" s="717">
        <f>'KV_9.1.2.sz.mell.'!C35</f>
        <v>0</v>
      </c>
      <c r="D35" s="408"/>
      <c r="E35" s="408"/>
      <c r="F35" s="408"/>
      <c r="G35" s="408"/>
      <c r="H35" s="408"/>
      <c r="I35" s="408"/>
      <c r="J35" s="717">
        <f t="shared" si="2"/>
        <v>0</v>
      </c>
      <c r="K35" s="785">
        <f t="shared" si="8"/>
        <v>0</v>
      </c>
    </row>
    <row r="36" spans="1:11" s="1399" customFormat="1" ht="12" customHeight="1" thickBot="1" x14ac:dyDescent="0.25">
      <c r="A36" s="1400" t="s">
        <v>554</v>
      </c>
      <c r="B36" s="1293" t="s">
        <v>274</v>
      </c>
      <c r="C36" s="719">
        <f>'KV_9.1.2.sz.mell.'!C36</f>
        <v>0</v>
      </c>
      <c r="D36" s="410"/>
      <c r="E36" s="410"/>
      <c r="F36" s="410"/>
      <c r="G36" s="410"/>
      <c r="H36" s="410"/>
      <c r="I36" s="410"/>
      <c r="J36" s="719">
        <f t="shared" si="2"/>
        <v>0</v>
      </c>
      <c r="K36" s="786">
        <f t="shared" si="8"/>
        <v>0</v>
      </c>
    </row>
    <row r="37" spans="1:11" s="1399" customFormat="1" ht="12" customHeight="1" thickBot="1" x14ac:dyDescent="0.3">
      <c r="A37" s="1311" t="s">
        <v>22</v>
      </c>
      <c r="B37" s="1284" t="s">
        <v>434</v>
      </c>
      <c r="C37" s="725">
        <f>'KV_9.1.2.sz.mell.'!C37</f>
        <v>0</v>
      </c>
      <c r="D37" s="725">
        <f t="shared" ref="D37:K37" si="9">SUM(D38:D48)</f>
        <v>0</v>
      </c>
      <c r="E37" s="725">
        <f t="shared" si="9"/>
        <v>0</v>
      </c>
      <c r="F37" s="725">
        <f t="shared" si="9"/>
        <v>0</v>
      </c>
      <c r="G37" s="725">
        <f t="shared" si="9"/>
        <v>0</v>
      </c>
      <c r="H37" s="725">
        <f t="shared" si="9"/>
        <v>0</v>
      </c>
      <c r="I37" s="407">
        <f t="shared" si="9"/>
        <v>0</v>
      </c>
      <c r="J37" s="407">
        <f t="shared" si="9"/>
        <v>0</v>
      </c>
      <c r="K37" s="307">
        <f t="shared" si="9"/>
        <v>0</v>
      </c>
    </row>
    <row r="38" spans="1:11" s="1399" customFormat="1" ht="12" customHeight="1" x14ac:dyDescent="0.2">
      <c r="A38" s="1397" t="s">
        <v>91</v>
      </c>
      <c r="B38" s="1286" t="s">
        <v>277</v>
      </c>
      <c r="C38" s="1475">
        <f>'KV_9.1.2.sz.mell.'!C38</f>
        <v>0</v>
      </c>
      <c r="D38" s="722"/>
      <c r="E38" s="722"/>
      <c r="F38" s="722"/>
      <c r="G38" s="722"/>
      <c r="H38" s="722"/>
      <c r="I38" s="409"/>
      <c r="J38" s="699">
        <f t="shared" si="2"/>
        <v>0</v>
      </c>
      <c r="K38" s="421">
        <f t="shared" ref="K38:K48" si="10">C38+J38</f>
        <v>0</v>
      </c>
    </row>
    <row r="39" spans="1:11" s="1399" customFormat="1" ht="12" customHeight="1" x14ac:dyDescent="0.2">
      <c r="A39" s="1398" t="s">
        <v>92</v>
      </c>
      <c r="B39" s="1288" t="s">
        <v>278</v>
      </c>
      <c r="C39" s="1476">
        <f>'KV_9.1.2.sz.mell.'!C39</f>
        <v>0</v>
      </c>
      <c r="D39" s="723"/>
      <c r="E39" s="723"/>
      <c r="F39" s="723"/>
      <c r="G39" s="723"/>
      <c r="H39" s="723"/>
      <c r="I39" s="408"/>
      <c r="J39" s="717">
        <f t="shared" si="2"/>
        <v>0</v>
      </c>
      <c r="K39" s="785">
        <f t="shared" si="10"/>
        <v>0</v>
      </c>
    </row>
    <row r="40" spans="1:11" s="1399" customFormat="1" ht="12" customHeight="1" x14ac:dyDescent="0.2">
      <c r="A40" s="1398" t="s">
        <v>93</v>
      </c>
      <c r="B40" s="1288" t="s">
        <v>279</v>
      </c>
      <c r="C40" s="1476">
        <f>'KV_9.1.2.sz.mell.'!C40</f>
        <v>0</v>
      </c>
      <c r="D40" s="723"/>
      <c r="E40" s="723"/>
      <c r="F40" s="723"/>
      <c r="G40" s="723"/>
      <c r="H40" s="723"/>
      <c r="I40" s="408"/>
      <c r="J40" s="717">
        <f t="shared" si="2"/>
        <v>0</v>
      </c>
      <c r="K40" s="785">
        <f t="shared" si="10"/>
        <v>0</v>
      </c>
    </row>
    <row r="41" spans="1:11" s="1399" customFormat="1" ht="12" customHeight="1" x14ac:dyDescent="0.2">
      <c r="A41" s="1398" t="s">
        <v>175</v>
      </c>
      <c r="B41" s="1288" t="s">
        <v>280</v>
      </c>
      <c r="C41" s="1476">
        <f>'KV_9.1.2.sz.mell.'!C41</f>
        <v>0</v>
      </c>
      <c r="D41" s="723"/>
      <c r="E41" s="723"/>
      <c r="F41" s="723"/>
      <c r="G41" s="723"/>
      <c r="H41" s="723"/>
      <c r="I41" s="408"/>
      <c r="J41" s="717">
        <f t="shared" si="2"/>
        <v>0</v>
      </c>
      <c r="K41" s="785">
        <f t="shared" si="10"/>
        <v>0</v>
      </c>
    </row>
    <row r="42" spans="1:11" s="1399" customFormat="1" ht="12" customHeight="1" x14ac:dyDescent="0.2">
      <c r="A42" s="1398" t="s">
        <v>176</v>
      </c>
      <c r="B42" s="1288" t="s">
        <v>281</v>
      </c>
      <c r="C42" s="1476">
        <f>'KV_9.1.2.sz.mell.'!C42</f>
        <v>0</v>
      </c>
      <c r="D42" s="723"/>
      <c r="E42" s="723"/>
      <c r="F42" s="723"/>
      <c r="G42" s="723"/>
      <c r="H42" s="723"/>
      <c r="I42" s="408"/>
      <c r="J42" s="717">
        <f t="shared" si="2"/>
        <v>0</v>
      </c>
      <c r="K42" s="785">
        <f t="shared" si="10"/>
        <v>0</v>
      </c>
    </row>
    <row r="43" spans="1:11" s="1399" customFormat="1" ht="12" customHeight="1" x14ac:dyDescent="0.2">
      <c r="A43" s="1398" t="s">
        <v>177</v>
      </c>
      <c r="B43" s="1288" t="s">
        <v>282</v>
      </c>
      <c r="C43" s="1476">
        <f>'KV_9.1.2.sz.mell.'!C43</f>
        <v>0</v>
      </c>
      <c r="D43" s="723"/>
      <c r="E43" s="723"/>
      <c r="F43" s="723"/>
      <c r="G43" s="723"/>
      <c r="H43" s="723"/>
      <c r="I43" s="408"/>
      <c r="J43" s="717">
        <f t="shared" si="2"/>
        <v>0</v>
      </c>
      <c r="K43" s="785">
        <f t="shared" si="10"/>
        <v>0</v>
      </c>
    </row>
    <row r="44" spans="1:11" s="1399" customFormat="1" ht="12" customHeight="1" x14ac:dyDescent="0.2">
      <c r="A44" s="1398" t="s">
        <v>178</v>
      </c>
      <c r="B44" s="1288" t="s">
        <v>283</v>
      </c>
      <c r="C44" s="1476">
        <f>'KV_9.1.2.sz.mell.'!C44</f>
        <v>0</v>
      </c>
      <c r="D44" s="723"/>
      <c r="E44" s="723"/>
      <c r="F44" s="723"/>
      <c r="G44" s="723"/>
      <c r="H44" s="723"/>
      <c r="I44" s="408"/>
      <c r="J44" s="717">
        <f t="shared" si="2"/>
        <v>0</v>
      </c>
      <c r="K44" s="785">
        <f t="shared" si="10"/>
        <v>0</v>
      </c>
    </row>
    <row r="45" spans="1:11" s="1399" customFormat="1" ht="12" customHeight="1" x14ac:dyDescent="0.2">
      <c r="A45" s="1398" t="s">
        <v>179</v>
      </c>
      <c r="B45" s="1288" t="s">
        <v>284</v>
      </c>
      <c r="C45" s="1476">
        <f>'KV_9.1.2.sz.mell.'!C45</f>
        <v>0</v>
      </c>
      <c r="D45" s="723"/>
      <c r="E45" s="723"/>
      <c r="F45" s="723"/>
      <c r="G45" s="723"/>
      <c r="H45" s="723"/>
      <c r="I45" s="408"/>
      <c r="J45" s="717">
        <f t="shared" si="2"/>
        <v>0</v>
      </c>
      <c r="K45" s="785">
        <f t="shared" si="10"/>
        <v>0</v>
      </c>
    </row>
    <row r="46" spans="1:11" s="1399" customFormat="1" ht="12" customHeight="1" x14ac:dyDescent="0.2">
      <c r="A46" s="1398" t="s">
        <v>275</v>
      </c>
      <c r="B46" s="1288" t="s">
        <v>285</v>
      </c>
      <c r="C46" s="1484">
        <f>'KV_9.1.2.sz.mell.'!C46</f>
        <v>0</v>
      </c>
      <c r="D46" s="787"/>
      <c r="E46" s="787"/>
      <c r="F46" s="787"/>
      <c r="G46" s="787"/>
      <c r="H46" s="787"/>
      <c r="I46" s="411"/>
      <c r="J46" s="710">
        <f t="shared" si="2"/>
        <v>0</v>
      </c>
      <c r="K46" s="788">
        <f t="shared" si="10"/>
        <v>0</v>
      </c>
    </row>
    <row r="47" spans="1:11" s="1399" customFormat="1" ht="12" customHeight="1" x14ac:dyDescent="0.2">
      <c r="A47" s="1400" t="s">
        <v>276</v>
      </c>
      <c r="B47" s="1293" t="s">
        <v>436</v>
      </c>
      <c r="C47" s="1485">
        <f>'KV_9.1.2.sz.mell.'!C47</f>
        <v>0</v>
      </c>
      <c r="D47" s="789"/>
      <c r="E47" s="789"/>
      <c r="F47" s="789"/>
      <c r="G47" s="789"/>
      <c r="H47" s="789"/>
      <c r="I47" s="412"/>
      <c r="J47" s="790">
        <f t="shared" si="2"/>
        <v>0</v>
      </c>
      <c r="K47" s="791">
        <f t="shared" si="10"/>
        <v>0</v>
      </c>
    </row>
    <row r="48" spans="1:11" s="1399" customFormat="1" ht="12" customHeight="1" thickBot="1" x14ac:dyDescent="0.25">
      <c r="A48" s="1400" t="s">
        <v>435</v>
      </c>
      <c r="B48" s="1293" t="s">
        <v>286</v>
      </c>
      <c r="C48" s="1485">
        <f>'KV_9.1.2.sz.mell.'!C48</f>
        <v>0</v>
      </c>
      <c r="D48" s="789"/>
      <c r="E48" s="789"/>
      <c r="F48" s="789"/>
      <c r="G48" s="789"/>
      <c r="H48" s="789"/>
      <c r="I48" s="412"/>
      <c r="J48" s="790">
        <f t="shared" si="2"/>
        <v>0</v>
      </c>
      <c r="K48" s="791">
        <f t="shared" si="10"/>
        <v>0</v>
      </c>
    </row>
    <row r="49" spans="1:11" s="1399" customFormat="1" ht="12" customHeight="1" thickBot="1" x14ac:dyDescent="0.3">
      <c r="A49" s="1311" t="s">
        <v>23</v>
      </c>
      <c r="B49" s="1284" t="s">
        <v>287</v>
      </c>
      <c r="C49" s="725">
        <f>'KV_9.1.2.sz.mell.'!C49</f>
        <v>0</v>
      </c>
      <c r="D49" s="725">
        <f t="shared" ref="D49:K49" si="11">SUM(D50:D54)</f>
        <v>0</v>
      </c>
      <c r="E49" s="725">
        <f t="shared" si="11"/>
        <v>0</v>
      </c>
      <c r="F49" s="725">
        <f t="shared" si="11"/>
        <v>0</v>
      </c>
      <c r="G49" s="725">
        <f t="shared" si="11"/>
        <v>0</v>
      </c>
      <c r="H49" s="725">
        <f t="shared" si="11"/>
        <v>0</v>
      </c>
      <c r="I49" s="407">
        <f t="shared" si="11"/>
        <v>0</v>
      </c>
      <c r="J49" s="407">
        <f t="shared" si="11"/>
        <v>0</v>
      </c>
      <c r="K49" s="307">
        <f t="shared" si="11"/>
        <v>0</v>
      </c>
    </row>
    <row r="50" spans="1:11" s="1399" customFormat="1" ht="12" customHeight="1" x14ac:dyDescent="0.2">
      <c r="A50" s="1397" t="s">
        <v>94</v>
      </c>
      <c r="B50" s="1286" t="s">
        <v>291</v>
      </c>
      <c r="C50" s="1486">
        <f>'KV_9.1.2.sz.mell.'!C50</f>
        <v>0</v>
      </c>
      <c r="D50" s="792"/>
      <c r="E50" s="792"/>
      <c r="F50" s="792"/>
      <c r="G50" s="792"/>
      <c r="H50" s="792"/>
      <c r="I50" s="472"/>
      <c r="J50" s="703">
        <f t="shared" si="2"/>
        <v>0</v>
      </c>
      <c r="K50" s="793">
        <f>C50+J50</f>
        <v>0</v>
      </c>
    </row>
    <row r="51" spans="1:11" s="1399" customFormat="1" ht="12" customHeight="1" x14ac:dyDescent="0.2">
      <c r="A51" s="1398" t="s">
        <v>95</v>
      </c>
      <c r="B51" s="1288" t="s">
        <v>292</v>
      </c>
      <c r="C51" s="1484">
        <f>'KV_9.1.2.sz.mell.'!C51</f>
        <v>0</v>
      </c>
      <c r="D51" s="787"/>
      <c r="E51" s="787"/>
      <c r="F51" s="787"/>
      <c r="G51" s="787"/>
      <c r="H51" s="787"/>
      <c r="I51" s="411"/>
      <c r="J51" s="710">
        <f t="shared" si="2"/>
        <v>0</v>
      </c>
      <c r="K51" s="788">
        <f>C51+J51</f>
        <v>0</v>
      </c>
    </row>
    <row r="52" spans="1:11" s="1399" customFormat="1" ht="12" customHeight="1" x14ac:dyDescent="0.2">
      <c r="A52" s="1398" t="s">
        <v>288</v>
      </c>
      <c r="B52" s="1288" t="s">
        <v>293</v>
      </c>
      <c r="C52" s="1484">
        <f>'KV_9.1.2.sz.mell.'!C52</f>
        <v>0</v>
      </c>
      <c r="D52" s="787"/>
      <c r="E52" s="787"/>
      <c r="F52" s="787"/>
      <c r="G52" s="787"/>
      <c r="H52" s="787"/>
      <c r="I52" s="411"/>
      <c r="J52" s="710">
        <f t="shared" si="2"/>
        <v>0</v>
      </c>
      <c r="K52" s="788">
        <f>C52+J52</f>
        <v>0</v>
      </c>
    </row>
    <row r="53" spans="1:11" s="1399" customFormat="1" ht="12" customHeight="1" x14ac:dyDescent="0.2">
      <c r="A53" s="1398" t="s">
        <v>289</v>
      </c>
      <c r="B53" s="1288" t="s">
        <v>294</v>
      </c>
      <c r="C53" s="1484">
        <f>'KV_9.1.2.sz.mell.'!C53</f>
        <v>0</v>
      </c>
      <c r="D53" s="787"/>
      <c r="E53" s="787"/>
      <c r="F53" s="787"/>
      <c r="G53" s="787"/>
      <c r="H53" s="787"/>
      <c r="I53" s="411"/>
      <c r="J53" s="710">
        <f t="shared" si="2"/>
        <v>0</v>
      </c>
      <c r="K53" s="788">
        <f>C53+J53</f>
        <v>0</v>
      </c>
    </row>
    <row r="54" spans="1:11" s="1399" customFormat="1" ht="12" customHeight="1" thickBot="1" x14ac:dyDescent="0.25">
      <c r="A54" s="1401" t="s">
        <v>290</v>
      </c>
      <c r="B54" s="1402" t="s">
        <v>295</v>
      </c>
      <c r="C54" s="1487">
        <f>'KV_9.1.2.sz.mell.'!C54</f>
        <v>0</v>
      </c>
      <c r="D54" s="794"/>
      <c r="E54" s="794"/>
      <c r="F54" s="794"/>
      <c r="G54" s="794"/>
      <c r="H54" s="794"/>
      <c r="I54" s="706"/>
      <c r="J54" s="707">
        <f t="shared" si="2"/>
        <v>0</v>
      </c>
      <c r="K54" s="795">
        <f>C54+J54</f>
        <v>0</v>
      </c>
    </row>
    <row r="55" spans="1:11" s="1399" customFormat="1" ht="12" customHeight="1" thickBot="1" x14ac:dyDescent="0.3">
      <c r="A55" s="1311" t="s">
        <v>180</v>
      </c>
      <c r="B55" s="1284" t="s">
        <v>296</v>
      </c>
      <c r="C55" s="725">
        <f>'KV_9.1.2.sz.mell.'!C55</f>
        <v>0</v>
      </c>
      <c r="D55" s="725">
        <f t="shared" ref="D55:K55" si="12">SUM(D56:D58)</f>
        <v>0</v>
      </c>
      <c r="E55" s="725">
        <f t="shared" si="12"/>
        <v>0</v>
      </c>
      <c r="F55" s="725">
        <f t="shared" si="12"/>
        <v>0</v>
      </c>
      <c r="G55" s="725">
        <f t="shared" si="12"/>
        <v>0</v>
      </c>
      <c r="H55" s="725">
        <f t="shared" si="12"/>
        <v>0</v>
      </c>
      <c r="I55" s="407">
        <f t="shared" si="12"/>
        <v>0</v>
      </c>
      <c r="J55" s="407">
        <f t="shared" si="12"/>
        <v>0</v>
      </c>
      <c r="K55" s="307">
        <f t="shared" si="12"/>
        <v>0</v>
      </c>
    </row>
    <row r="56" spans="1:11" s="1399" customFormat="1" ht="12" customHeight="1" x14ac:dyDescent="0.2">
      <c r="A56" s="1397" t="s">
        <v>96</v>
      </c>
      <c r="B56" s="1286" t="s">
        <v>297</v>
      </c>
      <c r="C56" s="1475">
        <f>'KV_9.1.2.sz.mell.'!C56</f>
        <v>0</v>
      </c>
      <c r="D56" s="722"/>
      <c r="E56" s="722"/>
      <c r="F56" s="722"/>
      <c r="G56" s="722"/>
      <c r="H56" s="722"/>
      <c r="I56" s="409"/>
      <c r="J56" s="699">
        <f t="shared" si="2"/>
        <v>0</v>
      </c>
      <c r="K56" s="421">
        <f>C56+J56</f>
        <v>0</v>
      </c>
    </row>
    <row r="57" spans="1:11" s="1399" customFormat="1" ht="12" customHeight="1" x14ac:dyDescent="0.2">
      <c r="A57" s="1398" t="s">
        <v>97</v>
      </c>
      <c r="B57" s="1288" t="s">
        <v>426</v>
      </c>
      <c r="C57" s="1476">
        <f>'KV_9.1.2.sz.mell.'!C57</f>
        <v>0</v>
      </c>
      <c r="D57" s="723"/>
      <c r="E57" s="723"/>
      <c r="F57" s="723"/>
      <c r="G57" s="723"/>
      <c r="H57" s="723"/>
      <c r="I57" s="408"/>
      <c r="J57" s="717">
        <f t="shared" si="2"/>
        <v>0</v>
      </c>
      <c r="K57" s="785">
        <f>C57+J57</f>
        <v>0</v>
      </c>
    </row>
    <row r="58" spans="1:11" s="1399" customFormat="1" ht="12" customHeight="1" x14ac:dyDescent="0.2">
      <c r="A58" s="1398" t="s">
        <v>300</v>
      </c>
      <c r="B58" s="1288" t="s">
        <v>298</v>
      </c>
      <c r="C58" s="1476">
        <f>'KV_9.1.2.sz.mell.'!C58</f>
        <v>0</v>
      </c>
      <c r="D58" s="723"/>
      <c r="E58" s="723"/>
      <c r="F58" s="723"/>
      <c r="G58" s="723"/>
      <c r="H58" s="723"/>
      <c r="I58" s="408"/>
      <c r="J58" s="717">
        <f t="shared" si="2"/>
        <v>0</v>
      </c>
      <c r="K58" s="785">
        <f>C58+J58</f>
        <v>0</v>
      </c>
    </row>
    <row r="59" spans="1:11" s="1399" customFormat="1" ht="12" customHeight="1" thickBot="1" x14ac:dyDescent="0.25">
      <c r="A59" s="1400" t="s">
        <v>301</v>
      </c>
      <c r="B59" s="1293" t="s">
        <v>299</v>
      </c>
      <c r="C59" s="1477">
        <f>'KV_9.1.2.sz.mell.'!C59</f>
        <v>0</v>
      </c>
      <c r="D59" s="724"/>
      <c r="E59" s="724"/>
      <c r="F59" s="724"/>
      <c r="G59" s="724"/>
      <c r="H59" s="724"/>
      <c r="I59" s="410"/>
      <c r="J59" s="719">
        <f t="shared" si="2"/>
        <v>0</v>
      </c>
      <c r="K59" s="786">
        <f>C59+J59</f>
        <v>0</v>
      </c>
    </row>
    <row r="60" spans="1:11" s="1399" customFormat="1" ht="12" customHeight="1" thickBot="1" x14ac:dyDescent="0.3">
      <c r="A60" s="1311" t="s">
        <v>25</v>
      </c>
      <c r="B60" s="1292" t="s">
        <v>302</v>
      </c>
      <c r="C60" s="725">
        <f>'KV_9.1.2.sz.mell.'!C60</f>
        <v>0</v>
      </c>
      <c r="D60" s="725">
        <f t="shared" ref="D60:K60" si="13">SUM(D61:D63)</f>
        <v>0</v>
      </c>
      <c r="E60" s="725">
        <f t="shared" si="13"/>
        <v>0</v>
      </c>
      <c r="F60" s="725">
        <f t="shared" si="13"/>
        <v>0</v>
      </c>
      <c r="G60" s="725">
        <f t="shared" si="13"/>
        <v>0</v>
      </c>
      <c r="H60" s="725">
        <f t="shared" si="13"/>
        <v>0</v>
      </c>
      <c r="I60" s="407">
        <f t="shared" si="13"/>
        <v>0</v>
      </c>
      <c r="J60" s="407">
        <f t="shared" si="13"/>
        <v>0</v>
      </c>
      <c r="K60" s="307">
        <f t="shared" si="13"/>
        <v>0</v>
      </c>
    </row>
    <row r="61" spans="1:11" s="1399" customFormat="1" ht="12" customHeight="1" x14ac:dyDescent="0.2">
      <c r="A61" s="1397" t="s">
        <v>181</v>
      </c>
      <c r="B61" s="1286" t="s">
        <v>304</v>
      </c>
      <c r="C61" s="1484">
        <f>'KV_9.1.2.sz.mell.'!C61</f>
        <v>0</v>
      </c>
      <c r="D61" s="787"/>
      <c r="E61" s="787"/>
      <c r="F61" s="787"/>
      <c r="G61" s="787"/>
      <c r="H61" s="787"/>
      <c r="I61" s="411"/>
      <c r="J61" s="710">
        <f t="shared" si="2"/>
        <v>0</v>
      </c>
      <c r="K61" s="788">
        <f>C61+J61</f>
        <v>0</v>
      </c>
    </row>
    <row r="62" spans="1:11" s="1399" customFormat="1" ht="12" customHeight="1" x14ac:dyDescent="0.2">
      <c r="A62" s="1398" t="s">
        <v>182</v>
      </c>
      <c r="B62" s="1288" t="s">
        <v>427</v>
      </c>
      <c r="C62" s="1484">
        <f>'KV_9.1.2.sz.mell.'!C62</f>
        <v>0</v>
      </c>
      <c r="D62" s="787"/>
      <c r="E62" s="787"/>
      <c r="F62" s="787"/>
      <c r="G62" s="787"/>
      <c r="H62" s="787"/>
      <c r="I62" s="411"/>
      <c r="J62" s="710">
        <f t="shared" si="2"/>
        <v>0</v>
      </c>
      <c r="K62" s="788">
        <f>C62+J62</f>
        <v>0</v>
      </c>
    </row>
    <row r="63" spans="1:11" s="1399" customFormat="1" ht="12" customHeight="1" x14ac:dyDescent="0.2">
      <c r="A63" s="1398" t="s">
        <v>231</v>
      </c>
      <c r="B63" s="1288" t="s">
        <v>305</v>
      </c>
      <c r="C63" s="1484">
        <f>'KV_9.1.2.sz.mell.'!C63</f>
        <v>0</v>
      </c>
      <c r="D63" s="787"/>
      <c r="E63" s="787"/>
      <c r="F63" s="787"/>
      <c r="G63" s="787"/>
      <c r="H63" s="787"/>
      <c r="I63" s="411"/>
      <c r="J63" s="710">
        <f t="shared" si="2"/>
        <v>0</v>
      </c>
      <c r="K63" s="788">
        <f>C63+J63</f>
        <v>0</v>
      </c>
    </row>
    <row r="64" spans="1:11" s="1399" customFormat="1" ht="12" customHeight="1" thickBot="1" x14ac:dyDescent="0.25">
      <c r="A64" s="1400" t="s">
        <v>303</v>
      </c>
      <c r="B64" s="1293" t="s">
        <v>306</v>
      </c>
      <c r="C64" s="1484">
        <f>'KV_9.1.2.sz.mell.'!C64</f>
        <v>0</v>
      </c>
      <c r="D64" s="787"/>
      <c r="E64" s="787"/>
      <c r="F64" s="787"/>
      <c r="G64" s="787"/>
      <c r="H64" s="787"/>
      <c r="I64" s="411"/>
      <c r="J64" s="710">
        <f t="shared" si="2"/>
        <v>0</v>
      </c>
      <c r="K64" s="788">
        <f>C64+J64</f>
        <v>0</v>
      </c>
    </row>
    <row r="65" spans="1:11" s="1399" customFormat="1" ht="12" customHeight="1" thickBot="1" x14ac:dyDescent="0.3">
      <c r="A65" s="1311" t="s">
        <v>26</v>
      </c>
      <c r="B65" s="1284" t="s">
        <v>307</v>
      </c>
      <c r="C65" s="726">
        <f>'KV_9.1.2.sz.mell.'!C65</f>
        <v>0</v>
      </c>
      <c r="D65" s="726">
        <f t="shared" ref="D65:K65" si="14">+D8+D15+D22+D29+D37+D49+D55+D60</f>
        <v>0</v>
      </c>
      <c r="E65" s="726">
        <f t="shared" si="14"/>
        <v>0</v>
      </c>
      <c r="F65" s="726">
        <f t="shared" si="14"/>
        <v>0</v>
      </c>
      <c r="G65" s="726">
        <f t="shared" si="14"/>
        <v>0</v>
      </c>
      <c r="H65" s="726">
        <f t="shared" si="14"/>
        <v>0</v>
      </c>
      <c r="I65" s="414">
        <f t="shared" si="14"/>
        <v>0</v>
      </c>
      <c r="J65" s="414">
        <f t="shared" si="14"/>
        <v>0</v>
      </c>
      <c r="K65" s="313">
        <f t="shared" si="14"/>
        <v>0</v>
      </c>
    </row>
    <row r="66" spans="1:11" s="1399" customFormat="1" ht="12" customHeight="1" thickBot="1" x14ac:dyDescent="0.25">
      <c r="A66" s="1403" t="s">
        <v>394</v>
      </c>
      <c r="B66" s="1292" t="s">
        <v>309</v>
      </c>
      <c r="C66" s="725">
        <f>'KV_9.1.2.sz.mell.'!C66</f>
        <v>0</v>
      </c>
      <c r="D66" s="725">
        <f t="shared" ref="D66:K66" si="15">SUM(D67:D69)</f>
        <v>0</v>
      </c>
      <c r="E66" s="725">
        <f t="shared" si="15"/>
        <v>0</v>
      </c>
      <c r="F66" s="725">
        <f t="shared" si="15"/>
        <v>0</v>
      </c>
      <c r="G66" s="725">
        <f t="shared" si="15"/>
        <v>0</v>
      </c>
      <c r="H66" s="725">
        <f t="shared" si="15"/>
        <v>0</v>
      </c>
      <c r="I66" s="407">
        <f t="shared" si="15"/>
        <v>0</v>
      </c>
      <c r="J66" s="407">
        <f t="shared" si="15"/>
        <v>0</v>
      </c>
      <c r="K66" s="307">
        <f t="shared" si="15"/>
        <v>0</v>
      </c>
    </row>
    <row r="67" spans="1:11" s="1399" customFormat="1" ht="12" customHeight="1" x14ac:dyDescent="0.2">
      <c r="A67" s="1397" t="s">
        <v>337</v>
      </c>
      <c r="B67" s="1286" t="s">
        <v>310</v>
      </c>
      <c r="C67" s="1484">
        <f>'KV_9.1.2.sz.mell.'!C67</f>
        <v>0</v>
      </c>
      <c r="D67" s="787"/>
      <c r="E67" s="787"/>
      <c r="F67" s="787"/>
      <c r="G67" s="787"/>
      <c r="H67" s="787"/>
      <c r="I67" s="411"/>
      <c r="J67" s="710">
        <f>D67+E67+F67+G67+H67+I67</f>
        <v>0</v>
      </c>
      <c r="K67" s="788">
        <f>C67+J67</f>
        <v>0</v>
      </c>
    </row>
    <row r="68" spans="1:11" s="1399" customFormat="1" ht="12" customHeight="1" x14ac:dyDescent="0.2">
      <c r="A68" s="1398" t="s">
        <v>346</v>
      </c>
      <c r="B68" s="1288" t="s">
        <v>311</v>
      </c>
      <c r="C68" s="1484">
        <f>'KV_9.1.2.sz.mell.'!C68</f>
        <v>0</v>
      </c>
      <c r="D68" s="787"/>
      <c r="E68" s="787"/>
      <c r="F68" s="787"/>
      <c r="G68" s="787"/>
      <c r="H68" s="787"/>
      <c r="I68" s="411"/>
      <c r="J68" s="710">
        <f>D68+E68+F68+G68+H68+I68</f>
        <v>0</v>
      </c>
      <c r="K68" s="788">
        <f>C68+J68</f>
        <v>0</v>
      </c>
    </row>
    <row r="69" spans="1:11" s="1399" customFormat="1" ht="12" customHeight="1" thickBot="1" x14ac:dyDescent="0.25">
      <c r="A69" s="1401" t="s">
        <v>347</v>
      </c>
      <c r="B69" s="1404" t="s">
        <v>312</v>
      </c>
      <c r="C69" s="1487">
        <f>'KV_9.1.2.sz.mell.'!C69</f>
        <v>0</v>
      </c>
      <c r="D69" s="794"/>
      <c r="E69" s="794"/>
      <c r="F69" s="794"/>
      <c r="G69" s="794"/>
      <c r="H69" s="794"/>
      <c r="I69" s="706"/>
      <c r="J69" s="707">
        <f>D69+E69+F69+G69+H69+I69</f>
        <v>0</v>
      </c>
      <c r="K69" s="795">
        <f>C69+J69</f>
        <v>0</v>
      </c>
    </row>
    <row r="70" spans="1:11" s="1399" customFormat="1" ht="12" customHeight="1" thickBot="1" x14ac:dyDescent="0.25">
      <c r="A70" s="1403" t="s">
        <v>313</v>
      </c>
      <c r="B70" s="1292" t="s">
        <v>314</v>
      </c>
      <c r="C70" s="407">
        <f>'KV_9.1.2.sz.mell.'!C70</f>
        <v>0</v>
      </c>
      <c r="D70" s="407">
        <f t="shared" ref="D70:K70" si="16">SUM(D71:D74)</f>
        <v>0</v>
      </c>
      <c r="E70" s="407">
        <f t="shared" si="16"/>
        <v>0</v>
      </c>
      <c r="F70" s="407">
        <f t="shared" si="16"/>
        <v>0</v>
      </c>
      <c r="G70" s="407">
        <f t="shared" si="16"/>
        <v>0</v>
      </c>
      <c r="H70" s="407">
        <f t="shared" si="16"/>
        <v>0</v>
      </c>
      <c r="I70" s="407">
        <f t="shared" si="16"/>
        <v>0</v>
      </c>
      <c r="J70" s="407">
        <f t="shared" si="16"/>
        <v>0</v>
      </c>
      <c r="K70" s="307">
        <f t="shared" si="16"/>
        <v>0</v>
      </c>
    </row>
    <row r="71" spans="1:11" s="1399" customFormat="1" ht="12" customHeight="1" x14ac:dyDescent="0.2">
      <c r="A71" s="1397" t="s">
        <v>149</v>
      </c>
      <c r="B71" s="1299" t="s">
        <v>315</v>
      </c>
      <c r="C71" s="710">
        <f>'KV_9.1.2.sz.mell.'!C71</f>
        <v>0</v>
      </c>
      <c r="D71" s="411"/>
      <c r="E71" s="411"/>
      <c r="F71" s="411"/>
      <c r="G71" s="411"/>
      <c r="H71" s="411"/>
      <c r="I71" s="411"/>
      <c r="J71" s="710">
        <f>D71+E71+F71+G71+H71+I71</f>
        <v>0</v>
      </c>
      <c r="K71" s="788">
        <f>C71+J71</f>
        <v>0</v>
      </c>
    </row>
    <row r="72" spans="1:11" s="1399" customFormat="1" ht="12" customHeight="1" x14ac:dyDescent="0.2">
      <c r="A72" s="1398" t="s">
        <v>150</v>
      </c>
      <c r="B72" s="1299" t="s">
        <v>571</v>
      </c>
      <c r="C72" s="710">
        <f>'KV_9.1.2.sz.mell.'!C72</f>
        <v>0</v>
      </c>
      <c r="D72" s="411"/>
      <c r="E72" s="411"/>
      <c r="F72" s="411"/>
      <c r="G72" s="411"/>
      <c r="H72" s="411"/>
      <c r="I72" s="411"/>
      <c r="J72" s="710">
        <f>D72+E72+F72+G72+H72+I72</f>
        <v>0</v>
      </c>
      <c r="K72" s="788">
        <f>C72+J72</f>
        <v>0</v>
      </c>
    </row>
    <row r="73" spans="1:11" s="1399" customFormat="1" ht="12" customHeight="1" x14ac:dyDescent="0.2">
      <c r="A73" s="1398" t="s">
        <v>338</v>
      </c>
      <c r="B73" s="1299" t="s">
        <v>316</v>
      </c>
      <c r="C73" s="710">
        <f>'KV_9.1.2.sz.mell.'!C73</f>
        <v>0</v>
      </c>
      <c r="D73" s="411"/>
      <c r="E73" s="411"/>
      <c r="F73" s="411"/>
      <c r="G73" s="411"/>
      <c r="H73" s="411"/>
      <c r="I73" s="411"/>
      <c r="J73" s="710">
        <f>D73+E73+F73+G73+H73+I73</f>
        <v>0</v>
      </c>
      <c r="K73" s="788">
        <f>C73+J73</f>
        <v>0</v>
      </c>
    </row>
    <row r="74" spans="1:11" s="1399" customFormat="1" ht="12" customHeight="1" thickBot="1" x14ac:dyDescent="0.3">
      <c r="A74" s="1400" t="s">
        <v>339</v>
      </c>
      <c r="B74" s="1300" t="s">
        <v>572</v>
      </c>
      <c r="C74" s="710">
        <f>'KV_9.1.2.sz.mell.'!C74</f>
        <v>0</v>
      </c>
      <c r="D74" s="411"/>
      <c r="E74" s="411"/>
      <c r="F74" s="411"/>
      <c r="G74" s="411"/>
      <c r="H74" s="411"/>
      <c r="I74" s="411"/>
      <c r="J74" s="710">
        <f>D74+E74+F74+G74+H74+I74</f>
        <v>0</v>
      </c>
      <c r="K74" s="788">
        <f>C74+J74</f>
        <v>0</v>
      </c>
    </row>
    <row r="75" spans="1:11" s="1399" customFormat="1" ht="12" customHeight="1" thickBot="1" x14ac:dyDescent="0.25">
      <c r="A75" s="1403" t="s">
        <v>317</v>
      </c>
      <c r="B75" s="1292" t="s">
        <v>318</v>
      </c>
      <c r="C75" s="407">
        <f>'KV_9.1.2.sz.mell.'!C75</f>
        <v>0</v>
      </c>
      <c r="D75" s="407">
        <f t="shared" ref="D75:K75" si="17">SUM(D76:D77)</f>
        <v>0</v>
      </c>
      <c r="E75" s="407">
        <f t="shared" si="17"/>
        <v>0</v>
      </c>
      <c r="F75" s="407">
        <f t="shared" si="17"/>
        <v>0</v>
      </c>
      <c r="G75" s="407">
        <f t="shared" si="17"/>
        <v>0</v>
      </c>
      <c r="H75" s="407">
        <f t="shared" si="17"/>
        <v>0</v>
      </c>
      <c r="I75" s="407">
        <f t="shared" si="17"/>
        <v>0</v>
      </c>
      <c r="J75" s="407">
        <f t="shared" si="17"/>
        <v>0</v>
      </c>
      <c r="K75" s="307">
        <f t="shared" si="17"/>
        <v>0</v>
      </c>
    </row>
    <row r="76" spans="1:11" s="1399" customFormat="1" ht="12" customHeight="1" x14ac:dyDescent="0.2">
      <c r="A76" s="1397" t="s">
        <v>340</v>
      </c>
      <c r="B76" s="1286" t="s">
        <v>319</v>
      </c>
      <c r="C76" s="710">
        <f>'KV_9.1.2.sz.mell.'!C76</f>
        <v>0</v>
      </c>
      <c r="D76" s="411"/>
      <c r="E76" s="411"/>
      <c r="F76" s="411"/>
      <c r="G76" s="411"/>
      <c r="H76" s="411"/>
      <c r="I76" s="411"/>
      <c r="J76" s="710">
        <f>D76+E76+F76+G76+H76+I76</f>
        <v>0</v>
      </c>
      <c r="K76" s="788">
        <f>C76+J76</f>
        <v>0</v>
      </c>
    </row>
    <row r="77" spans="1:11" s="1399" customFormat="1" ht="12" customHeight="1" thickBot="1" x14ac:dyDescent="0.25">
      <c r="A77" s="1400" t="s">
        <v>341</v>
      </c>
      <c r="B77" s="1293" t="s">
        <v>320</v>
      </c>
      <c r="C77" s="710">
        <f>'KV_9.1.2.sz.mell.'!C77</f>
        <v>0</v>
      </c>
      <c r="D77" s="411"/>
      <c r="E77" s="411"/>
      <c r="F77" s="411"/>
      <c r="G77" s="411"/>
      <c r="H77" s="411"/>
      <c r="I77" s="411"/>
      <c r="J77" s="710">
        <f>D77+E77+F77+G77+H77+I77</f>
        <v>0</v>
      </c>
      <c r="K77" s="788">
        <f>C77+J77</f>
        <v>0</v>
      </c>
    </row>
    <row r="78" spans="1:11" s="75" customFormat="1" ht="12" customHeight="1" thickBot="1" x14ac:dyDescent="0.25">
      <c r="A78" s="1403" t="s">
        <v>321</v>
      </c>
      <c r="B78" s="1292" t="s">
        <v>322</v>
      </c>
      <c r="C78" s="407">
        <f>'KV_9.1.2.sz.mell.'!C78</f>
        <v>0</v>
      </c>
      <c r="D78" s="407">
        <f t="shared" ref="D78:K78" si="18">SUM(D79:D81)</f>
        <v>0</v>
      </c>
      <c r="E78" s="407">
        <f t="shared" si="18"/>
        <v>0</v>
      </c>
      <c r="F78" s="407">
        <f t="shared" si="18"/>
        <v>0</v>
      </c>
      <c r="G78" s="407">
        <f t="shared" si="18"/>
        <v>0</v>
      </c>
      <c r="H78" s="407">
        <f t="shared" si="18"/>
        <v>0</v>
      </c>
      <c r="I78" s="407">
        <f t="shared" si="18"/>
        <v>0</v>
      </c>
      <c r="J78" s="407">
        <f t="shared" si="18"/>
        <v>0</v>
      </c>
      <c r="K78" s="307">
        <f t="shared" si="18"/>
        <v>0</v>
      </c>
    </row>
    <row r="79" spans="1:11" s="1399" customFormat="1" ht="12" customHeight="1" x14ac:dyDescent="0.2">
      <c r="A79" s="1397" t="s">
        <v>342</v>
      </c>
      <c r="B79" s="1286" t="s">
        <v>323</v>
      </c>
      <c r="C79" s="710">
        <f>'KV_9.1.2.sz.mell.'!C79</f>
        <v>0</v>
      </c>
      <c r="D79" s="411"/>
      <c r="E79" s="411"/>
      <c r="F79" s="411"/>
      <c r="G79" s="411"/>
      <c r="H79" s="411"/>
      <c r="I79" s="411"/>
      <c r="J79" s="710">
        <f>D79+E79+F79+G79+H79+I79</f>
        <v>0</v>
      </c>
      <c r="K79" s="788">
        <f>C79+J79</f>
        <v>0</v>
      </c>
    </row>
    <row r="80" spans="1:11" s="1399" customFormat="1" ht="12" customHeight="1" x14ac:dyDescent="0.2">
      <c r="A80" s="1398" t="s">
        <v>343</v>
      </c>
      <c r="B80" s="1288" t="s">
        <v>324</v>
      </c>
      <c r="C80" s="710">
        <f>'KV_9.1.2.sz.mell.'!C80</f>
        <v>0</v>
      </c>
      <c r="D80" s="411"/>
      <c r="E80" s="411"/>
      <c r="F80" s="411"/>
      <c r="G80" s="411"/>
      <c r="H80" s="411"/>
      <c r="I80" s="411"/>
      <c r="J80" s="710">
        <f>D80+E80+F80+G80+H80+I80</f>
        <v>0</v>
      </c>
      <c r="K80" s="788">
        <f>C80+J80</f>
        <v>0</v>
      </c>
    </row>
    <row r="81" spans="1:11" s="1399" customFormat="1" ht="12" customHeight="1" thickBot="1" x14ac:dyDescent="0.3">
      <c r="A81" s="1400" t="s">
        <v>344</v>
      </c>
      <c r="B81" s="1405" t="s">
        <v>764</v>
      </c>
      <c r="C81" s="710">
        <f>'KV_9.1.2.sz.mell.'!C81</f>
        <v>0</v>
      </c>
      <c r="D81" s="411"/>
      <c r="E81" s="411"/>
      <c r="F81" s="411"/>
      <c r="G81" s="411"/>
      <c r="H81" s="411"/>
      <c r="I81" s="411"/>
      <c r="J81" s="710">
        <f>D81+E81+F81+G81+H81+I81</f>
        <v>0</v>
      </c>
      <c r="K81" s="788">
        <f>C81+J81</f>
        <v>0</v>
      </c>
    </row>
    <row r="82" spans="1:11" s="1399" customFormat="1" ht="12" customHeight="1" thickBot="1" x14ac:dyDescent="0.25">
      <c r="A82" s="1403" t="s">
        <v>325</v>
      </c>
      <c r="B82" s="1292" t="s">
        <v>345</v>
      </c>
      <c r="C82" s="407">
        <f>'KV_9.1.2.sz.mell.'!C82</f>
        <v>0</v>
      </c>
      <c r="D82" s="407">
        <f t="shared" ref="D82:K82" si="19">SUM(D83:D86)</f>
        <v>0</v>
      </c>
      <c r="E82" s="407">
        <f t="shared" si="19"/>
        <v>0</v>
      </c>
      <c r="F82" s="407">
        <f t="shared" si="19"/>
        <v>0</v>
      </c>
      <c r="G82" s="407">
        <f t="shared" si="19"/>
        <v>0</v>
      </c>
      <c r="H82" s="407">
        <f t="shared" si="19"/>
        <v>0</v>
      </c>
      <c r="I82" s="407">
        <f t="shared" si="19"/>
        <v>0</v>
      </c>
      <c r="J82" s="407">
        <f t="shared" si="19"/>
        <v>0</v>
      </c>
      <c r="K82" s="307">
        <f t="shared" si="19"/>
        <v>0</v>
      </c>
    </row>
    <row r="83" spans="1:11" s="1399" customFormat="1" ht="12" customHeight="1" x14ac:dyDescent="0.2">
      <c r="A83" s="1406" t="s">
        <v>326</v>
      </c>
      <c r="B83" s="1286" t="s">
        <v>327</v>
      </c>
      <c r="C83" s="710">
        <f>'KV_9.1.2.sz.mell.'!C83</f>
        <v>0</v>
      </c>
      <c r="D83" s="411"/>
      <c r="E83" s="411"/>
      <c r="F83" s="411"/>
      <c r="G83" s="411"/>
      <c r="H83" s="411"/>
      <c r="I83" s="411"/>
      <c r="J83" s="710">
        <f t="shared" ref="J83:J88" si="20">D83+E83+F83+G83+H83+I83</f>
        <v>0</v>
      </c>
      <c r="K83" s="788">
        <f t="shared" ref="K83:K88" si="21">C83+J83</f>
        <v>0</v>
      </c>
    </row>
    <row r="84" spans="1:11" s="1399" customFormat="1" ht="12" customHeight="1" x14ac:dyDescent="0.2">
      <c r="A84" s="1407" t="s">
        <v>328</v>
      </c>
      <c r="B84" s="1288" t="s">
        <v>329</v>
      </c>
      <c r="C84" s="710">
        <f>'KV_9.1.2.sz.mell.'!C84</f>
        <v>0</v>
      </c>
      <c r="D84" s="411"/>
      <c r="E84" s="411"/>
      <c r="F84" s="411"/>
      <c r="G84" s="411"/>
      <c r="H84" s="411"/>
      <c r="I84" s="411"/>
      <c r="J84" s="710">
        <f t="shared" si="20"/>
        <v>0</v>
      </c>
      <c r="K84" s="788">
        <f t="shared" si="21"/>
        <v>0</v>
      </c>
    </row>
    <row r="85" spans="1:11" s="1399" customFormat="1" ht="12" customHeight="1" x14ac:dyDescent="0.2">
      <c r="A85" s="1407" t="s">
        <v>330</v>
      </c>
      <c r="B85" s="1288" t="s">
        <v>331</v>
      </c>
      <c r="C85" s="710">
        <f>'KV_9.1.2.sz.mell.'!C85</f>
        <v>0</v>
      </c>
      <c r="D85" s="411"/>
      <c r="E85" s="411"/>
      <c r="F85" s="411"/>
      <c r="G85" s="411"/>
      <c r="H85" s="411"/>
      <c r="I85" s="411"/>
      <c r="J85" s="710">
        <f t="shared" si="20"/>
        <v>0</v>
      </c>
      <c r="K85" s="788">
        <f t="shared" si="21"/>
        <v>0</v>
      </c>
    </row>
    <row r="86" spans="1:11" s="75" customFormat="1" ht="12" customHeight="1" thickBot="1" x14ac:dyDescent="0.25">
      <c r="A86" s="1408" t="s">
        <v>332</v>
      </c>
      <c r="B86" s="1293" t="s">
        <v>333</v>
      </c>
      <c r="C86" s="710">
        <f>'KV_9.1.2.sz.mell.'!C86</f>
        <v>0</v>
      </c>
      <c r="D86" s="411"/>
      <c r="E86" s="411"/>
      <c r="F86" s="411"/>
      <c r="G86" s="411"/>
      <c r="H86" s="411"/>
      <c r="I86" s="411"/>
      <c r="J86" s="710">
        <f t="shared" si="20"/>
        <v>0</v>
      </c>
      <c r="K86" s="788">
        <f t="shared" si="21"/>
        <v>0</v>
      </c>
    </row>
    <row r="87" spans="1:11" s="75" customFormat="1" ht="12" customHeight="1" thickBot="1" x14ac:dyDescent="0.25">
      <c r="A87" s="1403" t="s">
        <v>334</v>
      </c>
      <c r="B87" s="1292" t="s">
        <v>475</v>
      </c>
      <c r="C87" s="407">
        <f>'KV_9.1.2.sz.mell.'!C87</f>
        <v>0</v>
      </c>
      <c r="D87" s="475"/>
      <c r="E87" s="475"/>
      <c r="F87" s="475"/>
      <c r="G87" s="475"/>
      <c r="H87" s="475"/>
      <c r="I87" s="475"/>
      <c r="J87" s="407">
        <f t="shared" si="20"/>
        <v>0</v>
      </c>
      <c r="K87" s="307">
        <f t="shared" si="21"/>
        <v>0</v>
      </c>
    </row>
    <row r="88" spans="1:11" s="75" customFormat="1" ht="12" customHeight="1" thickBot="1" x14ac:dyDescent="0.25">
      <c r="A88" s="1403" t="s">
        <v>507</v>
      </c>
      <c r="B88" s="1292" t="s">
        <v>335</v>
      </c>
      <c r="C88" s="407">
        <f>'KV_9.1.2.sz.mell.'!C88</f>
        <v>0</v>
      </c>
      <c r="D88" s="475"/>
      <c r="E88" s="475"/>
      <c r="F88" s="475"/>
      <c r="G88" s="475"/>
      <c r="H88" s="475"/>
      <c r="I88" s="475"/>
      <c r="J88" s="407">
        <f t="shared" si="20"/>
        <v>0</v>
      </c>
      <c r="K88" s="307">
        <f t="shared" si="21"/>
        <v>0</v>
      </c>
    </row>
    <row r="89" spans="1:11" s="75" customFormat="1" ht="12" customHeight="1" thickBot="1" x14ac:dyDescent="0.25">
      <c r="A89" s="1403" t="s">
        <v>508</v>
      </c>
      <c r="B89" s="1292" t="s">
        <v>478</v>
      </c>
      <c r="C89" s="414">
        <f>'KV_9.1.2.sz.mell.'!C89</f>
        <v>0</v>
      </c>
      <c r="D89" s="414">
        <f t="shared" ref="D89:K89" si="22">+D66+D70+D75+D78+D82+D88+D87</f>
        <v>0</v>
      </c>
      <c r="E89" s="414">
        <f t="shared" si="22"/>
        <v>0</v>
      </c>
      <c r="F89" s="414">
        <f t="shared" si="22"/>
        <v>0</v>
      </c>
      <c r="G89" s="414">
        <f t="shared" si="22"/>
        <v>0</v>
      </c>
      <c r="H89" s="414">
        <f t="shared" si="22"/>
        <v>0</v>
      </c>
      <c r="I89" s="414">
        <f t="shared" si="22"/>
        <v>0</v>
      </c>
      <c r="J89" s="414">
        <f t="shared" si="22"/>
        <v>0</v>
      </c>
      <c r="K89" s="313">
        <f t="shared" si="22"/>
        <v>0</v>
      </c>
    </row>
    <row r="90" spans="1:11" s="75" customFormat="1" ht="12" customHeight="1" thickBot="1" x14ac:dyDescent="0.25">
      <c r="A90" s="1409" t="s">
        <v>509</v>
      </c>
      <c r="B90" s="1305" t="s">
        <v>510</v>
      </c>
      <c r="C90" s="414">
        <f>'KV_9.1.2.sz.mell.'!C90</f>
        <v>0</v>
      </c>
      <c r="D90" s="414">
        <f t="shared" ref="D90:K90" si="23">+D65+D89</f>
        <v>0</v>
      </c>
      <c r="E90" s="414">
        <f t="shared" si="23"/>
        <v>0</v>
      </c>
      <c r="F90" s="414">
        <f t="shared" si="23"/>
        <v>0</v>
      </c>
      <c r="G90" s="414">
        <f t="shared" si="23"/>
        <v>0</v>
      </c>
      <c r="H90" s="414">
        <f t="shared" si="23"/>
        <v>0</v>
      </c>
      <c r="I90" s="414">
        <f t="shared" si="23"/>
        <v>0</v>
      </c>
      <c r="J90" s="414">
        <f t="shared" si="23"/>
        <v>0</v>
      </c>
      <c r="K90" s="313">
        <f t="shared" si="23"/>
        <v>0</v>
      </c>
    </row>
    <row r="91" spans="1:11" s="1399" customFormat="1" ht="15.15" customHeight="1" thickBot="1" x14ac:dyDescent="0.3">
      <c r="A91" s="1410"/>
      <c r="B91" s="1411"/>
      <c r="C91" s="372"/>
      <c r="D91" s="372"/>
      <c r="E91" s="372"/>
      <c r="F91" s="372"/>
      <c r="G91" s="372"/>
    </row>
    <row r="92" spans="1:11" s="1396" customFormat="1" ht="16.5" customHeight="1" thickBot="1" x14ac:dyDescent="0.3">
      <c r="A92" s="1726" t="s">
        <v>57</v>
      </c>
      <c r="B92" s="1727"/>
      <c r="C92" s="1727"/>
      <c r="D92" s="1727"/>
      <c r="E92" s="1727"/>
      <c r="F92" s="1727"/>
      <c r="G92" s="1727"/>
      <c r="H92" s="1727"/>
      <c r="I92" s="1727"/>
      <c r="J92" s="1727"/>
      <c r="K92" s="1728"/>
    </row>
    <row r="93" spans="1:11" s="1412" customFormat="1" ht="12" customHeight="1" thickBot="1" x14ac:dyDescent="0.3">
      <c r="A93" s="1281" t="s">
        <v>18</v>
      </c>
      <c r="B93" s="1313" t="s">
        <v>514</v>
      </c>
      <c r="C93" s="797">
        <f>'KV_9.1.2.sz.mell.'!C93</f>
        <v>0</v>
      </c>
      <c r="D93" s="797">
        <f t="shared" ref="D93:K93" si="24">+D94+D95+D96+D97+D98+D111</f>
        <v>0</v>
      </c>
      <c r="E93" s="797">
        <f t="shared" si="24"/>
        <v>0</v>
      </c>
      <c r="F93" s="797">
        <f t="shared" si="24"/>
        <v>0</v>
      </c>
      <c r="G93" s="797">
        <f t="shared" si="24"/>
        <v>0</v>
      </c>
      <c r="H93" s="797">
        <f t="shared" si="24"/>
        <v>0</v>
      </c>
      <c r="I93" s="406">
        <f t="shared" si="24"/>
        <v>0</v>
      </c>
      <c r="J93" s="406">
        <f t="shared" si="24"/>
        <v>0</v>
      </c>
      <c r="K93" s="306">
        <f t="shared" si="24"/>
        <v>0</v>
      </c>
    </row>
    <row r="94" spans="1:11" ht="12" customHeight="1" x14ac:dyDescent="0.25">
      <c r="A94" s="1413" t="s">
        <v>98</v>
      </c>
      <c r="B94" s="1261" t="s">
        <v>49</v>
      </c>
      <c r="C94" s="1488">
        <f>'KV_9.1.2.sz.mell.'!C94</f>
        <v>0</v>
      </c>
      <c r="D94" s="798"/>
      <c r="E94" s="798"/>
      <c r="F94" s="798"/>
      <c r="G94" s="798"/>
      <c r="H94" s="798"/>
      <c r="I94" s="508"/>
      <c r="J94" s="715">
        <f t="shared" ref="J94:J113" si="25">D94+E94+F94+G94+H94+I94</f>
        <v>0</v>
      </c>
      <c r="K94" s="799">
        <f t="shared" ref="K94:K113" si="26">C94+J94</f>
        <v>0</v>
      </c>
    </row>
    <row r="95" spans="1:11" ht="12" customHeight="1" x14ac:dyDescent="0.25">
      <c r="A95" s="1398" t="s">
        <v>99</v>
      </c>
      <c r="B95" s="1263" t="s">
        <v>183</v>
      </c>
      <c r="C95" s="717">
        <f>'KV_9.1.2.sz.mell.'!C95</f>
        <v>0</v>
      </c>
      <c r="D95" s="408"/>
      <c r="E95" s="408"/>
      <c r="F95" s="408"/>
      <c r="G95" s="408"/>
      <c r="H95" s="408"/>
      <c r="I95" s="408"/>
      <c r="J95" s="717">
        <f t="shared" si="25"/>
        <v>0</v>
      </c>
      <c r="K95" s="785">
        <f t="shared" si="26"/>
        <v>0</v>
      </c>
    </row>
    <row r="96" spans="1:11" ht="12" customHeight="1" x14ac:dyDescent="0.25">
      <c r="A96" s="1398" t="s">
        <v>100</v>
      </c>
      <c r="B96" s="1263" t="s">
        <v>140</v>
      </c>
      <c r="C96" s="719">
        <f>'KV_9.1.2.sz.mell.'!C96</f>
        <v>0</v>
      </c>
      <c r="D96" s="410"/>
      <c r="E96" s="410"/>
      <c r="F96" s="410"/>
      <c r="G96" s="410"/>
      <c r="H96" s="408"/>
      <c r="I96" s="410"/>
      <c r="J96" s="719">
        <f t="shared" si="25"/>
        <v>0</v>
      </c>
      <c r="K96" s="786">
        <f t="shared" si="26"/>
        <v>0</v>
      </c>
    </row>
    <row r="97" spans="1:11" ht="12" customHeight="1" x14ac:dyDescent="0.25">
      <c r="A97" s="1398" t="s">
        <v>101</v>
      </c>
      <c r="B97" s="1315" t="s">
        <v>184</v>
      </c>
      <c r="C97" s="719">
        <f>'KV_9.1.2.sz.mell.'!C97</f>
        <v>0</v>
      </c>
      <c r="D97" s="410"/>
      <c r="E97" s="410"/>
      <c r="F97" s="410"/>
      <c r="G97" s="410"/>
      <c r="H97" s="410"/>
      <c r="I97" s="410"/>
      <c r="J97" s="719">
        <f t="shared" si="25"/>
        <v>0</v>
      </c>
      <c r="K97" s="786">
        <f t="shared" si="26"/>
        <v>0</v>
      </c>
    </row>
    <row r="98" spans="1:11" ht="12" customHeight="1" x14ac:dyDescent="0.25">
      <c r="A98" s="1398" t="s">
        <v>112</v>
      </c>
      <c r="B98" s="1316" t="s">
        <v>185</v>
      </c>
      <c r="C98" s="719">
        <f>'KV_9.1.2.sz.mell.'!C98</f>
        <v>0</v>
      </c>
      <c r="D98" s="410"/>
      <c r="E98" s="410"/>
      <c r="F98" s="410"/>
      <c r="G98" s="410"/>
      <c r="H98" s="410"/>
      <c r="I98" s="410"/>
      <c r="J98" s="719">
        <f t="shared" si="25"/>
        <v>0</v>
      </c>
      <c r="K98" s="786">
        <f t="shared" si="26"/>
        <v>0</v>
      </c>
    </row>
    <row r="99" spans="1:11" ht="12" customHeight="1" x14ac:dyDescent="0.25">
      <c r="A99" s="1398" t="s">
        <v>102</v>
      </c>
      <c r="B99" s="1263" t="s">
        <v>511</v>
      </c>
      <c r="C99" s="719">
        <f>'KV_9.1.2.sz.mell.'!C99</f>
        <v>0</v>
      </c>
      <c r="D99" s="410"/>
      <c r="E99" s="410"/>
      <c r="F99" s="410"/>
      <c r="G99" s="410"/>
      <c r="H99" s="410"/>
      <c r="I99" s="410"/>
      <c r="J99" s="719">
        <f t="shared" si="25"/>
        <v>0</v>
      </c>
      <c r="K99" s="786">
        <f t="shared" si="26"/>
        <v>0</v>
      </c>
    </row>
    <row r="100" spans="1:11" ht="12" customHeight="1" x14ac:dyDescent="0.2">
      <c r="A100" s="1398" t="s">
        <v>103</v>
      </c>
      <c r="B100" s="1318" t="s">
        <v>441</v>
      </c>
      <c r="C100" s="719">
        <f>'KV_9.1.2.sz.mell.'!C100</f>
        <v>0</v>
      </c>
      <c r="D100" s="410"/>
      <c r="E100" s="410"/>
      <c r="F100" s="410"/>
      <c r="G100" s="410"/>
      <c r="H100" s="410"/>
      <c r="I100" s="410"/>
      <c r="J100" s="719">
        <f t="shared" si="25"/>
        <v>0</v>
      </c>
      <c r="K100" s="786">
        <f t="shared" si="26"/>
        <v>0</v>
      </c>
    </row>
    <row r="101" spans="1:11" ht="12" customHeight="1" x14ac:dyDescent="0.2">
      <c r="A101" s="1398" t="s">
        <v>113</v>
      </c>
      <c r="B101" s="1318" t="s">
        <v>440</v>
      </c>
      <c r="C101" s="719">
        <f>'KV_9.1.2.sz.mell.'!C101</f>
        <v>0</v>
      </c>
      <c r="D101" s="410"/>
      <c r="E101" s="410"/>
      <c r="F101" s="410"/>
      <c r="G101" s="410"/>
      <c r="H101" s="410"/>
      <c r="I101" s="410"/>
      <c r="J101" s="719">
        <f t="shared" si="25"/>
        <v>0</v>
      </c>
      <c r="K101" s="786">
        <f t="shared" si="26"/>
        <v>0</v>
      </c>
    </row>
    <row r="102" spans="1:11" ht="12" customHeight="1" x14ac:dyDescent="0.2">
      <c r="A102" s="1398" t="s">
        <v>114</v>
      </c>
      <c r="B102" s="1318" t="s">
        <v>351</v>
      </c>
      <c r="C102" s="719">
        <f>'KV_9.1.2.sz.mell.'!C102</f>
        <v>0</v>
      </c>
      <c r="D102" s="410"/>
      <c r="E102" s="410"/>
      <c r="F102" s="410"/>
      <c r="G102" s="410"/>
      <c r="H102" s="410"/>
      <c r="I102" s="410"/>
      <c r="J102" s="719">
        <f t="shared" si="25"/>
        <v>0</v>
      </c>
      <c r="K102" s="786">
        <f t="shared" si="26"/>
        <v>0</v>
      </c>
    </row>
    <row r="103" spans="1:11" ht="12" customHeight="1" x14ac:dyDescent="0.25">
      <c r="A103" s="1398" t="s">
        <v>115</v>
      </c>
      <c r="B103" s="1319" t="s">
        <v>352</v>
      </c>
      <c r="C103" s="719">
        <f>'KV_9.1.2.sz.mell.'!C103</f>
        <v>0</v>
      </c>
      <c r="D103" s="410"/>
      <c r="E103" s="410"/>
      <c r="F103" s="410"/>
      <c r="G103" s="410"/>
      <c r="H103" s="410"/>
      <c r="I103" s="410"/>
      <c r="J103" s="719">
        <f t="shared" si="25"/>
        <v>0</v>
      </c>
      <c r="K103" s="786">
        <f t="shared" si="26"/>
        <v>0</v>
      </c>
    </row>
    <row r="104" spans="1:11" ht="12" customHeight="1" x14ac:dyDescent="0.25">
      <c r="A104" s="1398" t="s">
        <v>116</v>
      </c>
      <c r="B104" s="1319" t="s">
        <v>353</v>
      </c>
      <c r="C104" s="719">
        <f>'KV_9.1.2.sz.mell.'!C104</f>
        <v>0</v>
      </c>
      <c r="D104" s="410"/>
      <c r="E104" s="410"/>
      <c r="F104" s="410"/>
      <c r="G104" s="410"/>
      <c r="H104" s="410"/>
      <c r="I104" s="410"/>
      <c r="J104" s="719">
        <f t="shared" si="25"/>
        <v>0</v>
      </c>
      <c r="K104" s="786">
        <f t="shared" si="26"/>
        <v>0</v>
      </c>
    </row>
    <row r="105" spans="1:11" ht="12" customHeight="1" x14ac:dyDescent="0.2">
      <c r="A105" s="1398" t="s">
        <v>118</v>
      </c>
      <c r="B105" s="1318" t="s">
        <v>354</v>
      </c>
      <c r="C105" s="719">
        <f>'KV_9.1.2.sz.mell.'!C105</f>
        <v>0</v>
      </c>
      <c r="D105" s="410"/>
      <c r="E105" s="410"/>
      <c r="F105" s="410"/>
      <c r="G105" s="410"/>
      <c r="H105" s="410"/>
      <c r="I105" s="410"/>
      <c r="J105" s="719">
        <f t="shared" si="25"/>
        <v>0</v>
      </c>
      <c r="K105" s="786">
        <f t="shared" si="26"/>
        <v>0</v>
      </c>
    </row>
    <row r="106" spans="1:11" ht="12" customHeight="1" x14ac:dyDescent="0.2">
      <c r="A106" s="1398" t="s">
        <v>186</v>
      </c>
      <c r="B106" s="1318" t="s">
        <v>355</v>
      </c>
      <c r="C106" s="719">
        <f>'KV_9.1.2.sz.mell.'!C106</f>
        <v>0</v>
      </c>
      <c r="D106" s="410"/>
      <c r="E106" s="410"/>
      <c r="F106" s="410"/>
      <c r="G106" s="410"/>
      <c r="H106" s="410"/>
      <c r="I106" s="410"/>
      <c r="J106" s="719">
        <f t="shared" si="25"/>
        <v>0</v>
      </c>
      <c r="K106" s="786">
        <f t="shared" si="26"/>
        <v>0</v>
      </c>
    </row>
    <row r="107" spans="1:11" ht="12" customHeight="1" x14ac:dyDescent="0.25">
      <c r="A107" s="1398" t="s">
        <v>349</v>
      </c>
      <c r="B107" s="1319" t="s">
        <v>356</v>
      </c>
      <c r="C107" s="719">
        <f>'KV_9.1.2.sz.mell.'!C107</f>
        <v>0</v>
      </c>
      <c r="D107" s="410"/>
      <c r="E107" s="410"/>
      <c r="F107" s="410"/>
      <c r="G107" s="410"/>
      <c r="H107" s="410"/>
      <c r="I107" s="410"/>
      <c r="J107" s="719">
        <f t="shared" si="25"/>
        <v>0</v>
      </c>
      <c r="K107" s="786">
        <f t="shared" si="26"/>
        <v>0</v>
      </c>
    </row>
    <row r="108" spans="1:11" ht="12" customHeight="1" x14ac:dyDescent="0.25">
      <c r="A108" s="1414" t="s">
        <v>350</v>
      </c>
      <c r="B108" s="1317" t="s">
        <v>357</v>
      </c>
      <c r="C108" s="719">
        <f>'KV_9.1.2.sz.mell.'!C108</f>
        <v>0</v>
      </c>
      <c r="D108" s="410"/>
      <c r="E108" s="410"/>
      <c r="F108" s="410"/>
      <c r="G108" s="410"/>
      <c r="H108" s="410"/>
      <c r="I108" s="410"/>
      <c r="J108" s="719">
        <f t="shared" si="25"/>
        <v>0</v>
      </c>
      <c r="K108" s="786">
        <f t="shared" si="26"/>
        <v>0</v>
      </c>
    </row>
    <row r="109" spans="1:11" ht="12" customHeight="1" x14ac:dyDescent="0.25">
      <c r="A109" s="1398" t="s">
        <v>438</v>
      </c>
      <c r="B109" s="1317" t="s">
        <v>358</v>
      </c>
      <c r="C109" s="719">
        <f>'KV_9.1.2.sz.mell.'!C109</f>
        <v>0</v>
      </c>
      <c r="D109" s="410"/>
      <c r="E109" s="410"/>
      <c r="F109" s="410"/>
      <c r="G109" s="410"/>
      <c r="H109" s="410"/>
      <c r="I109" s="410"/>
      <c r="J109" s="719">
        <f t="shared" si="25"/>
        <v>0</v>
      </c>
      <c r="K109" s="786">
        <f t="shared" si="26"/>
        <v>0</v>
      </c>
    </row>
    <row r="110" spans="1:11" ht="12" customHeight="1" x14ac:dyDescent="0.25">
      <c r="A110" s="1398" t="s">
        <v>439</v>
      </c>
      <c r="B110" s="1319" t="s">
        <v>359</v>
      </c>
      <c r="C110" s="717">
        <f>'KV_9.1.2.sz.mell.'!C110</f>
        <v>0</v>
      </c>
      <c r="D110" s="408"/>
      <c r="E110" s="408"/>
      <c r="F110" s="408"/>
      <c r="G110" s="408"/>
      <c r="H110" s="408"/>
      <c r="I110" s="408"/>
      <c r="J110" s="717">
        <f t="shared" si="25"/>
        <v>0</v>
      </c>
      <c r="K110" s="785">
        <f t="shared" si="26"/>
        <v>0</v>
      </c>
    </row>
    <row r="111" spans="1:11" ht="12" customHeight="1" x14ac:dyDescent="0.25">
      <c r="A111" s="1398" t="s">
        <v>443</v>
      </c>
      <c r="B111" s="1315" t="s">
        <v>50</v>
      </c>
      <c r="C111" s="717">
        <f>'KV_9.1.2.sz.mell.'!C111</f>
        <v>0</v>
      </c>
      <c r="D111" s="408"/>
      <c r="E111" s="408"/>
      <c r="F111" s="408"/>
      <c r="G111" s="408"/>
      <c r="H111" s="408"/>
      <c r="I111" s="408"/>
      <c r="J111" s="717">
        <f t="shared" si="25"/>
        <v>0</v>
      </c>
      <c r="K111" s="785">
        <f t="shared" si="26"/>
        <v>0</v>
      </c>
    </row>
    <row r="112" spans="1:11" ht="12" customHeight="1" x14ac:dyDescent="0.25">
      <c r="A112" s="1400" t="s">
        <v>444</v>
      </c>
      <c r="B112" s="1263" t="s">
        <v>512</v>
      </c>
      <c r="C112" s="719">
        <f>'KV_9.1.2.sz.mell.'!C112</f>
        <v>0</v>
      </c>
      <c r="D112" s="410"/>
      <c r="E112" s="410"/>
      <c r="F112" s="410"/>
      <c r="G112" s="410"/>
      <c r="H112" s="410"/>
      <c r="I112" s="410"/>
      <c r="J112" s="719">
        <f t="shared" si="25"/>
        <v>0</v>
      </c>
      <c r="K112" s="786">
        <f t="shared" si="26"/>
        <v>0</v>
      </c>
    </row>
    <row r="113" spans="1:11" ht="12" customHeight="1" thickBot="1" x14ac:dyDescent="0.3">
      <c r="A113" s="1401" t="s">
        <v>445</v>
      </c>
      <c r="B113" s="1415" t="s">
        <v>513</v>
      </c>
      <c r="C113" s="721">
        <f>'KV_9.1.2.sz.mell.'!C113</f>
        <v>0</v>
      </c>
      <c r="D113" s="509"/>
      <c r="E113" s="509"/>
      <c r="F113" s="509"/>
      <c r="G113" s="509"/>
      <c r="H113" s="509"/>
      <c r="I113" s="509"/>
      <c r="J113" s="721">
        <f t="shared" si="25"/>
        <v>0</v>
      </c>
      <c r="K113" s="800">
        <f t="shared" si="26"/>
        <v>0</v>
      </c>
    </row>
    <row r="114" spans="1:11" ht="12" customHeight="1" thickBot="1" x14ac:dyDescent="0.3">
      <c r="A114" s="1311" t="s">
        <v>19</v>
      </c>
      <c r="B114" s="1359" t="s">
        <v>360</v>
      </c>
      <c r="C114" s="407">
        <f>'KV_9.1.2.sz.mell.'!C114</f>
        <v>0</v>
      </c>
      <c r="D114" s="407">
        <f t="shared" ref="D114:K114" si="27">+D115+D117+D119</f>
        <v>0</v>
      </c>
      <c r="E114" s="407">
        <f t="shared" si="27"/>
        <v>0</v>
      </c>
      <c r="F114" s="407">
        <f t="shared" si="27"/>
        <v>0</v>
      </c>
      <c r="G114" s="407">
        <f t="shared" si="27"/>
        <v>0</v>
      </c>
      <c r="H114" s="407">
        <f t="shared" si="27"/>
        <v>0</v>
      </c>
      <c r="I114" s="407">
        <f t="shared" si="27"/>
        <v>0</v>
      </c>
      <c r="J114" s="407">
        <f t="shared" si="27"/>
        <v>0</v>
      </c>
      <c r="K114" s="307">
        <f t="shared" si="27"/>
        <v>0</v>
      </c>
    </row>
    <row r="115" spans="1:11" ht="12" customHeight="1" x14ac:dyDescent="0.25">
      <c r="A115" s="1397" t="s">
        <v>104</v>
      </c>
      <c r="B115" s="1263" t="s">
        <v>230</v>
      </c>
      <c r="C115" s="699">
        <f>'KV_9.1.2.sz.mell.'!C115</f>
        <v>0</v>
      </c>
      <c r="D115" s="409"/>
      <c r="E115" s="409"/>
      <c r="F115" s="409"/>
      <c r="G115" s="409"/>
      <c r="H115" s="409"/>
      <c r="I115" s="409"/>
      <c r="J115" s="699">
        <f t="shared" ref="J115:J127" si="28">D115+E115+F115+G115+H115+I115</f>
        <v>0</v>
      </c>
      <c r="K115" s="421">
        <f t="shared" ref="K115:K127" si="29">C115+J115</f>
        <v>0</v>
      </c>
    </row>
    <row r="116" spans="1:11" ht="12" customHeight="1" x14ac:dyDescent="0.25">
      <c r="A116" s="1397" t="s">
        <v>105</v>
      </c>
      <c r="B116" s="1268" t="s">
        <v>364</v>
      </c>
      <c r="C116" s="699">
        <f>'KV_9.1.2.sz.mell.'!C116</f>
        <v>0</v>
      </c>
      <c r="D116" s="409"/>
      <c r="E116" s="409"/>
      <c r="F116" s="409"/>
      <c r="G116" s="409"/>
      <c r="H116" s="409"/>
      <c r="I116" s="409"/>
      <c r="J116" s="699">
        <f t="shared" si="28"/>
        <v>0</v>
      </c>
      <c r="K116" s="421">
        <f t="shared" si="29"/>
        <v>0</v>
      </c>
    </row>
    <row r="117" spans="1:11" ht="12" customHeight="1" x14ac:dyDescent="0.25">
      <c r="A117" s="1397" t="s">
        <v>106</v>
      </c>
      <c r="B117" s="1268" t="s">
        <v>187</v>
      </c>
      <c r="C117" s="717">
        <f>'KV_9.1.2.sz.mell.'!C117</f>
        <v>0</v>
      </c>
      <c r="D117" s="408"/>
      <c r="E117" s="408"/>
      <c r="F117" s="408"/>
      <c r="G117" s="408"/>
      <c r="H117" s="408"/>
      <c r="I117" s="408"/>
      <c r="J117" s="717">
        <f t="shared" si="28"/>
        <v>0</v>
      </c>
      <c r="K117" s="785">
        <f t="shared" si="29"/>
        <v>0</v>
      </c>
    </row>
    <row r="118" spans="1:11" ht="12" customHeight="1" x14ac:dyDescent="0.25">
      <c r="A118" s="1397" t="s">
        <v>107</v>
      </c>
      <c r="B118" s="1268" t="s">
        <v>365</v>
      </c>
      <c r="C118" s="717">
        <f>'KV_9.1.2.sz.mell.'!C118</f>
        <v>0</v>
      </c>
      <c r="D118" s="408"/>
      <c r="E118" s="408"/>
      <c r="F118" s="408"/>
      <c r="G118" s="408"/>
      <c r="H118" s="408"/>
      <c r="I118" s="408"/>
      <c r="J118" s="717">
        <f t="shared" si="28"/>
        <v>0</v>
      </c>
      <c r="K118" s="785">
        <f t="shared" si="29"/>
        <v>0</v>
      </c>
    </row>
    <row r="119" spans="1:11" ht="12" customHeight="1" x14ac:dyDescent="0.25">
      <c r="A119" s="1397" t="s">
        <v>108</v>
      </c>
      <c r="B119" s="1291" t="s">
        <v>232</v>
      </c>
      <c r="C119" s="717">
        <f>'KV_9.1.2.sz.mell.'!C119</f>
        <v>0</v>
      </c>
      <c r="D119" s="408"/>
      <c r="E119" s="408"/>
      <c r="F119" s="408"/>
      <c r="G119" s="408"/>
      <c r="H119" s="408"/>
      <c r="I119" s="408"/>
      <c r="J119" s="717">
        <f t="shared" si="28"/>
        <v>0</v>
      </c>
      <c r="K119" s="785">
        <f t="shared" si="29"/>
        <v>0</v>
      </c>
    </row>
    <row r="120" spans="1:11" ht="12" customHeight="1" x14ac:dyDescent="0.25">
      <c r="A120" s="1397" t="s">
        <v>117</v>
      </c>
      <c r="B120" s="1289" t="s">
        <v>428</v>
      </c>
      <c r="C120" s="717">
        <f>'KV_9.1.2.sz.mell.'!C120</f>
        <v>0</v>
      </c>
      <c r="D120" s="408"/>
      <c r="E120" s="408"/>
      <c r="F120" s="408"/>
      <c r="G120" s="408"/>
      <c r="H120" s="408"/>
      <c r="I120" s="408"/>
      <c r="J120" s="717">
        <f t="shared" si="28"/>
        <v>0</v>
      </c>
      <c r="K120" s="785">
        <f t="shared" si="29"/>
        <v>0</v>
      </c>
    </row>
    <row r="121" spans="1:11" ht="12" customHeight="1" x14ac:dyDescent="0.25">
      <c r="A121" s="1397" t="s">
        <v>119</v>
      </c>
      <c r="B121" s="1322" t="s">
        <v>370</v>
      </c>
      <c r="C121" s="717">
        <f>'KV_9.1.2.sz.mell.'!C121</f>
        <v>0</v>
      </c>
      <c r="D121" s="408"/>
      <c r="E121" s="408"/>
      <c r="F121" s="408"/>
      <c r="G121" s="408"/>
      <c r="H121" s="408"/>
      <c r="I121" s="408"/>
      <c r="J121" s="717">
        <f t="shared" si="28"/>
        <v>0</v>
      </c>
      <c r="K121" s="785">
        <f t="shared" si="29"/>
        <v>0</v>
      </c>
    </row>
    <row r="122" spans="1:11" ht="12" customHeight="1" x14ac:dyDescent="0.25">
      <c r="A122" s="1397" t="s">
        <v>188</v>
      </c>
      <c r="B122" s="1319" t="s">
        <v>353</v>
      </c>
      <c r="C122" s="717">
        <f>'KV_9.1.2.sz.mell.'!C122</f>
        <v>0</v>
      </c>
      <c r="D122" s="408"/>
      <c r="E122" s="408"/>
      <c r="F122" s="408"/>
      <c r="G122" s="408"/>
      <c r="H122" s="408"/>
      <c r="I122" s="408"/>
      <c r="J122" s="717">
        <f t="shared" si="28"/>
        <v>0</v>
      </c>
      <c r="K122" s="785">
        <f t="shared" si="29"/>
        <v>0</v>
      </c>
    </row>
    <row r="123" spans="1:11" ht="12" customHeight="1" x14ac:dyDescent="0.25">
      <c r="A123" s="1397" t="s">
        <v>189</v>
      </c>
      <c r="B123" s="1319" t="s">
        <v>369</v>
      </c>
      <c r="C123" s="717">
        <f>'KV_9.1.2.sz.mell.'!C123</f>
        <v>0</v>
      </c>
      <c r="D123" s="408"/>
      <c r="E123" s="408"/>
      <c r="F123" s="408"/>
      <c r="G123" s="408"/>
      <c r="H123" s="408"/>
      <c r="I123" s="408"/>
      <c r="J123" s="717">
        <f t="shared" si="28"/>
        <v>0</v>
      </c>
      <c r="K123" s="785">
        <f t="shared" si="29"/>
        <v>0</v>
      </c>
    </row>
    <row r="124" spans="1:11" ht="12" customHeight="1" x14ac:dyDescent="0.25">
      <c r="A124" s="1397" t="s">
        <v>190</v>
      </c>
      <c r="B124" s="1319" t="s">
        <v>368</v>
      </c>
      <c r="C124" s="717">
        <f>'KV_9.1.2.sz.mell.'!C124</f>
        <v>0</v>
      </c>
      <c r="D124" s="408"/>
      <c r="E124" s="408"/>
      <c r="F124" s="408"/>
      <c r="G124" s="408"/>
      <c r="H124" s="408"/>
      <c r="I124" s="408"/>
      <c r="J124" s="717">
        <f t="shared" si="28"/>
        <v>0</v>
      </c>
      <c r="K124" s="785">
        <f t="shared" si="29"/>
        <v>0</v>
      </c>
    </row>
    <row r="125" spans="1:11" ht="12" customHeight="1" x14ac:dyDescent="0.25">
      <c r="A125" s="1397" t="s">
        <v>361</v>
      </c>
      <c r="B125" s="1319" t="s">
        <v>356</v>
      </c>
      <c r="C125" s="717">
        <f>'KV_9.1.2.sz.mell.'!C125</f>
        <v>0</v>
      </c>
      <c r="D125" s="408"/>
      <c r="E125" s="408"/>
      <c r="F125" s="408"/>
      <c r="G125" s="408"/>
      <c r="H125" s="408"/>
      <c r="I125" s="408"/>
      <c r="J125" s="717">
        <f t="shared" si="28"/>
        <v>0</v>
      </c>
      <c r="K125" s="785">
        <f t="shared" si="29"/>
        <v>0</v>
      </c>
    </row>
    <row r="126" spans="1:11" ht="12" customHeight="1" x14ac:dyDescent="0.25">
      <c r="A126" s="1397" t="s">
        <v>362</v>
      </c>
      <c r="B126" s="1319" t="s">
        <v>367</v>
      </c>
      <c r="C126" s="717">
        <f>'KV_9.1.2.sz.mell.'!C126</f>
        <v>0</v>
      </c>
      <c r="D126" s="408"/>
      <c r="E126" s="408"/>
      <c r="F126" s="408"/>
      <c r="G126" s="408"/>
      <c r="H126" s="408"/>
      <c r="I126" s="408"/>
      <c r="J126" s="717">
        <f t="shared" si="28"/>
        <v>0</v>
      </c>
      <c r="K126" s="785">
        <f t="shared" si="29"/>
        <v>0</v>
      </c>
    </row>
    <row r="127" spans="1:11" ht="12" customHeight="1" thickBot="1" x14ac:dyDescent="0.3">
      <c r="A127" s="1414" t="s">
        <v>363</v>
      </c>
      <c r="B127" s="1319" t="s">
        <v>366</v>
      </c>
      <c r="C127" s="719">
        <f>'KV_9.1.2.sz.mell.'!C127</f>
        <v>0</v>
      </c>
      <c r="D127" s="410"/>
      <c r="E127" s="410"/>
      <c r="F127" s="410"/>
      <c r="G127" s="410"/>
      <c r="H127" s="410"/>
      <c r="I127" s="410"/>
      <c r="J127" s="719">
        <f t="shared" si="28"/>
        <v>0</v>
      </c>
      <c r="K127" s="786">
        <f t="shared" si="29"/>
        <v>0</v>
      </c>
    </row>
    <row r="128" spans="1:11" ht="12" customHeight="1" thickBot="1" x14ac:dyDescent="0.3">
      <c r="A128" s="1311" t="s">
        <v>20</v>
      </c>
      <c r="B128" s="1269" t="s">
        <v>448</v>
      </c>
      <c r="C128" s="407">
        <f>'KV_9.1.2.sz.mell.'!C128</f>
        <v>0</v>
      </c>
      <c r="D128" s="407">
        <f t="shared" ref="D128:K128" si="30">+D93+D114</f>
        <v>0</v>
      </c>
      <c r="E128" s="407">
        <f t="shared" si="30"/>
        <v>0</v>
      </c>
      <c r="F128" s="407">
        <f t="shared" si="30"/>
        <v>0</v>
      </c>
      <c r="G128" s="407">
        <f t="shared" si="30"/>
        <v>0</v>
      </c>
      <c r="H128" s="407">
        <f t="shared" si="30"/>
        <v>0</v>
      </c>
      <c r="I128" s="407">
        <f t="shared" si="30"/>
        <v>0</v>
      </c>
      <c r="J128" s="407">
        <f t="shared" si="30"/>
        <v>0</v>
      </c>
      <c r="K128" s="307">
        <f t="shared" si="30"/>
        <v>0</v>
      </c>
    </row>
    <row r="129" spans="1:11" ht="12" customHeight="1" thickBot="1" x14ac:dyDescent="0.3">
      <c r="A129" s="1311" t="s">
        <v>21</v>
      </c>
      <c r="B129" s="1269" t="s">
        <v>449</v>
      </c>
      <c r="C129" s="407">
        <f>'KV_9.1.2.sz.mell.'!C129</f>
        <v>0</v>
      </c>
      <c r="D129" s="407">
        <f t="shared" ref="D129:K129" si="31">+D130+D131+D132</f>
        <v>0</v>
      </c>
      <c r="E129" s="407">
        <f t="shared" si="31"/>
        <v>0</v>
      </c>
      <c r="F129" s="407">
        <f t="shared" si="31"/>
        <v>0</v>
      </c>
      <c r="G129" s="407">
        <f t="shared" si="31"/>
        <v>0</v>
      </c>
      <c r="H129" s="407">
        <f t="shared" si="31"/>
        <v>0</v>
      </c>
      <c r="I129" s="407">
        <f t="shared" si="31"/>
        <v>0</v>
      </c>
      <c r="J129" s="407">
        <f t="shared" si="31"/>
        <v>0</v>
      </c>
      <c r="K129" s="307">
        <f t="shared" si="31"/>
        <v>0</v>
      </c>
    </row>
    <row r="130" spans="1:11" s="1412" customFormat="1" ht="12" customHeight="1" x14ac:dyDescent="0.25">
      <c r="A130" s="1397" t="s">
        <v>268</v>
      </c>
      <c r="B130" s="1267" t="s">
        <v>517</v>
      </c>
      <c r="C130" s="717">
        <f>'KV_9.1.2.sz.mell.'!C130</f>
        <v>0</v>
      </c>
      <c r="D130" s="408"/>
      <c r="E130" s="408"/>
      <c r="F130" s="408"/>
      <c r="G130" s="408"/>
      <c r="H130" s="408"/>
      <c r="I130" s="408"/>
      <c r="J130" s="717">
        <f>D130+E130+F130+G130+H130+I130</f>
        <v>0</v>
      </c>
      <c r="K130" s="785">
        <f>C130+J130</f>
        <v>0</v>
      </c>
    </row>
    <row r="131" spans="1:11" ht="12" customHeight="1" x14ac:dyDescent="0.25">
      <c r="A131" s="1397" t="s">
        <v>269</v>
      </c>
      <c r="B131" s="1267" t="s">
        <v>457</v>
      </c>
      <c r="C131" s="717">
        <f>'KV_9.1.2.sz.mell.'!C131</f>
        <v>0</v>
      </c>
      <c r="D131" s="408"/>
      <c r="E131" s="408"/>
      <c r="F131" s="408"/>
      <c r="G131" s="408"/>
      <c r="H131" s="408"/>
      <c r="I131" s="408"/>
      <c r="J131" s="717">
        <f>D131+E131+F131+G131+H131+I131</f>
        <v>0</v>
      </c>
      <c r="K131" s="785">
        <f>C131+J131</f>
        <v>0</v>
      </c>
    </row>
    <row r="132" spans="1:11" ht="12" customHeight="1" thickBot="1" x14ac:dyDescent="0.3">
      <c r="A132" s="1414" t="s">
        <v>270</v>
      </c>
      <c r="B132" s="1264" t="s">
        <v>516</v>
      </c>
      <c r="C132" s="717">
        <f>'KV_9.1.2.sz.mell.'!C132</f>
        <v>0</v>
      </c>
      <c r="D132" s="408"/>
      <c r="E132" s="408"/>
      <c r="F132" s="408"/>
      <c r="G132" s="408"/>
      <c r="H132" s="408"/>
      <c r="I132" s="408"/>
      <c r="J132" s="717">
        <f>D132+E132+F132+G132+H132+I132</f>
        <v>0</v>
      </c>
      <c r="K132" s="785">
        <f>C132+J132</f>
        <v>0</v>
      </c>
    </row>
    <row r="133" spans="1:11" ht="12" customHeight="1" thickBot="1" x14ac:dyDescent="0.3">
      <c r="A133" s="1311" t="s">
        <v>22</v>
      </c>
      <c r="B133" s="1269" t="s">
        <v>450</v>
      </c>
      <c r="C133" s="407">
        <f>'KV_9.1.2.sz.mell.'!C133</f>
        <v>0</v>
      </c>
      <c r="D133" s="407">
        <f t="shared" ref="D133:K133" si="32">+D134+D135+D136+D137+D138+D139</f>
        <v>0</v>
      </c>
      <c r="E133" s="407">
        <f t="shared" si="32"/>
        <v>0</v>
      </c>
      <c r="F133" s="407">
        <f t="shared" si="32"/>
        <v>0</v>
      </c>
      <c r="G133" s="407">
        <f t="shared" si="32"/>
        <v>0</v>
      </c>
      <c r="H133" s="407">
        <f t="shared" si="32"/>
        <v>0</v>
      </c>
      <c r="I133" s="407">
        <f t="shared" si="32"/>
        <v>0</v>
      </c>
      <c r="J133" s="407">
        <f t="shared" si="32"/>
        <v>0</v>
      </c>
      <c r="K133" s="307">
        <f t="shared" si="32"/>
        <v>0</v>
      </c>
    </row>
    <row r="134" spans="1:11" ht="12" customHeight="1" x14ac:dyDescent="0.25">
      <c r="A134" s="1397" t="s">
        <v>91</v>
      </c>
      <c r="B134" s="1267" t="s">
        <v>459</v>
      </c>
      <c r="C134" s="717">
        <f>'KV_9.1.2.sz.mell.'!C134</f>
        <v>0</v>
      </c>
      <c r="D134" s="408"/>
      <c r="E134" s="408"/>
      <c r="F134" s="408"/>
      <c r="G134" s="408"/>
      <c r="H134" s="408"/>
      <c r="I134" s="408"/>
      <c r="J134" s="717">
        <f t="shared" ref="J134:J139" si="33">D134+E134+F134+G134+H134+I134</f>
        <v>0</v>
      </c>
      <c r="K134" s="785">
        <f t="shared" ref="K134:K139" si="34">C134+J134</f>
        <v>0</v>
      </c>
    </row>
    <row r="135" spans="1:11" ht="12" customHeight="1" x14ac:dyDescent="0.25">
      <c r="A135" s="1397" t="s">
        <v>92</v>
      </c>
      <c r="B135" s="1267" t="s">
        <v>451</v>
      </c>
      <c r="C135" s="717">
        <f>'KV_9.1.2.sz.mell.'!C135</f>
        <v>0</v>
      </c>
      <c r="D135" s="408"/>
      <c r="E135" s="408"/>
      <c r="F135" s="408"/>
      <c r="G135" s="408"/>
      <c r="H135" s="408"/>
      <c r="I135" s="408"/>
      <c r="J135" s="717">
        <f t="shared" si="33"/>
        <v>0</v>
      </c>
      <c r="K135" s="785">
        <f t="shared" si="34"/>
        <v>0</v>
      </c>
    </row>
    <row r="136" spans="1:11" ht="12" customHeight="1" x14ac:dyDescent="0.25">
      <c r="A136" s="1397" t="s">
        <v>93</v>
      </c>
      <c r="B136" s="1267" t="s">
        <v>452</v>
      </c>
      <c r="C136" s="717">
        <f>'KV_9.1.2.sz.mell.'!C136</f>
        <v>0</v>
      </c>
      <c r="D136" s="408"/>
      <c r="E136" s="408"/>
      <c r="F136" s="408"/>
      <c r="G136" s="408"/>
      <c r="H136" s="408"/>
      <c r="I136" s="408"/>
      <c r="J136" s="717">
        <f t="shared" si="33"/>
        <v>0</v>
      </c>
      <c r="K136" s="785">
        <f t="shared" si="34"/>
        <v>0</v>
      </c>
    </row>
    <row r="137" spans="1:11" ht="12" customHeight="1" x14ac:dyDescent="0.25">
      <c r="A137" s="1397" t="s">
        <v>175</v>
      </c>
      <c r="B137" s="1267" t="s">
        <v>515</v>
      </c>
      <c r="C137" s="717">
        <f>'KV_9.1.2.sz.mell.'!C137</f>
        <v>0</v>
      </c>
      <c r="D137" s="408"/>
      <c r="E137" s="408"/>
      <c r="F137" s="408"/>
      <c r="G137" s="408"/>
      <c r="H137" s="408"/>
      <c r="I137" s="408"/>
      <c r="J137" s="717">
        <f t="shared" si="33"/>
        <v>0</v>
      </c>
      <c r="K137" s="785">
        <f t="shared" si="34"/>
        <v>0</v>
      </c>
    </row>
    <row r="138" spans="1:11" ht="12" customHeight="1" x14ac:dyDescent="0.25">
      <c r="A138" s="1397" t="s">
        <v>176</v>
      </c>
      <c r="B138" s="1267" t="s">
        <v>454</v>
      </c>
      <c r="C138" s="717">
        <f>'KV_9.1.2.sz.mell.'!C138</f>
        <v>0</v>
      </c>
      <c r="D138" s="408"/>
      <c r="E138" s="408"/>
      <c r="F138" s="408"/>
      <c r="G138" s="408"/>
      <c r="H138" s="408"/>
      <c r="I138" s="408"/>
      <c r="J138" s="717">
        <f t="shared" si="33"/>
        <v>0</v>
      </c>
      <c r="K138" s="785">
        <f t="shared" si="34"/>
        <v>0</v>
      </c>
    </row>
    <row r="139" spans="1:11" s="1412" customFormat="1" ht="12" customHeight="1" thickBot="1" x14ac:dyDescent="0.3">
      <c r="A139" s="1414" t="s">
        <v>177</v>
      </c>
      <c r="B139" s="1264" t="s">
        <v>455</v>
      </c>
      <c r="C139" s="717">
        <f>'KV_9.1.2.sz.mell.'!C139</f>
        <v>0</v>
      </c>
      <c r="D139" s="408"/>
      <c r="E139" s="408"/>
      <c r="F139" s="408"/>
      <c r="G139" s="408"/>
      <c r="H139" s="408"/>
      <c r="I139" s="408"/>
      <c r="J139" s="717">
        <f t="shared" si="33"/>
        <v>0</v>
      </c>
      <c r="K139" s="785">
        <f t="shared" si="34"/>
        <v>0</v>
      </c>
    </row>
    <row r="140" spans="1:11" ht="12" customHeight="1" thickBot="1" x14ac:dyDescent="0.3">
      <c r="A140" s="1311" t="s">
        <v>23</v>
      </c>
      <c r="B140" s="1269" t="s">
        <v>541</v>
      </c>
      <c r="C140" s="414">
        <f>'KV_9.1.2.sz.mell.'!C140</f>
        <v>0</v>
      </c>
      <c r="D140" s="414">
        <f t="shared" ref="D140:K140" si="35">+D141+D142+D144+D145+D143</f>
        <v>0</v>
      </c>
      <c r="E140" s="414">
        <f t="shared" si="35"/>
        <v>0</v>
      </c>
      <c r="F140" s="414">
        <f t="shared" si="35"/>
        <v>0</v>
      </c>
      <c r="G140" s="414">
        <f t="shared" si="35"/>
        <v>0</v>
      </c>
      <c r="H140" s="414">
        <f t="shared" si="35"/>
        <v>0</v>
      </c>
      <c r="I140" s="414">
        <f t="shared" si="35"/>
        <v>0</v>
      </c>
      <c r="J140" s="414">
        <f t="shared" si="35"/>
        <v>0</v>
      </c>
      <c r="K140" s="313">
        <f t="shared" si="35"/>
        <v>0</v>
      </c>
    </row>
    <row r="141" spans="1:11" x14ac:dyDescent="0.25">
      <c r="A141" s="1397" t="s">
        <v>94</v>
      </c>
      <c r="B141" s="1267" t="s">
        <v>371</v>
      </c>
      <c r="C141" s="717">
        <f>'KV_9.1.2.sz.mell.'!C141</f>
        <v>0</v>
      </c>
      <c r="D141" s="408"/>
      <c r="E141" s="408"/>
      <c r="F141" s="408"/>
      <c r="G141" s="408"/>
      <c r="H141" s="408"/>
      <c r="I141" s="408"/>
      <c r="J141" s="717">
        <f>D141+E141+F141+G141+H141+I141</f>
        <v>0</v>
      </c>
      <c r="K141" s="785">
        <f>C141+J141</f>
        <v>0</v>
      </c>
    </row>
    <row r="142" spans="1:11" ht="12" customHeight="1" x14ac:dyDescent="0.25">
      <c r="A142" s="1397" t="s">
        <v>95</v>
      </c>
      <c r="B142" s="1267" t="s">
        <v>372</v>
      </c>
      <c r="C142" s="717">
        <f>'KV_9.1.2.sz.mell.'!C142</f>
        <v>0</v>
      </c>
      <c r="D142" s="408"/>
      <c r="E142" s="408"/>
      <c r="F142" s="408"/>
      <c r="G142" s="408"/>
      <c r="H142" s="408"/>
      <c r="I142" s="408"/>
      <c r="J142" s="717">
        <f>D142+E142+F142+G142+H142+I142</f>
        <v>0</v>
      </c>
      <c r="K142" s="785">
        <f>C142+J142</f>
        <v>0</v>
      </c>
    </row>
    <row r="143" spans="1:11" ht="12" customHeight="1" x14ac:dyDescent="0.25">
      <c r="A143" s="1397" t="s">
        <v>288</v>
      </c>
      <c r="B143" s="1267" t="s">
        <v>540</v>
      </c>
      <c r="C143" s="717">
        <f>'KV_9.1.2.sz.mell.'!C143</f>
        <v>0</v>
      </c>
      <c r="D143" s="408"/>
      <c r="E143" s="408"/>
      <c r="F143" s="408"/>
      <c r="G143" s="408"/>
      <c r="H143" s="408"/>
      <c r="I143" s="408"/>
      <c r="J143" s="717">
        <f>D143+E143+F143+G143+H143+I143</f>
        <v>0</v>
      </c>
      <c r="K143" s="785">
        <f>C143+J143</f>
        <v>0</v>
      </c>
    </row>
    <row r="144" spans="1:11" s="1412" customFormat="1" ht="12" customHeight="1" x14ac:dyDescent="0.25">
      <c r="A144" s="1397" t="s">
        <v>289</v>
      </c>
      <c r="B144" s="1267" t="s">
        <v>464</v>
      </c>
      <c r="C144" s="717">
        <f>'KV_9.1.2.sz.mell.'!C144</f>
        <v>0</v>
      </c>
      <c r="D144" s="408"/>
      <c r="E144" s="408"/>
      <c r="F144" s="408"/>
      <c r="G144" s="408"/>
      <c r="H144" s="408"/>
      <c r="I144" s="408"/>
      <c r="J144" s="717">
        <f>D144+E144+F144+G144+H144+I144</f>
        <v>0</v>
      </c>
      <c r="K144" s="785">
        <f>C144+J144</f>
        <v>0</v>
      </c>
    </row>
    <row r="145" spans="1:11" s="1412" customFormat="1" ht="12" customHeight="1" thickBot="1" x14ac:dyDescent="0.3">
      <c r="A145" s="1414" t="s">
        <v>290</v>
      </c>
      <c r="B145" s="1264" t="s">
        <v>390</v>
      </c>
      <c r="C145" s="717">
        <f>'KV_9.1.2.sz.mell.'!C145</f>
        <v>0</v>
      </c>
      <c r="D145" s="408"/>
      <c r="E145" s="408"/>
      <c r="F145" s="408"/>
      <c r="G145" s="408"/>
      <c r="H145" s="408"/>
      <c r="I145" s="408"/>
      <c r="J145" s="717">
        <f>D145+E145+F145+G145+H145+I145</f>
        <v>0</v>
      </c>
      <c r="K145" s="785">
        <f>C145+J145</f>
        <v>0</v>
      </c>
    </row>
    <row r="146" spans="1:11" s="1412" customFormat="1" ht="12" customHeight="1" thickBot="1" x14ac:dyDescent="0.3">
      <c r="A146" s="1311" t="s">
        <v>24</v>
      </c>
      <c r="B146" s="1269" t="s">
        <v>465</v>
      </c>
      <c r="C146" s="511">
        <f>'KV_9.1.2.sz.mell.'!C146</f>
        <v>0</v>
      </c>
      <c r="D146" s="511">
        <f t="shared" ref="D146:K146" si="36">+D147+D148+D149+D150+D151</f>
        <v>0</v>
      </c>
      <c r="E146" s="511">
        <f t="shared" si="36"/>
        <v>0</v>
      </c>
      <c r="F146" s="511">
        <f t="shared" si="36"/>
        <v>0</v>
      </c>
      <c r="G146" s="511">
        <f t="shared" si="36"/>
        <v>0</v>
      </c>
      <c r="H146" s="511">
        <f t="shared" si="36"/>
        <v>0</v>
      </c>
      <c r="I146" s="511">
        <f t="shared" si="36"/>
        <v>0</v>
      </c>
      <c r="J146" s="511">
        <f t="shared" si="36"/>
        <v>0</v>
      </c>
      <c r="K146" s="316">
        <f t="shared" si="36"/>
        <v>0</v>
      </c>
    </row>
    <row r="147" spans="1:11" s="1412" customFormat="1" ht="12" customHeight="1" x14ac:dyDescent="0.25">
      <c r="A147" s="1397" t="s">
        <v>96</v>
      </c>
      <c r="B147" s="1267" t="s">
        <v>460</v>
      </c>
      <c r="C147" s="717">
        <f>'KV_9.1.2.sz.mell.'!C147</f>
        <v>0</v>
      </c>
      <c r="D147" s="408"/>
      <c r="E147" s="408"/>
      <c r="F147" s="408"/>
      <c r="G147" s="408"/>
      <c r="H147" s="408"/>
      <c r="I147" s="408"/>
      <c r="J147" s="717">
        <f t="shared" ref="J147:J153" si="37">D147+E147+F147+G147+H147+I147</f>
        <v>0</v>
      </c>
      <c r="K147" s="785">
        <f t="shared" ref="K147:K153" si="38">C147+J147</f>
        <v>0</v>
      </c>
    </row>
    <row r="148" spans="1:11" s="1412" customFormat="1" ht="12" customHeight="1" x14ac:dyDescent="0.25">
      <c r="A148" s="1397" t="s">
        <v>97</v>
      </c>
      <c r="B148" s="1267" t="s">
        <v>467</v>
      </c>
      <c r="C148" s="717">
        <f>'KV_9.1.2.sz.mell.'!C148</f>
        <v>0</v>
      </c>
      <c r="D148" s="408"/>
      <c r="E148" s="408"/>
      <c r="F148" s="408"/>
      <c r="G148" s="408"/>
      <c r="H148" s="408"/>
      <c r="I148" s="408"/>
      <c r="J148" s="717">
        <f t="shared" si="37"/>
        <v>0</v>
      </c>
      <c r="K148" s="785">
        <f t="shared" si="38"/>
        <v>0</v>
      </c>
    </row>
    <row r="149" spans="1:11" s="1412" customFormat="1" ht="12" customHeight="1" x14ac:dyDescent="0.25">
      <c r="A149" s="1397" t="s">
        <v>300</v>
      </c>
      <c r="B149" s="1267" t="s">
        <v>462</v>
      </c>
      <c r="C149" s="717">
        <f>'KV_9.1.2.sz.mell.'!C149</f>
        <v>0</v>
      </c>
      <c r="D149" s="408"/>
      <c r="E149" s="408"/>
      <c r="F149" s="408"/>
      <c r="G149" s="408"/>
      <c r="H149" s="408"/>
      <c r="I149" s="408"/>
      <c r="J149" s="717">
        <f t="shared" si="37"/>
        <v>0</v>
      </c>
      <c r="K149" s="785">
        <f t="shared" si="38"/>
        <v>0</v>
      </c>
    </row>
    <row r="150" spans="1:11" s="1412" customFormat="1" ht="12" customHeight="1" x14ac:dyDescent="0.25">
      <c r="A150" s="1397" t="s">
        <v>301</v>
      </c>
      <c r="B150" s="1267" t="s">
        <v>518</v>
      </c>
      <c r="C150" s="717">
        <f>'KV_9.1.2.sz.mell.'!C150</f>
        <v>0</v>
      </c>
      <c r="D150" s="408"/>
      <c r="E150" s="408"/>
      <c r="F150" s="408"/>
      <c r="G150" s="408"/>
      <c r="H150" s="408"/>
      <c r="I150" s="408"/>
      <c r="J150" s="717">
        <f t="shared" si="37"/>
        <v>0</v>
      </c>
      <c r="K150" s="785">
        <f t="shared" si="38"/>
        <v>0</v>
      </c>
    </row>
    <row r="151" spans="1:11" ht="12.75" customHeight="1" thickBot="1" x14ac:dyDescent="0.3">
      <c r="A151" s="1414" t="s">
        <v>466</v>
      </c>
      <c r="B151" s="1264" t="s">
        <v>469</v>
      </c>
      <c r="C151" s="719">
        <f>'KV_9.1.2.sz.mell.'!C151</f>
        <v>0</v>
      </c>
      <c r="D151" s="410"/>
      <c r="E151" s="410"/>
      <c r="F151" s="410"/>
      <c r="G151" s="410"/>
      <c r="H151" s="410"/>
      <c r="I151" s="410"/>
      <c r="J151" s="719">
        <f t="shared" si="37"/>
        <v>0</v>
      </c>
      <c r="K151" s="786">
        <f t="shared" si="38"/>
        <v>0</v>
      </c>
    </row>
    <row r="152" spans="1:11" ht="12.75" customHeight="1" thickBot="1" x14ac:dyDescent="0.3">
      <c r="A152" s="1416" t="s">
        <v>25</v>
      </c>
      <c r="B152" s="1269" t="s">
        <v>470</v>
      </c>
      <c r="C152" s="511">
        <f>'KV_9.1.2.sz.mell.'!C152</f>
        <v>0</v>
      </c>
      <c r="D152" s="512"/>
      <c r="E152" s="512"/>
      <c r="F152" s="512"/>
      <c r="G152" s="512"/>
      <c r="H152" s="512"/>
      <c r="I152" s="512"/>
      <c r="J152" s="511">
        <f t="shared" si="37"/>
        <v>0</v>
      </c>
      <c r="K152" s="316">
        <f t="shared" si="38"/>
        <v>0</v>
      </c>
    </row>
    <row r="153" spans="1:11" ht="12.75" customHeight="1" thickBot="1" x14ac:dyDescent="0.3">
      <c r="A153" s="1416" t="s">
        <v>26</v>
      </c>
      <c r="B153" s="1269" t="s">
        <v>471</v>
      </c>
      <c r="C153" s="511">
        <f>'KV_9.1.2.sz.mell.'!C153</f>
        <v>0</v>
      </c>
      <c r="D153" s="512"/>
      <c r="E153" s="512"/>
      <c r="F153" s="512"/>
      <c r="G153" s="512"/>
      <c r="H153" s="512"/>
      <c r="I153" s="512"/>
      <c r="J153" s="511">
        <f t="shared" si="37"/>
        <v>0</v>
      </c>
      <c r="K153" s="316">
        <f t="shared" si="38"/>
        <v>0</v>
      </c>
    </row>
    <row r="154" spans="1:11" ht="12" customHeight="1" thickBot="1" x14ac:dyDescent="0.3">
      <c r="A154" s="1311" t="s">
        <v>27</v>
      </c>
      <c r="B154" s="1269" t="s">
        <v>473</v>
      </c>
      <c r="C154" s="513">
        <f>'KV_9.1.2.sz.mell.'!C154</f>
        <v>0</v>
      </c>
      <c r="D154" s="513">
        <f t="shared" ref="D154:K154" si="39">+D129+D133+D140+D146+D152+D153</f>
        <v>0</v>
      </c>
      <c r="E154" s="513">
        <f t="shared" si="39"/>
        <v>0</v>
      </c>
      <c r="F154" s="513">
        <f t="shared" si="39"/>
        <v>0</v>
      </c>
      <c r="G154" s="513">
        <f t="shared" si="39"/>
        <v>0</v>
      </c>
      <c r="H154" s="513">
        <f t="shared" si="39"/>
        <v>0</v>
      </c>
      <c r="I154" s="513">
        <f t="shared" si="39"/>
        <v>0</v>
      </c>
      <c r="J154" s="513">
        <f t="shared" si="39"/>
        <v>0</v>
      </c>
      <c r="K154" s="436">
        <f t="shared" si="39"/>
        <v>0</v>
      </c>
    </row>
    <row r="155" spans="1:11" ht="15.15" customHeight="1" thickBot="1" x14ac:dyDescent="0.3">
      <c r="A155" s="1417" t="s">
        <v>28</v>
      </c>
      <c r="B155" s="1324" t="s">
        <v>472</v>
      </c>
      <c r="C155" s="513">
        <f>'KV_9.1.2.sz.mell.'!C155</f>
        <v>0</v>
      </c>
      <c r="D155" s="513">
        <f t="shared" ref="D155:K155" si="40">+D128+D154</f>
        <v>0</v>
      </c>
      <c r="E155" s="513">
        <f t="shared" si="40"/>
        <v>0</v>
      </c>
      <c r="F155" s="513">
        <f t="shared" si="40"/>
        <v>0</v>
      </c>
      <c r="G155" s="513">
        <f t="shared" si="40"/>
        <v>0</v>
      </c>
      <c r="H155" s="513">
        <f t="shared" si="40"/>
        <v>0</v>
      </c>
      <c r="I155" s="513">
        <f t="shared" si="40"/>
        <v>0</v>
      </c>
      <c r="J155" s="513">
        <f t="shared" si="40"/>
        <v>0</v>
      </c>
      <c r="K155" s="436">
        <f t="shared" si="40"/>
        <v>0</v>
      </c>
    </row>
    <row r="156" spans="1:11" ht="13.8" thickBot="1" x14ac:dyDescent="0.3">
      <c r="C156" s="633">
        <f>'KV_9.1.2.sz.mell.'!C156</f>
        <v>0</v>
      </c>
      <c r="D156" s="633"/>
      <c r="E156" s="633"/>
      <c r="F156" s="633"/>
      <c r="G156" s="633"/>
      <c r="H156" s="633"/>
      <c r="I156" s="802"/>
      <c r="J156" s="802"/>
      <c r="K156" s="802">
        <f>K90-K155</f>
        <v>0</v>
      </c>
    </row>
    <row r="157" spans="1:11" ht="15.15" customHeight="1" thickBot="1" x14ac:dyDescent="0.3">
      <c r="A157" s="1278" t="s">
        <v>519</v>
      </c>
      <c r="B157" s="1279"/>
      <c r="C157" s="1489">
        <f>'KV_9.1.2.sz.mell.'!C157</f>
        <v>0</v>
      </c>
      <c r="D157" s="1422"/>
      <c r="E157" s="1422"/>
      <c r="F157" s="1422"/>
      <c r="G157" s="1422"/>
      <c r="H157" s="1422"/>
      <c r="I157" s="1421"/>
      <c r="J157" s="803">
        <f>D157+E157+F157+G157+H157+I157</f>
        <v>0</v>
      </c>
      <c r="K157" s="316">
        <f>C157+J157</f>
        <v>0</v>
      </c>
    </row>
    <row r="158" spans="1:11" ht="14.4" customHeight="1" thickBot="1" x14ac:dyDescent="0.3">
      <c r="A158" s="1278" t="s">
        <v>206</v>
      </c>
      <c r="B158" s="1279"/>
      <c r="C158" s="1489">
        <f>'KV_9.1.2.sz.mell.'!C158</f>
        <v>0</v>
      </c>
      <c r="D158" s="1422"/>
      <c r="E158" s="1422"/>
      <c r="F158" s="1422"/>
      <c r="G158" s="1422"/>
      <c r="H158" s="1422"/>
      <c r="I158" s="1421"/>
      <c r="J158" s="803">
        <f>D158+E158+F158+G158+H158+I158</f>
        <v>0</v>
      </c>
      <c r="K158" s="316">
        <f>C158+J158</f>
        <v>0</v>
      </c>
    </row>
  </sheetData>
  <sheetProtection sheet="1" formatCells="0"/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theme="3"/>
  </sheetPr>
  <dimension ref="A1:K158"/>
  <sheetViews>
    <sheetView zoomScale="120" zoomScaleNormal="120" zoomScaleSheetLayoutView="100" workbookViewId="0"/>
  </sheetViews>
  <sheetFormatPr defaultColWidth="9.33203125" defaultRowHeight="13.2" x14ac:dyDescent="0.25"/>
  <cols>
    <col min="1" max="1" width="12.44140625" style="1418" customWidth="1"/>
    <col min="2" max="2" width="62" style="1419" customWidth="1"/>
    <col min="3" max="3" width="15.77734375" style="1420" customWidth="1"/>
    <col min="4" max="7" width="14.77734375" style="1420" customWidth="1"/>
    <col min="8" max="9" width="14.77734375" style="42" customWidth="1"/>
    <col min="10" max="11" width="15.77734375" style="42" customWidth="1"/>
    <col min="12" max="16384" width="9.33203125" style="42"/>
  </cols>
  <sheetData>
    <row r="1" spans="1:11" s="783" customFormat="1" ht="16.5" customHeight="1" thickBot="1" x14ac:dyDescent="0.3">
      <c r="A1" s="782"/>
      <c r="B1" s="1716" t="str">
        <f>CONCATENATE("5.1.3. melléklet ",RM_ALAPADATOK!A7," ",RM_ALAPADATOK!B7," ",RM_ALAPADATOK!C7," ",RM_ALAPADATOK!D7," ",RM_ALAPADATOK!E7," ",RM_ALAPADATOK!F7," ",RM_ALAPADATOK!G7," ",RM_ALAPADATOK!H7)</f>
        <v>5.1.3. melléklet a … / 2019 ( ……. ) önkormányzati rendelethez</v>
      </c>
      <c r="C1" s="1717"/>
      <c r="D1" s="1717"/>
      <c r="E1" s="1717"/>
      <c r="F1" s="1717"/>
      <c r="G1" s="1717"/>
      <c r="H1" s="1717"/>
      <c r="I1" s="1717"/>
      <c r="J1" s="1717"/>
      <c r="K1" s="1717"/>
    </row>
    <row r="2" spans="1:11" s="1385" customFormat="1" ht="21.15" customHeight="1" thickBot="1" x14ac:dyDescent="0.3">
      <c r="A2" s="1383" t="s">
        <v>61</v>
      </c>
      <c r="B2" s="1718" t="str">
        <f>CONCATENATE(RM_ALAPADATOK!A3)</f>
        <v>Hidegkút Község Önkormányzata</v>
      </c>
      <c r="C2" s="1719"/>
      <c r="D2" s="1719"/>
      <c r="E2" s="1719"/>
      <c r="F2" s="1719"/>
      <c r="G2" s="1719"/>
      <c r="H2" s="1719"/>
      <c r="I2" s="1720"/>
      <c r="J2" s="1721"/>
      <c r="K2" s="1425" t="s">
        <v>54</v>
      </c>
    </row>
    <row r="3" spans="1:11" s="1385" customFormat="1" ht="23.4" thickBot="1" x14ac:dyDescent="0.3">
      <c r="A3" s="1383" t="s">
        <v>203</v>
      </c>
      <c r="B3" s="1722" t="s">
        <v>711</v>
      </c>
      <c r="C3" s="1723"/>
      <c r="D3" s="1723"/>
      <c r="E3" s="1723"/>
      <c r="F3" s="1723"/>
      <c r="G3" s="1723"/>
      <c r="H3" s="1723"/>
      <c r="I3" s="1724"/>
      <c r="J3" s="1725"/>
      <c r="K3" s="1384" t="s">
        <v>431</v>
      </c>
    </row>
    <row r="4" spans="1:11" s="1390" customFormat="1" ht="15.9" customHeight="1" thickBot="1" x14ac:dyDescent="0.35">
      <c r="A4" s="1386"/>
      <c r="B4" s="1386"/>
      <c r="C4" s="1387"/>
      <c r="D4" s="1387"/>
      <c r="E4" s="1387"/>
      <c r="F4" s="1387"/>
      <c r="G4" s="1387"/>
      <c r="H4" s="1388"/>
      <c r="I4" s="1388"/>
      <c r="J4" s="1388"/>
      <c r="K4" s="1389" t="str">
        <f>CONCATENATE('RM_2.2.sz.mell.'!I2)</f>
        <v>Forintban!</v>
      </c>
    </row>
    <row r="5" spans="1:11" ht="40.5" customHeight="1" thickBot="1" x14ac:dyDescent="0.3">
      <c r="A5" s="1049" t="s">
        <v>205</v>
      </c>
      <c r="B5" s="1391" t="s">
        <v>563</v>
      </c>
      <c r="C5" s="1392" t="str">
        <f>CONCATENATE('RM_1.1.sz.mell.'!C9:K9)</f>
        <v>Eredeti
előirányzat</v>
      </c>
      <c r="D5" s="804" t="str">
        <f>CONCATENATE('RM_1.1.sz.mell.'!D9)</f>
        <v xml:space="preserve">1 . sz. módosítás </v>
      </c>
      <c r="E5" s="804" t="str">
        <f>CONCATENATE('RM_1.1.sz.mell.'!E9)</f>
        <v xml:space="preserve">2 . sz. módosítás </v>
      </c>
      <c r="F5" s="804" t="str">
        <f>CONCATENATE('RM_1.1.sz.mell.'!F9)</f>
        <v xml:space="preserve">… . sz. módosítás </v>
      </c>
      <c r="G5" s="804" t="str">
        <f>CONCATENATE('RM_1.1.sz.mell.'!G9)</f>
        <v xml:space="preserve">… . sz. módosítás </v>
      </c>
      <c r="H5" s="804" t="str">
        <f>CONCATENATE('RM_1.1.sz.mell.'!H9)</f>
        <v xml:space="preserve">… . sz. módosítás </v>
      </c>
      <c r="I5" s="804" t="str">
        <f>CONCATENATE('RM_1.1.sz.mell.'!I9)</f>
        <v xml:space="preserve">… . sz. módosítás </v>
      </c>
      <c r="J5" s="804" t="s">
        <v>760</v>
      </c>
      <c r="K5" s="1393" t="str">
        <f>CONCATENATE('RM_1.1.sz.mell.'!K9)</f>
        <v>1.számú módosítás utáni előirányzat</v>
      </c>
    </row>
    <row r="6" spans="1:11" s="1396" customFormat="1" ht="12.9" customHeight="1" thickBot="1" x14ac:dyDescent="0.3">
      <c r="A6" s="1256" t="s">
        <v>493</v>
      </c>
      <c r="B6" s="1257" t="s">
        <v>494</v>
      </c>
      <c r="C6" s="1394" t="s">
        <v>495</v>
      </c>
      <c r="D6" s="1394" t="s">
        <v>497</v>
      </c>
      <c r="E6" s="1395" t="s">
        <v>496</v>
      </c>
      <c r="F6" s="1395" t="s">
        <v>498</v>
      </c>
      <c r="G6" s="1395" t="s">
        <v>499</v>
      </c>
      <c r="H6" s="1395" t="s">
        <v>500</v>
      </c>
      <c r="I6" s="1395" t="s">
        <v>761</v>
      </c>
      <c r="J6" s="1395" t="s">
        <v>762</v>
      </c>
      <c r="K6" s="784" t="s">
        <v>763</v>
      </c>
    </row>
    <row r="7" spans="1:11" s="1396" customFormat="1" ht="15.9" customHeight="1" thickBot="1" x14ac:dyDescent="0.3">
      <c r="A7" s="1726" t="s">
        <v>56</v>
      </c>
      <c r="B7" s="1727"/>
      <c r="C7" s="1727"/>
      <c r="D7" s="1727"/>
      <c r="E7" s="1727"/>
      <c r="F7" s="1727"/>
      <c r="G7" s="1727"/>
      <c r="H7" s="1727"/>
      <c r="I7" s="1727"/>
      <c r="J7" s="1727"/>
      <c r="K7" s="1728"/>
    </row>
    <row r="8" spans="1:11" s="1396" customFormat="1" ht="12" customHeight="1" thickBot="1" x14ac:dyDescent="0.3">
      <c r="A8" s="1311" t="s">
        <v>18</v>
      </c>
      <c r="B8" s="1284" t="s">
        <v>252</v>
      </c>
      <c r="C8" s="725">
        <f>'KV_9.1.3.sz.mell'!C8</f>
        <v>0</v>
      </c>
      <c r="D8" s="725">
        <f t="shared" ref="D8:I8" si="0">+D9+D10+D11+D12+D13+D14</f>
        <v>0</v>
      </c>
      <c r="E8" s="725">
        <f t="shared" si="0"/>
        <v>0</v>
      </c>
      <c r="F8" s="725">
        <f t="shared" si="0"/>
        <v>0</v>
      </c>
      <c r="G8" s="725">
        <f t="shared" si="0"/>
        <v>0</v>
      </c>
      <c r="H8" s="725">
        <f t="shared" si="0"/>
        <v>0</v>
      </c>
      <c r="I8" s="407">
        <f t="shared" si="0"/>
        <v>0</v>
      </c>
      <c r="J8" s="407">
        <f>+J9+J10+J11+J12+J13+J14</f>
        <v>0</v>
      </c>
      <c r="K8" s="307">
        <f>+K9+K10+K11+K12+K13+K14</f>
        <v>0</v>
      </c>
    </row>
    <row r="9" spans="1:11" s="75" customFormat="1" ht="12" customHeight="1" x14ac:dyDescent="0.2">
      <c r="A9" s="1397" t="s">
        <v>98</v>
      </c>
      <c r="B9" s="1286" t="s">
        <v>253</v>
      </c>
      <c r="C9" s="1475">
        <f>'KV_9.1.3.sz.mell'!C9</f>
        <v>0</v>
      </c>
      <c r="D9" s="722"/>
      <c r="E9" s="722"/>
      <c r="F9" s="722"/>
      <c r="G9" s="722"/>
      <c r="H9" s="722"/>
      <c r="I9" s="409"/>
      <c r="J9" s="699">
        <f>D9+E9+F9+G9+H9+I9</f>
        <v>0</v>
      </c>
      <c r="K9" s="421">
        <f t="shared" ref="K9:K14" si="1">C9+J9</f>
        <v>0</v>
      </c>
    </row>
    <row r="10" spans="1:11" s="1399" customFormat="1" ht="12" customHeight="1" x14ac:dyDescent="0.2">
      <c r="A10" s="1398" t="s">
        <v>99</v>
      </c>
      <c r="B10" s="1288" t="s">
        <v>254</v>
      </c>
      <c r="C10" s="1476">
        <f>'KV_9.1.3.sz.mell'!C10</f>
        <v>0</v>
      </c>
      <c r="D10" s="723"/>
      <c r="E10" s="723"/>
      <c r="F10" s="723"/>
      <c r="G10" s="723"/>
      <c r="H10" s="723"/>
      <c r="I10" s="408"/>
      <c r="J10" s="699">
        <f t="shared" ref="J10:J64" si="2">D10+E10+F10+G10+H10+I10</f>
        <v>0</v>
      </c>
      <c r="K10" s="421">
        <f t="shared" si="1"/>
        <v>0</v>
      </c>
    </row>
    <row r="11" spans="1:11" s="1399" customFormat="1" ht="12" customHeight="1" x14ac:dyDescent="0.2">
      <c r="A11" s="1398" t="s">
        <v>100</v>
      </c>
      <c r="B11" s="1288" t="s">
        <v>255</v>
      </c>
      <c r="C11" s="1476">
        <f>'KV_9.1.3.sz.mell'!C11</f>
        <v>0</v>
      </c>
      <c r="D11" s="723"/>
      <c r="E11" s="723"/>
      <c r="F11" s="723"/>
      <c r="G11" s="723"/>
      <c r="H11" s="723"/>
      <c r="I11" s="408"/>
      <c r="J11" s="699">
        <f t="shared" si="2"/>
        <v>0</v>
      </c>
      <c r="K11" s="421">
        <f t="shared" si="1"/>
        <v>0</v>
      </c>
    </row>
    <row r="12" spans="1:11" s="1399" customFormat="1" ht="12" customHeight="1" x14ac:dyDescent="0.2">
      <c r="A12" s="1398" t="s">
        <v>101</v>
      </c>
      <c r="B12" s="1288" t="s">
        <v>256</v>
      </c>
      <c r="C12" s="1476">
        <f>'KV_9.1.3.sz.mell'!C12</f>
        <v>0</v>
      </c>
      <c r="D12" s="723"/>
      <c r="E12" s="723"/>
      <c r="F12" s="723"/>
      <c r="G12" s="723"/>
      <c r="H12" s="723"/>
      <c r="I12" s="408"/>
      <c r="J12" s="699">
        <f t="shared" si="2"/>
        <v>0</v>
      </c>
      <c r="K12" s="421">
        <f t="shared" si="1"/>
        <v>0</v>
      </c>
    </row>
    <row r="13" spans="1:11" s="1399" customFormat="1" ht="12" customHeight="1" x14ac:dyDescent="0.2">
      <c r="A13" s="1398" t="s">
        <v>148</v>
      </c>
      <c r="B13" s="1288" t="s">
        <v>506</v>
      </c>
      <c r="C13" s="1476">
        <f>'KV_9.1.3.sz.mell'!C13</f>
        <v>0</v>
      </c>
      <c r="D13" s="723"/>
      <c r="E13" s="723"/>
      <c r="F13" s="723"/>
      <c r="G13" s="723"/>
      <c r="H13" s="723"/>
      <c r="I13" s="408"/>
      <c r="J13" s="699">
        <f t="shared" si="2"/>
        <v>0</v>
      </c>
      <c r="K13" s="421">
        <f t="shared" si="1"/>
        <v>0</v>
      </c>
    </row>
    <row r="14" spans="1:11" s="75" customFormat="1" ht="12" customHeight="1" thickBot="1" x14ac:dyDescent="0.25">
      <c r="A14" s="1400" t="s">
        <v>102</v>
      </c>
      <c r="B14" s="1293" t="s">
        <v>433</v>
      </c>
      <c r="C14" s="1476">
        <f>'KV_9.1.3.sz.mell'!C14</f>
        <v>0</v>
      </c>
      <c r="D14" s="723"/>
      <c r="E14" s="723"/>
      <c r="F14" s="723"/>
      <c r="G14" s="723"/>
      <c r="H14" s="723"/>
      <c r="I14" s="408"/>
      <c r="J14" s="699">
        <f t="shared" si="2"/>
        <v>0</v>
      </c>
      <c r="K14" s="421">
        <f t="shared" si="1"/>
        <v>0</v>
      </c>
    </row>
    <row r="15" spans="1:11" s="75" customFormat="1" ht="12" customHeight="1" thickBot="1" x14ac:dyDescent="0.3">
      <c r="A15" s="1311" t="s">
        <v>19</v>
      </c>
      <c r="B15" s="1292" t="s">
        <v>257</v>
      </c>
      <c r="C15" s="725">
        <f>'KV_9.1.3.sz.mell'!C15</f>
        <v>0</v>
      </c>
      <c r="D15" s="725">
        <f t="shared" ref="D15:K15" si="3">+D16+D17+D18+D19+D20</f>
        <v>0</v>
      </c>
      <c r="E15" s="725">
        <f t="shared" si="3"/>
        <v>0</v>
      </c>
      <c r="F15" s="725">
        <f t="shared" si="3"/>
        <v>0</v>
      </c>
      <c r="G15" s="725">
        <f t="shared" si="3"/>
        <v>0</v>
      </c>
      <c r="H15" s="725">
        <f t="shared" si="3"/>
        <v>0</v>
      </c>
      <c r="I15" s="407">
        <f t="shared" si="3"/>
        <v>0</v>
      </c>
      <c r="J15" s="407">
        <f t="shared" si="3"/>
        <v>0</v>
      </c>
      <c r="K15" s="307">
        <f t="shared" si="3"/>
        <v>0</v>
      </c>
    </row>
    <row r="16" spans="1:11" s="75" customFormat="1" ht="12" customHeight="1" x14ac:dyDescent="0.2">
      <c r="A16" s="1397" t="s">
        <v>104</v>
      </c>
      <c r="B16" s="1286" t="s">
        <v>258</v>
      </c>
      <c r="C16" s="1475">
        <f>'KV_9.1.3.sz.mell'!C16</f>
        <v>0</v>
      </c>
      <c r="D16" s="722"/>
      <c r="E16" s="722"/>
      <c r="F16" s="722"/>
      <c r="G16" s="722"/>
      <c r="H16" s="722"/>
      <c r="I16" s="409"/>
      <c r="J16" s="699">
        <f t="shared" si="2"/>
        <v>0</v>
      </c>
      <c r="K16" s="421">
        <f t="shared" ref="K16:K21" si="4">C16+J16</f>
        <v>0</v>
      </c>
    </row>
    <row r="17" spans="1:11" s="75" customFormat="1" ht="12" customHeight="1" x14ac:dyDescent="0.2">
      <c r="A17" s="1398" t="s">
        <v>105</v>
      </c>
      <c r="B17" s="1288" t="s">
        <v>259</v>
      </c>
      <c r="C17" s="1476">
        <f>'KV_9.1.3.sz.mell'!C17</f>
        <v>0</v>
      </c>
      <c r="D17" s="723"/>
      <c r="E17" s="723"/>
      <c r="F17" s="723"/>
      <c r="G17" s="723"/>
      <c r="H17" s="723"/>
      <c r="I17" s="408"/>
      <c r="J17" s="717">
        <f t="shared" si="2"/>
        <v>0</v>
      </c>
      <c r="K17" s="785">
        <f t="shared" si="4"/>
        <v>0</v>
      </c>
    </row>
    <row r="18" spans="1:11" s="75" customFormat="1" ht="12" customHeight="1" x14ac:dyDescent="0.2">
      <c r="A18" s="1398" t="s">
        <v>106</v>
      </c>
      <c r="B18" s="1288" t="s">
        <v>422</v>
      </c>
      <c r="C18" s="1476">
        <f>'KV_9.1.3.sz.mell'!C18</f>
        <v>0</v>
      </c>
      <c r="D18" s="723"/>
      <c r="E18" s="723"/>
      <c r="F18" s="723"/>
      <c r="G18" s="723"/>
      <c r="H18" s="723"/>
      <c r="I18" s="408"/>
      <c r="J18" s="717">
        <f t="shared" si="2"/>
        <v>0</v>
      </c>
      <c r="K18" s="785">
        <f t="shared" si="4"/>
        <v>0</v>
      </c>
    </row>
    <row r="19" spans="1:11" s="75" customFormat="1" ht="12" customHeight="1" x14ac:dyDescent="0.2">
      <c r="A19" s="1398" t="s">
        <v>107</v>
      </c>
      <c r="B19" s="1288" t="s">
        <v>423</v>
      </c>
      <c r="C19" s="1476">
        <f>'KV_9.1.3.sz.mell'!C19</f>
        <v>0</v>
      </c>
      <c r="D19" s="723"/>
      <c r="E19" s="723"/>
      <c r="F19" s="723"/>
      <c r="G19" s="723"/>
      <c r="H19" s="723"/>
      <c r="I19" s="408"/>
      <c r="J19" s="717">
        <f t="shared" si="2"/>
        <v>0</v>
      </c>
      <c r="K19" s="785">
        <f t="shared" si="4"/>
        <v>0</v>
      </c>
    </row>
    <row r="20" spans="1:11" s="75" customFormat="1" ht="12" customHeight="1" x14ac:dyDescent="0.2">
      <c r="A20" s="1398" t="s">
        <v>108</v>
      </c>
      <c r="B20" s="1288" t="s">
        <v>260</v>
      </c>
      <c r="C20" s="1476">
        <f>'KV_9.1.3.sz.mell'!C20</f>
        <v>0</v>
      </c>
      <c r="D20" s="723"/>
      <c r="E20" s="723"/>
      <c r="F20" s="723"/>
      <c r="G20" s="723"/>
      <c r="H20" s="723"/>
      <c r="I20" s="408"/>
      <c r="J20" s="717">
        <f t="shared" si="2"/>
        <v>0</v>
      </c>
      <c r="K20" s="785">
        <f t="shared" si="4"/>
        <v>0</v>
      </c>
    </row>
    <row r="21" spans="1:11" s="1399" customFormat="1" ht="12" customHeight="1" thickBot="1" x14ac:dyDescent="0.25">
      <c r="A21" s="1400" t="s">
        <v>117</v>
      </c>
      <c r="B21" s="1293" t="s">
        <v>261</v>
      </c>
      <c r="C21" s="1477">
        <f>'KV_9.1.3.sz.mell'!C21</f>
        <v>0</v>
      </c>
      <c r="D21" s="724"/>
      <c r="E21" s="724"/>
      <c r="F21" s="724"/>
      <c r="G21" s="724"/>
      <c r="H21" s="724"/>
      <c r="I21" s="410"/>
      <c r="J21" s="719">
        <f t="shared" si="2"/>
        <v>0</v>
      </c>
      <c r="K21" s="786">
        <f t="shared" si="4"/>
        <v>0</v>
      </c>
    </row>
    <row r="22" spans="1:11" s="1399" customFormat="1" ht="12" customHeight="1" thickBot="1" x14ac:dyDescent="0.3">
      <c r="A22" s="1311" t="s">
        <v>20</v>
      </c>
      <c r="B22" s="1284" t="s">
        <v>262</v>
      </c>
      <c r="C22" s="725">
        <f>'KV_9.1.3.sz.mell'!C22</f>
        <v>0</v>
      </c>
      <c r="D22" s="725">
        <f t="shared" ref="D22:K22" si="5">+D23+D24+D25+D26+D27</f>
        <v>0</v>
      </c>
      <c r="E22" s="725">
        <f t="shared" si="5"/>
        <v>0</v>
      </c>
      <c r="F22" s="725">
        <f t="shared" si="5"/>
        <v>0</v>
      </c>
      <c r="G22" s="725">
        <f t="shared" si="5"/>
        <v>0</v>
      </c>
      <c r="H22" s="725">
        <f t="shared" si="5"/>
        <v>0</v>
      </c>
      <c r="I22" s="407">
        <f t="shared" si="5"/>
        <v>0</v>
      </c>
      <c r="J22" s="407">
        <f t="shared" si="5"/>
        <v>0</v>
      </c>
      <c r="K22" s="307">
        <f t="shared" si="5"/>
        <v>0</v>
      </c>
    </row>
    <row r="23" spans="1:11" s="1399" customFormat="1" ht="12" customHeight="1" x14ac:dyDescent="0.2">
      <c r="A23" s="1397" t="s">
        <v>87</v>
      </c>
      <c r="B23" s="1286" t="s">
        <v>263</v>
      </c>
      <c r="C23" s="1475">
        <f>'KV_9.1.3.sz.mell'!C23</f>
        <v>0</v>
      </c>
      <c r="D23" s="722"/>
      <c r="E23" s="722"/>
      <c r="F23" s="722"/>
      <c r="G23" s="722"/>
      <c r="H23" s="722"/>
      <c r="I23" s="409"/>
      <c r="J23" s="699">
        <f t="shared" si="2"/>
        <v>0</v>
      </c>
      <c r="K23" s="421">
        <f t="shared" ref="K23:K28" si="6">C23+J23</f>
        <v>0</v>
      </c>
    </row>
    <row r="24" spans="1:11" s="75" customFormat="1" ht="12" customHeight="1" x14ac:dyDescent="0.2">
      <c r="A24" s="1398" t="s">
        <v>88</v>
      </c>
      <c r="B24" s="1288" t="s">
        <v>264</v>
      </c>
      <c r="C24" s="1476">
        <f>'KV_9.1.3.sz.mell'!C24</f>
        <v>0</v>
      </c>
      <c r="D24" s="723"/>
      <c r="E24" s="723"/>
      <c r="F24" s="723"/>
      <c r="G24" s="723"/>
      <c r="H24" s="723"/>
      <c r="I24" s="408"/>
      <c r="J24" s="717">
        <f t="shared" si="2"/>
        <v>0</v>
      </c>
      <c r="K24" s="785">
        <f t="shared" si="6"/>
        <v>0</v>
      </c>
    </row>
    <row r="25" spans="1:11" s="1399" customFormat="1" ht="12" customHeight="1" x14ac:dyDescent="0.2">
      <c r="A25" s="1398" t="s">
        <v>89</v>
      </c>
      <c r="B25" s="1288" t="s">
        <v>424</v>
      </c>
      <c r="C25" s="1476">
        <f>'KV_9.1.3.sz.mell'!C25</f>
        <v>0</v>
      </c>
      <c r="D25" s="723"/>
      <c r="E25" s="723"/>
      <c r="F25" s="723"/>
      <c r="G25" s="723"/>
      <c r="H25" s="723"/>
      <c r="I25" s="408"/>
      <c r="J25" s="717">
        <f t="shared" si="2"/>
        <v>0</v>
      </c>
      <c r="K25" s="785">
        <f t="shared" si="6"/>
        <v>0</v>
      </c>
    </row>
    <row r="26" spans="1:11" s="1399" customFormat="1" ht="12" customHeight="1" x14ac:dyDescent="0.2">
      <c r="A26" s="1398" t="s">
        <v>90</v>
      </c>
      <c r="B26" s="1288" t="s">
        <v>425</v>
      </c>
      <c r="C26" s="1476">
        <f>'KV_9.1.3.sz.mell'!C26</f>
        <v>0</v>
      </c>
      <c r="D26" s="723"/>
      <c r="E26" s="723"/>
      <c r="F26" s="723"/>
      <c r="G26" s="723"/>
      <c r="H26" s="723"/>
      <c r="I26" s="408"/>
      <c r="J26" s="717">
        <f t="shared" si="2"/>
        <v>0</v>
      </c>
      <c r="K26" s="785">
        <f t="shared" si="6"/>
        <v>0</v>
      </c>
    </row>
    <row r="27" spans="1:11" s="1399" customFormat="1" ht="12" customHeight="1" x14ac:dyDescent="0.2">
      <c r="A27" s="1398" t="s">
        <v>171</v>
      </c>
      <c r="B27" s="1288" t="s">
        <v>265</v>
      </c>
      <c r="C27" s="1476">
        <f>'KV_9.1.3.sz.mell'!C27</f>
        <v>0</v>
      </c>
      <c r="D27" s="723"/>
      <c r="E27" s="723"/>
      <c r="F27" s="723"/>
      <c r="G27" s="723"/>
      <c r="H27" s="723"/>
      <c r="I27" s="408"/>
      <c r="J27" s="717">
        <f t="shared" si="2"/>
        <v>0</v>
      </c>
      <c r="K27" s="785">
        <f t="shared" si="6"/>
        <v>0</v>
      </c>
    </row>
    <row r="28" spans="1:11" s="1399" customFormat="1" ht="12" customHeight="1" thickBot="1" x14ac:dyDescent="0.25">
      <c r="A28" s="1400" t="s">
        <v>172</v>
      </c>
      <c r="B28" s="1293" t="s">
        <v>266</v>
      </c>
      <c r="C28" s="1477">
        <f>'KV_9.1.3.sz.mell'!C28</f>
        <v>0</v>
      </c>
      <c r="D28" s="724"/>
      <c r="E28" s="724"/>
      <c r="F28" s="724"/>
      <c r="G28" s="724"/>
      <c r="H28" s="724"/>
      <c r="I28" s="410"/>
      <c r="J28" s="719">
        <f t="shared" si="2"/>
        <v>0</v>
      </c>
      <c r="K28" s="786">
        <f t="shared" si="6"/>
        <v>0</v>
      </c>
    </row>
    <row r="29" spans="1:11" s="1399" customFormat="1" ht="12" customHeight="1" thickBot="1" x14ac:dyDescent="0.3">
      <c r="A29" s="1311" t="s">
        <v>173</v>
      </c>
      <c r="B29" s="1284" t="s">
        <v>560</v>
      </c>
      <c r="C29" s="414">
        <f>'KV_9.1.3.sz.mell'!C29</f>
        <v>0</v>
      </c>
      <c r="D29" s="414">
        <f t="shared" ref="D29:K29" si="7">+D30+D31+D32+D33+D34+D35+D36</f>
        <v>0</v>
      </c>
      <c r="E29" s="414">
        <f t="shared" si="7"/>
        <v>0</v>
      </c>
      <c r="F29" s="414">
        <f t="shared" si="7"/>
        <v>0</v>
      </c>
      <c r="G29" s="414">
        <f t="shared" si="7"/>
        <v>0</v>
      </c>
      <c r="H29" s="414">
        <f t="shared" si="7"/>
        <v>0</v>
      </c>
      <c r="I29" s="414">
        <f t="shared" si="7"/>
        <v>0</v>
      </c>
      <c r="J29" s="414">
        <f t="shared" si="7"/>
        <v>0</v>
      </c>
      <c r="K29" s="313">
        <f t="shared" si="7"/>
        <v>0</v>
      </c>
    </row>
    <row r="30" spans="1:11" s="1399" customFormat="1" ht="12" customHeight="1" x14ac:dyDescent="0.2">
      <c r="A30" s="1397" t="s">
        <v>268</v>
      </c>
      <c r="B30" s="1286" t="s">
        <v>555</v>
      </c>
      <c r="C30" s="699">
        <f>'KV_9.1.3.sz.mell'!C30</f>
        <v>0</v>
      </c>
      <c r="D30" s="409"/>
      <c r="E30" s="409"/>
      <c r="F30" s="409"/>
      <c r="G30" s="409"/>
      <c r="H30" s="409"/>
      <c r="I30" s="409"/>
      <c r="J30" s="699">
        <f t="shared" si="2"/>
        <v>0</v>
      </c>
      <c r="K30" s="421">
        <f t="shared" ref="K30:K36" si="8">C30+J30</f>
        <v>0</v>
      </c>
    </row>
    <row r="31" spans="1:11" s="1399" customFormat="1" ht="12" customHeight="1" x14ac:dyDescent="0.2">
      <c r="A31" s="1398" t="s">
        <v>269</v>
      </c>
      <c r="B31" s="1288" t="s">
        <v>556</v>
      </c>
      <c r="C31" s="717">
        <f>'KV_9.1.3.sz.mell'!C31</f>
        <v>0</v>
      </c>
      <c r="D31" s="408"/>
      <c r="E31" s="408"/>
      <c r="F31" s="408"/>
      <c r="G31" s="408"/>
      <c r="H31" s="408"/>
      <c r="I31" s="408"/>
      <c r="J31" s="717">
        <f t="shared" si="2"/>
        <v>0</v>
      </c>
      <c r="K31" s="785">
        <f t="shared" si="8"/>
        <v>0</v>
      </c>
    </row>
    <row r="32" spans="1:11" s="1399" customFormat="1" ht="12" customHeight="1" x14ac:dyDescent="0.2">
      <c r="A32" s="1398" t="s">
        <v>270</v>
      </c>
      <c r="B32" s="1288" t="s">
        <v>557</v>
      </c>
      <c r="C32" s="717">
        <f>'KV_9.1.3.sz.mell'!C32</f>
        <v>0</v>
      </c>
      <c r="D32" s="408"/>
      <c r="E32" s="408"/>
      <c r="F32" s="408"/>
      <c r="G32" s="408"/>
      <c r="H32" s="408"/>
      <c r="I32" s="408"/>
      <c r="J32" s="717">
        <f t="shared" si="2"/>
        <v>0</v>
      </c>
      <c r="K32" s="785">
        <f t="shared" si="8"/>
        <v>0</v>
      </c>
    </row>
    <row r="33" spans="1:11" s="1399" customFormat="1" ht="12" customHeight="1" x14ac:dyDescent="0.2">
      <c r="A33" s="1398" t="s">
        <v>271</v>
      </c>
      <c r="B33" s="1288" t="s">
        <v>558</v>
      </c>
      <c r="C33" s="717">
        <f>'KV_9.1.3.sz.mell'!C33</f>
        <v>0</v>
      </c>
      <c r="D33" s="408"/>
      <c r="E33" s="408"/>
      <c r="F33" s="408"/>
      <c r="G33" s="408"/>
      <c r="H33" s="408"/>
      <c r="I33" s="408"/>
      <c r="J33" s="717">
        <f t="shared" si="2"/>
        <v>0</v>
      </c>
      <c r="K33" s="785">
        <f t="shared" si="8"/>
        <v>0</v>
      </c>
    </row>
    <row r="34" spans="1:11" s="1399" customFormat="1" ht="12" customHeight="1" x14ac:dyDescent="0.2">
      <c r="A34" s="1398" t="s">
        <v>552</v>
      </c>
      <c r="B34" s="1288" t="s">
        <v>272</v>
      </c>
      <c r="C34" s="717">
        <f>'KV_9.1.3.sz.mell'!C34</f>
        <v>0</v>
      </c>
      <c r="D34" s="408"/>
      <c r="E34" s="408"/>
      <c r="F34" s="408"/>
      <c r="G34" s="408"/>
      <c r="H34" s="408"/>
      <c r="I34" s="408"/>
      <c r="J34" s="717">
        <f t="shared" si="2"/>
        <v>0</v>
      </c>
      <c r="K34" s="785">
        <f t="shared" si="8"/>
        <v>0</v>
      </c>
    </row>
    <row r="35" spans="1:11" s="1399" customFormat="1" ht="12" customHeight="1" x14ac:dyDescent="0.2">
      <c r="A35" s="1398" t="s">
        <v>553</v>
      </c>
      <c r="B35" s="1288" t="s">
        <v>273</v>
      </c>
      <c r="C35" s="717">
        <f>'KV_9.1.3.sz.mell'!C35</f>
        <v>0</v>
      </c>
      <c r="D35" s="408"/>
      <c r="E35" s="408"/>
      <c r="F35" s="408"/>
      <c r="G35" s="408"/>
      <c r="H35" s="408"/>
      <c r="I35" s="408"/>
      <c r="J35" s="717">
        <f t="shared" si="2"/>
        <v>0</v>
      </c>
      <c r="K35" s="785">
        <f t="shared" si="8"/>
        <v>0</v>
      </c>
    </row>
    <row r="36" spans="1:11" s="1399" customFormat="1" ht="12" customHeight="1" thickBot="1" x14ac:dyDescent="0.25">
      <c r="A36" s="1400" t="s">
        <v>554</v>
      </c>
      <c r="B36" s="1293" t="s">
        <v>274</v>
      </c>
      <c r="C36" s="719">
        <f>'KV_9.1.3.sz.mell'!C36</f>
        <v>0</v>
      </c>
      <c r="D36" s="410"/>
      <c r="E36" s="410"/>
      <c r="F36" s="410"/>
      <c r="G36" s="410"/>
      <c r="H36" s="410"/>
      <c r="I36" s="410"/>
      <c r="J36" s="719">
        <f t="shared" si="2"/>
        <v>0</v>
      </c>
      <c r="K36" s="786">
        <f t="shared" si="8"/>
        <v>0</v>
      </c>
    </row>
    <row r="37" spans="1:11" s="1399" customFormat="1" ht="12" customHeight="1" thickBot="1" x14ac:dyDescent="0.3">
      <c r="A37" s="1311" t="s">
        <v>22</v>
      </c>
      <c r="B37" s="1284" t="s">
        <v>434</v>
      </c>
      <c r="C37" s="725">
        <f>'KV_9.1.3.sz.mell'!C37</f>
        <v>0</v>
      </c>
      <c r="D37" s="725">
        <f t="shared" ref="D37:K37" si="9">SUM(D38:D48)</f>
        <v>0</v>
      </c>
      <c r="E37" s="725">
        <f t="shared" si="9"/>
        <v>0</v>
      </c>
      <c r="F37" s="725">
        <f t="shared" si="9"/>
        <v>0</v>
      </c>
      <c r="G37" s="725">
        <f t="shared" si="9"/>
        <v>0</v>
      </c>
      <c r="H37" s="725">
        <f t="shared" si="9"/>
        <v>0</v>
      </c>
      <c r="I37" s="407">
        <f t="shared" si="9"/>
        <v>0</v>
      </c>
      <c r="J37" s="407">
        <f t="shared" si="9"/>
        <v>0</v>
      </c>
      <c r="K37" s="307">
        <f t="shared" si="9"/>
        <v>0</v>
      </c>
    </row>
    <row r="38" spans="1:11" s="1399" customFormat="1" ht="12" customHeight="1" x14ac:dyDescent="0.2">
      <c r="A38" s="1397" t="s">
        <v>91</v>
      </c>
      <c r="B38" s="1286" t="s">
        <v>277</v>
      </c>
      <c r="C38" s="1475">
        <f>'KV_9.1.3.sz.mell'!C38</f>
        <v>0</v>
      </c>
      <c r="D38" s="722"/>
      <c r="E38" s="722"/>
      <c r="F38" s="722"/>
      <c r="G38" s="722"/>
      <c r="H38" s="722"/>
      <c r="I38" s="409"/>
      <c r="J38" s="699">
        <f t="shared" si="2"/>
        <v>0</v>
      </c>
      <c r="K38" s="421">
        <f t="shared" ref="K38:K48" si="10">C38+J38</f>
        <v>0</v>
      </c>
    </row>
    <row r="39" spans="1:11" s="1399" customFormat="1" ht="12" customHeight="1" x14ac:dyDescent="0.2">
      <c r="A39" s="1398" t="s">
        <v>92</v>
      </c>
      <c r="B39" s="1288" t="s">
        <v>278</v>
      </c>
      <c r="C39" s="1476">
        <f>'KV_9.1.3.sz.mell'!C39</f>
        <v>0</v>
      </c>
      <c r="D39" s="723"/>
      <c r="E39" s="723"/>
      <c r="F39" s="723"/>
      <c r="G39" s="723"/>
      <c r="H39" s="723"/>
      <c r="I39" s="408"/>
      <c r="J39" s="717">
        <f t="shared" si="2"/>
        <v>0</v>
      </c>
      <c r="K39" s="785">
        <f t="shared" si="10"/>
        <v>0</v>
      </c>
    </row>
    <row r="40" spans="1:11" s="1399" customFormat="1" ht="12" customHeight="1" x14ac:dyDescent="0.2">
      <c r="A40" s="1398" t="s">
        <v>93</v>
      </c>
      <c r="B40" s="1288" t="s">
        <v>279</v>
      </c>
      <c r="C40" s="1476">
        <f>'KV_9.1.3.sz.mell'!C40</f>
        <v>0</v>
      </c>
      <c r="D40" s="723"/>
      <c r="E40" s="723"/>
      <c r="F40" s="723"/>
      <c r="G40" s="723"/>
      <c r="H40" s="723"/>
      <c r="I40" s="408"/>
      <c r="J40" s="717">
        <f t="shared" si="2"/>
        <v>0</v>
      </c>
      <c r="K40" s="785">
        <f t="shared" si="10"/>
        <v>0</v>
      </c>
    </row>
    <row r="41" spans="1:11" s="1399" customFormat="1" ht="12" customHeight="1" x14ac:dyDescent="0.2">
      <c r="A41" s="1398" t="s">
        <v>175</v>
      </c>
      <c r="B41" s="1288" t="s">
        <v>280</v>
      </c>
      <c r="C41" s="1476">
        <f>'KV_9.1.3.sz.mell'!C41</f>
        <v>0</v>
      </c>
      <c r="D41" s="723"/>
      <c r="E41" s="723"/>
      <c r="F41" s="723"/>
      <c r="G41" s="723"/>
      <c r="H41" s="723"/>
      <c r="I41" s="408"/>
      <c r="J41" s="717">
        <f t="shared" si="2"/>
        <v>0</v>
      </c>
      <c r="K41" s="785">
        <f t="shared" si="10"/>
        <v>0</v>
      </c>
    </row>
    <row r="42" spans="1:11" s="1399" customFormat="1" ht="12" customHeight="1" x14ac:dyDescent="0.2">
      <c r="A42" s="1398" t="s">
        <v>176</v>
      </c>
      <c r="B42" s="1288" t="s">
        <v>281</v>
      </c>
      <c r="C42" s="1476">
        <f>'KV_9.1.3.sz.mell'!C42</f>
        <v>0</v>
      </c>
      <c r="D42" s="723"/>
      <c r="E42" s="723"/>
      <c r="F42" s="723"/>
      <c r="G42" s="723"/>
      <c r="H42" s="723"/>
      <c r="I42" s="408"/>
      <c r="J42" s="717">
        <f t="shared" si="2"/>
        <v>0</v>
      </c>
      <c r="K42" s="785">
        <f t="shared" si="10"/>
        <v>0</v>
      </c>
    </row>
    <row r="43" spans="1:11" s="1399" customFormat="1" ht="12" customHeight="1" x14ac:dyDescent="0.2">
      <c r="A43" s="1398" t="s">
        <v>177</v>
      </c>
      <c r="B43" s="1288" t="s">
        <v>282</v>
      </c>
      <c r="C43" s="1476">
        <f>'KV_9.1.3.sz.mell'!C43</f>
        <v>0</v>
      </c>
      <c r="D43" s="723"/>
      <c r="E43" s="723"/>
      <c r="F43" s="723"/>
      <c r="G43" s="723"/>
      <c r="H43" s="723"/>
      <c r="I43" s="408"/>
      <c r="J43" s="717">
        <f t="shared" si="2"/>
        <v>0</v>
      </c>
      <c r="K43" s="785">
        <f t="shared" si="10"/>
        <v>0</v>
      </c>
    </row>
    <row r="44" spans="1:11" s="1399" customFormat="1" ht="12" customHeight="1" x14ac:dyDescent="0.2">
      <c r="A44" s="1398" t="s">
        <v>178</v>
      </c>
      <c r="B44" s="1288" t="s">
        <v>283</v>
      </c>
      <c r="C44" s="1476">
        <f>'KV_9.1.3.sz.mell'!C44</f>
        <v>0</v>
      </c>
      <c r="D44" s="723"/>
      <c r="E44" s="723"/>
      <c r="F44" s="723"/>
      <c r="G44" s="723"/>
      <c r="H44" s="723"/>
      <c r="I44" s="408"/>
      <c r="J44" s="717">
        <f t="shared" si="2"/>
        <v>0</v>
      </c>
      <c r="K44" s="785">
        <f t="shared" si="10"/>
        <v>0</v>
      </c>
    </row>
    <row r="45" spans="1:11" s="1399" customFormat="1" ht="12" customHeight="1" x14ac:dyDescent="0.2">
      <c r="A45" s="1398" t="s">
        <v>179</v>
      </c>
      <c r="B45" s="1288" t="s">
        <v>284</v>
      </c>
      <c r="C45" s="1476">
        <f>'KV_9.1.3.sz.mell'!C45</f>
        <v>0</v>
      </c>
      <c r="D45" s="723"/>
      <c r="E45" s="723"/>
      <c r="F45" s="723"/>
      <c r="G45" s="723"/>
      <c r="H45" s="723"/>
      <c r="I45" s="408"/>
      <c r="J45" s="717">
        <f t="shared" si="2"/>
        <v>0</v>
      </c>
      <c r="K45" s="785">
        <f t="shared" si="10"/>
        <v>0</v>
      </c>
    </row>
    <row r="46" spans="1:11" s="1399" customFormat="1" ht="12" customHeight="1" x14ac:dyDescent="0.2">
      <c r="A46" s="1398" t="s">
        <v>275</v>
      </c>
      <c r="B46" s="1288" t="s">
        <v>285</v>
      </c>
      <c r="C46" s="1484">
        <f>'KV_9.1.3.sz.mell'!C46</f>
        <v>0</v>
      </c>
      <c r="D46" s="787"/>
      <c r="E46" s="787"/>
      <c r="F46" s="787"/>
      <c r="G46" s="787"/>
      <c r="H46" s="787"/>
      <c r="I46" s="411"/>
      <c r="J46" s="710">
        <f t="shared" si="2"/>
        <v>0</v>
      </c>
      <c r="K46" s="788">
        <f t="shared" si="10"/>
        <v>0</v>
      </c>
    </row>
    <row r="47" spans="1:11" s="1399" customFormat="1" ht="12" customHeight="1" x14ac:dyDescent="0.2">
      <c r="A47" s="1400" t="s">
        <v>276</v>
      </c>
      <c r="B47" s="1293" t="s">
        <v>436</v>
      </c>
      <c r="C47" s="1485">
        <f>'KV_9.1.3.sz.mell'!C47</f>
        <v>0</v>
      </c>
      <c r="D47" s="789"/>
      <c r="E47" s="789"/>
      <c r="F47" s="789"/>
      <c r="G47" s="789"/>
      <c r="H47" s="789"/>
      <c r="I47" s="412"/>
      <c r="J47" s="790">
        <f t="shared" si="2"/>
        <v>0</v>
      </c>
      <c r="K47" s="791">
        <f t="shared" si="10"/>
        <v>0</v>
      </c>
    </row>
    <row r="48" spans="1:11" s="1399" customFormat="1" ht="12" customHeight="1" thickBot="1" x14ac:dyDescent="0.25">
      <c r="A48" s="1400" t="s">
        <v>435</v>
      </c>
      <c r="B48" s="1293" t="s">
        <v>286</v>
      </c>
      <c r="C48" s="1485">
        <f>'KV_9.1.3.sz.mell'!C48</f>
        <v>0</v>
      </c>
      <c r="D48" s="789"/>
      <c r="E48" s="789"/>
      <c r="F48" s="789"/>
      <c r="G48" s="789"/>
      <c r="H48" s="789"/>
      <c r="I48" s="412"/>
      <c r="J48" s="790">
        <f t="shared" si="2"/>
        <v>0</v>
      </c>
      <c r="K48" s="791">
        <f t="shared" si="10"/>
        <v>0</v>
      </c>
    </row>
    <row r="49" spans="1:11" s="1399" customFormat="1" ht="12" customHeight="1" thickBot="1" x14ac:dyDescent="0.3">
      <c r="A49" s="1311" t="s">
        <v>23</v>
      </c>
      <c r="B49" s="1284" t="s">
        <v>287</v>
      </c>
      <c r="C49" s="725">
        <f>'KV_9.1.3.sz.mell'!C49</f>
        <v>0</v>
      </c>
      <c r="D49" s="725">
        <f t="shared" ref="D49:K49" si="11">SUM(D50:D54)</f>
        <v>0</v>
      </c>
      <c r="E49" s="725">
        <f t="shared" si="11"/>
        <v>0</v>
      </c>
      <c r="F49" s="725">
        <f t="shared" si="11"/>
        <v>0</v>
      </c>
      <c r="G49" s="725">
        <f t="shared" si="11"/>
        <v>0</v>
      </c>
      <c r="H49" s="725">
        <f t="shared" si="11"/>
        <v>0</v>
      </c>
      <c r="I49" s="407">
        <f t="shared" si="11"/>
        <v>0</v>
      </c>
      <c r="J49" s="407">
        <f t="shared" si="11"/>
        <v>0</v>
      </c>
      <c r="K49" s="307">
        <f t="shared" si="11"/>
        <v>0</v>
      </c>
    </row>
    <row r="50" spans="1:11" s="1399" customFormat="1" ht="12" customHeight="1" x14ac:dyDescent="0.2">
      <c r="A50" s="1397" t="s">
        <v>94</v>
      </c>
      <c r="B50" s="1286" t="s">
        <v>291</v>
      </c>
      <c r="C50" s="1486">
        <f>'KV_9.1.3.sz.mell'!C50</f>
        <v>0</v>
      </c>
      <c r="D50" s="792"/>
      <c r="E50" s="792"/>
      <c r="F50" s="792"/>
      <c r="G50" s="792"/>
      <c r="H50" s="792"/>
      <c r="I50" s="472"/>
      <c r="J50" s="703">
        <f t="shared" si="2"/>
        <v>0</v>
      </c>
      <c r="K50" s="793">
        <f>C50+J50</f>
        <v>0</v>
      </c>
    </row>
    <row r="51" spans="1:11" s="1399" customFormat="1" ht="12" customHeight="1" x14ac:dyDescent="0.2">
      <c r="A51" s="1398" t="s">
        <v>95</v>
      </c>
      <c r="B51" s="1288" t="s">
        <v>292</v>
      </c>
      <c r="C51" s="1484">
        <f>'KV_9.1.3.sz.mell'!C51</f>
        <v>0</v>
      </c>
      <c r="D51" s="787"/>
      <c r="E51" s="787"/>
      <c r="F51" s="787"/>
      <c r="G51" s="787"/>
      <c r="H51" s="787"/>
      <c r="I51" s="411"/>
      <c r="J51" s="710">
        <f t="shared" si="2"/>
        <v>0</v>
      </c>
      <c r="K51" s="788">
        <f>C51+J51</f>
        <v>0</v>
      </c>
    </row>
    <row r="52" spans="1:11" s="1399" customFormat="1" ht="12" customHeight="1" x14ac:dyDescent="0.2">
      <c r="A52" s="1398" t="s">
        <v>288</v>
      </c>
      <c r="B52" s="1288" t="s">
        <v>293</v>
      </c>
      <c r="C52" s="1484">
        <f>'KV_9.1.3.sz.mell'!C52</f>
        <v>0</v>
      </c>
      <c r="D52" s="787"/>
      <c r="E52" s="787"/>
      <c r="F52" s="787"/>
      <c r="G52" s="787"/>
      <c r="H52" s="787"/>
      <c r="I52" s="411"/>
      <c r="J52" s="710">
        <f t="shared" si="2"/>
        <v>0</v>
      </c>
      <c r="K52" s="788">
        <f>C52+J52</f>
        <v>0</v>
      </c>
    </row>
    <row r="53" spans="1:11" s="1399" customFormat="1" ht="12" customHeight="1" x14ac:dyDescent="0.2">
      <c r="A53" s="1398" t="s">
        <v>289</v>
      </c>
      <c r="B53" s="1288" t="s">
        <v>294</v>
      </c>
      <c r="C53" s="1484">
        <f>'KV_9.1.3.sz.mell'!C53</f>
        <v>0</v>
      </c>
      <c r="D53" s="787"/>
      <c r="E53" s="787"/>
      <c r="F53" s="787"/>
      <c r="G53" s="787"/>
      <c r="H53" s="787"/>
      <c r="I53" s="411"/>
      <c r="J53" s="710">
        <f t="shared" si="2"/>
        <v>0</v>
      </c>
      <c r="K53" s="788">
        <f>C53+J53</f>
        <v>0</v>
      </c>
    </row>
    <row r="54" spans="1:11" s="1399" customFormat="1" ht="12" customHeight="1" thickBot="1" x14ac:dyDescent="0.25">
      <c r="A54" s="1401" t="s">
        <v>290</v>
      </c>
      <c r="B54" s="1402" t="s">
        <v>295</v>
      </c>
      <c r="C54" s="1487">
        <f>'KV_9.1.3.sz.mell'!C54</f>
        <v>0</v>
      </c>
      <c r="D54" s="794"/>
      <c r="E54" s="794"/>
      <c r="F54" s="794"/>
      <c r="G54" s="794"/>
      <c r="H54" s="794"/>
      <c r="I54" s="706"/>
      <c r="J54" s="707">
        <f t="shared" si="2"/>
        <v>0</v>
      </c>
      <c r="K54" s="795">
        <f>C54+J54</f>
        <v>0</v>
      </c>
    </row>
    <row r="55" spans="1:11" s="1399" customFormat="1" ht="12" customHeight="1" thickBot="1" x14ac:dyDescent="0.3">
      <c r="A55" s="1311" t="s">
        <v>180</v>
      </c>
      <c r="B55" s="1284" t="s">
        <v>296</v>
      </c>
      <c r="C55" s="725">
        <f>'KV_9.1.3.sz.mell'!C55</f>
        <v>0</v>
      </c>
      <c r="D55" s="725">
        <f t="shared" ref="D55:K55" si="12">SUM(D56:D58)</f>
        <v>0</v>
      </c>
      <c r="E55" s="725">
        <f t="shared" si="12"/>
        <v>0</v>
      </c>
      <c r="F55" s="725">
        <f t="shared" si="12"/>
        <v>0</v>
      </c>
      <c r="G55" s="725">
        <f t="shared" si="12"/>
        <v>0</v>
      </c>
      <c r="H55" s="725">
        <f t="shared" si="12"/>
        <v>0</v>
      </c>
      <c r="I55" s="407">
        <f t="shared" si="12"/>
        <v>0</v>
      </c>
      <c r="J55" s="407">
        <f t="shared" si="12"/>
        <v>0</v>
      </c>
      <c r="K55" s="307">
        <f t="shared" si="12"/>
        <v>0</v>
      </c>
    </row>
    <row r="56" spans="1:11" s="1399" customFormat="1" ht="12" customHeight="1" x14ac:dyDescent="0.2">
      <c r="A56" s="1397" t="s">
        <v>96</v>
      </c>
      <c r="B56" s="1286" t="s">
        <v>297</v>
      </c>
      <c r="C56" s="1475">
        <f>'KV_9.1.3.sz.mell'!C56</f>
        <v>0</v>
      </c>
      <c r="D56" s="722"/>
      <c r="E56" s="722"/>
      <c r="F56" s="722"/>
      <c r="G56" s="722"/>
      <c r="H56" s="722"/>
      <c r="I56" s="409"/>
      <c r="J56" s="699">
        <f t="shared" si="2"/>
        <v>0</v>
      </c>
      <c r="K56" s="421">
        <f>C56+J56</f>
        <v>0</v>
      </c>
    </row>
    <row r="57" spans="1:11" s="1399" customFormat="1" ht="12" customHeight="1" x14ac:dyDescent="0.2">
      <c r="A57" s="1398" t="s">
        <v>97</v>
      </c>
      <c r="B57" s="1288" t="s">
        <v>426</v>
      </c>
      <c r="C57" s="1476">
        <f>'KV_9.1.3.sz.mell'!C57</f>
        <v>0</v>
      </c>
      <c r="D57" s="723"/>
      <c r="E57" s="723"/>
      <c r="F57" s="723"/>
      <c r="G57" s="723"/>
      <c r="H57" s="723"/>
      <c r="I57" s="408"/>
      <c r="J57" s="717">
        <f t="shared" si="2"/>
        <v>0</v>
      </c>
      <c r="K57" s="785">
        <f>C57+J57</f>
        <v>0</v>
      </c>
    </row>
    <row r="58" spans="1:11" s="1399" customFormat="1" ht="12" customHeight="1" x14ac:dyDescent="0.2">
      <c r="A58" s="1398" t="s">
        <v>300</v>
      </c>
      <c r="B58" s="1288" t="s">
        <v>298</v>
      </c>
      <c r="C58" s="1476">
        <f>'KV_9.1.3.sz.mell'!C58</f>
        <v>0</v>
      </c>
      <c r="D58" s="723"/>
      <c r="E58" s="723"/>
      <c r="F58" s="723"/>
      <c r="G58" s="723"/>
      <c r="H58" s="723"/>
      <c r="I58" s="408"/>
      <c r="J58" s="717">
        <f t="shared" si="2"/>
        <v>0</v>
      </c>
      <c r="K58" s="785">
        <f>C58+J58</f>
        <v>0</v>
      </c>
    </row>
    <row r="59" spans="1:11" s="1399" customFormat="1" ht="12" customHeight="1" thickBot="1" x14ac:dyDescent="0.25">
      <c r="A59" s="1400" t="s">
        <v>301</v>
      </c>
      <c r="B59" s="1293" t="s">
        <v>299</v>
      </c>
      <c r="C59" s="1477">
        <f>'KV_9.1.3.sz.mell'!C59</f>
        <v>0</v>
      </c>
      <c r="D59" s="724"/>
      <c r="E59" s="724"/>
      <c r="F59" s="724"/>
      <c r="G59" s="724"/>
      <c r="H59" s="724"/>
      <c r="I59" s="410"/>
      <c r="J59" s="719">
        <f t="shared" si="2"/>
        <v>0</v>
      </c>
      <c r="K59" s="786">
        <f>C59+J59</f>
        <v>0</v>
      </c>
    </row>
    <row r="60" spans="1:11" s="1399" customFormat="1" ht="12" customHeight="1" thickBot="1" x14ac:dyDescent="0.3">
      <c r="A60" s="1311" t="s">
        <v>25</v>
      </c>
      <c r="B60" s="1292" t="s">
        <v>302</v>
      </c>
      <c r="C60" s="725">
        <f>'KV_9.1.3.sz.mell'!C60</f>
        <v>0</v>
      </c>
      <c r="D60" s="725">
        <f t="shared" ref="D60:K60" si="13">SUM(D61:D63)</f>
        <v>0</v>
      </c>
      <c r="E60" s="725">
        <f t="shared" si="13"/>
        <v>0</v>
      </c>
      <c r="F60" s="725">
        <f t="shared" si="13"/>
        <v>0</v>
      </c>
      <c r="G60" s="725">
        <f t="shared" si="13"/>
        <v>0</v>
      </c>
      <c r="H60" s="725">
        <f t="shared" si="13"/>
        <v>0</v>
      </c>
      <c r="I60" s="407">
        <f t="shared" si="13"/>
        <v>0</v>
      </c>
      <c r="J60" s="407">
        <f t="shared" si="13"/>
        <v>0</v>
      </c>
      <c r="K60" s="307">
        <f t="shared" si="13"/>
        <v>0</v>
      </c>
    </row>
    <row r="61" spans="1:11" s="1399" customFormat="1" ht="12" customHeight="1" x14ac:dyDescent="0.2">
      <c r="A61" s="1397" t="s">
        <v>181</v>
      </c>
      <c r="B61" s="1286" t="s">
        <v>304</v>
      </c>
      <c r="C61" s="1484">
        <f>'KV_9.1.3.sz.mell'!C61</f>
        <v>0</v>
      </c>
      <c r="D61" s="787"/>
      <c r="E61" s="787"/>
      <c r="F61" s="787"/>
      <c r="G61" s="787"/>
      <c r="H61" s="787"/>
      <c r="I61" s="411"/>
      <c r="J61" s="710">
        <f t="shared" si="2"/>
        <v>0</v>
      </c>
      <c r="K61" s="788">
        <f>C61+J61</f>
        <v>0</v>
      </c>
    </row>
    <row r="62" spans="1:11" s="1399" customFormat="1" ht="12" customHeight="1" x14ac:dyDescent="0.2">
      <c r="A62" s="1398" t="s">
        <v>182</v>
      </c>
      <c r="B62" s="1288" t="s">
        <v>427</v>
      </c>
      <c r="C62" s="1484">
        <f>'KV_9.1.3.sz.mell'!C62</f>
        <v>0</v>
      </c>
      <c r="D62" s="787"/>
      <c r="E62" s="787"/>
      <c r="F62" s="787"/>
      <c r="G62" s="787"/>
      <c r="H62" s="787"/>
      <c r="I62" s="411"/>
      <c r="J62" s="710">
        <f t="shared" si="2"/>
        <v>0</v>
      </c>
      <c r="K62" s="788">
        <f>C62+J62</f>
        <v>0</v>
      </c>
    </row>
    <row r="63" spans="1:11" s="1399" customFormat="1" ht="12" customHeight="1" x14ac:dyDescent="0.2">
      <c r="A63" s="1398" t="s">
        <v>231</v>
      </c>
      <c r="B63" s="1288" t="s">
        <v>305</v>
      </c>
      <c r="C63" s="1484">
        <f>'KV_9.1.3.sz.mell'!C63</f>
        <v>0</v>
      </c>
      <c r="D63" s="787"/>
      <c r="E63" s="787"/>
      <c r="F63" s="787"/>
      <c r="G63" s="787"/>
      <c r="H63" s="787"/>
      <c r="I63" s="411"/>
      <c r="J63" s="710">
        <f t="shared" si="2"/>
        <v>0</v>
      </c>
      <c r="K63" s="788">
        <f>C63+J63</f>
        <v>0</v>
      </c>
    </row>
    <row r="64" spans="1:11" s="1399" customFormat="1" ht="12" customHeight="1" thickBot="1" x14ac:dyDescent="0.25">
      <c r="A64" s="1400" t="s">
        <v>303</v>
      </c>
      <c r="B64" s="1293" t="s">
        <v>306</v>
      </c>
      <c r="C64" s="1484">
        <f>'KV_9.1.3.sz.mell'!C64</f>
        <v>0</v>
      </c>
      <c r="D64" s="787"/>
      <c r="E64" s="787"/>
      <c r="F64" s="787"/>
      <c r="G64" s="787"/>
      <c r="H64" s="787"/>
      <c r="I64" s="411"/>
      <c r="J64" s="710">
        <f t="shared" si="2"/>
        <v>0</v>
      </c>
      <c r="K64" s="788">
        <f>C64+J64</f>
        <v>0</v>
      </c>
    </row>
    <row r="65" spans="1:11" s="1399" customFormat="1" ht="12" customHeight="1" thickBot="1" x14ac:dyDescent="0.3">
      <c r="A65" s="1311" t="s">
        <v>26</v>
      </c>
      <c r="B65" s="1284" t="s">
        <v>307</v>
      </c>
      <c r="C65" s="726">
        <f>'KV_9.1.3.sz.mell'!C65</f>
        <v>0</v>
      </c>
      <c r="D65" s="726">
        <f t="shared" ref="D65:K65" si="14">+D8+D15+D22+D29+D37+D49+D55+D60</f>
        <v>0</v>
      </c>
      <c r="E65" s="726">
        <f t="shared" si="14"/>
        <v>0</v>
      </c>
      <c r="F65" s="726">
        <f t="shared" si="14"/>
        <v>0</v>
      </c>
      <c r="G65" s="726">
        <f t="shared" si="14"/>
        <v>0</v>
      </c>
      <c r="H65" s="726">
        <f t="shared" si="14"/>
        <v>0</v>
      </c>
      <c r="I65" s="414">
        <f t="shared" si="14"/>
        <v>0</v>
      </c>
      <c r="J65" s="414">
        <f t="shared" si="14"/>
        <v>0</v>
      </c>
      <c r="K65" s="313">
        <f t="shared" si="14"/>
        <v>0</v>
      </c>
    </row>
    <row r="66" spans="1:11" s="1399" customFormat="1" ht="12" customHeight="1" thickBot="1" x14ac:dyDescent="0.25">
      <c r="A66" s="1403" t="s">
        <v>394</v>
      </c>
      <c r="B66" s="1292" t="s">
        <v>309</v>
      </c>
      <c r="C66" s="725">
        <f>'KV_9.1.3.sz.mell'!C66</f>
        <v>0</v>
      </c>
      <c r="D66" s="725">
        <f t="shared" ref="D66:K66" si="15">SUM(D67:D69)</f>
        <v>0</v>
      </c>
      <c r="E66" s="725">
        <f t="shared" si="15"/>
        <v>0</v>
      </c>
      <c r="F66" s="725">
        <f t="shared" si="15"/>
        <v>0</v>
      </c>
      <c r="G66" s="725">
        <f t="shared" si="15"/>
        <v>0</v>
      </c>
      <c r="H66" s="725">
        <f t="shared" si="15"/>
        <v>0</v>
      </c>
      <c r="I66" s="407">
        <f t="shared" si="15"/>
        <v>0</v>
      </c>
      <c r="J66" s="407">
        <f t="shared" si="15"/>
        <v>0</v>
      </c>
      <c r="K66" s="307">
        <f t="shared" si="15"/>
        <v>0</v>
      </c>
    </row>
    <row r="67" spans="1:11" s="1399" customFormat="1" ht="12" customHeight="1" x14ac:dyDescent="0.2">
      <c r="A67" s="1397" t="s">
        <v>337</v>
      </c>
      <c r="B67" s="1286" t="s">
        <v>310</v>
      </c>
      <c r="C67" s="1484">
        <f>'KV_9.1.3.sz.mell'!C67</f>
        <v>0</v>
      </c>
      <c r="D67" s="787"/>
      <c r="E67" s="787"/>
      <c r="F67" s="787"/>
      <c r="G67" s="787"/>
      <c r="H67" s="787"/>
      <c r="I67" s="411"/>
      <c r="J67" s="710">
        <f>D67+E67+F67+G67+H67+I67</f>
        <v>0</v>
      </c>
      <c r="K67" s="788">
        <f>C67+J67</f>
        <v>0</v>
      </c>
    </row>
    <row r="68" spans="1:11" s="1399" customFormat="1" ht="12" customHeight="1" x14ac:dyDescent="0.2">
      <c r="A68" s="1398" t="s">
        <v>346</v>
      </c>
      <c r="B68" s="1288" t="s">
        <v>311</v>
      </c>
      <c r="C68" s="1484">
        <f>'KV_9.1.3.sz.mell'!C68</f>
        <v>0</v>
      </c>
      <c r="D68" s="787"/>
      <c r="E68" s="787"/>
      <c r="F68" s="787"/>
      <c r="G68" s="787"/>
      <c r="H68" s="787"/>
      <c r="I68" s="411"/>
      <c r="J68" s="710">
        <f>D68+E68+F68+G68+H68+I68</f>
        <v>0</v>
      </c>
      <c r="K68" s="788">
        <f>C68+J68</f>
        <v>0</v>
      </c>
    </row>
    <row r="69" spans="1:11" s="1399" customFormat="1" ht="12" customHeight="1" thickBot="1" x14ac:dyDescent="0.25">
      <c r="A69" s="1401" t="s">
        <v>347</v>
      </c>
      <c r="B69" s="1404" t="s">
        <v>312</v>
      </c>
      <c r="C69" s="1487">
        <f>'KV_9.1.3.sz.mell'!C69</f>
        <v>0</v>
      </c>
      <c r="D69" s="794"/>
      <c r="E69" s="794"/>
      <c r="F69" s="794"/>
      <c r="G69" s="794"/>
      <c r="H69" s="794"/>
      <c r="I69" s="706"/>
      <c r="J69" s="707">
        <f>D69+E69+F69+G69+H69+I69</f>
        <v>0</v>
      </c>
      <c r="K69" s="795">
        <f>C69+J69</f>
        <v>0</v>
      </c>
    </row>
    <row r="70" spans="1:11" s="1399" customFormat="1" ht="12" customHeight="1" thickBot="1" x14ac:dyDescent="0.25">
      <c r="A70" s="1403" t="s">
        <v>313</v>
      </c>
      <c r="B70" s="1292" t="s">
        <v>314</v>
      </c>
      <c r="C70" s="407">
        <f>'KV_9.1.3.sz.mell'!C70</f>
        <v>0</v>
      </c>
      <c r="D70" s="407">
        <f t="shared" ref="D70:K70" si="16">SUM(D71:D74)</f>
        <v>0</v>
      </c>
      <c r="E70" s="407">
        <f t="shared" si="16"/>
        <v>0</v>
      </c>
      <c r="F70" s="407">
        <f t="shared" si="16"/>
        <v>0</v>
      </c>
      <c r="G70" s="407">
        <f t="shared" si="16"/>
        <v>0</v>
      </c>
      <c r="H70" s="407">
        <f t="shared" si="16"/>
        <v>0</v>
      </c>
      <c r="I70" s="407">
        <f t="shared" si="16"/>
        <v>0</v>
      </c>
      <c r="J70" s="407">
        <f t="shared" si="16"/>
        <v>0</v>
      </c>
      <c r="K70" s="307">
        <f t="shared" si="16"/>
        <v>0</v>
      </c>
    </row>
    <row r="71" spans="1:11" s="1399" customFormat="1" ht="12" customHeight="1" x14ac:dyDescent="0.2">
      <c r="A71" s="1397" t="s">
        <v>149</v>
      </c>
      <c r="B71" s="1299" t="s">
        <v>315</v>
      </c>
      <c r="C71" s="710">
        <f>'KV_9.1.3.sz.mell'!C71</f>
        <v>0</v>
      </c>
      <c r="D71" s="411"/>
      <c r="E71" s="411"/>
      <c r="F71" s="411"/>
      <c r="G71" s="411"/>
      <c r="H71" s="411"/>
      <c r="I71" s="411"/>
      <c r="J71" s="710">
        <f>D71+E71+F71+G71+H71+I71</f>
        <v>0</v>
      </c>
      <c r="K71" s="788">
        <f>C71+J71</f>
        <v>0</v>
      </c>
    </row>
    <row r="72" spans="1:11" s="1399" customFormat="1" ht="12" customHeight="1" x14ac:dyDescent="0.2">
      <c r="A72" s="1398" t="s">
        <v>150</v>
      </c>
      <c r="B72" s="1299" t="s">
        <v>571</v>
      </c>
      <c r="C72" s="710">
        <f>'KV_9.1.3.sz.mell'!C72</f>
        <v>0</v>
      </c>
      <c r="D72" s="411"/>
      <c r="E72" s="411"/>
      <c r="F72" s="411"/>
      <c r="G72" s="411"/>
      <c r="H72" s="411"/>
      <c r="I72" s="411"/>
      <c r="J72" s="710">
        <f>D72+E72+F72+G72+H72+I72</f>
        <v>0</v>
      </c>
      <c r="K72" s="788">
        <f>C72+J72</f>
        <v>0</v>
      </c>
    </row>
    <row r="73" spans="1:11" s="1399" customFormat="1" ht="12" customHeight="1" x14ac:dyDescent="0.2">
      <c r="A73" s="1398" t="s">
        <v>338</v>
      </c>
      <c r="B73" s="1299" t="s">
        <v>316</v>
      </c>
      <c r="C73" s="710">
        <f>'KV_9.1.3.sz.mell'!C73</f>
        <v>0</v>
      </c>
      <c r="D73" s="411"/>
      <c r="E73" s="411"/>
      <c r="F73" s="411"/>
      <c r="G73" s="411"/>
      <c r="H73" s="411"/>
      <c r="I73" s="411"/>
      <c r="J73" s="710">
        <f>D73+E73+F73+G73+H73+I73</f>
        <v>0</v>
      </c>
      <c r="K73" s="788">
        <f>C73+J73</f>
        <v>0</v>
      </c>
    </row>
    <row r="74" spans="1:11" s="1399" customFormat="1" ht="12" customHeight="1" thickBot="1" x14ac:dyDescent="0.3">
      <c r="A74" s="1400" t="s">
        <v>339</v>
      </c>
      <c r="B74" s="1300" t="s">
        <v>572</v>
      </c>
      <c r="C74" s="710">
        <f>'KV_9.1.3.sz.mell'!C74</f>
        <v>0</v>
      </c>
      <c r="D74" s="411"/>
      <c r="E74" s="411"/>
      <c r="F74" s="411"/>
      <c r="G74" s="411"/>
      <c r="H74" s="411"/>
      <c r="I74" s="411"/>
      <c r="J74" s="710">
        <f>D74+E74+F74+G74+H74+I74</f>
        <v>0</v>
      </c>
      <c r="K74" s="788">
        <f>C74+J74</f>
        <v>0</v>
      </c>
    </row>
    <row r="75" spans="1:11" s="1399" customFormat="1" ht="12" customHeight="1" thickBot="1" x14ac:dyDescent="0.25">
      <c r="A75" s="1403" t="s">
        <v>317</v>
      </c>
      <c r="B75" s="1292" t="s">
        <v>318</v>
      </c>
      <c r="C75" s="407">
        <f>'KV_9.1.3.sz.mell'!C75</f>
        <v>0</v>
      </c>
      <c r="D75" s="407">
        <f t="shared" ref="D75:K75" si="17">SUM(D76:D77)</f>
        <v>0</v>
      </c>
      <c r="E75" s="407">
        <f t="shared" si="17"/>
        <v>0</v>
      </c>
      <c r="F75" s="407">
        <f t="shared" si="17"/>
        <v>0</v>
      </c>
      <c r="G75" s="407">
        <f t="shared" si="17"/>
        <v>0</v>
      </c>
      <c r="H75" s="407">
        <f t="shared" si="17"/>
        <v>0</v>
      </c>
      <c r="I75" s="407">
        <f t="shared" si="17"/>
        <v>0</v>
      </c>
      <c r="J75" s="407">
        <f t="shared" si="17"/>
        <v>0</v>
      </c>
      <c r="K75" s="307">
        <f t="shared" si="17"/>
        <v>0</v>
      </c>
    </row>
    <row r="76" spans="1:11" s="1399" customFormat="1" ht="12" customHeight="1" x14ac:dyDescent="0.2">
      <c r="A76" s="1397" t="s">
        <v>340</v>
      </c>
      <c r="B76" s="1286" t="s">
        <v>319</v>
      </c>
      <c r="C76" s="710">
        <f>'KV_9.1.3.sz.mell'!C76</f>
        <v>0</v>
      </c>
      <c r="D76" s="411"/>
      <c r="E76" s="411"/>
      <c r="F76" s="411"/>
      <c r="G76" s="411"/>
      <c r="H76" s="411"/>
      <c r="I76" s="411"/>
      <c r="J76" s="710">
        <f>D76+E76+F76+G76+H76+I76</f>
        <v>0</v>
      </c>
      <c r="K76" s="788">
        <f>C76+J76</f>
        <v>0</v>
      </c>
    </row>
    <row r="77" spans="1:11" s="1399" customFormat="1" ht="12" customHeight="1" thickBot="1" x14ac:dyDescent="0.25">
      <c r="A77" s="1400" t="s">
        <v>341</v>
      </c>
      <c r="B77" s="1293" t="s">
        <v>320</v>
      </c>
      <c r="C77" s="710">
        <f>'KV_9.1.3.sz.mell'!C77</f>
        <v>0</v>
      </c>
      <c r="D77" s="411"/>
      <c r="E77" s="411"/>
      <c r="F77" s="411"/>
      <c r="G77" s="411"/>
      <c r="H77" s="411"/>
      <c r="I77" s="411"/>
      <c r="J77" s="710">
        <f>D77+E77+F77+G77+H77+I77</f>
        <v>0</v>
      </c>
      <c r="K77" s="788">
        <f>C77+J77</f>
        <v>0</v>
      </c>
    </row>
    <row r="78" spans="1:11" s="75" customFormat="1" ht="12" customHeight="1" thickBot="1" x14ac:dyDescent="0.25">
      <c r="A78" s="1403" t="s">
        <v>321</v>
      </c>
      <c r="B78" s="1292" t="s">
        <v>322</v>
      </c>
      <c r="C78" s="407">
        <f>'KV_9.1.3.sz.mell'!C78</f>
        <v>0</v>
      </c>
      <c r="D78" s="407">
        <f t="shared" ref="D78:K78" si="18">SUM(D79:D81)</f>
        <v>0</v>
      </c>
      <c r="E78" s="407">
        <f t="shared" si="18"/>
        <v>0</v>
      </c>
      <c r="F78" s="407">
        <f t="shared" si="18"/>
        <v>0</v>
      </c>
      <c r="G78" s="407">
        <f t="shared" si="18"/>
        <v>0</v>
      </c>
      <c r="H78" s="407">
        <f t="shared" si="18"/>
        <v>0</v>
      </c>
      <c r="I78" s="407">
        <f t="shared" si="18"/>
        <v>0</v>
      </c>
      <c r="J78" s="407">
        <f t="shared" si="18"/>
        <v>0</v>
      </c>
      <c r="K78" s="307">
        <f t="shared" si="18"/>
        <v>0</v>
      </c>
    </row>
    <row r="79" spans="1:11" s="1399" customFormat="1" ht="12" customHeight="1" x14ac:dyDescent="0.2">
      <c r="A79" s="1397" t="s">
        <v>342</v>
      </c>
      <c r="B79" s="1286" t="s">
        <v>323</v>
      </c>
      <c r="C79" s="710">
        <f>'KV_9.1.3.sz.mell'!C79</f>
        <v>0</v>
      </c>
      <c r="D79" s="411"/>
      <c r="E79" s="411"/>
      <c r="F79" s="411"/>
      <c r="G79" s="411"/>
      <c r="H79" s="411"/>
      <c r="I79" s="411"/>
      <c r="J79" s="710">
        <f>D79+E79+F79+G79+H79+I79</f>
        <v>0</v>
      </c>
      <c r="K79" s="788">
        <f>C79+J79</f>
        <v>0</v>
      </c>
    </row>
    <row r="80" spans="1:11" s="1399" customFormat="1" ht="12" customHeight="1" x14ac:dyDescent="0.2">
      <c r="A80" s="1398" t="s">
        <v>343</v>
      </c>
      <c r="B80" s="1288" t="s">
        <v>324</v>
      </c>
      <c r="C80" s="710">
        <f>'KV_9.1.3.sz.mell'!C80</f>
        <v>0</v>
      </c>
      <c r="D80" s="411"/>
      <c r="E80" s="411"/>
      <c r="F80" s="411"/>
      <c r="G80" s="411"/>
      <c r="H80" s="411"/>
      <c r="I80" s="411"/>
      <c r="J80" s="710">
        <f>D80+E80+F80+G80+H80+I80</f>
        <v>0</v>
      </c>
      <c r="K80" s="788">
        <f>C80+J80</f>
        <v>0</v>
      </c>
    </row>
    <row r="81" spans="1:11" s="1399" customFormat="1" ht="12" customHeight="1" thickBot="1" x14ac:dyDescent="0.3">
      <c r="A81" s="1400" t="s">
        <v>344</v>
      </c>
      <c r="B81" s="1405" t="s">
        <v>764</v>
      </c>
      <c r="C81" s="710">
        <f>'KV_9.1.3.sz.mell'!C81</f>
        <v>0</v>
      </c>
      <c r="D81" s="411"/>
      <c r="E81" s="411"/>
      <c r="F81" s="411"/>
      <c r="G81" s="411"/>
      <c r="H81" s="411"/>
      <c r="I81" s="411"/>
      <c r="J81" s="710">
        <f>D81+E81+F81+G81+H81+I81</f>
        <v>0</v>
      </c>
      <c r="K81" s="788">
        <f>C81+J81</f>
        <v>0</v>
      </c>
    </row>
    <row r="82" spans="1:11" s="1399" customFormat="1" ht="12" customHeight="1" thickBot="1" x14ac:dyDescent="0.25">
      <c r="A82" s="1403" t="s">
        <v>325</v>
      </c>
      <c r="B82" s="1292" t="s">
        <v>345</v>
      </c>
      <c r="C82" s="407">
        <f>'KV_9.1.3.sz.mell'!C82</f>
        <v>0</v>
      </c>
      <c r="D82" s="407">
        <f t="shared" ref="D82:K82" si="19">SUM(D83:D86)</f>
        <v>0</v>
      </c>
      <c r="E82" s="407">
        <f t="shared" si="19"/>
        <v>0</v>
      </c>
      <c r="F82" s="407">
        <f t="shared" si="19"/>
        <v>0</v>
      </c>
      <c r="G82" s="407">
        <f t="shared" si="19"/>
        <v>0</v>
      </c>
      <c r="H82" s="407">
        <f t="shared" si="19"/>
        <v>0</v>
      </c>
      <c r="I82" s="407">
        <f t="shared" si="19"/>
        <v>0</v>
      </c>
      <c r="J82" s="407">
        <f t="shared" si="19"/>
        <v>0</v>
      </c>
      <c r="K82" s="307">
        <f t="shared" si="19"/>
        <v>0</v>
      </c>
    </row>
    <row r="83" spans="1:11" s="1399" customFormat="1" ht="12" customHeight="1" x14ac:dyDescent="0.2">
      <c r="A83" s="1406" t="s">
        <v>326</v>
      </c>
      <c r="B83" s="1286" t="s">
        <v>327</v>
      </c>
      <c r="C83" s="710">
        <f>'KV_9.1.3.sz.mell'!C83</f>
        <v>0</v>
      </c>
      <c r="D83" s="411"/>
      <c r="E83" s="411"/>
      <c r="F83" s="411"/>
      <c r="G83" s="411"/>
      <c r="H83" s="411"/>
      <c r="I83" s="411"/>
      <c r="J83" s="710">
        <f t="shared" ref="J83:J88" si="20">D83+E83+F83+G83+H83+I83</f>
        <v>0</v>
      </c>
      <c r="K83" s="788">
        <f t="shared" ref="K83:K88" si="21">C83+J83</f>
        <v>0</v>
      </c>
    </row>
    <row r="84" spans="1:11" s="1399" customFormat="1" ht="12" customHeight="1" x14ac:dyDescent="0.2">
      <c r="A84" s="1407" t="s">
        <v>328</v>
      </c>
      <c r="B84" s="1288" t="s">
        <v>329</v>
      </c>
      <c r="C84" s="710">
        <f>'KV_9.1.3.sz.mell'!C84</f>
        <v>0</v>
      </c>
      <c r="D84" s="411"/>
      <c r="E84" s="411"/>
      <c r="F84" s="411"/>
      <c r="G84" s="411"/>
      <c r="H84" s="411"/>
      <c r="I84" s="411"/>
      <c r="J84" s="710">
        <f t="shared" si="20"/>
        <v>0</v>
      </c>
      <c r="K84" s="788">
        <f t="shared" si="21"/>
        <v>0</v>
      </c>
    </row>
    <row r="85" spans="1:11" s="1399" customFormat="1" ht="12" customHeight="1" x14ac:dyDescent="0.2">
      <c r="A85" s="1407" t="s">
        <v>330</v>
      </c>
      <c r="B85" s="1288" t="s">
        <v>331</v>
      </c>
      <c r="C85" s="710">
        <f>'KV_9.1.3.sz.mell'!C85</f>
        <v>0</v>
      </c>
      <c r="D85" s="411"/>
      <c r="E85" s="411"/>
      <c r="F85" s="411"/>
      <c r="G85" s="411"/>
      <c r="H85" s="411"/>
      <c r="I85" s="411"/>
      <c r="J85" s="710">
        <f t="shared" si="20"/>
        <v>0</v>
      </c>
      <c r="K85" s="788">
        <f t="shared" si="21"/>
        <v>0</v>
      </c>
    </row>
    <row r="86" spans="1:11" s="75" customFormat="1" ht="12" customHeight="1" thickBot="1" x14ac:dyDescent="0.25">
      <c r="A86" s="1408" t="s">
        <v>332</v>
      </c>
      <c r="B86" s="1293" t="s">
        <v>333</v>
      </c>
      <c r="C86" s="710">
        <f>'KV_9.1.3.sz.mell'!C86</f>
        <v>0</v>
      </c>
      <c r="D86" s="411"/>
      <c r="E86" s="411"/>
      <c r="F86" s="411"/>
      <c r="G86" s="411"/>
      <c r="H86" s="411"/>
      <c r="I86" s="411"/>
      <c r="J86" s="710">
        <f t="shared" si="20"/>
        <v>0</v>
      </c>
      <c r="K86" s="788">
        <f t="shared" si="21"/>
        <v>0</v>
      </c>
    </row>
    <row r="87" spans="1:11" s="75" customFormat="1" ht="12" customHeight="1" thickBot="1" x14ac:dyDescent="0.25">
      <c r="A87" s="1403" t="s">
        <v>334</v>
      </c>
      <c r="B87" s="1292" t="s">
        <v>475</v>
      </c>
      <c r="C87" s="407">
        <f>'KV_9.1.3.sz.mell'!C87</f>
        <v>0</v>
      </c>
      <c r="D87" s="475"/>
      <c r="E87" s="475"/>
      <c r="F87" s="475"/>
      <c r="G87" s="475"/>
      <c r="H87" s="475"/>
      <c r="I87" s="475"/>
      <c r="J87" s="407">
        <f t="shared" si="20"/>
        <v>0</v>
      </c>
      <c r="K87" s="307">
        <f t="shared" si="21"/>
        <v>0</v>
      </c>
    </row>
    <row r="88" spans="1:11" s="75" customFormat="1" ht="12" customHeight="1" thickBot="1" x14ac:dyDescent="0.25">
      <c r="A88" s="1403" t="s">
        <v>507</v>
      </c>
      <c r="B88" s="1292" t="s">
        <v>335</v>
      </c>
      <c r="C88" s="407">
        <f>'KV_9.1.3.sz.mell'!C88</f>
        <v>0</v>
      </c>
      <c r="D88" s="475"/>
      <c r="E88" s="475"/>
      <c r="F88" s="475"/>
      <c r="G88" s="475"/>
      <c r="H88" s="475"/>
      <c r="I88" s="475"/>
      <c r="J88" s="407">
        <f t="shared" si="20"/>
        <v>0</v>
      </c>
      <c r="K88" s="307">
        <f t="shared" si="21"/>
        <v>0</v>
      </c>
    </row>
    <row r="89" spans="1:11" s="75" customFormat="1" ht="12" customHeight="1" thickBot="1" x14ac:dyDescent="0.25">
      <c r="A89" s="1403" t="s">
        <v>508</v>
      </c>
      <c r="B89" s="1292" t="s">
        <v>478</v>
      </c>
      <c r="C89" s="414">
        <f>'KV_9.1.3.sz.mell'!C89</f>
        <v>0</v>
      </c>
      <c r="D89" s="414">
        <f t="shared" ref="D89:K89" si="22">+D66+D70+D75+D78+D82+D88+D87</f>
        <v>0</v>
      </c>
      <c r="E89" s="414">
        <f t="shared" si="22"/>
        <v>0</v>
      </c>
      <c r="F89" s="414">
        <f t="shared" si="22"/>
        <v>0</v>
      </c>
      <c r="G89" s="414">
        <f t="shared" si="22"/>
        <v>0</v>
      </c>
      <c r="H89" s="414">
        <f t="shared" si="22"/>
        <v>0</v>
      </c>
      <c r="I89" s="414">
        <f t="shared" si="22"/>
        <v>0</v>
      </c>
      <c r="J89" s="414">
        <f t="shared" si="22"/>
        <v>0</v>
      </c>
      <c r="K89" s="313">
        <f t="shared" si="22"/>
        <v>0</v>
      </c>
    </row>
    <row r="90" spans="1:11" s="75" customFormat="1" ht="12" customHeight="1" thickBot="1" x14ac:dyDescent="0.25">
      <c r="A90" s="1409" t="s">
        <v>509</v>
      </c>
      <c r="B90" s="1305" t="s">
        <v>510</v>
      </c>
      <c r="C90" s="414">
        <f>'KV_9.1.3.sz.mell'!C90</f>
        <v>0</v>
      </c>
      <c r="D90" s="414">
        <f t="shared" ref="D90:K90" si="23">+D65+D89</f>
        <v>0</v>
      </c>
      <c r="E90" s="414">
        <f t="shared" si="23"/>
        <v>0</v>
      </c>
      <c r="F90" s="414">
        <f t="shared" si="23"/>
        <v>0</v>
      </c>
      <c r="G90" s="414">
        <f t="shared" si="23"/>
        <v>0</v>
      </c>
      <c r="H90" s="414">
        <f t="shared" si="23"/>
        <v>0</v>
      </c>
      <c r="I90" s="414">
        <f t="shared" si="23"/>
        <v>0</v>
      </c>
      <c r="J90" s="414">
        <f t="shared" si="23"/>
        <v>0</v>
      </c>
      <c r="K90" s="313">
        <f t="shared" si="23"/>
        <v>0</v>
      </c>
    </row>
    <row r="91" spans="1:11" s="1399" customFormat="1" ht="15.15" customHeight="1" thickBot="1" x14ac:dyDescent="0.3">
      <c r="A91" s="1410"/>
      <c r="B91" s="1411"/>
      <c r="C91" s="372"/>
      <c r="D91" s="372"/>
      <c r="E91" s="372"/>
      <c r="F91" s="372"/>
      <c r="G91" s="372"/>
    </row>
    <row r="92" spans="1:11" s="1396" customFormat="1" ht="16.5" customHeight="1" thickBot="1" x14ac:dyDescent="0.3">
      <c r="A92" s="1726" t="s">
        <v>57</v>
      </c>
      <c r="B92" s="1727"/>
      <c r="C92" s="1727"/>
      <c r="D92" s="1727"/>
      <c r="E92" s="1727"/>
      <c r="F92" s="1727"/>
      <c r="G92" s="1727"/>
      <c r="H92" s="1727"/>
      <c r="I92" s="1727"/>
      <c r="J92" s="1727"/>
      <c r="K92" s="1728"/>
    </row>
    <row r="93" spans="1:11" s="1412" customFormat="1" ht="12" customHeight="1" thickBot="1" x14ac:dyDescent="0.3">
      <c r="A93" s="1281" t="s">
        <v>18</v>
      </c>
      <c r="B93" s="1313" t="s">
        <v>514</v>
      </c>
      <c r="C93" s="797">
        <f>'KV_9.1.3.sz.mell'!C93</f>
        <v>0</v>
      </c>
      <c r="D93" s="797">
        <f t="shared" ref="D93:K93" si="24">+D94+D95+D96+D97+D98+D111</f>
        <v>0</v>
      </c>
      <c r="E93" s="797">
        <f t="shared" si="24"/>
        <v>0</v>
      </c>
      <c r="F93" s="797">
        <f t="shared" si="24"/>
        <v>0</v>
      </c>
      <c r="G93" s="797">
        <f t="shared" si="24"/>
        <v>0</v>
      </c>
      <c r="H93" s="797">
        <f t="shared" si="24"/>
        <v>0</v>
      </c>
      <c r="I93" s="406">
        <f t="shared" si="24"/>
        <v>0</v>
      </c>
      <c r="J93" s="406">
        <f t="shared" si="24"/>
        <v>0</v>
      </c>
      <c r="K93" s="306">
        <f t="shared" si="24"/>
        <v>0</v>
      </c>
    </row>
    <row r="94" spans="1:11" ht="12" customHeight="1" x14ac:dyDescent="0.25">
      <c r="A94" s="1413" t="s">
        <v>98</v>
      </c>
      <c r="B94" s="1261" t="s">
        <v>49</v>
      </c>
      <c r="C94" s="1488">
        <f>'KV_9.1.3.sz.mell'!C94</f>
        <v>0</v>
      </c>
      <c r="D94" s="798"/>
      <c r="E94" s="798"/>
      <c r="F94" s="798"/>
      <c r="G94" s="798"/>
      <c r="H94" s="798"/>
      <c r="I94" s="508"/>
      <c r="J94" s="715">
        <f t="shared" ref="J94:J113" si="25">D94+E94+F94+G94+H94+I94</f>
        <v>0</v>
      </c>
      <c r="K94" s="799">
        <f t="shared" ref="K94:K113" si="26">C94+J94</f>
        <v>0</v>
      </c>
    </row>
    <row r="95" spans="1:11" ht="12" customHeight="1" x14ac:dyDescent="0.25">
      <c r="A95" s="1398" t="s">
        <v>99</v>
      </c>
      <c r="B95" s="1263" t="s">
        <v>183</v>
      </c>
      <c r="C95" s="717">
        <f>'KV_9.1.3.sz.mell'!C95</f>
        <v>0</v>
      </c>
      <c r="D95" s="408"/>
      <c r="E95" s="408"/>
      <c r="F95" s="408"/>
      <c r="G95" s="408"/>
      <c r="H95" s="408"/>
      <c r="I95" s="408"/>
      <c r="J95" s="717">
        <f t="shared" si="25"/>
        <v>0</v>
      </c>
      <c r="K95" s="785">
        <f t="shared" si="26"/>
        <v>0</v>
      </c>
    </row>
    <row r="96" spans="1:11" ht="12" customHeight="1" x14ac:dyDescent="0.25">
      <c r="A96" s="1398" t="s">
        <v>100</v>
      </c>
      <c r="B96" s="1263" t="s">
        <v>140</v>
      </c>
      <c r="C96" s="719">
        <f>'KV_9.1.3.sz.mell'!C96</f>
        <v>0</v>
      </c>
      <c r="D96" s="410"/>
      <c r="E96" s="410"/>
      <c r="F96" s="410"/>
      <c r="G96" s="410"/>
      <c r="H96" s="408"/>
      <c r="I96" s="410"/>
      <c r="J96" s="719">
        <f t="shared" si="25"/>
        <v>0</v>
      </c>
      <c r="K96" s="786">
        <f t="shared" si="26"/>
        <v>0</v>
      </c>
    </row>
    <row r="97" spans="1:11" ht="12" customHeight="1" x14ac:dyDescent="0.25">
      <c r="A97" s="1398" t="s">
        <v>101</v>
      </c>
      <c r="B97" s="1315" t="s">
        <v>184</v>
      </c>
      <c r="C97" s="719">
        <f>'KV_9.1.3.sz.mell'!C97</f>
        <v>0</v>
      </c>
      <c r="D97" s="410"/>
      <c r="E97" s="410"/>
      <c r="F97" s="410"/>
      <c r="G97" s="410"/>
      <c r="H97" s="410"/>
      <c r="I97" s="410"/>
      <c r="J97" s="719">
        <f t="shared" si="25"/>
        <v>0</v>
      </c>
      <c r="K97" s="786">
        <f t="shared" si="26"/>
        <v>0</v>
      </c>
    </row>
    <row r="98" spans="1:11" ht="12" customHeight="1" x14ac:dyDescent="0.25">
      <c r="A98" s="1398" t="s">
        <v>112</v>
      </c>
      <c r="B98" s="1316" t="s">
        <v>185</v>
      </c>
      <c r="C98" s="719">
        <f>'KV_9.1.3.sz.mell'!C98</f>
        <v>0</v>
      </c>
      <c r="D98" s="410"/>
      <c r="E98" s="410"/>
      <c r="F98" s="410"/>
      <c r="G98" s="410"/>
      <c r="H98" s="410"/>
      <c r="I98" s="410"/>
      <c r="J98" s="719">
        <f t="shared" si="25"/>
        <v>0</v>
      </c>
      <c r="K98" s="786">
        <f t="shared" si="26"/>
        <v>0</v>
      </c>
    </row>
    <row r="99" spans="1:11" ht="12" customHeight="1" x14ac:dyDescent="0.25">
      <c r="A99" s="1398" t="s">
        <v>102</v>
      </c>
      <c r="B99" s="1263" t="s">
        <v>511</v>
      </c>
      <c r="C99" s="719">
        <f>'KV_9.1.3.sz.mell'!C99</f>
        <v>0</v>
      </c>
      <c r="D99" s="410"/>
      <c r="E99" s="410"/>
      <c r="F99" s="410"/>
      <c r="G99" s="410"/>
      <c r="H99" s="410"/>
      <c r="I99" s="410"/>
      <c r="J99" s="719">
        <f t="shared" si="25"/>
        <v>0</v>
      </c>
      <c r="K99" s="786">
        <f t="shared" si="26"/>
        <v>0</v>
      </c>
    </row>
    <row r="100" spans="1:11" ht="12" customHeight="1" x14ac:dyDescent="0.2">
      <c r="A100" s="1398" t="s">
        <v>103</v>
      </c>
      <c r="B100" s="1318" t="s">
        <v>441</v>
      </c>
      <c r="C100" s="719">
        <f>'KV_9.1.3.sz.mell'!C100</f>
        <v>0</v>
      </c>
      <c r="D100" s="410"/>
      <c r="E100" s="410"/>
      <c r="F100" s="410"/>
      <c r="G100" s="410"/>
      <c r="H100" s="410"/>
      <c r="I100" s="410"/>
      <c r="J100" s="719">
        <f t="shared" si="25"/>
        <v>0</v>
      </c>
      <c r="K100" s="786">
        <f t="shared" si="26"/>
        <v>0</v>
      </c>
    </row>
    <row r="101" spans="1:11" ht="12" customHeight="1" x14ac:dyDescent="0.2">
      <c r="A101" s="1398" t="s">
        <v>113</v>
      </c>
      <c r="B101" s="1318" t="s">
        <v>440</v>
      </c>
      <c r="C101" s="719">
        <f>'KV_9.1.3.sz.mell'!C101</f>
        <v>0</v>
      </c>
      <c r="D101" s="410"/>
      <c r="E101" s="410"/>
      <c r="F101" s="410"/>
      <c r="G101" s="410"/>
      <c r="H101" s="410"/>
      <c r="I101" s="410"/>
      <c r="J101" s="719">
        <f t="shared" si="25"/>
        <v>0</v>
      </c>
      <c r="K101" s="786">
        <f t="shared" si="26"/>
        <v>0</v>
      </c>
    </row>
    <row r="102" spans="1:11" ht="12" customHeight="1" x14ac:dyDescent="0.2">
      <c r="A102" s="1398" t="s">
        <v>114</v>
      </c>
      <c r="B102" s="1318" t="s">
        <v>351</v>
      </c>
      <c r="C102" s="719">
        <f>'KV_9.1.3.sz.mell'!C102</f>
        <v>0</v>
      </c>
      <c r="D102" s="410"/>
      <c r="E102" s="410"/>
      <c r="F102" s="410"/>
      <c r="G102" s="410"/>
      <c r="H102" s="410"/>
      <c r="I102" s="410"/>
      <c r="J102" s="719">
        <f t="shared" si="25"/>
        <v>0</v>
      </c>
      <c r="K102" s="786">
        <f t="shared" si="26"/>
        <v>0</v>
      </c>
    </row>
    <row r="103" spans="1:11" ht="12" customHeight="1" x14ac:dyDescent="0.25">
      <c r="A103" s="1398" t="s">
        <v>115</v>
      </c>
      <c r="B103" s="1319" t="s">
        <v>352</v>
      </c>
      <c r="C103" s="719">
        <f>'KV_9.1.3.sz.mell'!C103</f>
        <v>0</v>
      </c>
      <c r="D103" s="410"/>
      <c r="E103" s="410"/>
      <c r="F103" s="410"/>
      <c r="G103" s="410"/>
      <c r="H103" s="410"/>
      <c r="I103" s="410"/>
      <c r="J103" s="719">
        <f t="shared" si="25"/>
        <v>0</v>
      </c>
      <c r="K103" s="786">
        <f t="shared" si="26"/>
        <v>0</v>
      </c>
    </row>
    <row r="104" spans="1:11" ht="12" customHeight="1" x14ac:dyDescent="0.25">
      <c r="A104" s="1398" t="s">
        <v>116</v>
      </c>
      <c r="B104" s="1319" t="s">
        <v>353</v>
      </c>
      <c r="C104" s="719">
        <f>'KV_9.1.3.sz.mell'!C104</f>
        <v>0</v>
      </c>
      <c r="D104" s="410"/>
      <c r="E104" s="410"/>
      <c r="F104" s="410"/>
      <c r="G104" s="410"/>
      <c r="H104" s="410"/>
      <c r="I104" s="410"/>
      <c r="J104" s="719">
        <f t="shared" si="25"/>
        <v>0</v>
      </c>
      <c r="K104" s="786">
        <f t="shared" si="26"/>
        <v>0</v>
      </c>
    </row>
    <row r="105" spans="1:11" ht="12" customHeight="1" x14ac:dyDescent="0.2">
      <c r="A105" s="1398" t="s">
        <v>118</v>
      </c>
      <c r="B105" s="1318" t="s">
        <v>354</v>
      </c>
      <c r="C105" s="719">
        <f>'KV_9.1.3.sz.mell'!C105</f>
        <v>0</v>
      </c>
      <c r="D105" s="410"/>
      <c r="E105" s="410"/>
      <c r="F105" s="410"/>
      <c r="G105" s="410"/>
      <c r="H105" s="410"/>
      <c r="I105" s="410"/>
      <c r="J105" s="719">
        <f t="shared" si="25"/>
        <v>0</v>
      </c>
      <c r="K105" s="786">
        <f t="shared" si="26"/>
        <v>0</v>
      </c>
    </row>
    <row r="106" spans="1:11" ht="12" customHeight="1" x14ac:dyDescent="0.2">
      <c r="A106" s="1398" t="s">
        <v>186</v>
      </c>
      <c r="B106" s="1318" t="s">
        <v>355</v>
      </c>
      <c r="C106" s="719">
        <f>'KV_9.1.3.sz.mell'!C106</f>
        <v>0</v>
      </c>
      <c r="D106" s="410"/>
      <c r="E106" s="410"/>
      <c r="F106" s="410"/>
      <c r="G106" s="410"/>
      <c r="H106" s="410"/>
      <c r="I106" s="410"/>
      <c r="J106" s="719">
        <f t="shared" si="25"/>
        <v>0</v>
      </c>
      <c r="K106" s="786">
        <f t="shared" si="26"/>
        <v>0</v>
      </c>
    </row>
    <row r="107" spans="1:11" ht="12" customHeight="1" x14ac:dyDescent="0.25">
      <c r="A107" s="1398" t="s">
        <v>349</v>
      </c>
      <c r="B107" s="1319" t="s">
        <v>356</v>
      </c>
      <c r="C107" s="719">
        <f>'KV_9.1.3.sz.mell'!C107</f>
        <v>0</v>
      </c>
      <c r="D107" s="410"/>
      <c r="E107" s="410"/>
      <c r="F107" s="410"/>
      <c r="G107" s="410"/>
      <c r="H107" s="410"/>
      <c r="I107" s="410"/>
      <c r="J107" s="719">
        <f t="shared" si="25"/>
        <v>0</v>
      </c>
      <c r="K107" s="786">
        <f t="shared" si="26"/>
        <v>0</v>
      </c>
    </row>
    <row r="108" spans="1:11" ht="12" customHeight="1" x14ac:dyDescent="0.25">
      <c r="A108" s="1414" t="s">
        <v>350</v>
      </c>
      <c r="B108" s="1317" t="s">
        <v>357</v>
      </c>
      <c r="C108" s="719">
        <f>'KV_9.1.3.sz.mell'!C108</f>
        <v>0</v>
      </c>
      <c r="D108" s="410"/>
      <c r="E108" s="410"/>
      <c r="F108" s="410"/>
      <c r="G108" s="410"/>
      <c r="H108" s="410"/>
      <c r="I108" s="410"/>
      <c r="J108" s="719">
        <f t="shared" si="25"/>
        <v>0</v>
      </c>
      <c r="K108" s="786">
        <f t="shared" si="26"/>
        <v>0</v>
      </c>
    </row>
    <row r="109" spans="1:11" ht="12" customHeight="1" x14ac:dyDescent="0.25">
      <c r="A109" s="1398" t="s">
        <v>438</v>
      </c>
      <c r="B109" s="1317" t="s">
        <v>358</v>
      </c>
      <c r="C109" s="719">
        <f>'KV_9.1.3.sz.mell'!C109</f>
        <v>0</v>
      </c>
      <c r="D109" s="410"/>
      <c r="E109" s="410"/>
      <c r="F109" s="410"/>
      <c r="G109" s="410"/>
      <c r="H109" s="410"/>
      <c r="I109" s="410"/>
      <c r="J109" s="719">
        <f t="shared" si="25"/>
        <v>0</v>
      </c>
      <c r="K109" s="786">
        <f t="shared" si="26"/>
        <v>0</v>
      </c>
    </row>
    <row r="110" spans="1:11" ht="12" customHeight="1" x14ac:dyDescent="0.25">
      <c r="A110" s="1398" t="s">
        <v>439</v>
      </c>
      <c r="B110" s="1319" t="s">
        <v>359</v>
      </c>
      <c r="C110" s="717">
        <f>'KV_9.1.3.sz.mell'!C110</f>
        <v>0</v>
      </c>
      <c r="D110" s="408"/>
      <c r="E110" s="408"/>
      <c r="F110" s="408"/>
      <c r="G110" s="408"/>
      <c r="H110" s="408"/>
      <c r="I110" s="408"/>
      <c r="J110" s="717">
        <f t="shared" si="25"/>
        <v>0</v>
      </c>
      <c r="K110" s="785">
        <f t="shared" si="26"/>
        <v>0</v>
      </c>
    </row>
    <row r="111" spans="1:11" ht="12" customHeight="1" x14ac:dyDescent="0.25">
      <c r="A111" s="1398" t="s">
        <v>443</v>
      </c>
      <c r="B111" s="1315" t="s">
        <v>50</v>
      </c>
      <c r="C111" s="717">
        <f>'KV_9.1.3.sz.mell'!C111</f>
        <v>0</v>
      </c>
      <c r="D111" s="408"/>
      <c r="E111" s="408"/>
      <c r="F111" s="408"/>
      <c r="G111" s="408"/>
      <c r="H111" s="408"/>
      <c r="I111" s="408"/>
      <c r="J111" s="717">
        <f t="shared" si="25"/>
        <v>0</v>
      </c>
      <c r="K111" s="785">
        <f t="shared" si="26"/>
        <v>0</v>
      </c>
    </row>
    <row r="112" spans="1:11" ht="12" customHeight="1" x14ac:dyDescent="0.25">
      <c r="A112" s="1400" t="s">
        <v>444</v>
      </c>
      <c r="B112" s="1263" t="s">
        <v>512</v>
      </c>
      <c r="C112" s="719">
        <f>'KV_9.1.3.sz.mell'!C112</f>
        <v>0</v>
      </c>
      <c r="D112" s="410"/>
      <c r="E112" s="410"/>
      <c r="F112" s="410"/>
      <c r="G112" s="410"/>
      <c r="H112" s="410"/>
      <c r="I112" s="410"/>
      <c r="J112" s="719">
        <f t="shared" si="25"/>
        <v>0</v>
      </c>
      <c r="K112" s="786">
        <f t="shared" si="26"/>
        <v>0</v>
      </c>
    </row>
    <row r="113" spans="1:11" ht="12" customHeight="1" thickBot="1" x14ac:dyDescent="0.3">
      <c r="A113" s="1401" t="s">
        <v>445</v>
      </c>
      <c r="B113" s="1415" t="s">
        <v>513</v>
      </c>
      <c r="C113" s="721">
        <f>'KV_9.1.3.sz.mell'!C113</f>
        <v>0</v>
      </c>
      <c r="D113" s="509"/>
      <c r="E113" s="509"/>
      <c r="F113" s="509"/>
      <c r="G113" s="509"/>
      <c r="H113" s="509"/>
      <c r="I113" s="509"/>
      <c r="J113" s="721">
        <f t="shared" si="25"/>
        <v>0</v>
      </c>
      <c r="K113" s="800">
        <f t="shared" si="26"/>
        <v>0</v>
      </c>
    </row>
    <row r="114" spans="1:11" ht="12" customHeight="1" thickBot="1" x14ac:dyDescent="0.3">
      <c r="A114" s="1311" t="s">
        <v>19</v>
      </c>
      <c r="B114" s="1359" t="s">
        <v>360</v>
      </c>
      <c r="C114" s="407">
        <f>'KV_9.1.3.sz.mell'!C114</f>
        <v>0</v>
      </c>
      <c r="D114" s="407">
        <f t="shared" ref="D114:K114" si="27">+D115+D117+D119</f>
        <v>0</v>
      </c>
      <c r="E114" s="407">
        <f t="shared" si="27"/>
        <v>0</v>
      </c>
      <c r="F114" s="407">
        <f t="shared" si="27"/>
        <v>0</v>
      </c>
      <c r="G114" s="407">
        <f t="shared" si="27"/>
        <v>0</v>
      </c>
      <c r="H114" s="407">
        <f t="shared" si="27"/>
        <v>0</v>
      </c>
      <c r="I114" s="407">
        <f t="shared" si="27"/>
        <v>0</v>
      </c>
      <c r="J114" s="407">
        <f t="shared" si="27"/>
        <v>0</v>
      </c>
      <c r="K114" s="307">
        <f t="shared" si="27"/>
        <v>0</v>
      </c>
    </row>
    <row r="115" spans="1:11" ht="12" customHeight="1" x14ac:dyDescent="0.25">
      <c r="A115" s="1397" t="s">
        <v>104</v>
      </c>
      <c r="B115" s="1263" t="s">
        <v>230</v>
      </c>
      <c r="C115" s="699">
        <f>'KV_9.1.3.sz.mell'!C115</f>
        <v>0</v>
      </c>
      <c r="D115" s="409"/>
      <c r="E115" s="409"/>
      <c r="F115" s="409"/>
      <c r="G115" s="409"/>
      <c r="H115" s="409"/>
      <c r="I115" s="409"/>
      <c r="J115" s="699">
        <f t="shared" ref="J115:J127" si="28">D115+E115+F115+G115+H115+I115</f>
        <v>0</v>
      </c>
      <c r="K115" s="421">
        <f t="shared" ref="K115:K127" si="29">C115+J115</f>
        <v>0</v>
      </c>
    </row>
    <row r="116" spans="1:11" ht="12" customHeight="1" x14ac:dyDescent="0.25">
      <c r="A116" s="1397" t="s">
        <v>105</v>
      </c>
      <c r="B116" s="1268" t="s">
        <v>364</v>
      </c>
      <c r="C116" s="699">
        <f>'KV_9.1.3.sz.mell'!C116</f>
        <v>0</v>
      </c>
      <c r="D116" s="409"/>
      <c r="E116" s="409"/>
      <c r="F116" s="409"/>
      <c r="G116" s="409"/>
      <c r="H116" s="409"/>
      <c r="I116" s="409"/>
      <c r="J116" s="699">
        <f t="shared" si="28"/>
        <v>0</v>
      </c>
      <c r="K116" s="421">
        <f t="shared" si="29"/>
        <v>0</v>
      </c>
    </row>
    <row r="117" spans="1:11" ht="12" customHeight="1" x14ac:dyDescent="0.25">
      <c r="A117" s="1397" t="s">
        <v>106</v>
      </c>
      <c r="B117" s="1268" t="s">
        <v>187</v>
      </c>
      <c r="C117" s="717">
        <f>'KV_9.1.3.sz.mell'!C117</f>
        <v>0</v>
      </c>
      <c r="D117" s="408"/>
      <c r="E117" s="408"/>
      <c r="F117" s="408"/>
      <c r="G117" s="408"/>
      <c r="H117" s="408"/>
      <c r="I117" s="408"/>
      <c r="J117" s="717">
        <f t="shared" si="28"/>
        <v>0</v>
      </c>
      <c r="K117" s="785">
        <f t="shared" si="29"/>
        <v>0</v>
      </c>
    </row>
    <row r="118" spans="1:11" ht="12" customHeight="1" x14ac:dyDescent="0.25">
      <c r="A118" s="1397" t="s">
        <v>107</v>
      </c>
      <c r="B118" s="1268" t="s">
        <v>365</v>
      </c>
      <c r="C118" s="717">
        <f>'KV_9.1.3.sz.mell'!C118</f>
        <v>0</v>
      </c>
      <c r="D118" s="408"/>
      <c r="E118" s="408"/>
      <c r="F118" s="408"/>
      <c r="G118" s="408"/>
      <c r="H118" s="408"/>
      <c r="I118" s="408"/>
      <c r="J118" s="717">
        <f t="shared" si="28"/>
        <v>0</v>
      </c>
      <c r="K118" s="785">
        <f t="shared" si="29"/>
        <v>0</v>
      </c>
    </row>
    <row r="119" spans="1:11" ht="12" customHeight="1" x14ac:dyDescent="0.25">
      <c r="A119" s="1397" t="s">
        <v>108</v>
      </c>
      <c r="B119" s="1291" t="s">
        <v>232</v>
      </c>
      <c r="C119" s="717">
        <f>'KV_9.1.3.sz.mell'!C119</f>
        <v>0</v>
      </c>
      <c r="D119" s="408"/>
      <c r="E119" s="408"/>
      <c r="F119" s="408"/>
      <c r="G119" s="408"/>
      <c r="H119" s="408"/>
      <c r="I119" s="408"/>
      <c r="J119" s="717">
        <f t="shared" si="28"/>
        <v>0</v>
      </c>
      <c r="K119" s="785">
        <f t="shared" si="29"/>
        <v>0</v>
      </c>
    </row>
    <row r="120" spans="1:11" ht="12" customHeight="1" x14ac:dyDescent="0.25">
      <c r="A120" s="1397" t="s">
        <v>117</v>
      </c>
      <c r="B120" s="1289" t="s">
        <v>428</v>
      </c>
      <c r="C120" s="717">
        <f>'KV_9.1.3.sz.mell'!C120</f>
        <v>0</v>
      </c>
      <c r="D120" s="408"/>
      <c r="E120" s="408"/>
      <c r="F120" s="408"/>
      <c r="G120" s="408"/>
      <c r="H120" s="408"/>
      <c r="I120" s="408"/>
      <c r="J120" s="717">
        <f t="shared" si="28"/>
        <v>0</v>
      </c>
      <c r="K120" s="785">
        <f t="shared" si="29"/>
        <v>0</v>
      </c>
    </row>
    <row r="121" spans="1:11" ht="12" customHeight="1" x14ac:dyDescent="0.25">
      <c r="A121" s="1397" t="s">
        <v>119</v>
      </c>
      <c r="B121" s="1322" t="s">
        <v>370</v>
      </c>
      <c r="C121" s="717">
        <f>'KV_9.1.3.sz.mell'!C121</f>
        <v>0</v>
      </c>
      <c r="D121" s="408"/>
      <c r="E121" s="408"/>
      <c r="F121" s="408"/>
      <c r="G121" s="408"/>
      <c r="H121" s="408"/>
      <c r="I121" s="408"/>
      <c r="J121" s="717">
        <f t="shared" si="28"/>
        <v>0</v>
      </c>
      <c r="K121" s="785">
        <f t="shared" si="29"/>
        <v>0</v>
      </c>
    </row>
    <row r="122" spans="1:11" ht="12" customHeight="1" x14ac:dyDescent="0.25">
      <c r="A122" s="1397" t="s">
        <v>188</v>
      </c>
      <c r="B122" s="1319" t="s">
        <v>353</v>
      </c>
      <c r="C122" s="717">
        <f>'KV_9.1.3.sz.mell'!C122</f>
        <v>0</v>
      </c>
      <c r="D122" s="408"/>
      <c r="E122" s="408"/>
      <c r="F122" s="408"/>
      <c r="G122" s="408"/>
      <c r="H122" s="408"/>
      <c r="I122" s="408"/>
      <c r="J122" s="717">
        <f t="shared" si="28"/>
        <v>0</v>
      </c>
      <c r="K122" s="785">
        <f t="shared" si="29"/>
        <v>0</v>
      </c>
    </row>
    <row r="123" spans="1:11" ht="12" customHeight="1" x14ac:dyDescent="0.25">
      <c r="A123" s="1397" t="s">
        <v>189</v>
      </c>
      <c r="B123" s="1319" t="s">
        <v>369</v>
      </c>
      <c r="C123" s="717">
        <f>'KV_9.1.3.sz.mell'!C123</f>
        <v>0</v>
      </c>
      <c r="D123" s="408"/>
      <c r="E123" s="408"/>
      <c r="F123" s="408"/>
      <c r="G123" s="408"/>
      <c r="H123" s="408"/>
      <c r="I123" s="408"/>
      <c r="J123" s="717">
        <f t="shared" si="28"/>
        <v>0</v>
      </c>
      <c r="K123" s="785">
        <f t="shared" si="29"/>
        <v>0</v>
      </c>
    </row>
    <row r="124" spans="1:11" ht="12" customHeight="1" x14ac:dyDescent="0.25">
      <c r="A124" s="1397" t="s">
        <v>190</v>
      </c>
      <c r="B124" s="1319" t="s">
        <v>368</v>
      </c>
      <c r="C124" s="717">
        <f>'KV_9.1.3.sz.mell'!C124</f>
        <v>0</v>
      </c>
      <c r="D124" s="408"/>
      <c r="E124" s="408"/>
      <c r="F124" s="408"/>
      <c r="G124" s="408"/>
      <c r="H124" s="408"/>
      <c r="I124" s="408"/>
      <c r="J124" s="717">
        <f t="shared" si="28"/>
        <v>0</v>
      </c>
      <c r="K124" s="785">
        <f t="shared" si="29"/>
        <v>0</v>
      </c>
    </row>
    <row r="125" spans="1:11" ht="12" customHeight="1" x14ac:dyDescent="0.25">
      <c r="A125" s="1397" t="s">
        <v>361</v>
      </c>
      <c r="B125" s="1319" t="s">
        <v>356</v>
      </c>
      <c r="C125" s="717">
        <f>'KV_9.1.3.sz.mell'!C125</f>
        <v>0</v>
      </c>
      <c r="D125" s="408"/>
      <c r="E125" s="408"/>
      <c r="F125" s="408"/>
      <c r="G125" s="408"/>
      <c r="H125" s="408"/>
      <c r="I125" s="408"/>
      <c r="J125" s="717">
        <f t="shared" si="28"/>
        <v>0</v>
      </c>
      <c r="K125" s="785">
        <f t="shared" si="29"/>
        <v>0</v>
      </c>
    </row>
    <row r="126" spans="1:11" ht="12" customHeight="1" x14ac:dyDescent="0.25">
      <c r="A126" s="1397" t="s">
        <v>362</v>
      </c>
      <c r="B126" s="1319" t="s">
        <v>367</v>
      </c>
      <c r="C126" s="717">
        <f>'KV_9.1.3.sz.mell'!C126</f>
        <v>0</v>
      </c>
      <c r="D126" s="408"/>
      <c r="E126" s="408"/>
      <c r="F126" s="408"/>
      <c r="G126" s="408"/>
      <c r="H126" s="408"/>
      <c r="I126" s="408"/>
      <c r="J126" s="717">
        <f t="shared" si="28"/>
        <v>0</v>
      </c>
      <c r="K126" s="785">
        <f t="shared" si="29"/>
        <v>0</v>
      </c>
    </row>
    <row r="127" spans="1:11" ht="12" customHeight="1" thickBot="1" x14ac:dyDescent="0.3">
      <c r="A127" s="1414" t="s">
        <v>363</v>
      </c>
      <c r="B127" s="1319" t="s">
        <v>366</v>
      </c>
      <c r="C127" s="719">
        <f>'KV_9.1.3.sz.mell'!C127</f>
        <v>0</v>
      </c>
      <c r="D127" s="410"/>
      <c r="E127" s="410"/>
      <c r="F127" s="410"/>
      <c r="G127" s="410"/>
      <c r="H127" s="410"/>
      <c r="I127" s="410"/>
      <c r="J127" s="719">
        <f t="shared" si="28"/>
        <v>0</v>
      </c>
      <c r="K127" s="786">
        <f t="shared" si="29"/>
        <v>0</v>
      </c>
    </row>
    <row r="128" spans="1:11" ht="12" customHeight="1" thickBot="1" x14ac:dyDescent="0.3">
      <c r="A128" s="1311" t="s">
        <v>20</v>
      </c>
      <c r="B128" s="1269" t="s">
        <v>448</v>
      </c>
      <c r="C128" s="407">
        <f>'KV_9.1.3.sz.mell'!C128</f>
        <v>0</v>
      </c>
      <c r="D128" s="407">
        <f t="shared" ref="D128:K128" si="30">+D93+D114</f>
        <v>0</v>
      </c>
      <c r="E128" s="407">
        <f t="shared" si="30"/>
        <v>0</v>
      </c>
      <c r="F128" s="407">
        <f t="shared" si="30"/>
        <v>0</v>
      </c>
      <c r="G128" s="407">
        <f t="shared" si="30"/>
        <v>0</v>
      </c>
      <c r="H128" s="407">
        <f t="shared" si="30"/>
        <v>0</v>
      </c>
      <c r="I128" s="407">
        <f t="shared" si="30"/>
        <v>0</v>
      </c>
      <c r="J128" s="407">
        <f t="shared" si="30"/>
        <v>0</v>
      </c>
      <c r="K128" s="307">
        <f t="shared" si="30"/>
        <v>0</v>
      </c>
    </row>
    <row r="129" spans="1:11" ht="12" customHeight="1" thickBot="1" x14ac:dyDescent="0.3">
      <c r="A129" s="1311" t="s">
        <v>21</v>
      </c>
      <c r="B129" s="1269" t="s">
        <v>449</v>
      </c>
      <c r="C129" s="407">
        <f>'KV_9.1.3.sz.mell'!C129</f>
        <v>0</v>
      </c>
      <c r="D129" s="407">
        <f t="shared" ref="D129:K129" si="31">+D130+D131+D132</f>
        <v>0</v>
      </c>
      <c r="E129" s="407">
        <f t="shared" si="31"/>
        <v>0</v>
      </c>
      <c r="F129" s="407">
        <f t="shared" si="31"/>
        <v>0</v>
      </c>
      <c r="G129" s="407">
        <f t="shared" si="31"/>
        <v>0</v>
      </c>
      <c r="H129" s="407">
        <f t="shared" si="31"/>
        <v>0</v>
      </c>
      <c r="I129" s="407">
        <f t="shared" si="31"/>
        <v>0</v>
      </c>
      <c r="J129" s="407">
        <f t="shared" si="31"/>
        <v>0</v>
      </c>
      <c r="K129" s="307">
        <f t="shared" si="31"/>
        <v>0</v>
      </c>
    </row>
    <row r="130" spans="1:11" s="1412" customFormat="1" ht="12" customHeight="1" x14ac:dyDescent="0.25">
      <c r="A130" s="1397" t="s">
        <v>268</v>
      </c>
      <c r="B130" s="1267" t="s">
        <v>517</v>
      </c>
      <c r="C130" s="717">
        <f>'KV_9.1.3.sz.mell'!C130</f>
        <v>0</v>
      </c>
      <c r="D130" s="408"/>
      <c r="E130" s="408"/>
      <c r="F130" s="408"/>
      <c r="G130" s="408"/>
      <c r="H130" s="408"/>
      <c r="I130" s="408"/>
      <c r="J130" s="717">
        <f>D130+E130+F130+G130+H130+I130</f>
        <v>0</v>
      </c>
      <c r="K130" s="785">
        <f>C130+J130</f>
        <v>0</v>
      </c>
    </row>
    <row r="131" spans="1:11" ht="12" customHeight="1" x14ac:dyDescent="0.25">
      <c r="A131" s="1397" t="s">
        <v>269</v>
      </c>
      <c r="B131" s="1267" t="s">
        <v>457</v>
      </c>
      <c r="C131" s="717">
        <f>'KV_9.1.3.sz.mell'!C131</f>
        <v>0</v>
      </c>
      <c r="D131" s="408"/>
      <c r="E131" s="408"/>
      <c r="F131" s="408"/>
      <c r="G131" s="408"/>
      <c r="H131" s="408"/>
      <c r="I131" s="408"/>
      <c r="J131" s="717">
        <f>D131+E131+F131+G131+H131+I131</f>
        <v>0</v>
      </c>
      <c r="K131" s="785">
        <f>C131+J131</f>
        <v>0</v>
      </c>
    </row>
    <row r="132" spans="1:11" ht="12" customHeight="1" thickBot="1" x14ac:dyDescent="0.3">
      <c r="A132" s="1414" t="s">
        <v>270</v>
      </c>
      <c r="B132" s="1264" t="s">
        <v>516</v>
      </c>
      <c r="C132" s="717">
        <f>'KV_9.1.3.sz.mell'!C132</f>
        <v>0</v>
      </c>
      <c r="D132" s="408"/>
      <c r="E132" s="408"/>
      <c r="F132" s="408"/>
      <c r="G132" s="408"/>
      <c r="H132" s="408"/>
      <c r="I132" s="408"/>
      <c r="J132" s="717">
        <f>D132+E132+F132+G132+H132+I132</f>
        <v>0</v>
      </c>
      <c r="K132" s="785">
        <f>C132+J132</f>
        <v>0</v>
      </c>
    </row>
    <row r="133" spans="1:11" ht="12" customHeight="1" thickBot="1" x14ac:dyDescent="0.3">
      <c r="A133" s="1311" t="s">
        <v>22</v>
      </c>
      <c r="B133" s="1269" t="s">
        <v>450</v>
      </c>
      <c r="C133" s="407">
        <f>'KV_9.1.3.sz.mell'!C133</f>
        <v>0</v>
      </c>
      <c r="D133" s="407">
        <f t="shared" ref="D133:K133" si="32">+D134+D135+D136+D137+D138+D139</f>
        <v>0</v>
      </c>
      <c r="E133" s="407">
        <f t="shared" si="32"/>
        <v>0</v>
      </c>
      <c r="F133" s="407">
        <f t="shared" si="32"/>
        <v>0</v>
      </c>
      <c r="G133" s="407">
        <f t="shared" si="32"/>
        <v>0</v>
      </c>
      <c r="H133" s="407">
        <f t="shared" si="32"/>
        <v>0</v>
      </c>
      <c r="I133" s="407">
        <f t="shared" si="32"/>
        <v>0</v>
      </c>
      <c r="J133" s="407">
        <f t="shared" si="32"/>
        <v>0</v>
      </c>
      <c r="K133" s="307">
        <f t="shared" si="32"/>
        <v>0</v>
      </c>
    </row>
    <row r="134" spans="1:11" ht="12" customHeight="1" x14ac:dyDescent="0.25">
      <c r="A134" s="1397" t="s">
        <v>91</v>
      </c>
      <c r="B134" s="1267" t="s">
        <v>459</v>
      </c>
      <c r="C134" s="717">
        <f>'KV_9.1.3.sz.mell'!C134</f>
        <v>0</v>
      </c>
      <c r="D134" s="408"/>
      <c r="E134" s="408"/>
      <c r="F134" s="408"/>
      <c r="G134" s="408"/>
      <c r="H134" s="408"/>
      <c r="I134" s="408"/>
      <c r="J134" s="717">
        <f t="shared" ref="J134:J139" si="33">D134+E134+F134+G134+H134+I134</f>
        <v>0</v>
      </c>
      <c r="K134" s="785">
        <f t="shared" ref="K134:K139" si="34">C134+J134</f>
        <v>0</v>
      </c>
    </row>
    <row r="135" spans="1:11" ht="12" customHeight="1" x14ac:dyDescent="0.25">
      <c r="A135" s="1397" t="s">
        <v>92</v>
      </c>
      <c r="B135" s="1267" t="s">
        <v>451</v>
      </c>
      <c r="C135" s="717">
        <f>'KV_9.1.3.sz.mell'!C135</f>
        <v>0</v>
      </c>
      <c r="D135" s="408"/>
      <c r="E135" s="408"/>
      <c r="F135" s="408"/>
      <c r="G135" s="408"/>
      <c r="H135" s="408"/>
      <c r="I135" s="408"/>
      <c r="J135" s="717">
        <f t="shared" si="33"/>
        <v>0</v>
      </c>
      <c r="K135" s="785">
        <f t="shared" si="34"/>
        <v>0</v>
      </c>
    </row>
    <row r="136" spans="1:11" ht="12" customHeight="1" x14ac:dyDescent="0.25">
      <c r="A136" s="1397" t="s">
        <v>93</v>
      </c>
      <c r="B136" s="1267" t="s">
        <v>452</v>
      </c>
      <c r="C136" s="717">
        <f>'KV_9.1.3.sz.mell'!C136</f>
        <v>0</v>
      </c>
      <c r="D136" s="408"/>
      <c r="E136" s="408"/>
      <c r="F136" s="408"/>
      <c r="G136" s="408"/>
      <c r="H136" s="408"/>
      <c r="I136" s="408"/>
      <c r="J136" s="717">
        <f t="shared" si="33"/>
        <v>0</v>
      </c>
      <c r="K136" s="785">
        <f t="shared" si="34"/>
        <v>0</v>
      </c>
    </row>
    <row r="137" spans="1:11" ht="12" customHeight="1" x14ac:dyDescent="0.25">
      <c r="A137" s="1397" t="s">
        <v>175</v>
      </c>
      <c r="B137" s="1267" t="s">
        <v>515</v>
      </c>
      <c r="C137" s="717">
        <f>'KV_9.1.3.sz.mell'!C137</f>
        <v>0</v>
      </c>
      <c r="D137" s="408"/>
      <c r="E137" s="408"/>
      <c r="F137" s="408"/>
      <c r="G137" s="408"/>
      <c r="H137" s="408"/>
      <c r="I137" s="408"/>
      <c r="J137" s="717">
        <f t="shared" si="33"/>
        <v>0</v>
      </c>
      <c r="K137" s="785">
        <f t="shared" si="34"/>
        <v>0</v>
      </c>
    </row>
    <row r="138" spans="1:11" ht="12" customHeight="1" x14ac:dyDescent="0.25">
      <c r="A138" s="1397" t="s">
        <v>176</v>
      </c>
      <c r="B138" s="1267" t="s">
        <v>454</v>
      </c>
      <c r="C138" s="717">
        <f>'KV_9.1.3.sz.mell'!C138</f>
        <v>0</v>
      </c>
      <c r="D138" s="408"/>
      <c r="E138" s="408"/>
      <c r="F138" s="408"/>
      <c r="G138" s="408"/>
      <c r="H138" s="408"/>
      <c r="I138" s="408"/>
      <c r="J138" s="717">
        <f t="shared" si="33"/>
        <v>0</v>
      </c>
      <c r="K138" s="785">
        <f t="shared" si="34"/>
        <v>0</v>
      </c>
    </row>
    <row r="139" spans="1:11" s="1412" customFormat="1" ht="12" customHeight="1" thickBot="1" x14ac:dyDescent="0.3">
      <c r="A139" s="1414" t="s">
        <v>177</v>
      </c>
      <c r="B139" s="1264" t="s">
        <v>455</v>
      </c>
      <c r="C139" s="717">
        <f>'KV_9.1.3.sz.mell'!C139</f>
        <v>0</v>
      </c>
      <c r="D139" s="408"/>
      <c r="E139" s="408"/>
      <c r="F139" s="408"/>
      <c r="G139" s="408"/>
      <c r="H139" s="408"/>
      <c r="I139" s="408"/>
      <c r="J139" s="717">
        <f t="shared" si="33"/>
        <v>0</v>
      </c>
      <c r="K139" s="785">
        <f t="shared" si="34"/>
        <v>0</v>
      </c>
    </row>
    <row r="140" spans="1:11" ht="12" customHeight="1" thickBot="1" x14ac:dyDescent="0.3">
      <c r="A140" s="1311" t="s">
        <v>23</v>
      </c>
      <c r="B140" s="1269" t="s">
        <v>541</v>
      </c>
      <c r="C140" s="414">
        <f>'KV_9.1.3.sz.mell'!C140</f>
        <v>0</v>
      </c>
      <c r="D140" s="414">
        <f t="shared" ref="D140:K140" si="35">+D141+D142+D144+D145+D143</f>
        <v>0</v>
      </c>
      <c r="E140" s="414">
        <f t="shared" si="35"/>
        <v>0</v>
      </c>
      <c r="F140" s="414">
        <f t="shared" si="35"/>
        <v>0</v>
      </c>
      <c r="G140" s="414">
        <f t="shared" si="35"/>
        <v>0</v>
      </c>
      <c r="H140" s="414">
        <f t="shared" si="35"/>
        <v>0</v>
      </c>
      <c r="I140" s="414">
        <f t="shared" si="35"/>
        <v>0</v>
      </c>
      <c r="J140" s="414">
        <f t="shared" si="35"/>
        <v>0</v>
      </c>
      <c r="K140" s="313">
        <f t="shared" si="35"/>
        <v>0</v>
      </c>
    </row>
    <row r="141" spans="1:11" x14ac:dyDescent="0.25">
      <c r="A141" s="1397" t="s">
        <v>94</v>
      </c>
      <c r="B141" s="1267" t="s">
        <v>371</v>
      </c>
      <c r="C141" s="717">
        <f>'KV_9.1.3.sz.mell'!C141</f>
        <v>0</v>
      </c>
      <c r="D141" s="408"/>
      <c r="E141" s="408"/>
      <c r="F141" s="408"/>
      <c r="G141" s="408"/>
      <c r="H141" s="408"/>
      <c r="I141" s="408"/>
      <c r="J141" s="717">
        <f>D141+E141+F141+G141+H141+I141</f>
        <v>0</v>
      </c>
      <c r="K141" s="785">
        <f>C141+J141</f>
        <v>0</v>
      </c>
    </row>
    <row r="142" spans="1:11" ht="12" customHeight="1" x14ac:dyDescent="0.25">
      <c r="A142" s="1397" t="s">
        <v>95</v>
      </c>
      <c r="B142" s="1267" t="s">
        <v>372</v>
      </c>
      <c r="C142" s="717">
        <f>'KV_9.1.3.sz.mell'!C142</f>
        <v>0</v>
      </c>
      <c r="D142" s="408"/>
      <c r="E142" s="408"/>
      <c r="F142" s="408"/>
      <c r="G142" s="408"/>
      <c r="H142" s="408"/>
      <c r="I142" s="408"/>
      <c r="J142" s="717">
        <f>D142+E142+F142+G142+H142+I142</f>
        <v>0</v>
      </c>
      <c r="K142" s="785">
        <f>C142+J142</f>
        <v>0</v>
      </c>
    </row>
    <row r="143" spans="1:11" ht="12" customHeight="1" x14ac:dyDescent="0.25">
      <c r="A143" s="1397" t="s">
        <v>288</v>
      </c>
      <c r="B143" s="1267" t="s">
        <v>540</v>
      </c>
      <c r="C143" s="717">
        <f>'KV_9.1.3.sz.mell'!C143</f>
        <v>0</v>
      </c>
      <c r="D143" s="408"/>
      <c r="E143" s="408"/>
      <c r="F143" s="408"/>
      <c r="G143" s="408"/>
      <c r="H143" s="408"/>
      <c r="I143" s="408"/>
      <c r="J143" s="717">
        <f>D143+E143+F143+G143+H143+I143</f>
        <v>0</v>
      </c>
      <c r="K143" s="785">
        <f>C143+J143</f>
        <v>0</v>
      </c>
    </row>
    <row r="144" spans="1:11" s="1412" customFormat="1" ht="12" customHeight="1" x14ac:dyDescent="0.25">
      <c r="A144" s="1397" t="s">
        <v>289</v>
      </c>
      <c r="B144" s="1267" t="s">
        <v>464</v>
      </c>
      <c r="C144" s="717">
        <f>'KV_9.1.3.sz.mell'!C144</f>
        <v>0</v>
      </c>
      <c r="D144" s="408"/>
      <c r="E144" s="408"/>
      <c r="F144" s="408"/>
      <c r="G144" s="408"/>
      <c r="H144" s="408"/>
      <c r="I144" s="408"/>
      <c r="J144" s="717">
        <f>D144+E144+F144+G144+H144+I144</f>
        <v>0</v>
      </c>
      <c r="K144" s="785">
        <f>C144+J144</f>
        <v>0</v>
      </c>
    </row>
    <row r="145" spans="1:11" s="1412" customFormat="1" ht="12" customHeight="1" thickBot="1" x14ac:dyDescent="0.3">
      <c r="A145" s="1414" t="s">
        <v>290</v>
      </c>
      <c r="B145" s="1264" t="s">
        <v>390</v>
      </c>
      <c r="C145" s="717">
        <f>'KV_9.1.3.sz.mell'!C145</f>
        <v>0</v>
      </c>
      <c r="D145" s="408"/>
      <c r="E145" s="408"/>
      <c r="F145" s="408"/>
      <c r="G145" s="408"/>
      <c r="H145" s="408"/>
      <c r="I145" s="408"/>
      <c r="J145" s="717">
        <f>D145+E145+F145+G145+H145+I145</f>
        <v>0</v>
      </c>
      <c r="K145" s="785">
        <f>C145+J145</f>
        <v>0</v>
      </c>
    </row>
    <row r="146" spans="1:11" s="1412" customFormat="1" ht="12" customHeight="1" thickBot="1" x14ac:dyDescent="0.3">
      <c r="A146" s="1311" t="s">
        <v>24</v>
      </c>
      <c r="B146" s="1269" t="s">
        <v>465</v>
      </c>
      <c r="C146" s="511">
        <f>'KV_9.1.3.sz.mell'!C146</f>
        <v>0</v>
      </c>
      <c r="D146" s="511">
        <f t="shared" ref="D146:K146" si="36">+D147+D148+D149+D150+D151</f>
        <v>0</v>
      </c>
      <c r="E146" s="511">
        <f t="shared" si="36"/>
        <v>0</v>
      </c>
      <c r="F146" s="511">
        <f t="shared" si="36"/>
        <v>0</v>
      </c>
      <c r="G146" s="511">
        <f t="shared" si="36"/>
        <v>0</v>
      </c>
      <c r="H146" s="511">
        <f t="shared" si="36"/>
        <v>0</v>
      </c>
      <c r="I146" s="511">
        <f t="shared" si="36"/>
        <v>0</v>
      </c>
      <c r="J146" s="511">
        <f t="shared" si="36"/>
        <v>0</v>
      </c>
      <c r="K146" s="316">
        <f t="shared" si="36"/>
        <v>0</v>
      </c>
    </row>
    <row r="147" spans="1:11" s="1412" customFormat="1" ht="12" customHeight="1" x14ac:dyDescent="0.25">
      <c r="A147" s="1397" t="s">
        <v>96</v>
      </c>
      <c r="B147" s="1267" t="s">
        <v>460</v>
      </c>
      <c r="C147" s="717">
        <f>'KV_9.1.3.sz.mell'!C147</f>
        <v>0</v>
      </c>
      <c r="D147" s="408"/>
      <c r="E147" s="408"/>
      <c r="F147" s="408"/>
      <c r="G147" s="408"/>
      <c r="H147" s="408"/>
      <c r="I147" s="408"/>
      <c r="J147" s="717">
        <f t="shared" ref="J147:J153" si="37">D147+E147+F147+G147+H147+I147</f>
        <v>0</v>
      </c>
      <c r="K147" s="785">
        <f t="shared" ref="K147:K153" si="38">C147+J147</f>
        <v>0</v>
      </c>
    </row>
    <row r="148" spans="1:11" s="1412" customFormat="1" ht="12" customHeight="1" x14ac:dyDescent="0.25">
      <c r="A148" s="1397" t="s">
        <v>97</v>
      </c>
      <c r="B148" s="1267" t="s">
        <v>467</v>
      </c>
      <c r="C148" s="717">
        <f>'KV_9.1.3.sz.mell'!C148</f>
        <v>0</v>
      </c>
      <c r="D148" s="408"/>
      <c r="E148" s="408"/>
      <c r="F148" s="408"/>
      <c r="G148" s="408"/>
      <c r="H148" s="408"/>
      <c r="I148" s="408"/>
      <c r="J148" s="717">
        <f t="shared" si="37"/>
        <v>0</v>
      </c>
      <c r="K148" s="785">
        <f t="shared" si="38"/>
        <v>0</v>
      </c>
    </row>
    <row r="149" spans="1:11" s="1412" customFormat="1" ht="12" customHeight="1" x14ac:dyDescent="0.25">
      <c r="A149" s="1397" t="s">
        <v>300</v>
      </c>
      <c r="B149" s="1267" t="s">
        <v>462</v>
      </c>
      <c r="C149" s="717">
        <f>'KV_9.1.3.sz.mell'!C149</f>
        <v>0</v>
      </c>
      <c r="D149" s="408"/>
      <c r="E149" s="408"/>
      <c r="F149" s="408"/>
      <c r="G149" s="408"/>
      <c r="H149" s="408"/>
      <c r="I149" s="408"/>
      <c r="J149" s="717">
        <f t="shared" si="37"/>
        <v>0</v>
      </c>
      <c r="K149" s="785">
        <f t="shared" si="38"/>
        <v>0</v>
      </c>
    </row>
    <row r="150" spans="1:11" s="1412" customFormat="1" ht="12" customHeight="1" x14ac:dyDescent="0.25">
      <c r="A150" s="1397" t="s">
        <v>301</v>
      </c>
      <c r="B150" s="1267" t="s">
        <v>518</v>
      </c>
      <c r="C150" s="717">
        <f>'KV_9.1.3.sz.mell'!C150</f>
        <v>0</v>
      </c>
      <c r="D150" s="408"/>
      <c r="E150" s="408"/>
      <c r="F150" s="408"/>
      <c r="G150" s="408"/>
      <c r="H150" s="408"/>
      <c r="I150" s="408"/>
      <c r="J150" s="717">
        <f t="shared" si="37"/>
        <v>0</v>
      </c>
      <c r="K150" s="785">
        <f t="shared" si="38"/>
        <v>0</v>
      </c>
    </row>
    <row r="151" spans="1:11" ht="12.75" customHeight="1" thickBot="1" x14ac:dyDescent="0.3">
      <c r="A151" s="1414" t="s">
        <v>466</v>
      </c>
      <c r="B151" s="1264" t="s">
        <v>469</v>
      </c>
      <c r="C151" s="719">
        <f>'KV_9.1.3.sz.mell'!C151</f>
        <v>0</v>
      </c>
      <c r="D151" s="410"/>
      <c r="E151" s="410"/>
      <c r="F151" s="410"/>
      <c r="G151" s="410"/>
      <c r="H151" s="410"/>
      <c r="I151" s="410"/>
      <c r="J151" s="719">
        <f t="shared" si="37"/>
        <v>0</v>
      </c>
      <c r="K151" s="786">
        <f t="shared" si="38"/>
        <v>0</v>
      </c>
    </row>
    <row r="152" spans="1:11" ht="12.75" customHeight="1" thickBot="1" x14ac:dyDescent="0.3">
      <c r="A152" s="1416" t="s">
        <v>25</v>
      </c>
      <c r="B152" s="1269" t="s">
        <v>470</v>
      </c>
      <c r="C152" s="511">
        <f>'KV_9.1.3.sz.mell'!C152</f>
        <v>0</v>
      </c>
      <c r="D152" s="512"/>
      <c r="E152" s="512"/>
      <c r="F152" s="512"/>
      <c r="G152" s="512"/>
      <c r="H152" s="512"/>
      <c r="I152" s="512"/>
      <c r="J152" s="511">
        <f t="shared" si="37"/>
        <v>0</v>
      </c>
      <c r="K152" s="316">
        <f t="shared" si="38"/>
        <v>0</v>
      </c>
    </row>
    <row r="153" spans="1:11" ht="12.75" customHeight="1" thickBot="1" x14ac:dyDescent="0.3">
      <c r="A153" s="1416" t="s">
        <v>26</v>
      </c>
      <c r="B153" s="1269" t="s">
        <v>471</v>
      </c>
      <c r="C153" s="511">
        <f>'KV_9.1.3.sz.mell'!C153</f>
        <v>0</v>
      </c>
      <c r="D153" s="512"/>
      <c r="E153" s="512"/>
      <c r="F153" s="512"/>
      <c r="G153" s="512"/>
      <c r="H153" s="512"/>
      <c r="I153" s="512"/>
      <c r="J153" s="511">
        <f t="shared" si="37"/>
        <v>0</v>
      </c>
      <c r="K153" s="316">
        <f t="shared" si="38"/>
        <v>0</v>
      </c>
    </row>
    <row r="154" spans="1:11" ht="12" customHeight="1" thickBot="1" x14ac:dyDescent="0.3">
      <c r="A154" s="1311" t="s">
        <v>27</v>
      </c>
      <c r="B154" s="1269" t="s">
        <v>473</v>
      </c>
      <c r="C154" s="513">
        <f>'KV_9.1.3.sz.mell'!C154</f>
        <v>0</v>
      </c>
      <c r="D154" s="513">
        <f t="shared" ref="D154:K154" si="39">+D129+D133+D140+D146+D152+D153</f>
        <v>0</v>
      </c>
      <c r="E154" s="513">
        <f t="shared" si="39"/>
        <v>0</v>
      </c>
      <c r="F154" s="513">
        <f t="shared" si="39"/>
        <v>0</v>
      </c>
      <c r="G154" s="513">
        <f t="shared" si="39"/>
        <v>0</v>
      </c>
      <c r="H154" s="513">
        <f t="shared" si="39"/>
        <v>0</v>
      </c>
      <c r="I154" s="513">
        <f t="shared" si="39"/>
        <v>0</v>
      </c>
      <c r="J154" s="513">
        <f t="shared" si="39"/>
        <v>0</v>
      </c>
      <c r="K154" s="436">
        <f t="shared" si="39"/>
        <v>0</v>
      </c>
    </row>
    <row r="155" spans="1:11" ht="15.15" customHeight="1" thickBot="1" x14ac:dyDescent="0.3">
      <c r="A155" s="1417" t="s">
        <v>28</v>
      </c>
      <c r="B155" s="1324" t="s">
        <v>472</v>
      </c>
      <c r="C155" s="513">
        <f>'KV_9.1.3.sz.mell'!C155</f>
        <v>0</v>
      </c>
      <c r="D155" s="513">
        <f t="shared" ref="D155:K155" si="40">+D128+D154</f>
        <v>0</v>
      </c>
      <c r="E155" s="513">
        <f t="shared" si="40"/>
        <v>0</v>
      </c>
      <c r="F155" s="513">
        <f t="shared" si="40"/>
        <v>0</v>
      </c>
      <c r="G155" s="513">
        <f t="shared" si="40"/>
        <v>0</v>
      </c>
      <c r="H155" s="513">
        <f t="shared" si="40"/>
        <v>0</v>
      </c>
      <c r="I155" s="513">
        <f t="shared" si="40"/>
        <v>0</v>
      </c>
      <c r="J155" s="513">
        <f t="shared" si="40"/>
        <v>0</v>
      </c>
      <c r="K155" s="436">
        <f t="shared" si="40"/>
        <v>0</v>
      </c>
    </row>
    <row r="156" spans="1:11" ht="13.8" thickBot="1" x14ac:dyDescent="0.3">
      <c r="C156" s="633">
        <f>'KV_9.1.3.sz.mell'!C156</f>
        <v>0</v>
      </c>
      <c r="D156" s="633"/>
      <c r="E156" s="633"/>
      <c r="F156" s="633"/>
      <c r="G156" s="633"/>
      <c r="H156" s="633"/>
      <c r="I156" s="802"/>
      <c r="J156" s="802"/>
      <c r="K156" s="802">
        <f>K90-K155</f>
        <v>0</v>
      </c>
    </row>
    <row r="157" spans="1:11" ht="15.15" customHeight="1" thickBot="1" x14ac:dyDescent="0.3">
      <c r="A157" s="1278" t="s">
        <v>519</v>
      </c>
      <c r="B157" s="1279"/>
      <c r="C157" s="1489">
        <f>'KV_9.1.3.sz.mell'!C157</f>
        <v>0</v>
      </c>
      <c r="D157" s="1422"/>
      <c r="E157" s="1422"/>
      <c r="F157" s="1422"/>
      <c r="G157" s="1422"/>
      <c r="H157" s="1422"/>
      <c r="I157" s="1421"/>
      <c r="J157" s="803">
        <f>D157+E157+F157+G157+H157+I157</f>
        <v>0</v>
      </c>
      <c r="K157" s="316">
        <f>C157+J157</f>
        <v>0</v>
      </c>
    </row>
    <row r="158" spans="1:11" ht="14.4" customHeight="1" thickBot="1" x14ac:dyDescent="0.3">
      <c r="A158" s="1278" t="s">
        <v>206</v>
      </c>
      <c r="B158" s="1279"/>
      <c r="C158" s="1489">
        <f>'KV_9.1.3.sz.mell'!C158</f>
        <v>0</v>
      </c>
      <c r="D158" s="1422"/>
      <c r="E158" s="1422"/>
      <c r="F158" s="1422"/>
      <c r="G158" s="1422"/>
      <c r="H158" s="1422"/>
      <c r="I158" s="1421"/>
      <c r="J158" s="803">
        <f>D158+E158+F158+G158+H158+I158</f>
        <v>0</v>
      </c>
      <c r="K158" s="316">
        <f>C158+J158</f>
        <v>0</v>
      </c>
    </row>
  </sheetData>
  <sheetProtection sheet="1" formatCells="0"/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theme="3"/>
  </sheetPr>
  <dimension ref="A1:K61"/>
  <sheetViews>
    <sheetView zoomScale="120" zoomScaleNormal="120" workbookViewId="0">
      <selection activeCell="K13" sqref="K13"/>
    </sheetView>
  </sheetViews>
  <sheetFormatPr defaultColWidth="9.33203125" defaultRowHeight="13.2" x14ac:dyDescent="0.25"/>
  <cols>
    <col min="1" max="1" width="13.77734375" style="1277" customWidth="1"/>
    <col min="2" max="2" width="60.6640625" style="55" customWidth="1"/>
    <col min="3" max="3" width="15.77734375" style="55" customWidth="1"/>
    <col min="4" max="10" width="13.77734375" style="55" customWidth="1"/>
    <col min="11" max="11" width="15.77734375" style="55" customWidth="1"/>
    <col min="12" max="16384" width="9.33203125" style="55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1456" t="str">
        <f>CONCATENATE("5.2. melléklet ",RM_ALAPADATOK!A7," ",RM_ALAPADATOK!B7," ",RM_ALAPADATOK!C7," ",RM_ALAPADATOK!D7," ",RM_ALAPADATOK!E7," ",RM_ALAPADATOK!F7," ",RM_ALAPADATOK!G7," ",RM_ALAPADATOK!H7)</f>
        <v>5.2. melléklet a … / 2019 ( ……. ) önkormányzati rendelethez</v>
      </c>
    </row>
    <row r="2" spans="1:11" s="1459" customFormat="1" ht="34.200000000000003" x14ac:dyDescent="0.25">
      <c r="A2" s="1457" t="s">
        <v>204</v>
      </c>
      <c r="B2" s="1740" t="str">
        <f>RM_ALAPADATOK!A11</f>
        <v>……………………. Polgármesteri /Közös Önkormányzati Hivatal</v>
      </c>
      <c r="C2" s="1741"/>
      <c r="D2" s="1741"/>
      <c r="E2" s="1741"/>
      <c r="F2" s="1741"/>
      <c r="G2" s="1741"/>
      <c r="H2" s="1741"/>
      <c r="I2" s="1741"/>
      <c r="J2" s="1741"/>
      <c r="K2" s="1458" t="s">
        <v>59</v>
      </c>
    </row>
    <row r="3" spans="1:11" s="1459" customFormat="1" ht="23.1" customHeight="1" thickBot="1" x14ac:dyDescent="0.3">
      <c r="A3" s="1460" t="s">
        <v>203</v>
      </c>
      <c r="B3" s="1742" t="s">
        <v>784</v>
      </c>
      <c r="C3" s="1743"/>
      <c r="D3" s="1743"/>
      <c r="E3" s="1743"/>
      <c r="F3" s="1743"/>
      <c r="G3" s="1743"/>
      <c r="H3" s="1743"/>
      <c r="I3" s="1743"/>
      <c r="J3" s="1743"/>
      <c r="K3" s="1461" t="s">
        <v>54</v>
      </c>
    </row>
    <row r="4" spans="1:11" s="1459" customFormat="1" ht="12.9" customHeight="1" thickBot="1" x14ac:dyDescent="0.3">
      <c r="A4" s="1462"/>
      <c r="B4" s="1463"/>
      <c r="C4" s="1464"/>
      <c r="D4" s="1464"/>
      <c r="E4" s="1464"/>
      <c r="F4" s="1464"/>
      <c r="G4" s="1464"/>
      <c r="H4" s="1464"/>
      <c r="I4" s="1464"/>
      <c r="J4" s="1464"/>
      <c r="K4" s="1465" t="s">
        <v>564</v>
      </c>
    </row>
    <row r="5" spans="1:11" s="1466" customFormat="1" ht="14.1" customHeight="1" x14ac:dyDescent="0.25">
      <c r="A5" s="1744" t="s">
        <v>69</v>
      </c>
      <c r="B5" s="1729" t="s">
        <v>17</v>
      </c>
      <c r="C5" s="1729" t="s">
        <v>1126</v>
      </c>
      <c r="D5" s="1729" t="str">
        <f>CONCATENATE('RM_5.1.sz.mell'!D5:I5)</f>
        <v xml:space="preserve">1 . sz. módosítás </v>
      </c>
      <c r="E5" s="1729" t="str">
        <f>CONCATENATE('RM_5.1.sz.mell'!E5)</f>
        <v xml:space="preserve">2 . sz. módosítás </v>
      </c>
      <c r="F5" s="1729" t="str">
        <f>CONCATENATE('RM_5.1.sz.mell'!F5)</f>
        <v xml:space="preserve">… . sz. módosítás </v>
      </c>
      <c r="G5" s="1729" t="str">
        <f>CONCATENATE('RM_5.1.sz.mell'!G5)</f>
        <v xml:space="preserve">… . sz. módosítás </v>
      </c>
      <c r="H5" s="1729" t="str">
        <f>CONCATENATE('RM_5.1.sz.mell'!H5)</f>
        <v xml:space="preserve">… . sz. módosítás </v>
      </c>
      <c r="I5" s="1729" t="str">
        <f>CONCATENATE('RM_5.1.sz.mell'!I5)</f>
        <v xml:space="preserve">… . sz. módosítás </v>
      </c>
      <c r="J5" s="1729" t="s">
        <v>786</v>
      </c>
      <c r="K5" s="1732" t="str">
        <f>CONCATENATE('RM_5.1.sz.mell'!K5)</f>
        <v>1.számú módosítás utáni előirányzat</v>
      </c>
    </row>
    <row r="6" spans="1:11" ht="12.75" customHeight="1" x14ac:dyDescent="0.25">
      <c r="A6" s="1745"/>
      <c r="B6" s="1747"/>
      <c r="C6" s="1730"/>
      <c r="D6" s="1730"/>
      <c r="E6" s="1730"/>
      <c r="F6" s="1730"/>
      <c r="G6" s="1730"/>
      <c r="H6" s="1730"/>
      <c r="I6" s="1730"/>
      <c r="J6" s="1730"/>
      <c r="K6" s="1733"/>
    </row>
    <row r="7" spans="1:11" s="1467" customFormat="1" ht="9.9" customHeight="1" thickBot="1" x14ac:dyDescent="0.3">
      <c r="A7" s="1746"/>
      <c r="B7" s="1748"/>
      <c r="C7" s="1731"/>
      <c r="D7" s="1731"/>
      <c r="E7" s="1731"/>
      <c r="F7" s="1731"/>
      <c r="G7" s="1731"/>
      <c r="H7" s="1731"/>
      <c r="I7" s="1731"/>
      <c r="J7" s="1731"/>
      <c r="K7" s="1734"/>
    </row>
    <row r="8" spans="1:11" s="1468" customFormat="1" ht="10.5" customHeight="1" thickBot="1" x14ac:dyDescent="0.3">
      <c r="A8" s="1256" t="s">
        <v>493</v>
      </c>
      <c r="B8" s="1257" t="s">
        <v>494</v>
      </c>
      <c r="C8" s="1257" t="s">
        <v>495</v>
      </c>
      <c r="D8" s="1257" t="s">
        <v>497</v>
      </c>
      <c r="E8" s="1257" t="s">
        <v>496</v>
      </c>
      <c r="F8" s="1257" t="s">
        <v>772</v>
      </c>
      <c r="G8" s="1257" t="s">
        <v>499</v>
      </c>
      <c r="H8" s="1257" t="s">
        <v>500</v>
      </c>
      <c r="I8" s="1257" t="s">
        <v>761</v>
      </c>
      <c r="J8" s="1258" t="s">
        <v>762</v>
      </c>
      <c r="K8" s="784" t="s">
        <v>763</v>
      </c>
    </row>
    <row r="9" spans="1:11" s="1468" customFormat="1" ht="10.5" customHeight="1" thickBot="1" x14ac:dyDescent="0.3">
      <c r="A9" s="1735" t="s">
        <v>56</v>
      </c>
      <c r="B9" s="1736"/>
      <c r="C9" s="1736"/>
      <c r="D9" s="1736"/>
      <c r="E9" s="1736"/>
      <c r="F9" s="1736"/>
      <c r="G9" s="1736"/>
      <c r="H9" s="1736"/>
      <c r="I9" s="1736"/>
      <c r="J9" s="1736"/>
      <c r="K9" s="1737"/>
    </row>
    <row r="10" spans="1:11" s="1469" customFormat="1" ht="12" customHeight="1" thickBot="1" x14ac:dyDescent="0.3">
      <c r="A10" s="286" t="s">
        <v>18</v>
      </c>
      <c r="B10" s="1259" t="s">
        <v>520</v>
      </c>
      <c r="C10" s="322">
        <f>'KV_9.2.sz.mell'!C8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1469" customFormat="1" ht="12" customHeight="1" x14ac:dyDescent="0.25">
      <c r="A11" s="1260" t="s">
        <v>98</v>
      </c>
      <c r="B11" s="1261" t="s">
        <v>277</v>
      </c>
      <c r="C11" s="715">
        <f>'KV_9.2.sz.mell'!C9</f>
        <v>0</v>
      </c>
      <c r="D11" s="508"/>
      <c r="E11" s="508"/>
      <c r="F11" s="508"/>
      <c r="G11" s="508"/>
      <c r="H11" s="508"/>
      <c r="I11" s="508"/>
      <c r="J11" s="813">
        <f>D11+E11+F11+G11+H11+I11</f>
        <v>0</v>
      </c>
      <c r="K11" s="814">
        <f>C11+J11</f>
        <v>0</v>
      </c>
    </row>
    <row r="12" spans="1:11" s="1469" customFormat="1" ht="12" customHeight="1" x14ac:dyDescent="0.25">
      <c r="A12" s="1262" t="s">
        <v>99</v>
      </c>
      <c r="B12" s="1263" t="s">
        <v>278</v>
      </c>
      <c r="C12" s="717">
        <f>'KV_9.2.sz.mell'!C10</f>
        <v>0</v>
      </c>
      <c r="D12" s="408"/>
      <c r="E12" s="408"/>
      <c r="F12" s="408"/>
      <c r="G12" s="408"/>
      <c r="H12" s="408"/>
      <c r="I12" s="408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1469" customFormat="1" ht="12" customHeight="1" x14ac:dyDescent="0.25">
      <c r="A13" s="1262" t="s">
        <v>100</v>
      </c>
      <c r="B13" s="1263" t="s">
        <v>279</v>
      </c>
      <c r="C13" s="717">
        <f>'KV_9.2.sz.mell'!C11</f>
        <v>0</v>
      </c>
      <c r="D13" s="408"/>
      <c r="E13" s="408"/>
      <c r="F13" s="408"/>
      <c r="G13" s="408"/>
      <c r="H13" s="408"/>
      <c r="I13" s="408"/>
      <c r="J13" s="816">
        <f t="shared" si="1"/>
        <v>0</v>
      </c>
      <c r="K13" s="814">
        <f t="shared" si="2"/>
        <v>0</v>
      </c>
    </row>
    <row r="14" spans="1:11" s="1469" customFormat="1" ht="12" customHeight="1" x14ac:dyDescent="0.25">
      <c r="A14" s="1262" t="s">
        <v>101</v>
      </c>
      <c r="B14" s="1263" t="s">
        <v>280</v>
      </c>
      <c r="C14" s="717">
        <f>'KV_9.2.sz.mell'!C12</f>
        <v>0</v>
      </c>
      <c r="D14" s="408"/>
      <c r="E14" s="408"/>
      <c r="F14" s="408"/>
      <c r="G14" s="408"/>
      <c r="H14" s="408"/>
      <c r="I14" s="408"/>
      <c r="J14" s="816">
        <f t="shared" si="1"/>
        <v>0</v>
      </c>
      <c r="K14" s="814">
        <f t="shared" si="2"/>
        <v>0</v>
      </c>
    </row>
    <row r="15" spans="1:11" s="1469" customFormat="1" ht="12" customHeight="1" x14ac:dyDescent="0.25">
      <c r="A15" s="1262" t="s">
        <v>148</v>
      </c>
      <c r="B15" s="1263" t="s">
        <v>281</v>
      </c>
      <c r="C15" s="717">
        <f>'KV_9.2.sz.mell'!C13</f>
        <v>0</v>
      </c>
      <c r="D15" s="408"/>
      <c r="E15" s="408"/>
      <c r="F15" s="408"/>
      <c r="G15" s="408"/>
      <c r="H15" s="408"/>
      <c r="I15" s="408"/>
      <c r="J15" s="816">
        <f t="shared" si="1"/>
        <v>0</v>
      </c>
      <c r="K15" s="814">
        <f t="shared" si="2"/>
        <v>0</v>
      </c>
    </row>
    <row r="16" spans="1:11" s="1469" customFormat="1" ht="12" customHeight="1" x14ac:dyDescent="0.25">
      <c r="A16" s="1262" t="s">
        <v>102</v>
      </c>
      <c r="B16" s="1263" t="s">
        <v>399</v>
      </c>
      <c r="C16" s="717">
        <f>'KV_9.2.sz.mell'!C14</f>
        <v>0</v>
      </c>
      <c r="D16" s="408"/>
      <c r="E16" s="408"/>
      <c r="F16" s="408"/>
      <c r="G16" s="408"/>
      <c r="H16" s="408"/>
      <c r="I16" s="408"/>
      <c r="J16" s="816">
        <f t="shared" si="1"/>
        <v>0</v>
      </c>
      <c r="K16" s="814">
        <f t="shared" si="2"/>
        <v>0</v>
      </c>
    </row>
    <row r="17" spans="1:11" s="1469" customFormat="1" ht="12" customHeight="1" x14ac:dyDescent="0.25">
      <c r="A17" s="1262" t="s">
        <v>103</v>
      </c>
      <c r="B17" s="1264" t="s">
        <v>400</v>
      </c>
      <c r="C17" s="717">
        <f>'KV_9.2.sz.mell'!C15</f>
        <v>0</v>
      </c>
      <c r="D17" s="408"/>
      <c r="E17" s="408"/>
      <c r="F17" s="408"/>
      <c r="G17" s="408"/>
      <c r="H17" s="408"/>
      <c r="I17" s="408"/>
      <c r="J17" s="816">
        <f t="shared" si="1"/>
        <v>0</v>
      </c>
      <c r="K17" s="814">
        <f t="shared" si="2"/>
        <v>0</v>
      </c>
    </row>
    <row r="18" spans="1:11" s="1469" customFormat="1" ht="12" customHeight="1" x14ac:dyDescent="0.25">
      <c r="A18" s="1262" t="s">
        <v>113</v>
      </c>
      <c r="B18" s="1263" t="s">
        <v>284</v>
      </c>
      <c r="C18" s="717">
        <f>'KV_9.2.sz.mell'!C16</f>
        <v>0</v>
      </c>
      <c r="D18" s="408"/>
      <c r="E18" s="408"/>
      <c r="F18" s="408"/>
      <c r="G18" s="408"/>
      <c r="H18" s="408"/>
      <c r="I18" s="408"/>
      <c r="J18" s="816">
        <f t="shared" si="1"/>
        <v>0</v>
      </c>
      <c r="K18" s="814">
        <f t="shared" si="2"/>
        <v>0</v>
      </c>
    </row>
    <row r="19" spans="1:11" s="1470" customFormat="1" ht="12" customHeight="1" x14ac:dyDescent="0.25">
      <c r="A19" s="1262" t="s">
        <v>114</v>
      </c>
      <c r="B19" s="1263" t="s">
        <v>285</v>
      </c>
      <c r="C19" s="717">
        <f>'KV_9.2.sz.mell'!C17</f>
        <v>0</v>
      </c>
      <c r="D19" s="408"/>
      <c r="E19" s="408"/>
      <c r="F19" s="408"/>
      <c r="G19" s="408"/>
      <c r="H19" s="408"/>
      <c r="I19" s="408"/>
      <c r="J19" s="816">
        <f t="shared" si="1"/>
        <v>0</v>
      </c>
      <c r="K19" s="814">
        <f t="shared" si="2"/>
        <v>0</v>
      </c>
    </row>
    <row r="20" spans="1:11" s="1470" customFormat="1" ht="12" customHeight="1" x14ac:dyDescent="0.25">
      <c r="A20" s="1262" t="s">
        <v>115</v>
      </c>
      <c r="B20" s="1263" t="s">
        <v>436</v>
      </c>
      <c r="C20" s="717">
        <f>'KV_9.2.sz.mell'!C18</f>
        <v>0</v>
      </c>
      <c r="D20" s="408"/>
      <c r="E20" s="408"/>
      <c r="F20" s="408"/>
      <c r="G20" s="408"/>
      <c r="H20" s="408"/>
      <c r="I20" s="408"/>
      <c r="J20" s="816">
        <f t="shared" si="1"/>
        <v>0</v>
      </c>
      <c r="K20" s="814">
        <f t="shared" si="2"/>
        <v>0</v>
      </c>
    </row>
    <row r="21" spans="1:11" s="1470" customFormat="1" ht="12" customHeight="1" thickBot="1" x14ac:dyDescent="0.3">
      <c r="A21" s="1265" t="s">
        <v>116</v>
      </c>
      <c r="B21" s="1264" t="s">
        <v>286</v>
      </c>
      <c r="C21" s="719">
        <f>'KV_9.2.sz.mell'!C19</f>
        <v>0</v>
      </c>
      <c r="D21" s="410"/>
      <c r="E21" s="410"/>
      <c r="F21" s="410"/>
      <c r="G21" s="410"/>
      <c r="H21" s="410"/>
      <c r="I21" s="410"/>
      <c r="J21" s="819">
        <f t="shared" si="1"/>
        <v>0</v>
      </c>
      <c r="K21" s="814">
        <f t="shared" si="2"/>
        <v>0</v>
      </c>
    </row>
    <row r="22" spans="1:11" s="1469" customFormat="1" ht="12" customHeight="1" thickBot="1" x14ac:dyDescent="0.3">
      <c r="A22" s="286" t="s">
        <v>19</v>
      </c>
      <c r="B22" s="1259" t="s">
        <v>401</v>
      </c>
      <c r="C22" s="322">
        <f>'KV_9.2.sz.mell'!C20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1470" customFormat="1" ht="12" customHeight="1" x14ac:dyDescent="0.25">
      <c r="A23" s="1266" t="s">
        <v>104</v>
      </c>
      <c r="B23" s="1267" t="s">
        <v>258</v>
      </c>
      <c r="C23" s="699">
        <f>'KV_9.2.sz.mell'!C21</f>
        <v>0</v>
      </c>
      <c r="D23" s="409"/>
      <c r="E23" s="409"/>
      <c r="F23" s="409"/>
      <c r="G23" s="409"/>
      <c r="H23" s="409"/>
      <c r="I23" s="409"/>
      <c r="J23" s="821">
        <f>D23+E23+F23+G23+H23+I23</f>
        <v>0</v>
      </c>
      <c r="K23" s="814">
        <f>C23+J23</f>
        <v>0</v>
      </c>
    </row>
    <row r="24" spans="1:11" s="1470" customFormat="1" ht="12" customHeight="1" x14ac:dyDescent="0.25">
      <c r="A24" s="1262" t="s">
        <v>105</v>
      </c>
      <c r="B24" s="1263" t="s">
        <v>402</v>
      </c>
      <c r="C24" s="717">
        <f>'KV_9.2.sz.mell'!C22</f>
        <v>0</v>
      </c>
      <c r="D24" s="408"/>
      <c r="E24" s="408"/>
      <c r="F24" s="408"/>
      <c r="G24" s="408"/>
      <c r="H24" s="408"/>
      <c r="I24" s="408"/>
      <c r="J24" s="816">
        <f>D24+E24+F24+G24+H24+I24</f>
        <v>0</v>
      </c>
      <c r="K24" s="822">
        <f>C24+J24</f>
        <v>0</v>
      </c>
    </row>
    <row r="25" spans="1:11" s="1470" customFormat="1" ht="12" customHeight="1" x14ac:dyDescent="0.25">
      <c r="A25" s="1262" t="s">
        <v>106</v>
      </c>
      <c r="B25" s="1263" t="s">
        <v>403</v>
      </c>
      <c r="C25" s="717">
        <f>'KV_9.2.sz.mell'!C23</f>
        <v>0</v>
      </c>
      <c r="D25" s="408"/>
      <c r="E25" s="408"/>
      <c r="F25" s="408"/>
      <c r="G25" s="408"/>
      <c r="H25" s="408"/>
      <c r="I25" s="408"/>
      <c r="J25" s="816">
        <f>D25+E25+F25+G25+H25+I25</f>
        <v>0</v>
      </c>
      <c r="K25" s="822">
        <f>C25+J25</f>
        <v>0</v>
      </c>
    </row>
    <row r="26" spans="1:11" s="1470" customFormat="1" ht="12" customHeight="1" thickBot="1" x14ac:dyDescent="0.3">
      <c r="A26" s="1262" t="s">
        <v>107</v>
      </c>
      <c r="B26" s="1268" t="s">
        <v>521</v>
      </c>
      <c r="C26" s="719">
        <f>'KV_9.2.sz.mell'!C24</f>
        <v>0</v>
      </c>
      <c r="D26" s="410"/>
      <c r="E26" s="410"/>
      <c r="F26" s="410"/>
      <c r="G26" s="410"/>
      <c r="H26" s="410"/>
      <c r="I26" s="410"/>
      <c r="J26" s="823">
        <f>D26+E26+F26+G26+H26+I26</f>
        <v>0</v>
      </c>
      <c r="K26" s="824">
        <f>C26+J26</f>
        <v>0</v>
      </c>
    </row>
    <row r="27" spans="1:11" s="1470" customFormat="1" ht="12" customHeight="1" thickBot="1" x14ac:dyDescent="0.3">
      <c r="A27" s="336" t="s">
        <v>20</v>
      </c>
      <c r="B27" s="1269" t="s">
        <v>174</v>
      </c>
      <c r="C27" s="414">
        <f>'KV_9.2.sz.mell'!C25</f>
        <v>0</v>
      </c>
      <c r="D27" s="521"/>
      <c r="E27" s="521"/>
      <c r="F27" s="521"/>
      <c r="G27" s="521"/>
      <c r="H27" s="521"/>
      <c r="I27" s="521"/>
      <c r="J27" s="823">
        <f>D27+E27+F27+G27+H27+I27</f>
        <v>0</v>
      </c>
      <c r="K27" s="327">
        <f>C27+J27</f>
        <v>0</v>
      </c>
    </row>
    <row r="28" spans="1:11" s="1470" customFormat="1" ht="12" customHeight="1" thickBot="1" x14ac:dyDescent="0.3">
      <c r="A28" s="336" t="s">
        <v>21</v>
      </c>
      <c r="B28" s="1269" t="s">
        <v>522</v>
      </c>
      <c r="C28" s="322">
        <f>'KV_9.2.sz.mell'!C26</f>
        <v>0</v>
      </c>
      <c r="D28" s="322">
        <f t="shared" ref="D28:J28" si="4">+D29+D30+D31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>+K29+K30+K31</f>
        <v>0</v>
      </c>
    </row>
    <row r="29" spans="1:11" s="1470" customFormat="1" ht="12" customHeight="1" x14ac:dyDescent="0.25">
      <c r="A29" s="1266" t="s">
        <v>268</v>
      </c>
      <c r="B29" s="1270" t="s">
        <v>263</v>
      </c>
      <c r="C29" s="703">
        <f>'KV_9.2.sz.mell'!C27</f>
        <v>0</v>
      </c>
      <c r="D29" s="472"/>
      <c r="E29" s="472"/>
      <c r="F29" s="472"/>
      <c r="G29" s="472"/>
      <c r="H29" s="472"/>
      <c r="I29" s="472"/>
      <c r="J29" s="821">
        <f>D29+E29+F29+G29+H29+I29</f>
        <v>0</v>
      </c>
      <c r="K29" s="814">
        <f>C29+J29</f>
        <v>0</v>
      </c>
    </row>
    <row r="30" spans="1:11" s="1470" customFormat="1" ht="12" customHeight="1" x14ac:dyDescent="0.25">
      <c r="A30" s="1266" t="s">
        <v>269</v>
      </c>
      <c r="B30" s="1270" t="s">
        <v>402</v>
      </c>
      <c r="C30" s="710">
        <f>'KV_9.2.sz.mell'!C28</f>
        <v>0</v>
      </c>
      <c r="D30" s="411"/>
      <c r="E30" s="411"/>
      <c r="F30" s="411"/>
      <c r="G30" s="411"/>
      <c r="H30" s="411"/>
      <c r="I30" s="411"/>
      <c r="J30" s="821">
        <f>D30+E30+F30+G30+H30+I30</f>
        <v>0</v>
      </c>
      <c r="K30" s="814">
        <f>C30+J30</f>
        <v>0</v>
      </c>
    </row>
    <row r="31" spans="1:11" s="1470" customFormat="1" ht="12" customHeight="1" x14ac:dyDescent="0.25">
      <c r="A31" s="1266" t="s">
        <v>270</v>
      </c>
      <c r="B31" s="1271" t="s">
        <v>405</v>
      </c>
      <c r="C31" s="710">
        <f>'KV_9.2.sz.mell'!C29</f>
        <v>0</v>
      </c>
      <c r="D31" s="411"/>
      <c r="E31" s="411"/>
      <c r="F31" s="411"/>
      <c r="G31" s="411"/>
      <c r="H31" s="411"/>
      <c r="I31" s="411"/>
      <c r="J31" s="821">
        <f>D31+E31+F31+G31+H31+I31</f>
        <v>0</v>
      </c>
      <c r="K31" s="814">
        <f>C31+J31</f>
        <v>0</v>
      </c>
    </row>
    <row r="32" spans="1:11" s="1470" customFormat="1" ht="12" customHeight="1" thickBot="1" x14ac:dyDescent="0.3">
      <c r="A32" s="1262" t="s">
        <v>271</v>
      </c>
      <c r="B32" s="1272" t="s">
        <v>523</v>
      </c>
      <c r="C32" s="790">
        <f>'KV_9.2.sz.mell'!C30</f>
        <v>0</v>
      </c>
      <c r="D32" s="412"/>
      <c r="E32" s="412"/>
      <c r="F32" s="412"/>
      <c r="G32" s="412"/>
      <c r="H32" s="412"/>
      <c r="I32" s="412"/>
      <c r="J32" s="821">
        <f>D32+E32+F32+G32+H32+I32</f>
        <v>0</v>
      </c>
      <c r="K32" s="814">
        <f>C32+J32</f>
        <v>0</v>
      </c>
    </row>
    <row r="33" spans="1:11" s="1470" customFormat="1" ht="12" customHeight="1" thickBot="1" x14ac:dyDescent="0.3">
      <c r="A33" s="336" t="s">
        <v>22</v>
      </c>
      <c r="B33" s="1269" t="s">
        <v>406</v>
      </c>
      <c r="C33" s="322">
        <f>'KV_9.2.sz.mell'!C31</f>
        <v>0</v>
      </c>
      <c r="D33" s="322">
        <f t="shared" ref="D33:I33" si="5">+D34+D35+D36</f>
        <v>0</v>
      </c>
      <c r="E33" s="322">
        <f t="shared" si="5"/>
        <v>0</v>
      </c>
      <c r="F33" s="322">
        <f t="shared" si="5"/>
        <v>0</v>
      </c>
      <c r="G33" s="322">
        <f t="shared" si="5"/>
        <v>0</v>
      </c>
      <c r="H33" s="322">
        <f t="shared" si="5"/>
        <v>0</v>
      </c>
      <c r="I33" s="322">
        <f t="shared" si="5"/>
        <v>0</v>
      </c>
      <c r="J33" s="322">
        <f>+J34+J35+J36</f>
        <v>0</v>
      </c>
      <c r="K33" s="371">
        <f>+K34+K35+K36</f>
        <v>0</v>
      </c>
    </row>
    <row r="34" spans="1:11" s="1470" customFormat="1" ht="12" customHeight="1" x14ac:dyDescent="0.25">
      <c r="A34" s="1266" t="s">
        <v>91</v>
      </c>
      <c r="B34" s="1270" t="s">
        <v>291</v>
      </c>
      <c r="C34" s="703">
        <f>'KV_9.2.sz.mell'!C32</f>
        <v>0</v>
      </c>
      <c r="D34" s="472"/>
      <c r="E34" s="472"/>
      <c r="F34" s="472"/>
      <c r="G34" s="472"/>
      <c r="H34" s="472"/>
      <c r="I34" s="472"/>
      <c r="J34" s="821">
        <f>D34+E34+F34+G34+H34+I34</f>
        <v>0</v>
      </c>
      <c r="K34" s="814">
        <f>C34+J34</f>
        <v>0</v>
      </c>
    </row>
    <row r="35" spans="1:11" s="1470" customFormat="1" ht="12" customHeight="1" x14ac:dyDescent="0.25">
      <c r="A35" s="1266" t="s">
        <v>92</v>
      </c>
      <c r="B35" s="1271" t="s">
        <v>292</v>
      </c>
      <c r="C35" s="710">
        <f>'KV_9.2.sz.mell'!C33</f>
        <v>0</v>
      </c>
      <c r="D35" s="411"/>
      <c r="E35" s="411"/>
      <c r="F35" s="411"/>
      <c r="G35" s="411"/>
      <c r="H35" s="411"/>
      <c r="I35" s="411"/>
      <c r="J35" s="821">
        <f>D35+E35+F35+G35+H35+I35</f>
        <v>0</v>
      </c>
      <c r="K35" s="814">
        <f>C35+J35</f>
        <v>0</v>
      </c>
    </row>
    <row r="36" spans="1:11" s="1470" customFormat="1" ht="12" customHeight="1" thickBot="1" x14ac:dyDescent="0.3">
      <c r="A36" s="1262" t="s">
        <v>93</v>
      </c>
      <c r="B36" s="1272" t="s">
        <v>293</v>
      </c>
      <c r="C36" s="790">
        <f>'KV_9.2.sz.mell'!C34</f>
        <v>0</v>
      </c>
      <c r="D36" s="412"/>
      <c r="E36" s="412"/>
      <c r="F36" s="412"/>
      <c r="G36" s="412"/>
      <c r="H36" s="412"/>
      <c r="I36" s="412"/>
      <c r="J36" s="821">
        <f>D36+E36+F36+G36+H36+I36</f>
        <v>0</v>
      </c>
      <c r="K36" s="831">
        <f>C36+J36</f>
        <v>0</v>
      </c>
    </row>
    <row r="37" spans="1:11" s="1469" customFormat="1" ht="12" customHeight="1" thickBot="1" x14ac:dyDescent="0.3">
      <c r="A37" s="336" t="s">
        <v>23</v>
      </c>
      <c r="B37" s="1269" t="s">
        <v>376</v>
      </c>
      <c r="C37" s="414">
        <f>'KV_9.2.sz.mell'!C35</f>
        <v>0</v>
      </c>
      <c r="D37" s="521"/>
      <c r="E37" s="521"/>
      <c r="F37" s="521"/>
      <c r="G37" s="521"/>
      <c r="H37" s="521"/>
      <c r="I37" s="521"/>
      <c r="J37" s="322">
        <f>D37+E37+F37+G37+H37+I37</f>
        <v>0</v>
      </c>
      <c r="K37" s="327">
        <f>C37+J37</f>
        <v>0</v>
      </c>
    </row>
    <row r="38" spans="1:11" s="1469" customFormat="1" ht="12" customHeight="1" thickBot="1" x14ac:dyDescent="0.3">
      <c r="A38" s="336" t="s">
        <v>24</v>
      </c>
      <c r="B38" s="1269" t="s">
        <v>407</v>
      </c>
      <c r="C38" s="414">
        <f>'KV_9.2.sz.mell'!C36</f>
        <v>0</v>
      </c>
      <c r="D38" s="521"/>
      <c r="E38" s="521"/>
      <c r="F38" s="521"/>
      <c r="G38" s="521"/>
      <c r="H38" s="521"/>
      <c r="I38" s="521"/>
      <c r="J38" s="832">
        <f>D38+E38+F38+G38+H38+I38</f>
        <v>0</v>
      </c>
      <c r="K38" s="814">
        <f>C38+J38</f>
        <v>0</v>
      </c>
    </row>
    <row r="39" spans="1:11" s="1469" customFormat="1" ht="12" customHeight="1" thickBot="1" x14ac:dyDescent="0.3">
      <c r="A39" s="286" t="s">
        <v>25</v>
      </c>
      <c r="B39" s="1269" t="s">
        <v>408</v>
      </c>
      <c r="C39" s="322">
        <f>'KV_9.2.sz.mell'!C37</f>
        <v>0</v>
      </c>
      <c r="D39" s="322">
        <f t="shared" ref="D39:J39" si="6">+D10+D22+D27+D28+D33+D37+D38</f>
        <v>0</v>
      </c>
      <c r="E39" s="322">
        <f t="shared" si="6"/>
        <v>0</v>
      </c>
      <c r="F39" s="322">
        <f t="shared" si="6"/>
        <v>0</v>
      </c>
      <c r="G39" s="322">
        <f t="shared" si="6"/>
        <v>0</v>
      </c>
      <c r="H39" s="322">
        <f t="shared" si="6"/>
        <v>0</v>
      </c>
      <c r="I39" s="322">
        <f t="shared" si="6"/>
        <v>0</v>
      </c>
      <c r="J39" s="322">
        <f t="shared" si="6"/>
        <v>0</v>
      </c>
      <c r="K39" s="371">
        <f>+K10+K22+K27+K28+K33+K37+K38</f>
        <v>0</v>
      </c>
    </row>
    <row r="40" spans="1:11" s="1469" customFormat="1" ht="12" customHeight="1" thickBot="1" x14ac:dyDescent="0.3">
      <c r="A40" s="1273" t="s">
        <v>26</v>
      </c>
      <c r="B40" s="1269" t="s">
        <v>409</v>
      </c>
      <c r="C40" s="322">
        <f>'KV_9.2.sz.mell'!C38</f>
        <v>0</v>
      </c>
      <c r="D40" s="322">
        <f t="shared" ref="D40:J40" si="7">+D41+D42+D43</f>
        <v>0</v>
      </c>
      <c r="E40" s="322">
        <f t="shared" si="7"/>
        <v>0</v>
      </c>
      <c r="F40" s="322">
        <f t="shared" si="7"/>
        <v>0</v>
      </c>
      <c r="G40" s="322">
        <f t="shared" si="7"/>
        <v>0</v>
      </c>
      <c r="H40" s="322">
        <f t="shared" si="7"/>
        <v>0</v>
      </c>
      <c r="I40" s="322">
        <f t="shared" si="7"/>
        <v>0</v>
      </c>
      <c r="J40" s="322">
        <f t="shared" si="7"/>
        <v>0</v>
      </c>
      <c r="K40" s="371">
        <f>+K41+K42+K43</f>
        <v>0</v>
      </c>
    </row>
    <row r="41" spans="1:11" s="1469" customFormat="1" ht="12" customHeight="1" x14ac:dyDescent="0.25">
      <c r="A41" s="1266" t="s">
        <v>410</v>
      </c>
      <c r="B41" s="1270" t="s">
        <v>236</v>
      </c>
      <c r="C41" s="703">
        <f>'KV_9.2.sz.mell'!C39</f>
        <v>0</v>
      </c>
      <c r="D41" s="472"/>
      <c r="E41" s="472"/>
      <c r="F41" s="472"/>
      <c r="G41" s="472"/>
      <c r="H41" s="472"/>
      <c r="I41" s="472"/>
      <c r="J41" s="821">
        <f>D41+E41+F41+G41+H41+I41</f>
        <v>0</v>
      </c>
      <c r="K41" s="814">
        <f>C41+J41</f>
        <v>0</v>
      </c>
    </row>
    <row r="42" spans="1:11" s="1469" customFormat="1" ht="12" customHeight="1" x14ac:dyDescent="0.25">
      <c r="A42" s="1266" t="s">
        <v>411</v>
      </c>
      <c r="B42" s="1271" t="s">
        <v>2</v>
      </c>
      <c r="C42" s="710">
        <f>'KV_9.2.sz.mell'!C40</f>
        <v>0</v>
      </c>
      <c r="D42" s="411"/>
      <c r="E42" s="411"/>
      <c r="F42" s="411"/>
      <c r="G42" s="411"/>
      <c r="H42" s="411"/>
      <c r="I42" s="411"/>
      <c r="J42" s="821">
        <f>D42+E42+F42+G42+H42+I42</f>
        <v>0</v>
      </c>
      <c r="K42" s="822">
        <f>C42+J42</f>
        <v>0</v>
      </c>
    </row>
    <row r="43" spans="1:11" s="1470" customFormat="1" ht="12" customHeight="1" thickBot="1" x14ac:dyDescent="0.3">
      <c r="A43" s="1262" t="s">
        <v>412</v>
      </c>
      <c r="B43" s="1274" t="s">
        <v>413</v>
      </c>
      <c r="C43" s="707">
        <f>'KV_9.2.sz.mell'!C41</f>
        <v>0</v>
      </c>
      <c r="D43" s="706"/>
      <c r="E43" s="706"/>
      <c r="F43" s="706"/>
      <c r="G43" s="706"/>
      <c r="H43" s="706"/>
      <c r="I43" s="706"/>
      <c r="J43" s="821">
        <f>D43+E43+F43+G43+H43+I43</f>
        <v>0</v>
      </c>
      <c r="K43" s="824">
        <f>C43+J43</f>
        <v>0</v>
      </c>
    </row>
    <row r="44" spans="1:11" s="1470" customFormat="1" ht="12.9" customHeight="1" thickBot="1" x14ac:dyDescent="0.25">
      <c r="A44" s="1273" t="s">
        <v>27</v>
      </c>
      <c r="B44" s="1275" t="s">
        <v>414</v>
      </c>
      <c r="C44" s="322">
        <f>'KV_9.2.sz.mell'!C42</f>
        <v>0</v>
      </c>
      <c r="D44" s="322">
        <f t="shared" ref="D44:J44" si="8">+D39+D40</f>
        <v>0</v>
      </c>
      <c r="E44" s="322">
        <f t="shared" si="8"/>
        <v>0</v>
      </c>
      <c r="F44" s="322">
        <f t="shared" si="8"/>
        <v>0</v>
      </c>
      <c r="G44" s="322">
        <f t="shared" si="8"/>
        <v>0</v>
      </c>
      <c r="H44" s="322">
        <f t="shared" si="8"/>
        <v>0</v>
      </c>
      <c r="I44" s="322">
        <f t="shared" si="8"/>
        <v>0</v>
      </c>
      <c r="J44" s="322">
        <f t="shared" si="8"/>
        <v>0</v>
      </c>
      <c r="K44" s="371">
        <f>+K39+K40</f>
        <v>0</v>
      </c>
    </row>
    <row r="45" spans="1:11" s="1467" customFormat="1" ht="14.1" customHeight="1" thickBot="1" x14ac:dyDescent="0.3">
      <c r="A45" s="1726" t="s">
        <v>57</v>
      </c>
      <c r="B45" s="1738"/>
      <c r="C45" s="1738"/>
      <c r="D45" s="1738"/>
      <c r="E45" s="1738"/>
      <c r="F45" s="1738"/>
      <c r="G45" s="1738"/>
      <c r="H45" s="1738"/>
      <c r="I45" s="1738"/>
      <c r="J45" s="1738"/>
      <c r="K45" s="1739"/>
    </row>
    <row r="46" spans="1:11" s="1471" customFormat="1" ht="12" customHeight="1" thickBot="1" x14ac:dyDescent="0.3">
      <c r="A46" s="336" t="s">
        <v>18</v>
      </c>
      <c r="B46" s="1269" t="s">
        <v>415</v>
      </c>
      <c r="C46" s="834">
        <f>'KV_9.2.sz.mell'!C46</f>
        <v>0</v>
      </c>
      <c r="D46" s="834">
        <f t="shared" ref="D46:J46" si="9">SUM(D47:D51)</f>
        <v>0</v>
      </c>
      <c r="E46" s="834">
        <f t="shared" si="9"/>
        <v>0</v>
      </c>
      <c r="F46" s="834">
        <f t="shared" si="9"/>
        <v>0</v>
      </c>
      <c r="G46" s="834">
        <f t="shared" si="9"/>
        <v>0</v>
      </c>
      <c r="H46" s="834">
        <f t="shared" si="9"/>
        <v>0</v>
      </c>
      <c r="I46" s="834">
        <f t="shared" si="9"/>
        <v>0</v>
      </c>
      <c r="J46" s="834">
        <f t="shared" si="9"/>
        <v>0</v>
      </c>
      <c r="K46" s="327">
        <f>SUM(K47:K51)</f>
        <v>0</v>
      </c>
    </row>
    <row r="47" spans="1:11" ht="12" customHeight="1" x14ac:dyDescent="0.25">
      <c r="A47" s="1262" t="s">
        <v>98</v>
      </c>
      <c r="B47" s="1267" t="s">
        <v>49</v>
      </c>
      <c r="C47" s="710">
        <f>'KV_9.2.sz.mell'!C47</f>
        <v>0</v>
      </c>
      <c r="D47" s="1250"/>
      <c r="E47" s="1250"/>
      <c r="F47" s="1250"/>
      <c r="G47" s="1250"/>
      <c r="H47" s="1250"/>
      <c r="I47" s="1250"/>
      <c r="J47" s="836">
        <f>D47+E47+F47+G47+H47+I47</f>
        <v>0</v>
      </c>
      <c r="K47" s="837">
        <f>C47+J47</f>
        <v>0</v>
      </c>
    </row>
    <row r="48" spans="1:11" ht="12" customHeight="1" x14ac:dyDescent="0.25">
      <c r="A48" s="1262" t="s">
        <v>99</v>
      </c>
      <c r="B48" s="1263" t="s">
        <v>183</v>
      </c>
      <c r="C48" s="710">
        <f>'KV_9.2.sz.mell'!C48</f>
        <v>0</v>
      </c>
      <c r="D48" s="1251"/>
      <c r="E48" s="1251"/>
      <c r="F48" s="1251"/>
      <c r="G48" s="1251"/>
      <c r="H48" s="1251"/>
      <c r="I48" s="1251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1262" t="s">
        <v>100</v>
      </c>
      <c r="B49" s="1263" t="s">
        <v>140</v>
      </c>
      <c r="C49" s="710">
        <f>'KV_9.2.sz.mell'!C49</f>
        <v>0</v>
      </c>
      <c r="D49" s="1251"/>
      <c r="E49" s="1251"/>
      <c r="F49" s="1251"/>
      <c r="G49" s="1251"/>
      <c r="H49" s="1251"/>
      <c r="I49" s="1251"/>
      <c r="J49" s="839">
        <f>D49+E49+F49+G49+H49+I49</f>
        <v>0</v>
      </c>
      <c r="K49" s="840">
        <f>C49+J49</f>
        <v>0</v>
      </c>
    </row>
    <row r="50" spans="1:11" ht="12" customHeight="1" x14ac:dyDescent="0.25">
      <c r="A50" s="1262" t="s">
        <v>101</v>
      </c>
      <c r="B50" s="1263" t="s">
        <v>184</v>
      </c>
      <c r="C50" s="710">
        <f>'KV_9.2.sz.mell'!C50</f>
        <v>0</v>
      </c>
      <c r="D50" s="1251"/>
      <c r="E50" s="1251"/>
      <c r="F50" s="1251"/>
      <c r="G50" s="1251"/>
      <c r="H50" s="1251"/>
      <c r="I50" s="1251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1262" t="s">
        <v>148</v>
      </c>
      <c r="B51" s="1263" t="s">
        <v>185</v>
      </c>
      <c r="C51" s="710">
        <f>'KV_9.2.sz.mell'!C51</f>
        <v>0</v>
      </c>
      <c r="D51" s="1251"/>
      <c r="E51" s="1251"/>
      <c r="F51" s="1251"/>
      <c r="G51" s="1251"/>
      <c r="H51" s="1251"/>
      <c r="I51" s="1251"/>
      <c r="J51" s="839">
        <f>D51+E51+F51+G51+H51+I51</f>
        <v>0</v>
      </c>
      <c r="K51" s="840">
        <f>C51+J51</f>
        <v>0</v>
      </c>
    </row>
    <row r="52" spans="1:11" ht="12" customHeight="1" thickBot="1" x14ac:dyDescent="0.3">
      <c r="A52" s="336" t="s">
        <v>19</v>
      </c>
      <c r="B52" s="1269" t="s">
        <v>416</v>
      </c>
      <c r="C52" s="834">
        <f>'KV_9.2.sz.mell'!C52</f>
        <v>0</v>
      </c>
      <c r="D52" s="834">
        <f t="shared" ref="D52:J52" si="10">SUM(D53:D55)</f>
        <v>0</v>
      </c>
      <c r="E52" s="834">
        <f t="shared" si="10"/>
        <v>0</v>
      </c>
      <c r="F52" s="834">
        <f t="shared" si="10"/>
        <v>0</v>
      </c>
      <c r="G52" s="834">
        <f t="shared" si="10"/>
        <v>0</v>
      </c>
      <c r="H52" s="834">
        <f t="shared" si="10"/>
        <v>0</v>
      </c>
      <c r="I52" s="834">
        <f t="shared" si="10"/>
        <v>0</v>
      </c>
      <c r="J52" s="834">
        <f t="shared" si="10"/>
        <v>0</v>
      </c>
      <c r="K52" s="327">
        <f>SUM(K53:K55)</f>
        <v>0</v>
      </c>
    </row>
    <row r="53" spans="1:11" s="1471" customFormat="1" ht="12" customHeight="1" x14ac:dyDescent="0.25">
      <c r="A53" s="1262" t="s">
        <v>104</v>
      </c>
      <c r="B53" s="1267" t="s">
        <v>230</v>
      </c>
      <c r="C53" s="710">
        <f>'KV_9.2.sz.mell'!C53</f>
        <v>0</v>
      </c>
      <c r="D53" s="1250"/>
      <c r="E53" s="1250"/>
      <c r="F53" s="1250"/>
      <c r="G53" s="1250"/>
      <c r="H53" s="1250"/>
      <c r="I53" s="1250"/>
      <c r="J53" s="836">
        <f>D53+E53+F53+G53+H53+I53</f>
        <v>0</v>
      </c>
      <c r="K53" s="837">
        <f>C53+J53</f>
        <v>0</v>
      </c>
    </row>
    <row r="54" spans="1:11" ht="12" customHeight="1" x14ac:dyDescent="0.25">
      <c r="A54" s="1262" t="s">
        <v>105</v>
      </c>
      <c r="B54" s="1263" t="s">
        <v>187</v>
      </c>
      <c r="C54" s="710">
        <f>'KV_9.2.sz.mell'!C54</f>
        <v>0</v>
      </c>
      <c r="D54" s="1251"/>
      <c r="E54" s="1251"/>
      <c r="F54" s="1251"/>
      <c r="G54" s="1251"/>
      <c r="H54" s="1251"/>
      <c r="I54" s="1251"/>
      <c r="J54" s="839">
        <f>D54+E54+F54+G54+H54+I54</f>
        <v>0</v>
      </c>
      <c r="K54" s="840">
        <f>C54+J54</f>
        <v>0</v>
      </c>
    </row>
    <row r="55" spans="1:11" ht="12" customHeight="1" x14ac:dyDescent="0.25">
      <c r="A55" s="1262" t="s">
        <v>106</v>
      </c>
      <c r="B55" s="1263" t="s">
        <v>58</v>
      </c>
      <c r="C55" s="710">
        <f>'KV_9.2.sz.mell'!C55</f>
        <v>0</v>
      </c>
      <c r="D55" s="1251"/>
      <c r="E55" s="1251"/>
      <c r="F55" s="1251"/>
      <c r="G55" s="1251"/>
      <c r="H55" s="1251"/>
      <c r="I55" s="1251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1262" t="s">
        <v>107</v>
      </c>
      <c r="B56" s="1263" t="s">
        <v>524</v>
      </c>
      <c r="C56" s="710">
        <f>'KV_9.2.sz.mell'!C56</f>
        <v>0</v>
      </c>
      <c r="D56" s="1251"/>
      <c r="E56" s="1251"/>
      <c r="F56" s="1251"/>
      <c r="G56" s="1251"/>
      <c r="H56" s="1251"/>
      <c r="I56" s="1251"/>
      <c r="J56" s="839">
        <f>D56+E56+F56+G56+H56+I56</f>
        <v>0</v>
      </c>
      <c r="K56" s="840">
        <f>C56+J56</f>
        <v>0</v>
      </c>
    </row>
    <row r="57" spans="1:11" ht="12" customHeight="1" thickBot="1" x14ac:dyDescent="0.3">
      <c r="A57" s="336" t="s">
        <v>20</v>
      </c>
      <c r="B57" s="1269" t="s">
        <v>13</v>
      </c>
      <c r="C57" s="834">
        <f>'KV_9.2.sz.mell'!C57</f>
        <v>0</v>
      </c>
      <c r="D57" s="1252"/>
      <c r="E57" s="1252"/>
      <c r="F57" s="1252"/>
      <c r="G57" s="1252"/>
      <c r="H57" s="1252"/>
      <c r="I57" s="1252"/>
      <c r="J57" s="834">
        <f>D57+E57+F57+G57+H57+I57</f>
        <v>0</v>
      </c>
      <c r="K57" s="327">
        <f>C57+J57</f>
        <v>0</v>
      </c>
    </row>
    <row r="58" spans="1:11" ht="12.9" customHeight="1" thickBot="1" x14ac:dyDescent="0.3">
      <c r="A58" s="336" t="s">
        <v>21</v>
      </c>
      <c r="B58" s="1276" t="s">
        <v>529</v>
      </c>
      <c r="C58" s="842">
        <f>'KV_9.2.sz.mell'!C58</f>
        <v>0</v>
      </c>
      <c r="D58" s="842">
        <f t="shared" ref="D58:J58" si="11">+D46+D52+D57</f>
        <v>0</v>
      </c>
      <c r="E58" s="842">
        <f t="shared" si="11"/>
        <v>0</v>
      </c>
      <c r="F58" s="842">
        <f t="shared" si="11"/>
        <v>0</v>
      </c>
      <c r="G58" s="842">
        <f t="shared" si="11"/>
        <v>0</v>
      </c>
      <c r="H58" s="842">
        <f t="shared" si="11"/>
        <v>0</v>
      </c>
      <c r="I58" s="842">
        <f t="shared" si="11"/>
        <v>0</v>
      </c>
      <c r="J58" s="842">
        <f t="shared" si="11"/>
        <v>0</v>
      </c>
      <c r="K58" s="375">
        <f>+K46+K52+K57</f>
        <v>0</v>
      </c>
    </row>
    <row r="59" spans="1:11" ht="14.1" customHeight="1" thickBot="1" x14ac:dyDescent="0.3">
      <c r="C59" s="843">
        <f>'KV_9.2.sz.mell'!C59</f>
        <v>0</v>
      </c>
      <c r="D59" s="843"/>
      <c r="E59" s="843"/>
      <c r="F59" s="843"/>
      <c r="G59" s="843"/>
      <c r="H59" s="843"/>
      <c r="I59" s="843"/>
      <c r="J59" s="843"/>
      <c r="K59" s="633">
        <f>K44-K58</f>
        <v>0</v>
      </c>
    </row>
    <row r="60" spans="1:11" ht="12.9" customHeight="1" thickBot="1" x14ac:dyDescent="0.3">
      <c r="A60" s="1278" t="s">
        <v>519</v>
      </c>
      <c r="B60" s="1279"/>
      <c r="C60" s="846">
        <f>'KV_9.2.sz.mell'!C60</f>
        <v>0</v>
      </c>
      <c r="D60" s="1253"/>
      <c r="E60" s="1253"/>
      <c r="F60" s="1253"/>
      <c r="G60" s="1253"/>
      <c r="H60" s="1253"/>
      <c r="I60" s="1253"/>
      <c r="J60" s="846">
        <f>D60+E60+F60+G60+H60+I60</f>
        <v>0</v>
      </c>
      <c r="K60" s="847">
        <f>C60+J60</f>
        <v>0</v>
      </c>
    </row>
    <row r="61" spans="1:11" ht="12.9" customHeight="1" thickBot="1" x14ac:dyDescent="0.3">
      <c r="A61" s="1278" t="s">
        <v>206</v>
      </c>
      <c r="B61" s="1279"/>
      <c r="C61" s="846">
        <f>'KV_9.2.sz.mell'!C61</f>
        <v>0</v>
      </c>
      <c r="D61" s="1253"/>
      <c r="E61" s="1253"/>
      <c r="F61" s="1253"/>
      <c r="G61" s="1253"/>
      <c r="H61" s="1253"/>
      <c r="I61" s="1253"/>
      <c r="J61" s="846">
        <f>D61+E61+F61+G61+H61+I61</f>
        <v>0</v>
      </c>
      <c r="K61" s="847">
        <f>C61+J61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F33"/>
  <sheetViews>
    <sheetView topLeftCell="A10" zoomScale="120" zoomScaleNormal="120" zoomScaleSheetLayoutView="115" workbookViewId="0">
      <selection activeCell="E16" sqref="E16"/>
    </sheetView>
  </sheetViews>
  <sheetFormatPr defaultColWidth="9.33203125" defaultRowHeight="13.2" x14ac:dyDescent="0.25"/>
  <cols>
    <col min="1" max="1" width="6.77734375" style="55" customWidth="1"/>
    <col min="2" max="2" width="55.109375" style="193" customWidth="1"/>
    <col min="3" max="3" width="16.33203125" style="55" customWidth="1"/>
    <col min="4" max="4" width="55.109375" style="55" customWidth="1"/>
    <col min="5" max="5" width="16.33203125" style="55" customWidth="1"/>
    <col min="6" max="6" width="4.77734375" style="55" customWidth="1"/>
    <col min="7" max="16384" width="9.33203125" style="55"/>
  </cols>
  <sheetData>
    <row r="1" spans="1:6" ht="31.2" x14ac:dyDescent="0.25">
      <c r="B1" s="329" t="s">
        <v>159</v>
      </c>
      <c r="C1" s="330"/>
      <c r="D1" s="330"/>
      <c r="E1" s="330"/>
      <c r="F1" s="1601" t="str">
        <f>CONCATENATE("2.2. melléklet ",ALAPADATOK!A7," ",ALAPADATOK!B7," ",ALAPADATOK!C7," ",ALAPADATOK!D7," ",ALAPADATOK!E7," ",ALAPADATOK!F7," ",ALAPADATOK!G7," ",ALAPADATOK!H7)</f>
        <v>2.2. melléklet a … / 2019 ( … ) önkormányzati rendelethez</v>
      </c>
    </row>
    <row r="2" spans="1:6" ht="13.8" thickBot="1" x14ac:dyDescent="0.3">
      <c r="E2" s="595" t="str">
        <f>CONCATENATE('KV_1.1.sz.mell.'!C7)</f>
        <v>Forintban!</v>
      </c>
      <c r="F2" s="1601"/>
    </row>
    <row r="3" spans="1:6" ht="13.8" thickBot="1" x14ac:dyDescent="0.3">
      <c r="A3" s="1603" t="s">
        <v>69</v>
      </c>
      <c r="B3" s="331" t="s">
        <v>56</v>
      </c>
      <c r="C3" s="332"/>
      <c r="D3" s="331" t="s">
        <v>57</v>
      </c>
      <c r="E3" s="333"/>
      <c r="F3" s="1601"/>
    </row>
    <row r="4" spans="1:6" s="334" customFormat="1" ht="13.8" thickBot="1" x14ac:dyDescent="0.3">
      <c r="A4" s="1604"/>
      <c r="B4" s="194" t="s">
        <v>61</v>
      </c>
      <c r="C4" s="195" t="str">
        <f>+'KV_2.1.sz.mell.'!C4</f>
        <v>2019. évi előirányzat</v>
      </c>
      <c r="D4" s="194" t="s">
        <v>61</v>
      </c>
      <c r="E4" s="52" t="str">
        <f>+'KV_2.1.sz.mell.'!C4</f>
        <v>2019. évi előirányzat</v>
      </c>
      <c r="F4" s="1601"/>
    </row>
    <row r="5" spans="1:6" s="334" customFormat="1" ht="13.8" thickBot="1" x14ac:dyDescent="0.3">
      <c r="A5" s="335"/>
      <c r="B5" s="336" t="s">
        <v>493</v>
      </c>
      <c r="C5" s="337" t="s">
        <v>494</v>
      </c>
      <c r="D5" s="336" t="s">
        <v>495</v>
      </c>
      <c r="E5" s="338" t="s">
        <v>497</v>
      </c>
      <c r="F5" s="1601"/>
    </row>
    <row r="6" spans="1:6" ht="12.9" customHeight="1" x14ac:dyDescent="0.25">
      <c r="A6" s="340" t="s">
        <v>18</v>
      </c>
      <c r="B6" s="341" t="s">
        <v>382</v>
      </c>
      <c r="C6" s="318"/>
      <c r="D6" s="341" t="s">
        <v>230</v>
      </c>
      <c r="E6" s="324">
        <v>19215800</v>
      </c>
      <c r="F6" s="1601"/>
    </row>
    <row r="7" spans="1:6" x14ac:dyDescent="0.25">
      <c r="A7" s="342" t="s">
        <v>19</v>
      </c>
      <c r="B7" s="343" t="s">
        <v>383</v>
      </c>
      <c r="C7" s="319"/>
      <c r="D7" s="343" t="s">
        <v>388</v>
      </c>
      <c r="E7" s="325"/>
      <c r="F7" s="1601"/>
    </row>
    <row r="8" spans="1:6" ht="12.9" customHeight="1" x14ac:dyDescent="0.25">
      <c r="A8" s="342" t="s">
        <v>20</v>
      </c>
      <c r="B8" s="343" t="s">
        <v>10</v>
      </c>
      <c r="C8" s="319"/>
      <c r="D8" s="343" t="s">
        <v>187</v>
      </c>
      <c r="E8" s="325">
        <v>22454369</v>
      </c>
      <c r="F8" s="1601"/>
    </row>
    <row r="9" spans="1:6" ht="12.9" customHeight="1" x14ac:dyDescent="0.25">
      <c r="A9" s="342" t="s">
        <v>21</v>
      </c>
      <c r="B9" s="343" t="s">
        <v>384</v>
      </c>
      <c r="C9" s="319"/>
      <c r="D9" s="343" t="s">
        <v>389</v>
      </c>
      <c r="E9" s="325"/>
      <c r="F9" s="1601"/>
    </row>
    <row r="10" spans="1:6" ht="12.75" customHeight="1" x14ac:dyDescent="0.25">
      <c r="A10" s="342" t="s">
        <v>22</v>
      </c>
      <c r="B10" s="343" t="s">
        <v>385</v>
      </c>
      <c r="C10" s="319"/>
      <c r="D10" s="343" t="s">
        <v>232</v>
      </c>
      <c r="E10" s="325"/>
      <c r="F10" s="1601"/>
    </row>
    <row r="11" spans="1:6" ht="12.9" customHeight="1" x14ac:dyDescent="0.25">
      <c r="A11" s="342" t="s">
        <v>23</v>
      </c>
      <c r="B11" s="343" t="s">
        <v>386</v>
      </c>
      <c r="C11" s="320"/>
      <c r="D11" s="443"/>
      <c r="E11" s="325"/>
      <c r="F11" s="1601"/>
    </row>
    <row r="12" spans="1:6" ht="12.9" customHeight="1" x14ac:dyDescent="0.25">
      <c r="A12" s="342" t="s">
        <v>24</v>
      </c>
      <c r="B12" s="46"/>
      <c r="C12" s="319"/>
      <c r="D12" s="443"/>
      <c r="E12" s="325"/>
      <c r="F12" s="1601"/>
    </row>
    <row r="13" spans="1:6" ht="12.9" customHeight="1" x14ac:dyDescent="0.25">
      <c r="A13" s="342" t="s">
        <v>25</v>
      </c>
      <c r="B13" s="46"/>
      <c r="C13" s="319"/>
      <c r="D13" s="444"/>
      <c r="E13" s="325"/>
      <c r="F13" s="1601"/>
    </row>
    <row r="14" spans="1:6" ht="12.9" customHeight="1" x14ac:dyDescent="0.25">
      <c r="A14" s="342" t="s">
        <v>26</v>
      </c>
      <c r="B14" s="441"/>
      <c r="C14" s="320"/>
      <c r="D14" s="443"/>
      <c r="E14" s="325"/>
      <c r="F14" s="1601"/>
    </row>
    <row r="15" spans="1:6" x14ac:dyDescent="0.25">
      <c r="A15" s="342" t="s">
        <v>27</v>
      </c>
      <c r="B15" s="46"/>
      <c r="C15" s="320"/>
      <c r="D15" s="443"/>
      <c r="E15" s="325"/>
      <c r="F15" s="1601"/>
    </row>
    <row r="16" spans="1:6" ht="12.9" customHeight="1" thickBot="1" x14ac:dyDescent="0.3">
      <c r="A16" s="403" t="s">
        <v>28</v>
      </c>
      <c r="B16" s="442"/>
      <c r="C16" s="405"/>
      <c r="D16" s="404" t="s">
        <v>50</v>
      </c>
      <c r="E16" s="369"/>
      <c r="F16" s="1601"/>
    </row>
    <row r="17" spans="1:6" ht="15.9" customHeight="1" thickBot="1" x14ac:dyDescent="0.3">
      <c r="A17" s="345" t="s">
        <v>29</v>
      </c>
      <c r="B17" s="130" t="s">
        <v>396</v>
      </c>
      <c r="C17" s="322">
        <f>+C6+C8+C9+C11+C12+C13+C14+C15+C16</f>
        <v>0</v>
      </c>
      <c r="D17" s="130" t="s">
        <v>397</v>
      </c>
      <c r="E17" s="327">
        <f>+E6+E8+E10+E11+E12+E13+E14+E15+E16</f>
        <v>41670169</v>
      </c>
      <c r="F17" s="1601"/>
    </row>
    <row r="18" spans="1:6" ht="12.9" customHeight="1" x14ac:dyDescent="0.25">
      <c r="A18" s="340" t="s">
        <v>30</v>
      </c>
      <c r="B18" s="355" t="s">
        <v>247</v>
      </c>
      <c r="C18" s="362">
        <f>SUM(C19:C23)</f>
        <v>41670169</v>
      </c>
      <c r="D18" s="348" t="s">
        <v>191</v>
      </c>
      <c r="E18" s="78"/>
      <c r="F18" s="1601"/>
    </row>
    <row r="19" spans="1:6" ht="12.9" customHeight="1" x14ac:dyDescent="0.25">
      <c r="A19" s="342" t="s">
        <v>31</v>
      </c>
      <c r="B19" s="356" t="s">
        <v>236</v>
      </c>
      <c r="C19" s="80">
        <v>41670169</v>
      </c>
      <c r="D19" s="348" t="s">
        <v>194</v>
      </c>
      <c r="E19" s="81"/>
      <c r="F19" s="1601"/>
    </row>
    <row r="20" spans="1:6" ht="12.9" customHeight="1" x14ac:dyDescent="0.25">
      <c r="A20" s="340" t="s">
        <v>32</v>
      </c>
      <c r="B20" s="356" t="s">
        <v>237</v>
      </c>
      <c r="C20" s="80"/>
      <c r="D20" s="348" t="s">
        <v>156</v>
      </c>
      <c r="E20" s="81"/>
      <c r="F20" s="1601"/>
    </row>
    <row r="21" spans="1:6" ht="12.9" customHeight="1" x14ac:dyDescent="0.25">
      <c r="A21" s="342" t="s">
        <v>33</v>
      </c>
      <c r="B21" s="356" t="s">
        <v>238</v>
      </c>
      <c r="C21" s="80"/>
      <c r="D21" s="348" t="s">
        <v>157</v>
      </c>
      <c r="E21" s="81"/>
      <c r="F21" s="1601"/>
    </row>
    <row r="22" spans="1:6" ht="12.9" customHeight="1" x14ac:dyDescent="0.25">
      <c r="A22" s="340" t="s">
        <v>34</v>
      </c>
      <c r="B22" s="356" t="s">
        <v>239</v>
      </c>
      <c r="C22" s="80"/>
      <c r="D22" s="347" t="s">
        <v>235</v>
      </c>
      <c r="E22" s="81"/>
      <c r="F22" s="1601"/>
    </row>
    <row r="23" spans="1:6" ht="12.9" customHeight="1" x14ac:dyDescent="0.25">
      <c r="A23" s="342" t="s">
        <v>35</v>
      </c>
      <c r="B23" s="357" t="s">
        <v>240</v>
      </c>
      <c r="C23" s="80"/>
      <c r="D23" s="348" t="s">
        <v>195</v>
      </c>
      <c r="E23" s="81"/>
      <c r="F23" s="1601"/>
    </row>
    <row r="24" spans="1:6" ht="12.9" customHeight="1" x14ac:dyDescent="0.25">
      <c r="A24" s="340" t="s">
        <v>36</v>
      </c>
      <c r="B24" s="358" t="s">
        <v>241</v>
      </c>
      <c r="C24" s="350">
        <f>+C25+C26+C27+C28+C29</f>
        <v>0</v>
      </c>
      <c r="D24" s="359" t="s">
        <v>193</v>
      </c>
      <c r="E24" s="81"/>
      <c r="F24" s="1601"/>
    </row>
    <row r="25" spans="1:6" ht="12.9" customHeight="1" x14ac:dyDescent="0.25">
      <c r="A25" s="342" t="s">
        <v>37</v>
      </c>
      <c r="B25" s="357" t="s">
        <v>242</v>
      </c>
      <c r="C25" s="80"/>
      <c r="D25" s="359" t="s">
        <v>390</v>
      </c>
      <c r="E25" s="81"/>
      <c r="F25" s="1601"/>
    </row>
    <row r="26" spans="1:6" ht="12.9" customHeight="1" x14ac:dyDescent="0.25">
      <c r="A26" s="340" t="s">
        <v>38</v>
      </c>
      <c r="B26" s="357" t="s">
        <v>243</v>
      </c>
      <c r="C26" s="80"/>
      <c r="D26" s="354"/>
      <c r="E26" s="81"/>
      <c r="F26" s="1601"/>
    </row>
    <row r="27" spans="1:6" ht="12.9" customHeight="1" x14ac:dyDescent="0.25">
      <c r="A27" s="342" t="s">
        <v>39</v>
      </c>
      <c r="B27" s="356" t="s">
        <v>244</v>
      </c>
      <c r="C27" s="80"/>
      <c r="D27" s="126"/>
      <c r="E27" s="81"/>
      <c r="F27" s="1601"/>
    </row>
    <row r="28" spans="1:6" ht="12.9" customHeight="1" x14ac:dyDescent="0.25">
      <c r="A28" s="340" t="s">
        <v>40</v>
      </c>
      <c r="B28" s="360" t="s">
        <v>245</v>
      </c>
      <c r="C28" s="80"/>
      <c r="D28" s="46"/>
      <c r="E28" s="81"/>
      <c r="F28" s="1601"/>
    </row>
    <row r="29" spans="1:6" ht="12.9" customHeight="1" thickBot="1" x14ac:dyDescent="0.3">
      <c r="A29" s="342" t="s">
        <v>41</v>
      </c>
      <c r="B29" s="361" t="s">
        <v>246</v>
      </c>
      <c r="C29" s="80"/>
      <c r="D29" s="126"/>
      <c r="E29" s="81"/>
      <c r="F29" s="1601"/>
    </row>
    <row r="30" spans="1:6" ht="21.75" customHeight="1" thickBot="1" x14ac:dyDescent="0.3">
      <c r="A30" s="345" t="s">
        <v>42</v>
      </c>
      <c r="B30" s="130" t="s">
        <v>387</v>
      </c>
      <c r="C30" s="322">
        <f>+C18+C24</f>
        <v>41670169</v>
      </c>
      <c r="D30" s="130" t="s">
        <v>391</v>
      </c>
      <c r="E30" s="327">
        <f>SUM(E18:E29)</f>
        <v>0</v>
      </c>
      <c r="F30" s="1601"/>
    </row>
    <row r="31" spans="1:6" ht="13.8" thickBot="1" x14ac:dyDescent="0.3">
      <c r="A31" s="345" t="s">
        <v>43</v>
      </c>
      <c r="B31" s="351" t="s">
        <v>392</v>
      </c>
      <c r="C31" s="352">
        <f>+C17+C30</f>
        <v>41670169</v>
      </c>
      <c r="D31" s="351" t="s">
        <v>393</v>
      </c>
      <c r="E31" s="352">
        <f>+E17+E30</f>
        <v>41670169</v>
      </c>
      <c r="F31" s="1601"/>
    </row>
    <row r="32" spans="1:6" ht="13.8" thickBot="1" x14ac:dyDescent="0.3">
      <c r="A32" s="345" t="s">
        <v>44</v>
      </c>
      <c r="B32" s="351" t="s">
        <v>169</v>
      </c>
      <c r="C32" s="352">
        <f>IF(C17-E17&lt;0,E17-C17,"-")</f>
        <v>41670169</v>
      </c>
      <c r="D32" s="351" t="s">
        <v>170</v>
      </c>
      <c r="E32" s="352" t="str">
        <f>IF(C17-E17&gt;0,C17-E17,"-")</f>
        <v>-</v>
      </c>
      <c r="F32" s="1601"/>
    </row>
    <row r="33" spans="1:6" ht="13.8" thickBot="1" x14ac:dyDescent="0.3">
      <c r="A33" s="345" t="s">
        <v>45</v>
      </c>
      <c r="B33" s="351" t="s">
        <v>567</v>
      </c>
      <c r="C33" s="352" t="str">
        <f>IF(C31-E31&lt;0,E31-C31,"-")</f>
        <v>-</v>
      </c>
      <c r="D33" s="351" t="s">
        <v>568</v>
      </c>
      <c r="E33" s="352" t="str">
        <f>IF(C31-E31&gt;0,C31-E31,"-")</f>
        <v>-</v>
      </c>
      <c r="F33" s="1601"/>
    </row>
  </sheetData>
  <sheetProtection sheet="1"/>
  <mergeCells count="2">
    <mergeCell ref="A3:A4"/>
    <mergeCell ref="F1:F33"/>
  </mergeCells>
  <phoneticPr fontId="0" type="noConversion"/>
  <printOptions horizontalCentered="1"/>
  <pageMargins left="0.78740157480314965" right="0.78740157480314965" top="0.49" bottom="0.79" header="0.49" footer="0.78740157480314965"/>
  <pageSetup paperSize="9" scale="93" orientation="landscape" verticalDpi="300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theme="3"/>
  </sheetPr>
  <dimension ref="A1:K61"/>
  <sheetViews>
    <sheetView zoomScale="120" zoomScaleNormal="120" workbookViewId="0">
      <selection activeCell="K61" sqref="K61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CONCATENATE("5.2.1. melléklet ",RM_ALAPADATOK!A7," ",RM_ALAPADATOK!B7," ",RM_ALAPADATOK!C7," ",RM_ALAPADATOK!D7," ",RM_ALAPADATOK!E7," ",RM_ALAPADATOK!F7," ",RM_ALAPADATOK!G7," ",RM_ALAPADATOK!H7)</f>
        <v>5.2.1. melléklet a … / 2019 ( ……. ) önkormányzati rendelethez</v>
      </c>
    </row>
    <row r="2" spans="1:11" s="465" customFormat="1" ht="34.200000000000003" x14ac:dyDescent="0.25">
      <c r="A2" s="613" t="s">
        <v>204</v>
      </c>
      <c r="B2" s="1761" t="str">
        <f>RM_ALAPADATOK!A11</f>
        <v>……………………. Polgármesteri /Közös Önkormányzati Hivatal</v>
      </c>
      <c r="C2" s="1762"/>
      <c r="D2" s="1762"/>
      <c r="E2" s="1762"/>
      <c r="F2" s="1762"/>
      <c r="G2" s="1762"/>
      <c r="H2" s="1762"/>
      <c r="I2" s="1762"/>
      <c r="J2" s="1762"/>
      <c r="K2" s="634" t="s">
        <v>59</v>
      </c>
    </row>
    <row r="3" spans="1:11" s="465" customFormat="1" ht="23.1" customHeight="1" thickBot="1" x14ac:dyDescent="0.3">
      <c r="A3" s="635" t="s">
        <v>203</v>
      </c>
      <c r="B3" s="1763" t="str">
        <f>CONCATENATE('RM_5.1.1.sz.mell'!B3:J3)</f>
        <v>Kötelező feladtok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59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'KV_9.2.1.sz.mell'!C8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'KV_9.2.1.sz.mell'!C9</f>
        <v>0</v>
      </c>
      <c r="D11" s="812"/>
      <c r="E11" s="812"/>
      <c r="F11" s="812"/>
      <c r="G11" s="812"/>
      <c r="H11" s="812"/>
      <c r="I11" s="812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'KV_9.2.1.sz.mell'!C10</f>
        <v>0</v>
      </c>
      <c r="D12" s="815"/>
      <c r="E12" s="815"/>
      <c r="F12" s="815"/>
      <c r="G12" s="815"/>
      <c r="H12" s="815"/>
      <c r="I12" s="815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'KV_9.2.1.sz.mell'!C11</f>
        <v>0</v>
      </c>
      <c r="D13" s="815"/>
      <c r="E13" s="815"/>
      <c r="F13" s="815"/>
      <c r="G13" s="815"/>
      <c r="H13" s="815"/>
      <c r="I13" s="815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'KV_9.2.1.sz.mell'!C12</f>
        <v>0</v>
      </c>
      <c r="D14" s="815"/>
      <c r="E14" s="815"/>
      <c r="F14" s="815"/>
      <c r="G14" s="815"/>
      <c r="H14" s="815"/>
      <c r="I14" s="815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'KV_9.2.1.sz.mell'!C13</f>
        <v>0</v>
      </c>
      <c r="D15" s="815"/>
      <c r="E15" s="815"/>
      <c r="F15" s="815"/>
      <c r="G15" s="815"/>
      <c r="H15" s="815"/>
      <c r="I15" s="815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'KV_9.2.1.sz.mell'!C14</f>
        <v>0</v>
      </c>
      <c r="D16" s="815"/>
      <c r="E16" s="815"/>
      <c r="F16" s="815"/>
      <c r="G16" s="815"/>
      <c r="H16" s="815"/>
      <c r="I16" s="815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'KV_9.2.1.sz.mell'!C15</f>
        <v>0</v>
      </c>
      <c r="D17" s="815"/>
      <c r="E17" s="815"/>
      <c r="F17" s="815"/>
      <c r="G17" s="815"/>
      <c r="H17" s="815"/>
      <c r="I17" s="815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'KV_9.2.1.sz.mell'!C16</f>
        <v>0</v>
      </c>
      <c r="D18" s="815"/>
      <c r="E18" s="815"/>
      <c r="F18" s="815"/>
      <c r="G18" s="815"/>
      <c r="H18" s="815"/>
      <c r="I18" s="815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'KV_9.2.1.sz.mell'!C17</f>
        <v>0</v>
      </c>
      <c r="D19" s="815"/>
      <c r="E19" s="815"/>
      <c r="F19" s="815"/>
      <c r="G19" s="815"/>
      <c r="H19" s="815"/>
      <c r="I19" s="815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'KV_9.2.1.sz.mell'!C18</f>
        <v>0</v>
      </c>
      <c r="D20" s="815"/>
      <c r="E20" s="815"/>
      <c r="F20" s="815"/>
      <c r="G20" s="815"/>
      <c r="H20" s="815"/>
      <c r="I20" s="815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'KV_9.2.1.sz.mell'!C19</f>
        <v>0</v>
      </c>
      <c r="D21" s="818"/>
      <c r="E21" s="818"/>
      <c r="F21" s="818"/>
      <c r="G21" s="818"/>
      <c r="H21" s="818"/>
      <c r="I21" s="818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'KV_9.2.1.sz.mell'!C20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'KV_9.2.1.sz.mell'!C21</f>
        <v>0</v>
      </c>
      <c r="D23" s="820"/>
      <c r="E23" s="820"/>
      <c r="F23" s="820"/>
      <c r="G23" s="820"/>
      <c r="H23" s="820"/>
      <c r="I23" s="820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'KV_9.2.1.sz.mell'!C22</f>
        <v>0</v>
      </c>
      <c r="D24" s="815"/>
      <c r="E24" s="815"/>
      <c r="F24" s="815"/>
      <c r="G24" s="815"/>
      <c r="H24" s="815"/>
      <c r="I24" s="815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'KV_9.2.1.sz.mell'!C23</f>
        <v>0</v>
      </c>
      <c r="D25" s="815"/>
      <c r="E25" s="815"/>
      <c r="F25" s="815"/>
      <c r="G25" s="815"/>
      <c r="H25" s="815"/>
      <c r="I25" s="815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'KV_9.2.1.sz.mell'!C24</f>
        <v>0</v>
      </c>
      <c r="D26" s="818"/>
      <c r="E26" s="818"/>
      <c r="F26" s="818"/>
      <c r="G26" s="818"/>
      <c r="H26" s="818"/>
      <c r="I26" s="818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'KV_9.2.1.sz.mell'!C25</f>
        <v>0</v>
      </c>
      <c r="D27" s="825"/>
      <c r="E27" s="825"/>
      <c r="F27" s="825"/>
      <c r="G27" s="825"/>
      <c r="H27" s="825"/>
      <c r="I27" s="825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322">
        <f>'KV_9.2.1.sz.mell'!C26</f>
        <v>0</v>
      </c>
      <c r="D28" s="322">
        <f t="shared" ref="D28:J28" si="4">+D29+D30+D31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>+K29+K30+K31</f>
        <v>0</v>
      </c>
    </row>
    <row r="29" spans="1:11" s="468" customFormat="1" ht="12" customHeight="1" x14ac:dyDescent="0.25">
      <c r="A29" s="462" t="s">
        <v>268</v>
      </c>
      <c r="B29" s="463" t="s">
        <v>263</v>
      </c>
      <c r="C29" s="703">
        <f>'KV_9.2.1.sz.mell'!C27</f>
        <v>0</v>
      </c>
      <c r="D29" s="827"/>
      <c r="E29" s="827"/>
      <c r="F29" s="827"/>
      <c r="G29" s="827"/>
      <c r="H29" s="827"/>
      <c r="I29" s="827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462" t="s">
        <v>269</v>
      </c>
      <c r="B30" s="463" t="s">
        <v>402</v>
      </c>
      <c r="C30" s="710">
        <f>'KV_9.2.1.sz.mell'!C28</f>
        <v>0</v>
      </c>
      <c r="D30" s="828"/>
      <c r="E30" s="828"/>
      <c r="F30" s="828"/>
      <c r="G30" s="828"/>
      <c r="H30" s="828"/>
      <c r="I30" s="828"/>
      <c r="J30" s="821">
        <f>D30+E30+F30+G30+H30+I30</f>
        <v>0</v>
      </c>
      <c r="K30" s="814">
        <f>C30+J30</f>
        <v>0</v>
      </c>
    </row>
    <row r="31" spans="1:11" s="468" customFormat="1" ht="12" customHeight="1" x14ac:dyDescent="0.25">
      <c r="A31" s="462" t="s">
        <v>270</v>
      </c>
      <c r="B31" s="464" t="s">
        <v>405</v>
      </c>
      <c r="C31" s="710">
        <f>'KV_9.2.1.sz.mell'!C29</f>
        <v>0</v>
      </c>
      <c r="D31" s="828"/>
      <c r="E31" s="828"/>
      <c r="F31" s="828"/>
      <c r="G31" s="828"/>
      <c r="H31" s="828"/>
      <c r="I31" s="828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461" t="s">
        <v>271</v>
      </c>
      <c r="B32" s="829" t="s">
        <v>523</v>
      </c>
      <c r="C32" s="790">
        <f>'KV_9.2.1.sz.mell'!C30</f>
        <v>0</v>
      </c>
      <c r="D32" s="830"/>
      <c r="E32" s="830"/>
      <c r="F32" s="830"/>
      <c r="G32" s="830"/>
      <c r="H32" s="830"/>
      <c r="I32" s="830"/>
      <c r="J32" s="821">
        <f>D32+E32+F32+G32+H32+I32</f>
        <v>0</v>
      </c>
      <c r="K32" s="814">
        <f>C32+J32</f>
        <v>0</v>
      </c>
    </row>
    <row r="33" spans="1:11" s="468" customFormat="1" ht="12" customHeight="1" thickBot="1" x14ac:dyDescent="0.3">
      <c r="A33" s="209" t="s">
        <v>22</v>
      </c>
      <c r="B33" s="128" t="s">
        <v>406</v>
      </c>
      <c r="C33" s="322">
        <f>'KV_9.2.1.sz.mell'!C31</f>
        <v>0</v>
      </c>
      <c r="D33" s="322">
        <f t="shared" ref="D33:J33" si="5">+D34+D35+D36</f>
        <v>0</v>
      </c>
      <c r="E33" s="322">
        <f t="shared" si="5"/>
        <v>0</v>
      </c>
      <c r="F33" s="322">
        <f t="shared" si="5"/>
        <v>0</v>
      </c>
      <c r="G33" s="322">
        <f t="shared" si="5"/>
        <v>0</v>
      </c>
      <c r="H33" s="322">
        <f t="shared" si="5"/>
        <v>0</v>
      </c>
      <c r="I33" s="322">
        <f t="shared" si="5"/>
        <v>0</v>
      </c>
      <c r="J33" s="322">
        <f t="shared" si="5"/>
        <v>0</v>
      </c>
      <c r="K33" s="371">
        <f>+K34+K35+K36</f>
        <v>0</v>
      </c>
    </row>
    <row r="34" spans="1:11" s="468" customFormat="1" ht="12" customHeight="1" x14ac:dyDescent="0.25">
      <c r="A34" s="462" t="s">
        <v>91</v>
      </c>
      <c r="B34" s="463" t="s">
        <v>291</v>
      </c>
      <c r="C34" s="703">
        <f>'KV_9.2.1.sz.mell'!C32</f>
        <v>0</v>
      </c>
      <c r="D34" s="827"/>
      <c r="E34" s="827"/>
      <c r="F34" s="827"/>
      <c r="G34" s="827"/>
      <c r="H34" s="827"/>
      <c r="I34" s="827"/>
      <c r="J34" s="821">
        <f>D34+E34+F34+G34+H34+I34</f>
        <v>0</v>
      </c>
      <c r="K34" s="814">
        <f>C34+J34</f>
        <v>0</v>
      </c>
    </row>
    <row r="35" spans="1:11" s="468" customFormat="1" ht="12" customHeight="1" x14ac:dyDescent="0.25">
      <c r="A35" s="462" t="s">
        <v>92</v>
      </c>
      <c r="B35" s="464" t="s">
        <v>292</v>
      </c>
      <c r="C35" s="710">
        <f>'KV_9.2.1.sz.mell'!C33</f>
        <v>0</v>
      </c>
      <c r="D35" s="828"/>
      <c r="E35" s="828"/>
      <c r="F35" s="828"/>
      <c r="G35" s="828"/>
      <c r="H35" s="828"/>
      <c r="I35" s="828"/>
      <c r="J35" s="821">
        <f>D35+E35+F35+G35+H35+I35</f>
        <v>0</v>
      </c>
      <c r="K35" s="814">
        <f>C35+J35</f>
        <v>0</v>
      </c>
    </row>
    <row r="36" spans="1:11" s="468" customFormat="1" ht="12" customHeight="1" thickBot="1" x14ac:dyDescent="0.3">
      <c r="A36" s="461" t="s">
        <v>93</v>
      </c>
      <c r="B36" s="829" t="s">
        <v>293</v>
      </c>
      <c r="C36" s="790">
        <f>'KV_9.2.1.sz.mell'!C34</f>
        <v>0</v>
      </c>
      <c r="D36" s="830"/>
      <c r="E36" s="830"/>
      <c r="F36" s="830"/>
      <c r="G36" s="830"/>
      <c r="H36" s="830"/>
      <c r="I36" s="830"/>
      <c r="J36" s="821">
        <f>D36+E36+F36+G36+H36+I36</f>
        <v>0</v>
      </c>
      <c r="K36" s="831">
        <f>C36+J36</f>
        <v>0</v>
      </c>
    </row>
    <row r="37" spans="1:11" s="378" customFormat="1" ht="12" customHeight="1" thickBot="1" x14ac:dyDescent="0.3">
      <c r="A37" s="209" t="s">
        <v>23</v>
      </c>
      <c r="B37" s="128" t="s">
        <v>376</v>
      </c>
      <c r="C37" s="414">
        <f>'KV_9.2.1.sz.mell'!C35</f>
        <v>0</v>
      </c>
      <c r="D37" s="825"/>
      <c r="E37" s="825"/>
      <c r="F37" s="825"/>
      <c r="G37" s="825"/>
      <c r="H37" s="825"/>
      <c r="I37" s="825"/>
      <c r="J37" s="322">
        <f>D37+E37+F37+G37+H37+I37</f>
        <v>0</v>
      </c>
      <c r="K37" s="327">
        <f>C37+J37</f>
        <v>0</v>
      </c>
    </row>
    <row r="38" spans="1:11" s="378" customFormat="1" ht="12" customHeight="1" thickBot="1" x14ac:dyDescent="0.3">
      <c r="A38" s="209" t="s">
        <v>24</v>
      </c>
      <c r="B38" s="128" t="s">
        <v>407</v>
      </c>
      <c r="C38" s="414">
        <f>'KV_9.2.1.sz.mell'!C36</f>
        <v>0</v>
      </c>
      <c r="D38" s="825"/>
      <c r="E38" s="825"/>
      <c r="F38" s="825"/>
      <c r="G38" s="825"/>
      <c r="H38" s="825"/>
      <c r="I38" s="825"/>
      <c r="J38" s="832">
        <f>D38+E38+F38+G38+H38+I38</f>
        <v>0</v>
      </c>
      <c r="K38" s="814">
        <f>C38+J38</f>
        <v>0</v>
      </c>
    </row>
    <row r="39" spans="1:11" s="378" customFormat="1" ht="12" customHeight="1" thickBot="1" x14ac:dyDescent="0.3">
      <c r="A39" s="201" t="s">
        <v>25</v>
      </c>
      <c r="B39" s="128" t="s">
        <v>408</v>
      </c>
      <c r="C39" s="322">
        <f>'KV_9.2.1.sz.mell'!C37</f>
        <v>0</v>
      </c>
      <c r="D39" s="322">
        <f t="shared" ref="D39:J39" si="6">+D10+D22+D27+D28+D33+D37+D38</f>
        <v>0</v>
      </c>
      <c r="E39" s="322">
        <f t="shared" si="6"/>
        <v>0</v>
      </c>
      <c r="F39" s="322">
        <f t="shared" si="6"/>
        <v>0</v>
      </c>
      <c r="G39" s="322">
        <f t="shared" si="6"/>
        <v>0</v>
      </c>
      <c r="H39" s="322">
        <f t="shared" si="6"/>
        <v>0</v>
      </c>
      <c r="I39" s="322">
        <f t="shared" si="6"/>
        <v>0</v>
      </c>
      <c r="J39" s="322">
        <f t="shared" si="6"/>
        <v>0</v>
      </c>
      <c r="K39" s="371">
        <f>+K10+K22+K27+K28+K33+K37+K38</f>
        <v>0</v>
      </c>
    </row>
    <row r="40" spans="1:11" s="378" customFormat="1" ht="12" customHeight="1" thickBot="1" x14ac:dyDescent="0.3">
      <c r="A40" s="243" t="s">
        <v>26</v>
      </c>
      <c r="B40" s="128" t="s">
        <v>409</v>
      </c>
      <c r="C40" s="322">
        <f>'KV_9.2.1.sz.mell'!C38</f>
        <v>0</v>
      </c>
      <c r="D40" s="322">
        <f t="shared" ref="D40:J40" si="7">+D41+D42+D43</f>
        <v>0</v>
      </c>
      <c r="E40" s="322">
        <f t="shared" si="7"/>
        <v>0</v>
      </c>
      <c r="F40" s="322">
        <f t="shared" si="7"/>
        <v>0</v>
      </c>
      <c r="G40" s="322">
        <f t="shared" si="7"/>
        <v>0</v>
      </c>
      <c r="H40" s="322">
        <f t="shared" si="7"/>
        <v>0</v>
      </c>
      <c r="I40" s="322">
        <f t="shared" si="7"/>
        <v>0</v>
      </c>
      <c r="J40" s="322">
        <f t="shared" si="7"/>
        <v>0</v>
      </c>
      <c r="K40" s="371">
        <f>+K41+K42+K43</f>
        <v>0</v>
      </c>
    </row>
    <row r="41" spans="1:11" s="378" customFormat="1" ht="12" customHeight="1" x14ac:dyDescent="0.25">
      <c r="A41" s="462" t="s">
        <v>410</v>
      </c>
      <c r="B41" s="463" t="s">
        <v>236</v>
      </c>
      <c r="C41" s="703">
        <f>'KV_9.2.1.sz.mell'!C39</f>
        <v>0</v>
      </c>
      <c r="D41" s="827"/>
      <c r="E41" s="827"/>
      <c r="F41" s="827"/>
      <c r="G41" s="827"/>
      <c r="H41" s="827"/>
      <c r="I41" s="827"/>
      <c r="J41" s="821">
        <f>D41+E41+F41+G41+H41+I41</f>
        <v>0</v>
      </c>
      <c r="K41" s="814">
        <f>C41+J41</f>
        <v>0</v>
      </c>
    </row>
    <row r="42" spans="1:11" s="378" customFormat="1" ht="12" customHeight="1" x14ac:dyDescent="0.25">
      <c r="A42" s="462" t="s">
        <v>411</v>
      </c>
      <c r="B42" s="464" t="s">
        <v>2</v>
      </c>
      <c r="C42" s="710">
        <f>'KV_9.2.1.sz.mell'!C40</f>
        <v>0</v>
      </c>
      <c r="D42" s="828"/>
      <c r="E42" s="828"/>
      <c r="F42" s="828"/>
      <c r="G42" s="828"/>
      <c r="H42" s="828"/>
      <c r="I42" s="828"/>
      <c r="J42" s="821">
        <f>D42+E42+F42+G42+H42+I42</f>
        <v>0</v>
      </c>
      <c r="K42" s="822">
        <f>C42+J42</f>
        <v>0</v>
      </c>
    </row>
    <row r="43" spans="1:11" s="468" customFormat="1" ht="12" customHeight="1" thickBot="1" x14ac:dyDescent="0.3">
      <c r="A43" s="461" t="s">
        <v>412</v>
      </c>
      <c r="B43" s="145" t="s">
        <v>413</v>
      </c>
      <c r="C43" s="707">
        <f>'KV_9.2.1.sz.mell'!C41</f>
        <v>0</v>
      </c>
      <c r="D43" s="833"/>
      <c r="E43" s="833"/>
      <c r="F43" s="833"/>
      <c r="G43" s="833"/>
      <c r="H43" s="833"/>
      <c r="I43" s="833"/>
      <c r="J43" s="821">
        <f>D43+E43+F43+G43+H43+I43</f>
        <v>0</v>
      </c>
      <c r="K43" s="824">
        <f>C43+J43</f>
        <v>0</v>
      </c>
    </row>
    <row r="44" spans="1:11" s="468" customFormat="1" ht="12.9" customHeight="1" thickBot="1" x14ac:dyDescent="0.25">
      <c r="A44" s="243" t="s">
        <v>27</v>
      </c>
      <c r="B44" s="244" t="s">
        <v>414</v>
      </c>
      <c r="C44" s="322">
        <f>'KV_9.2.1.sz.mell'!C42</f>
        <v>0</v>
      </c>
      <c r="D44" s="322">
        <f t="shared" ref="D44:J44" si="8">+D39+D40</f>
        <v>0</v>
      </c>
      <c r="E44" s="322">
        <f t="shared" si="8"/>
        <v>0</v>
      </c>
      <c r="F44" s="322">
        <f t="shared" si="8"/>
        <v>0</v>
      </c>
      <c r="G44" s="322">
        <f t="shared" si="8"/>
        <v>0</v>
      </c>
      <c r="H44" s="322">
        <f t="shared" si="8"/>
        <v>0</v>
      </c>
      <c r="I44" s="322">
        <f t="shared" si="8"/>
        <v>0</v>
      </c>
      <c r="J44" s="322">
        <f t="shared" si="8"/>
        <v>0</v>
      </c>
      <c r="K44" s="371">
        <f>+K39+K40</f>
        <v>0</v>
      </c>
    </row>
    <row r="45" spans="1:11" s="467" customFormat="1" ht="14.1" customHeight="1" thickBot="1" x14ac:dyDescent="0.3">
      <c r="A45" s="1758" t="s">
        <v>57</v>
      </c>
      <c r="B45" s="1759"/>
      <c r="C45" s="1759"/>
      <c r="D45" s="1759"/>
      <c r="E45" s="1759"/>
      <c r="F45" s="1759"/>
      <c r="G45" s="1759"/>
      <c r="H45" s="1759"/>
      <c r="I45" s="1759"/>
      <c r="J45" s="1759"/>
      <c r="K45" s="1760"/>
    </row>
    <row r="46" spans="1:11" s="469" customFormat="1" ht="12" customHeight="1" thickBot="1" x14ac:dyDescent="0.3">
      <c r="A46" s="209" t="s">
        <v>18</v>
      </c>
      <c r="B46" s="128" t="s">
        <v>415</v>
      </c>
      <c r="C46" s="834">
        <f>'KV_9.2.1.sz.mell'!C46</f>
        <v>0</v>
      </c>
      <c r="D46" s="834">
        <f t="shared" ref="D46:J46" si="9">SUM(D47:D51)</f>
        <v>0</v>
      </c>
      <c r="E46" s="834">
        <f t="shared" si="9"/>
        <v>0</v>
      </c>
      <c r="F46" s="834">
        <f t="shared" si="9"/>
        <v>0</v>
      </c>
      <c r="G46" s="834">
        <f t="shared" si="9"/>
        <v>0</v>
      </c>
      <c r="H46" s="834">
        <f t="shared" si="9"/>
        <v>0</v>
      </c>
      <c r="I46" s="834">
        <f t="shared" si="9"/>
        <v>0</v>
      </c>
      <c r="J46" s="834">
        <f t="shared" si="9"/>
        <v>0</v>
      </c>
      <c r="K46" s="327">
        <f>SUM(K47:K51)</f>
        <v>0</v>
      </c>
    </row>
    <row r="47" spans="1:11" ht="12" customHeight="1" x14ac:dyDescent="0.25">
      <c r="A47" s="461" t="s">
        <v>98</v>
      </c>
      <c r="B47" s="9" t="s">
        <v>49</v>
      </c>
      <c r="C47" s="836">
        <f>'KV_9.2.1.sz.mell'!C47</f>
        <v>0</v>
      </c>
      <c r="D47" s="835"/>
      <c r="E47" s="835"/>
      <c r="F47" s="835"/>
      <c r="G47" s="835"/>
      <c r="H47" s="835"/>
      <c r="I47" s="835"/>
      <c r="J47" s="836">
        <f>D47+E47+F47+G47+H47+I47</f>
        <v>0</v>
      </c>
      <c r="K47" s="837">
        <f>C47+J47</f>
        <v>0</v>
      </c>
    </row>
    <row r="48" spans="1:11" ht="12" customHeight="1" x14ac:dyDescent="0.25">
      <c r="A48" s="461" t="s">
        <v>99</v>
      </c>
      <c r="B48" s="8" t="s">
        <v>183</v>
      </c>
      <c r="C48" s="839">
        <f>'KV_9.2.1.sz.mell'!C48</f>
        <v>0</v>
      </c>
      <c r="D48" s="838"/>
      <c r="E48" s="838"/>
      <c r="F48" s="838"/>
      <c r="G48" s="838"/>
      <c r="H48" s="838"/>
      <c r="I48" s="838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461" t="s">
        <v>100</v>
      </c>
      <c r="B49" s="8" t="s">
        <v>140</v>
      </c>
      <c r="C49" s="839">
        <f>'KV_9.2.1.sz.mell'!C49</f>
        <v>0</v>
      </c>
      <c r="D49" s="838"/>
      <c r="E49" s="838"/>
      <c r="F49" s="838"/>
      <c r="G49" s="838"/>
      <c r="H49" s="838"/>
      <c r="I49" s="838"/>
      <c r="J49" s="839">
        <f>D49+E49+F49+G49+H49+I49</f>
        <v>0</v>
      </c>
      <c r="K49" s="840">
        <f>C49+J49</f>
        <v>0</v>
      </c>
    </row>
    <row r="50" spans="1:11" ht="12" customHeight="1" x14ac:dyDescent="0.25">
      <c r="A50" s="461" t="s">
        <v>101</v>
      </c>
      <c r="B50" s="8" t="s">
        <v>184</v>
      </c>
      <c r="C50" s="839">
        <f>'KV_9.2.1.sz.mell'!C50</f>
        <v>0</v>
      </c>
      <c r="D50" s="838"/>
      <c r="E50" s="838"/>
      <c r="F50" s="838"/>
      <c r="G50" s="838"/>
      <c r="H50" s="838"/>
      <c r="I50" s="838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461" t="s">
        <v>148</v>
      </c>
      <c r="B51" s="8" t="s">
        <v>185</v>
      </c>
      <c r="C51" s="839">
        <f>'KV_9.2.1.sz.mell'!C51</f>
        <v>0</v>
      </c>
      <c r="D51" s="838"/>
      <c r="E51" s="838"/>
      <c r="F51" s="838"/>
      <c r="G51" s="838"/>
      <c r="H51" s="838"/>
      <c r="I51" s="838"/>
      <c r="J51" s="839">
        <f>D51+E51+F51+G51+H51+I51</f>
        <v>0</v>
      </c>
      <c r="K51" s="840">
        <f>C51+J51</f>
        <v>0</v>
      </c>
    </row>
    <row r="52" spans="1:11" ht="12" customHeight="1" thickBot="1" x14ac:dyDescent="0.3">
      <c r="A52" s="209" t="s">
        <v>19</v>
      </c>
      <c r="B52" s="128" t="s">
        <v>416</v>
      </c>
      <c r="C52" s="834">
        <f>'KV_9.2.1.sz.mell'!C52</f>
        <v>0</v>
      </c>
      <c r="D52" s="834">
        <f t="shared" ref="D52:J52" si="10">SUM(D53:D55)</f>
        <v>0</v>
      </c>
      <c r="E52" s="834">
        <f t="shared" si="10"/>
        <v>0</v>
      </c>
      <c r="F52" s="834">
        <f t="shared" si="10"/>
        <v>0</v>
      </c>
      <c r="G52" s="834">
        <f t="shared" si="10"/>
        <v>0</v>
      </c>
      <c r="H52" s="834">
        <f t="shared" si="10"/>
        <v>0</v>
      </c>
      <c r="I52" s="834">
        <f t="shared" si="10"/>
        <v>0</v>
      </c>
      <c r="J52" s="834">
        <f t="shared" si="10"/>
        <v>0</v>
      </c>
      <c r="K52" s="327">
        <f>SUM(K53:K55)</f>
        <v>0</v>
      </c>
    </row>
    <row r="53" spans="1:11" s="469" customFormat="1" ht="12" customHeight="1" x14ac:dyDescent="0.25">
      <c r="A53" s="461" t="s">
        <v>104</v>
      </c>
      <c r="B53" s="9" t="s">
        <v>230</v>
      </c>
      <c r="C53" s="836">
        <f>'KV_9.2.1.sz.mell'!C53</f>
        <v>0</v>
      </c>
      <c r="D53" s="835"/>
      <c r="E53" s="835"/>
      <c r="F53" s="835"/>
      <c r="G53" s="835"/>
      <c r="H53" s="835"/>
      <c r="I53" s="835"/>
      <c r="J53" s="836">
        <f>D53+E53+F53+G53+H53+I53</f>
        <v>0</v>
      </c>
      <c r="K53" s="837">
        <f>C53+J53</f>
        <v>0</v>
      </c>
    </row>
    <row r="54" spans="1:11" ht="12" customHeight="1" x14ac:dyDescent="0.25">
      <c r="A54" s="461" t="s">
        <v>105</v>
      </c>
      <c r="B54" s="8" t="s">
        <v>187</v>
      </c>
      <c r="C54" s="839">
        <f>'KV_9.2.1.sz.mell'!C54</f>
        <v>0</v>
      </c>
      <c r="D54" s="838"/>
      <c r="E54" s="838"/>
      <c r="F54" s="838"/>
      <c r="G54" s="838"/>
      <c r="H54" s="838"/>
      <c r="I54" s="838"/>
      <c r="J54" s="839">
        <f>D54+E54+F54+G54+H54+I54</f>
        <v>0</v>
      </c>
      <c r="K54" s="840">
        <f>C54+J54</f>
        <v>0</v>
      </c>
    </row>
    <row r="55" spans="1:11" ht="12" customHeight="1" x14ac:dyDescent="0.25">
      <c r="A55" s="461" t="s">
        <v>106</v>
      </c>
      <c r="B55" s="8" t="s">
        <v>58</v>
      </c>
      <c r="C55" s="839">
        <f>'KV_9.2.1.sz.mell'!C55</f>
        <v>0</v>
      </c>
      <c r="D55" s="838"/>
      <c r="E55" s="838"/>
      <c r="F55" s="838"/>
      <c r="G55" s="838"/>
      <c r="H55" s="838"/>
      <c r="I55" s="838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461" t="s">
        <v>107</v>
      </c>
      <c r="B56" s="8" t="s">
        <v>524</v>
      </c>
      <c r="C56" s="839">
        <f>'KV_9.2.1.sz.mell'!C56</f>
        <v>0</v>
      </c>
      <c r="D56" s="838"/>
      <c r="E56" s="838"/>
      <c r="F56" s="838"/>
      <c r="G56" s="838"/>
      <c r="H56" s="838"/>
      <c r="I56" s="838"/>
      <c r="J56" s="839">
        <f>D56+E56+F56+G56+H56+I56</f>
        <v>0</v>
      </c>
      <c r="K56" s="840">
        <f>C56+J56</f>
        <v>0</v>
      </c>
    </row>
    <row r="57" spans="1:11" ht="12" customHeight="1" thickBot="1" x14ac:dyDescent="0.3">
      <c r="A57" s="209" t="s">
        <v>20</v>
      </c>
      <c r="B57" s="128" t="s">
        <v>13</v>
      </c>
      <c r="C57" s="834">
        <f>'KV_9.2.1.sz.mell'!C57</f>
        <v>0</v>
      </c>
      <c r="D57" s="841"/>
      <c r="E57" s="841"/>
      <c r="F57" s="841"/>
      <c r="G57" s="841"/>
      <c r="H57" s="841"/>
      <c r="I57" s="841"/>
      <c r="J57" s="834">
        <f>D57+E57+F57+G57+H57+I57</f>
        <v>0</v>
      </c>
      <c r="K57" s="327">
        <f>C57+J57</f>
        <v>0</v>
      </c>
    </row>
    <row r="58" spans="1:11" ht="12.9" customHeight="1" thickBot="1" x14ac:dyDescent="0.3">
      <c r="A58" s="209" t="s">
        <v>21</v>
      </c>
      <c r="B58" s="251" t="s">
        <v>529</v>
      </c>
      <c r="C58" s="842">
        <f>'KV_9.2.1.sz.mell'!C58</f>
        <v>0</v>
      </c>
      <c r="D58" s="842">
        <f t="shared" ref="D58:J58" si="11">+D46+D52+D57</f>
        <v>0</v>
      </c>
      <c r="E58" s="842">
        <f t="shared" si="11"/>
        <v>0</v>
      </c>
      <c r="F58" s="842">
        <f t="shared" si="11"/>
        <v>0</v>
      </c>
      <c r="G58" s="842">
        <f t="shared" si="11"/>
        <v>0</v>
      </c>
      <c r="H58" s="842">
        <f t="shared" si="11"/>
        <v>0</v>
      </c>
      <c r="I58" s="842">
        <f t="shared" si="11"/>
        <v>0</v>
      </c>
      <c r="J58" s="842">
        <f t="shared" si="11"/>
        <v>0</v>
      </c>
      <c r="K58" s="375">
        <f>+K46+K52+K57</f>
        <v>0</v>
      </c>
    </row>
    <row r="59" spans="1:11" ht="14.1" customHeight="1" thickBot="1" x14ac:dyDescent="0.3">
      <c r="C59" s="843">
        <f>'KV_9.2.1.sz.mell'!C59</f>
        <v>0</v>
      </c>
      <c r="D59" s="844"/>
      <c r="E59" s="844"/>
      <c r="F59" s="844"/>
      <c r="G59" s="844"/>
      <c r="H59" s="844"/>
      <c r="I59" s="844"/>
      <c r="J59" s="844"/>
      <c r="K59" s="633">
        <f>K44-K58</f>
        <v>0</v>
      </c>
    </row>
    <row r="60" spans="1:11" ht="12.9" customHeight="1" thickBot="1" x14ac:dyDescent="0.3">
      <c r="A60" s="254" t="s">
        <v>519</v>
      </c>
      <c r="B60" s="255"/>
      <c r="C60" s="846">
        <f>'KV_9.2.1.sz.mell'!C60</f>
        <v>0</v>
      </c>
      <c r="D60" s="845"/>
      <c r="E60" s="845"/>
      <c r="F60" s="845"/>
      <c r="G60" s="845"/>
      <c r="H60" s="845"/>
      <c r="I60" s="845"/>
      <c r="J60" s="846">
        <f>D60+E60+F60+G60+H60+I60</f>
        <v>0</v>
      </c>
      <c r="K60" s="847">
        <f>C60+J60</f>
        <v>0</v>
      </c>
    </row>
    <row r="61" spans="1:11" ht="12.9" customHeight="1" thickBot="1" x14ac:dyDescent="0.3">
      <c r="A61" s="254" t="s">
        <v>206</v>
      </c>
      <c r="B61" s="255"/>
      <c r="C61" s="846">
        <f>'KV_9.2.1.sz.mell'!C61</f>
        <v>0</v>
      </c>
      <c r="D61" s="845"/>
      <c r="E61" s="845"/>
      <c r="F61" s="845"/>
      <c r="G61" s="845"/>
      <c r="H61" s="845"/>
      <c r="I61" s="845"/>
      <c r="J61" s="846">
        <f>D61+E61+F61+G61+H61+I61</f>
        <v>0</v>
      </c>
      <c r="K61" s="847">
        <f>C61+J61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theme="3"/>
  </sheetPr>
  <dimension ref="A1:K61"/>
  <sheetViews>
    <sheetView zoomScale="120" zoomScaleNormal="120" workbookViewId="0">
      <selection activeCell="E64" sqref="E64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CONCATENATE("5.2.2. melléklet ",RM_ALAPADATOK!A7," ",RM_ALAPADATOK!B7," ",RM_ALAPADATOK!C7," ",RM_ALAPADATOK!D7," ",RM_ALAPADATOK!E7," ",RM_ALAPADATOK!F7," ",RM_ALAPADATOK!G7," ",RM_ALAPADATOK!H7)</f>
        <v>5.2.2. melléklet a … / 2019 ( ……. ) önkormányzati rendelethez</v>
      </c>
    </row>
    <row r="2" spans="1:11" s="465" customFormat="1" ht="34.200000000000003" x14ac:dyDescent="0.25">
      <c r="A2" s="613" t="s">
        <v>204</v>
      </c>
      <c r="B2" s="1761" t="str">
        <f>RM_ALAPADATOK!A11</f>
        <v>……………………. Polgármesteri /Közös Önkormányzati Hivatal</v>
      </c>
      <c r="C2" s="1762"/>
      <c r="D2" s="1762"/>
      <c r="E2" s="1762"/>
      <c r="F2" s="1762"/>
      <c r="G2" s="1762"/>
      <c r="H2" s="1762"/>
      <c r="I2" s="1762"/>
      <c r="J2" s="1762"/>
      <c r="K2" s="634" t="s">
        <v>59</v>
      </c>
    </row>
    <row r="3" spans="1:11" s="465" customFormat="1" ht="23.1" customHeight="1" thickBot="1" x14ac:dyDescent="0.3">
      <c r="A3" s="635" t="s">
        <v>203</v>
      </c>
      <c r="B3" s="1763" t="str">
        <f>CONCATENATE('RM_5.1.2.sz.mell'!B3:J3)</f>
        <v>Önként vállalt feladatok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60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'KV_9.2.2.sz.mell'!C8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'KV_9.2.2.sz.mell'!C9</f>
        <v>0</v>
      </c>
      <c r="D11" s="508"/>
      <c r="E11" s="812"/>
      <c r="F11" s="812"/>
      <c r="G11" s="812"/>
      <c r="H11" s="812"/>
      <c r="I11" s="812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'KV_9.2.2.sz.mell'!C10</f>
        <v>0</v>
      </c>
      <c r="D12" s="408"/>
      <c r="E12" s="815"/>
      <c r="F12" s="815"/>
      <c r="G12" s="815"/>
      <c r="H12" s="815"/>
      <c r="I12" s="815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'KV_9.2.2.sz.mell'!C11</f>
        <v>0</v>
      </c>
      <c r="D13" s="408"/>
      <c r="E13" s="815"/>
      <c r="F13" s="815"/>
      <c r="G13" s="815"/>
      <c r="H13" s="815"/>
      <c r="I13" s="815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'KV_9.2.2.sz.mell'!C12</f>
        <v>0</v>
      </c>
      <c r="D14" s="408"/>
      <c r="E14" s="815"/>
      <c r="F14" s="815"/>
      <c r="G14" s="815"/>
      <c r="H14" s="815"/>
      <c r="I14" s="815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'KV_9.2.2.sz.mell'!C13</f>
        <v>0</v>
      </c>
      <c r="D15" s="408"/>
      <c r="E15" s="815"/>
      <c r="F15" s="815"/>
      <c r="G15" s="815"/>
      <c r="H15" s="815"/>
      <c r="I15" s="815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'KV_9.2.2.sz.mell'!C14</f>
        <v>0</v>
      </c>
      <c r="D16" s="408"/>
      <c r="E16" s="815"/>
      <c r="F16" s="815"/>
      <c r="G16" s="815"/>
      <c r="H16" s="815"/>
      <c r="I16" s="815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'KV_9.2.2.sz.mell'!C15</f>
        <v>0</v>
      </c>
      <c r="D17" s="408"/>
      <c r="E17" s="815"/>
      <c r="F17" s="815"/>
      <c r="G17" s="815"/>
      <c r="H17" s="815"/>
      <c r="I17" s="815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'KV_9.2.2.sz.mell'!C16</f>
        <v>0</v>
      </c>
      <c r="D18" s="408"/>
      <c r="E18" s="815"/>
      <c r="F18" s="815"/>
      <c r="G18" s="815"/>
      <c r="H18" s="815"/>
      <c r="I18" s="815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'KV_9.2.2.sz.mell'!C17</f>
        <v>0</v>
      </c>
      <c r="D19" s="408"/>
      <c r="E19" s="815"/>
      <c r="F19" s="815"/>
      <c r="G19" s="815"/>
      <c r="H19" s="815"/>
      <c r="I19" s="815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'KV_9.2.2.sz.mell'!C18</f>
        <v>0</v>
      </c>
      <c r="D20" s="408"/>
      <c r="E20" s="815"/>
      <c r="F20" s="815"/>
      <c r="G20" s="815"/>
      <c r="H20" s="815"/>
      <c r="I20" s="815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'KV_9.2.2.sz.mell'!C19</f>
        <v>0</v>
      </c>
      <c r="D21" s="410"/>
      <c r="E21" s="818"/>
      <c r="F21" s="818"/>
      <c r="G21" s="818"/>
      <c r="H21" s="818"/>
      <c r="I21" s="818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'KV_9.2.2.sz.mell'!C20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'KV_9.2.2.sz.mell'!C21</f>
        <v>0</v>
      </c>
      <c r="D23" s="409"/>
      <c r="E23" s="820"/>
      <c r="F23" s="820"/>
      <c r="G23" s="820"/>
      <c r="H23" s="820"/>
      <c r="I23" s="820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'KV_9.2.2.sz.mell'!C22</f>
        <v>0</v>
      </c>
      <c r="D24" s="408"/>
      <c r="E24" s="815"/>
      <c r="F24" s="815"/>
      <c r="G24" s="815"/>
      <c r="H24" s="815"/>
      <c r="I24" s="815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'KV_9.2.2.sz.mell'!C23</f>
        <v>0</v>
      </c>
      <c r="D25" s="408"/>
      <c r="E25" s="815"/>
      <c r="F25" s="815"/>
      <c r="G25" s="815"/>
      <c r="H25" s="815"/>
      <c r="I25" s="815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'KV_9.2.2.sz.mell'!C24</f>
        <v>0</v>
      </c>
      <c r="D26" s="410"/>
      <c r="E26" s="818"/>
      <c r="F26" s="818"/>
      <c r="G26" s="818"/>
      <c r="H26" s="818"/>
      <c r="I26" s="818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'KV_9.2.2.sz.mell'!C25</f>
        <v>0</v>
      </c>
      <c r="D27" s="521"/>
      <c r="E27" s="825"/>
      <c r="F27" s="825"/>
      <c r="G27" s="825"/>
      <c r="H27" s="825"/>
      <c r="I27" s="825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322">
        <f>'KV_9.2.2.sz.mell'!C26</f>
        <v>0</v>
      </c>
      <c r="D28" s="322">
        <f t="shared" ref="D28:J28" si="4">+D29+D30+D31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>+K29+K30+K31</f>
        <v>0</v>
      </c>
    </row>
    <row r="29" spans="1:11" s="468" customFormat="1" ht="12" customHeight="1" x14ac:dyDescent="0.25">
      <c r="A29" s="462" t="s">
        <v>268</v>
      </c>
      <c r="B29" s="463" t="s">
        <v>263</v>
      </c>
      <c r="C29" s="703">
        <f>'KV_9.2.2.sz.mell'!C27</f>
        <v>0</v>
      </c>
      <c r="D29" s="472"/>
      <c r="E29" s="827"/>
      <c r="F29" s="827"/>
      <c r="G29" s="827"/>
      <c r="H29" s="827"/>
      <c r="I29" s="827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462" t="s">
        <v>269</v>
      </c>
      <c r="B30" s="463" t="s">
        <v>402</v>
      </c>
      <c r="C30" s="710">
        <f>'KV_9.2.2.sz.mell'!C28</f>
        <v>0</v>
      </c>
      <c r="D30" s="411"/>
      <c r="E30" s="828"/>
      <c r="F30" s="828"/>
      <c r="G30" s="828"/>
      <c r="H30" s="828"/>
      <c r="I30" s="828"/>
      <c r="J30" s="821">
        <f>D30+E30+F30+G30+H30+I30</f>
        <v>0</v>
      </c>
      <c r="K30" s="814">
        <f>C30+J30</f>
        <v>0</v>
      </c>
    </row>
    <row r="31" spans="1:11" s="468" customFormat="1" ht="12" customHeight="1" x14ac:dyDescent="0.25">
      <c r="A31" s="462" t="s">
        <v>270</v>
      </c>
      <c r="B31" s="464" t="s">
        <v>405</v>
      </c>
      <c r="C31" s="710">
        <f>'KV_9.2.2.sz.mell'!C29</f>
        <v>0</v>
      </c>
      <c r="D31" s="411"/>
      <c r="E31" s="828"/>
      <c r="F31" s="828"/>
      <c r="G31" s="828"/>
      <c r="H31" s="828"/>
      <c r="I31" s="828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461" t="s">
        <v>271</v>
      </c>
      <c r="B32" s="829" t="s">
        <v>523</v>
      </c>
      <c r="C32" s="790">
        <f>'KV_9.2.2.sz.mell'!C30</f>
        <v>0</v>
      </c>
      <c r="D32" s="412"/>
      <c r="E32" s="830"/>
      <c r="F32" s="830"/>
      <c r="G32" s="830"/>
      <c r="H32" s="830"/>
      <c r="I32" s="830"/>
      <c r="J32" s="821">
        <f>D32+E32+F32+G32+H32+I32</f>
        <v>0</v>
      </c>
      <c r="K32" s="814">
        <f>C32+J32</f>
        <v>0</v>
      </c>
    </row>
    <row r="33" spans="1:11" s="468" customFormat="1" ht="12" customHeight="1" thickBot="1" x14ac:dyDescent="0.3">
      <c r="A33" s="209" t="s">
        <v>22</v>
      </c>
      <c r="B33" s="128" t="s">
        <v>406</v>
      </c>
      <c r="C33" s="322">
        <f>'KV_9.2.2.sz.mell'!C31</f>
        <v>0</v>
      </c>
      <c r="D33" s="322">
        <f t="shared" ref="D33:J33" si="5">+D34+D35+D36</f>
        <v>0</v>
      </c>
      <c r="E33" s="322">
        <f t="shared" si="5"/>
        <v>0</v>
      </c>
      <c r="F33" s="322">
        <f t="shared" si="5"/>
        <v>0</v>
      </c>
      <c r="G33" s="322">
        <f t="shared" si="5"/>
        <v>0</v>
      </c>
      <c r="H33" s="322">
        <f t="shared" si="5"/>
        <v>0</v>
      </c>
      <c r="I33" s="322">
        <f t="shared" si="5"/>
        <v>0</v>
      </c>
      <c r="J33" s="322">
        <f t="shared" si="5"/>
        <v>0</v>
      </c>
      <c r="K33" s="371">
        <f>+K34+K35+K36</f>
        <v>0</v>
      </c>
    </row>
    <row r="34" spans="1:11" s="468" customFormat="1" ht="12" customHeight="1" x14ac:dyDescent="0.25">
      <c r="A34" s="462" t="s">
        <v>91</v>
      </c>
      <c r="B34" s="463" t="s">
        <v>291</v>
      </c>
      <c r="C34" s="703">
        <f>'KV_9.2.2.sz.mell'!C32</f>
        <v>0</v>
      </c>
      <c r="D34" s="472"/>
      <c r="E34" s="827"/>
      <c r="F34" s="827"/>
      <c r="G34" s="827"/>
      <c r="H34" s="827"/>
      <c r="I34" s="827"/>
      <c r="J34" s="821">
        <f>D34+E34+F34+G34+H34+I34</f>
        <v>0</v>
      </c>
      <c r="K34" s="814">
        <f>C34+J34</f>
        <v>0</v>
      </c>
    </row>
    <row r="35" spans="1:11" s="468" customFormat="1" ht="12" customHeight="1" x14ac:dyDescent="0.25">
      <c r="A35" s="462" t="s">
        <v>92</v>
      </c>
      <c r="B35" s="464" t="s">
        <v>292</v>
      </c>
      <c r="C35" s="710">
        <f>'KV_9.2.2.sz.mell'!C33</f>
        <v>0</v>
      </c>
      <c r="D35" s="411"/>
      <c r="E35" s="828"/>
      <c r="F35" s="828"/>
      <c r="G35" s="828"/>
      <c r="H35" s="828"/>
      <c r="I35" s="828"/>
      <c r="J35" s="821">
        <f>D35+E35+F35+G35+H35+I35</f>
        <v>0</v>
      </c>
      <c r="K35" s="814">
        <f>C35+J35</f>
        <v>0</v>
      </c>
    </row>
    <row r="36" spans="1:11" s="468" customFormat="1" ht="12" customHeight="1" thickBot="1" x14ac:dyDescent="0.3">
      <c r="A36" s="461" t="s">
        <v>93</v>
      </c>
      <c r="B36" s="829" t="s">
        <v>293</v>
      </c>
      <c r="C36" s="790">
        <f>'KV_9.2.2.sz.mell'!C34</f>
        <v>0</v>
      </c>
      <c r="D36" s="412"/>
      <c r="E36" s="830"/>
      <c r="F36" s="830"/>
      <c r="G36" s="830"/>
      <c r="H36" s="830"/>
      <c r="I36" s="830"/>
      <c r="J36" s="821">
        <f>D36+E36+F36+G36+H36+I36</f>
        <v>0</v>
      </c>
      <c r="K36" s="831">
        <f>C36+J36</f>
        <v>0</v>
      </c>
    </row>
    <row r="37" spans="1:11" s="378" customFormat="1" ht="12" customHeight="1" thickBot="1" x14ac:dyDescent="0.3">
      <c r="A37" s="209" t="s">
        <v>23</v>
      </c>
      <c r="B37" s="128" t="s">
        <v>376</v>
      </c>
      <c r="C37" s="414">
        <f>'KV_9.2.2.sz.mell'!C35</f>
        <v>0</v>
      </c>
      <c r="D37" s="521"/>
      <c r="E37" s="825"/>
      <c r="F37" s="825"/>
      <c r="G37" s="825"/>
      <c r="H37" s="825"/>
      <c r="I37" s="825"/>
      <c r="J37" s="322">
        <f>D37+E37+F37+G37+H37+I37</f>
        <v>0</v>
      </c>
      <c r="K37" s="327">
        <f>C37+J37</f>
        <v>0</v>
      </c>
    </row>
    <row r="38" spans="1:11" s="378" customFormat="1" ht="12" customHeight="1" thickBot="1" x14ac:dyDescent="0.3">
      <c r="A38" s="209" t="s">
        <v>24</v>
      </c>
      <c r="B38" s="128" t="s">
        <v>407</v>
      </c>
      <c r="C38" s="414">
        <f>'KV_9.2.2.sz.mell'!C36</f>
        <v>0</v>
      </c>
      <c r="D38" s="521"/>
      <c r="E38" s="825"/>
      <c r="F38" s="825"/>
      <c r="G38" s="825"/>
      <c r="H38" s="825"/>
      <c r="I38" s="825"/>
      <c r="J38" s="832">
        <f>D38+E38+F38+G38+H38+I38</f>
        <v>0</v>
      </c>
      <c r="K38" s="814">
        <f>C38+J38</f>
        <v>0</v>
      </c>
    </row>
    <row r="39" spans="1:11" s="378" customFormat="1" ht="12" customHeight="1" thickBot="1" x14ac:dyDescent="0.3">
      <c r="A39" s="201" t="s">
        <v>25</v>
      </c>
      <c r="B39" s="128" t="s">
        <v>408</v>
      </c>
      <c r="C39" s="322">
        <f>'KV_9.2.2.sz.mell'!C37</f>
        <v>0</v>
      </c>
      <c r="D39" s="322">
        <f t="shared" ref="D39:J39" si="6">+D10+D22+D27+D28+D33+D37+D38</f>
        <v>0</v>
      </c>
      <c r="E39" s="322">
        <f t="shared" si="6"/>
        <v>0</v>
      </c>
      <c r="F39" s="322">
        <f t="shared" si="6"/>
        <v>0</v>
      </c>
      <c r="G39" s="322">
        <f t="shared" si="6"/>
        <v>0</v>
      </c>
      <c r="H39" s="322">
        <f t="shared" si="6"/>
        <v>0</v>
      </c>
      <c r="I39" s="322">
        <f t="shared" si="6"/>
        <v>0</v>
      </c>
      <c r="J39" s="322">
        <f t="shared" si="6"/>
        <v>0</v>
      </c>
      <c r="K39" s="371">
        <f>+K10+K22+K27+K28+K33+K37+K38</f>
        <v>0</v>
      </c>
    </row>
    <row r="40" spans="1:11" s="378" customFormat="1" ht="12" customHeight="1" thickBot="1" x14ac:dyDescent="0.3">
      <c r="A40" s="243" t="s">
        <v>26</v>
      </c>
      <c r="B40" s="128" t="s">
        <v>409</v>
      </c>
      <c r="C40" s="322">
        <f>'KV_9.2.2.sz.mell'!C38</f>
        <v>0</v>
      </c>
      <c r="D40" s="322">
        <f t="shared" ref="D40:J40" si="7">+D41+D42+D43</f>
        <v>0</v>
      </c>
      <c r="E40" s="322">
        <f t="shared" si="7"/>
        <v>0</v>
      </c>
      <c r="F40" s="322">
        <f t="shared" si="7"/>
        <v>0</v>
      </c>
      <c r="G40" s="322">
        <f t="shared" si="7"/>
        <v>0</v>
      </c>
      <c r="H40" s="322">
        <f t="shared" si="7"/>
        <v>0</v>
      </c>
      <c r="I40" s="322">
        <f t="shared" si="7"/>
        <v>0</v>
      </c>
      <c r="J40" s="322">
        <f t="shared" si="7"/>
        <v>0</v>
      </c>
      <c r="K40" s="371">
        <f>+K41+K42+K43</f>
        <v>0</v>
      </c>
    </row>
    <row r="41" spans="1:11" s="378" customFormat="1" ht="12" customHeight="1" x14ac:dyDescent="0.25">
      <c r="A41" s="462" t="s">
        <v>410</v>
      </c>
      <c r="B41" s="463" t="s">
        <v>236</v>
      </c>
      <c r="C41" s="703">
        <f>'KV_9.2.2.sz.mell'!C39</f>
        <v>0</v>
      </c>
      <c r="D41" s="472"/>
      <c r="E41" s="827"/>
      <c r="F41" s="827"/>
      <c r="G41" s="827"/>
      <c r="H41" s="827"/>
      <c r="I41" s="827"/>
      <c r="J41" s="821">
        <f>D41+E41+F41+G41+H41+I41</f>
        <v>0</v>
      </c>
      <c r="K41" s="814">
        <f>C41+J41</f>
        <v>0</v>
      </c>
    </row>
    <row r="42" spans="1:11" s="378" customFormat="1" ht="12" customHeight="1" x14ac:dyDescent="0.25">
      <c r="A42" s="462" t="s">
        <v>411</v>
      </c>
      <c r="B42" s="464" t="s">
        <v>2</v>
      </c>
      <c r="C42" s="710">
        <f>'KV_9.2.2.sz.mell'!C40</f>
        <v>0</v>
      </c>
      <c r="D42" s="411"/>
      <c r="E42" s="828"/>
      <c r="F42" s="828"/>
      <c r="G42" s="828"/>
      <c r="H42" s="828"/>
      <c r="I42" s="828"/>
      <c r="J42" s="821">
        <f>D42+E42+F42+G42+H42+I42</f>
        <v>0</v>
      </c>
      <c r="K42" s="822">
        <f>C42+J42</f>
        <v>0</v>
      </c>
    </row>
    <row r="43" spans="1:11" s="468" customFormat="1" ht="12" customHeight="1" thickBot="1" x14ac:dyDescent="0.3">
      <c r="A43" s="461" t="s">
        <v>412</v>
      </c>
      <c r="B43" s="145" t="s">
        <v>413</v>
      </c>
      <c r="C43" s="707">
        <f>'KV_9.2.2.sz.mell'!C41</f>
        <v>0</v>
      </c>
      <c r="D43" s="706"/>
      <c r="E43" s="833"/>
      <c r="F43" s="833"/>
      <c r="G43" s="833"/>
      <c r="H43" s="833"/>
      <c r="I43" s="833"/>
      <c r="J43" s="821">
        <f>D43+E43+F43+G43+H43+I43</f>
        <v>0</v>
      </c>
      <c r="K43" s="824">
        <f>C43+J43</f>
        <v>0</v>
      </c>
    </row>
    <row r="44" spans="1:11" s="468" customFormat="1" ht="12.9" customHeight="1" thickBot="1" x14ac:dyDescent="0.25">
      <c r="A44" s="243" t="s">
        <v>27</v>
      </c>
      <c r="B44" s="244" t="s">
        <v>414</v>
      </c>
      <c r="C44" s="322">
        <f>'KV_9.2.2.sz.mell'!C42</f>
        <v>0</v>
      </c>
      <c r="D44" s="322">
        <f t="shared" ref="D44:J44" si="8">+D39+D40</f>
        <v>0</v>
      </c>
      <c r="E44" s="322">
        <f t="shared" si="8"/>
        <v>0</v>
      </c>
      <c r="F44" s="322">
        <f t="shared" si="8"/>
        <v>0</v>
      </c>
      <c r="G44" s="322">
        <f t="shared" si="8"/>
        <v>0</v>
      </c>
      <c r="H44" s="322">
        <f t="shared" si="8"/>
        <v>0</v>
      </c>
      <c r="I44" s="322">
        <f t="shared" si="8"/>
        <v>0</v>
      </c>
      <c r="J44" s="322">
        <f t="shared" si="8"/>
        <v>0</v>
      </c>
      <c r="K44" s="371">
        <f>+K39+K40</f>
        <v>0</v>
      </c>
    </row>
    <row r="45" spans="1:11" s="467" customFormat="1" ht="14.1" customHeight="1" thickBot="1" x14ac:dyDescent="0.3">
      <c r="A45" s="1758" t="s">
        <v>57</v>
      </c>
      <c r="B45" s="1759"/>
      <c r="C45" s="1759"/>
      <c r="D45" s="1759"/>
      <c r="E45" s="1759"/>
      <c r="F45" s="1759"/>
      <c r="G45" s="1759"/>
      <c r="H45" s="1759"/>
      <c r="I45" s="1759"/>
      <c r="J45" s="1759"/>
      <c r="K45" s="1760"/>
    </row>
    <row r="46" spans="1:11" s="469" customFormat="1" ht="12" customHeight="1" thickBot="1" x14ac:dyDescent="0.3">
      <c r="A46" s="209" t="s">
        <v>18</v>
      </c>
      <c r="B46" s="128" t="s">
        <v>415</v>
      </c>
      <c r="C46" s="834">
        <f>'KV_9.2.2.sz.mell'!C46</f>
        <v>0</v>
      </c>
      <c r="D46" s="834">
        <f t="shared" ref="D46:J46" si="9">SUM(D47:D51)</f>
        <v>0</v>
      </c>
      <c r="E46" s="834">
        <f t="shared" si="9"/>
        <v>0</v>
      </c>
      <c r="F46" s="834">
        <f t="shared" si="9"/>
        <v>0</v>
      </c>
      <c r="G46" s="834">
        <f t="shared" si="9"/>
        <v>0</v>
      </c>
      <c r="H46" s="834">
        <f t="shared" si="9"/>
        <v>0</v>
      </c>
      <c r="I46" s="834">
        <f t="shared" si="9"/>
        <v>0</v>
      </c>
      <c r="J46" s="834">
        <f t="shared" si="9"/>
        <v>0</v>
      </c>
      <c r="K46" s="327">
        <f>SUM(K47:K51)</f>
        <v>0</v>
      </c>
    </row>
    <row r="47" spans="1:11" ht="12" customHeight="1" x14ac:dyDescent="0.25">
      <c r="A47" s="461" t="s">
        <v>98</v>
      </c>
      <c r="B47" s="9" t="s">
        <v>49</v>
      </c>
      <c r="C47" s="836">
        <f>'KV_9.2.2.sz.mell'!C47</f>
        <v>0</v>
      </c>
      <c r="D47" s="835"/>
      <c r="E47" s="835"/>
      <c r="F47" s="835"/>
      <c r="G47" s="835"/>
      <c r="H47" s="835"/>
      <c r="I47" s="835"/>
      <c r="J47" s="836">
        <f>D47+E47+F47+G47+H47+I47</f>
        <v>0</v>
      </c>
      <c r="K47" s="837">
        <f>C47+J47</f>
        <v>0</v>
      </c>
    </row>
    <row r="48" spans="1:11" ht="12" customHeight="1" x14ac:dyDescent="0.25">
      <c r="A48" s="461" t="s">
        <v>99</v>
      </c>
      <c r="B48" s="8" t="s">
        <v>183</v>
      </c>
      <c r="C48" s="839">
        <f>'KV_9.2.2.sz.mell'!C48</f>
        <v>0</v>
      </c>
      <c r="D48" s="838"/>
      <c r="E48" s="838"/>
      <c r="F48" s="838"/>
      <c r="G48" s="838"/>
      <c r="H48" s="838"/>
      <c r="I48" s="838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461" t="s">
        <v>100</v>
      </c>
      <c r="B49" s="8" t="s">
        <v>140</v>
      </c>
      <c r="C49" s="839">
        <f>'KV_9.2.2.sz.mell'!C49</f>
        <v>0</v>
      </c>
      <c r="D49" s="838"/>
      <c r="E49" s="838"/>
      <c r="F49" s="838"/>
      <c r="G49" s="838"/>
      <c r="H49" s="838"/>
      <c r="I49" s="838"/>
      <c r="J49" s="839">
        <f>D49+E49+F49+G49+H49+I49</f>
        <v>0</v>
      </c>
      <c r="K49" s="840">
        <f>C49+J49</f>
        <v>0</v>
      </c>
    </row>
    <row r="50" spans="1:11" ht="12" customHeight="1" x14ac:dyDescent="0.25">
      <c r="A50" s="461" t="s">
        <v>101</v>
      </c>
      <c r="B50" s="8" t="s">
        <v>184</v>
      </c>
      <c r="C50" s="839">
        <f>'KV_9.2.2.sz.mell'!C50</f>
        <v>0</v>
      </c>
      <c r="D50" s="838"/>
      <c r="E50" s="838"/>
      <c r="F50" s="838"/>
      <c r="G50" s="838"/>
      <c r="H50" s="838"/>
      <c r="I50" s="838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461" t="s">
        <v>148</v>
      </c>
      <c r="B51" s="8" t="s">
        <v>185</v>
      </c>
      <c r="C51" s="839">
        <f>'KV_9.2.2.sz.mell'!C51</f>
        <v>0</v>
      </c>
      <c r="D51" s="838"/>
      <c r="E51" s="838"/>
      <c r="F51" s="838"/>
      <c r="G51" s="838"/>
      <c r="H51" s="838"/>
      <c r="I51" s="838"/>
      <c r="J51" s="839">
        <f>D51+E51+F51+G51+H51+I51</f>
        <v>0</v>
      </c>
      <c r="K51" s="840">
        <f>C51+J51</f>
        <v>0</v>
      </c>
    </row>
    <row r="52" spans="1:11" ht="12" customHeight="1" thickBot="1" x14ac:dyDescent="0.3">
      <c r="A52" s="209" t="s">
        <v>19</v>
      </c>
      <c r="B52" s="128" t="s">
        <v>416</v>
      </c>
      <c r="C52" s="834">
        <f>'KV_9.2.2.sz.mell'!C52</f>
        <v>0</v>
      </c>
      <c r="D52" s="834">
        <f t="shared" ref="D52:J52" si="10">SUM(D53:D55)</f>
        <v>0</v>
      </c>
      <c r="E52" s="834">
        <f t="shared" si="10"/>
        <v>0</v>
      </c>
      <c r="F52" s="834">
        <f t="shared" si="10"/>
        <v>0</v>
      </c>
      <c r="G52" s="834">
        <f t="shared" si="10"/>
        <v>0</v>
      </c>
      <c r="H52" s="834">
        <f t="shared" si="10"/>
        <v>0</v>
      </c>
      <c r="I52" s="834">
        <f t="shared" si="10"/>
        <v>0</v>
      </c>
      <c r="J52" s="834">
        <f t="shared" si="10"/>
        <v>0</v>
      </c>
      <c r="K52" s="327">
        <f>SUM(K53:K55)</f>
        <v>0</v>
      </c>
    </row>
    <row r="53" spans="1:11" s="469" customFormat="1" ht="12" customHeight="1" x14ac:dyDescent="0.25">
      <c r="A53" s="461" t="s">
        <v>104</v>
      </c>
      <c r="B53" s="9" t="s">
        <v>230</v>
      </c>
      <c r="C53" s="836">
        <f>'KV_9.2.2.sz.mell'!C53</f>
        <v>0</v>
      </c>
      <c r="D53" s="835"/>
      <c r="E53" s="835"/>
      <c r="F53" s="835"/>
      <c r="G53" s="835"/>
      <c r="H53" s="835"/>
      <c r="I53" s="835"/>
      <c r="J53" s="836">
        <f>D53+E53+F53+G53+H53+I53</f>
        <v>0</v>
      </c>
      <c r="K53" s="837">
        <f>C53+J53</f>
        <v>0</v>
      </c>
    </row>
    <row r="54" spans="1:11" ht="12" customHeight="1" x14ac:dyDescent="0.25">
      <c r="A54" s="461" t="s">
        <v>105</v>
      </c>
      <c r="B54" s="8" t="s">
        <v>187</v>
      </c>
      <c r="C54" s="839">
        <f>'KV_9.2.2.sz.mell'!C54</f>
        <v>0</v>
      </c>
      <c r="D54" s="838"/>
      <c r="E54" s="838"/>
      <c r="F54" s="838"/>
      <c r="G54" s="838"/>
      <c r="H54" s="838"/>
      <c r="I54" s="838"/>
      <c r="J54" s="839">
        <f>D54+E54+F54+G54+H54+I54</f>
        <v>0</v>
      </c>
      <c r="K54" s="840">
        <f>C54+J54</f>
        <v>0</v>
      </c>
    </row>
    <row r="55" spans="1:11" ht="12" customHeight="1" x14ac:dyDescent="0.25">
      <c r="A55" s="461" t="s">
        <v>106</v>
      </c>
      <c r="B55" s="8" t="s">
        <v>58</v>
      </c>
      <c r="C55" s="839">
        <f>'KV_9.2.2.sz.mell'!C55</f>
        <v>0</v>
      </c>
      <c r="D55" s="838"/>
      <c r="E55" s="838"/>
      <c r="F55" s="838"/>
      <c r="G55" s="838"/>
      <c r="H55" s="838"/>
      <c r="I55" s="838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461" t="s">
        <v>107</v>
      </c>
      <c r="B56" s="8" t="s">
        <v>524</v>
      </c>
      <c r="C56" s="839">
        <f>'KV_9.2.2.sz.mell'!C56</f>
        <v>0</v>
      </c>
      <c r="D56" s="838"/>
      <c r="E56" s="838"/>
      <c r="F56" s="838"/>
      <c r="G56" s="838"/>
      <c r="H56" s="838"/>
      <c r="I56" s="838"/>
      <c r="J56" s="839">
        <f>D56+E56+F56+G56+H56+I56</f>
        <v>0</v>
      </c>
      <c r="K56" s="840">
        <f>C56+J56</f>
        <v>0</v>
      </c>
    </row>
    <row r="57" spans="1:11" ht="12" customHeight="1" thickBot="1" x14ac:dyDescent="0.3">
      <c r="A57" s="209" t="s">
        <v>20</v>
      </c>
      <c r="B57" s="128" t="s">
        <v>13</v>
      </c>
      <c r="C57" s="834">
        <f>'KV_9.2.2.sz.mell'!C57</f>
        <v>0</v>
      </c>
      <c r="D57" s="841"/>
      <c r="E57" s="841"/>
      <c r="F57" s="841"/>
      <c r="G57" s="841"/>
      <c r="H57" s="841"/>
      <c r="I57" s="841"/>
      <c r="J57" s="834">
        <f>D57+E57+F57+G57+H57+I57</f>
        <v>0</v>
      </c>
      <c r="K57" s="327">
        <f>C57+J57</f>
        <v>0</v>
      </c>
    </row>
    <row r="58" spans="1:11" ht="12.9" customHeight="1" thickBot="1" x14ac:dyDescent="0.3">
      <c r="A58" s="209" t="s">
        <v>21</v>
      </c>
      <c r="B58" s="251" t="s">
        <v>529</v>
      </c>
      <c r="C58" s="842">
        <f>'KV_9.2.2.sz.mell'!C58</f>
        <v>0</v>
      </c>
      <c r="D58" s="842">
        <f t="shared" ref="D58:J58" si="11">+D46+D52+D57</f>
        <v>0</v>
      </c>
      <c r="E58" s="842">
        <f t="shared" si="11"/>
        <v>0</v>
      </c>
      <c r="F58" s="842">
        <f t="shared" si="11"/>
        <v>0</v>
      </c>
      <c r="G58" s="842">
        <f t="shared" si="11"/>
        <v>0</v>
      </c>
      <c r="H58" s="842">
        <f t="shared" si="11"/>
        <v>0</v>
      </c>
      <c r="I58" s="842">
        <f t="shared" si="11"/>
        <v>0</v>
      </c>
      <c r="J58" s="842">
        <f t="shared" si="11"/>
        <v>0</v>
      </c>
      <c r="K58" s="375">
        <f>+K46+K52+K57</f>
        <v>0</v>
      </c>
    </row>
    <row r="59" spans="1:11" ht="14.1" customHeight="1" thickBot="1" x14ac:dyDescent="0.3">
      <c r="C59" s="843">
        <f>'KV_9.2.2.sz.mell'!C59</f>
        <v>0</v>
      </c>
      <c r="D59" s="844"/>
      <c r="E59" s="844"/>
      <c r="F59" s="844"/>
      <c r="G59" s="844"/>
      <c r="H59" s="844"/>
      <c r="I59" s="844"/>
      <c r="J59" s="844"/>
      <c r="K59" s="633">
        <f>K44-K58</f>
        <v>0</v>
      </c>
    </row>
    <row r="60" spans="1:11" ht="12.9" customHeight="1" thickBot="1" x14ac:dyDescent="0.3">
      <c r="A60" s="254" t="s">
        <v>519</v>
      </c>
      <c r="B60" s="255"/>
      <c r="C60" s="846">
        <f>'KV_9.2.2.sz.mell'!C60</f>
        <v>0</v>
      </c>
      <c r="D60" s="845"/>
      <c r="E60" s="845"/>
      <c r="F60" s="845"/>
      <c r="G60" s="845"/>
      <c r="H60" s="845"/>
      <c r="I60" s="845"/>
      <c r="J60" s="846">
        <f>D60+E60+F60+G60+H60+I60</f>
        <v>0</v>
      </c>
      <c r="K60" s="847">
        <f>C60+J60</f>
        <v>0</v>
      </c>
    </row>
    <row r="61" spans="1:11" ht="12.9" customHeight="1" thickBot="1" x14ac:dyDescent="0.3">
      <c r="A61" s="254" t="s">
        <v>206</v>
      </c>
      <c r="B61" s="255"/>
      <c r="C61" s="846">
        <f>'KV_9.2.2.sz.mell'!C61</f>
        <v>0</v>
      </c>
      <c r="D61" s="845"/>
      <c r="E61" s="845"/>
      <c r="F61" s="845"/>
      <c r="G61" s="845"/>
      <c r="H61" s="845"/>
      <c r="I61" s="845"/>
      <c r="J61" s="846">
        <f>D61+E61+F61+G61+H61+I61</f>
        <v>0</v>
      </c>
      <c r="K61" s="847">
        <f>C61+J61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theme="3"/>
  </sheetPr>
  <dimension ref="A1:K61"/>
  <sheetViews>
    <sheetView zoomScale="120" zoomScaleNormal="120" workbookViewId="0">
      <selection activeCell="F74" sqref="F74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CONCATENATE("5.2.3. melléklet ",RM_ALAPADATOK!A7," ",RM_ALAPADATOK!B7," ",RM_ALAPADATOK!C7," ",RM_ALAPADATOK!D7," ",RM_ALAPADATOK!E7," ",RM_ALAPADATOK!F7," ",RM_ALAPADATOK!G7," ",RM_ALAPADATOK!H7)</f>
        <v>5.2.3. melléklet a … / 2019 ( ……. ) önkormányzati rendelethez</v>
      </c>
    </row>
    <row r="2" spans="1:11" s="465" customFormat="1" ht="34.200000000000003" x14ac:dyDescent="0.25">
      <c r="A2" s="613" t="s">
        <v>204</v>
      </c>
      <c r="B2" s="1761" t="str">
        <f>RM_ALAPADATOK!A11</f>
        <v>……………………. Polgármesteri /Közös Önkormányzati Hivatal</v>
      </c>
      <c r="C2" s="1762"/>
      <c r="D2" s="1762"/>
      <c r="E2" s="1762"/>
      <c r="F2" s="1762"/>
      <c r="G2" s="1762"/>
      <c r="H2" s="1762"/>
      <c r="I2" s="1762"/>
      <c r="J2" s="1762"/>
      <c r="K2" s="634" t="s">
        <v>59</v>
      </c>
    </row>
    <row r="3" spans="1:11" s="465" customFormat="1" ht="23.1" customHeight="1" thickBot="1" x14ac:dyDescent="0.3">
      <c r="A3" s="635" t="s">
        <v>203</v>
      </c>
      <c r="B3" s="1763" t="str">
        <f>CONCATENATE('RM_5.1.3.sz.mell'!B3:J3)</f>
        <v>Államigazgatási feladatok 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431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'KV_9.2.3.sz.mell'!C8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'KV_9.2.3.sz.mell'!C9</f>
        <v>0</v>
      </c>
      <c r="D11" s="508"/>
      <c r="E11" s="812"/>
      <c r="F11" s="812"/>
      <c r="G11" s="812"/>
      <c r="H11" s="812"/>
      <c r="I11" s="812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'KV_9.2.3.sz.mell'!C10</f>
        <v>0</v>
      </c>
      <c r="D12" s="408"/>
      <c r="E12" s="815"/>
      <c r="F12" s="815"/>
      <c r="G12" s="815"/>
      <c r="H12" s="815"/>
      <c r="I12" s="815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'KV_9.2.3.sz.mell'!C11</f>
        <v>0</v>
      </c>
      <c r="D13" s="408"/>
      <c r="E13" s="815"/>
      <c r="F13" s="815"/>
      <c r="G13" s="815"/>
      <c r="H13" s="815"/>
      <c r="I13" s="815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'KV_9.2.3.sz.mell'!C12</f>
        <v>0</v>
      </c>
      <c r="D14" s="408"/>
      <c r="E14" s="815"/>
      <c r="F14" s="815"/>
      <c r="G14" s="815"/>
      <c r="H14" s="815"/>
      <c r="I14" s="815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'KV_9.2.3.sz.mell'!C13</f>
        <v>0</v>
      </c>
      <c r="D15" s="408"/>
      <c r="E15" s="815"/>
      <c r="F15" s="815"/>
      <c r="G15" s="815"/>
      <c r="H15" s="815"/>
      <c r="I15" s="815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'KV_9.2.3.sz.mell'!C14</f>
        <v>0</v>
      </c>
      <c r="D16" s="408"/>
      <c r="E16" s="815"/>
      <c r="F16" s="815"/>
      <c r="G16" s="815"/>
      <c r="H16" s="815"/>
      <c r="I16" s="815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'KV_9.2.3.sz.mell'!C15</f>
        <v>0</v>
      </c>
      <c r="D17" s="408"/>
      <c r="E17" s="815"/>
      <c r="F17" s="815"/>
      <c r="G17" s="815"/>
      <c r="H17" s="815"/>
      <c r="I17" s="815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'KV_9.2.3.sz.mell'!C16</f>
        <v>0</v>
      </c>
      <c r="D18" s="408"/>
      <c r="E18" s="815"/>
      <c r="F18" s="815"/>
      <c r="G18" s="815"/>
      <c r="H18" s="815"/>
      <c r="I18" s="815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'KV_9.2.3.sz.mell'!C17</f>
        <v>0</v>
      </c>
      <c r="D19" s="408"/>
      <c r="E19" s="815"/>
      <c r="F19" s="815"/>
      <c r="G19" s="815"/>
      <c r="H19" s="815"/>
      <c r="I19" s="815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'KV_9.2.3.sz.mell'!C18</f>
        <v>0</v>
      </c>
      <c r="D20" s="408"/>
      <c r="E20" s="815"/>
      <c r="F20" s="815"/>
      <c r="G20" s="815"/>
      <c r="H20" s="815"/>
      <c r="I20" s="815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'KV_9.2.3.sz.mell'!C19</f>
        <v>0</v>
      </c>
      <c r="D21" s="410"/>
      <c r="E21" s="818"/>
      <c r="F21" s="818"/>
      <c r="G21" s="818"/>
      <c r="H21" s="818"/>
      <c r="I21" s="818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'KV_9.2.3.sz.mell'!C20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'KV_9.2.3.sz.mell'!C21</f>
        <v>0</v>
      </c>
      <c r="D23" s="409"/>
      <c r="E23" s="820"/>
      <c r="F23" s="820"/>
      <c r="G23" s="820"/>
      <c r="H23" s="820"/>
      <c r="I23" s="820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'KV_9.2.3.sz.mell'!C22</f>
        <v>0</v>
      </c>
      <c r="D24" s="408"/>
      <c r="E24" s="815"/>
      <c r="F24" s="815"/>
      <c r="G24" s="815"/>
      <c r="H24" s="815"/>
      <c r="I24" s="815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'KV_9.2.3.sz.mell'!C23</f>
        <v>0</v>
      </c>
      <c r="D25" s="408"/>
      <c r="E25" s="815"/>
      <c r="F25" s="815"/>
      <c r="G25" s="815"/>
      <c r="H25" s="815"/>
      <c r="I25" s="815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'KV_9.2.3.sz.mell'!C24</f>
        <v>0</v>
      </c>
      <c r="D26" s="410"/>
      <c r="E26" s="818"/>
      <c r="F26" s="818"/>
      <c r="G26" s="818"/>
      <c r="H26" s="818"/>
      <c r="I26" s="818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'KV_9.2.3.sz.mell'!C25</f>
        <v>0</v>
      </c>
      <c r="D27" s="521"/>
      <c r="E27" s="825"/>
      <c r="F27" s="825"/>
      <c r="G27" s="825"/>
      <c r="H27" s="825"/>
      <c r="I27" s="825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322">
        <f>'KV_9.2.3.sz.mell'!C26</f>
        <v>0</v>
      </c>
      <c r="D28" s="322">
        <f t="shared" ref="D28:J28" si="4">+D29+D30+D31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>+K29+K30+K31</f>
        <v>0</v>
      </c>
    </row>
    <row r="29" spans="1:11" s="468" customFormat="1" ht="12" customHeight="1" x14ac:dyDescent="0.25">
      <c r="A29" s="462" t="s">
        <v>268</v>
      </c>
      <c r="B29" s="463" t="s">
        <v>263</v>
      </c>
      <c r="C29" s="703">
        <f>'KV_9.2.3.sz.mell'!C27</f>
        <v>0</v>
      </c>
      <c r="D29" s="472"/>
      <c r="E29" s="827"/>
      <c r="F29" s="827"/>
      <c r="G29" s="827"/>
      <c r="H29" s="827"/>
      <c r="I29" s="827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462" t="s">
        <v>269</v>
      </c>
      <c r="B30" s="463" t="s">
        <v>402</v>
      </c>
      <c r="C30" s="710">
        <f>'KV_9.2.3.sz.mell'!C28</f>
        <v>0</v>
      </c>
      <c r="D30" s="411"/>
      <c r="E30" s="828"/>
      <c r="F30" s="828"/>
      <c r="G30" s="828"/>
      <c r="H30" s="828"/>
      <c r="I30" s="828"/>
      <c r="J30" s="821">
        <f>D30+E30+F30+G30+H30+I30</f>
        <v>0</v>
      </c>
      <c r="K30" s="814">
        <f>C30+J30</f>
        <v>0</v>
      </c>
    </row>
    <row r="31" spans="1:11" s="468" customFormat="1" ht="12" customHeight="1" x14ac:dyDescent="0.25">
      <c r="A31" s="462" t="s">
        <v>270</v>
      </c>
      <c r="B31" s="464" t="s">
        <v>405</v>
      </c>
      <c r="C31" s="710">
        <f>'KV_9.2.3.sz.mell'!C29</f>
        <v>0</v>
      </c>
      <c r="D31" s="411"/>
      <c r="E31" s="828"/>
      <c r="F31" s="828"/>
      <c r="G31" s="828"/>
      <c r="H31" s="828"/>
      <c r="I31" s="828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461" t="s">
        <v>271</v>
      </c>
      <c r="B32" s="829" t="s">
        <v>523</v>
      </c>
      <c r="C32" s="790">
        <f>'KV_9.2.3.sz.mell'!C30</f>
        <v>0</v>
      </c>
      <c r="D32" s="412"/>
      <c r="E32" s="830"/>
      <c r="F32" s="830"/>
      <c r="G32" s="830"/>
      <c r="H32" s="830"/>
      <c r="I32" s="830"/>
      <c r="J32" s="821">
        <f>D32+E32+F32+G32+H32+I32</f>
        <v>0</v>
      </c>
      <c r="K32" s="814">
        <f>C32+J32</f>
        <v>0</v>
      </c>
    </row>
    <row r="33" spans="1:11" s="468" customFormat="1" ht="12" customHeight="1" thickBot="1" x14ac:dyDescent="0.3">
      <c r="A33" s="209" t="s">
        <v>22</v>
      </c>
      <c r="B33" s="128" t="s">
        <v>406</v>
      </c>
      <c r="C33" s="322">
        <f>'KV_9.2.3.sz.mell'!C31</f>
        <v>0</v>
      </c>
      <c r="D33" s="322">
        <f t="shared" ref="D33:J33" si="5">+D34+D35+D36</f>
        <v>0</v>
      </c>
      <c r="E33" s="322">
        <f t="shared" si="5"/>
        <v>0</v>
      </c>
      <c r="F33" s="322">
        <f t="shared" si="5"/>
        <v>0</v>
      </c>
      <c r="G33" s="322">
        <f t="shared" si="5"/>
        <v>0</v>
      </c>
      <c r="H33" s="322">
        <f t="shared" si="5"/>
        <v>0</v>
      </c>
      <c r="I33" s="322">
        <f t="shared" si="5"/>
        <v>0</v>
      </c>
      <c r="J33" s="322">
        <f t="shared" si="5"/>
        <v>0</v>
      </c>
      <c r="K33" s="371">
        <f>+K34+K35+K36</f>
        <v>0</v>
      </c>
    </row>
    <row r="34" spans="1:11" s="468" customFormat="1" ht="12" customHeight="1" x14ac:dyDescent="0.25">
      <c r="A34" s="462" t="s">
        <v>91</v>
      </c>
      <c r="B34" s="463" t="s">
        <v>291</v>
      </c>
      <c r="C34" s="703">
        <f>'KV_9.2.3.sz.mell'!C32</f>
        <v>0</v>
      </c>
      <c r="D34" s="472"/>
      <c r="E34" s="827"/>
      <c r="F34" s="827"/>
      <c r="G34" s="827"/>
      <c r="H34" s="827"/>
      <c r="I34" s="827"/>
      <c r="J34" s="821">
        <f>D34+E34+F34+G34+H34+I34</f>
        <v>0</v>
      </c>
      <c r="K34" s="814">
        <f>C34+J34</f>
        <v>0</v>
      </c>
    </row>
    <row r="35" spans="1:11" s="468" customFormat="1" ht="12" customHeight="1" x14ac:dyDescent="0.25">
      <c r="A35" s="462" t="s">
        <v>92</v>
      </c>
      <c r="B35" s="464" t="s">
        <v>292</v>
      </c>
      <c r="C35" s="710">
        <f>'KV_9.2.3.sz.mell'!C33</f>
        <v>0</v>
      </c>
      <c r="D35" s="411"/>
      <c r="E35" s="828"/>
      <c r="F35" s="828"/>
      <c r="G35" s="828"/>
      <c r="H35" s="828"/>
      <c r="I35" s="828"/>
      <c r="J35" s="821">
        <f>D35+E35+F35+G35+H35+I35</f>
        <v>0</v>
      </c>
      <c r="K35" s="814">
        <f>C35+J35</f>
        <v>0</v>
      </c>
    </row>
    <row r="36" spans="1:11" s="468" customFormat="1" ht="12" customHeight="1" thickBot="1" x14ac:dyDescent="0.3">
      <c r="A36" s="461" t="s">
        <v>93</v>
      </c>
      <c r="B36" s="829" t="s">
        <v>293</v>
      </c>
      <c r="C36" s="790">
        <f>'KV_9.2.3.sz.mell'!C34</f>
        <v>0</v>
      </c>
      <c r="D36" s="412"/>
      <c r="E36" s="830"/>
      <c r="F36" s="830"/>
      <c r="G36" s="830"/>
      <c r="H36" s="830"/>
      <c r="I36" s="830"/>
      <c r="J36" s="821">
        <f>D36+E36+F36+G36+H36+I36</f>
        <v>0</v>
      </c>
      <c r="K36" s="831">
        <f>C36+J36</f>
        <v>0</v>
      </c>
    </row>
    <row r="37" spans="1:11" s="378" customFormat="1" ht="12" customHeight="1" thickBot="1" x14ac:dyDescent="0.3">
      <c r="A37" s="209" t="s">
        <v>23</v>
      </c>
      <c r="B37" s="128" t="s">
        <v>376</v>
      </c>
      <c r="C37" s="414">
        <f>'KV_9.2.3.sz.mell'!C35</f>
        <v>0</v>
      </c>
      <c r="D37" s="521"/>
      <c r="E37" s="825"/>
      <c r="F37" s="825"/>
      <c r="G37" s="825"/>
      <c r="H37" s="825"/>
      <c r="I37" s="825"/>
      <c r="J37" s="322">
        <f>D37+E37+F37+G37+H37+I37</f>
        <v>0</v>
      </c>
      <c r="K37" s="327">
        <f>C37+J37</f>
        <v>0</v>
      </c>
    </row>
    <row r="38" spans="1:11" s="378" customFormat="1" ht="12" customHeight="1" thickBot="1" x14ac:dyDescent="0.3">
      <c r="A38" s="209" t="s">
        <v>24</v>
      </c>
      <c r="B38" s="128" t="s">
        <v>407</v>
      </c>
      <c r="C38" s="414">
        <f>'KV_9.2.3.sz.mell'!C36</f>
        <v>0</v>
      </c>
      <c r="D38" s="521"/>
      <c r="E38" s="825"/>
      <c r="F38" s="825"/>
      <c r="G38" s="825"/>
      <c r="H38" s="825"/>
      <c r="I38" s="825"/>
      <c r="J38" s="832">
        <f>D38+E38+F38+G38+H38+I38</f>
        <v>0</v>
      </c>
      <c r="K38" s="814">
        <f>C38+J38</f>
        <v>0</v>
      </c>
    </row>
    <row r="39" spans="1:11" s="378" customFormat="1" ht="12" customHeight="1" thickBot="1" x14ac:dyDescent="0.3">
      <c r="A39" s="201" t="s">
        <v>25</v>
      </c>
      <c r="B39" s="128" t="s">
        <v>408</v>
      </c>
      <c r="C39" s="322">
        <f>'KV_9.2.3.sz.mell'!C37</f>
        <v>0</v>
      </c>
      <c r="D39" s="322">
        <f t="shared" ref="D39:J39" si="6">+D10+D22+D27+D28+D33+D37+D38</f>
        <v>0</v>
      </c>
      <c r="E39" s="322">
        <f t="shared" si="6"/>
        <v>0</v>
      </c>
      <c r="F39" s="322">
        <f t="shared" si="6"/>
        <v>0</v>
      </c>
      <c r="G39" s="322">
        <f t="shared" si="6"/>
        <v>0</v>
      </c>
      <c r="H39" s="322">
        <f t="shared" si="6"/>
        <v>0</v>
      </c>
      <c r="I39" s="322">
        <f t="shared" si="6"/>
        <v>0</v>
      </c>
      <c r="J39" s="322">
        <f t="shared" si="6"/>
        <v>0</v>
      </c>
      <c r="K39" s="371">
        <f>+K10+K22+K27+K28+K33+K37+K38</f>
        <v>0</v>
      </c>
    </row>
    <row r="40" spans="1:11" s="378" customFormat="1" ht="12" customHeight="1" thickBot="1" x14ac:dyDescent="0.3">
      <c r="A40" s="243" t="s">
        <v>26</v>
      </c>
      <c r="B40" s="128" t="s">
        <v>409</v>
      </c>
      <c r="C40" s="322">
        <f>'KV_9.2.3.sz.mell'!C38</f>
        <v>0</v>
      </c>
      <c r="D40" s="322">
        <f t="shared" ref="D40:J40" si="7">+D41+D42+D43</f>
        <v>0</v>
      </c>
      <c r="E40" s="322">
        <f t="shared" si="7"/>
        <v>0</v>
      </c>
      <c r="F40" s="322">
        <f t="shared" si="7"/>
        <v>0</v>
      </c>
      <c r="G40" s="322">
        <f t="shared" si="7"/>
        <v>0</v>
      </c>
      <c r="H40" s="322">
        <f t="shared" si="7"/>
        <v>0</v>
      </c>
      <c r="I40" s="322">
        <f t="shared" si="7"/>
        <v>0</v>
      </c>
      <c r="J40" s="322">
        <f t="shared" si="7"/>
        <v>0</v>
      </c>
      <c r="K40" s="371">
        <f>+K41+K42+K43</f>
        <v>0</v>
      </c>
    </row>
    <row r="41" spans="1:11" s="378" customFormat="1" ht="12" customHeight="1" x14ac:dyDescent="0.25">
      <c r="A41" s="462" t="s">
        <v>410</v>
      </c>
      <c r="B41" s="463" t="s">
        <v>236</v>
      </c>
      <c r="C41" s="703">
        <f>'KV_9.2.3.sz.mell'!C39</f>
        <v>0</v>
      </c>
      <c r="D41" s="472"/>
      <c r="E41" s="827"/>
      <c r="F41" s="827"/>
      <c r="G41" s="827"/>
      <c r="H41" s="827"/>
      <c r="I41" s="827"/>
      <c r="J41" s="821">
        <f>D41+E41+F41+G41+H41+I41</f>
        <v>0</v>
      </c>
      <c r="K41" s="814">
        <f>C41+J41</f>
        <v>0</v>
      </c>
    </row>
    <row r="42" spans="1:11" s="378" customFormat="1" ht="12" customHeight="1" x14ac:dyDescent="0.25">
      <c r="A42" s="462" t="s">
        <v>411</v>
      </c>
      <c r="B42" s="464" t="s">
        <v>2</v>
      </c>
      <c r="C42" s="710">
        <f>'KV_9.2.3.sz.mell'!C40</f>
        <v>0</v>
      </c>
      <c r="D42" s="411"/>
      <c r="E42" s="828"/>
      <c r="F42" s="828"/>
      <c r="G42" s="828"/>
      <c r="H42" s="828"/>
      <c r="I42" s="828"/>
      <c r="J42" s="821">
        <f>D42+E42+F42+G42+H42+I42</f>
        <v>0</v>
      </c>
      <c r="K42" s="822">
        <f>C42+J42</f>
        <v>0</v>
      </c>
    </row>
    <row r="43" spans="1:11" s="468" customFormat="1" ht="12" customHeight="1" thickBot="1" x14ac:dyDescent="0.3">
      <c r="A43" s="461" t="s">
        <v>412</v>
      </c>
      <c r="B43" s="145" t="s">
        <v>413</v>
      </c>
      <c r="C43" s="707">
        <f>'KV_9.2.3.sz.mell'!C41</f>
        <v>0</v>
      </c>
      <c r="D43" s="706"/>
      <c r="E43" s="833"/>
      <c r="F43" s="833"/>
      <c r="G43" s="833"/>
      <c r="H43" s="833"/>
      <c r="I43" s="833"/>
      <c r="J43" s="821">
        <f>D43+E43+F43+G43+H43+I43</f>
        <v>0</v>
      </c>
      <c r="K43" s="824">
        <f>C43+J43</f>
        <v>0</v>
      </c>
    </row>
    <row r="44" spans="1:11" s="468" customFormat="1" ht="12.9" customHeight="1" thickBot="1" x14ac:dyDescent="0.25">
      <c r="A44" s="243" t="s">
        <v>27</v>
      </c>
      <c r="B44" s="244" t="s">
        <v>414</v>
      </c>
      <c r="C44" s="322">
        <f>'KV_9.2.3.sz.mell'!C42</f>
        <v>0</v>
      </c>
      <c r="D44" s="322">
        <f t="shared" ref="D44:J44" si="8">+D39+D40</f>
        <v>0</v>
      </c>
      <c r="E44" s="322">
        <f t="shared" si="8"/>
        <v>0</v>
      </c>
      <c r="F44" s="322">
        <f t="shared" si="8"/>
        <v>0</v>
      </c>
      <c r="G44" s="322">
        <f t="shared" si="8"/>
        <v>0</v>
      </c>
      <c r="H44" s="322">
        <f t="shared" si="8"/>
        <v>0</v>
      </c>
      <c r="I44" s="322">
        <f t="shared" si="8"/>
        <v>0</v>
      </c>
      <c r="J44" s="322">
        <f t="shared" si="8"/>
        <v>0</v>
      </c>
      <c r="K44" s="371">
        <f>+K39+K40</f>
        <v>0</v>
      </c>
    </row>
    <row r="45" spans="1:11" s="467" customFormat="1" ht="14.1" customHeight="1" thickBot="1" x14ac:dyDescent="0.3">
      <c r="A45" s="1758" t="s">
        <v>57</v>
      </c>
      <c r="B45" s="1759"/>
      <c r="C45" s="1759"/>
      <c r="D45" s="1759"/>
      <c r="E45" s="1759"/>
      <c r="F45" s="1759"/>
      <c r="G45" s="1759"/>
      <c r="H45" s="1759"/>
      <c r="I45" s="1759"/>
      <c r="J45" s="1759"/>
      <c r="K45" s="1760"/>
    </row>
    <row r="46" spans="1:11" s="469" customFormat="1" ht="12" customHeight="1" thickBot="1" x14ac:dyDescent="0.3">
      <c r="A46" s="209" t="s">
        <v>18</v>
      </c>
      <c r="B46" s="128" t="s">
        <v>415</v>
      </c>
      <c r="C46" s="834">
        <f>'KV_9.2.3.sz.mell'!C46</f>
        <v>0</v>
      </c>
      <c r="D46" s="834">
        <f t="shared" ref="D46:J46" si="9">SUM(D47:D51)</f>
        <v>0</v>
      </c>
      <c r="E46" s="834">
        <f t="shared" si="9"/>
        <v>0</v>
      </c>
      <c r="F46" s="834">
        <f t="shared" si="9"/>
        <v>0</v>
      </c>
      <c r="G46" s="834">
        <f t="shared" si="9"/>
        <v>0</v>
      </c>
      <c r="H46" s="834">
        <f t="shared" si="9"/>
        <v>0</v>
      </c>
      <c r="I46" s="834">
        <f t="shared" si="9"/>
        <v>0</v>
      </c>
      <c r="J46" s="834">
        <f t="shared" si="9"/>
        <v>0</v>
      </c>
      <c r="K46" s="327">
        <f>SUM(K47:K51)</f>
        <v>0</v>
      </c>
    </row>
    <row r="47" spans="1:11" ht="12" customHeight="1" x14ac:dyDescent="0.25">
      <c r="A47" s="461" t="s">
        <v>98</v>
      </c>
      <c r="B47" s="9" t="s">
        <v>49</v>
      </c>
      <c r="C47" s="836">
        <f>'KV_9.2.3.sz.mell'!C47</f>
        <v>0</v>
      </c>
      <c r="D47" s="1250"/>
      <c r="E47" s="835"/>
      <c r="F47" s="835"/>
      <c r="G47" s="835"/>
      <c r="H47" s="835"/>
      <c r="I47" s="835"/>
      <c r="J47" s="836">
        <f>D47+E47+F47+G47+H47+I47</f>
        <v>0</v>
      </c>
      <c r="K47" s="837">
        <f>C47+J47</f>
        <v>0</v>
      </c>
    </row>
    <row r="48" spans="1:11" ht="12" customHeight="1" x14ac:dyDescent="0.25">
      <c r="A48" s="461" t="s">
        <v>99</v>
      </c>
      <c r="B48" s="8" t="s">
        <v>183</v>
      </c>
      <c r="C48" s="839">
        <f>'KV_9.2.3.sz.mell'!C48</f>
        <v>0</v>
      </c>
      <c r="D48" s="1251"/>
      <c r="E48" s="838"/>
      <c r="F48" s="838"/>
      <c r="G48" s="838"/>
      <c r="H48" s="838"/>
      <c r="I48" s="838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461" t="s">
        <v>100</v>
      </c>
      <c r="B49" s="8" t="s">
        <v>140</v>
      </c>
      <c r="C49" s="839">
        <f>'KV_9.2.3.sz.mell'!C49</f>
        <v>0</v>
      </c>
      <c r="D49" s="1251"/>
      <c r="E49" s="838"/>
      <c r="F49" s="838"/>
      <c r="G49" s="838"/>
      <c r="H49" s="838"/>
      <c r="I49" s="838"/>
      <c r="J49" s="839">
        <f>D49+E49+F49+G49+H49+I49</f>
        <v>0</v>
      </c>
      <c r="K49" s="840">
        <f>C49+J49</f>
        <v>0</v>
      </c>
    </row>
    <row r="50" spans="1:11" ht="12" customHeight="1" x14ac:dyDescent="0.25">
      <c r="A50" s="461" t="s">
        <v>101</v>
      </c>
      <c r="B50" s="8" t="s">
        <v>184</v>
      </c>
      <c r="C50" s="839">
        <f>'KV_9.2.3.sz.mell'!C50</f>
        <v>0</v>
      </c>
      <c r="D50" s="1251"/>
      <c r="E50" s="838"/>
      <c r="F50" s="838"/>
      <c r="G50" s="838"/>
      <c r="H50" s="838"/>
      <c r="I50" s="838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461" t="s">
        <v>148</v>
      </c>
      <c r="B51" s="8" t="s">
        <v>185</v>
      </c>
      <c r="C51" s="839">
        <f>'KV_9.2.3.sz.mell'!C51</f>
        <v>0</v>
      </c>
      <c r="D51" s="1251"/>
      <c r="E51" s="838"/>
      <c r="F51" s="838"/>
      <c r="G51" s="838"/>
      <c r="H51" s="838"/>
      <c r="I51" s="838"/>
      <c r="J51" s="839">
        <f>D51+E51+F51+G51+H51+I51</f>
        <v>0</v>
      </c>
      <c r="K51" s="840">
        <f>C51+J51</f>
        <v>0</v>
      </c>
    </row>
    <row r="52" spans="1:11" ht="12" customHeight="1" thickBot="1" x14ac:dyDescent="0.3">
      <c r="A52" s="209" t="s">
        <v>19</v>
      </c>
      <c r="B52" s="128" t="s">
        <v>416</v>
      </c>
      <c r="C52" s="834">
        <f>'KV_9.2.3.sz.mell'!C52</f>
        <v>0</v>
      </c>
      <c r="D52" s="834">
        <f t="shared" ref="D52:J52" si="10">SUM(D53:D55)</f>
        <v>0</v>
      </c>
      <c r="E52" s="834">
        <f t="shared" si="10"/>
        <v>0</v>
      </c>
      <c r="F52" s="834">
        <f t="shared" si="10"/>
        <v>0</v>
      </c>
      <c r="G52" s="834">
        <f t="shared" si="10"/>
        <v>0</v>
      </c>
      <c r="H52" s="834">
        <f t="shared" si="10"/>
        <v>0</v>
      </c>
      <c r="I52" s="834">
        <f t="shared" si="10"/>
        <v>0</v>
      </c>
      <c r="J52" s="834">
        <f t="shared" si="10"/>
        <v>0</v>
      </c>
      <c r="K52" s="327">
        <f>SUM(K53:K55)</f>
        <v>0</v>
      </c>
    </row>
    <row r="53" spans="1:11" s="469" customFormat="1" ht="12" customHeight="1" x14ac:dyDescent="0.25">
      <c r="A53" s="461" t="s">
        <v>104</v>
      </c>
      <c r="B53" s="9" t="s">
        <v>230</v>
      </c>
      <c r="C53" s="836">
        <f>'KV_9.2.3.sz.mell'!C53</f>
        <v>0</v>
      </c>
      <c r="D53" s="1250"/>
      <c r="E53" s="835"/>
      <c r="F53" s="835"/>
      <c r="G53" s="835"/>
      <c r="H53" s="835"/>
      <c r="I53" s="835"/>
      <c r="J53" s="836">
        <f>D53+E53+F53+G53+H53+I53</f>
        <v>0</v>
      </c>
      <c r="K53" s="837">
        <f>C53+J53</f>
        <v>0</v>
      </c>
    </row>
    <row r="54" spans="1:11" ht="12" customHeight="1" x14ac:dyDescent="0.25">
      <c r="A54" s="461" t="s">
        <v>105</v>
      </c>
      <c r="B54" s="8" t="s">
        <v>187</v>
      </c>
      <c r="C54" s="839">
        <f>'KV_9.2.3.sz.mell'!C54</f>
        <v>0</v>
      </c>
      <c r="D54" s="1251"/>
      <c r="E54" s="838"/>
      <c r="F54" s="838"/>
      <c r="G54" s="838"/>
      <c r="H54" s="838"/>
      <c r="I54" s="838"/>
      <c r="J54" s="839">
        <f>D54+E54+F54+G54+H54+I54</f>
        <v>0</v>
      </c>
      <c r="K54" s="840">
        <f>C54+J54</f>
        <v>0</v>
      </c>
    </row>
    <row r="55" spans="1:11" ht="12" customHeight="1" x14ac:dyDescent="0.25">
      <c r="A55" s="461" t="s">
        <v>106</v>
      </c>
      <c r="B55" s="8" t="s">
        <v>58</v>
      </c>
      <c r="C55" s="839">
        <f>'KV_9.2.3.sz.mell'!C55</f>
        <v>0</v>
      </c>
      <c r="D55" s="1251"/>
      <c r="E55" s="838"/>
      <c r="F55" s="838"/>
      <c r="G55" s="838"/>
      <c r="H55" s="838"/>
      <c r="I55" s="838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461" t="s">
        <v>107</v>
      </c>
      <c r="B56" s="8" t="s">
        <v>524</v>
      </c>
      <c r="C56" s="839">
        <f>'KV_9.2.3.sz.mell'!C56</f>
        <v>0</v>
      </c>
      <c r="D56" s="1251"/>
      <c r="E56" s="838"/>
      <c r="F56" s="838"/>
      <c r="G56" s="838"/>
      <c r="H56" s="838"/>
      <c r="I56" s="838"/>
      <c r="J56" s="839">
        <f>D56+E56+F56+G56+H56+I56</f>
        <v>0</v>
      </c>
      <c r="K56" s="840">
        <f>C56+J56</f>
        <v>0</v>
      </c>
    </row>
    <row r="57" spans="1:11" ht="12" customHeight="1" thickBot="1" x14ac:dyDescent="0.3">
      <c r="A57" s="209" t="s">
        <v>20</v>
      </c>
      <c r="B57" s="128" t="s">
        <v>13</v>
      </c>
      <c r="C57" s="834">
        <f>'KV_9.2.3.sz.mell'!C57</f>
        <v>0</v>
      </c>
      <c r="D57" s="1252"/>
      <c r="E57" s="841"/>
      <c r="F57" s="841"/>
      <c r="G57" s="841"/>
      <c r="H57" s="841"/>
      <c r="I57" s="841"/>
      <c r="J57" s="834">
        <f>D57+E57+F57+G57+H57+I57</f>
        <v>0</v>
      </c>
      <c r="K57" s="327">
        <f>C57+J57</f>
        <v>0</v>
      </c>
    </row>
    <row r="58" spans="1:11" ht="12.9" customHeight="1" thickBot="1" x14ac:dyDescent="0.3">
      <c r="A58" s="209" t="s">
        <v>21</v>
      </c>
      <c r="B58" s="251" t="s">
        <v>529</v>
      </c>
      <c r="C58" s="842">
        <f>'KV_9.2.3.sz.mell'!C58</f>
        <v>0</v>
      </c>
      <c r="D58" s="842">
        <f t="shared" ref="D58:J58" si="11">+D46+D52+D57</f>
        <v>0</v>
      </c>
      <c r="E58" s="842">
        <f t="shared" si="11"/>
        <v>0</v>
      </c>
      <c r="F58" s="842">
        <f t="shared" si="11"/>
        <v>0</v>
      </c>
      <c r="G58" s="842">
        <f t="shared" si="11"/>
        <v>0</v>
      </c>
      <c r="H58" s="842">
        <f t="shared" si="11"/>
        <v>0</v>
      </c>
      <c r="I58" s="842">
        <f t="shared" si="11"/>
        <v>0</v>
      </c>
      <c r="J58" s="842">
        <f t="shared" si="11"/>
        <v>0</v>
      </c>
      <c r="K58" s="375">
        <f>+K46+K52+K57</f>
        <v>0</v>
      </c>
    </row>
    <row r="59" spans="1:11" ht="14.1" customHeight="1" thickBot="1" x14ac:dyDescent="0.3">
      <c r="C59" s="843">
        <f>'KV_9.2.3.sz.mell'!C59</f>
        <v>0</v>
      </c>
      <c r="D59" s="843"/>
      <c r="E59" s="844"/>
      <c r="F59" s="844"/>
      <c r="G59" s="844"/>
      <c r="H59" s="844"/>
      <c r="I59" s="844"/>
      <c r="J59" s="844"/>
      <c r="K59" s="633">
        <f>K44-K58</f>
        <v>0</v>
      </c>
    </row>
    <row r="60" spans="1:11" ht="12.9" customHeight="1" thickBot="1" x14ac:dyDescent="0.3">
      <c r="A60" s="254" t="s">
        <v>519</v>
      </c>
      <c r="B60" s="255"/>
      <c r="C60" s="846">
        <f>'KV_9.2.3.sz.mell'!C60</f>
        <v>0</v>
      </c>
      <c r="D60" s="1253"/>
      <c r="E60" s="845"/>
      <c r="F60" s="845"/>
      <c r="G60" s="845"/>
      <c r="H60" s="845"/>
      <c r="I60" s="845"/>
      <c r="J60" s="846">
        <f>D60+E60+F60+G60+H60+I60</f>
        <v>0</v>
      </c>
      <c r="K60" s="847">
        <f>C60+J60</f>
        <v>0</v>
      </c>
    </row>
    <row r="61" spans="1:11" ht="12.9" customHeight="1" thickBot="1" x14ac:dyDescent="0.3">
      <c r="A61" s="254" t="s">
        <v>206</v>
      </c>
      <c r="B61" s="255"/>
      <c r="C61" s="846">
        <f>'KV_9.2.3.sz.mell'!C61</f>
        <v>0</v>
      </c>
      <c r="D61" s="1253"/>
      <c r="E61" s="845"/>
      <c r="F61" s="845"/>
      <c r="G61" s="845"/>
      <c r="H61" s="845"/>
      <c r="I61" s="845"/>
      <c r="J61" s="846">
        <f>D61+E61+F61+G61+H61+I61</f>
        <v>0</v>
      </c>
      <c r="K61" s="847">
        <f>C61+J61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theme="3"/>
  </sheetPr>
  <dimension ref="A1:K60"/>
  <sheetViews>
    <sheetView zoomScale="120" zoomScaleNormal="120" workbookViewId="0">
      <selection activeCell="G67" sqref="G67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CONCATENATE("5.3. melléklet ",RM_ALAPADATOK!A7," ",RM_ALAPADATOK!B7," ",RM_ALAPADATOK!C7," ",RM_ALAPADATOK!D7," ",RM_ALAPADATOK!E7," ",RM_ALAPADATOK!F7," ",RM_ALAPADATOK!G7," ",RM_ALAPADATOK!H7)</f>
        <v>5.3. melléklet a … / 2019 ( ……. ) önkormányzati rendelethez</v>
      </c>
    </row>
    <row r="2" spans="1:11" s="465" customFormat="1" ht="34.200000000000003" x14ac:dyDescent="0.25">
      <c r="A2" s="613" t="s">
        <v>204</v>
      </c>
      <c r="B2" s="1761" t="str">
        <f>CONCATENATE(RM_ALAPADATOK!B13)</f>
        <v>1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60</v>
      </c>
    </row>
    <row r="3" spans="1:11" s="465" customFormat="1" ht="23.1" customHeight="1" thickBot="1" x14ac:dyDescent="0.3">
      <c r="A3" s="635" t="s">
        <v>203</v>
      </c>
      <c r="B3" s="1763" t="s">
        <v>784</v>
      </c>
      <c r="C3" s="1764"/>
      <c r="D3" s="1764"/>
      <c r="E3" s="1764"/>
      <c r="F3" s="1764"/>
      <c r="G3" s="1764"/>
      <c r="H3" s="1764"/>
      <c r="I3" s="1764"/>
      <c r="J3" s="1764"/>
      <c r="K3" s="805" t="s">
        <v>54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'KV_9.3.sz.mell'!C8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'KV_9.3.sz.mell'!C9</f>
        <v>0</v>
      </c>
      <c r="D11" s="508"/>
      <c r="E11" s="812"/>
      <c r="F11" s="812"/>
      <c r="G11" s="812"/>
      <c r="H11" s="812"/>
      <c r="I11" s="812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'KV_9.3.sz.mell'!C10</f>
        <v>0</v>
      </c>
      <c r="D12" s="408"/>
      <c r="E12" s="815"/>
      <c r="F12" s="815"/>
      <c r="G12" s="815"/>
      <c r="H12" s="815"/>
      <c r="I12" s="815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'KV_9.3.sz.mell'!C11</f>
        <v>0</v>
      </c>
      <c r="D13" s="408"/>
      <c r="E13" s="815"/>
      <c r="F13" s="815"/>
      <c r="G13" s="815"/>
      <c r="H13" s="815"/>
      <c r="I13" s="815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'KV_9.3.sz.mell'!C12</f>
        <v>0</v>
      </c>
      <c r="D14" s="408"/>
      <c r="E14" s="815"/>
      <c r="F14" s="815"/>
      <c r="G14" s="815"/>
      <c r="H14" s="815"/>
      <c r="I14" s="815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'KV_9.3.sz.mell'!C13</f>
        <v>0</v>
      </c>
      <c r="D15" s="408"/>
      <c r="E15" s="815"/>
      <c r="F15" s="815"/>
      <c r="G15" s="815"/>
      <c r="H15" s="815"/>
      <c r="I15" s="815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'KV_9.3.sz.mell'!C14</f>
        <v>0</v>
      </c>
      <c r="D16" s="408"/>
      <c r="E16" s="815"/>
      <c r="F16" s="815"/>
      <c r="G16" s="815"/>
      <c r="H16" s="815"/>
      <c r="I16" s="815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'KV_9.3.sz.mell'!C15</f>
        <v>0</v>
      </c>
      <c r="D17" s="408"/>
      <c r="E17" s="815"/>
      <c r="F17" s="815"/>
      <c r="G17" s="815"/>
      <c r="H17" s="815"/>
      <c r="I17" s="815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'KV_9.3.sz.mell'!C16</f>
        <v>0</v>
      </c>
      <c r="D18" s="408"/>
      <c r="E18" s="815"/>
      <c r="F18" s="815"/>
      <c r="G18" s="815"/>
      <c r="H18" s="815"/>
      <c r="I18" s="815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'KV_9.3.sz.mell'!C17</f>
        <v>0</v>
      </c>
      <c r="D19" s="408"/>
      <c r="E19" s="815"/>
      <c r="F19" s="815"/>
      <c r="G19" s="815"/>
      <c r="H19" s="815"/>
      <c r="I19" s="815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'KV_9.3.sz.mell'!C18</f>
        <v>0</v>
      </c>
      <c r="D20" s="408"/>
      <c r="E20" s="815"/>
      <c r="F20" s="815"/>
      <c r="G20" s="815"/>
      <c r="H20" s="815"/>
      <c r="I20" s="815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'KV_9.3.sz.mell'!C19</f>
        <v>0</v>
      </c>
      <c r="D21" s="410"/>
      <c r="E21" s="818"/>
      <c r="F21" s="818"/>
      <c r="G21" s="818"/>
      <c r="H21" s="818"/>
      <c r="I21" s="818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'KV_9.3.sz.mell'!C20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'KV_9.3.sz.mell'!C21</f>
        <v>0</v>
      </c>
      <c r="D23" s="409"/>
      <c r="E23" s="820"/>
      <c r="F23" s="820"/>
      <c r="G23" s="820"/>
      <c r="H23" s="820"/>
      <c r="I23" s="820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'KV_9.3.sz.mell'!C22</f>
        <v>0</v>
      </c>
      <c r="D24" s="408"/>
      <c r="E24" s="815"/>
      <c r="F24" s="815"/>
      <c r="G24" s="815"/>
      <c r="H24" s="815"/>
      <c r="I24" s="815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'KV_9.3.sz.mell'!C23</f>
        <v>0</v>
      </c>
      <c r="D25" s="408"/>
      <c r="E25" s="815"/>
      <c r="F25" s="815"/>
      <c r="G25" s="815"/>
      <c r="H25" s="815"/>
      <c r="I25" s="815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'KV_9.3.sz.mell'!C24</f>
        <v>0</v>
      </c>
      <c r="D26" s="410"/>
      <c r="E26" s="818"/>
      <c r="F26" s="818"/>
      <c r="G26" s="818"/>
      <c r="H26" s="818"/>
      <c r="I26" s="818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'KV_9.3.sz.mell'!C25</f>
        <v>0</v>
      </c>
      <c r="D27" s="521"/>
      <c r="E27" s="825"/>
      <c r="F27" s="825"/>
      <c r="G27" s="825"/>
      <c r="H27" s="825"/>
      <c r="I27" s="825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322">
        <f>'KV_9.3.sz.mell'!C26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'KV_9.3.sz.mell'!C27</f>
        <v>0</v>
      </c>
      <c r="D29" s="411"/>
      <c r="E29" s="828"/>
      <c r="F29" s="828"/>
      <c r="G29" s="828"/>
      <c r="H29" s="828"/>
      <c r="I29" s="828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'KV_9.3.sz.mell'!C28</f>
        <v>0</v>
      </c>
      <c r="D30" s="411"/>
      <c r="E30" s="828"/>
      <c r="F30" s="828"/>
      <c r="G30" s="828"/>
      <c r="H30" s="828"/>
      <c r="I30" s="828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'KV_9.3.sz.mell'!C29</f>
        <v>0</v>
      </c>
      <c r="D31" s="412"/>
      <c r="E31" s="830"/>
      <c r="F31" s="830"/>
      <c r="G31" s="830"/>
      <c r="H31" s="830"/>
      <c r="I31" s="830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322">
        <f>'KV_9.3.sz.mell'!C30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'KV_9.3.sz.mell'!C31</f>
        <v>0</v>
      </c>
      <c r="D33" s="472"/>
      <c r="E33" s="827"/>
      <c r="F33" s="827"/>
      <c r="G33" s="827"/>
      <c r="H33" s="827"/>
      <c r="I33" s="827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'KV_9.3.sz.mell'!C32</f>
        <v>0</v>
      </c>
      <c r="D34" s="411"/>
      <c r="E34" s="828"/>
      <c r="F34" s="828"/>
      <c r="G34" s="828"/>
      <c r="H34" s="828"/>
      <c r="I34" s="828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'KV_9.3.sz.mell'!C33</f>
        <v>0</v>
      </c>
      <c r="D35" s="412"/>
      <c r="E35" s="830"/>
      <c r="F35" s="830"/>
      <c r="G35" s="830"/>
      <c r="H35" s="830"/>
      <c r="I35" s="830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'KV_9.3.sz.mell'!C34</f>
        <v>0</v>
      </c>
      <c r="D36" s="521"/>
      <c r="E36" s="825"/>
      <c r="F36" s="825"/>
      <c r="G36" s="825"/>
      <c r="H36" s="825"/>
      <c r="I36" s="825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'KV_9.3.sz.mell'!C35</f>
        <v>0</v>
      </c>
      <c r="D37" s="521"/>
      <c r="E37" s="825"/>
      <c r="F37" s="825"/>
      <c r="G37" s="825"/>
      <c r="H37" s="825"/>
      <c r="I37" s="825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322">
        <f>'KV_9.3.sz.mell'!C36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322">
        <f>'KV_9.3.sz.mell'!C37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'KV_9.3.sz.mell'!C38</f>
        <v>0</v>
      </c>
      <c r="D40" s="472"/>
      <c r="E40" s="827"/>
      <c r="F40" s="827"/>
      <c r="G40" s="827"/>
      <c r="H40" s="827"/>
      <c r="I40" s="827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'KV_9.3.sz.mell'!C39</f>
        <v>0</v>
      </c>
      <c r="D41" s="411"/>
      <c r="E41" s="828"/>
      <c r="F41" s="828"/>
      <c r="G41" s="828"/>
      <c r="H41" s="828"/>
      <c r="I41" s="828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'KV_9.3.sz.mell'!C40</f>
        <v>0</v>
      </c>
      <c r="D42" s="706"/>
      <c r="E42" s="833"/>
      <c r="F42" s="833"/>
      <c r="G42" s="833"/>
      <c r="H42" s="833"/>
      <c r="I42" s="833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322">
        <f>'KV_9.3.sz.mell'!C41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58" t="s">
        <v>57</v>
      </c>
      <c r="B44" s="1759"/>
      <c r="C44" s="1759"/>
      <c r="D44" s="1759"/>
      <c r="E44" s="1759"/>
      <c r="F44" s="1759"/>
      <c r="G44" s="1759"/>
      <c r="H44" s="1759"/>
      <c r="I44" s="1759"/>
      <c r="J44" s="1759"/>
      <c r="K44" s="1760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'KV_9.3.sz.mell'!C45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'KV_9.3.sz.mell'!C46</f>
        <v>0</v>
      </c>
      <c r="D46" s="1250"/>
      <c r="E46" s="835"/>
      <c r="F46" s="835"/>
      <c r="G46" s="835"/>
      <c r="H46" s="835"/>
      <c r="I46" s="835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'KV_9.3.sz.mell'!C47</f>
        <v>0</v>
      </c>
      <c r="D47" s="1251"/>
      <c r="E47" s="838"/>
      <c r="F47" s="838"/>
      <c r="G47" s="838"/>
      <c r="H47" s="838"/>
      <c r="I47" s="838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'KV_9.3.sz.mell'!C48</f>
        <v>0</v>
      </c>
      <c r="D48" s="1251"/>
      <c r="E48" s="838"/>
      <c r="F48" s="838"/>
      <c r="G48" s="838"/>
      <c r="H48" s="838"/>
      <c r="I48" s="838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'KV_9.3.sz.mell'!C49</f>
        <v>0</v>
      </c>
      <c r="D49" s="1251"/>
      <c r="E49" s="838"/>
      <c r="F49" s="838"/>
      <c r="G49" s="838"/>
      <c r="H49" s="838"/>
      <c r="I49" s="838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'KV_9.3.sz.mell'!C50</f>
        <v>0</v>
      </c>
      <c r="D50" s="1251"/>
      <c r="E50" s="838"/>
      <c r="F50" s="838"/>
      <c r="G50" s="838"/>
      <c r="H50" s="838"/>
      <c r="I50" s="838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'KV_9.3.sz.mell'!C51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'KV_9.3.sz.mell'!C52</f>
        <v>0</v>
      </c>
      <c r="D52" s="1250"/>
      <c r="E52" s="835"/>
      <c r="F52" s="835"/>
      <c r="G52" s="835"/>
      <c r="H52" s="835"/>
      <c r="I52" s="835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'KV_9.3.sz.mell'!C53</f>
        <v>0</v>
      </c>
      <c r="D53" s="1251"/>
      <c r="E53" s="838"/>
      <c r="F53" s="838"/>
      <c r="G53" s="838"/>
      <c r="H53" s="838"/>
      <c r="I53" s="838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'KV_9.3.sz.mell'!C54</f>
        <v>0</v>
      </c>
      <c r="D54" s="1251"/>
      <c r="E54" s="838"/>
      <c r="F54" s="838"/>
      <c r="G54" s="838"/>
      <c r="H54" s="838"/>
      <c r="I54" s="838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'KV_9.3.sz.mell'!C55</f>
        <v>0</v>
      </c>
      <c r="D55" s="1251"/>
      <c r="E55" s="838"/>
      <c r="F55" s="838"/>
      <c r="G55" s="838"/>
      <c r="H55" s="838"/>
      <c r="I55" s="838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'KV_9.3.sz.mell'!C56</f>
        <v>0</v>
      </c>
      <c r="D56" s="1252"/>
      <c r="E56" s="841"/>
      <c r="F56" s="841"/>
      <c r="G56" s="841"/>
      <c r="H56" s="841"/>
      <c r="I56" s="841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'KV_9.3.sz.mell'!C57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C58" s="843">
        <f>'KV_9.3.sz.mell'!C58</f>
        <v>0</v>
      </c>
      <c r="D58" s="843"/>
      <c r="E58" s="844"/>
      <c r="F58" s="844"/>
      <c r="G58" s="844"/>
      <c r="H58" s="844"/>
      <c r="I58" s="844"/>
      <c r="J58" s="844"/>
      <c r="K58" s="633">
        <f>K43-K57</f>
        <v>0</v>
      </c>
    </row>
    <row r="59" spans="1:11" ht="12.9" customHeight="1" thickBot="1" x14ac:dyDescent="0.3">
      <c r="A59" s="254" t="s">
        <v>519</v>
      </c>
      <c r="B59" s="255"/>
      <c r="C59" s="846">
        <f>'KV_9.3.sz.mell'!C59</f>
        <v>0</v>
      </c>
      <c r="D59" s="1253"/>
      <c r="E59" s="845"/>
      <c r="F59" s="845"/>
      <c r="G59" s="845"/>
      <c r="H59" s="845"/>
      <c r="I59" s="845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254" t="s">
        <v>206</v>
      </c>
      <c r="B60" s="255"/>
      <c r="C60" s="846">
        <f>'KV_9.3.sz.mell'!C60</f>
        <v>0</v>
      </c>
      <c r="D60" s="1253"/>
      <c r="E60" s="845"/>
      <c r="F60" s="845"/>
      <c r="G60" s="845"/>
      <c r="H60" s="845"/>
      <c r="I60" s="845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theme="3"/>
  </sheetPr>
  <dimension ref="A1:K60"/>
  <sheetViews>
    <sheetView zoomScale="120" zoomScaleNormal="120" workbookViewId="0">
      <selection activeCell="F68" sqref="F68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CONCATENATE("5.3.1. melléklet ",RM_ALAPADATOK!A7," ",RM_ALAPADATOK!B7," ",RM_ALAPADATOK!C7," ",RM_ALAPADATOK!D7," ",RM_ALAPADATOK!E7," ",RM_ALAPADATOK!F7," ",RM_ALAPADATOK!G7," ",RM_ALAPADATOK!H7)</f>
        <v>5.3.1. melléklet a … / 2019 ( ……. ) önkormányzati rendelethez</v>
      </c>
    </row>
    <row r="2" spans="1:11" s="465" customFormat="1" ht="34.200000000000003" x14ac:dyDescent="0.25">
      <c r="A2" s="613" t="s">
        <v>204</v>
      </c>
      <c r="B2" s="1761" t="str">
        <f>CONCATENATE('RM_5.3.sz.mell'!B2:J2)</f>
        <v>1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60</v>
      </c>
    </row>
    <row r="3" spans="1:11" s="465" customFormat="1" ht="23.1" customHeight="1" thickBot="1" x14ac:dyDescent="0.3">
      <c r="A3" s="635" t="s">
        <v>203</v>
      </c>
      <c r="B3" s="1763" t="str">
        <f>CONCATENATE('RM_5.1.1.sz.mell'!B3:J3)</f>
        <v>Kötelező feladtok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59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'KV_9.3.1.sz.mell'!C8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'KV_9.3.1.sz.mell'!C9</f>
        <v>0</v>
      </c>
      <c r="D11" s="508"/>
      <c r="E11" s="812"/>
      <c r="F11" s="812"/>
      <c r="G11" s="812"/>
      <c r="H11" s="812"/>
      <c r="I11" s="812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'KV_9.3.1.sz.mell'!C10</f>
        <v>0</v>
      </c>
      <c r="D12" s="408"/>
      <c r="E12" s="815"/>
      <c r="F12" s="815"/>
      <c r="G12" s="815"/>
      <c r="H12" s="815"/>
      <c r="I12" s="815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'KV_9.3.1.sz.mell'!C11</f>
        <v>0</v>
      </c>
      <c r="D13" s="408"/>
      <c r="E13" s="815"/>
      <c r="F13" s="815"/>
      <c r="G13" s="815"/>
      <c r="H13" s="815"/>
      <c r="I13" s="815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'KV_9.3.1.sz.mell'!C12</f>
        <v>0</v>
      </c>
      <c r="D14" s="408"/>
      <c r="E14" s="815"/>
      <c r="F14" s="815"/>
      <c r="G14" s="815"/>
      <c r="H14" s="815"/>
      <c r="I14" s="815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'KV_9.3.1.sz.mell'!C13</f>
        <v>0</v>
      </c>
      <c r="D15" s="408"/>
      <c r="E15" s="815"/>
      <c r="F15" s="815"/>
      <c r="G15" s="815"/>
      <c r="H15" s="815"/>
      <c r="I15" s="815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'KV_9.3.1.sz.mell'!C14</f>
        <v>0</v>
      </c>
      <c r="D16" s="408"/>
      <c r="E16" s="815"/>
      <c r="F16" s="815"/>
      <c r="G16" s="815"/>
      <c r="H16" s="815"/>
      <c r="I16" s="815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'KV_9.3.1.sz.mell'!C15</f>
        <v>0</v>
      </c>
      <c r="D17" s="408"/>
      <c r="E17" s="815"/>
      <c r="F17" s="815"/>
      <c r="G17" s="815"/>
      <c r="H17" s="815"/>
      <c r="I17" s="815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'KV_9.3.1.sz.mell'!C16</f>
        <v>0</v>
      </c>
      <c r="D18" s="408"/>
      <c r="E18" s="815"/>
      <c r="F18" s="815"/>
      <c r="G18" s="815"/>
      <c r="H18" s="815"/>
      <c r="I18" s="815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'KV_9.3.1.sz.mell'!C17</f>
        <v>0</v>
      </c>
      <c r="D19" s="408"/>
      <c r="E19" s="815"/>
      <c r="F19" s="815"/>
      <c r="G19" s="815"/>
      <c r="H19" s="815"/>
      <c r="I19" s="815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'KV_9.3.1.sz.mell'!C18</f>
        <v>0</v>
      </c>
      <c r="D20" s="408"/>
      <c r="E20" s="815"/>
      <c r="F20" s="815"/>
      <c r="G20" s="815"/>
      <c r="H20" s="815"/>
      <c r="I20" s="815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'KV_9.3.1.sz.mell'!C19</f>
        <v>0</v>
      </c>
      <c r="D21" s="410"/>
      <c r="E21" s="818"/>
      <c r="F21" s="818"/>
      <c r="G21" s="818"/>
      <c r="H21" s="818"/>
      <c r="I21" s="818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'KV_9.3.1.sz.mell'!C20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'KV_9.3.1.sz.mell'!C21</f>
        <v>0</v>
      </c>
      <c r="D23" s="409"/>
      <c r="E23" s="820"/>
      <c r="F23" s="820"/>
      <c r="G23" s="820"/>
      <c r="H23" s="820"/>
      <c r="I23" s="820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'KV_9.3.1.sz.mell'!C22</f>
        <v>0</v>
      </c>
      <c r="D24" s="408"/>
      <c r="E24" s="815"/>
      <c r="F24" s="815"/>
      <c r="G24" s="815"/>
      <c r="H24" s="815"/>
      <c r="I24" s="815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'KV_9.3.1.sz.mell'!C23</f>
        <v>0</v>
      </c>
      <c r="D25" s="408"/>
      <c r="E25" s="815"/>
      <c r="F25" s="815"/>
      <c r="G25" s="815"/>
      <c r="H25" s="815"/>
      <c r="I25" s="815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'KV_9.3.1.sz.mell'!C24</f>
        <v>0</v>
      </c>
      <c r="D26" s="410"/>
      <c r="E26" s="818"/>
      <c r="F26" s="818"/>
      <c r="G26" s="818"/>
      <c r="H26" s="818"/>
      <c r="I26" s="818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'KV_9.3.1.sz.mell'!C25</f>
        <v>0</v>
      </c>
      <c r="D27" s="521"/>
      <c r="E27" s="825"/>
      <c r="F27" s="825"/>
      <c r="G27" s="825"/>
      <c r="H27" s="825"/>
      <c r="I27" s="825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322">
        <f>'KV_9.3.1.sz.mell'!C26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'KV_9.3.1.sz.mell'!C27</f>
        <v>0</v>
      </c>
      <c r="D29" s="411"/>
      <c r="E29" s="828"/>
      <c r="F29" s="828"/>
      <c r="G29" s="828"/>
      <c r="H29" s="828"/>
      <c r="I29" s="828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'KV_9.3.1.sz.mell'!C28</f>
        <v>0</v>
      </c>
      <c r="D30" s="411"/>
      <c r="E30" s="828"/>
      <c r="F30" s="828"/>
      <c r="G30" s="828"/>
      <c r="H30" s="828"/>
      <c r="I30" s="828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'KV_9.3.1.sz.mell'!C29</f>
        <v>0</v>
      </c>
      <c r="D31" s="412"/>
      <c r="E31" s="830"/>
      <c r="F31" s="830"/>
      <c r="G31" s="830"/>
      <c r="H31" s="830"/>
      <c r="I31" s="830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322">
        <f>'KV_9.3.1.sz.mell'!C30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'KV_9.3.1.sz.mell'!C31</f>
        <v>0</v>
      </c>
      <c r="D33" s="472"/>
      <c r="E33" s="827"/>
      <c r="F33" s="827"/>
      <c r="G33" s="827"/>
      <c r="H33" s="827"/>
      <c r="I33" s="827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'KV_9.3.1.sz.mell'!C32</f>
        <v>0</v>
      </c>
      <c r="D34" s="411"/>
      <c r="E34" s="828"/>
      <c r="F34" s="828"/>
      <c r="G34" s="828"/>
      <c r="H34" s="828"/>
      <c r="I34" s="828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'KV_9.3.1.sz.mell'!C33</f>
        <v>0</v>
      </c>
      <c r="D35" s="412"/>
      <c r="E35" s="830"/>
      <c r="F35" s="830"/>
      <c r="G35" s="830"/>
      <c r="H35" s="830"/>
      <c r="I35" s="830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'KV_9.3.1.sz.mell'!C34</f>
        <v>0</v>
      </c>
      <c r="D36" s="521"/>
      <c r="E36" s="825"/>
      <c r="F36" s="825"/>
      <c r="G36" s="825"/>
      <c r="H36" s="825"/>
      <c r="I36" s="825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'KV_9.3.1.sz.mell'!C35</f>
        <v>0</v>
      </c>
      <c r="D37" s="521"/>
      <c r="E37" s="825"/>
      <c r="F37" s="825"/>
      <c r="G37" s="825"/>
      <c r="H37" s="825"/>
      <c r="I37" s="825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322">
        <f>'KV_9.3.1.sz.mell'!C36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322">
        <f>'KV_9.3.1.sz.mell'!C37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'KV_9.3.1.sz.mell'!C38</f>
        <v>0</v>
      </c>
      <c r="D40" s="472"/>
      <c r="E40" s="827"/>
      <c r="F40" s="827"/>
      <c r="G40" s="827"/>
      <c r="H40" s="827"/>
      <c r="I40" s="827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'KV_9.3.1.sz.mell'!C39</f>
        <v>0</v>
      </c>
      <c r="D41" s="411"/>
      <c r="E41" s="828"/>
      <c r="F41" s="828"/>
      <c r="G41" s="828"/>
      <c r="H41" s="828"/>
      <c r="I41" s="828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'KV_9.3.1.sz.mell'!C40</f>
        <v>0</v>
      </c>
      <c r="D42" s="706"/>
      <c r="E42" s="833"/>
      <c r="F42" s="833"/>
      <c r="G42" s="833"/>
      <c r="H42" s="833"/>
      <c r="I42" s="833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322">
        <f>'KV_9.3.1.sz.mell'!C41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58" t="s">
        <v>57</v>
      </c>
      <c r="B44" s="1759"/>
      <c r="C44" s="1759"/>
      <c r="D44" s="1759"/>
      <c r="E44" s="1759"/>
      <c r="F44" s="1759"/>
      <c r="G44" s="1759"/>
      <c r="H44" s="1759"/>
      <c r="I44" s="1759"/>
      <c r="J44" s="1759"/>
      <c r="K44" s="1760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'KV_9.3.1.sz.mell'!C45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'KV_9.3.1.sz.mell'!C46</f>
        <v>0</v>
      </c>
      <c r="D46" s="1250"/>
      <c r="E46" s="835"/>
      <c r="F46" s="835"/>
      <c r="G46" s="835"/>
      <c r="H46" s="835"/>
      <c r="I46" s="835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'KV_9.3.1.sz.mell'!C47</f>
        <v>0</v>
      </c>
      <c r="D47" s="1251"/>
      <c r="E47" s="838"/>
      <c r="F47" s="838"/>
      <c r="G47" s="838"/>
      <c r="H47" s="838"/>
      <c r="I47" s="838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'KV_9.3.1.sz.mell'!C48</f>
        <v>0</v>
      </c>
      <c r="D48" s="1251"/>
      <c r="E48" s="838"/>
      <c r="F48" s="838"/>
      <c r="G48" s="838"/>
      <c r="H48" s="838"/>
      <c r="I48" s="838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'KV_9.3.1.sz.mell'!C49</f>
        <v>0</v>
      </c>
      <c r="D49" s="1251"/>
      <c r="E49" s="838"/>
      <c r="F49" s="838"/>
      <c r="G49" s="838"/>
      <c r="H49" s="838"/>
      <c r="I49" s="838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'KV_9.3.1.sz.mell'!C50</f>
        <v>0</v>
      </c>
      <c r="D50" s="1251"/>
      <c r="E50" s="838"/>
      <c r="F50" s="838"/>
      <c r="G50" s="838"/>
      <c r="H50" s="838"/>
      <c r="I50" s="838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'KV_9.3.1.sz.mell'!C51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'KV_9.3.1.sz.mell'!C52</f>
        <v>0</v>
      </c>
      <c r="D52" s="1250"/>
      <c r="E52" s="835"/>
      <c r="F52" s="835"/>
      <c r="G52" s="835"/>
      <c r="H52" s="835"/>
      <c r="I52" s="835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'KV_9.3.1.sz.mell'!C53</f>
        <v>0</v>
      </c>
      <c r="D53" s="1251"/>
      <c r="E53" s="838"/>
      <c r="F53" s="838"/>
      <c r="G53" s="838"/>
      <c r="H53" s="838"/>
      <c r="I53" s="838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'KV_9.3.1.sz.mell'!C54</f>
        <v>0</v>
      </c>
      <c r="D54" s="1251"/>
      <c r="E54" s="838"/>
      <c r="F54" s="838"/>
      <c r="G54" s="838"/>
      <c r="H54" s="838"/>
      <c r="I54" s="838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'KV_9.3.1.sz.mell'!C55</f>
        <v>0</v>
      </c>
      <c r="D55" s="1251"/>
      <c r="E55" s="838"/>
      <c r="F55" s="838"/>
      <c r="G55" s="838"/>
      <c r="H55" s="838"/>
      <c r="I55" s="838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'KV_9.3.1.sz.mell'!C56</f>
        <v>0</v>
      </c>
      <c r="D56" s="1252"/>
      <c r="E56" s="841"/>
      <c r="F56" s="841"/>
      <c r="G56" s="841"/>
      <c r="H56" s="841"/>
      <c r="I56" s="841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'KV_9.3.1.sz.mell'!C57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C58" s="843">
        <f>'KV_9.3.1.sz.mell'!C58</f>
        <v>0</v>
      </c>
      <c r="D58" s="843"/>
      <c r="E58" s="844"/>
      <c r="F58" s="844"/>
      <c r="G58" s="844"/>
      <c r="H58" s="844"/>
      <c r="I58" s="844"/>
      <c r="J58" s="844"/>
      <c r="K58" s="633">
        <f>K43-K57</f>
        <v>0</v>
      </c>
    </row>
    <row r="59" spans="1:11" ht="12.9" customHeight="1" thickBot="1" x14ac:dyDescent="0.3">
      <c r="A59" s="254" t="s">
        <v>519</v>
      </c>
      <c r="B59" s="255"/>
      <c r="C59" s="846">
        <f>'KV_9.3.1.sz.mell'!C59</f>
        <v>0</v>
      </c>
      <c r="D59" s="1253"/>
      <c r="E59" s="845"/>
      <c r="F59" s="845"/>
      <c r="G59" s="845"/>
      <c r="H59" s="845"/>
      <c r="I59" s="845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254" t="s">
        <v>206</v>
      </c>
      <c r="B60" s="255"/>
      <c r="C60" s="846">
        <f>'KV_9.3.1.sz.mell'!C60</f>
        <v>0</v>
      </c>
      <c r="D60" s="1253"/>
      <c r="E60" s="845"/>
      <c r="F60" s="845"/>
      <c r="G60" s="845"/>
      <c r="H60" s="845"/>
      <c r="I60" s="845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theme="3"/>
  </sheetPr>
  <dimension ref="A1:K60"/>
  <sheetViews>
    <sheetView zoomScale="120" zoomScaleNormal="120" workbookViewId="0">
      <selection activeCell="H48" sqref="H48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CONCATENATE("5.3.2. melléklet ",RM_ALAPADATOK!A7," ",RM_ALAPADATOK!B7," ",RM_ALAPADATOK!C7," ",RM_ALAPADATOK!D7," ",RM_ALAPADATOK!E7," ",RM_ALAPADATOK!F7," ",RM_ALAPADATOK!G7," ",RM_ALAPADATOK!H7)</f>
        <v>5.3.2. melléklet a … / 2019 ( ……. ) önkormányzati rendelethez</v>
      </c>
    </row>
    <row r="2" spans="1:11" s="465" customFormat="1" ht="34.200000000000003" x14ac:dyDescent="0.25">
      <c r="A2" s="613" t="s">
        <v>204</v>
      </c>
      <c r="B2" s="1761" t="str">
        <f>CONCATENATE('RM_5.3.1.sz.mell'!B2:J2)</f>
        <v>1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60</v>
      </c>
    </row>
    <row r="3" spans="1:11" s="465" customFormat="1" ht="23.1" customHeight="1" thickBot="1" x14ac:dyDescent="0.3">
      <c r="A3" s="635" t="s">
        <v>203</v>
      </c>
      <c r="B3" s="1763" t="str">
        <f>CONCATENATE('RM_5.1.2.sz.mell'!B3:J3)</f>
        <v>Önként vállalt feladatok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60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'KV_9.3.2.sz.mell'!C8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'KV_9.3.2.sz.mell'!C9</f>
        <v>0</v>
      </c>
      <c r="D11" s="508"/>
      <c r="E11" s="812"/>
      <c r="F11" s="812"/>
      <c r="G11" s="812"/>
      <c r="H11" s="812"/>
      <c r="I11" s="812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'KV_9.3.2.sz.mell'!C10</f>
        <v>0</v>
      </c>
      <c r="D12" s="408"/>
      <c r="E12" s="815"/>
      <c r="F12" s="815"/>
      <c r="G12" s="815"/>
      <c r="H12" s="815"/>
      <c r="I12" s="815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'KV_9.3.2.sz.mell'!C11</f>
        <v>0</v>
      </c>
      <c r="D13" s="408"/>
      <c r="E13" s="815"/>
      <c r="F13" s="815"/>
      <c r="G13" s="815"/>
      <c r="H13" s="815"/>
      <c r="I13" s="815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'KV_9.3.2.sz.mell'!C12</f>
        <v>0</v>
      </c>
      <c r="D14" s="408"/>
      <c r="E14" s="815"/>
      <c r="F14" s="815"/>
      <c r="G14" s="815"/>
      <c r="H14" s="815"/>
      <c r="I14" s="815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'KV_9.3.2.sz.mell'!C13</f>
        <v>0</v>
      </c>
      <c r="D15" s="408"/>
      <c r="E15" s="815"/>
      <c r="F15" s="815"/>
      <c r="G15" s="815"/>
      <c r="H15" s="815"/>
      <c r="I15" s="815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'KV_9.3.2.sz.mell'!C14</f>
        <v>0</v>
      </c>
      <c r="D16" s="408"/>
      <c r="E16" s="815"/>
      <c r="F16" s="815"/>
      <c r="G16" s="815"/>
      <c r="H16" s="815"/>
      <c r="I16" s="815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'KV_9.3.2.sz.mell'!C15</f>
        <v>0</v>
      </c>
      <c r="D17" s="408"/>
      <c r="E17" s="815"/>
      <c r="F17" s="815"/>
      <c r="G17" s="815"/>
      <c r="H17" s="815"/>
      <c r="I17" s="815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'KV_9.3.2.sz.mell'!C16</f>
        <v>0</v>
      </c>
      <c r="D18" s="408"/>
      <c r="E18" s="815"/>
      <c r="F18" s="815"/>
      <c r="G18" s="815"/>
      <c r="H18" s="815"/>
      <c r="I18" s="815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'KV_9.3.2.sz.mell'!C17</f>
        <v>0</v>
      </c>
      <c r="D19" s="408"/>
      <c r="E19" s="815"/>
      <c r="F19" s="815"/>
      <c r="G19" s="815"/>
      <c r="H19" s="815"/>
      <c r="I19" s="815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'KV_9.3.2.sz.mell'!C18</f>
        <v>0</v>
      </c>
      <c r="D20" s="408"/>
      <c r="E20" s="815"/>
      <c r="F20" s="815"/>
      <c r="G20" s="815"/>
      <c r="H20" s="815"/>
      <c r="I20" s="815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'KV_9.3.2.sz.mell'!C19</f>
        <v>0</v>
      </c>
      <c r="D21" s="410"/>
      <c r="E21" s="818"/>
      <c r="F21" s="818"/>
      <c r="G21" s="818"/>
      <c r="H21" s="818"/>
      <c r="I21" s="818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'KV_9.3.2.sz.mell'!C20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'KV_9.3.2.sz.mell'!C21</f>
        <v>0</v>
      </c>
      <c r="D23" s="409"/>
      <c r="E23" s="820"/>
      <c r="F23" s="820"/>
      <c r="G23" s="820"/>
      <c r="H23" s="820"/>
      <c r="I23" s="820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'KV_9.3.2.sz.mell'!C22</f>
        <v>0</v>
      </c>
      <c r="D24" s="408"/>
      <c r="E24" s="815"/>
      <c r="F24" s="815"/>
      <c r="G24" s="815"/>
      <c r="H24" s="815"/>
      <c r="I24" s="815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'KV_9.3.2.sz.mell'!C23</f>
        <v>0</v>
      </c>
      <c r="D25" s="408"/>
      <c r="E25" s="815"/>
      <c r="F25" s="815"/>
      <c r="G25" s="815"/>
      <c r="H25" s="815"/>
      <c r="I25" s="815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'KV_9.3.2.sz.mell'!C24</f>
        <v>0</v>
      </c>
      <c r="D26" s="410"/>
      <c r="E26" s="818"/>
      <c r="F26" s="818"/>
      <c r="G26" s="818"/>
      <c r="H26" s="818"/>
      <c r="I26" s="818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'KV_9.3.2.sz.mell'!C25</f>
        <v>0</v>
      </c>
      <c r="D27" s="521"/>
      <c r="E27" s="825"/>
      <c r="F27" s="825"/>
      <c r="G27" s="825"/>
      <c r="H27" s="825"/>
      <c r="I27" s="825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322">
        <f>'KV_9.3.2.sz.mell'!C26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'KV_9.3.2.sz.mell'!C27</f>
        <v>0</v>
      </c>
      <c r="D29" s="411"/>
      <c r="E29" s="828"/>
      <c r="F29" s="828"/>
      <c r="G29" s="828"/>
      <c r="H29" s="828"/>
      <c r="I29" s="828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'KV_9.3.2.sz.mell'!C28</f>
        <v>0</v>
      </c>
      <c r="D30" s="411"/>
      <c r="E30" s="828"/>
      <c r="F30" s="828"/>
      <c r="G30" s="828"/>
      <c r="H30" s="828"/>
      <c r="I30" s="828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'KV_9.3.2.sz.mell'!C29</f>
        <v>0</v>
      </c>
      <c r="D31" s="412"/>
      <c r="E31" s="830"/>
      <c r="F31" s="830"/>
      <c r="G31" s="830"/>
      <c r="H31" s="830"/>
      <c r="I31" s="830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322">
        <f>'KV_9.3.2.sz.mell'!C30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'KV_9.3.2.sz.mell'!C31</f>
        <v>0</v>
      </c>
      <c r="D33" s="472"/>
      <c r="E33" s="827"/>
      <c r="F33" s="827"/>
      <c r="G33" s="827"/>
      <c r="H33" s="827"/>
      <c r="I33" s="827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'KV_9.3.2.sz.mell'!C32</f>
        <v>0</v>
      </c>
      <c r="D34" s="411"/>
      <c r="E34" s="828"/>
      <c r="F34" s="828"/>
      <c r="G34" s="828"/>
      <c r="H34" s="828"/>
      <c r="I34" s="828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'KV_9.3.2.sz.mell'!C33</f>
        <v>0</v>
      </c>
      <c r="D35" s="412"/>
      <c r="E35" s="830"/>
      <c r="F35" s="830"/>
      <c r="G35" s="830"/>
      <c r="H35" s="830"/>
      <c r="I35" s="830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'KV_9.3.2.sz.mell'!C34</f>
        <v>0</v>
      </c>
      <c r="D36" s="521"/>
      <c r="E36" s="825"/>
      <c r="F36" s="825"/>
      <c r="G36" s="825"/>
      <c r="H36" s="825"/>
      <c r="I36" s="825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'KV_9.3.2.sz.mell'!C35</f>
        <v>0</v>
      </c>
      <c r="D37" s="521"/>
      <c r="E37" s="825"/>
      <c r="F37" s="825"/>
      <c r="G37" s="825"/>
      <c r="H37" s="825"/>
      <c r="I37" s="825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322">
        <f>'KV_9.3.2.sz.mell'!C36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322">
        <f>'KV_9.3.2.sz.mell'!C37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'KV_9.3.2.sz.mell'!C38</f>
        <v>0</v>
      </c>
      <c r="D40" s="472"/>
      <c r="E40" s="827"/>
      <c r="F40" s="827"/>
      <c r="G40" s="827"/>
      <c r="H40" s="827"/>
      <c r="I40" s="827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'KV_9.3.2.sz.mell'!C39</f>
        <v>0</v>
      </c>
      <c r="D41" s="411"/>
      <c r="E41" s="828"/>
      <c r="F41" s="828"/>
      <c r="G41" s="828"/>
      <c r="H41" s="828"/>
      <c r="I41" s="828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'KV_9.3.2.sz.mell'!C40</f>
        <v>0</v>
      </c>
      <c r="D42" s="706"/>
      <c r="E42" s="833"/>
      <c r="F42" s="833"/>
      <c r="G42" s="833"/>
      <c r="H42" s="833"/>
      <c r="I42" s="833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322">
        <f>'KV_9.3.2.sz.mell'!C41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58" t="s">
        <v>57</v>
      </c>
      <c r="B44" s="1759"/>
      <c r="C44" s="1759"/>
      <c r="D44" s="1759"/>
      <c r="E44" s="1759"/>
      <c r="F44" s="1759"/>
      <c r="G44" s="1759"/>
      <c r="H44" s="1759"/>
      <c r="I44" s="1759"/>
      <c r="J44" s="1759"/>
      <c r="K44" s="1760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'KV_9.3.2.sz.mell'!C45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'KV_9.3.2.sz.mell'!C46</f>
        <v>0</v>
      </c>
      <c r="D46" s="1250"/>
      <c r="E46" s="835"/>
      <c r="F46" s="835"/>
      <c r="G46" s="835"/>
      <c r="H46" s="835"/>
      <c r="I46" s="835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'KV_9.3.2.sz.mell'!C47</f>
        <v>0</v>
      </c>
      <c r="D47" s="1251"/>
      <c r="E47" s="838"/>
      <c r="F47" s="838"/>
      <c r="G47" s="838"/>
      <c r="H47" s="838"/>
      <c r="I47" s="838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'KV_9.3.2.sz.mell'!C48</f>
        <v>0</v>
      </c>
      <c r="D48" s="1251"/>
      <c r="E48" s="838"/>
      <c r="F48" s="838"/>
      <c r="G48" s="838"/>
      <c r="H48" s="838"/>
      <c r="I48" s="838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'KV_9.3.2.sz.mell'!C49</f>
        <v>0</v>
      </c>
      <c r="D49" s="1251"/>
      <c r="E49" s="838"/>
      <c r="F49" s="838"/>
      <c r="G49" s="838"/>
      <c r="H49" s="838"/>
      <c r="I49" s="838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'KV_9.3.2.sz.mell'!C50</f>
        <v>0</v>
      </c>
      <c r="D50" s="1251"/>
      <c r="E50" s="838"/>
      <c r="F50" s="838"/>
      <c r="G50" s="838"/>
      <c r="H50" s="838"/>
      <c r="I50" s="838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'KV_9.3.2.sz.mell'!C51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'KV_9.3.2.sz.mell'!C52</f>
        <v>0</v>
      </c>
      <c r="D52" s="1250"/>
      <c r="E52" s="835"/>
      <c r="F52" s="835"/>
      <c r="G52" s="835"/>
      <c r="H52" s="835"/>
      <c r="I52" s="835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'KV_9.3.2.sz.mell'!C53</f>
        <v>0</v>
      </c>
      <c r="D53" s="1251"/>
      <c r="E53" s="838"/>
      <c r="F53" s="838"/>
      <c r="G53" s="838"/>
      <c r="H53" s="838"/>
      <c r="I53" s="838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'KV_9.3.2.sz.mell'!C54</f>
        <v>0</v>
      </c>
      <c r="D54" s="1251"/>
      <c r="E54" s="838"/>
      <c r="F54" s="838"/>
      <c r="G54" s="838"/>
      <c r="H54" s="838"/>
      <c r="I54" s="838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'KV_9.3.2.sz.mell'!C55</f>
        <v>0</v>
      </c>
      <c r="D55" s="1251"/>
      <c r="E55" s="838"/>
      <c r="F55" s="838"/>
      <c r="G55" s="838"/>
      <c r="H55" s="838"/>
      <c r="I55" s="838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'KV_9.3.2.sz.mell'!C56</f>
        <v>0</v>
      </c>
      <c r="D56" s="1252"/>
      <c r="E56" s="841"/>
      <c r="F56" s="841"/>
      <c r="G56" s="841"/>
      <c r="H56" s="841"/>
      <c r="I56" s="841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'KV_9.3.2.sz.mell'!C57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C58" s="843">
        <f>'KV_9.3.2.sz.mell'!C58</f>
        <v>0</v>
      </c>
      <c r="D58" s="843"/>
      <c r="E58" s="844"/>
      <c r="F58" s="844"/>
      <c r="G58" s="844"/>
      <c r="H58" s="844"/>
      <c r="I58" s="844"/>
      <c r="J58" s="844"/>
      <c r="K58" s="633">
        <f>K43-K57</f>
        <v>0</v>
      </c>
    </row>
    <row r="59" spans="1:11" ht="12.9" customHeight="1" thickBot="1" x14ac:dyDescent="0.3">
      <c r="A59" s="254" t="s">
        <v>519</v>
      </c>
      <c r="B59" s="255"/>
      <c r="C59" s="846">
        <f>'KV_9.3.2.sz.mell'!C59</f>
        <v>0</v>
      </c>
      <c r="D59" s="1253"/>
      <c r="E59" s="845"/>
      <c r="F59" s="845"/>
      <c r="G59" s="845"/>
      <c r="H59" s="845"/>
      <c r="I59" s="845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254" t="s">
        <v>206</v>
      </c>
      <c r="B60" s="255"/>
      <c r="C60" s="846">
        <f>'KV_9.3.2.sz.mell'!C60</f>
        <v>0</v>
      </c>
      <c r="D60" s="1253"/>
      <c r="E60" s="845"/>
      <c r="F60" s="845"/>
      <c r="G60" s="845"/>
      <c r="H60" s="845"/>
      <c r="I60" s="845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theme="3"/>
  </sheetPr>
  <dimension ref="A1:K60"/>
  <sheetViews>
    <sheetView zoomScale="120" zoomScaleNormal="120" workbookViewId="0">
      <selection activeCell="K56" sqref="K56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CONCATENATE("5.3.3. melléklet ",RM_ALAPADATOK!A7," ",RM_ALAPADATOK!B7," ",RM_ALAPADATOK!C7," ",RM_ALAPADATOK!D7," ",RM_ALAPADATOK!E7," ",RM_ALAPADATOK!F7," ",RM_ALAPADATOK!G7," ",RM_ALAPADATOK!H7)</f>
        <v>5.3.3. melléklet a … / 2019 ( ……. ) önkormányzati rendelethez</v>
      </c>
    </row>
    <row r="2" spans="1:11" s="465" customFormat="1" ht="34.200000000000003" x14ac:dyDescent="0.25">
      <c r="A2" s="613" t="s">
        <v>204</v>
      </c>
      <c r="B2" s="1761" t="str">
        <f>CONCATENATE('RM_5.3.2.sz.mell'!B2:J2)</f>
        <v>1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60</v>
      </c>
    </row>
    <row r="3" spans="1:11" s="465" customFormat="1" ht="23.1" customHeight="1" thickBot="1" x14ac:dyDescent="0.3">
      <c r="A3" s="635" t="s">
        <v>203</v>
      </c>
      <c r="B3" s="1763" t="str">
        <f>CONCATENATE('RM_5.1.3.sz.mell'!B3:J3)</f>
        <v>Államigazgatási feladatok 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431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'KV_9.3.3.sz.mell'!C8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'KV_9.3.3.sz.mell'!C9</f>
        <v>0</v>
      </c>
      <c r="D11" s="508"/>
      <c r="E11" s="812"/>
      <c r="F11" s="812"/>
      <c r="G11" s="812"/>
      <c r="H11" s="812"/>
      <c r="I11" s="812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'KV_9.3.3.sz.mell'!C10</f>
        <v>0</v>
      </c>
      <c r="D12" s="408"/>
      <c r="E12" s="815"/>
      <c r="F12" s="815"/>
      <c r="G12" s="815"/>
      <c r="H12" s="815"/>
      <c r="I12" s="815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'KV_9.3.3.sz.mell'!C11</f>
        <v>0</v>
      </c>
      <c r="D13" s="408"/>
      <c r="E13" s="815"/>
      <c r="F13" s="815"/>
      <c r="G13" s="815"/>
      <c r="H13" s="815"/>
      <c r="I13" s="815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'KV_9.3.3.sz.mell'!C12</f>
        <v>0</v>
      </c>
      <c r="D14" s="408"/>
      <c r="E14" s="815"/>
      <c r="F14" s="815"/>
      <c r="G14" s="815"/>
      <c r="H14" s="815"/>
      <c r="I14" s="815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'KV_9.3.3.sz.mell'!C13</f>
        <v>0</v>
      </c>
      <c r="D15" s="408"/>
      <c r="E15" s="815"/>
      <c r="F15" s="815"/>
      <c r="G15" s="815"/>
      <c r="H15" s="815"/>
      <c r="I15" s="815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'KV_9.3.3.sz.mell'!C14</f>
        <v>0</v>
      </c>
      <c r="D16" s="408"/>
      <c r="E16" s="815"/>
      <c r="F16" s="815"/>
      <c r="G16" s="815"/>
      <c r="H16" s="815"/>
      <c r="I16" s="815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'KV_9.3.3.sz.mell'!C15</f>
        <v>0</v>
      </c>
      <c r="D17" s="408"/>
      <c r="E17" s="815"/>
      <c r="F17" s="815"/>
      <c r="G17" s="815"/>
      <c r="H17" s="815"/>
      <c r="I17" s="815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'KV_9.3.3.sz.mell'!C16</f>
        <v>0</v>
      </c>
      <c r="D18" s="408"/>
      <c r="E18" s="815"/>
      <c r="F18" s="815"/>
      <c r="G18" s="815"/>
      <c r="H18" s="815"/>
      <c r="I18" s="815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'KV_9.3.3.sz.mell'!C17</f>
        <v>0</v>
      </c>
      <c r="D19" s="408"/>
      <c r="E19" s="815"/>
      <c r="F19" s="815"/>
      <c r="G19" s="815"/>
      <c r="H19" s="815"/>
      <c r="I19" s="815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'KV_9.3.3.sz.mell'!C18</f>
        <v>0</v>
      </c>
      <c r="D20" s="408"/>
      <c r="E20" s="815"/>
      <c r="F20" s="815"/>
      <c r="G20" s="815"/>
      <c r="H20" s="815"/>
      <c r="I20" s="815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'KV_9.3.3.sz.mell'!C19</f>
        <v>0</v>
      </c>
      <c r="D21" s="410"/>
      <c r="E21" s="818"/>
      <c r="F21" s="818"/>
      <c r="G21" s="818"/>
      <c r="H21" s="818"/>
      <c r="I21" s="818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'KV_9.3.3.sz.mell'!C20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'KV_9.3.3.sz.mell'!C21</f>
        <v>0</v>
      </c>
      <c r="D23" s="409"/>
      <c r="E23" s="820"/>
      <c r="F23" s="820"/>
      <c r="G23" s="820"/>
      <c r="H23" s="820"/>
      <c r="I23" s="820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'KV_9.3.3.sz.mell'!C22</f>
        <v>0</v>
      </c>
      <c r="D24" s="408"/>
      <c r="E24" s="815"/>
      <c r="F24" s="815"/>
      <c r="G24" s="815"/>
      <c r="H24" s="815"/>
      <c r="I24" s="815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'KV_9.3.3.sz.mell'!C23</f>
        <v>0</v>
      </c>
      <c r="D25" s="408"/>
      <c r="E25" s="815"/>
      <c r="F25" s="815"/>
      <c r="G25" s="815"/>
      <c r="H25" s="815"/>
      <c r="I25" s="815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'KV_9.3.3.sz.mell'!C24</f>
        <v>0</v>
      </c>
      <c r="D26" s="410"/>
      <c r="E26" s="818"/>
      <c r="F26" s="818"/>
      <c r="G26" s="818"/>
      <c r="H26" s="818"/>
      <c r="I26" s="818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'KV_9.3.3.sz.mell'!C25</f>
        <v>0</v>
      </c>
      <c r="D27" s="521"/>
      <c r="E27" s="825"/>
      <c r="F27" s="825"/>
      <c r="G27" s="825"/>
      <c r="H27" s="825"/>
      <c r="I27" s="825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322">
        <f>'KV_9.3.3.sz.mell'!C26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'KV_9.3.3.sz.mell'!C27</f>
        <v>0</v>
      </c>
      <c r="D29" s="411"/>
      <c r="E29" s="828"/>
      <c r="F29" s="828"/>
      <c r="G29" s="828"/>
      <c r="H29" s="828"/>
      <c r="I29" s="828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'KV_9.3.3.sz.mell'!C28</f>
        <v>0</v>
      </c>
      <c r="D30" s="411"/>
      <c r="E30" s="828"/>
      <c r="F30" s="828"/>
      <c r="G30" s="828"/>
      <c r="H30" s="828"/>
      <c r="I30" s="828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'KV_9.3.3.sz.mell'!C29</f>
        <v>0</v>
      </c>
      <c r="D31" s="412"/>
      <c r="E31" s="830"/>
      <c r="F31" s="830"/>
      <c r="G31" s="830"/>
      <c r="H31" s="830"/>
      <c r="I31" s="830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322">
        <f>'KV_9.3.3.sz.mell'!C30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'KV_9.3.3.sz.mell'!C31</f>
        <v>0</v>
      </c>
      <c r="D33" s="472"/>
      <c r="E33" s="827"/>
      <c r="F33" s="827"/>
      <c r="G33" s="827"/>
      <c r="H33" s="827"/>
      <c r="I33" s="827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'KV_9.3.3.sz.mell'!C32</f>
        <v>0</v>
      </c>
      <c r="D34" s="411"/>
      <c r="E34" s="828"/>
      <c r="F34" s="828"/>
      <c r="G34" s="828"/>
      <c r="H34" s="828"/>
      <c r="I34" s="828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'KV_9.3.3.sz.mell'!C33</f>
        <v>0</v>
      </c>
      <c r="D35" s="412"/>
      <c r="E35" s="830"/>
      <c r="F35" s="830"/>
      <c r="G35" s="830"/>
      <c r="H35" s="830"/>
      <c r="I35" s="830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'KV_9.3.3.sz.mell'!C34</f>
        <v>0</v>
      </c>
      <c r="D36" s="521"/>
      <c r="E36" s="825"/>
      <c r="F36" s="825"/>
      <c r="G36" s="825"/>
      <c r="H36" s="825"/>
      <c r="I36" s="825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'KV_9.3.3.sz.mell'!C35</f>
        <v>0</v>
      </c>
      <c r="D37" s="521"/>
      <c r="E37" s="825"/>
      <c r="F37" s="825"/>
      <c r="G37" s="825"/>
      <c r="H37" s="825"/>
      <c r="I37" s="825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322">
        <f>'KV_9.3.3.sz.mell'!C36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322">
        <f>'KV_9.3.3.sz.mell'!C37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'KV_9.3.3.sz.mell'!C38</f>
        <v>0</v>
      </c>
      <c r="D40" s="472"/>
      <c r="E40" s="827"/>
      <c r="F40" s="827"/>
      <c r="G40" s="827"/>
      <c r="H40" s="827"/>
      <c r="I40" s="827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'KV_9.3.3.sz.mell'!C39</f>
        <v>0</v>
      </c>
      <c r="D41" s="411"/>
      <c r="E41" s="828"/>
      <c r="F41" s="828"/>
      <c r="G41" s="828"/>
      <c r="H41" s="828"/>
      <c r="I41" s="828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'KV_9.3.3.sz.mell'!C40</f>
        <v>0</v>
      </c>
      <c r="D42" s="706"/>
      <c r="E42" s="833"/>
      <c r="F42" s="833"/>
      <c r="G42" s="833"/>
      <c r="H42" s="833"/>
      <c r="I42" s="833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322">
        <f>'KV_9.3.3.sz.mell'!C41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58" t="s">
        <v>57</v>
      </c>
      <c r="B44" s="1759"/>
      <c r="C44" s="1759"/>
      <c r="D44" s="1759"/>
      <c r="E44" s="1759"/>
      <c r="F44" s="1759"/>
      <c r="G44" s="1759"/>
      <c r="H44" s="1759"/>
      <c r="I44" s="1759"/>
      <c r="J44" s="1759"/>
      <c r="K44" s="1760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'KV_9.3.3.sz.mell'!C45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'KV_9.3.3.sz.mell'!C46</f>
        <v>0</v>
      </c>
      <c r="D46" s="1250"/>
      <c r="E46" s="835"/>
      <c r="F46" s="835"/>
      <c r="G46" s="835"/>
      <c r="H46" s="835"/>
      <c r="I46" s="835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'KV_9.3.3.sz.mell'!C47</f>
        <v>0</v>
      </c>
      <c r="D47" s="1251"/>
      <c r="E47" s="838"/>
      <c r="F47" s="838"/>
      <c r="G47" s="838"/>
      <c r="H47" s="838"/>
      <c r="I47" s="838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'KV_9.3.3.sz.mell'!C48</f>
        <v>0</v>
      </c>
      <c r="D48" s="1251"/>
      <c r="E48" s="838"/>
      <c r="F48" s="838"/>
      <c r="G48" s="838"/>
      <c r="H48" s="838"/>
      <c r="I48" s="838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'KV_9.3.3.sz.mell'!C49</f>
        <v>0</v>
      </c>
      <c r="D49" s="1251"/>
      <c r="E49" s="838"/>
      <c r="F49" s="838"/>
      <c r="G49" s="838"/>
      <c r="H49" s="838"/>
      <c r="I49" s="838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'KV_9.3.3.sz.mell'!C50</f>
        <v>0</v>
      </c>
      <c r="D50" s="1251"/>
      <c r="E50" s="838"/>
      <c r="F50" s="838"/>
      <c r="G50" s="838"/>
      <c r="H50" s="838"/>
      <c r="I50" s="838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'KV_9.3.3.sz.mell'!C51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'KV_9.3.3.sz.mell'!C52</f>
        <v>0</v>
      </c>
      <c r="D52" s="1250"/>
      <c r="E52" s="835"/>
      <c r="F52" s="835"/>
      <c r="G52" s="835"/>
      <c r="H52" s="835"/>
      <c r="I52" s="835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'KV_9.3.3.sz.mell'!C53</f>
        <v>0</v>
      </c>
      <c r="D53" s="1251"/>
      <c r="E53" s="838"/>
      <c r="F53" s="838"/>
      <c r="G53" s="838"/>
      <c r="H53" s="838"/>
      <c r="I53" s="838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'KV_9.3.3.sz.mell'!C54</f>
        <v>0</v>
      </c>
      <c r="D54" s="1251"/>
      <c r="E54" s="838"/>
      <c r="F54" s="838"/>
      <c r="G54" s="838"/>
      <c r="H54" s="838"/>
      <c r="I54" s="838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'KV_9.3.3.sz.mell'!C55</f>
        <v>0</v>
      </c>
      <c r="D55" s="1251"/>
      <c r="E55" s="838"/>
      <c r="F55" s="838"/>
      <c r="G55" s="838"/>
      <c r="H55" s="838"/>
      <c r="I55" s="838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'KV_9.3.3.sz.mell'!C56</f>
        <v>0</v>
      </c>
      <c r="D56" s="1252"/>
      <c r="E56" s="841"/>
      <c r="F56" s="841"/>
      <c r="G56" s="841"/>
      <c r="H56" s="841"/>
      <c r="I56" s="841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'KV_9.3.3.sz.mell'!C57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C58" s="843">
        <f>'KV_9.3.3.sz.mell'!C58</f>
        <v>0</v>
      </c>
      <c r="D58" s="843"/>
      <c r="E58" s="844"/>
      <c r="F58" s="844"/>
      <c r="G58" s="844"/>
      <c r="H58" s="844"/>
      <c r="I58" s="844"/>
      <c r="J58" s="844"/>
      <c r="K58" s="633">
        <f>K43-K57</f>
        <v>0</v>
      </c>
    </row>
    <row r="59" spans="1:11" ht="12.9" customHeight="1" thickBot="1" x14ac:dyDescent="0.3">
      <c r="A59" s="254" t="s">
        <v>519</v>
      </c>
      <c r="B59" s="255"/>
      <c r="C59" s="846">
        <f>'KV_9.3.3.sz.mell'!C59</f>
        <v>0</v>
      </c>
      <c r="D59" s="1253"/>
      <c r="E59" s="845"/>
      <c r="F59" s="845"/>
      <c r="G59" s="845"/>
      <c r="H59" s="845"/>
      <c r="I59" s="845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254" t="s">
        <v>206</v>
      </c>
      <c r="B60" s="255"/>
      <c r="C60" s="846">
        <f>'KV_9.3.3.sz.mell'!C60</f>
        <v>0</v>
      </c>
      <c r="D60" s="1253"/>
      <c r="E60" s="845"/>
      <c r="F60" s="845"/>
      <c r="G60" s="845"/>
      <c r="H60" s="845"/>
      <c r="I60" s="845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3"/>
  </sheetPr>
  <dimension ref="A1:K60"/>
  <sheetViews>
    <sheetView zoomScale="120" zoomScaleNormal="120" workbookViewId="0"/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CONCATENATE("5.4. melléklet ",RM_ALAPADATOK!A7," ",RM_ALAPADATOK!B7," ",RM_ALAPADATOK!C7," ",RM_ALAPADATOK!D7," ",RM_ALAPADATOK!E7," ",RM_ALAPADATOK!F7," ",RM_ALAPADATOK!G7," ",RM_ALAPADATOK!H7)</f>
        <v>5.4. melléklet a … / 2019 ( ……. ) önkormányzati rendelethez</v>
      </c>
    </row>
    <row r="2" spans="1:11" s="465" customFormat="1" ht="34.200000000000003" x14ac:dyDescent="0.25">
      <c r="A2" s="613" t="s">
        <v>204</v>
      </c>
      <c r="B2" s="1761" t="str">
        <f>CONCATENATE(RM_ALAPADATOK!B15)</f>
        <v>2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431</v>
      </c>
    </row>
    <row r="3" spans="1:11" s="465" customFormat="1" ht="23.1" customHeight="1" thickBot="1" x14ac:dyDescent="0.3">
      <c r="A3" s="635" t="s">
        <v>203</v>
      </c>
      <c r="B3" s="1763" t="s">
        <v>784</v>
      </c>
      <c r="C3" s="1764"/>
      <c r="D3" s="1764"/>
      <c r="E3" s="1764"/>
      <c r="F3" s="1764"/>
      <c r="G3" s="1764"/>
      <c r="H3" s="1764"/>
      <c r="I3" s="1764"/>
      <c r="J3" s="1764"/>
      <c r="K3" s="805" t="s">
        <v>54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'KV_9.4.sz.mell'!C8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'KV_9.4.sz.mell'!C9</f>
        <v>0</v>
      </c>
      <c r="D11" s="508"/>
      <c r="E11" s="812"/>
      <c r="F11" s="812"/>
      <c r="G11" s="812"/>
      <c r="H11" s="812"/>
      <c r="I11" s="812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'KV_9.4.sz.mell'!C10</f>
        <v>0</v>
      </c>
      <c r="D12" s="408"/>
      <c r="E12" s="815"/>
      <c r="F12" s="815"/>
      <c r="G12" s="815"/>
      <c r="H12" s="815"/>
      <c r="I12" s="815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'KV_9.4.sz.mell'!C11</f>
        <v>0</v>
      </c>
      <c r="D13" s="408"/>
      <c r="E13" s="815"/>
      <c r="F13" s="815"/>
      <c r="G13" s="815"/>
      <c r="H13" s="815"/>
      <c r="I13" s="815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'KV_9.4.sz.mell'!C12</f>
        <v>0</v>
      </c>
      <c r="D14" s="408"/>
      <c r="E14" s="815"/>
      <c r="F14" s="815"/>
      <c r="G14" s="815"/>
      <c r="H14" s="815"/>
      <c r="I14" s="815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'KV_9.4.sz.mell'!C13</f>
        <v>0</v>
      </c>
      <c r="D15" s="408"/>
      <c r="E15" s="815"/>
      <c r="F15" s="815"/>
      <c r="G15" s="815"/>
      <c r="H15" s="815"/>
      <c r="I15" s="815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'KV_9.4.sz.mell'!C14</f>
        <v>0</v>
      </c>
      <c r="D16" s="408"/>
      <c r="E16" s="815"/>
      <c r="F16" s="815"/>
      <c r="G16" s="815"/>
      <c r="H16" s="815"/>
      <c r="I16" s="815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'KV_9.4.sz.mell'!C15</f>
        <v>0</v>
      </c>
      <c r="D17" s="408"/>
      <c r="E17" s="815"/>
      <c r="F17" s="815"/>
      <c r="G17" s="815"/>
      <c r="H17" s="815"/>
      <c r="I17" s="815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'KV_9.4.sz.mell'!C16</f>
        <v>0</v>
      </c>
      <c r="D18" s="408"/>
      <c r="E18" s="815"/>
      <c r="F18" s="815"/>
      <c r="G18" s="815"/>
      <c r="H18" s="815"/>
      <c r="I18" s="815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'KV_9.4.sz.mell'!C17</f>
        <v>0</v>
      </c>
      <c r="D19" s="408"/>
      <c r="E19" s="815"/>
      <c r="F19" s="815"/>
      <c r="G19" s="815"/>
      <c r="H19" s="815"/>
      <c r="I19" s="815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'KV_9.4.sz.mell'!C18</f>
        <v>0</v>
      </c>
      <c r="D20" s="408"/>
      <c r="E20" s="815"/>
      <c r="F20" s="815"/>
      <c r="G20" s="815"/>
      <c r="H20" s="815"/>
      <c r="I20" s="815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'KV_9.4.sz.mell'!C19</f>
        <v>0</v>
      </c>
      <c r="D21" s="410"/>
      <c r="E21" s="818"/>
      <c r="F21" s="818"/>
      <c r="G21" s="818"/>
      <c r="H21" s="818"/>
      <c r="I21" s="818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'KV_9.4.sz.mell'!C20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'KV_9.4.sz.mell'!C21</f>
        <v>0</v>
      </c>
      <c r="D23" s="409"/>
      <c r="E23" s="820"/>
      <c r="F23" s="820"/>
      <c r="G23" s="820"/>
      <c r="H23" s="820"/>
      <c r="I23" s="820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'KV_9.4.sz.mell'!C22</f>
        <v>0</v>
      </c>
      <c r="D24" s="408"/>
      <c r="E24" s="815"/>
      <c r="F24" s="815"/>
      <c r="G24" s="815"/>
      <c r="H24" s="815"/>
      <c r="I24" s="815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'KV_9.4.sz.mell'!C23</f>
        <v>0</v>
      </c>
      <c r="D25" s="408"/>
      <c r="E25" s="815"/>
      <c r="F25" s="815"/>
      <c r="G25" s="815"/>
      <c r="H25" s="815"/>
      <c r="I25" s="815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'KV_9.4.sz.mell'!C24</f>
        <v>0</v>
      </c>
      <c r="D26" s="410"/>
      <c r="E26" s="818"/>
      <c r="F26" s="818"/>
      <c r="G26" s="818"/>
      <c r="H26" s="818"/>
      <c r="I26" s="818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'KV_9.4.sz.mell'!C25</f>
        <v>0</v>
      </c>
      <c r="D27" s="521"/>
      <c r="E27" s="825"/>
      <c r="F27" s="825"/>
      <c r="G27" s="825"/>
      <c r="H27" s="825"/>
      <c r="I27" s="825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322">
        <f>'KV_9.4.sz.mell'!C26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'KV_9.4.sz.mell'!C27</f>
        <v>0</v>
      </c>
      <c r="D29" s="411"/>
      <c r="E29" s="828"/>
      <c r="F29" s="828"/>
      <c r="G29" s="828"/>
      <c r="H29" s="828"/>
      <c r="I29" s="828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'KV_9.4.sz.mell'!C28</f>
        <v>0</v>
      </c>
      <c r="D30" s="411"/>
      <c r="E30" s="828"/>
      <c r="F30" s="828"/>
      <c r="G30" s="828"/>
      <c r="H30" s="828"/>
      <c r="I30" s="828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'KV_9.4.sz.mell'!C29</f>
        <v>0</v>
      </c>
      <c r="D31" s="412"/>
      <c r="E31" s="830"/>
      <c r="F31" s="830"/>
      <c r="G31" s="830"/>
      <c r="H31" s="830"/>
      <c r="I31" s="830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322">
        <f>'KV_9.4.sz.mell'!C30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'KV_9.4.sz.mell'!C31</f>
        <v>0</v>
      </c>
      <c r="D33" s="472"/>
      <c r="E33" s="827"/>
      <c r="F33" s="827"/>
      <c r="G33" s="827"/>
      <c r="H33" s="827"/>
      <c r="I33" s="827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'KV_9.4.sz.mell'!C32</f>
        <v>0</v>
      </c>
      <c r="D34" s="411"/>
      <c r="E34" s="828"/>
      <c r="F34" s="828"/>
      <c r="G34" s="828"/>
      <c r="H34" s="828"/>
      <c r="I34" s="828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'KV_9.4.sz.mell'!C33</f>
        <v>0</v>
      </c>
      <c r="D35" s="412"/>
      <c r="E35" s="830"/>
      <c r="F35" s="830"/>
      <c r="G35" s="830"/>
      <c r="H35" s="830"/>
      <c r="I35" s="830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'KV_9.4.sz.mell'!C34</f>
        <v>0</v>
      </c>
      <c r="D36" s="521"/>
      <c r="E36" s="825"/>
      <c r="F36" s="825"/>
      <c r="G36" s="825"/>
      <c r="H36" s="825"/>
      <c r="I36" s="825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'KV_9.4.sz.mell'!C35</f>
        <v>0</v>
      </c>
      <c r="D37" s="521"/>
      <c r="E37" s="825"/>
      <c r="F37" s="825"/>
      <c r="G37" s="825"/>
      <c r="H37" s="825"/>
      <c r="I37" s="825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322">
        <f>'KV_9.4.sz.mell'!C36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322">
        <f>'KV_9.4.sz.mell'!C37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'KV_9.4.sz.mell'!C38</f>
        <v>0</v>
      </c>
      <c r="D40" s="472"/>
      <c r="E40" s="827"/>
      <c r="F40" s="827"/>
      <c r="G40" s="827"/>
      <c r="H40" s="827"/>
      <c r="I40" s="827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'KV_9.4.sz.mell'!C39</f>
        <v>0</v>
      </c>
      <c r="D41" s="411"/>
      <c r="E41" s="828"/>
      <c r="F41" s="828"/>
      <c r="G41" s="828"/>
      <c r="H41" s="828"/>
      <c r="I41" s="828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'KV_9.4.sz.mell'!C40</f>
        <v>0</v>
      </c>
      <c r="D42" s="706"/>
      <c r="E42" s="833"/>
      <c r="F42" s="833"/>
      <c r="G42" s="833"/>
      <c r="H42" s="833"/>
      <c r="I42" s="833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322">
        <f>'KV_9.4.sz.mell'!C41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58" t="s">
        <v>57</v>
      </c>
      <c r="B44" s="1759"/>
      <c r="C44" s="1759"/>
      <c r="D44" s="1759"/>
      <c r="E44" s="1759"/>
      <c r="F44" s="1759"/>
      <c r="G44" s="1759"/>
      <c r="H44" s="1759"/>
      <c r="I44" s="1759"/>
      <c r="J44" s="1759"/>
      <c r="K44" s="1760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'KV_9.4.sz.mell'!C45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'KV_9.4.sz.mell'!C46</f>
        <v>0</v>
      </c>
      <c r="D46" s="1250"/>
      <c r="E46" s="835"/>
      <c r="F46" s="835"/>
      <c r="G46" s="835"/>
      <c r="H46" s="835"/>
      <c r="I46" s="835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'KV_9.4.sz.mell'!C47</f>
        <v>0</v>
      </c>
      <c r="D47" s="1251"/>
      <c r="E47" s="838"/>
      <c r="F47" s="838"/>
      <c r="G47" s="838"/>
      <c r="H47" s="838"/>
      <c r="I47" s="838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'KV_9.4.sz.mell'!C48</f>
        <v>0</v>
      </c>
      <c r="D48" s="1251"/>
      <c r="E48" s="838"/>
      <c r="F48" s="838"/>
      <c r="G48" s="838"/>
      <c r="H48" s="838"/>
      <c r="I48" s="838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'KV_9.4.sz.mell'!C49</f>
        <v>0</v>
      </c>
      <c r="D49" s="1251"/>
      <c r="E49" s="838"/>
      <c r="F49" s="838"/>
      <c r="G49" s="838"/>
      <c r="H49" s="838"/>
      <c r="I49" s="838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'KV_9.4.sz.mell'!C50</f>
        <v>0</v>
      </c>
      <c r="D50" s="1251"/>
      <c r="E50" s="838"/>
      <c r="F50" s="838"/>
      <c r="G50" s="838"/>
      <c r="H50" s="838"/>
      <c r="I50" s="838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'KV_9.4.sz.mell'!C51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'KV_9.4.sz.mell'!C52</f>
        <v>0</v>
      </c>
      <c r="D52" s="1250"/>
      <c r="E52" s="835"/>
      <c r="F52" s="835"/>
      <c r="G52" s="835"/>
      <c r="H52" s="835"/>
      <c r="I52" s="835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'KV_9.4.sz.mell'!C53</f>
        <v>0</v>
      </c>
      <c r="D53" s="1251"/>
      <c r="E53" s="838"/>
      <c r="F53" s="838"/>
      <c r="G53" s="838"/>
      <c r="H53" s="838"/>
      <c r="I53" s="838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'KV_9.4.sz.mell'!C54</f>
        <v>0</v>
      </c>
      <c r="D54" s="1251"/>
      <c r="E54" s="838"/>
      <c r="F54" s="838"/>
      <c r="G54" s="838"/>
      <c r="H54" s="838"/>
      <c r="I54" s="838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'KV_9.4.sz.mell'!C55</f>
        <v>0</v>
      </c>
      <c r="D55" s="1251"/>
      <c r="E55" s="838"/>
      <c r="F55" s="838"/>
      <c r="G55" s="838"/>
      <c r="H55" s="838"/>
      <c r="I55" s="838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'KV_9.4.sz.mell'!C56</f>
        <v>0</v>
      </c>
      <c r="D56" s="1252"/>
      <c r="E56" s="841"/>
      <c r="F56" s="841"/>
      <c r="G56" s="841"/>
      <c r="H56" s="841"/>
      <c r="I56" s="841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'KV_9.4.sz.mell'!C57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C58" s="843">
        <f>'KV_9.4.sz.mell'!C58</f>
        <v>0</v>
      </c>
      <c r="D58" s="843"/>
      <c r="E58" s="844"/>
      <c r="F58" s="844"/>
      <c r="G58" s="844"/>
      <c r="H58" s="844"/>
      <c r="I58" s="844"/>
      <c r="J58" s="844"/>
      <c r="K58" s="633">
        <f>K43-K57</f>
        <v>0</v>
      </c>
    </row>
    <row r="59" spans="1:11" ht="12.9" customHeight="1" thickBot="1" x14ac:dyDescent="0.3">
      <c r="A59" s="254" t="s">
        <v>519</v>
      </c>
      <c r="B59" s="255"/>
      <c r="C59" s="846">
        <f>'KV_9.4.sz.mell'!C59</f>
        <v>0</v>
      </c>
      <c r="D59" s="1253"/>
      <c r="E59" s="845"/>
      <c r="F59" s="845"/>
      <c r="G59" s="845"/>
      <c r="H59" s="845"/>
      <c r="I59" s="845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254" t="s">
        <v>206</v>
      </c>
      <c r="B60" s="255"/>
      <c r="C60" s="846">
        <f>'KV_9.4.sz.mell'!C60</f>
        <v>0</v>
      </c>
      <c r="D60" s="1253"/>
      <c r="E60" s="845"/>
      <c r="F60" s="845"/>
      <c r="G60" s="845"/>
      <c r="H60" s="845"/>
      <c r="I60" s="845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theme="3"/>
  </sheetPr>
  <dimension ref="A1:K60"/>
  <sheetViews>
    <sheetView zoomScale="120" zoomScaleNormal="120" workbookViewId="0">
      <selection activeCell="C59" sqref="C59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CONCATENATE("5.4.1. melléklet ",RM_ALAPADATOK!A7," ",RM_ALAPADATOK!B7," ",RM_ALAPADATOK!C7," ",RM_ALAPADATOK!D7," ",RM_ALAPADATOK!E7," ",RM_ALAPADATOK!F7," ",RM_ALAPADATOK!G7," ",RM_ALAPADATOK!H7)</f>
        <v>5.4.1. melléklet a … / 2019 ( ……. ) önkormányzati rendelethez</v>
      </c>
    </row>
    <row r="2" spans="1:11" s="465" customFormat="1" ht="34.200000000000003" x14ac:dyDescent="0.25">
      <c r="A2" s="613" t="s">
        <v>204</v>
      </c>
      <c r="B2" s="1761" t="str">
        <f>CONCATENATE('RM_5.4.sz.mell'!B2:J2)</f>
        <v>2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431</v>
      </c>
    </row>
    <row r="3" spans="1:11" s="465" customFormat="1" ht="23.1" customHeight="1" thickBot="1" x14ac:dyDescent="0.3">
      <c r="A3" s="635" t="s">
        <v>203</v>
      </c>
      <c r="B3" s="1763" t="str">
        <f>CONCATENATE('RM_5.1.1.sz.mell'!B3:J3)</f>
        <v>Kötelező feladtok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59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'KV_9.4.1.sz.mell'!C8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'KV_9.4.1.sz.mell'!C9</f>
        <v>0</v>
      </c>
      <c r="D11" s="508"/>
      <c r="E11" s="812"/>
      <c r="F11" s="812"/>
      <c r="G11" s="812"/>
      <c r="H11" s="812"/>
      <c r="I11" s="812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'KV_9.4.1.sz.mell'!C10</f>
        <v>0</v>
      </c>
      <c r="D12" s="408"/>
      <c r="E12" s="815"/>
      <c r="F12" s="815"/>
      <c r="G12" s="815"/>
      <c r="H12" s="815"/>
      <c r="I12" s="815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'KV_9.4.1.sz.mell'!C11</f>
        <v>0</v>
      </c>
      <c r="D13" s="408"/>
      <c r="E13" s="815"/>
      <c r="F13" s="815"/>
      <c r="G13" s="815"/>
      <c r="H13" s="815"/>
      <c r="I13" s="815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'KV_9.4.1.sz.mell'!C12</f>
        <v>0</v>
      </c>
      <c r="D14" s="408"/>
      <c r="E14" s="815"/>
      <c r="F14" s="815"/>
      <c r="G14" s="815"/>
      <c r="H14" s="815"/>
      <c r="I14" s="815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'KV_9.4.1.sz.mell'!C13</f>
        <v>0</v>
      </c>
      <c r="D15" s="408"/>
      <c r="E15" s="815"/>
      <c r="F15" s="815"/>
      <c r="G15" s="815"/>
      <c r="H15" s="815"/>
      <c r="I15" s="815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'KV_9.4.1.sz.mell'!C14</f>
        <v>0</v>
      </c>
      <c r="D16" s="408"/>
      <c r="E16" s="815"/>
      <c r="F16" s="815"/>
      <c r="G16" s="815"/>
      <c r="H16" s="815"/>
      <c r="I16" s="815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'KV_9.4.1.sz.mell'!C15</f>
        <v>0</v>
      </c>
      <c r="D17" s="408"/>
      <c r="E17" s="815"/>
      <c r="F17" s="815"/>
      <c r="G17" s="815"/>
      <c r="H17" s="815"/>
      <c r="I17" s="815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'KV_9.4.1.sz.mell'!C16</f>
        <v>0</v>
      </c>
      <c r="D18" s="408"/>
      <c r="E18" s="815"/>
      <c r="F18" s="815"/>
      <c r="G18" s="815"/>
      <c r="H18" s="815"/>
      <c r="I18" s="815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'KV_9.4.1.sz.mell'!C17</f>
        <v>0</v>
      </c>
      <c r="D19" s="408"/>
      <c r="E19" s="815"/>
      <c r="F19" s="815"/>
      <c r="G19" s="815"/>
      <c r="H19" s="815"/>
      <c r="I19" s="815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'KV_9.4.1.sz.mell'!C18</f>
        <v>0</v>
      </c>
      <c r="D20" s="408"/>
      <c r="E20" s="815"/>
      <c r="F20" s="815"/>
      <c r="G20" s="815"/>
      <c r="H20" s="815"/>
      <c r="I20" s="815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'KV_9.4.1.sz.mell'!C19</f>
        <v>0</v>
      </c>
      <c r="D21" s="410"/>
      <c r="E21" s="818"/>
      <c r="F21" s="818"/>
      <c r="G21" s="818"/>
      <c r="H21" s="818"/>
      <c r="I21" s="818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'KV_9.4.1.sz.mell'!C20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'KV_9.4.1.sz.mell'!C21</f>
        <v>0</v>
      </c>
      <c r="D23" s="409"/>
      <c r="E23" s="820"/>
      <c r="F23" s="820"/>
      <c r="G23" s="820"/>
      <c r="H23" s="820"/>
      <c r="I23" s="820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'KV_9.4.1.sz.mell'!C22</f>
        <v>0</v>
      </c>
      <c r="D24" s="408"/>
      <c r="E24" s="815"/>
      <c r="F24" s="815"/>
      <c r="G24" s="815"/>
      <c r="H24" s="815"/>
      <c r="I24" s="815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'KV_9.4.1.sz.mell'!C23</f>
        <v>0</v>
      </c>
      <c r="D25" s="408"/>
      <c r="E25" s="815"/>
      <c r="F25" s="815"/>
      <c r="G25" s="815"/>
      <c r="H25" s="815"/>
      <c r="I25" s="815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'KV_9.4.1.sz.mell'!C24</f>
        <v>0</v>
      </c>
      <c r="D26" s="410"/>
      <c r="E26" s="818"/>
      <c r="F26" s="818"/>
      <c r="G26" s="818"/>
      <c r="H26" s="818"/>
      <c r="I26" s="818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'KV_9.4.1.sz.mell'!C25</f>
        <v>0</v>
      </c>
      <c r="D27" s="521"/>
      <c r="E27" s="825"/>
      <c r="F27" s="825"/>
      <c r="G27" s="825"/>
      <c r="H27" s="825"/>
      <c r="I27" s="825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322">
        <f>'KV_9.4.1.sz.mell'!C26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462" t="s">
        <v>268</v>
      </c>
      <c r="B29" s="463" t="s">
        <v>402</v>
      </c>
      <c r="C29" s="710">
        <f>'KV_9.4.1.sz.mell'!C27</f>
        <v>0</v>
      </c>
      <c r="D29" s="411"/>
      <c r="E29" s="828"/>
      <c r="F29" s="828"/>
      <c r="G29" s="828"/>
      <c r="H29" s="828"/>
      <c r="I29" s="828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462" t="s">
        <v>269</v>
      </c>
      <c r="B30" s="464" t="s">
        <v>405</v>
      </c>
      <c r="C30" s="710">
        <f>'KV_9.4.1.sz.mell'!C28</f>
        <v>0</v>
      </c>
      <c r="D30" s="411"/>
      <c r="E30" s="828"/>
      <c r="F30" s="828"/>
      <c r="G30" s="828"/>
      <c r="H30" s="828"/>
      <c r="I30" s="828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461" t="s">
        <v>270</v>
      </c>
      <c r="B31" s="829" t="s">
        <v>523</v>
      </c>
      <c r="C31" s="790">
        <f>'KV_9.4.1.sz.mell'!C29</f>
        <v>0</v>
      </c>
      <c r="D31" s="412"/>
      <c r="E31" s="830"/>
      <c r="F31" s="830"/>
      <c r="G31" s="830"/>
      <c r="H31" s="830"/>
      <c r="I31" s="830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322">
        <f>'KV_9.4.1.sz.mell'!C30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'KV_9.4.1.sz.mell'!C31</f>
        <v>0</v>
      </c>
      <c r="D33" s="472"/>
      <c r="E33" s="827"/>
      <c r="F33" s="827"/>
      <c r="G33" s="827"/>
      <c r="H33" s="827"/>
      <c r="I33" s="827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'KV_9.4.1.sz.mell'!C32</f>
        <v>0</v>
      </c>
      <c r="D34" s="411"/>
      <c r="E34" s="828"/>
      <c r="F34" s="828"/>
      <c r="G34" s="828"/>
      <c r="H34" s="828"/>
      <c r="I34" s="828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'KV_9.4.1.sz.mell'!C33</f>
        <v>0</v>
      </c>
      <c r="D35" s="412"/>
      <c r="E35" s="830"/>
      <c r="F35" s="830"/>
      <c r="G35" s="830"/>
      <c r="H35" s="830"/>
      <c r="I35" s="830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'KV_9.4.1.sz.mell'!C34</f>
        <v>0</v>
      </c>
      <c r="D36" s="521"/>
      <c r="E36" s="825"/>
      <c r="F36" s="825"/>
      <c r="G36" s="825"/>
      <c r="H36" s="825"/>
      <c r="I36" s="825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'KV_9.4.1.sz.mell'!C35</f>
        <v>0</v>
      </c>
      <c r="D37" s="521"/>
      <c r="E37" s="825"/>
      <c r="F37" s="825"/>
      <c r="G37" s="825"/>
      <c r="H37" s="825"/>
      <c r="I37" s="825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322">
        <f>'KV_9.4.1.sz.mell'!C36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322">
        <f>'KV_9.4.1.sz.mell'!C37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'KV_9.4.1.sz.mell'!C38</f>
        <v>0</v>
      </c>
      <c r="D40" s="472"/>
      <c r="E40" s="827"/>
      <c r="F40" s="827"/>
      <c r="G40" s="827"/>
      <c r="H40" s="827"/>
      <c r="I40" s="827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'KV_9.4.1.sz.mell'!C39</f>
        <v>0</v>
      </c>
      <c r="D41" s="411"/>
      <c r="E41" s="828"/>
      <c r="F41" s="828"/>
      <c r="G41" s="828"/>
      <c r="H41" s="828"/>
      <c r="I41" s="828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'KV_9.4.1.sz.mell'!C40</f>
        <v>0</v>
      </c>
      <c r="D42" s="706"/>
      <c r="E42" s="833"/>
      <c r="F42" s="833"/>
      <c r="G42" s="833"/>
      <c r="H42" s="833"/>
      <c r="I42" s="833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322">
        <f>'KV_9.4.1.sz.mell'!C41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58" t="s">
        <v>57</v>
      </c>
      <c r="B44" s="1759"/>
      <c r="C44" s="1759"/>
      <c r="D44" s="1759"/>
      <c r="E44" s="1759"/>
      <c r="F44" s="1759"/>
      <c r="G44" s="1759"/>
      <c r="H44" s="1759"/>
      <c r="I44" s="1759"/>
      <c r="J44" s="1759"/>
      <c r="K44" s="1760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'KV_9.4.1.sz.mell'!C45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'KV_9.4.1.sz.mell'!C46</f>
        <v>0</v>
      </c>
      <c r="D46" s="1250"/>
      <c r="E46" s="835"/>
      <c r="F46" s="835"/>
      <c r="G46" s="835"/>
      <c r="H46" s="835"/>
      <c r="I46" s="835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'KV_9.4.1.sz.mell'!C47</f>
        <v>0</v>
      </c>
      <c r="D47" s="1251"/>
      <c r="E47" s="838"/>
      <c r="F47" s="838"/>
      <c r="G47" s="838"/>
      <c r="H47" s="838"/>
      <c r="I47" s="838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'KV_9.4.1.sz.mell'!C48</f>
        <v>0</v>
      </c>
      <c r="D48" s="1251"/>
      <c r="E48" s="838"/>
      <c r="F48" s="838"/>
      <c r="G48" s="838"/>
      <c r="H48" s="838"/>
      <c r="I48" s="838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'KV_9.4.1.sz.mell'!C49</f>
        <v>0</v>
      </c>
      <c r="D49" s="1251"/>
      <c r="E49" s="838"/>
      <c r="F49" s="838"/>
      <c r="G49" s="838"/>
      <c r="H49" s="838"/>
      <c r="I49" s="838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'KV_9.4.1.sz.mell'!C50</f>
        <v>0</v>
      </c>
      <c r="D50" s="1251"/>
      <c r="E50" s="838"/>
      <c r="F50" s="838"/>
      <c r="G50" s="838"/>
      <c r="H50" s="838"/>
      <c r="I50" s="838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'KV_9.4.1.sz.mell'!C51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'KV_9.4.1.sz.mell'!C52</f>
        <v>0</v>
      </c>
      <c r="D52" s="1250"/>
      <c r="E52" s="835"/>
      <c r="F52" s="835"/>
      <c r="G52" s="835"/>
      <c r="H52" s="835"/>
      <c r="I52" s="835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'KV_9.4.1.sz.mell'!C53</f>
        <v>0</v>
      </c>
      <c r="D53" s="1251"/>
      <c r="E53" s="838"/>
      <c r="F53" s="838"/>
      <c r="G53" s="838"/>
      <c r="H53" s="838"/>
      <c r="I53" s="838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'KV_9.4.1.sz.mell'!C54</f>
        <v>0</v>
      </c>
      <c r="D54" s="1251"/>
      <c r="E54" s="838"/>
      <c r="F54" s="838"/>
      <c r="G54" s="838"/>
      <c r="H54" s="838"/>
      <c r="I54" s="838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'KV_9.4.1.sz.mell'!C55</f>
        <v>0</v>
      </c>
      <c r="D55" s="1251"/>
      <c r="E55" s="838"/>
      <c r="F55" s="838"/>
      <c r="G55" s="838"/>
      <c r="H55" s="838"/>
      <c r="I55" s="838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'KV_9.4.1.sz.mell'!C56</f>
        <v>0</v>
      </c>
      <c r="D56" s="1252"/>
      <c r="E56" s="841"/>
      <c r="F56" s="841"/>
      <c r="G56" s="841"/>
      <c r="H56" s="841"/>
      <c r="I56" s="841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'KV_9.4.1.sz.mell'!C57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ht="14.1" customHeight="1" thickBot="1" x14ac:dyDescent="0.3">
      <c r="C58" s="843">
        <f>'KV_9.4.1.sz.mell'!C58</f>
        <v>0</v>
      </c>
      <c r="D58" s="843"/>
      <c r="E58" s="844"/>
      <c r="F58" s="844"/>
      <c r="G58" s="844"/>
      <c r="H58" s="844"/>
      <c r="I58" s="844"/>
      <c r="J58" s="844"/>
      <c r="K58" s="633">
        <f>K43-K57</f>
        <v>0</v>
      </c>
    </row>
    <row r="59" spans="1:11" ht="12.9" customHeight="1" thickBot="1" x14ac:dyDescent="0.3">
      <c r="A59" s="254" t="s">
        <v>519</v>
      </c>
      <c r="B59" s="255"/>
      <c r="C59" s="846">
        <f>'KV_9.4.1.sz.mell'!C59</f>
        <v>0</v>
      </c>
      <c r="D59" s="1253"/>
      <c r="E59" s="845"/>
      <c r="F59" s="845"/>
      <c r="G59" s="845"/>
      <c r="H59" s="845"/>
      <c r="I59" s="845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254" t="s">
        <v>206</v>
      </c>
      <c r="B60" s="255"/>
      <c r="C60" s="846">
        <f>'KV_9.4.1.sz.mell'!C60</f>
        <v>0</v>
      </c>
      <c r="D60" s="1253"/>
      <c r="E60" s="845"/>
      <c r="F60" s="845"/>
      <c r="G60" s="845"/>
      <c r="H60" s="845"/>
      <c r="I60" s="845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theme="3"/>
  </sheetPr>
  <dimension ref="A1:K60"/>
  <sheetViews>
    <sheetView zoomScale="120" zoomScaleNormal="120" workbookViewId="0">
      <selection activeCell="D64" sqref="D64"/>
    </sheetView>
  </sheetViews>
  <sheetFormatPr defaultColWidth="9.33203125" defaultRowHeight="13.2" x14ac:dyDescent="0.25"/>
  <cols>
    <col min="1" max="1" width="13.77734375" style="252" customWidth="1"/>
    <col min="2" max="2" width="60.6640625" style="253" customWidth="1"/>
    <col min="3" max="3" width="15.77734375" style="253" customWidth="1"/>
    <col min="4" max="10" width="13.77734375" style="253" customWidth="1"/>
    <col min="11" max="11" width="15.77734375" style="253" customWidth="1"/>
    <col min="12" max="16384" width="9.33203125" style="253"/>
  </cols>
  <sheetData>
    <row r="1" spans="1:11" s="233" customFormat="1" ht="15.9" customHeight="1" thickBot="1" x14ac:dyDescent="0.3">
      <c r="A1" s="611"/>
      <c r="B1" s="612"/>
      <c r="C1" s="612"/>
      <c r="D1" s="612"/>
      <c r="E1" s="612"/>
      <c r="F1" s="612"/>
      <c r="G1" s="612"/>
      <c r="H1" s="612"/>
      <c r="I1" s="612"/>
      <c r="J1" s="612"/>
      <c r="K1" s="606" t="str">
        <f>CONCATENATE("5.4.2. melléklet ",RM_ALAPADATOK!A7," ",RM_ALAPADATOK!B7," ",RM_ALAPADATOK!C7," ",RM_ALAPADATOK!D7," ",RM_ALAPADATOK!E7," ",RM_ALAPADATOK!F7," ",RM_ALAPADATOK!G7," ",RM_ALAPADATOK!H7)</f>
        <v>5.4.2. melléklet a … / 2019 ( ……. ) önkormányzati rendelethez</v>
      </c>
    </row>
    <row r="2" spans="1:11" s="465" customFormat="1" ht="34.200000000000003" x14ac:dyDescent="0.25">
      <c r="A2" s="613" t="s">
        <v>204</v>
      </c>
      <c r="B2" s="1761" t="str">
        <f>CONCATENATE('RM_5.4.1.sz.mell'!B2:J2)</f>
        <v>2 kvi név</v>
      </c>
      <c r="C2" s="1762"/>
      <c r="D2" s="1762"/>
      <c r="E2" s="1762"/>
      <c r="F2" s="1762"/>
      <c r="G2" s="1762"/>
      <c r="H2" s="1762"/>
      <c r="I2" s="1762"/>
      <c r="J2" s="1762"/>
      <c r="K2" s="634" t="s">
        <v>431</v>
      </c>
    </row>
    <row r="3" spans="1:11" s="465" customFormat="1" ht="23.1" customHeight="1" thickBot="1" x14ac:dyDescent="0.3">
      <c r="A3" s="635" t="s">
        <v>203</v>
      </c>
      <c r="B3" s="1763" t="str">
        <f>CONCATENATE('RM_5.1.2.sz.mell'!B3:J3)</f>
        <v>Önként vállalt feladatok bevételeinek, kiadásainak módosítása</v>
      </c>
      <c r="C3" s="1764"/>
      <c r="D3" s="1764"/>
      <c r="E3" s="1764"/>
      <c r="F3" s="1764"/>
      <c r="G3" s="1764"/>
      <c r="H3" s="1764"/>
      <c r="I3" s="1764"/>
      <c r="J3" s="1764"/>
      <c r="K3" s="805" t="s">
        <v>60</v>
      </c>
    </row>
    <row r="4" spans="1:11" s="465" customFormat="1" ht="12.9" customHeight="1" thickBot="1" x14ac:dyDescent="0.3">
      <c r="A4" s="806"/>
      <c r="B4" s="807"/>
      <c r="C4" s="808"/>
      <c r="D4" s="808"/>
      <c r="E4" s="808"/>
      <c r="F4" s="808"/>
      <c r="G4" s="808"/>
      <c r="H4" s="808"/>
      <c r="I4" s="808"/>
      <c r="J4" s="808"/>
      <c r="K4" s="809" t="s">
        <v>564</v>
      </c>
    </row>
    <row r="5" spans="1:11" s="466" customFormat="1" ht="14.1" customHeight="1" x14ac:dyDescent="0.25">
      <c r="A5" s="1765" t="s">
        <v>69</v>
      </c>
      <c r="B5" s="1749" t="s">
        <v>17</v>
      </c>
      <c r="C5" s="1749" t="s">
        <v>785</v>
      </c>
      <c r="D5" s="1749" t="str">
        <f>CONCATENATE('RM_5.1.sz.mell'!D5:I5)</f>
        <v xml:space="preserve">1 . sz. módosítás </v>
      </c>
      <c r="E5" s="1749" t="str">
        <f>CONCATENATE('RM_5.1.sz.mell'!E5)</f>
        <v xml:space="preserve">2 . sz. módosítás </v>
      </c>
      <c r="F5" s="1749" t="str">
        <f>CONCATENATE('RM_5.1.sz.mell'!F5)</f>
        <v xml:space="preserve">… . sz. módosítás </v>
      </c>
      <c r="G5" s="1749" t="str">
        <f>CONCATENATE('RM_5.1.sz.mell'!G5)</f>
        <v xml:space="preserve">… . sz. módosítás </v>
      </c>
      <c r="H5" s="1749" t="str">
        <f>CONCATENATE('RM_5.1.sz.mell'!H5)</f>
        <v xml:space="preserve">… . sz. módosítás </v>
      </c>
      <c r="I5" s="1749" t="str">
        <f>CONCATENATE('RM_5.1.sz.mell'!I5)</f>
        <v xml:space="preserve">… . sz. módosítás </v>
      </c>
      <c r="J5" s="1749" t="s">
        <v>786</v>
      </c>
      <c r="K5" s="1752" t="str">
        <f>CONCATENATE('RM_5.1.sz.mell'!K5)</f>
        <v>1.számú módosítás utáni előirányzat</v>
      </c>
    </row>
    <row r="6" spans="1:11" ht="12.75" customHeight="1" x14ac:dyDescent="0.25">
      <c r="A6" s="1766"/>
      <c r="B6" s="1768"/>
      <c r="C6" s="1750"/>
      <c r="D6" s="1750"/>
      <c r="E6" s="1750"/>
      <c r="F6" s="1750"/>
      <c r="G6" s="1750"/>
      <c r="H6" s="1750"/>
      <c r="I6" s="1750"/>
      <c r="J6" s="1750"/>
      <c r="K6" s="1753"/>
    </row>
    <row r="7" spans="1:11" s="467" customFormat="1" ht="9.9" customHeight="1" thickBot="1" x14ac:dyDescent="0.3">
      <c r="A7" s="1767"/>
      <c r="B7" s="1769"/>
      <c r="C7" s="1751"/>
      <c r="D7" s="1751"/>
      <c r="E7" s="1751"/>
      <c r="F7" s="1751"/>
      <c r="G7" s="1751"/>
      <c r="H7" s="1751"/>
      <c r="I7" s="1751"/>
      <c r="J7" s="1751"/>
      <c r="K7" s="1754"/>
    </row>
    <row r="8" spans="1:11" s="811" customFormat="1" ht="10.5" customHeight="1" thickBot="1" x14ac:dyDescent="0.3">
      <c r="A8" s="624" t="s">
        <v>493</v>
      </c>
      <c r="B8" s="625" t="s">
        <v>494</v>
      </c>
      <c r="C8" s="625" t="s">
        <v>495</v>
      </c>
      <c r="D8" s="625" t="s">
        <v>497</v>
      </c>
      <c r="E8" s="625" t="s">
        <v>496</v>
      </c>
      <c r="F8" s="625" t="s">
        <v>772</v>
      </c>
      <c r="G8" s="625" t="s">
        <v>499</v>
      </c>
      <c r="H8" s="625" t="s">
        <v>500</v>
      </c>
      <c r="I8" s="625" t="s">
        <v>761</v>
      </c>
      <c r="J8" s="810" t="s">
        <v>762</v>
      </c>
      <c r="K8" s="784" t="s">
        <v>763</v>
      </c>
    </row>
    <row r="9" spans="1:11" s="811" customFormat="1" ht="10.5" customHeight="1" thickBot="1" x14ac:dyDescent="0.3">
      <c r="A9" s="1755" t="s">
        <v>56</v>
      </c>
      <c r="B9" s="1756"/>
      <c r="C9" s="1756"/>
      <c r="D9" s="1756"/>
      <c r="E9" s="1756"/>
      <c r="F9" s="1756"/>
      <c r="G9" s="1756"/>
      <c r="H9" s="1756"/>
      <c r="I9" s="1756"/>
      <c r="J9" s="1756"/>
      <c r="K9" s="1757"/>
    </row>
    <row r="10" spans="1:11" s="378" customFormat="1" ht="12" customHeight="1" thickBot="1" x14ac:dyDescent="0.3">
      <c r="A10" s="201" t="s">
        <v>18</v>
      </c>
      <c r="B10" s="242" t="s">
        <v>520</v>
      </c>
      <c r="C10" s="322">
        <f>'KV_9.4.2.sz.mell'!C8</f>
        <v>0</v>
      </c>
      <c r="D10" s="322">
        <f t="shared" ref="D10:K10" si="0">SUM(D11:D21)</f>
        <v>0</v>
      </c>
      <c r="E10" s="322">
        <f t="shared" si="0"/>
        <v>0</v>
      </c>
      <c r="F10" s="322">
        <f t="shared" si="0"/>
        <v>0</v>
      </c>
      <c r="G10" s="322">
        <f t="shared" si="0"/>
        <v>0</v>
      </c>
      <c r="H10" s="322">
        <f t="shared" si="0"/>
        <v>0</v>
      </c>
      <c r="I10" s="322">
        <f t="shared" si="0"/>
        <v>0</v>
      </c>
      <c r="J10" s="322">
        <f t="shared" si="0"/>
        <v>0</v>
      </c>
      <c r="K10" s="322">
        <f t="shared" si="0"/>
        <v>0</v>
      </c>
    </row>
    <row r="11" spans="1:11" s="378" customFormat="1" ht="12" customHeight="1" x14ac:dyDescent="0.25">
      <c r="A11" s="460" t="s">
        <v>98</v>
      </c>
      <c r="B11" s="10" t="s">
        <v>277</v>
      </c>
      <c r="C11" s="715">
        <f>'KV_9.4.2.sz.mell'!C9</f>
        <v>0</v>
      </c>
      <c r="D11" s="508"/>
      <c r="E11" s="812"/>
      <c r="F11" s="812"/>
      <c r="G11" s="812"/>
      <c r="H11" s="812"/>
      <c r="I11" s="812"/>
      <c r="J11" s="813">
        <f>D11+E11+F11+G11+H11+I11</f>
        <v>0</v>
      </c>
      <c r="K11" s="814">
        <f>C11+J11</f>
        <v>0</v>
      </c>
    </row>
    <row r="12" spans="1:11" s="378" customFormat="1" ht="12" customHeight="1" x14ac:dyDescent="0.25">
      <c r="A12" s="461" t="s">
        <v>99</v>
      </c>
      <c r="B12" s="8" t="s">
        <v>278</v>
      </c>
      <c r="C12" s="717">
        <f>'KV_9.4.2.sz.mell'!C10</f>
        <v>0</v>
      </c>
      <c r="D12" s="408"/>
      <c r="E12" s="815"/>
      <c r="F12" s="815"/>
      <c r="G12" s="815"/>
      <c r="H12" s="815"/>
      <c r="I12" s="815"/>
      <c r="J12" s="816">
        <f t="shared" ref="J12:J21" si="1">D12+E12+F12+G12+H12+I12</f>
        <v>0</v>
      </c>
      <c r="K12" s="814">
        <f t="shared" ref="K12:K21" si="2">C12+J12</f>
        <v>0</v>
      </c>
    </row>
    <row r="13" spans="1:11" s="378" customFormat="1" ht="12" customHeight="1" x14ac:dyDescent="0.25">
      <c r="A13" s="461" t="s">
        <v>100</v>
      </c>
      <c r="B13" s="8" t="s">
        <v>279</v>
      </c>
      <c r="C13" s="717">
        <f>'KV_9.4.2.sz.mell'!C11</f>
        <v>0</v>
      </c>
      <c r="D13" s="408"/>
      <c r="E13" s="815"/>
      <c r="F13" s="815"/>
      <c r="G13" s="815"/>
      <c r="H13" s="815"/>
      <c r="I13" s="815"/>
      <c r="J13" s="816">
        <f t="shared" si="1"/>
        <v>0</v>
      </c>
      <c r="K13" s="814">
        <f t="shared" si="2"/>
        <v>0</v>
      </c>
    </row>
    <row r="14" spans="1:11" s="378" customFormat="1" ht="12" customHeight="1" x14ac:dyDescent="0.25">
      <c r="A14" s="461" t="s">
        <v>101</v>
      </c>
      <c r="B14" s="8" t="s">
        <v>280</v>
      </c>
      <c r="C14" s="717">
        <f>'KV_9.4.2.sz.mell'!C12</f>
        <v>0</v>
      </c>
      <c r="D14" s="408"/>
      <c r="E14" s="815"/>
      <c r="F14" s="815"/>
      <c r="G14" s="815"/>
      <c r="H14" s="815"/>
      <c r="I14" s="815"/>
      <c r="J14" s="816">
        <f t="shared" si="1"/>
        <v>0</v>
      </c>
      <c r="K14" s="814">
        <f t="shared" si="2"/>
        <v>0</v>
      </c>
    </row>
    <row r="15" spans="1:11" s="378" customFormat="1" ht="12" customHeight="1" x14ac:dyDescent="0.25">
      <c r="A15" s="461" t="s">
        <v>148</v>
      </c>
      <c r="B15" s="8" t="s">
        <v>281</v>
      </c>
      <c r="C15" s="717">
        <f>'KV_9.4.2.sz.mell'!C13</f>
        <v>0</v>
      </c>
      <c r="D15" s="408"/>
      <c r="E15" s="815"/>
      <c r="F15" s="815"/>
      <c r="G15" s="815"/>
      <c r="H15" s="815"/>
      <c r="I15" s="815"/>
      <c r="J15" s="816">
        <f t="shared" si="1"/>
        <v>0</v>
      </c>
      <c r="K15" s="814">
        <f t="shared" si="2"/>
        <v>0</v>
      </c>
    </row>
    <row r="16" spans="1:11" s="378" customFormat="1" ht="12" customHeight="1" x14ac:dyDescent="0.25">
      <c r="A16" s="461" t="s">
        <v>102</v>
      </c>
      <c r="B16" s="8" t="s">
        <v>399</v>
      </c>
      <c r="C16" s="717">
        <f>'KV_9.4.2.sz.mell'!C14</f>
        <v>0</v>
      </c>
      <c r="D16" s="408"/>
      <c r="E16" s="815"/>
      <c r="F16" s="815"/>
      <c r="G16" s="815"/>
      <c r="H16" s="815"/>
      <c r="I16" s="815"/>
      <c r="J16" s="816">
        <f t="shared" si="1"/>
        <v>0</v>
      </c>
      <c r="K16" s="814">
        <f t="shared" si="2"/>
        <v>0</v>
      </c>
    </row>
    <row r="17" spans="1:11" s="378" customFormat="1" ht="12" customHeight="1" x14ac:dyDescent="0.25">
      <c r="A17" s="461" t="s">
        <v>103</v>
      </c>
      <c r="B17" s="7" t="s">
        <v>400</v>
      </c>
      <c r="C17" s="717">
        <f>'KV_9.4.2.sz.mell'!C15</f>
        <v>0</v>
      </c>
      <c r="D17" s="408"/>
      <c r="E17" s="815"/>
      <c r="F17" s="815"/>
      <c r="G17" s="815"/>
      <c r="H17" s="815"/>
      <c r="I17" s="815"/>
      <c r="J17" s="816">
        <f t="shared" si="1"/>
        <v>0</v>
      </c>
      <c r="K17" s="814">
        <f t="shared" si="2"/>
        <v>0</v>
      </c>
    </row>
    <row r="18" spans="1:11" s="378" customFormat="1" ht="12" customHeight="1" x14ac:dyDescent="0.25">
      <c r="A18" s="461" t="s">
        <v>113</v>
      </c>
      <c r="B18" s="8" t="s">
        <v>284</v>
      </c>
      <c r="C18" s="717">
        <f>'KV_9.4.2.sz.mell'!C16</f>
        <v>0</v>
      </c>
      <c r="D18" s="408"/>
      <c r="E18" s="815"/>
      <c r="F18" s="815"/>
      <c r="G18" s="815"/>
      <c r="H18" s="815"/>
      <c r="I18" s="815"/>
      <c r="J18" s="816">
        <f t="shared" si="1"/>
        <v>0</v>
      </c>
      <c r="K18" s="814">
        <f t="shared" si="2"/>
        <v>0</v>
      </c>
    </row>
    <row r="19" spans="1:11" s="468" customFormat="1" ht="12" customHeight="1" x14ac:dyDescent="0.25">
      <c r="A19" s="461" t="s">
        <v>114</v>
      </c>
      <c r="B19" s="8" t="s">
        <v>285</v>
      </c>
      <c r="C19" s="717">
        <f>'KV_9.4.2.sz.mell'!C17</f>
        <v>0</v>
      </c>
      <c r="D19" s="408"/>
      <c r="E19" s="815"/>
      <c r="F19" s="815"/>
      <c r="G19" s="815"/>
      <c r="H19" s="815"/>
      <c r="I19" s="815"/>
      <c r="J19" s="816">
        <f t="shared" si="1"/>
        <v>0</v>
      </c>
      <c r="K19" s="814">
        <f t="shared" si="2"/>
        <v>0</v>
      </c>
    </row>
    <row r="20" spans="1:11" s="468" customFormat="1" ht="12" customHeight="1" x14ac:dyDescent="0.25">
      <c r="A20" s="461" t="s">
        <v>115</v>
      </c>
      <c r="B20" s="8" t="s">
        <v>436</v>
      </c>
      <c r="C20" s="717">
        <f>'KV_9.4.2.sz.mell'!C18</f>
        <v>0</v>
      </c>
      <c r="D20" s="408"/>
      <c r="E20" s="815"/>
      <c r="F20" s="815"/>
      <c r="G20" s="815"/>
      <c r="H20" s="815"/>
      <c r="I20" s="815"/>
      <c r="J20" s="816">
        <f t="shared" si="1"/>
        <v>0</v>
      </c>
      <c r="K20" s="814">
        <f t="shared" si="2"/>
        <v>0</v>
      </c>
    </row>
    <row r="21" spans="1:11" s="468" customFormat="1" ht="12" customHeight="1" thickBot="1" x14ac:dyDescent="0.3">
      <c r="A21" s="817" t="s">
        <v>116</v>
      </c>
      <c r="B21" s="7" t="s">
        <v>286</v>
      </c>
      <c r="C21" s="719">
        <f>'KV_9.4.2.sz.mell'!C19</f>
        <v>0</v>
      </c>
      <c r="D21" s="410"/>
      <c r="E21" s="818"/>
      <c r="F21" s="818"/>
      <c r="G21" s="818"/>
      <c r="H21" s="818"/>
      <c r="I21" s="818"/>
      <c r="J21" s="819">
        <f t="shared" si="1"/>
        <v>0</v>
      </c>
      <c r="K21" s="814">
        <f t="shared" si="2"/>
        <v>0</v>
      </c>
    </row>
    <row r="22" spans="1:11" s="378" customFormat="1" ht="12" customHeight="1" thickBot="1" x14ac:dyDescent="0.3">
      <c r="A22" s="201" t="s">
        <v>19</v>
      </c>
      <c r="B22" s="242" t="s">
        <v>401</v>
      </c>
      <c r="C22" s="322">
        <f>'KV_9.4.2.sz.mell'!C20</f>
        <v>0</v>
      </c>
      <c r="D22" s="322">
        <f t="shared" ref="D22:J22" si="3">SUM(D23:D25)</f>
        <v>0</v>
      </c>
      <c r="E22" s="322">
        <f t="shared" si="3"/>
        <v>0</v>
      </c>
      <c r="F22" s="322">
        <f t="shared" si="3"/>
        <v>0</v>
      </c>
      <c r="G22" s="322">
        <f t="shared" si="3"/>
        <v>0</v>
      </c>
      <c r="H22" s="322">
        <f t="shared" si="3"/>
        <v>0</v>
      </c>
      <c r="I22" s="322">
        <f t="shared" si="3"/>
        <v>0</v>
      </c>
      <c r="J22" s="322">
        <f t="shared" si="3"/>
        <v>0</v>
      </c>
      <c r="K22" s="371">
        <f>SUM(K23:K25)</f>
        <v>0</v>
      </c>
    </row>
    <row r="23" spans="1:11" s="468" customFormat="1" ht="12" customHeight="1" x14ac:dyDescent="0.25">
      <c r="A23" s="462" t="s">
        <v>104</v>
      </c>
      <c r="B23" s="9" t="s">
        <v>258</v>
      </c>
      <c r="C23" s="699">
        <f>'KV_9.4.2.sz.mell'!C21</f>
        <v>0</v>
      </c>
      <c r="D23" s="409"/>
      <c r="E23" s="820"/>
      <c r="F23" s="820"/>
      <c r="G23" s="820"/>
      <c r="H23" s="820"/>
      <c r="I23" s="820"/>
      <c r="J23" s="821">
        <f>D23+E23+F23+G23+H23+I23</f>
        <v>0</v>
      </c>
      <c r="K23" s="814">
        <f>C23+J23</f>
        <v>0</v>
      </c>
    </row>
    <row r="24" spans="1:11" s="468" customFormat="1" ht="12" customHeight="1" x14ac:dyDescent="0.25">
      <c r="A24" s="461" t="s">
        <v>105</v>
      </c>
      <c r="B24" s="8" t="s">
        <v>402</v>
      </c>
      <c r="C24" s="717">
        <f>'KV_9.4.2.sz.mell'!C22</f>
        <v>0</v>
      </c>
      <c r="D24" s="408"/>
      <c r="E24" s="815"/>
      <c r="F24" s="815"/>
      <c r="G24" s="815"/>
      <c r="H24" s="815"/>
      <c r="I24" s="815"/>
      <c r="J24" s="816">
        <f>D24+E24+F24+G24+H24+I24</f>
        <v>0</v>
      </c>
      <c r="K24" s="822">
        <f>C24+J24</f>
        <v>0</v>
      </c>
    </row>
    <row r="25" spans="1:11" s="468" customFormat="1" ht="12" customHeight="1" x14ac:dyDescent="0.25">
      <c r="A25" s="461" t="s">
        <v>106</v>
      </c>
      <c r="B25" s="8" t="s">
        <v>403</v>
      </c>
      <c r="C25" s="717">
        <f>'KV_9.4.2.sz.mell'!C23</f>
        <v>0</v>
      </c>
      <c r="D25" s="408"/>
      <c r="E25" s="815"/>
      <c r="F25" s="815"/>
      <c r="G25" s="815"/>
      <c r="H25" s="815"/>
      <c r="I25" s="815"/>
      <c r="J25" s="816">
        <f>D25+E25+F25+G25+H25+I25</f>
        <v>0</v>
      </c>
      <c r="K25" s="822">
        <f>C25+J25</f>
        <v>0</v>
      </c>
    </row>
    <row r="26" spans="1:11" s="468" customFormat="1" ht="12" customHeight="1" thickBot="1" x14ac:dyDescent="0.3">
      <c r="A26" s="461" t="s">
        <v>107</v>
      </c>
      <c r="B26" s="12" t="s">
        <v>521</v>
      </c>
      <c r="C26" s="719">
        <f>'KV_9.4.2.sz.mell'!C24</f>
        <v>0</v>
      </c>
      <c r="D26" s="410"/>
      <c r="E26" s="818"/>
      <c r="F26" s="818"/>
      <c r="G26" s="818"/>
      <c r="H26" s="818"/>
      <c r="I26" s="818"/>
      <c r="J26" s="823">
        <f>D26+E26+F26+G26+H26+I26</f>
        <v>0</v>
      </c>
      <c r="K26" s="824">
        <f>C26+J26</f>
        <v>0</v>
      </c>
    </row>
    <row r="27" spans="1:11" s="468" customFormat="1" ht="12" customHeight="1" thickBot="1" x14ac:dyDescent="0.3">
      <c r="A27" s="209" t="s">
        <v>20</v>
      </c>
      <c r="B27" s="128" t="s">
        <v>174</v>
      </c>
      <c r="C27" s="414">
        <f>'KV_9.4.2.sz.mell'!C25</f>
        <v>0</v>
      </c>
      <c r="D27" s="521"/>
      <c r="E27" s="825"/>
      <c r="F27" s="825"/>
      <c r="G27" s="825"/>
      <c r="H27" s="825"/>
      <c r="I27" s="825"/>
      <c r="J27" s="823">
        <f>D27+E27+F27+G27+H27+I27</f>
        <v>0</v>
      </c>
      <c r="K27" s="327">
        <f>C27+J27</f>
        <v>0</v>
      </c>
    </row>
    <row r="28" spans="1:11" s="468" customFormat="1" ht="12" customHeight="1" thickBot="1" x14ac:dyDescent="0.3">
      <c r="A28" s="209" t="s">
        <v>21</v>
      </c>
      <c r="B28" s="128" t="s">
        <v>522</v>
      </c>
      <c r="C28" s="322">
        <f>'KV_9.4.2.sz.mell'!C26</f>
        <v>0</v>
      </c>
      <c r="D28" s="322">
        <f t="shared" ref="D28:K28" si="4">D29+D30</f>
        <v>0</v>
      </c>
      <c r="E28" s="322">
        <f t="shared" si="4"/>
        <v>0</v>
      </c>
      <c r="F28" s="322">
        <f t="shared" si="4"/>
        <v>0</v>
      </c>
      <c r="G28" s="322">
        <f t="shared" si="4"/>
        <v>0</v>
      </c>
      <c r="H28" s="322">
        <f t="shared" si="4"/>
        <v>0</v>
      </c>
      <c r="I28" s="322">
        <f t="shared" si="4"/>
        <v>0</v>
      </c>
      <c r="J28" s="322">
        <f t="shared" si="4"/>
        <v>0</v>
      </c>
      <c r="K28" s="371">
        <f t="shared" si="4"/>
        <v>0</v>
      </c>
    </row>
    <row r="29" spans="1:11" s="468" customFormat="1" ht="12" customHeight="1" x14ac:dyDescent="0.25">
      <c r="A29" s="462" t="s">
        <v>269</v>
      </c>
      <c r="B29" s="463" t="s">
        <v>402</v>
      </c>
      <c r="C29" s="710">
        <f>'KV_9.4.2.sz.mell'!C27</f>
        <v>0</v>
      </c>
      <c r="D29" s="411"/>
      <c r="E29" s="828"/>
      <c r="F29" s="828"/>
      <c r="G29" s="828"/>
      <c r="H29" s="828"/>
      <c r="I29" s="828"/>
      <c r="J29" s="821">
        <f>D29+E29+F29+G29+H29+I29</f>
        <v>0</v>
      </c>
      <c r="K29" s="814">
        <f>C29+J29</f>
        <v>0</v>
      </c>
    </row>
    <row r="30" spans="1:11" s="468" customFormat="1" ht="12" customHeight="1" x14ac:dyDescent="0.25">
      <c r="A30" s="462" t="s">
        <v>270</v>
      </c>
      <c r="B30" s="464" t="s">
        <v>405</v>
      </c>
      <c r="C30" s="710">
        <f>'KV_9.4.2.sz.mell'!C28</f>
        <v>0</v>
      </c>
      <c r="D30" s="411"/>
      <c r="E30" s="828"/>
      <c r="F30" s="828"/>
      <c r="G30" s="828"/>
      <c r="H30" s="828"/>
      <c r="I30" s="828"/>
      <c r="J30" s="821">
        <f>D30+E30+F30+G30+H30+I30</f>
        <v>0</v>
      </c>
      <c r="K30" s="814">
        <f>C30+J30</f>
        <v>0</v>
      </c>
    </row>
    <row r="31" spans="1:11" s="468" customFormat="1" ht="12" customHeight="1" thickBot="1" x14ac:dyDescent="0.3">
      <c r="A31" s="461" t="s">
        <v>271</v>
      </c>
      <c r="B31" s="829" t="s">
        <v>523</v>
      </c>
      <c r="C31" s="790">
        <f>'KV_9.4.2.sz.mell'!C29</f>
        <v>0</v>
      </c>
      <c r="D31" s="412"/>
      <c r="E31" s="830"/>
      <c r="F31" s="830"/>
      <c r="G31" s="830"/>
      <c r="H31" s="830"/>
      <c r="I31" s="830"/>
      <c r="J31" s="821">
        <f>D31+E31+F31+G31+H31+I31</f>
        <v>0</v>
      </c>
      <c r="K31" s="814">
        <f>C31+J31</f>
        <v>0</v>
      </c>
    </row>
    <row r="32" spans="1:11" s="468" customFormat="1" ht="12" customHeight="1" thickBot="1" x14ac:dyDescent="0.3">
      <c r="A32" s="209" t="s">
        <v>22</v>
      </c>
      <c r="B32" s="128" t="s">
        <v>406</v>
      </c>
      <c r="C32" s="322">
        <f>'KV_9.4.2.sz.mell'!C30</f>
        <v>0</v>
      </c>
      <c r="D32" s="322">
        <f t="shared" ref="D32:J32" si="5">+D33+D34+D35</f>
        <v>0</v>
      </c>
      <c r="E32" s="322">
        <f t="shared" si="5"/>
        <v>0</v>
      </c>
      <c r="F32" s="322">
        <f t="shared" si="5"/>
        <v>0</v>
      </c>
      <c r="G32" s="322">
        <f t="shared" si="5"/>
        <v>0</v>
      </c>
      <c r="H32" s="322">
        <f t="shared" si="5"/>
        <v>0</v>
      </c>
      <c r="I32" s="322">
        <f t="shared" si="5"/>
        <v>0</v>
      </c>
      <c r="J32" s="322">
        <f t="shared" si="5"/>
        <v>0</v>
      </c>
      <c r="K32" s="371">
        <f>+K33+K34+K35</f>
        <v>0</v>
      </c>
    </row>
    <row r="33" spans="1:11" s="468" customFormat="1" ht="12" customHeight="1" x14ac:dyDescent="0.25">
      <c r="A33" s="462" t="s">
        <v>91</v>
      </c>
      <c r="B33" s="463" t="s">
        <v>291</v>
      </c>
      <c r="C33" s="703">
        <f>'KV_9.4.2.sz.mell'!C31</f>
        <v>0</v>
      </c>
      <c r="D33" s="472"/>
      <c r="E33" s="827"/>
      <c r="F33" s="827"/>
      <c r="G33" s="827"/>
      <c r="H33" s="827"/>
      <c r="I33" s="827"/>
      <c r="J33" s="821">
        <f>D33+E33+F33+G33+H33+I33</f>
        <v>0</v>
      </c>
      <c r="K33" s="814">
        <f>C33+J33</f>
        <v>0</v>
      </c>
    </row>
    <row r="34" spans="1:11" s="468" customFormat="1" ht="12" customHeight="1" x14ac:dyDescent="0.25">
      <c r="A34" s="462" t="s">
        <v>92</v>
      </c>
      <c r="B34" s="464" t="s">
        <v>292</v>
      </c>
      <c r="C34" s="710">
        <f>'KV_9.4.2.sz.mell'!C32</f>
        <v>0</v>
      </c>
      <c r="D34" s="411"/>
      <c r="E34" s="828"/>
      <c r="F34" s="828"/>
      <c r="G34" s="828"/>
      <c r="H34" s="828"/>
      <c r="I34" s="828"/>
      <c r="J34" s="821">
        <f>D34+E34+F34+G34+H34+I34</f>
        <v>0</v>
      </c>
      <c r="K34" s="814">
        <f>C34+J34</f>
        <v>0</v>
      </c>
    </row>
    <row r="35" spans="1:11" s="468" customFormat="1" ht="12" customHeight="1" thickBot="1" x14ac:dyDescent="0.3">
      <c r="A35" s="461" t="s">
        <v>93</v>
      </c>
      <c r="B35" s="829" t="s">
        <v>293</v>
      </c>
      <c r="C35" s="790">
        <f>'KV_9.4.2.sz.mell'!C33</f>
        <v>0</v>
      </c>
      <c r="D35" s="412"/>
      <c r="E35" s="830"/>
      <c r="F35" s="830"/>
      <c r="G35" s="830"/>
      <c r="H35" s="830"/>
      <c r="I35" s="830"/>
      <c r="J35" s="821">
        <f>D35+E35+F35+G35+H35+I35</f>
        <v>0</v>
      </c>
      <c r="K35" s="831">
        <f>C35+J35</f>
        <v>0</v>
      </c>
    </row>
    <row r="36" spans="1:11" s="378" customFormat="1" ht="12" customHeight="1" thickBot="1" x14ac:dyDescent="0.3">
      <c r="A36" s="209" t="s">
        <v>23</v>
      </c>
      <c r="B36" s="128" t="s">
        <v>376</v>
      </c>
      <c r="C36" s="414">
        <f>'KV_9.4.2.sz.mell'!C34</f>
        <v>0</v>
      </c>
      <c r="D36" s="521"/>
      <c r="E36" s="825"/>
      <c r="F36" s="825"/>
      <c r="G36" s="825"/>
      <c r="H36" s="825"/>
      <c r="I36" s="825"/>
      <c r="J36" s="322">
        <f>D36+E36+F36+G36+H36+I36</f>
        <v>0</v>
      </c>
      <c r="K36" s="327">
        <f>C36+J36</f>
        <v>0</v>
      </c>
    </row>
    <row r="37" spans="1:11" s="378" customFormat="1" ht="12" customHeight="1" thickBot="1" x14ac:dyDescent="0.3">
      <c r="A37" s="209" t="s">
        <v>24</v>
      </c>
      <c r="B37" s="128" t="s">
        <v>407</v>
      </c>
      <c r="C37" s="414">
        <f>'KV_9.4.2.sz.mell'!C35</f>
        <v>0</v>
      </c>
      <c r="D37" s="521"/>
      <c r="E37" s="825"/>
      <c r="F37" s="825"/>
      <c r="G37" s="825"/>
      <c r="H37" s="825"/>
      <c r="I37" s="825"/>
      <c r="J37" s="832">
        <f>D37+E37+F37+G37+H37+I37</f>
        <v>0</v>
      </c>
      <c r="K37" s="814">
        <f>C37+J37</f>
        <v>0</v>
      </c>
    </row>
    <row r="38" spans="1:11" s="378" customFormat="1" ht="12" customHeight="1" thickBot="1" x14ac:dyDescent="0.3">
      <c r="A38" s="201" t="s">
        <v>25</v>
      </c>
      <c r="B38" s="128" t="s">
        <v>408</v>
      </c>
      <c r="C38" s="322">
        <f>'KV_9.4.2.sz.mell'!C36</f>
        <v>0</v>
      </c>
      <c r="D38" s="322">
        <f t="shared" ref="D38:K38" si="6">+D10+D22+D27+D28+D32+D36+D37</f>
        <v>0</v>
      </c>
      <c r="E38" s="322">
        <f t="shared" si="6"/>
        <v>0</v>
      </c>
      <c r="F38" s="322">
        <f t="shared" si="6"/>
        <v>0</v>
      </c>
      <c r="G38" s="322">
        <f t="shared" si="6"/>
        <v>0</v>
      </c>
      <c r="H38" s="322">
        <f t="shared" si="6"/>
        <v>0</v>
      </c>
      <c r="I38" s="322">
        <f t="shared" si="6"/>
        <v>0</v>
      </c>
      <c r="J38" s="322">
        <f t="shared" si="6"/>
        <v>0</v>
      </c>
      <c r="K38" s="371">
        <f t="shared" si="6"/>
        <v>0</v>
      </c>
    </row>
    <row r="39" spans="1:11" s="378" customFormat="1" ht="12" customHeight="1" thickBot="1" x14ac:dyDescent="0.3">
      <c r="A39" s="243" t="s">
        <v>26</v>
      </c>
      <c r="B39" s="128" t="s">
        <v>409</v>
      </c>
      <c r="C39" s="322">
        <f>'KV_9.4.2.sz.mell'!C37</f>
        <v>0</v>
      </c>
      <c r="D39" s="322">
        <f t="shared" ref="D39:J39" si="7">+D40+D41+D42</f>
        <v>0</v>
      </c>
      <c r="E39" s="322">
        <f t="shared" si="7"/>
        <v>0</v>
      </c>
      <c r="F39" s="322">
        <f t="shared" si="7"/>
        <v>0</v>
      </c>
      <c r="G39" s="322">
        <f t="shared" si="7"/>
        <v>0</v>
      </c>
      <c r="H39" s="322">
        <f t="shared" si="7"/>
        <v>0</v>
      </c>
      <c r="I39" s="322">
        <f t="shared" si="7"/>
        <v>0</v>
      </c>
      <c r="J39" s="322">
        <f t="shared" si="7"/>
        <v>0</v>
      </c>
      <c r="K39" s="371">
        <f>+K40+K41+K42</f>
        <v>0</v>
      </c>
    </row>
    <row r="40" spans="1:11" s="378" customFormat="1" ht="12" customHeight="1" x14ac:dyDescent="0.25">
      <c r="A40" s="462" t="s">
        <v>410</v>
      </c>
      <c r="B40" s="463" t="s">
        <v>236</v>
      </c>
      <c r="C40" s="703">
        <f>'KV_9.4.2.sz.mell'!C38</f>
        <v>0</v>
      </c>
      <c r="D40" s="472"/>
      <c r="E40" s="827"/>
      <c r="F40" s="827"/>
      <c r="G40" s="827"/>
      <c r="H40" s="827"/>
      <c r="I40" s="827"/>
      <c r="J40" s="821">
        <f>D40+E40+F40+G40+H40+I40</f>
        <v>0</v>
      </c>
      <c r="K40" s="814">
        <f>C40+J40</f>
        <v>0</v>
      </c>
    </row>
    <row r="41" spans="1:11" s="378" customFormat="1" ht="12" customHeight="1" x14ac:dyDescent="0.25">
      <c r="A41" s="462" t="s">
        <v>411</v>
      </c>
      <c r="B41" s="464" t="s">
        <v>2</v>
      </c>
      <c r="C41" s="710">
        <f>'KV_9.4.2.sz.mell'!C39</f>
        <v>0</v>
      </c>
      <c r="D41" s="411"/>
      <c r="E41" s="828"/>
      <c r="F41" s="828"/>
      <c r="G41" s="828"/>
      <c r="H41" s="828"/>
      <c r="I41" s="828"/>
      <c r="J41" s="821">
        <f>D41+E41+F41+G41+H41+I41</f>
        <v>0</v>
      </c>
      <c r="K41" s="822">
        <f>C41+J41</f>
        <v>0</v>
      </c>
    </row>
    <row r="42" spans="1:11" s="468" customFormat="1" ht="12" customHeight="1" thickBot="1" x14ac:dyDescent="0.3">
      <c r="A42" s="461" t="s">
        <v>412</v>
      </c>
      <c r="B42" s="145" t="s">
        <v>413</v>
      </c>
      <c r="C42" s="707">
        <f>'KV_9.4.2.sz.mell'!C40</f>
        <v>0</v>
      </c>
      <c r="D42" s="706"/>
      <c r="E42" s="833"/>
      <c r="F42" s="833"/>
      <c r="G42" s="833"/>
      <c r="H42" s="833"/>
      <c r="I42" s="833"/>
      <c r="J42" s="821">
        <f>D42+E42+F42+G42+H42+I42</f>
        <v>0</v>
      </c>
      <c r="K42" s="824">
        <f>C42+J42</f>
        <v>0</v>
      </c>
    </row>
    <row r="43" spans="1:11" s="468" customFormat="1" ht="12.9" customHeight="1" thickBot="1" x14ac:dyDescent="0.25">
      <c r="A43" s="243" t="s">
        <v>27</v>
      </c>
      <c r="B43" s="244" t="s">
        <v>414</v>
      </c>
      <c r="C43" s="322">
        <f>'KV_9.4.2.sz.mell'!C41</f>
        <v>0</v>
      </c>
      <c r="D43" s="322">
        <f t="shared" ref="D43:J43" si="8">+D38+D39</f>
        <v>0</v>
      </c>
      <c r="E43" s="322">
        <f t="shared" si="8"/>
        <v>0</v>
      </c>
      <c r="F43" s="322">
        <f t="shared" si="8"/>
        <v>0</v>
      </c>
      <c r="G43" s="322">
        <f t="shared" si="8"/>
        <v>0</v>
      </c>
      <c r="H43" s="322">
        <f t="shared" si="8"/>
        <v>0</v>
      </c>
      <c r="I43" s="322">
        <f t="shared" si="8"/>
        <v>0</v>
      </c>
      <c r="J43" s="322">
        <f t="shared" si="8"/>
        <v>0</v>
      </c>
      <c r="K43" s="371">
        <f>+K38+K39</f>
        <v>0</v>
      </c>
    </row>
    <row r="44" spans="1:11" s="467" customFormat="1" ht="14.1" customHeight="1" thickBot="1" x14ac:dyDescent="0.3">
      <c r="A44" s="1758" t="s">
        <v>57</v>
      </c>
      <c r="B44" s="1759"/>
      <c r="C44" s="1759"/>
      <c r="D44" s="1759"/>
      <c r="E44" s="1759"/>
      <c r="F44" s="1759"/>
      <c r="G44" s="1759"/>
      <c r="H44" s="1759"/>
      <c r="I44" s="1759"/>
      <c r="J44" s="1759"/>
      <c r="K44" s="1760"/>
    </row>
    <row r="45" spans="1:11" s="469" customFormat="1" ht="12" customHeight="1" thickBot="1" x14ac:dyDescent="0.3">
      <c r="A45" s="209" t="s">
        <v>18</v>
      </c>
      <c r="B45" s="128" t="s">
        <v>415</v>
      </c>
      <c r="C45" s="834">
        <f>'KV_9.4.2.sz.mell'!C45</f>
        <v>0</v>
      </c>
      <c r="D45" s="834">
        <f t="shared" ref="D45:J45" si="9">SUM(D46:D50)</f>
        <v>0</v>
      </c>
      <c r="E45" s="834">
        <f t="shared" si="9"/>
        <v>0</v>
      </c>
      <c r="F45" s="834">
        <f t="shared" si="9"/>
        <v>0</v>
      </c>
      <c r="G45" s="834">
        <f t="shared" si="9"/>
        <v>0</v>
      </c>
      <c r="H45" s="834">
        <f t="shared" si="9"/>
        <v>0</v>
      </c>
      <c r="I45" s="834">
        <f t="shared" si="9"/>
        <v>0</v>
      </c>
      <c r="J45" s="834">
        <f t="shared" si="9"/>
        <v>0</v>
      </c>
      <c r="K45" s="327">
        <f>SUM(K46:K50)</f>
        <v>0</v>
      </c>
    </row>
    <row r="46" spans="1:11" ht="12" customHeight="1" x14ac:dyDescent="0.25">
      <c r="A46" s="461" t="s">
        <v>98</v>
      </c>
      <c r="B46" s="9" t="s">
        <v>49</v>
      </c>
      <c r="C46" s="836">
        <f>'KV_9.4.2.sz.mell'!C46</f>
        <v>0</v>
      </c>
      <c r="D46" s="1250"/>
      <c r="E46" s="835"/>
      <c r="F46" s="835"/>
      <c r="G46" s="835"/>
      <c r="H46" s="835"/>
      <c r="I46" s="835"/>
      <c r="J46" s="836">
        <f>D46+E46+F46+G46+H46+I46</f>
        <v>0</v>
      </c>
      <c r="K46" s="837">
        <f>C46+J46</f>
        <v>0</v>
      </c>
    </row>
    <row r="47" spans="1:11" ht="12" customHeight="1" x14ac:dyDescent="0.25">
      <c r="A47" s="461" t="s">
        <v>99</v>
      </c>
      <c r="B47" s="8" t="s">
        <v>183</v>
      </c>
      <c r="C47" s="839">
        <f>'KV_9.4.2.sz.mell'!C47</f>
        <v>0</v>
      </c>
      <c r="D47" s="1251"/>
      <c r="E47" s="838"/>
      <c r="F47" s="838"/>
      <c r="G47" s="838"/>
      <c r="H47" s="838"/>
      <c r="I47" s="838"/>
      <c r="J47" s="839">
        <f>D47+E47+F47+G47+H47+I47</f>
        <v>0</v>
      </c>
      <c r="K47" s="840">
        <f>C47+J47</f>
        <v>0</v>
      </c>
    </row>
    <row r="48" spans="1:11" ht="12" customHeight="1" x14ac:dyDescent="0.25">
      <c r="A48" s="461" t="s">
        <v>100</v>
      </c>
      <c r="B48" s="8" t="s">
        <v>140</v>
      </c>
      <c r="C48" s="839">
        <f>'KV_9.4.2.sz.mell'!C48</f>
        <v>0</v>
      </c>
      <c r="D48" s="1251"/>
      <c r="E48" s="838"/>
      <c r="F48" s="838"/>
      <c r="G48" s="838"/>
      <c r="H48" s="838"/>
      <c r="I48" s="838"/>
      <c r="J48" s="839">
        <f>D48+E48+F48+G48+H48+I48</f>
        <v>0</v>
      </c>
      <c r="K48" s="840">
        <f>C48+J48</f>
        <v>0</v>
      </c>
    </row>
    <row r="49" spans="1:11" ht="12" customHeight="1" x14ac:dyDescent="0.25">
      <c r="A49" s="461" t="s">
        <v>101</v>
      </c>
      <c r="B49" s="8" t="s">
        <v>184</v>
      </c>
      <c r="C49" s="839">
        <f>'KV_9.4.2.sz.mell'!C49</f>
        <v>0</v>
      </c>
      <c r="D49" s="1251"/>
      <c r="E49" s="838"/>
      <c r="F49" s="838"/>
      <c r="G49" s="838"/>
      <c r="H49" s="838"/>
      <c r="I49" s="838"/>
      <c r="J49" s="839">
        <f>D49+E49+F49+G49+H49+I49</f>
        <v>0</v>
      </c>
      <c r="K49" s="840">
        <f>C49+J49</f>
        <v>0</v>
      </c>
    </row>
    <row r="50" spans="1:11" ht="12" customHeight="1" thickBot="1" x14ac:dyDescent="0.3">
      <c r="A50" s="461" t="s">
        <v>148</v>
      </c>
      <c r="B50" s="8" t="s">
        <v>185</v>
      </c>
      <c r="C50" s="839">
        <f>'KV_9.4.2.sz.mell'!C50</f>
        <v>0</v>
      </c>
      <c r="D50" s="1251"/>
      <c r="E50" s="838"/>
      <c r="F50" s="838"/>
      <c r="G50" s="838"/>
      <c r="H50" s="838"/>
      <c r="I50" s="838"/>
      <c r="J50" s="839">
        <f>D50+E50+F50+G50+H50+I50</f>
        <v>0</v>
      </c>
      <c r="K50" s="840">
        <f>C50+J50</f>
        <v>0</v>
      </c>
    </row>
    <row r="51" spans="1:11" ht="12" customHeight="1" thickBot="1" x14ac:dyDescent="0.3">
      <c r="A51" s="209" t="s">
        <v>19</v>
      </c>
      <c r="B51" s="128" t="s">
        <v>416</v>
      </c>
      <c r="C51" s="834">
        <f>'KV_9.4.2.sz.mell'!C51</f>
        <v>0</v>
      </c>
      <c r="D51" s="834">
        <f t="shared" ref="D51:J51" si="10">SUM(D52:D54)</f>
        <v>0</v>
      </c>
      <c r="E51" s="834">
        <f t="shared" si="10"/>
        <v>0</v>
      </c>
      <c r="F51" s="834">
        <f t="shared" si="10"/>
        <v>0</v>
      </c>
      <c r="G51" s="834">
        <f t="shared" si="10"/>
        <v>0</v>
      </c>
      <c r="H51" s="834">
        <f t="shared" si="10"/>
        <v>0</v>
      </c>
      <c r="I51" s="834">
        <f t="shared" si="10"/>
        <v>0</v>
      </c>
      <c r="J51" s="834">
        <f t="shared" si="10"/>
        <v>0</v>
      </c>
      <c r="K51" s="327">
        <f>SUM(K52:K54)</f>
        <v>0</v>
      </c>
    </row>
    <row r="52" spans="1:11" s="469" customFormat="1" ht="12" customHeight="1" x14ac:dyDescent="0.25">
      <c r="A52" s="461" t="s">
        <v>104</v>
      </c>
      <c r="B52" s="9" t="s">
        <v>230</v>
      </c>
      <c r="C52" s="836">
        <f>'KV_9.4.2.sz.mell'!C52</f>
        <v>0</v>
      </c>
      <c r="D52" s="1250"/>
      <c r="E52" s="835"/>
      <c r="F52" s="835"/>
      <c r="G52" s="835"/>
      <c r="H52" s="835"/>
      <c r="I52" s="835"/>
      <c r="J52" s="836">
        <f>D52+E52+F52+G52+H52+I52</f>
        <v>0</v>
      </c>
      <c r="K52" s="837">
        <f>C52+J52</f>
        <v>0</v>
      </c>
    </row>
    <row r="53" spans="1:11" ht="12" customHeight="1" x14ac:dyDescent="0.25">
      <c r="A53" s="461" t="s">
        <v>105</v>
      </c>
      <c r="B53" s="8" t="s">
        <v>187</v>
      </c>
      <c r="C53" s="839">
        <f>'KV_9.4.2.sz.mell'!C53</f>
        <v>0</v>
      </c>
      <c r="D53" s="1251"/>
      <c r="E53" s="838"/>
      <c r="F53" s="838"/>
      <c r="G53" s="838"/>
      <c r="H53" s="838"/>
      <c r="I53" s="838"/>
      <c r="J53" s="839">
        <f>D53+E53+F53+G53+H53+I53</f>
        <v>0</v>
      </c>
      <c r="K53" s="840">
        <f>C53+J53</f>
        <v>0</v>
      </c>
    </row>
    <row r="54" spans="1:11" ht="12" customHeight="1" x14ac:dyDescent="0.25">
      <c r="A54" s="461" t="s">
        <v>106</v>
      </c>
      <c r="B54" s="8" t="s">
        <v>58</v>
      </c>
      <c r="C54" s="839">
        <f>'KV_9.4.2.sz.mell'!C54</f>
        <v>0</v>
      </c>
      <c r="D54" s="1251"/>
      <c r="E54" s="838"/>
      <c r="F54" s="838"/>
      <c r="G54" s="838"/>
      <c r="H54" s="838"/>
      <c r="I54" s="838"/>
      <c r="J54" s="839">
        <f>D54+E54+F54+G54+H54+I54</f>
        <v>0</v>
      </c>
      <c r="K54" s="840">
        <f>C54+J54</f>
        <v>0</v>
      </c>
    </row>
    <row r="55" spans="1:11" ht="12" customHeight="1" thickBot="1" x14ac:dyDescent="0.3">
      <c r="A55" s="461" t="s">
        <v>107</v>
      </c>
      <c r="B55" s="8" t="s">
        <v>524</v>
      </c>
      <c r="C55" s="839">
        <f>'KV_9.4.2.sz.mell'!C55</f>
        <v>0</v>
      </c>
      <c r="D55" s="1251"/>
      <c r="E55" s="838"/>
      <c r="F55" s="838"/>
      <c r="G55" s="838"/>
      <c r="H55" s="838"/>
      <c r="I55" s="838"/>
      <c r="J55" s="839">
        <f>D55+E55+F55+G55+H55+I55</f>
        <v>0</v>
      </c>
      <c r="K55" s="840">
        <f>C55+J55</f>
        <v>0</v>
      </c>
    </row>
    <row r="56" spans="1:11" ht="12" customHeight="1" thickBot="1" x14ac:dyDescent="0.3">
      <c r="A56" s="209" t="s">
        <v>20</v>
      </c>
      <c r="B56" s="128" t="s">
        <v>13</v>
      </c>
      <c r="C56" s="834">
        <f>'KV_9.4.2.sz.mell'!C56</f>
        <v>0</v>
      </c>
      <c r="D56" s="1252"/>
      <c r="E56" s="841"/>
      <c r="F56" s="841"/>
      <c r="G56" s="841"/>
      <c r="H56" s="841"/>
      <c r="I56" s="841"/>
      <c r="J56" s="834">
        <f>D56+E56+F56+G56+H56+I56</f>
        <v>0</v>
      </c>
      <c r="K56" s="327">
        <f>C56+J56</f>
        <v>0</v>
      </c>
    </row>
    <row r="57" spans="1:11" ht="12.9" customHeight="1" thickBot="1" x14ac:dyDescent="0.3">
      <c r="A57" s="209" t="s">
        <v>21</v>
      </c>
      <c r="B57" s="251" t="s">
        <v>529</v>
      </c>
      <c r="C57" s="842">
        <f>'KV_9.4.2.sz.mell'!C57</f>
        <v>0</v>
      </c>
      <c r="D57" s="842">
        <f t="shared" ref="D57:J57" si="11">+D45+D51+D56</f>
        <v>0</v>
      </c>
      <c r="E57" s="842">
        <f t="shared" si="11"/>
        <v>0</v>
      </c>
      <c r="F57" s="842">
        <f t="shared" si="11"/>
        <v>0</v>
      </c>
      <c r="G57" s="842">
        <f t="shared" si="11"/>
        <v>0</v>
      </c>
      <c r="H57" s="842">
        <f t="shared" si="11"/>
        <v>0</v>
      </c>
      <c r="I57" s="842">
        <f t="shared" si="11"/>
        <v>0</v>
      </c>
      <c r="J57" s="842">
        <f t="shared" si="11"/>
        <v>0</v>
      </c>
      <c r="K57" s="375">
        <f>+K45+K51+K56</f>
        <v>0</v>
      </c>
    </row>
    <row r="58" spans="1:11" s="1255" customFormat="1" ht="14.1" customHeight="1" thickBot="1" x14ac:dyDescent="0.3">
      <c r="A58" s="1254"/>
      <c r="C58" s="843">
        <f>'KV_9.4.2.sz.mell'!C58</f>
        <v>0</v>
      </c>
      <c r="D58" s="843"/>
      <c r="E58" s="844"/>
      <c r="F58" s="844"/>
      <c r="G58" s="844"/>
      <c r="H58" s="844"/>
      <c r="I58" s="844"/>
      <c r="J58" s="844"/>
      <c r="K58" s="633">
        <f>K43-K57</f>
        <v>0</v>
      </c>
    </row>
    <row r="59" spans="1:11" ht="12.9" customHeight="1" thickBot="1" x14ac:dyDescent="0.3">
      <c r="A59" s="254" t="s">
        <v>519</v>
      </c>
      <c r="B59" s="255"/>
      <c r="C59" s="846">
        <f>'KV_9.4.2.sz.mell'!C59</f>
        <v>0</v>
      </c>
      <c r="D59" s="1253"/>
      <c r="E59" s="845"/>
      <c r="F59" s="845"/>
      <c r="G59" s="845"/>
      <c r="H59" s="845"/>
      <c r="I59" s="845"/>
      <c r="J59" s="846">
        <f>D59+E59+F59+G59+H59+I59</f>
        <v>0</v>
      </c>
      <c r="K59" s="847">
        <f>C59+J59</f>
        <v>0</v>
      </c>
    </row>
    <row r="60" spans="1:11" ht="12.9" customHeight="1" thickBot="1" x14ac:dyDescent="0.3">
      <c r="A60" s="254" t="s">
        <v>206</v>
      </c>
      <c r="B60" s="255"/>
      <c r="C60" s="846">
        <f>'KV_9.4.2.sz.mell'!C60</f>
        <v>0</v>
      </c>
      <c r="D60" s="1253"/>
      <c r="E60" s="845"/>
      <c r="F60" s="845"/>
      <c r="G60" s="845"/>
      <c r="H60" s="845"/>
      <c r="I60" s="845"/>
      <c r="J60" s="846">
        <f>D60+E60+F60+G60+H60+I60</f>
        <v>0</v>
      </c>
      <c r="K60" s="847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329</vt:i4>
      </vt:variant>
      <vt:variant>
        <vt:lpstr>Névvel ellátott tartományok</vt:lpstr>
      </vt:variant>
      <vt:variant>
        <vt:i4>266</vt:i4>
      </vt:variant>
    </vt:vector>
  </HeadingPairs>
  <TitlesOfParts>
    <vt:vector size="595" baseType="lpstr">
      <vt:lpstr>TARTALOMJEGYZÉK</vt:lpstr>
      <vt:lpstr>ALAPADATOK</vt:lpstr>
      <vt:lpstr>KV_ÖSSZEFÜGGÉSEK</vt:lpstr>
      <vt:lpstr>KV_1.1.sz.mell.</vt:lpstr>
      <vt:lpstr>KV_1.2.sz.mell.</vt:lpstr>
      <vt:lpstr>KV_1.3.sz.mell.</vt:lpstr>
      <vt:lpstr>KV_1.4.sz.mell.</vt:lpstr>
      <vt:lpstr>KV_2.1.sz.mell.</vt:lpstr>
      <vt:lpstr>KV_2.2.sz.mell.</vt:lpstr>
      <vt:lpstr>KV_ELLENŐRZÉS</vt:lpstr>
      <vt:lpstr>KV_3.sz.mell.</vt:lpstr>
      <vt:lpstr>KV_4.sz.mell.</vt:lpstr>
      <vt:lpstr>KV_5.sz.mell.</vt:lpstr>
      <vt:lpstr>KV_6.sz.mell.</vt:lpstr>
      <vt:lpstr>KV_7.sz.mell.</vt:lpstr>
      <vt:lpstr>KV_8.sz.mell.</vt:lpstr>
      <vt:lpstr>KV_9.1.sz.mell</vt:lpstr>
      <vt:lpstr>KV_9.1.1.sz.mell</vt:lpstr>
      <vt:lpstr>KV_9.1.2.sz.mell.</vt:lpstr>
      <vt:lpstr>KV_9.1.3.sz.mell</vt:lpstr>
      <vt:lpstr>KV_9.2.sz.mell</vt:lpstr>
      <vt:lpstr>KV_9.2.1.sz.mell</vt:lpstr>
      <vt:lpstr>KV_9.2.2.sz.mell</vt:lpstr>
      <vt:lpstr>KV_9.2.3.sz.mell</vt:lpstr>
      <vt:lpstr>KV_9.3.sz.mell</vt:lpstr>
      <vt:lpstr>KV_9.3.1.sz.mell</vt:lpstr>
      <vt:lpstr>KV_9.3.2.sz.mell</vt:lpstr>
      <vt:lpstr>KV_9.3.3.sz.mell</vt:lpstr>
      <vt:lpstr>KV_9.4.sz.mell</vt:lpstr>
      <vt:lpstr>KV_9.4.1.sz.mell</vt:lpstr>
      <vt:lpstr>KV_9.4.2.sz.mell</vt:lpstr>
      <vt:lpstr>KV_9.4.3.sz.mell</vt:lpstr>
      <vt:lpstr>KV_9.5.sz.mell</vt:lpstr>
      <vt:lpstr>KV_9.5.1.sz.mell</vt:lpstr>
      <vt:lpstr>KV_9.5.2.sz.mell</vt:lpstr>
      <vt:lpstr>KV_9.5.3.sz.mell</vt:lpstr>
      <vt:lpstr>KV_9.6.sz.mell</vt:lpstr>
      <vt:lpstr>KV_9.6.1.sz.mell</vt:lpstr>
      <vt:lpstr>KV_9.6.2.sz.mell</vt:lpstr>
      <vt:lpstr>KV_9.6.3.sz.mell</vt:lpstr>
      <vt:lpstr>KV_9.7.sz.mell</vt:lpstr>
      <vt:lpstr>KV_9.7.1.sz.mell</vt:lpstr>
      <vt:lpstr>KV_9.7.2.sz.mell</vt:lpstr>
      <vt:lpstr>KV_9.7.3.sz.mell</vt:lpstr>
      <vt:lpstr>KV_9.8.sz.mell</vt:lpstr>
      <vt:lpstr>KV_9.8.1.sz.mell</vt:lpstr>
      <vt:lpstr>KV_9.8.2.sz.mell</vt:lpstr>
      <vt:lpstr>KV_9.8.3.sz.mell</vt:lpstr>
      <vt:lpstr>KV_9.9.sz.mell</vt:lpstr>
      <vt:lpstr>KV_9.9.1.sz.mell</vt:lpstr>
      <vt:lpstr>KV_9.9.2.sz.mell</vt:lpstr>
      <vt:lpstr>KV_9.9.3.sz.mell</vt:lpstr>
      <vt:lpstr>KV_9.10.sz.mell</vt:lpstr>
      <vt:lpstr>KV_9.10.1.sz.mell</vt:lpstr>
      <vt:lpstr>KV_9.10.2.sz.mell</vt:lpstr>
      <vt:lpstr>KV_9.10.3.sz.mell</vt:lpstr>
      <vt:lpstr>KV_9.11.sz.mell</vt:lpstr>
      <vt:lpstr>KV_9.11.1.sz.mell</vt:lpstr>
      <vt:lpstr>KV_9.11.2.sz.mell</vt:lpstr>
      <vt:lpstr>KV_9.11.3.sz.mell</vt:lpstr>
      <vt:lpstr>KV_9.12.sz.mell</vt:lpstr>
      <vt:lpstr>KV_9.12.1.sz.mell</vt:lpstr>
      <vt:lpstr>KV_9.12.2.sz.mell</vt:lpstr>
      <vt:lpstr>KV_9.12.3.sz.mell</vt:lpstr>
      <vt:lpstr>KV_10.sz.mell</vt:lpstr>
      <vt:lpstr>KV_1.sz.tájékoztató_t.</vt:lpstr>
      <vt:lpstr>KV_2.sz.tájékoztató_t.</vt:lpstr>
      <vt:lpstr>KV_3.sz.tájékoztató_t.</vt:lpstr>
      <vt:lpstr>KV_4.sz.tájékoztató_t.</vt:lpstr>
      <vt:lpstr>KV_5.sz.tájékoztató_t.</vt:lpstr>
      <vt:lpstr>KV_6.sz.tájékoztató_t.</vt:lpstr>
      <vt:lpstr>KV_7.sz.tájékoztató_t.</vt:lpstr>
      <vt:lpstr>RM_TARTALOMJEGYZÉK</vt:lpstr>
      <vt:lpstr>RM_ALAPADATOK</vt:lpstr>
      <vt:lpstr>RM_ÖSSZEFÜGGÉSEK</vt:lpstr>
      <vt:lpstr>RM_1.1.sz.mell.</vt:lpstr>
      <vt:lpstr>RM_1.2.sz.mell</vt:lpstr>
      <vt:lpstr>RM_1.3.sz.mell.</vt:lpstr>
      <vt:lpstr>RM_1.4.sz.mell.</vt:lpstr>
      <vt:lpstr>RM_2.1.sz.mell.</vt:lpstr>
      <vt:lpstr>RM_2.2.sz.mell.</vt:lpstr>
      <vt:lpstr>RM_ELLENŐRZÉS</vt:lpstr>
      <vt:lpstr>RM_3.sz.mell.</vt:lpstr>
      <vt:lpstr>RM_4.sz.mell.</vt:lpstr>
      <vt:lpstr>RM_5.1.sz.mell</vt:lpstr>
      <vt:lpstr>RM_5.1.1.sz.mell</vt:lpstr>
      <vt:lpstr>RM_5.1.2.sz.mell</vt:lpstr>
      <vt:lpstr>RM_5.1.3.sz.mell</vt:lpstr>
      <vt:lpstr>RM_5.2.sz.mell</vt:lpstr>
      <vt:lpstr>RM_5.2.1.sz.mell</vt:lpstr>
      <vt:lpstr>RM_5.2.2.sz.mell</vt:lpstr>
      <vt:lpstr>RM_5.2.3.sz.mell</vt:lpstr>
      <vt:lpstr>RM_5.3.sz.mell</vt:lpstr>
      <vt:lpstr>RM_5.3.1.sz.mell</vt:lpstr>
      <vt:lpstr>RM_5.3.2.sz.mell</vt:lpstr>
      <vt:lpstr>RM_5.3.3.sz.mell</vt:lpstr>
      <vt:lpstr>RM_5.4.sz.mell</vt:lpstr>
      <vt:lpstr>RM_5.4.1.sz.mell</vt:lpstr>
      <vt:lpstr>RM_5.4.2.sz.mell</vt:lpstr>
      <vt:lpstr>RM_5.4.3.sz.mell</vt:lpstr>
      <vt:lpstr>RM_5.5.sz.mell</vt:lpstr>
      <vt:lpstr>RM_5.5.1.sz.mell</vt:lpstr>
      <vt:lpstr>RM_5.5.2.sz.mell</vt:lpstr>
      <vt:lpstr>RM_5.5.3.sz.mell</vt:lpstr>
      <vt:lpstr>RM_5.6.sz.mell</vt:lpstr>
      <vt:lpstr>RM_5.6.1.sz.mell</vt:lpstr>
      <vt:lpstr>RM_5.6.2.sz.mell</vt:lpstr>
      <vt:lpstr>RM_5.6.3.sz.mell</vt:lpstr>
      <vt:lpstr>RM_5.7.sz.mell</vt:lpstr>
      <vt:lpstr>RM_5.7.1.sz.mell</vt:lpstr>
      <vt:lpstr>RM_5.7.2.sz.mell</vt:lpstr>
      <vt:lpstr>RM_5.7.3.sz.mell</vt:lpstr>
      <vt:lpstr>RM_5.8.sz.mell</vt:lpstr>
      <vt:lpstr>RM_5.8.1.sz.mell</vt:lpstr>
      <vt:lpstr>RM_5.8.2.sz.mell</vt:lpstr>
      <vt:lpstr>RM_5.8.3.sz.mell</vt:lpstr>
      <vt:lpstr>RM_5.9.sz.mell</vt:lpstr>
      <vt:lpstr>RM_5.9.1.sz.mell</vt:lpstr>
      <vt:lpstr>RM_5.9.2.sz.mell</vt:lpstr>
      <vt:lpstr>RM_5.9.3.sz.mell</vt:lpstr>
      <vt:lpstr>RM_5.10.sz.mell</vt:lpstr>
      <vt:lpstr>RM_5.10.1.sz.mell</vt:lpstr>
      <vt:lpstr>RM_5.10.2.sz.mell</vt:lpstr>
      <vt:lpstr>RM_5.10.3.sz.mell</vt:lpstr>
      <vt:lpstr>RM_5.11.sz.mell</vt:lpstr>
      <vt:lpstr>RM_5.11.1.sz.mell</vt:lpstr>
      <vt:lpstr>RM_5.11.2.sz.mell</vt:lpstr>
      <vt:lpstr>RM_5.11.3.sz.mell</vt:lpstr>
      <vt:lpstr>RM_5.12.sz.mell</vt:lpstr>
      <vt:lpstr>RM_5.12.1.sz.mell</vt:lpstr>
      <vt:lpstr>RM_5.12.2.sz.mell</vt:lpstr>
      <vt:lpstr>RM_5.12.3.sz.mell</vt:lpstr>
      <vt:lpstr>RM_6.sz.mell</vt:lpstr>
      <vt:lpstr>E_TARTALOMJEGYZÉK</vt:lpstr>
      <vt:lpstr>E_ALAPADATOK</vt:lpstr>
      <vt:lpstr>E_ÖSSZEFÜGGÉSEK</vt:lpstr>
      <vt:lpstr>E_1.1.sz.mell.</vt:lpstr>
      <vt:lpstr>E_1.2.sz.mell</vt:lpstr>
      <vt:lpstr>E_1.3.sz.mell.</vt:lpstr>
      <vt:lpstr>E_1.4.sz.mell.</vt:lpstr>
      <vt:lpstr>E_2.1.sz.mell.</vt:lpstr>
      <vt:lpstr>E_2.2.sz.mell.</vt:lpstr>
      <vt:lpstr>E_ELLENŐRZÉS</vt:lpstr>
      <vt:lpstr>E_3.sz.mell.</vt:lpstr>
      <vt:lpstr>E_4.sz.mell.</vt:lpstr>
      <vt:lpstr>E_5.1.sz.mell</vt:lpstr>
      <vt:lpstr>E_5.1.1.sz.mell</vt:lpstr>
      <vt:lpstr>E_5.1.2.sz.mell</vt:lpstr>
      <vt:lpstr>E_5.1.3.sz.mell</vt:lpstr>
      <vt:lpstr>E_5.2.sz.mell</vt:lpstr>
      <vt:lpstr>E_5.2.1.sz.mell</vt:lpstr>
      <vt:lpstr>E_5.2.2.sz.mell</vt:lpstr>
      <vt:lpstr>E_5.2.3.sz.mell</vt:lpstr>
      <vt:lpstr>E_5.3.sz.mell</vt:lpstr>
      <vt:lpstr>E_5.3.1.sz.mell</vt:lpstr>
      <vt:lpstr>E_5.3.2.sz.mell</vt:lpstr>
      <vt:lpstr>E_5.3.3.sz.mell</vt:lpstr>
      <vt:lpstr>E_5.4.sz.mell</vt:lpstr>
      <vt:lpstr>E_5.4.1.sz.mell</vt:lpstr>
      <vt:lpstr>E_5.4.2.sz.mell</vt:lpstr>
      <vt:lpstr>E_5.4.3.sz.mell</vt:lpstr>
      <vt:lpstr>E_5.5.sz.mell</vt:lpstr>
      <vt:lpstr>E_5.5.1.sz.mell</vt:lpstr>
      <vt:lpstr>E_5.5.2.sz.mell</vt:lpstr>
      <vt:lpstr>E_5.5.3.sz.mell</vt:lpstr>
      <vt:lpstr>E_5.6.sz.mell</vt:lpstr>
      <vt:lpstr>E_5.6.1.sz.mell</vt:lpstr>
      <vt:lpstr>E_5.6.2.sz.mell</vt:lpstr>
      <vt:lpstr>E_5.6.3.sz.mell</vt:lpstr>
      <vt:lpstr>E_5.7.sz.mell</vt:lpstr>
      <vt:lpstr>E_5.7.1.sz.mell</vt:lpstr>
      <vt:lpstr>E_5.7.2.sz.mell</vt:lpstr>
      <vt:lpstr>E_5.7.3.sz.mell</vt:lpstr>
      <vt:lpstr>E_5.8.sz.mell</vt:lpstr>
      <vt:lpstr>E_5.8.1.sz.mell</vt:lpstr>
      <vt:lpstr>E_5.8.2.sz.mell</vt:lpstr>
      <vt:lpstr>E_5.8.3.sz.mell</vt:lpstr>
      <vt:lpstr>E_5.9.sz.mell</vt:lpstr>
      <vt:lpstr>E_5.9.1.sz.mell</vt:lpstr>
      <vt:lpstr>E_5.9.2.sz.mell</vt:lpstr>
      <vt:lpstr>E_5.9.3.sz.mell</vt:lpstr>
      <vt:lpstr>E_5.10.sz.mell</vt:lpstr>
      <vt:lpstr>E_5.10.1.sz.mell</vt:lpstr>
      <vt:lpstr>E_5.10.2.sz.mell</vt:lpstr>
      <vt:lpstr>E_5.10.3.sz.mell</vt:lpstr>
      <vt:lpstr>E_5.11.sz.mell</vt:lpstr>
      <vt:lpstr>E_5.11.1.sz.mell</vt:lpstr>
      <vt:lpstr>E_5.11.2.sz.mell</vt:lpstr>
      <vt:lpstr>E_5.11.3.sz.mell</vt:lpstr>
      <vt:lpstr>E_5.12.sz.mell</vt:lpstr>
      <vt:lpstr>E_5.12.1.sz.mell</vt:lpstr>
      <vt:lpstr>E_5.12.2.sz.mell</vt:lpstr>
      <vt:lpstr>E_5.12.3.sz.mell</vt:lpstr>
      <vt:lpstr>IB_TARTALOMJEGYZÉK</vt:lpstr>
      <vt:lpstr>IB_ALAPADATOK</vt:lpstr>
      <vt:lpstr>IB_ÖSSZEFÜGGÉSEK</vt:lpstr>
      <vt:lpstr>IB_1.1.sz.mell.</vt:lpstr>
      <vt:lpstr>IB_1.2.sz.mell.</vt:lpstr>
      <vt:lpstr>IB_1.3.sz.mell.</vt:lpstr>
      <vt:lpstr>IB_1.4.sz.mell.</vt:lpstr>
      <vt:lpstr>IB_2.1.sz.mell</vt:lpstr>
      <vt:lpstr>IB_2.2.sz.mell</vt:lpstr>
      <vt:lpstr>IB_ELLENŐRZÉS</vt:lpstr>
      <vt:lpstr>IB_3.sz.mell.</vt:lpstr>
      <vt:lpstr>IB_4.sz.mell.</vt:lpstr>
      <vt:lpstr>IB_5.sz.mell.</vt:lpstr>
      <vt:lpstr>IB_6.1.sz.mell</vt:lpstr>
      <vt:lpstr>IB_6.1.1.sz.mell</vt:lpstr>
      <vt:lpstr>IB_6.1.2.sz.mell</vt:lpstr>
      <vt:lpstr>IB_6.1.3.sz.mell</vt:lpstr>
      <vt:lpstr>IB_6.2.sz.mell</vt:lpstr>
      <vt:lpstr>IB_6.2.1.sz.mell</vt:lpstr>
      <vt:lpstr>IB_6.2.2.sz.mell</vt:lpstr>
      <vt:lpstr>IB_6.2.3.sz.mell</vt:lpstr>
      <vt:lpstr>IB_6.3.sz.mell</vt:lpstr>
      <vt:lpstr>IB_6.3.1.sz.mell</vt:lpstr>
      <vt:lpstr>IB_6.3.2.sz.mell</vt:lpstr>
      <vt:lpstr>IB_6.3.3.sz.mell</vt:lpstr>
      <vt:lpstr>IB_6.4.sz.mell</vt:lpstr>
      <vt:lpstr>IB_6.4.1.sz.mell</vt:lpstr>
      <vt:lpstr>IB_6.4.2.sz.mell</vt:lpstr>
      <vt:lpstr>IB_6.4.3.sz.mell</vt:lpstr>
      <vt:lpstr>IB_6.5.sz.mell</vt:lpstr>
      <vt:lpstr>IB_6.5.1.sz.mell</vt:lpstr>
      <vt:lpstr>IB_6.5.2.sz.mell</vt:lpstr>
      <vt:lpstr>IB_6.5.3.sz.mell</vt:lpstr>
      <vt:lpstr>IB_6.6.sz.mell</vt:lpstr>
      <vt:lpstr>IB_6.6.1.sz.mell</vt:lpstr>
      <vt:lpstr>IB_6.6.2.sz.mell</vt:lpstr>
      <vt:lpstr>IB_6.6.3.sz.mell</vt:lpstr>
      <vt:lpstr>IB_6.7.sz.mell</vt:lpstr>
      <vt:lpstr>IB_6.7.1.sz.mell</vt:lpstr>
      <vt:lpstr>IB_6.7.2.sz.mell</vt:lpstr>
      <vt:lpstr>IB_6.7.3.sz.mell</vt:lpstr>
      <vt:lpstr>IB_6.8.sz.mell</vt:lpstr>
      <vt:lpstr>IB_6.8.1.sz.mell</vt:lpstr>
      <vt:lpstr>IB_6.8.2.sz.mell</vt:lpstr>
      <vt:lpstr>IB_6.8.3.sz.mell</vt:lpstr>
      <vt:lpstr>IB_6.9.sz.mell</vt:lpstr>
      <vt:lpstr>IB_6.9.1.sz.mell</vt:lpstr>
      <vt:lpstr>IB_6.9.2.sz.mell</vt:lpstr>
      <vt:lpstr>IB_6.9.3.sz.mell</vt:lpstr>
      <vt:lpstr>IB_6.10.sz.mell</vt:lpstr>
      <vt:lpstr>IB_6.10.1.sz.mell</vt:lpstr>
      <vt:lpstr>IB_6.10.2.sz.mell</vt:lpstr>
      <vt:lpstr>IB_6.10.3.sz.mell</vt:lpstr>
      <vt:lpstr>IB_6.11.sz.mell</vt:lpstr>
      <vt:lpstr>IB_6.11.1.sz.mell</vt:lpstr>
      <vt:lpstr>IB_6.11.2.sz.mell</vt:lpstr>
      <vt:lpstr>IB_6.11.3.sz.mell</vt:lpstr>
      <vt:lpstr>IB_6.12.sz.mell</vt:lpstr>
      <vt:lpstr>IB_6.12.1.sz.mell</vt:lpstr>
      <vt:lpstr>IB_6.12.2.sz.mell</vt:lpstr>
      <vt:lpstr>IB_6.12.3.sz.mell</vt:lpstr>
      <vt:lpstr>IB_7.sz.mell.</vt:lpstr>
      <vt:lpstr>Z_TARTALOMJEGYZÉK</vt:lpstr>
      <vt:lpstr>Z_ALAPADATOK</vt:lpstr>
      <vt:lpstr>Z_ÖSSZEFÜGGÉSEK</vt:lpstr>
      <vt:lpstr>Z_1.1.sz.mell.</vt:lpstr>
      <vt:lpstr>Z_1.2.sz.mell.</vt:lpstr>
      <vt:lpstr>Z_1.3.sz.mell.</vt:lpstr>
      <vt:lpstr>Z_1.4.sz.mell.</vt:lpstr>
      <vt:lpstr>Z_2.1.sz.mell</vt:lpstr>
      <vt:lpstr>Z_2.2.sz.mell</vt:lpstr>
      <vt:lpstr>Z_ELLENŐRZÉS</vt:lpstr>
      <vt:lpstr>Z_3.sz.mell.</vt:lpstr>
      <vt:lpstr>Z_4.sz.mell.</vt:lpstr>
      <vt:lpstr>Z_5.sz.mell.</vt:lpstr>
      <vt:lpstr>Z_6.1.sz.mell</vt:lpstr>
      <vt:lpstr>Z_6.1.1.sz.mell</vt:lpstr>
      <vt:lpstr>Z_6.1.2.sz.mell</vt:lpstr>
      <vt:lpstr>Z_6.1.3.sz.mell</vt:lpstr>
      <vt:lpstr>Z_6.2.sz.mell</vt:lpstr>
      <vt:lpstr>Z_6.2.1.sz.mell</vt:lpstr>
      <vt:lpstr>Z_6.2.2.sz.mell</vt:lpstr>
      <vt:lpstr>Z_6.2.3.sz.mell</vt:lpstr>
      <vt:lpstr>Z_6.3.sz.mell</vt:lpstr>
      <vt:lpstr>Z_6.3.1.sz.mell</vt:lpstr>
      <vt:lpstr>Z_6.3.2.sz.mell</vt:lpstr>
      <vt:lpstr>Z_6.3.3.sz.mell</vt:lpstr>
      <vt:lpstr>Z_6.4.sz.mell</vt:lpstr>
      <vt:lpstr>Z_6.4.1.sz.mell</vt:lpstr>
      <vt:lpstr>Z_6.4.2.sz.mell</vt:lpstr>
      <vt:lpstr>Z_6.4.3.sz.mell</vt:lpstr>
      <vt:lpstr>Z_6.5.sz.mell</vt:lpstr>
      <vt:lpstr>Z_6.5.1.sz.mell</vt:lpstr>
      <vt:lpstr>Z_6.5.2.sz.mell</vt:lpstr>
      <vt:lpstr>Z_6.5.3.sz.mell</vt:lpstr>
      <vt:lpstr>Z_6.6.sz.mell</vt:lpstr>
      <vt:lpstr>Z_6.6.1.sz.mell</vt:lpstr>
      <vt:lpstr>Z_6.6.2.sz.mell</vt:lpstr>
      <vt:lpstr>Z_6.6.3.sz.mell</vt:lpstr>
      <vt:lpstr>Z_6.7.sz.mell</vt:lpstr>
      <vt:lpstr>Z_6.7.1.sz.mell</vt:lpstr>
      <vt:lpstr>Z_6.7.2.sz.mell</vt:lpstr>
      <vt:lpstr>Z_6.7.3.sz.mell</vt:lpstr>
      <vt:lpstr>Z_6.8.sz.mell</vt:lpstr>
      <vt:lpstr>Z_6.8.1.sz.mell</vt:lpstr>
      <vt:lpstr>Z_6.8.2.sz.mell</vt:lpstr>
      <vt:lpstr>Z_6.8.3.sz.mell</vt:lpstr>
      <vt:lpstr>Z_6.9.sz.mell</vt:lpstr>
      <vt:lpstr>Z_6.9.1.sz.mell</vt:lpstr>
      <vt:lpstr>Z_6.9.2.sz.mell</vt:lpstr>
      <vt:lpstr>Z_6.9.3.sz.mell</vt:lpstr>
      <vt:lpstr>Z_6.10.sz.mell</vt:lpstr>
      <vt:lpstr>Z_6.10.1.sz.mell</vt:lpstr>
      <vt:lpstr>Z_6.10.2.sz.mell</vt:lpstr>
      <vt:lpstr>Z_6.10.3.sz.mell</vt:lpstr>
      <vt:lpstr>Z_6.11.sz.mell</vt:lpstr>
      <vt:lpstr>Z_6.11.1.sz.mell</vt:lpstr>
      <vt:lpstr>Z_6.11.2.sz.mell</vt:lpstr>
      <vt:lpstr>Z_6.11.3.sz.mell</vt:lpstr>
      <vt:lpstr>Z_6.12.sz.mell</vt:lpstr>
      <vt:lpstr>Z_6.12.1.sz.mell</vt:lpstr>
      <vt:lpstr>Z_6.12.2.sz.mell</vt:lpstr>
      <vt:lpstr>Z_6.12.3.sz.mell</vt:lpstr>
      <vt:lpstr>Z_7.sz.mell</vt:lpstr>
      <vt:lpstr>Z_8.sz.mell</vt:lpstr>
      <vt:lpstr>Z_1.tájékoztató_t.</vt:lpstr>
      <vt:lpstr>Z_2.tájékoztató_t.</vt:lpstr>
      <vt:lpstr>Z_3.tájékoztató_t.</vt:lpstr>
      <vt:lpstr>Z_4.tájékoztató_t.</vt:lpstr>
      <vt:lpstr>Z_5.tájékoztató_t.</vt:lpstr>
      <vt:lpstr>Z_6.tájékoztató_t.</vt:lpstr>
      <vt:lpstr>Z_7.1.tájékoztató_t.</vt:lpstr>
      <vt:lpstr>Z_7.2.tájékoztató_t.</vt:lpstr>
      <vt:lpstr>Z_7.3.tájékoztató_t.</vt:lpstr>
      <vt:lpstr>Z_8.tájékoztató_t.</vt:lpstr>
      <vt:lpstr>Z_9.tájékoztató_t.</vt:lpstr>
      <vt:lpstr>Z_7.3.tájékoztató_t.!_ftn1</vt:lpstr>
      <vt:lpstr>Z_7.3.tájékoztató_t.!_ftnref1</vt:lpstr>
      <vt:lpstr>E_5.1.1.sz.mell!Nyomtatási_cím</vt:lpstr>
      <vt:lpstr>E_5.1.2.sz.mell!Nyomtatási_cím</vt:lpstr>
      <vt:lpstr>E_5.1.3.sz.mell!Nyomtatási_cím</vt:lpstr>
      <vt:lpstr>E_5.1.sz.mell!Nyomtatási_cím</vt:lpstr>
      <vt:lpstr>E_5.10.1.sz.mell!Nyomtatási_cím</vt:lpstr>
      <vt:lpstr>E_5.10.2.sz.mell!Nyomtatási_cím</vt:lpstr>
      <vt:lpstr>E_5.10.3.sz.mell!Nyomtatási_cím</vt:lpstr>
      <vt:lpstr>E_5.10.sz.mell!Nyomtatási_cím</vt:lpstr>
      <vt:lpstr>E_5.11.1.sz.mell!Nyomtatási_cím</vt:lpstr>
      <vt:lpstr>E_5.11.2.sz.mell!Nyomtatási_cím</vt:lpstr>
      <vt:lpstr>E_5.11.3.sz.mell!Nyomtatási_cím</vt:lpstr>
      <vt:lpstr>E_5.11.sz.mell!Nyomtatási_cím</vt:lpstr>
      <vt:lpstr>E_5.12.1.sz.mell!Nyomtatási_cím</vt:lpstr>
      <vt:lpstr>E_5.12.2.sz.mell!Nyomtatási_cím</vt:lpstr>
      <vt:lpstr>E_5.12.3.sz.mell!Nyomtatási_cím</vt:lpstr>
      <vt:lpstr>E_5.12.sz.mell!Nyomtatási_cím</vt:lpstr>
      <vt:lpstr>E_5.2.1.sz.mell!Nyomtatási_cím</vt:lpstr>
      <vt:lpstr>E_5.2.2.sz.mell!Nyomtatási_cím</vt:lpstr>
      <vt:lpstr>E_5.2.3.sz.mell!Nyomtatási_cím</vt:lpstr>
      <vt:lpstr>E_5.2.sz.mell!Nyomtatási_cím</vt:lpstr>
      <vt:lpstr>E_5.3.1.sz.mell!Nyomtatási_cím</vt:lpstr>
      <vt:lpstr>E_5.3.2.sz.mell!Nyomtatási_cím</vt:lpstr>
      <vt:lpstr>E_5.3.3.sz.mell!Nyomtatási_cím</vt:lpstr>
      <vt:lpstr>E_5.3.sz.mell!Nyomtatási_cím</vt:lpstr>
      <vt:lpstr>E_5.4.1.sz.mell!Nyomtatási_cím</vt:lpstr>
      <vt:lpstr>E_5.4.2.sz.mell!Nyomtatási_cím</vt:lpstr>
      <vt:lpstr>E_5.4.3.sz.mell!Nyomtatási_cím</vt:lpstr>
      <vt:lpstr>E_5.4.sz.mell!Nyomtatási_cím</vt:lpstr>
      <vt:lpstr>E_5.5.1.sz.mell!Nyomtatási_cím</vt:lpstr>
      <vt:lpstr>E_5.5.2.sz.mell!Nyomtatási_cím</vt:lpstr>
      <vt:lpstr>E_5.5.3.sz.mell!Nyomtatási_cím</vt:lpstr>
      <vt:lpstr>E_5.5.sz.mell!Nyomtatási_cím</vt:lpstr>
      <vt:lpstr>E_5.6.1.sz.mell!Nyomtatási_cím</vt:lpstr>
      <vt:lpstr>E_5.6.2.sz.mell!Nyomtatási_cím</vt:lpstr>
      <vt:lpstr>E_5.6.3.sz.mell!Nyomtatási_cím</vt:lpstr>
      <vt:lpstr>E_5.6.sz.mell!Nyomtatási_cím</vt:lpstr>
      <vt:lpstr>E_5.7.1.sz.mell!Nyomtatási_cím</vt:lpstr>
      <vt:lpstr>E_5.7.2.sz.mell!Nyomtatási_cím</vt:lpstr>
      <vt:lpstr>E_5.7.3.sz.mell!Nyomtatási_cím</vt:lpstr>
      <vt:lpstr>E_5.7.sz.mell!Nyomtatási_cím</vt:lpstr>
      <vt:lpstr>E_5.8.1.sz.mell!Nyomtatási_cím</vt:lpstr>
      <vt:lpstr>E_5.8.2.sz.mell!Nyomtatási_cím</vt:lpstr>
      <vt:lpstr>E_5.8.3.sz.mell!Nyomtatási_cím</vt:lpstr>
      <vt:lpstr>E_5.8.sz.mell!Nyomtatási_cím</vt:lpstr>
      <vt:lpstr>E_5.9.1.sz.mell!Nyomtatási_cím</vt:lpstr>
      <vt:lpstr>E_5.9.2.sz.mell!Nyomtatási_cím</vt:lpstr>
      <vt:lpstr>E_5.9.3.sz.mell!Nyomtatási_cím</vt:lpstr>
      <vt:lpstr>E_5.9.sz.mell!Nyomtatási_cím</vt:lpstr>
      <vt:lpstr>IB_6.1.1.sz.mell!Nyomtatási_cím</vt:lpstr>
      <vt:lpstr>IB_6.1.2.sz.mell!Nyomtatási_cím</vt:lpstr>
      <vt:lpstr>IB_6.1.3.sz.mell!Nyomtatási_cím</vt:lpstr>
      <vt:lpstr>IB_6.1.sz.mell!Nyomtatási_cím</vt:lpstr>
      <vt:lpstr>IB_6.10.1.sz.mell!Nyomtatási_cím</vt:lpstr>
      <vt:lpstr>IB_6.10.2.sz.mell!Nyomtatási_cím</vt:lpstr>
      <vt:lpstr>IB_6.10.3.sz.mell!Nyomtatási_cím</vt:lpstr>
      <vt:lpstr>IB_6.10.sz.mell!Nyomtatási_cím</vt:lpstr>
      <vt:lpstr>IB_6.11.1.sz.mell!Nyomtatási_cím</vt:lpstr>
      <vt:lpstr>IB_6.11.2.sz.mell!Nyomtatási_cím</vt:lpstr>
      <vt:lpstr>IB_6.11.3.sz.mell!Nyomtatási_cím</vt:lpstr>
      <vt:lpstr>IB_6.11.sz.mell!Nyomtatási_cím</vt:lpstr>
      <vt:lpstr>IB_6.12.1.sz.mell!Nyomtatási_cím</vt:lpstr>
      <vt:lpstr>IB_6.12.2.sz.mell!Nyomtatási_cím</vt:lpstr>
      <vt:lpstr>IB_6.12.3.sz.mell!Nyomtatási_cím</vt:lpstr>
      <vt:lpstr>IB_6.12.sz.mell!Nyomtatási_cím</vt:lpstr>
      <vt:lpstr>IB_6.2.1.sz.mell!Nyomtatási_cím</vt:lpstr>
      <vt:lpstr>IB_6.2.2.sz.mell!Nyomtatási_cím</vt:lpstr>
      <vt:lpstr>IB_6.2.3.sz.mell!Nyomtatási_cím</vt:lpstr>
      <vt:lpstr>IB_6.2.sz.mell!Nyomtatási_cím</vt:lpstr>
      <vt:lpstr>IB_6.3.1.sz.mell!Nyomtatási_cím</vt:lpstr>
      <vt:lpstr>IB_6.3.2.sz.mell!Nyomtatási_cím</vt:lpstr>
      <vt:lpstr>IB_6.3.3.sz.mell!Nyomtatási_cím</vt:lpstr>
      <vt:lpstr>IB_6.3.sz.mell!Nyomtatási_cím</vt:lpstr>
      <vt:lpstr>IB_6.4.1.sz.mell!Nyomtatási_cím</vt:lpstr>
      <vt:lpstr>IB_6.4.2.sz.mell!Nyomtatási_cím</vt:lpstr>
      <vt:lpstr>IB_6.4.3.sz.mell!Nyomtatási_cím</vt:lpstr>
      <vt:lpstr>IB_6.4.sz.mell!Nyomtatási_cím</vt:lpstr>
      <vt:lpstr>IB_6.5.1.sz.mell!Nyomtatási_cím</vt:lpstr>
      <vt:lpstr>IB_6.5.2.sz.mell!Nyomtatási_cím</vt:lpstr>
      <vt:lpstr>IB_6.5.3.sz.mell!Nyomtatási_cím</vt:lpstr>
      <vt:lpstr>IB_6.5.sz.mell!Nyomtatási_cím</vt:lpstr>
      <vt:lpstr>IB_6.6.1.sz.mell!Nyomtatási_cím</vt:lpstr>
      <vt:lpstr>IB_6.6.2.sz.mell!Nyomtatási_cím</vt:lpstr>
      <vt:lpstr>IB_6.6.3.sz.mell!Nyomtatási_cím</vt:lpstr>
      <vt:lpstr>IB_6.6.sz.mell!Nyomtatási_cím</vt:lpstr>
      <vt:lpstr>IB_6.7.1.sz.mell!Nyomtatási_cím</vt:lpstr>
      <vt:lpstr>IB_6.7.2.sz.mell!Nyomtatási_cím</vt:lpstr>
      <vt:lpstr>IB_6.7.3.sz.mell!Nyomtatási_cím</vt:lpstr>
      <vt:lpstr>IB_6.7.sz.mell!Nyomtatási_cím</vt:lpstr>
      <vt:lpstr>IB_6.8.1.sz.mell!Nyomtatási_cím</vt:lpstr>
      <vt:lpstr>IB_6.8.2.sz.mell!Nyomtatási_cím</vt:lpstr>
      <vt:lpstr>IB_6.8.3.sz.mell!Nyomtatási_cím</vt:lpstr>
      <vt:lpstr>IB_6.8.sz.mell!Nyomtatási_cím</vt:lpstr>
      <vt:lpstr>IB_6.9.1.sz.mell!Nyomtatási_cím</vt:lpstr>
      <vt:lpstr>IB_6.9.2.sz.mell!Nyomtatási_cím</vt:lpstr>
      <vt:lpstr>IB_6.9.3.sz.mell!Nyomtatási_cím</vt:lpstr>
      <vt:lpstr>IB_6.9.sz.mell!Nyomtatási_cím</vt:lpstr>
      <vt:lpstr>KV_9.1.1.sz.mell!Nyomtatási_cím</vt:lpstr>
      <vt:lpstr>KV_9.1.2.sz.mell.!Nyomtatási_cím</vt:lpstr>
      <vt:lpstr>KV_9.1.3.sz.mell!Nyomtatási_cím</vt:lpstr>
      <vt:lpstr>KV_9.1.sz.mell!Nyomtatási_cím</vt:lpstr>
      <vt:lpstr>KV_9.10.1.sz.mell!Nyomtatási_cím</vt:lpstr>
      <vt:lpstr>KV_9.10.2.sz.mell!Nyomtatási_cím</vt:lpstr>
      <vt:lpstr>KV_9.10.3.sz.mell!Nyomtatási_cím</vt:lpstr>
      <vt:lpstr>KV_9.10.sz.mell!Nyomtatási_cím</vt:lpstr>
      <vt:lpstr>KV_9.11.1.sz.mell!Nyomtatási_cím</vt:lpstr>
      <vt:lpstr>KV_9.11.2.sz.mell!Nyomtatási_cím</vt:lpstr>
      <vt:lpstr>KV_9.11.3.sz.mell!Nyomtatási_cím</vt:lpstr>
      <vt:lpstr>KV_9.11.sz.mell!Nyomtatási_cím</vt:lpstr>
      <vt:lpstr>KV_9.12.1.sz.mell!Nyomtatási_cím</vt:lpstr>
      <vt:lpstr>KV_9.12.2.sz.mell!Nyomtatási_cím</vt:lpstr>
      <vt:lpstr>KV_9.12.3.sz.mell!Nyomtatási_cím</vt:lpstr>
      <vt:lpstr>KV_9.12.sz.mell!Nyomtatási_cím</vt:lpstr>
      <vt:lpstr>KV_9.2.1.sz.mell!Nyomtatási_cím</vt:lpstr>
      <vt:lpstr>KV_9.2.2.sz.mell!Nyomtatási_cím</vt:lpstr>
      <vt:lpstr>KV_9.2.3.sz.mell!Nyomtatási_cím</vt:lpstr>
      <vt:lpstr>KV_9.2.sz.mell!Nyomtatási_cím</vt:lpstr>
      <vt:lpstr>KV_9.3.1.sz.mell!Nyomtatási_cím</vt:lpstr>
      <vt:lpstr>KV_9.3.2.sz.mell!Nyomtatási_cím</vt:lpstr>
      <vt:lpstr>KV_9.3.3.sz.mell!Nyomtatási_cím</vt:lpstr>
      <vt:lpstr>KV_9.3.sz.mell!Nyomtatási_cím</vt:lpstr>
      <vt:lpstr>KV_9.4.1.sz.mell!Nyomtatási_cím</vt:lpstr>
      <vt:lpstr>KV_9.4.2.sz.mell!Nyomtatási_cím</vt:lpstr>
      <vt:lpstr>KV_9.4.3.sz.mell!Nyomtatási_cím</vt:lpstr>
      <vt:lpstr>KV_9.4.sz.mell!Nyomtatási_cím</vt:lpstr>
      <vt:lpstr>KV_9.5.1.sz.mell!Nyomtatási_cím</vt:lpstr>
      <vt:lpstr>KV_9.5.2.sz.mell!Nyomtatási_cím</vt:lpstr>
      <vt:lpstr>KV_9.5.3.sz.mell!Nyomtatási_cím</vt:lpstr>
      <vt:lpstr>KV_9.5.sz.mell!Nyomtatási_cím</vt:lpstr>
      <vt:lpstr>KV_9.6.1.sz.mell!Nyomtatási_cím</vt:lpstr>
      <vt:lpstr>KV_9.6.2.sz.mell!Nyomtatási_cím</vt:lpstr>
      <vt:lpstr>KV_9.6.3.sz.mell!Nyomtatási_cím</vt:lpstr>
      <vt:lpstr>KV_9.6.sz.mell!Nyomtatási_cím</vt:lpstr>
      <vt:lpstr>KV_9.7.1.sz.mell!Nyomtatási_cím</vt:lpstr>
      <vt:lpstr>KV_9.7.2.sz.mell!Nyomtatási_cím</vt:lpstr>
      <vt:lpstr>KV_9.7.3.sz.mell!Nyomtatási_cím</vt:lpstr>
      <vt:lpstr>KV_9.7.sz.mell!Nyomtatási_cím</vt:lpstr>
      <vt:lpstr>KV_9.8.1.sz.mell!Nyomtatási_cím</vt:lpstr>
      <vt:lpstr>KV_9.8.2.sz.mell!Nyomtatási_cím</vt:lpstr>
      <vt:lpstr>KV_9.8.3.sz.mell!Nyomtatási_cím</vt:lpstr>
      <vt:lpstr>KV_9.8.sz.mell!Nyomtatási_cím</vt:lpstr>
      <vt:lpstr>KV_9.9.1.sz.mell!Nyomtatási_cím</vt:lpstr>
      <vt:lpstr>KV_9.9.2.sz.mell!Nyomtatási_cím</vt:lpstr>
      <vt:lpstr>KV_9.9.3.sz.mell!Nyomtatási_cím</vt:lpstr>
      <vt:lpstr>KV_9.9.sz.mell!Nyomtatási_cím</vt:lpstr>
      <vt:lpstr>RM_5.1.1.sz.mell!Nyomtatási_cím</vt:lpstr>
      <vt:lpstr>RM_5.1.2.sz.mell!Nyomtatási_cím</vt:lpstr>
      <vt:lpstr>RM_5.1.3.sz.mell!Nyomtatási_cím</vt:lpstr>
      <vt:lpstr>RM_5.1.sz.mell!Nyomtatási_cím</vt:lpstr>
      <vt:lpstr>RM_5.10.1.sz.mell!Nyomtatási_cím</vt:lpstr>
      <vt:lpstr>RM_5.10.2.sz.mell!Nyomtatási_cím</vt:lpstr>
      <vt:lpstr>RM_5.10.3.sz.mell!Nyomtatási_cím</vt:lpstr>
      <vt:lpstr>RM_5.10.sz.mell!Nyomtatási_cím</vt:lpstr>
      <vt:lpstr>RM_5.11.1.sz.mell!Nyomtatási_cím</vt:lpstr>
      <vt:lpstr>RM_5.11.2.sz.mell!Nyomtatási_cím</vt:lpstr>
      <vt:lpstr>RM_5.11.3.sz.mell!Nyomtatási_cím</vt:lpstr>
      <vt:lpstr>RM_5.11.sz.mell!Nyomtatási_cím</vt:lpstr>
      <vt:lpstr>RM_5.12.1.sz.mell!Nyomtatási_cím</vt:lpstr>
      <vt:lpstr>RM_5.12.2.sz.mell!Nyomtatási_cím</vt:lpstr>
      <vt:lpstr>RM_5.12.3.sz.mell!Nyomtatási_cím</vt:lpstr>
      <vt:lpstr>RM_5.12.sz.mell!Nyomtatási_cím</vt:lpstr>
      <vt:lpstr>RM_5.2.1.sz.mell!Nyomtatási_cím</vt:lpstr>
      <vt:lpstr>RM_5.2.2.sz.mell!Nyomtatási_cím</vt:lpstr>
      <vt:lpstr>RM_5.2.3.sz.mell!Nyomtatási_cím</vt:lpstr>
      <vt:lpstr>RM_5.2.sz.mell!Nyomtatási_cím</vt:lpstr>
      <vt:lpstr>RM_5.3.1.sz.mell!Nyomtatási_cím</vt:lpstr>
      <vt:lpstr>RM_5.3.2.sz.mell!Nyomtatási_cím</vt:lpstr>
      <vt:lpstr>RM_5.3.3.sz.mell!Nyomtatási_cím</vt:lpstr>
      <vt:lpstr>RM_5.3.sz.mell!Nyomtatási_cím</vt:lpstr>
      <vt:lpstr>RM_5.4.1.sz.mell!Nyomtatási_cím</vt:lpstr>
      <vt:lpstr>RM_5.4.2.sz.mell!Nyomtatási_cím</vt:lpstr>
      <vt:lpstr>RM_5.4.3.sz.mell!Nyomtatási_cím</vt:lpstr>
      <vt:lpstr>RM_5.4.sz.mell!Nyomtatási_cím</vt:lpstr>
      <vt:lpstr>RM_5.5.1.sz.mell!Nyomtatási_cím</vt:lpstr>
      <vt:lpstr>RM_5.5.2.sz.mell!Nyomtatási_cím</vt:lpstr>
      <vt:lpstr>RM_5.5.3.sz.mell!Nyomtatási_cím</vt:lpstr>
      <vt:lpstr>RM_5.5.sz.mell!Nyomtatási_cím</vt:lpstr>
      <vt:lpstr>RM_5.6.1.sz.mell!Nyomtatási_cím</vt:lpstr>
      <vt:lpstr>RM_5.6.2.sz.mell!Nyomtatási_cím</vt:lpstr>
      <vt:lpstr>RM_5.6.3.sz.mell!Nyomtatási_cím</vt:lpstr>
      <vt:lpstr>RM_5.6.sz.mell!Nyomtatási_cím</vt:lpstr>
      <vt:lpstr>RM_5.7.1.sz.mell!Nyomtatási_cím</vt:lpstr>
      <vt:lpstr>RM_5.7.2.sz.mell!Nyomtatási_cím</vt:lpstr>
      <vt:lpstr>RM_5.7.3.sz.mell!Nyomtatási_cím</vt:lpstr>
      <vt:lpstr>RM_5.7.sz.mell!Nyomtatási_cím</vt:lpstr>
      <vt:lpstr>RM_5.8.1.sz.mell!Nyomtatási_cím</vt:lpstr>
      <vt:lpstr>RM_5.8.2.sz.mell!Nyomtatási_cím</vt:lpstr>
      <vt:lpstr>RM_5.8.3.sz.mell!Nyomtatási_cím</vt:lpstr>
      <vt:lpstr>RM_5.8.sz.mell!Nyomtatási_cím</vt:lpstr>
      <vt:lpstr>RM_5.9.1.sz.mell!Nyomtatási_cím</vt:lpstr>
      <vt:lpstr>RM_5.9.2.sz.mell!Nyomtatási_cím</vt:lpstr>
      <vt:lpstr>RM_5.9.3.sz.mell!Nyomtatási_cím</vt:lpstr>
      <vt:lpstr>RM_5.9.sz.mell!Nyomtatási_cím</vt:lpstr>
      <vt:lpstr>Z_6.1.1.sz.mell!Nyomtatási_cím</vt:lpstr>
      <vt:lpstr>Z_6.1.2.sz.mell!Nyomtatási_cím</vt:lpstr>
      <vt:lpstr>Z_6.1.3.sz.mell!Nyomtatási_cím</vt:lpstr>
      <vt:lpstr>Z_6.1.sz.mell!Nyomtatási_cím</vt:lpstr>
      <vt:lpstr>Z_6.10.1.sz.mell!Nyomtatási_cím</vt:lpstr>
      <vt:lpstr>Z_6.10.2.sz.mell!Nyomtatási_cím</vt:lpstr>
      <vt:lpstr>Z_6.10.3.sz.mell!Nyomtatási_cím</vt:lpstr>
      <vt:lpstr>Z_6.10.sz.mell!Nyomtatási_cím</vt:lpstr>
      <vt:lpstr>Z_6.11.1.sz.mell!Nyomtatási_cím</vt:lpstr>
      <vt:lpstr>Z_6.11.2.sz.mell!Nyomtatási_cím</vt:lpstr>
      <vt:lpstr>Z_6.11.3.sz.mell!Nyomtatási_cím</vt:lpstr>
      <vt:lpstr>Z_6.11.sz.mell!Nyomtatási_cím</vt:lpstr>
      <vt:lpstr>Z_6.12.1.sz.mell!Nyomtatási_cím</vt:lpstr>
      <vt:lpstr>Z_6.12.2.sz.mell!Nyomtatási_cím</vt:lpstr>
      <vt:lpstr>Z_6.12.3.sz.mell!Nyomtatási_cím</vt:lpstr>
      <vt:lpstr>Z_6.12.sz.mell!Nyomtatási_cím</vt:lpstr>
      <vt:lpstr>Z_6.2.1.sz.mell!Nyomtatási_cím</vt:lpstr>
      <vt:lpstr>Z_6.2.2.sz.mell!Nyomtatási_cím</vt:lpstr>
      <vt:lpstr>Z_6.2.3.sz.mell!Nyomtatási_cím</vt:lpstr>
      <vt:lpstr>Z_6.2.sz.mell!Nyomtatási_cím</vt:lpstr>
      <vt:lpstr>Z_6.3.1.sz.mell!Nyomtatási_cím</vt:lpstr>
      <vt:lpstr>Z_6.3.2.sz.mell!Nyomtatási_cím</vt:lpstr>
      <vt:lpstr>Z_6.3.3.sz.mell!Nyomtatási_cím</vt:lpstr>
      <vt:lpstr>Z_6.3.sz.mell!Nyomtatási_cím</vt:lpstr>
      <vt:lpstr>Z_6.4.1.sz.mell!Nyomtatási_cím</vt:lpstr>
      <vt:lpstr>Z_6.4.2.sz.mell!Nyomtatási_cím</vt:lpstr>
      <vt:lpstr>Z_6.4.3.sz.mell!Nyomtatási_cím</vt:lpstr>
      <vt:lpstr>Z_6.4.sz.mell!Nyomtatási_cím</vt:lpstr>
      <vt:lpstr>Z_6.5.1.sz.mell!Nyomtatási_cím</vt:lpstr>
      <vt:lpstr>Z_6.5.2.sz.mell!Nyomtatási_cím</vt:lpstr>
      <vt:lpstr>Z_6.5.3.sz.mell!Nyomtatási_cím</vt:lpstr>
      <vt:lpstr>Z_6.5.sz.mell!Nyomtatási_cím</vt:lpstr>
      <vt:lpstr>Z_6.6.1.sz.mell!Nyomtatási_cím</vt:lpstr>
      <vt:lpstr>Z_6.6.2.sz.mell!Nyomtatási_cím</vt:lpstr>
      <vt:lpstr>Z_6.6.3.sz.mell!Nyomtatási_cím</vt:lpstr>
      <vt:lpstr>Z_6.6.sz.mell!Nyomtatási_cím</vt:lpstr>
      <vt:lpstr>Z_6.7.1.sz.mell!Nyomtatási_cím</vt:lpstr>
      <vt:lpstr>Z_6.7.2.sz.mell!Nyomtatási_cím</vt:lpstr>
      <vt:lpstr>Z_6.7.3.sz.mell!Nyomtatási_cím</vt:lpstr>
      <vt:lpstr>Z_6.7.sz.mell!Nyomtatási_cím</vt:lpstr>
      <vt:lpstr>Z_6.8.1.sz.mell!Nyomtatási_cím</vt:lpstr>
      <vt:lpstr>Z_6.8.2.sz.mell!Nyomtatási_cím</vt:lpstr>
      <vt:lpstr>Z_6.8.3.sz.mell!Nyomtatási_cím</vt:lpstr>
      <vt:lpstr>Z_6.8.sz.mell!Nyomtatási_cím</vt:lpstr>
      <vt:lpstr>Z_6.9.1.sz.mell!Nyomtatási_cím</vt:lpstr>
      <vt:lpstr>Z_6.9.2.sz.mell!Nyomtatási_cím</vt:lpstr>
      <vt:lpstr>Z_6.9.3.sz.mell!Nyomtatási_cím</vt:lpstr>
      <vt:lpstr>Z_6.9.sz.mell!Nyomtatási_cím</vt:lpstr>
      <vt:lpstr>Z_7.1.tájékoztató_t.!Nyomtatási_cím</vt:lpstr>
      <vt:lpstr>E_1.1.sz.mell.!Nyomtatási_terület</vt:lpstr>
      <vt:lpstr>E_1.2.sz.mell!Nyomtatási_terület</vt:lpstr>
      <vt:lpstr>E_1.3.sz.mell.!Nyomtatási_terület</vt:lpstr>
      <vt:lpstr>E_1.4.sz.mell.!Nyomtatási_terület</vt:lpstr>
      <vt:lpstr>IB_1.1.sz.mell.!Nyomtatási_terület</vt:lpstr>
      <vt:lpstr>IB_1.2.sz.mell.!Nyomtatási_terület</vt:lpstr>
      <vt:lpstr>IB_1.3.sz.mell.!Nyomtatási_terület</vt:lpstr>
      <vt:lpstr>IB_1.4.sz.mell.!Nyomtatási_terület</vt:lpstr>
      <vt:lpstr>KV_1.1.sz.mell.!Nyomtatási_terület</vt:lpstr>
      <vt:lpstr>KV_1.2.sz.mell.!Nyomtatási_terület</vt:lpstr>
      <vt:lpstr>KV_1.3.sz.mell.!Nyomtatási_terület</vt:lpstr>
      <vt:lpstr>KV_1.4.sz.mell.!Nyomtatási_terület</vt:lpstr>
      <vt:lpstr>KV_1.sz.tájékoztató_t.!Nyomtatási_terület</vt:lpstr>
      <vt:lpstr>KV_7.sz.tájékoztató_t.!Nyomtatási_terület</vt:lpstr>
      <vt:lpstr>RM_1.1.sz.mell.!Nyomtatási_terület</vt:lpstr>
      <vt:lpstr>RM_1.2.sz.mell!Nyomtatási_terület</vt:lpstr>
      <vt:lpstr>RM_1.3.sz.mell.!Nyomtatási_terület</vt:lpstr>
      <vt:lpstr>RM_1.4.sz.mell.!Nyomtatási_terület</vt:lpstr>
      <vt:lpstr>Z_1.1.sz.mell.!Nyomtatási_terület</vt:lpstr>
      <vt:lpstr>Z_1.2.sz.mell.!Nyomtatási_terület</vt:lpstr>
      <vt:lpstr>Z_1.3.sz.mell.!Nyomtatási_terület</vt:lpstr>
      <vt:lpstr>Z_1.4.sz.mell.!Nyomtatási_terület</vt:lpstr>
      <vt:lpstr>Z_1.tájékoztató_t.!Nyomtatási_terület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Makranczi László</dc:creator>
  <cp:lastModifiedBy>User</cp:lastModifiedBy>
  <cp:lastPrinted>2019-11-04T08:22:44Z</cp:lastPrinted>
  <dcterms:created xsi:type="dcterms:W3CDTF">1999-10-30T10:30:45Z</dcterms:created>
  <dcterms:modified xsi:type="dcterms:W3CDTF">2019-11-20T13:34:55Z</dcterms:modified>
</cp:coreProperties>
</file>